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20490" windowHeight="8745" tabRatio="599" activeTab="2"/>
  </bookViews>
  <sheets>
    <sheet name="Рачун финансирања" sheetId="16" r:id="rId1"/>
    <sheet name="Приџ,прим vs Расх,изд" sheetId="1" state="hidden" r:id="rId2"/>
    <sheet name="Општи део - (6)" sheetId="3" r:id="rId3"/>
    <sheet name="По основ. нам." sheetId="5" r:id="rId4"/>
    <sheet name="Програмска" sheetId="7" r:id="rId5"/>
    <sheet name="Расх по функц. " sheetId="6" r:id="rId6"/>
    <sheet name="ПО КОРИСНИЦИМА" sheetId="8" r:id="rId7"/>
    <sheet name="члан 3" sheetId="18" r:id="rId8"/>
    <sheet name="Класификације" sheetId="17" r:id="rId9"/>
    <sheet name="РЕЗЕРВА" sheetId="19" r:id="rId10"/>
    <sheet name="Sheet1" sheetId="20" r:id="rId11"/>
    <sheet name="TUR.ORG PLATA" sheetId="21" r:id="rId12"/>
    <sheet name="t1 podaci" sheetId="22" r:id="rId13"/>
    <sheet name="Sheet2" sheetId="23" r:id="rId14"/>
  </sheets>
  <definedNames>
    <definedName name="_xlnm._FilterDatabase" localSheetId="8" hidden="1">Класификације!$L$2:$M$4732</definedName>
    <definedName name="ljkl">'Расх по функц. '!$I$146</definedName>
    <definedName name="_xlnm.Print_Area" localSheetId="2">'Општи део - (6)'!$A$1:$AM$140</definedName>
    <definedName name="_xlnm.Print_Area" localSheetId="6">'ПО КОРИСНИЦИМА'!$A$1:$S$1903</definedName>
    <definedName name="_xlnm.Print_Area" localSheetId="3">'По основ. нам.'!$A$1:$K$104</definedName>
    <definedName name="_xlnm.Print_Area" localSheetId="4">Програмска!$A$1:$L$787</definedName>
    <definedName name="_xlnm.Print_Area" localSheetId="5">'Расх по функц. '!$A$1:$K$146</definedName>
    <definedName name="_xlnm.Print_Area" localSheetId="0">'Рачун финансирања'!$A$1:$I$39</definedName>
    <definedName name="_xlnm.Print_Area" localSheetId="7">'члан 3'!$A$1:$L$79</definedName>
    <definedName name="Ukupno_funkcionalna">'Расх по функц. '!$I$146</definedName>
    <definedName name="Ukupno_izdaci">'По основ. нам.'!$I$90</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6" i="3"/>
  <c r="D75"/>
  <c r="D77"/>
  <c r="H536" i="8"/>
  <c r="L653"/>
  <c r="K913" i="7"/>
  <c r="K649"/>
  <c r="L499" i="8" l="1"/>
  <c r="P460"/>
  <c r="P459"/>
  <c r="L460"/>
  <c r="L459"/>
  <c r="O459"/>
  <c r="N459"/>
  <c r="M459"/>
  <c r="H459"/>
  <c r="P456"/>
  <c r="H541"/>
  <c r="H547" s="1"/>
  <c r="H539"/>
  <c r="H697"/>
  <c r="I25" i="16"/>
  <c r="F18" i="6"/>
  <c r="F49" i="5"/>
  <c r="C94" i="6"/>
  <c r="H46" i="18"/>
  <c r="H45"/>
  <c r="H44"/>
  <c r="H52"/>
  <c r="L1195" i="8"/>
  <c r="L1198"/>
  <c r="G333" i="7"/>
  <c r="G565"/>
  <c r="J403"/>
  <c r="J402"/>
  <c r="J401"/>
  <c r="J400"/>
  <c r="J399"/>
  <c r="H1157" i="8"/>
  <c r="L1119"/>
  <c r="G330" i="7"/>
  <c r="P1115" i="8"/>
  <c r="L1114"/>
  <c r="P1114"/>
  <c r="G229" i="7"/>
  <c r="D229"/>
  <c r="Y13" i="3"/>
  <c r="Y12"/>
  <c r="L1361" i="8"/>
  <c r="L623"/>
  <c r="L590"/>
  <c r="H590"/>
  <c r="L589" l="1"/>
  <c r="L1878"/>
  <c r="L1899"/>
  <c r="H586"/>
  <c r="H1645"/>
  <c r="L655"/>
  <c r="L588"/>
  <c r="J66" i="3"/>
  <c r="H1655" i="8"/>
  <c r="H588"/>
  <c r="H1653"/>
  <c r="H1650"/>
  <c r="H1652"/>
  <c r="D17" i="3"/>
  <c r="H578" i="8"/>
  <c r="H579"/>
  <c r="H1395"/>
  <c r="H1394"/>
  <c r="H1646"/>
  <c r="P805"/>
  <c r="L797"/>
  <c r="L805"/>
  <c r="L802"/>
  <c r="P804"/>
  <c r="L810"/>
  <c r="L656" l="1"/>
  <c r="F29" i="6" s="1"/>
  <c r="L839" i="8"/>
  <c r="AE137" i="3"/>
  <c r="L1773" i="8" l="1"/>
  <c r="L1745"/>
  <c r="L1164"/>
  <c r="L1163"/>
  <c r="L1161"/>
  <c r="L1150"/>
  <c r="P1156"/>
  <c r="L1367"/>
  <c r="L1362"/>
  <c r="L1366"/>
  <c r="L1377"/>
  <c r="P1313"/>
  <c r="L1315"/>
  <c r="O1315" s="1"/>
  <c r="L1314"/>
  <c r="O1314" s="1"/>
  <c r="L1313"/>
  <c r="H1312"/>
  <c r="H1315" s="1"/>
  <c r="P1314"/>
  <c r="M1314"/>
  <c r="O1312"/>
  <c r="M1312"/>
  <c r="M1315" s="1"/>
  <c r="J1312"/>
  <c r="J1315" s="1"/>
  <c r="I1312"/>
  <c r="I1315" s="1"/>
  <c r="N1308"/>
  <c r="L1306"/>
  <c r="N1305"/>
  <c r="L1305"/>
  <c r="I1305"/>
  <c r="I1308" s="1"/>
  <c r="L1303"/>
  <c r="I1303"/>
  <c r="O1302"/>
  <c r="O1305" s="1"/>
  <c r="O1308" s="1"/>
  <c r="M1302"/>
  <c r="M1305" s="1"/>
  <c r="M1308" s="1"/>
  <c r="K1302"/>
  <c r="K1305" s="1"/>
  <c r="K1308" s="1"/>
  <c r="I1302"/>
  <c r="H1302"/>
  <c r="H1303" s="1"/>
  <c r="P1299"/>
  <c r="P1302" s="1"/>
  <c r="O1299"/>
  <c r="K1299"/>
  <c r="J1299"/>
  <c r="J1302" s="1"/>
  <c r="N1295"/>
  <c r="L1293"/>
  <c r="N1292"/>
  <c r="L1292"/>
  <c r="I1292"/>
  <c r="I1295" s="1"/>
  <c r="L1290"/>
  <c r="O1289"/>
  <c r="O1292" s="1"/>
  <c r="O1295" s="1"/>
  <c r="M1289"/>
  <c r="M1290" s="1"/>
  <c r="I1289"/>
  <c r="I1290" s="1"/>
  <c r="H1289"/>
  <c r="H1290" s="1"/>
  <c r="P1286"/>
  <c r="P1289" s="1"/>
  <c r="O1286"/>
  <c r="K1286"/>
  <c r="K1289" s="1"/>
  <c r="K1292" s="1"/>
  <c r="K1295" s="1"/>
  <c r="J1286"/>
  <c r="J1289" s="1"/>
  <c r="L1281"/>
  <c r="N1280"/>
  <c r="N1282" s="1"/>
  <c r="L1280"/>
  <c r="L1278"/>
  <c r="M1277"/>
  <c r="M1280" s="1"/>
  <c r="M1282" s="1"/>
  <c r="I1277"/>
  <c r="I1278" s="1"/>
  <c r="H1277"/>
  <c r="H1278" s="1"/>
  <c r="P1274"/>
  <c r="P1277" s="1"/>
  <c r="O1274"/>
  <c r="O1277" s="1"/>
  <c r="O1280" s="1"/>
  <c r="O1282" s="1"/>
  <c r="K1274"/>
  <c r="K1277" s="1"/>
  <c r="K1280" s="1"/>
  <c r="K1282" s="1"/>
  <c r="J1274"/>
  <c r="J1277" s="1"/>
  <c r="L1269"/>
  <c r="L1268"/>
  <c r="L1266"/>
  <c r="N1268"/>
  <c r="N1270" s="1"/>
  <c r="M1265"/>
  <c r="M1268" s="1"/>
  <c r="M1270" s="1"/>
  <c r="I1265"/>
  <c r="I1268" s="1"/>
  <c r="I1270" s="1"/>
  <c r="H1265"/>
  <c r="H1268" s="1"/>
  <c r="H1270" s="1"/>
  <c r="P1262"/>
  <c r="P1265" s="1"/>
  <c r="O1262"/>
  <c r="O1265" s="1"/>
  <c r="K1262"/>
  <c r="K1265" s="1"/>
  <c r="K1268" s="1"/>
  <c r="K1270" s="1"/>
  <c r="J1262"/>
  <c r="J1265" s="1"/>
  <c r="L1168"/>
  <c r="H1168"/>
  <c r="H888"/>
  <c r="L1015"/>
  <c r="L1016" s="1"/>
  <c r="L1011"/>
  <c r="O1011" s="1"/>
  <c r="P1010"/>
  <c r="L1007"/>
  <c r="P1006"/>
  <c r="M1005"/>
  <c r="I1005"/>
  <c r="H1005"/>
  <c r="P1003"/>
  <c r="O1003"/>
  <c r="K1003"/>
  <c r="J1003"/>
  <c r="P1002"/>
  <c r="O1002"/>
  <c r="K1002"/>
  <c r="J1002"/>
  <c r="P1001"/>
  <c r="K1001"/>
  <c r="J1001"/>
  <c r="H977"/>
  <c r="H975"/>
  <c r="P1315" l="1"/>
  <c r="N1314"/>
  <c r="L1308"/>
  <c r="P1312"/>
  <c r="K1312"/>
  <c r="K1315" s="1"/>
  <c r="J1305"/>
  <c r="J1308" s="1"/>
  <c r="J1303"/>
  <c r="P1303"/>
  <c r="P1305"/>
  <c r="P1308" s="1"/>
  <c r="H1305"/>
  <c r="H1308" s="1"/>
  <c r="O1303"/>
  <c r="M1303"/>
  <c r="K1303"/>
  <c r="L1270"/>
  <c r="L1295"/>
  <c r="J1292"/>
  <c r="J1295" s="1"/>
  <c r="J1290"/>
  <c r="P1290"/>
  <c r="P1292"/>
  <c r="P1295" s="1"/>
  <c r="M1292"/>
  <c r="M1295" s="1"/>
  <c r="O1290"/>
  <c r="H1292"/>
  <c r="H1295" s="1"/>
  <c r="K1290"/>
  <c r="I1280"/>
  <c r="I1282" s="1"/>
  <c r="L1282"/>
  <c r="J1280"/>
  <c r="J1282" s="1"/>
  <c r="J1278"/>
  <c r="P1278"/>
  <c r="P1280"/>
  <c r="P1282" s="1"/>
  <c r="O1278"/>
  <c r="M1278"/>
  <c r="H1280"/>
  <c r="H1282" s="1"/>
  <c r="K1278"/>
  <c r="J1268"/>
  <c r="J1270" s="1"/>
  <c r="J1266"/>
  <c r="P1268"/>
  <c r="P1270" s="1"/>
  <c r="P1266"/>
  <c r="O1266"/>
  <c r="O1268"/>
  <c r="O1270" s="1"/>
  <c r="I1266"/>
  <c r="M1266"/>
  <c r="H1266"/>
  <c r="K1266"/>
  <c r="O1005"/>
  <c r="K1005"/>
  <c r="J1005"/>
  <c r="H1007"/>
  <c r="H1009" s="1"/>
  <c r="I1007"/>
  <c r="I1009" s="1"/>
  <c r="M1007"/>
  <c r="M1009" s="1"/>
  <c r="O1009" s="1"/>
  <c r="P1005"/>
  <c r="L569"/>
  <c r="P569" s="1"/>
  <c r="M571"/>
  <c r="O568"/>
  <c r="N565"/>
  <c r="L564"/>
  <c r="L571" s="1"/>
  <c r="O571" s="1"/>
  <c r="N563"/>
  <c r="M563"/>
  <c r="M562"/>
  <c r="L562"/>
  <c r="H562"/>
  <c r="M560"/>
  <c r="M565" s="1"/>
  <c r="P559"/>
  <c r="P564" s="1"/>
  <c r="P571" s="1"/>
  <c r="L560"/>
  <c r="I558"/>
  <c r="H558"/>
  <c r="H563" s="1"/>
  <c r="P557"/>
  <c r="P562" s="1"/>
  <c r="O557"/>
  <c r="O562" s="1"/>
  <c r="I557"/>
  <c r="I562" s="1"/>
  <c r="P555"/>
  <c r="O555"/>
  <c r="K555"/>
  <c r="J555"/>
  <c r="H509"/>
  <c r="H624"/>
  <c r="H777"/>
  <c r="H1803"/>
  <c r="H53"/>
  <c r="K1009" l="1"/>
  <c r="P1009"/>
  <c r="J1009"/>
  <c r="J1007"/>
  <c r="I1011"/>
  <c r="O1007"/>
  <c r="P1007"/>
  <c r="H1011"/>
  <c r="K1007"/>
  <c r="K558"/>
  <c r="H560"/>
  <c r="H565" s="1"/>
  <c r="I565"/>
  <c r="J562"/>
  <c r="O560"/>
  <c r="O565" s="1"/>
  <c r="P560"/>
  <c r="P565" s="1"/>
  <c r="K557"/>
  <c r="K562" s="1"/>
  <c r="K565" s="1"/>
  <c r="P558"/>
  <c r="P563" s="1"/>
  <c r="J557"/>
  <c r="O558"/>
  <c r="O563" s="1"/>
  <c r="I560"/>
  <c r="L563"/>
  <c r="D637" i="7"/>
  <c r="K1011" i="8" l="1"/>
  <c r="P1011"/>
  <c r="J1011"/>
  <c r="J560"/>
  <c r="K560"/>
  <c r="J565"/>
  <c r="L565"/>
  <c r="H364"/>
  <c r="L1157" l="1"/>
  <c r="L1177"/>
  <c r="L537" l="1"/>
  <c r="M1751" l="1"/>
  <c r="Q1751" s="1"/>
  <c r="AB1751"/>
  <c r="O1751" l="1"/>
  <c r="P1751"/>
  <c r="S1751" s="1"/>
  <c r="N1751"/>
  <c r="R1751" l="1"/>
  <c r="Q822"/>
  <c r="H822"/>
  <c r="L818"/>
  <c r="L822" s="1"/>
  <c r="P822" l="1"/>
  <c r="F40" i="5"/>
  <c r="G567" i="7"/>
  <c r="AK108" i="3" l="1"/>
  <c r="P1109" i="8" l="1"/>
  <c r="AB1114"/>
  <c r="L1110"/>
  <c r="AB1109"/>
  <c r="M1109"/>
  <c r="O1109" s="1"/>
  <c r="L1173" l="1"/>
  <c r="AB1177"/>
  <c r="P1177"/>
  <c r="N1177"/>
  <c r="AB1172"/>
  <c r="N1172"/>
  <c r="M1172"/>
  <c r="O1172" s="1"/>
  <c r="P1172"/>
  <c r="P942" l="1"/>
  <c r="L943"/>
  <c r="P934"/>
  <c r="L916"/>
  <c r="P910"/>
  <c r="P915" l="1"/>
  <c r="P1747" l="1"/>
  <c r="H1749"/>
  <c r="L1849" l="1"/>
  <c r="P1847"/>
  <c r="H1849"/>
  <c r="J1847"/>
  <c r="K1847"/>
  <c r="H1188" l="1"/>
  <c r="H1197" l="1"/>
  <c r="D107" i="3" l="1"/>
  <c r="H1189" i="8" l="1"/>
  <c r="XEY1365" l="1"/>
  <c r="XEY1371" s="1"/>
  <c r="XEX1365"/>
  <c r="XEX1371" s="1"/>
  <c r="XEW1365"/>
  <c r="XEW1371" s="1"/>
  <c r="XEV1365"/>
  <c r="XEV1371" s="1"/>
  <c r="XEI1365"/>
  <c r="XEI1371" s="1"/>
  <c r="XEH1365"/>
  <c r="XEH1371" s="1"/>
  <c r="XEG1365"/>
  <c r="XEG1371" s="1"/>
  <c r="XEF1365"/>
  <c r="XEF1371" s="1"/>
  <c r="XDS1365"/>
  <c r="XDS1371" s="1"/>
  <c r="XDR1365"/>
  <c r="XDR1371" s="1"/>
  <c r="XDQ1365"/>
  <c r="XDQ1371" s="1"/>
  <c r="XDP1365"/>
  <c r="XDP1371" s="1"/>
  <c r="XDC1365"/>
  <c r="XDC1371" s="1"/>
  <c r="XDB1365"/>
  <c r="XDB1371" s="1"/>
  <c r="XDA1365"/>
  <c r="XDA1371" s="1"/>
  <c r="XCZ1365"/>
  <c r="XCZ1371" s="1"/>
  <c r="XCM1365"/>
  <c r="XCM1371" s="1"/>
  <c r="XCL1365"/>
  <c r="XCL1371" s="1"/>
  <c r="XCK1365"/>
  <c r="XCK1371" s="1"/>
  <c r="XCJ1365"/>
  <c r="XCJ1371" s="1"/>
  <c r="XBW1365"/>
  <c r="XBW1371" s="1"/>
  <c r="XBV1365"/>
  <c r="XBV1371" s="1"/>
  <c r="XBU1365"/>
  <c r="XBU1371" s="1"/>
  <c r="XBT1365"/>
  <c r="XBT1371" s="1"/>
  <c r="XBG1365"/>
  <c r="XBG1371" s="1"/>
  <c r="XBF1365"/>
  <c r="XBF1371" s="1"/>
  <c r="XBE1365"/>
  <c r="XBE1371" s="1"/>
  <c r="XBD1365"/>
  <c r="XBD1371" s="1"/>
  <c r="XAQ1365"/>
  <c r="XAQ1371" s="1"/>
  <c r="XAP1365"/>
  <c r="XAP1371" s="1"/>
  <c r="XAO1365"/>
  <c r="XAO1371" s="1"/>
  <c r="XAN1365"/>
  <c r="XAN1371" s="1"/>
  <c r="XAA1365"/>
  <c r="XAA1371" s="1"/>
  <c r="WZZ1365"/>
  <c r="WZZ1371" s="1"/>
  <c r="WZY1365"/>
  <c r="WZY1371" s="1"/>
  <c r="WZX1365"/>
  <c r="WZX1371" s="1"/>
  <c r="WZK1365"/>
  <c r="WZK1371" s="1"/>
  <c r="WZJ1365"/>
  <c r="WZJ1371" s="1"/>
  <c r="WZI1365"/>
  <c r="WZI1371" s="1"/>
  <c r="WZH1365"/>
  <c r="WZH1371" s="1"/>
  <c r="WYU1365"/>
  <c r="WYU1371" s="1"/>
  <c r="WYT1365"/>
  <c r="WYT1371" s="1"/>
  <c r="WYS1365"/>
  <c r="WYS1371" s="1"/>
  <c r="WYR1365"/>
  <c r="WYR1371" s="1"/>
  <c r="WYE1365"/>
  <c r="WYE1371" s="1"/>
  <c r="WYD1365"/>
  <c r="WYD1371" s="1"/>
  <c r="WYC1365"/>
  <c r="WYC1371" s="1"/>
  <c r="WYB1365"/>
  <c r="WYB1371" s="1"/>
  <c r="WXO1365"/>
  <c r="WXO1371" s="1"/>
  <c r="WXN1365"/>
  <c r="WXN1371" s="1"/>
  <c r="WXM1365"/>
  <c r="WXM1371" s="1"/>
  <c r="WXL1365"/>
  <c r="WXL1371" s="1"/>
  <c r="WWY1365"/>
  <c r="WWY1371" s="1"/>
  <c r="WWX1365"/>
  <c r="WWX1371" s="1"/>
  <c r="WWW1365"/>
  <c r="WWW1371" s="1"/>
  <c r="WWV1365"/>
  <c r="WWV1371" s="1"/>
  <c r="WWI1365"/>
  <c r="WWI1371" s="1"/>
  <c r="WWH1365"/>
  <c r="WWH1371" s="1"/>
  <c r="WWG1365"/>
  <c r="WWG1371" s="1"/>
  <c r="WWF1365"/>
  <c r="WWF1371" s="1"/>
  <c r="WVS1365"/>
  <c r="WVS1371" s="1"/>
  <c r="WVR1365"/>
  <c r="WVR1371" s="1"/>
  <c r="WVQ1365"/>
  <c r="WVQ1371" s="1"/>
  <c r="WVP1365"/>
  <c r="WVP1371" s="1"/>
  <c r="WVC1365"/>
  <c r="WVC1371" s="1"/>
  <c r="WVB1365"/>
  <c r="WVB1371" s="1"/>
  <c r="WVA1365"/>
  <c r="WVA1371" s="1"/>
  <c r="WUZ1365"/>
  <c r="WUZ1371" s="1"/>
  <c r="WUM1365"/>
  <c r="WUM1371" s="1"/>
  <c r="WUL1365"/>
  <c r="WUL1371" s="1"/>
  <c r="WUK1365"/>
  <c r="WUK1371" s="1"/>
  <c r="WUJ1365"/>
  <c r="WUJ1371" s="1"/>
  <c r="WTW1365"/>
  <c r="WTW1371" s="1"/>
  <c r="WTV1365"/>
  <c r="WTV1371" s="1"/>
  <c r="WTU1365"/>
  <c r="WTU1371" s="1"/>
  <c r="WTT1365"/>
  <c r="WTT1371" s="1"/>
  <c r="WTG1365"/>
  <c r="WTG1371" s="1"/>
  <c r="WTF1365"/>
  <c r="WTF1371" s="1"/>
  <c r="WTE1365"/>
  <c r="WTE1371" s="1"/>
  <c r="WTD1365"/>
  <c r="WTD1371" s="1"/>
  <c r="WSQ1365"/>
  <c r="WSQ1371" s="1"/>
  <c r="WSP1365"/>
  <c r="WSP1371" s="1"/>
  <c r="WSO1365"/>
  <c r="WSO1371" s="1"/>
  <c r="WSN1365"/>
  <c r="WSN1371" s="1"/>
  <c r="WSA1365"/>
  <c r="WSA1371" s="1"/>
  <c r="WRZ1365"/>
  <c r="WRZ1371" s="1"/>
  <c r="WRY1365"/>
  <c r="WRY1371" s="1"/>
  <c r="WRX1365"/>
  <c r="WRX1371" s="1"/>
  <c r="WRK1365"/>
  <c r="WRK1371" s="1"/>
  <c r="WRJ1365"/>
  <c r="WRJ1371" s="1"/>
  <c r="WRI1365"/>
  <c r="WRI1371" s="1"/>
  <c r="WRH1365"/>
  <c r="WRH1371" s="1"/>
  <c r="WQU1365"/>
  <c r="WQU1371" s="1"/>
  <c r="WQT1365"/>
  <c r="WQT1371" s="1"/>
  <c r="WQS1365"/>
  <c r="WQS1371" s="1"/>
  <c r="WQR1365"/>
  <c r="WQR1371" s="1"/>
  <c r="WQE1365"/>
  <c r="WQE1371" s="1"/>
  <c r="WQD1365"/>
  <c r="WQD1371" s="1"/>
  <c r="WQC1365"/>
  <c r="WQC1371" s="1"/>
  <c r="WQB1365"/>
  <c r="WQB1371" s="1"/>
  <c r="WPO1365"/>
  <c r="WPO1371" s="1"/>
  <c r="WPN1365"/>
  <c r="WPN1371" s="1"/>
  <c r="WPM1365"/>
  <c r="WPM1371" s="1"/>
  <c r="WPL1365"/>
  <c r="WPL1371" s="1"/>
  <c r="WOY1365"/>
  <c r="WOY1371" s="1"/>
  <c r="WOX1365"/>
  <c r="WOX1371" s="1"/>
  <c r="WOW1365"/>
  <c r="WOW1371" s="1"/>
  <c r="WOV1365"/>
  <c r="WOV1371" s="1"/>
  <c r="WOI1365"/>
  <c r="WOI1371" s="1"/>
  <c r="WOH1365"/>
  <c r="WOH1371" s="1"/>
  <c r="WOG1365"/>
  <c r="WOG1371" s="1"/>
  <c r="WOF1365"/>
  <c r="WOF1371" s="1"/>
  <c r="WNS1365"/>
  <c r="WNS1371" s="1"/>
  <c r="WNR1365"/>
  <c r="WNR1371" s="1"/>
  <c r="WNQ1365"/>
  <c r="WNQ1371" s="1"/>
  <c r="WNP1365"/>
  <c r="WNP1371" s="1"/>
  <c r="WNC1365"/>
  <c r="WNC1371" s="1"/>
  <c r="WNB1365"/>
  <c r="WNB1371" s="1"/>
  <c r="WNA1365"/>
  <c r="WNA1371" s="1"/>
  <c r="WMZ1365"/>
  <c r="WMZ1371" s="1"/>
  <c r="WMM1365"/>
  <c r="WMM1371" s="1"/>
  <c r="WML1365"/>
  <c r="WML1371" s="1"/>
  <c r="WMK1365"/>
  <c r="WMK1371" s="1"/>
  <c r="WMJ1365"/>
  <c r="WMJ1371" s="1"/>
  <c r="WLW1365"/>
  <c r="WLW1371" s="1"/>
  <c r="WLV1365"/>
  <c r="WLV1371" s="1"/>
  <c r="WLU1365"/>
  <c r="WLU1371" s="1"/>
  <c r="WLT1365"/>
  <c r="WLT1371" s="1"/>
  <c r="WLG1365"/>
  <c r="WLG1371" s="1"/>
  <c r="WLF1365"/>
  <c r="WLF1371" s="1"/>
  <c r="WLE1365"/>
  <c r="WLE1371" s="1"/>
  <c r="WLD1365"/>
  <c r="WLD1371" s="1"/>
  <c r="WKQ1365"/>
  <c r="WKQ1371" s="1"/>
  <c r="WKP1365"/>
  <c r="WKP1371" s="1"/>
  <c r="WKO1365"/>
  <c r="WKO1371" s="1"/>
  <c r="WKN1365"/>
  <c r="WKN1371" s="1"/>
  <c r="WKA1365"/>
  <c r="WKA1371" s="1"/>
  <c r="WJZ1365"/>
  <c r="WJZ1371" s="1"/>
  <c r="WJY1365"/>
  <c r="WJY1371" s="1"/>
  <c r="WJX1365"/>
  <c r="WJX1371" s="1"/>
  <c r="WJK1365"/>
  <c r="WJK1371" s="1"/>
  <c r="WJJ1365"/>
  <c r="WJJ1371" s="1"/>
  <c r="WJI1365"/>
  <c r="WJI1371" s="1"/>
  <c r="WJH1365"/>
  <c r="WJH1371" s="1"/>
  <c r="WIU1365"/>
  <c r="WIU1371" s="1"/>
  <c r="WIT1365"/>
  <c r="WIT1371" s="1"/>
  <c r="WIS1365"/>
  <c r="WIS1371" s="1"/>
  <c r="WIR1365"/>
  <c r="WIR1371" s="1"/>
  <c r="WIE1365"/>
  <c r="WIE1371" s="1"/>
  <c r="WID1365"/>
  <c r="WID1371" s="1"/>
  <c r="WIC1365"/>
  <c r="WIC1371" s="1"/>
  <c r="WIB1365"/>
  <c r="WIB1371" s="1"/>
  <c r="WHO1365"/>
  <c r="WHO1371" s="1"/>
  <c r="WHN1365"/>
  <c r="WHN1371" s="1"/>
  <c r="WHM1365"/>
  <c r="WHM1371" s="1"/>
  <c r="WHL1365"/>
  <c r="WHL1371" s="1"/>
  <c r="WGY1365"/>
  <c r="WGY1371" s="1"/>
  <c r="WGX1365"/>
  <c r="WGX1371" s="1"/>
  <c r="WGW1365"/>
  <c r="WGW1371" s="1"/>
  <c r="WGV1365"/>
  <c r="WGV1371" s="1"/>
  <c r="WGI1365"/>
  <c r="WGI1371" s="1"/>
  <c r="WGH1365"/>
  <c r="WGH1371" s="1"/>
  <c r="WGG1365"/>
  <c r="WGG1371" s="1"/>
  <c r="WGF1365"/>
  <c r="WGF1371" s="1"/>
  <c r="WFS1365"/>
  <c r="WFS1371" s="1"/>
  <c r="WFR1365"/>
  <c r="WFR1371" s="1"/>
  <c r="WFQ1365"/>
  <c r="WFQ1371" s="1"/>
  <c r="WFP1365"/>
  <c r="WFP1371" s="1"/>
  <c r="WFC1365"/>
  <c r="WFC1371" s="1"/>
  <c r="WFB1365"/>
  <c r="WFB1371" s="1"/>
  <c r="WFA1365"/>
  <c r="WFA1371" s="1"/>
  <c r="WEZ1365"/>
  <c r="WEZ1371" s="1"/>
  <c r="WEM1365"/>
  <c r="WEM1371" s="1"/>
  <c r="WEL1365"/>
  <c r="WEL1371" s="1"/>
  <c r="WEK1365"/>
  <c r="WEK1371" s="1"/>
  <c r="WEJ1365"/>
  <c r="WEJ1371" s="1"/>
  <c r="WDW1365"/>
  <c r="WDW1371" s="1"/>
  <c r="WDV1365"/>
  <c r="WDV1371" s="1"/>
  <c r="WDU1365"/>
  <c r="WDU1371" s="1"/>
  <c r="WDT1365"/>
  <c r="WDT1371" s="1"/>
  <c r="WDG1365"/>
  <c r="WDG1371" s="1"/>
  <c r="WDF1365"/>
  <c r="WDF1371" s="1"/>
  <c r="WDE1365"/>
  <c r="WDE1371" s="1"/>
  <c r="WDD1365"/>
  <c r="WDD1371" s="1"/>
  <c r="WCQ1365"/>
  <c r="WCQ1371" s="1"/>
  <c r="WCP1365"/>
  <c r="WCP1371" s="1"/>
  <c r="WCO1365"/>
  <c r="WCO1371" s="1"/>
  <c r="WCN1365"/>
  <c r="WCN1371" s="1"/>
  <c r="WCA1365"/>
  <c r="WCA1371" s="1"/>
  <c r="WBZ1365"/>
  <c r="WBZ1371" s="1"/>
  <c r="WBY1365"/>
  <c r="WBY1371" s="1"/>
  <c r="WBX1365"/>
  <c r="WBX1371" s="1"/>
  <c r="WBK1365"/>
  <c r="WBK1371" s="1"/>
  <c r="WBJ1365"/>
  <c r="WBJ1371" s="1"/>
  <c r="WBI1365"/>
  <c r="WBI1371" s="1"/>
  <c r="WBH1365"/>
  <c r="WBH1371" s="1"/>
  <c r="WAU1365"/>
  <c r="WAU1371" s="1"/>
  <c r="WAT1365"/>
  <c r="WAT1371" s="1"/>
  <c r="WAS1365"/>
  <c r="WAS1371" s="1"/>
  <c r="WAR1365"/>
  <c r="WAR1371" s="1"/>
  <c r="WAE1365"/>
  <c r="WAE1371" s="1"/>
  <c r="WAD1365"/>
  <c r="WAD1371" s="1"/>
  <c r="WAC1365"/>
  <c r="WAC1371" s="1"/>
  <c r="WAB1365"/>
  <c r="WAB1371" s="1"/>
  <c r="VZO1365"/>
  <c r="VZO1371" s="1"/>
  <c r="VZN1365"/>
  <c r="VZN1371" s="1"/>
  <c r="VZM1365"/>
  <c r="VZM1371" s="1"/>
  <c r="VZL1365"/>
  <c r="VZL1371" s="1"/>
  <c r="VYY1365"/>
  <c r="VYY1371" s="1"/>
  <c r="VYX1365"/>
  <c r="VYX1371" s="1"/>
  <c r="VYW1365"/>
  <c r="VYW1371" s="1"/>
  <c r="VYV1365"/>
  <c r="VYV1371" s="1"/>
  <c r="VYI1365"/>
  <c r="VYI1371" s="1"/>
  <c r="VYH1365"/>
  <c r="VYH1371" s="1"/>
  <c r="VYG1365"/>
  <c r="VYG1371" s="1"/>
  <c r="VYF1365"/>
  <c r="VYF1371" s="1"/>
  <c r="VXS1365"/>
  <c r="VXS1371" s="1"/>
  <c r="VXR1365"/>
  <c r="VXR1371" s="1"/>
  <c r="VXQ1365"/>
  <c r="VXQ1371" s="1"/>
  <c r="VXP1365"/>
  <c r="VXP1371" s="1"/>
  <c r="VXC1365"/>
  <c r="VXC1371" s="1"/>
  <c r="VXB1365"/>
  <c r="VXB1371" s="1"/>
  <c r="VXA1365"/>
  <c r="VXA1371" s="1"/>
  <c r="VWZ1365"/>
  <c r="VWZ1371" s="1"/>
  <c r="VWM1365"/>
  <c r="VWM1371" s="1"/>
  <c r="VWL1365"/>
  <c r="VWL1371" s="1"/>
  <c r="VWK1365"/>
  <c r="VWK1371" s="1"/>
  <c r="VWJ1365"/>
  <c r="VWJ1371" s="1"/>
  <c r="VVW1365"/>
  <c r="VVW1371" s="1"/>
  <c r="VVV1365"/>
  <c r="VVV1371" s="1"/>
  <c r="VVU1365"/>
  <c r="VVU1371" s="1"/>
  <c r="VVT1365"/>
  <c r="VVT1371" s="1"/>
  <c r="VVG1365"/>
  <c r="VVG1371" s="1"/>
  <c r="VVF1365"/>
  <c r="VVF1371" s="1"/>
  <c r="VVE1365"/>
  <c r="VVE1371" s="1"/>
  <c r="VVD1365"/>
  <c r="VVD1371" s="1"/>
  <c r="VUQ1365"/>
  <c r="VUQ1371" s="1"/>
  <c r="VUP1365"/>
  <c r="VUP1371" s="1"/>
  <c r="VUO1365"/>
  <c r="VUO1371" s="1"/>
  <c r="VUN1365"/>
  <c r="VUN1371" s="1"/>
  <c r="VUA1365"/>
  <c r="VUA1371" s="1"/>
  <c r="VTZ1365"/>
  <c r="VTZ1371" s="1"/>
  <c r="VTY1365"/>
  <c r="VTY1371" s="1"/>
  <c r="VTX1365"/>
  <c r="VTX1371" s="1"/>
  <c r="VTK1365"/>
  <c r="VTK1371" s="1"/>
  <c r="VTJ1365"/>
  <c r="VTJ1371" s="1"/>
  <c r="VTI1365"/>
  <c r="VTI1371" s="1"/>
  <c r="VTH1365"/>
  <c r="VTH1371" s="1"/>
  <c r="VSU1365"/>
  <c r="VSU1371" s="1"/>
  <c r="VST1365"/>
  <c r="VST1371" s="1"/>
  <c r="VSS1365"/>
  <c r="VSS1371" s="1"/>
  <c r="VSR1365"/>
  <c r="VSR1371" s="1"/>
  <c r="VSE1365"/>
  <c r="VSE1371" s="1"/>
  <c r="VSD1365"/>
  <c r="VSD1371" s="1"/>
  <c r="VSC1365"/>
  <c r="VSC1371" s="1"/>
  <c r="VSB1365"/>
  <c r="VSB1371" s="1"/>
  <c r="VRO1365"/>
  <c r="VRO1371" s="1"/>
  <c r="VRN1365"/>
  <c r="VRN1371" s="1"/>
  <c r="VRM1365"/>
  <c r="VRM1371" s="1"/>
  <c r="VRL1365"/>
  <c r="VRL1371" s="1"/>
  <c r="VQY1365"/>
  <c r="VQY1371" s="1"/>
  <c r="VQX1365"/>
  <c r="VQX1371" s="1"/>
  <c r="VQW1365"/>
  <c r="VQW1371" s="1"/>
  <c r="VQV1365"/>
  <c r="VQV1371" s="1"/>
  <c r="VQI1365"/>
  <c r="VQI1371" s="1"/>
  <c r="VQH1365"/>
  <c r="VQH1371" s="1"/>
  <c r="VQG1365"/>
  <c r="VQG1371" s="1"/>
  <c r="VQF1365"/>
  <c r="VQF1371" s="1"/>
  <c r="VPS1365"/>
  <c r="VPS1371" s="1"/>
  <c r="VPR1365"/>
  <c r="VPR1371" s="1"/>
  <c r="VPQ1365"/>
  <c r="VPQ1371" s="1"/>
  <c r="VPP1365"/>
  <c r="VPP1371" s="1"/>
  <c r="VPC1365"/>
  <c r="VPC1371" s="1"/>
  <c r="VPB1365"/>
  <c r="VPB1371" s="1"/>
  <c r="VPA1365"/>
  <c r="VPA1371" s="1"/>
  <c r="VOZ1365"/>
  <c r="VOZ1371" s="1"/>
  <c r="VOM1365"/>
  <c r="VOM1371" s="1"/>
  <c r="VOL1365"/>
  <c r="VOL1371" s="1"/>
  <c r="VOK1365"/>
  <c r="VOK1371" s="1"/>
  <c r="VOJ1365"/>
  <c r="VOJ1371" s="1"/>
  <c r="VNW1365"/>
  <c r="VNW1371" s="1"/>
  <c r="VNV1365"/>
  <c r="VNV1371" s="1"/>
  <c r="VNU1365"/>
  <c r="VNU1371" s="1"/>
  <c r="VNT1365"/>
  <c r="VNT1371" s="1"/>
  <c r="VNG1365"/>
  <c r="VNG1371" s="1"/>
  <c r="VNF1365"/>
  <c r="VNF1371" s="1"/>
  <c r="VNE1365"/>
  <c r="VNE1371" s="1"/>
  <c r="VND1365"/>
  <c r="VND1371" s="1"/>
  <c r="VMQ1365"/>
  <c r="VMQ1371" s="1"/>
  <c r="VMP1365"/>
  <c r="VMP1371" s="1"/>
  <c r="VMO1365"/>
  <c r="VMO1371" s="1"/>
  <c r="VMN1365"/>
  <c r="VMN1371" s="1"/>
  <c r="VMA1365"/>
  <c r="VMA1371" s="1"/>
  <c r="VLZ1365"/>
  <c r="VLZ1371" s="1"/>
  <c r="VLY1365"/>
  <c r="VLY1371" s="1"/>
  <c r="VLX1365"/>
  <c r="VLX1371" s="1"/>
  <c r="VLK1365"/>
  <c r="VLK1371" s="1"/>
  <c r="VLJ1365"/>
  <c r="VLJ1371" s="1"/>
  <c r="VLI1365"/>
  <c r="VLI1371" s="1"/>
  <c r="VLH1365"/>
  <c r="VLH1371" s="1"/>
  <c r="VKU1365"/>
  <c r="VKU1371" s="1"/>
  <c r="VKT1365"/>
  <c r="VKT1371" s="1"/>
  <c r="VKS1365"/>
  <c r="VKS1371" s="1"/>
  <c r="VKR1365"/>
  <c r="VKR1371" s="1"/>
  <c r="VKE1365"/>
  <c r="VKE1371" s="1"/>
  <c r="VKD1365"/>
  <c r="VKD1371" s="1"/>
  <c r="VKC1365"/>
  <c r="VKC1371" s="1"/>
  <c r="VKB1365"/>
  <c r="VKB1371" s="1"/>
  <c r="VJO1365"/>
  <c r="VJO1371" s="1"/>
  <c r="VJN1365"/>
  <c r="VJN1371" s="1"/>
  <c r="VJM1365"/>
  <c r="VJM1371" s="1"/>
  <c r="VJL1365"/>
  <c r="VJL1371" s="1"/>
  <c r="VIY1365"/>
  <c r="VIY1371" s="1"/>
  <c r="VIX1365"/>
  <c r="VIX1371" s="1"/>
  <c r="VIW1365"/>
  <c r="VIW1371" s="1"/>
  <c r="VIV1365"/>
  <c r="VIV1371" s="1"/>
  <c r="VII1365"/>
  <c r="VII1371" s="1"/>
  <c r="VIH1365"/>
  <c r="VIH1371" s="1"/>
  <c r="VIG1365"/>
  <c r="VIG1371" s="1"/>
  <c r="VIF1365"/>
  <c r="VIF1371" s="1"/>
  <c r="VHS1365"/>
  <c r="VHS1371" s="1"/>
  <c r="VHR1365"/>
  <c r="VHR1371" s="1"/>
  <c r="VHQ1365"/>
  <c r="VHQ1371" s="1"/>
  <c r="VHP1365"/>
  <c r="VHP1371" s="1"/>
  <c r="VHC1365"/>
  <c r="VHC1371" s="1"/>
  <c r="VHB1365"/>
  <c r="VHB1371" s="1"/>
  <c r="VHA1365"/>
  <c r="VHA1371" s="1"/>
  <c r="VGZ1365"/>
  <c r="VGZ1371" s="1"/>
  <c r="VGM1365"/>
  <c r="VGM1371" s="1"/>
  <c r="VGL1365"/>
  <c r="VGL1371" s="1"/>
  <c r="VGK1365"/>
  <c r="VGK1371" s="1"/>
  <c r="VGJ1365"/>
  <c r="VGJ1371" s="1"/>
  <c r="VFW1365"/>
  <c r="VFW1371" s="1"/>
  <c r="VFV1365"/>
  <c r="VFV1371" s="1"/>
  <c r="VFU1365"/>
  <c r="VFU1371" s="1"/>
  <c r="VFT1365"/>
  <c r="VFT1371" s="1"/>
  <c r="VFG1365"/>
  <c r="VFG1371" s="1"/>
  <c r="VFF1365"/>
  <c r="VFF1371" s="1"/>
  <c r="VFE1365"/>
  <c r="VFE1371" s="1"/>
  <c r="VFD1365"/>
  <c r="VFD1371" s="1"/>
  <c r="VEQ1365"/>
  <c r="VEQ1371" s="1"/>
  <c r="VEP1365"/>
  <c r="VEP1371" s="1"/>
  <c r="VEO1365"/>
  <c r="VEO1371" s="1"/>
  <c r="VEN1365"/>
  <c r="VEN1371" s="1"/>
  <c r="VEA1365"/>
  <c r="VEA1371" s="1"/>
  <c r="VDZ1365"/>
  <c r="VDZ1371" s="1"/>
  <c r="VDY1365"/>
  <c r="VDY1371" s="1"/>
  <c r="VDX1365"/>
  <c r="VDX1371" s="1"/>
  <c r="VDK1365"/>
  <c r="VDK1371" s="1"/>
  <c r="VDJ1365"/>
  <c r="VDJ1371" s="1"/>
  <c r="VDI1365"/>
  <c r="VDI1371" s="1"/>
  <c r="VDH1365"/>
  <c r="VDH1371" s="1"/>
  <c r="VCU1365"/>
  <c r="VCU1371" s="1"/>
  <c r="VCT1365"/>
  <c r="VCT1371" s="1"/>
  <c r="VCS1365"/>
  <c r="VCS1371" s="1"/>
  <c r="VCR1365"/>
  <c r="VCR1371" s="1"/>
  <c r="VCE1365"/>
  <c r="VCE1371" s="1"/>
  <c r="VCD1365"/>
  <c r="VCD1371" s="1"/>
  <c r="VCC1365"/>
  <c r="VCC1371" s="1"/>
  <c r="VCB1365"/>
  <c r="VCB1371" s="1"/>
  <c r="VBO1365"/>
  <c r="VBO1371" s="1"/>
  <c r="VBN1365"/>
  <c r="VBN1371" s="1"/>
  <c r="VBM1365"/>
  <c r="VBM1371" s="1"/>
  <c r="VBL1365"/>
  <c r="VBL1371" s="1"/>
  <c r="VAY1365"/>
  <c r="VAY1371" s="1"/>
  <c r="VAX1365"/>
  <c r="VAX1371" s="1"/>
  <c r="VAW1365"/>
  <c r="VAW1371" s="1"/>
  <c r="VAV1365"/>
  <c r="VAV1371" s="1"/>
  <c r="VAI1365"/>
  <c r="VAI1371" s="1"/>
  <c r="VAH1365"/>
  <c r="VAH1371" s="1"/>
  <c r="VAG1365"/>
  <c r="VAG1371" s="1"/>
  <c r="VAF1365"/>
  <c r="VAF1371" s="1"/>
  <c r="UZS1365"/>
  <c r="UZS1371" s="1"/>
  <c r="UZR1365"/>
  <c r="UZR1371" s="1"/>
  <c r="UZQ1365"/>
  <c r="UZQ1371" s="1"/>
  <c r="UZP1365"/>
  <c r="UZP1371" s="1"/>
  <c r="UZC1365"/>
  <c r="UZC1371" s="1"/>
  <c r="UZB1365"/>
  <c r="UZB1371" s="1"/>
  <c r="UZA1365"/>
  <c r="UZA1371" s="1"/>
  <c r="UYZ1365"/>
  <c r="UYZ1371" s="1"/>
  <c r="UYM1365"/>
  <c r="UYM1371" s="1"/>
  <c r="UYL1365"/>
  <c r="UYL1371" s="1"/>
  <c r="UYK1365"/>
  <c r="UYK1371" s="1"/>
  <c r="UYJ1365"/>
  <c r="UYJ1371" s="1"/>
  <c r="UXW1365"/>
  <c r="UXW1371" s="1"/>
  <c r="UXV1365"/>
  <c r="UXV1371" s="1"/>
  <c r="UXU1365"/>
  <c r="UXU1371" s="1"/>
  <c r="UXT1365"/>
  <c r="UXT1371" s="1"/>
  <c r="UXG1365"/>
  <c r="UXG1371" s="1"/>
  <c r="UXF1365"/>
  <c r="UXF1371" s="1"/>
  <c r="UXE1365"/>
  <c r="UXE1371" s="1"/>
  <c r="UXD1365"/>
  <c r="UXD1371" s="1"/>
  <c r="UWQ1365"/>
  <c r="UWQ1371" s="1"/>
  <c r="UWP1365"/>
  <c r="UWP1371" s="1"/>
  <c r="UWO1365"/>
  <c r="UWO1371" s="1"/>
  <c r="UWN1365"/>
  <c r="UWN1371" s="1"/>
  <c r="UWA1365"/>
  <c r="UWA1371" s="1"/>
  <c r="UVZ1365"/>
  <c r="UVZ1371" s="1"/>
  <c r="UVY1365"/>
  <c r="UVY1371" s="1"/>
  <c r="UVX1365"/>
  <c r="UVX1371" s="1"/>
  <c r="UVK1365"/>
  <c r="UVK1371" s="1"/>
  <c r="UVJ1365"/>
  <c r="UVJ1371" s="1"/>
  <c r="UVI1365"/>
  <c r="UVI1371" s="1"/>
  <c r="UVH1365"/>
  <c r="UVH1371" s="1"/>
  <c r="UUU1365"/>
  <c r="UUU1371" s="1"/>
  <c r="UUT1365"/>
  <c r="UUT1371" s="1"/>
  <c r="UUS1365"/>
  <c r="UUS1371" s="1"/>
  <c r="UUR1365"/>
  <c r="UUR1371" s="1"/>
  <c r="UUE1365"/>
  <c r="UUE1371" s="1"/>
  <c r="UUD1365"/>
  <c r="UUD1371" s="1"/>
  <c r="UUC1365"/>
  <c r="UUC1371" s="1"/>
  <c r="UUB1365"/>
  <c r="UUB1371" s="1"/>
  <c r="UTO1365"/>
  <c r="UTO1371" s="1"/>
  <c r="UTN1365"/>
  <c r="UTN1371" s="1"/>
  <c r="UTM1365"/>
  <c r="UTM1371" s="1"/>
  <c r="UTL1365"/>
  <c r="UTL1371" s="1"/>
  <c r="USY1365"/>
  <c r="USY1371" s="1"/>
  <c r="USX1365"/>
  <c r="USX1371" s="1"/>
  <c r="USW1365"/>
  <c r="USW1371" s="1"/>
  <c r="USV1365"/>
  <c r="USV1371" s="1"/>
  <c r="USI1365"/>
  <c r="USI1371" s="1"/>
  <c r="USH1365"/>
  <c r="USH1371" s="1"/>
  <c r="USG1365"/>
  <c r="USG1371" s="1"/>
  <c r="USF1365"/>
  <c r="USF1371" s="1"/>
  <c r="URS1365"/>
  <c r="URS1371" s="1"/>
  <c r="URR1365"/>
  <c r="URR1371" s="1"/>
  <c r="URQ1365"/>
  <c r="URQ1371" s="1"/>
  <c r="URP1365"/>
  <c r="URP1371" s="1"/>
  <c r="URC1365"/>
  <c r="URC1371" s="1"/>
  <c r="URB1365"/>
  <c r="URB1371" s="1"/>
  <c r="URA1365"/>
  <c r="URA1371" s="1"/>
  <c r="UQZ1365"/>
  <c r="UQZ1371" s="1"/>
  <c r="UQM1365"/>
  <c r="UQM1371" s="1"/>
  <c r="UQL1365"/>
  <c r="UQL1371" s="1"/>
  <c r="UQK1365"/>
  <c r="UQK1371" s="1"/>
  <c r="UQJ1365"/>
  <c r="UQJ1371" s="1"/>
  <c r="UPW1365"/>
  <c r="UPW1371" s="1"/>
  <c r="UPV1365"/>
  <c r="UPV1371" s="1"/>
  <c r="UPU1365"/>
  <c r="UPU1371" s="1"/>
  <c r="UPT1365"/>
  <c r="UPT1371" s="1"/>
  <c r="UPG1365"/>
  <c r="UPG1371" s="1"/>
  <c r="UPF1365"/>
  <c r="UPF1371" s="1"/>
  <c r="UPE1365"/>
  <c r="UPE1371" s="1"/>
  <c r="UPD1365"/>
  <c r="UPD1371" s="1"/>
  <c r="UOQ1365"/>
  <c r="UOQ1371" s="1"/>
  <c r="UOP1365"/>
  <c r="UOP1371" s="1"/>
  <c r="UOO1365"/>
  <c r="UOO1371" s="1"/>
  <c r="UON1365"/>
  <c r="UON1371" s="1"/>
  <c r="UOA1365"/>
  <c r="UOA1371" s="1"/>
  <c r="UNZ1365"/>
  <c r="UNZ1371" s="1"/>
  <c r="UNY1365"/>
  <c r="UNY1371" s="1"/>
  <c r="UNX1365"/>
  <c r="UNX1371" s="1"/>
  <c r="UNK1365"/>
  <c r="UNK1371" s="1"/>
  <c r="UNJ1365"/>
  <c r="UNJ1371" s="1"/>
  <c r="UNI1365"/>
  <c r="UNI1371" s="1"/>
  <c r="UNH1365"/>
  <c r="UNH1371" s="1"/>
  <c r="UMU1365"/>
  <c r="UMU1371" s="1"/>
  <c r="UMT1365"/>
  <c r="UMT1371" s="1"/>
  <c r="UMS1365"/>
  <c r="UMS1371" s="1"/>
  <c r="UMR1365"/>
  <c r="UMR1371" s="1"/>
  <c r="UME1365"/>
  <c r="UME1371" s="1"/>
  <c r="UMD1365"/>
  <c r="UMD1371" s="1"/>
  <c r="UMC1365"/>
  <c r="UMC1371" s="1"/>
  <c r="UMB1365"/>
  <c r="UMB1371" s="1"/>
  <c r="ULO1365"/>
  <c r="ULO1371" s="1"/>
  <c r="ULN1365"/>
  <c r="ULN1371" s="1"/>
  <c r="ULM1365"/>
  <c r="ULM1371" s="1"/>
  <c r="ULL1365"/>
  <c r="ULL1371" s="1"/>
  <c r="UKY1365"/>
  <c r="UKY1371" s="1"/>
  <c r="UKX1365"/>
  <c r="UKX1371" s="1"/>
  <c r="UKW1365"/>
  <c r="UKW1371" s="1"/>
  <c r="UKV1365"/>
  <c r="UKV1371" s="1"/>
  <c r="UKI1365"/>
  <c r="UKI1371" s="1"/>
  <c r="UKH1365"/>
  <c r="UKH1371" s="1"/>
  <c r="UKG1365"/>
  <c r="UKG1371" s="1"/>
  <c r="UKF1365"/>
  <c r="UKF1371" s="1"/>
  <c r="UJS1365"/>
  <c r="UJS1371" s="1"/>
  <c r="UJR1365"/>
  <c r="UJR1371" s="1"/>
  <c r="UJQ1365"/>
  <c r="UJQ1371" s="1"/>
  <c r="UJP1365"/>
  <c r="UJP1371" s="1"/>
  <c r="UJC1365"/>
  <c r="UJC1371" s="1"/>
  <c r="UJB1365"/>
  <c r="UJB1371" s="1"/>
  <c r="UJA1365"/>
  <c r="UJA1371" s="1"/>
  <c r="UIZ1365"/>
  <c r="UIZ1371" s="1"/>
  <c r="UIM1365"/>
  <c r="UIM1371" s="1"/>
  <c r="UIL1365"/>
  <c r="UIL1371" s="1"/>
  <c r="UIK1365"/>
  <c r="UIK1371" s="1"/>
  <c r="UIJ1365"/>
  <c r="UIJ1371" s="1"/>
  <c r="UHW1365"/>
  <c r="UHW1371" s="1"/>
  <c r="UHV1365"/>
  <c r="UHV1371" s="1"/>
  <c r="UHU1365"/>
  <c r="UHU1371" s="1"/>
  <c r="UHT1365"/>
  <c r="UHT1371" s="1"/>
  <c r="UHG1365"/>
  <c r="UHG1371" s="1"/>
  <c r="UHF1365"/>
  <c r="UHF1371" s="1"/>
  <c r="UHE1365"/>
  <c r="UHE1371" s="1"/>
  <c r="UHD1365"/>
  <c r="UHD1371" s="1"/>
  <c r="UGQ1365"/>
  <c r="UGQ1371" s="1"/>
  <c r="UGP1365"/>
  <c r="UGP1371" s="1"/>
  <c r="UGO1365"/>
  <c r="UGO1371" s="1"/>
  <c r="UGN1365"/>
  <c r="UGN1371" s="1"/>
  <c r="UGA1365"/>
  <c r="UGA1371" s="1"/>
  <c r="UFZ1365"/>
  <c r="UFZ1371" s="1"/>
  <c r="UFY1365"/>
  <c r="UFY1371" s="1"/>
  <c r="UFX1365"/>
  <c r="UFX1371" s="1"/>
  <c r="UFK1365"/>
  <c r="UFK1371" s="1"/>
  <c r="UFJ1365"/>
  <c r="UFJ1371" s="1"/>
  <c r="UFI1365"/>
  <c r="UFI1371" s="1"/>
  <c r="UFH1365"/>
  <c r="UFH1371" s="1"/>
  <c r="UEU1365"/>
  <c r="UEU1371" s="1"/>
  <c r="UET1365"/>
  <c r="UET1371" s="1"/>
  <c r="UES1365"/>
  <c r="UES1371" s="1"/>
  <c r="UER1365"/>
  <c r="UER1371" s="1"/>
  <c r="UEE1365"/>
  <c r="UEE1371" s="1"/>
  <c r="UED1365"/>
  <c r="UED1371" s="1"/>
  <c r="UEC1365"/>
  <c r="UEC1371" s="1"/>
  <c r="UEB1365"/>
  <c r="UEB1371" s="1"/>
  <c r="UDO1365"/>
  <c r="UDO1371" s="1"/>
  <c r="UDN1365"/>
  <c r="UDN1371" s="1"/>
  <c r="UDM1365"/>
  <c r="UDM1371" s="1"/>
  <c r="UDL1365"/>
  <c r="UDL1371" s="1"/>
  <c r="UCY1365"/>
  <c r="UCY1371" s="1"/>
  <c r="UCX1365"/>
  <c r="UCX1371" s="1"/>
  <c r="UCW1365"/>
  <c r="UCW1371" s="1"/>
  <c r="UCV1365"/>
  <c r="UCV1371" s="1"/>
  <c r="UCI1365"/>
  <c r="UCI1371" s="1"/>
  <c r="UCH1365"/>
  <c r="UCH1371" s="1"/>
  <c r="UCG1365"/>
  <c r="UCG1371" s="1"/>
  <c r="UCF1365"/>
  <c r="UCF1371" s="1"/>
  <c r="UBS1365"/>
  <c r="UBS1371" s="1"/>
  <c r="UBR1365"/>
  <c r="UBR1371" s="1"/>
  <c r="UBQ1365"/>
  <c r="UBQ1371" s="1"/>
  <c r="UBP1365"/>
  <c r="UBP1371" s="1"/>
  <c r="UBC1365"/>
  <c r="UBC1371" s="1"/>
  <c r="UBB1365"/>
  <c r="UBB1371" s="1"/>
  <c r="UBA1365"/>
  <c r="UBA1371" s="1"/>
  <c r="UAZ1365"/>
  <c r="UAZ1371" s="1"/>
  <c r="UAM1365"/>
  <c r="UAM1371" s="1"/>
  <c r="UAL1365"/>
  <c r="UAL1371" s="1"/>
  <c r="UAK1365"/>
  <c r="UAK1371" s="1"/>
  <c r="UAJ1365"/>
  <c r="UAJ1371" s="1"/>
  <c r="TZW1365"/>
  <c r="TZW1371" s="1"/>
  <c r="TZV1365"/>
  <c r="TZV1371" s="1"/>
  <c r="TZU1365"/>
  <c r="TZU1371" s="1"/>
  <c r="TZT1365"/>
  <c r="TZT1371" s="1"/>
  <c r="TZG1365"/>
  <c r="TZG1371" s="1"/>
  <c r="TZF1365"/>
  <c r="TZF1371" s="1"/>
  <c r="TZE1365"/>
  <c r="TZE1371" s="1"/>
  <c r="TZD1365"/>
  <c r="TZD1371" s="1"/>
  <c r="TYQ1365"/>
  <c r="TYQ1371" s="1"/>
  <c r="TYP1365"/>
  <c r="TYP1371" s="1"/>
  <c r="TYO1365"/>
  <c r="TYO1371" s="1"/>
  <c r="TYN1365"/>
  <c r="TYN1371" s="1"/>
  <c r="TYA1365"/>
  <c r="TYA1371" s="1"/>
  <c r="TXZ1365"/>
  <c r="TXZ1371" s="1"/>
  <c r="TXY1365"/>
  <c r="TXY1371" s="1"/>
  <c r="TXX1365"/>
  <c r="TXX1371" s="1"/>
  <c r="TXK1365"/>
  <c r="TXK1371" s="1"/>
  <c r="TXJ1365"/>
  <c r="TXJ1371" s="1"/>
  <c r="TXI1365"/>
  <c r="TXI1371" s="1"/>
  <c r="TXH1365"/>
  <c r="TXH1371" s="1"/>
  <c r="TWU1365"/>
  <c r="TWU1371" s="1"/>
  <c r="TWT1365"/>
  <c r="TWT1371" s="1"/>
  <c r="TWS1365"/>
  <c r="TWS1371" s="1"/>
  <c r="TWR1365"/>
  <c r="TWR1371" s="1"/>
  <c r="TWE1365"/>
  <c r="TWE1371" s="1"/>
  <c r="TWD1365"/>
  <c r="TWD1371" s="1"/>
  <c r="TWC1365"/>
  <c r="TWC1371" s="1"/>
  <c r="TWB1365"/>
  <c r="TWB1371" s="1"/>
  <c r="TVO1365"/>
  <c r="TVO1371" s="1"/>
  <c r="TVN1365"/>
  <c r="TVN1371" s="1"/>
  <c r="TVM1365"/>
  <c r="TVM1371" s="1"/>
  <c r="TVL1365"/>
  <c r="TVL1371" s="1"/>
  <c r="TUY1365"/>
  <c r="TUY1371" s="1"/>
  <c r="TUX1365"/>
  <c r="TUX1371" s="1"/>
  <c r="TUW1365"/>
  <c r="TUW1371" s="1"/>
  <c r="TUV1365"/>
  <c r="TUV1371" s="1"/>
  <c r="TUI1365"/>
  <c r="TUI1371" s="1"/>
  <c r="TUH1365"/>
  <c r="TUH1371" s="1"/>
  <c r="TUG1365"/>
  <c r="TUG1371" s="1"/>
  <c r="TUF1365"/>
  <c r="TUF1371" s="1"/>
  <c r="TTS1365"/>
  <c r="TTS1371" s="1"/>
  <c r="TTR1365"/>
  <c r="TTR1371" s="1"/>
  <c r="TTQ1365"/>
  <c r="TTQ1371" s="1"/>
  <c r="TTP1365"/>
  <c r="TTP1371" s="1"/>
  <c r="TTC1365"/>
  <c r="TTC1371" s="1"/>
  <c r="TTB1365"/>
  <c r="TTB1371" s="1"/>
  <c r="TTA1365"/>
  <c r="TTA1371" s="1"/>
  <c r="TSZ1365"/>
  <c r="TSZ1371" s="1"/>
  <c r="TSM1365"/>
  <c r="TSM1371" s="1"/>
  <c r="TSL1365"/>
  <c r="TSL1371" s="1"/>
  <c r="TSK1365"/>
  <c r="TSK1371" s="1"/>
  <c r="TSJ1365"/>
  <c r="TSJ1371" s="1"/>
  <c r="TRW1365"/>
  <c r="TRW1371" s="1"/>
  <c r="TRV1365"/>
  <c r="TRV1371" s="1"/>
  <c r="TRU1365"/>
  <c r="TRU1371" s="1"/>
  <c r="TRT1365"/>
  <c r="TRT1371" s="1"/>
  <c r="TRG1365"/>
  <c r="TRG1371" s="1"/>
  <c r="TRF1365"/>
  <c r="TRF1371" s="1"/>
  <c r="TRE1365"/>
  <c r="TRE1371" s="1"/>
  <c r="TRD1365"/>
  <c r="TRD1371" s="1"/>
  <c r="TQQ1365"/>
  <c r="TQQ1371" s="1"/>
  <c r="TQP1365"/>
  <c r="TQP1371" s="1"/>
  <c r="TQO1365"/>
  <c r="TQO1371" s="1"/>
  <c r="TQN1365"/>
  <c r="TQN1371" s="1"/>
  <c r="TQA1365"/>
  <c r="TQA1371" s="1"/>
  <c r="TPZ1365"/>
  <c r="TPZ1371" s="1"/>
  <c r="TPY1365"/>
  <c r="TPY1371" s="1"/>
  <c r="TPX1365"/>
  <c r="TPX1371" s="1"/>
  <c r="TPK1365"/>
  <c r="TPK1371" s="1"/>
  <c r="TPJ1365"/>
  <c r="TPJ1371" s="1"/>
  <c r="TPI1365"/>
  <c r="TPI1371" s="1"/>
  <c r="TPH1365"/>
  <c r="TPH1371" s="1"/>
  <c r="TOU1365"/>
  <c r="TOU1371" s="1"/>
  <c r="TOT1365"/>
  <c r="TOT1371" s="1"/>
  <c r="TOS1365"/>
  <c r="TOS1371" s="1"/>
  <c r="TOR1365"/>
  <c r="TOR1371" s="1"/>
  <c r="TOE1365"/>
  <c r="TOE1371" s="1"/>
  <c r="TOD1365"/>
  <c r="TOD1371" s="1"/>
  <c r="TOC1365"/>
  <c r="TOC1371" s="1"/>
  <c r="TOB1365"/>
  <c r="TOB1371" s="1"/>
  <c r="TNO1365"/>
  <c r="TNO1371" s="1"/>
  <c r="TNN1365"/>
  <c r="TNN1371" s="1"/>
  <c r="TNM1365"/>
  <c r="TNM1371" s="1"/>
  <c r="TNL1365"/>
  <c r="TNL1371" s="1"/>
  <c r="TMY1365"/>
  <c r="TMY1371" s="1"/>
  <c r="TMX1365"/>
  <c r="TMX1371" s="1"/>
  <c r="TMW1365"/>
  <c r="TMW1371" s="1"/>
  <c r="TMV1365"/>
  <c r="TMV1371" s="1"/>
  <c r="TMI1365"/>
  <c r="TMI1371" s="1"/>
  <c r="TMH1365"/>
  <c r="TMH1371" s="1"/>
  <c r="TMG1365"/>
  <c r="TMG1371" s="1"/>
  <c r="TMF1365"/>
  <c r="TMF1371" s="1"/>
  <c r="TLS1365"/>
  <c r="TLS1371" s="1"/>
  <c r="TLR1365"/>
  <c r="TLR1371" s="1"/>
  <c r="TLQ1365"/>
  <c r="TLQ1371" s="1"/>
  <c r="TLP1365"/>
  <c r="TLP1371" s="1"/>
  <c r="TLC1365"/>
  <c r="TLC1371" s="1"/>
  <c r="TLB1365"/>
  <c r="TLB1371" s="1"/>
  <c r="TLA1365"/>
  <c r="TLA1371" s="1"/>
  <c r="TKZ1365"/>
  <c r="TKZ1371" s="1"/>
  <c r="TKM1365"/>
  <c r="TKM1371" s="1"/>
  <c r="TKL1365"/>
  <c r="TKL1371" s="1"/>
  <c r="TKK1365"/>
  <c r="TKK1371" s="1"/>
  <c r="TKJ1365"/>
  <c r="TKJ1371" s="1"/>
  <c r="TJW1365"/>
  <c r="TJW1371" s="1"/>
  <c r="TJV1365"/>
  <c r="TJV1371" s="1"/>
  <c r="TJU1365"/>
  <c r="TJU1371" s="1"/>
  <c r="TJT1365"/>
  <c r="TJT1371" s="1"/>
  <c r="TJG1365"/>
  <c r="TJG1371" s="1"/>
  <c r="TJF1365"/>
  <c r="TJF1371" s="1"/>
  <c r="TJE1365"/>
  <c r="TJE1371" s="1"/>
  <c r="TJD1365"/>
  <c r="TJD1371" s="1"/>
  <c r="TIQ1365"/>
  <c r="TIQ1371" s="1"/>
  <c r="TIP1365"/>
  <c r="TIP1371" s="1"/>
  <c r="TIO1365"/>
  <c r="TIO1371" s="1"/>
  <c r="TIN1365"/>
  <c r="TIN1371" s="1"/>
  <c r="TIA1365"/>
  <c r="TIA1371" s="1"/>
  <c r="THZ1365"/>
  <c r="THZ1371" s="1"/>
  <c r="THY1365"/>
  <c r="THY1371" s="1"/>
  <c r="THX1365"/>
  <c r="THX1371" s="1"/>
  <c r="THK1365"/>
  <c r="THK1371" s="1"/>
  <c r="THJ1365"/>
  <c r="THJ1371" s="1"/>
  <c r="THI1365"/>
  <c r="THI1371" s="1"/>
  <c r="THH1365"/>
  <c r="THH1371" s="1"/>
  <c r="TGU1365"/>
  <c r="TGU1371" s="1"/>
  <c r="TGT1365"/>
  <c r="TGT1371" s="1"/>
  <c r="TGS1365"/>
  <c r="TGS1371" s="1"/>
  <c r="TGR1365"/>
  <c r="TGR1371" s="1"/>
  <c r="TGE1365"/>
  <c r="TGE1371" s="1"/>
  <c r="TGD1365"/>
  <c r="TGD1371" s="1"/>
  <c r="TGC1365"/>
  <c r="TGC1371" s="1"/>
  <c r="TGB1365"/>
  <c r="TGB1371" s="1"/>
  <c r="TFO1365"/>
  <c r="TFO1371" s="1"/>
  <c r="TFN1365"/>
  <c r="TFN1371" s="1"/>
  <c r="TFM1365"/>
  <c r="TFM1371" s="1"/>
  <c r="TFL1365"/>
  <c r="TFL1371" s="1"/>
  <c r="TEY1365"/>
  <c r="TEY1371" s="1"/>
  <c r="TEX1365"/>
  <c r="TEX1371" s="1"/>
  <c r="TEW1365"/>
  <c r="TEW1371" s="1"/>
  <c r="TEV1365"/>
  <c r="TEV1371" s="1"/>
  <c r="TEI1365"/>
  <c r="TEI1371" s="1"/>
  <c r="TEH1365"/>
  <c r="TEH1371" s="1"/>
  <c r="TEG1365"/>
  <c r="TEG1371" s="1"/>
  <c r="TEF1365"/>
  <c r="TEF1371" s="1"/>
  <c r="TDS1365"/>
  <c r="TDS1371" s="1"/>
  <c r="TDR1365"/>
  <c r="TDR1371" s="1"/>
  <c r="TDQ1365"/>
  <c r="TDQ1371" s="1"/>
  <c r="TDP1365"/>
  <c r="TDP1371" s="1"/>
  <c r="TDC1365"/>
  <c r="TDC1371" s="1"/>
  <c r="TDB1365"/>
  <c r="TDB1371" s="1"/>
  <c r="TDA1365"/>
  <c r="TDA1371" s="1"/>
  <c r="TCZ1365"/>
  <c r="TCZ1371" s="1"/>
  <c r="TCM1365"/>
  <c r="TCM1371" s="1"/>
  <c r="TCL1365"/>
  <c r="TCL1371" s="1"/>
  <c r="TCK1365"/>
  <c r="TCK1371" s="1"/>
  <c r="TCJ1365"/>
  <c r="TCJ1371" s="1"/>
  <c r="TBW1365"/>
  <c r="TBW1371" s="1"/>
  <c r="TBV1365"/>
  <c r="TBV1371" s="1"/>
  <c r="TBU1365"/>
  <c r="TBU1371" s="1"/>
  <c r="TBT1365"/>
  <c r="TBT1371" s="1"/>
  <c r="TBG1365"/>
  <c r="TBG1371" s="1"/>
  <c r="TBF1365"/>
  <c r="TBF1371" s="1"/>
  <c r="TBE1365"/>
  <c r="TBE1371" s="1"/>
  <c r="TBD1365"/>
  <c r="TBD1371" s="1"/>
  <c r="TAQ1365"/>
  <c r="TAQ1371" s="1"/>
  <c r="TAP1365"/>
  <c r="TAP1371" s="1"/>
  <c r="TAO1365"/>
  <c r="TAO1371" s="1"/>
  <c r="TAN1365"/>
  <c r="TAN1371" s="1"/>
  <c r="TAA1365"/>
  <c r="TAA1371" s="1"/>
  <c r="SZZ1365"/>
  <c r="SZZ1371" s="1"/>
  <c r="SZY1365"/>
  <c r="SZY1371" s="1"/>
  <c r="SZX1365"/>
  <c r="SZX1371" s="1"/>
  <c r="SZK1365"/>
  <c r="SZK1371" s="1"/>
  <c r="SZJ1365"/>
  <c r="SZJ1371" s="1"/>
  <c r="SZI1365"/>
  <c r="SZI1371" s="1"/>
  <c r="SZH1365"/>
  <c r="SZH1371" s="1"/>
  <c r="SYU1365"/>
  <c r="SYU1371" s="1"/>
  <c r="SYT1365"/>
  <c r="SYT1371" s="1"/>
  <c r="SYS1365"/>
  <c r="SYS1371" s="1"/>
  <c r="SYR1365"/>
  <c r="SYR1371" s="1"/>
  <c r="SYE1365"/>
  <c r="SYE1371" s="1"/>
  <c r="SYD1365"/>
  <c r="SYD1371" s="1"/>
  <c r="SYC1365"/>
  <c r="SYC1371" s="1"/>
  <c r="SYB1365"/>
  <c r="SYB1371" s="1"/>
  <c r="SXO1365"/>
  <c r="SXO1371" s="1"/>
  <c r="SXN1365"/>
  <c r="SXN1371" s="1"/>
  <c r="SXM1365"/>
  <c r="SXM1371" s="1"/>
  <c r="SXL1365"/>
  <c r="SXL1371" s="1"/>
  <c r="SWY1365"/>
  <c r="SWY1371" s="1"/>
  <c r="SWX1365"/>
  <c r="SWX1371" s="1"/>
  <c r="SWW1365"/>
  <c r="SWW1371" s="1"/>
  <c r="SWV1365"/>
  <c r="SWV1371" s="1"/>
  <c r="SWI1365"/>
  <c r="SWI1371" s="1"/>
  <c r="SWH1365"/>
  <c r="SWH1371" s="1"/>
  <c r="SWG1365"/>
  <c r="SWG1371" s="1"/>
  <c r="SWF1365"/>
  <c r="SWF1371" s="1"/>
  <c r="SVS1365"/>
  <c r="SVS1371" s="1"/>
  <c r="SVR1365"/>
  <c r="SVR1371" s="1"/>
  <c r="SVQ1365"/>
  <c r="SVQ1371" s="1"/>
  <c r="SVP1365"/>
  <c r="SVP1371" s="1"/>
  <c r="SVC1365"/>
  <c r="SVC1371" s="1"/>
  <c r="SVB1365"/>
  <c r="SVB1371" s="1"/>
  <c r="SVA1365"/>
  <c r="SVA1371" s="1"/>
  <c r="SUZ1365"/>
  <c r="SUZ1371" s="1"/>
  <c r="SUM1365"/>
  <c r="SUM1371" s="1"/>
  <c r="SUL1365"/>
  <c r="SUL1371" s="1"/>
  <c r="SUK1365"/>
  <c r="SUK1371" s="1"/>
  <c r="SUJ1365"/>
  <c r="SUJ1371" s="1"/>
  <c r="STW1365"/>
  <c r="STW1371" s="1"/>
  <c r="STV1365"/>
  <c r="STV1371" s="1"/>
  <c r="STU1365"/>
  <c r="STU1371" s="1"/>
  <c r="STT1365"/>
  <c r="STT1371" s="1"/>
  <c r="STG1365"/>
  <c r="STG1371" s="1"/>
  <c r="STF1365"/>
  <c r="STF1371" s="1"/>
  <c r="STE1365"/>
  <c r="STE1371" s="1"/>
  <c r="STD1365"/>
  <c r="STD1371" s="1"/>
  <c r="SSQ1365"/>
  <c r="SSQ1371" s="1"/>
  <c r="SSP1365"/>
  <c r="SSP1371" s="1"/>
  <c r="SSO1365"/>
  <c r="SSO1371" s="1"/>
  <c r="SSN1365"/>
  <c r="SSN1371" s="1"/>
  <c r="SSA1365"/>
  <c r="SSA1371" s="1"/>
  <c r="SRZ1365"/>
  <c r="SRZ1371" s="1"/>
  <c r="SRY1365"/>
  <c r="SRY1371" s="1"/>
  <c r="SRX1365"/>
  <c r="SRX1371" s="1"/>
  <c r="SRK1365"/>
  <c r="SRK1371" s="1"/>
  <c r="SRJ1365"/>
  <c r="SRJ1371" s="1"/>
  <c r="SRI1365"/>
  <c r="SRI1371" s="1"/>
  <c r="SRH1365"/>
  <c r="SRH1371" s="1"/>
  <c r="SQU1365"/>
  <c r="SQU1371" s="1"/>
  <c r="SQT1365"/>
  <c r="SQT1371" s="1"/>
  <c r="SQS1365"/>
  <c r="SQS1371" s="1"/>
  <c r="SQR1365"/>
  <c r="SQR1371" s="1"/>
  <c r="SQE1365"/>
  <c r="SQE1371" s="1"/>
  <c r="SQD1365"/>
  <c r="SQD1371" s="1"/>
  <c r="SQC1365"/>
  <c r="SQC1371" s="1"/>
  <c r="SQB1365"/>
  <c r="SQB1371" s="1"/>
  <c r="SPO1365"/>
  <c r="SPO1371" s="1"/>
  <c r="SPN1365"/>
  <c r="SPN1371" s="1"/>
  <c r="SPM1365"/>
  <c r="SPM1371" s="1"/>
  <c r="SPL1365"/>
  <c r="SPL1371" s="1"/>
  <c r="SOY1365"/>
  <c r="SOY1371" s="1"/>
  <c r="SOX1365"/>
  <c r="SOX1371" s="1"/>
  <c r="SOW1365"/>
  <c r="SOW1371" s="1"/>
  <c r="SOV1365"/>
  <c r="SOV1371" s="1"/>
  <c r="SOI1365"/>
  <c r="SOI1371" s="1"/>
  <c r="SOH1365"/>
  <c r="SOH1371" s="1"/>
  <c r="SOG1365"/>
  <c r="SOG1371" s="1"/>
  <c r="SOF1365"/>
  <c r="SOF1371" s="1"/>
  <c r="SNS1365"/>
  <c r="SNS1371" s="1"/>
  <c r="SNR1365"/>
  <c r="SNR1371" s="1"/>
  <c r="SNQ1365"/>
  <c r="SNQ1371" s="1"/>
  <c r="SNP1365"/>
  <c r="SNP1371" s="1"/>
  <c r="SNC1365"/>
  <c r="SNC1371" s="1"/>
  <c r="SNB1365"/>
  <c r="SNB1371" s="1"/>
  <c r="SNA1365"/>
  <c r="SNA1371" s="1"/>
  <c r="SMZ1365"/>
  <c r="SMZ1371" s="1"/>
  <c r="SMM1365"/>
  <c r="SMM1371" s="1"/>
  <c r="SML1365"/>
  <c r="SML1371" s="1"/>
  <c r="SMK1365"/>
  <c r="SMK1371" s="1"/>
  <c r="SMJ1365"/>
  <c r="SMJ1371" s="1"/>
  <c r="SLW1365"/>
  <c r="SLW1371" s="1"/>
  <c r="SLV1365"/>
  <c r="SLV1371" s="1"/>
  <c r="SLU1365"/>
  <c r="SLU1371" s="1"/>
  <c r="SLT1365"/>
  <c r="SLT1371" s="1"/>
  <c r="SLG1365"/>
  <c r="SLG1371" s="1"/>
  <c r="SLF1365"/>
  <c r="SLF1371" s="1"/>
  <c r="SLE1365"/>
  <c r="SLE1371" s="1"/>
  <c r="SLD1365"/>
  <c r="SLD1371" s="1"/>
  <c r="SKQ1365"/>
  <c r="SKQ1371" s="1"/>
  <c r="SKP1365"/>
  <c r="SKP1371" s="1"/>
  <c r="SKO1365"/>
  <c r="SKO1371" s="1"/>
  <c r="SKN1365"/>
  <c r="SKN1371" s="1"/>
  <c r="SKA1365"/>
  <c r="SKA1371" s="1"/>
  <c r="SJZ1365"/>
  <c r="SJZ1371" s="1"/>
  <c r="SJY1365"/>
  <c r="SJY1371" s="1"/>
  <c r="SJX1365"/>
  <c r="SJX1371" s="1"/>
  <c r="SJK1365"/>
  <c r="SJK1371" s="1"/>
  <c r="SJJ1365"/>
  <c r="SJJ1371" s="1"/>
  <c r="SJI1365"/>
  <c r="SJI1371" s="1"/>
  <c r="SJH1365"/>
  <c r="SJH1371" s="1"/>
  <c r="SIU1365"/>
  <c r="SIU1371" s="1"/>
  <c r="SIT1365"/>
  <c r="SIT1371" s="1"/>
  <c r="SIS1365"/>
  <c r="SIS1371" s="1"/>
  <c r="SIR1365"/>
  <c r="SIR1371" s="1"/>
  <c r="SIE1365"/>
  <c r="SIE1371" s="1"/>
  <c r="SID1365"/>
  <c r="SID1371" s="1"/>
  <c r="SIC1365"/>
  <c r="SIC1371" s="1"/>
  <c r="SIB1365"/>
  <c r="SIB1371" s="1"/>
  <c r="SHO1365"/>
  <c r="SHO1371" s="1"/>
  <c r="SHN1365"/>
  <c r="SHN1371" s="1"/>
  <c r="SHM1365"/>
  <c r="SHM1371" s="1"/>
  <c r="SHL1365"/>
  <c r="SHL1371" s="1"/>
  <c r="SGY1365"/>
  <c r="SGY1371" s="1"/>
  <c r="SGX1365"/>
  <c r="SGX1371" s="1"/>
  <c r="SGW1365"/>
  <c r="SGW1371" s="1"/>
  <c r="SGV1365"/>
  <c r="SGV1371" s="1"/>
  <c r="SGI1365"/>
  <c r="SGI1371" s="1"/>
  <c r="SGH1365"/>
  <c r="SGH1371" s="1"/>
  <c r="SGG1365"/>
  <c r="SGG1371" s="1"/>
  <c r="SGF1365"/>
  <c r="SGF1371" s="1"/>
  <c r="SFS1365"/>
  <c r="SFS1371" s="1"/>
  <c r="SFR1365"/>
  <c r="SFR1371" s="1"/>
  <c r="SFQ1365"/>
  <c r="SFQ1371" s="1"/>
  <c r="SFP1365"/>
  <c r="SFP1371" s="1"/>
  <c r="SFC1365"/>
  <c r="SFC1371" s="1"/>
  <c r="SFB1365"/>
  <c r="SFB1371" s="1"/>
  <c r="SFA1365"/>
  <c r="SFA1371" s="1"/>
  <c r="SEZ1365"/>
  <c r="SEZ1371" s="1"/>
  <c r="SEM1365"/>
  <c r="SEM1371" s="1"/>
  <c r="SEL1365"/>
  <c r="SEL1371" s="1"/>
  <c r="SEK1365"/>
  <c r="SEK1371" s="1"/>
  <c r="SEJ1365"/>
  <c r="SEJ1371" s="1"/>
  <c r="SDW1365"/>
  <c r="SDW1371" s="1"/>
  <c r="SDV1365"/>
  <c r="SDV1371" s="1"/>
  <c r="SDU1365"/>
  <c r="SDU1371" s="1"/>
  <c r="SDT1365"/>
  <c r="SDT1371" s="1"/>
  <c r="SDG1365"/>
  <c r="SDG1371" s="1"/>
  <c r="SDF1365"/>
  <c r="SDF1371" s="1"/>
  <c r="SDE1365"/>
  <c r="SDE1371" s="1"/>
  <c r="SDD1365"/>
  <c r="SDD1371" s="1"/>
  <c r="SCQ1365"/>
  <c r="SCQ1371" s="1"/>
  <c r="SCP1365"/>
  <c r="SCP1371" s="1"/>
  <c r="SCO1365"/>
  <c r="SCO1371" s="1"/>
  <c r="SCN1365"/>
  <c r="SCN1371" s="1"/>
  <c r="SCA1365"/>
  <c r="SCA1371" s="1"/>
  <c r="SBZ1365"/>
  <c r="SBZ1371" s="1"/>
  <c r="SBY1365"/>
  <c r="SBY1371" s="1"/>
  <c r="SBX1365"/>
  <c r="SBX1371" s="1"/>
  <c r="SBK1365"/>
  <c r="SBK1371" s="1"/>
  <c r="SBJ1365"/>
  <c r="SBJ1371" s="1"/>
  <c r="SBI1365"/>
  <c r="SBI1371" s="1"/>
  <c r="SBH1365"/>
  <c r="SBH1371" s="1"/>
  <c r="SAU1365"/>
  <c r="SAU1371" s="1"/>
  <c r="SAT1365"/>
  <c r="SAT1371" s="1"/>
  <c r="SAS1365"/>
  <c r="SAS1371" s="1"/>
  <c r="SAR1365"/>
  <c r="SAR1371" s="1"/>
  <c r="SAE1365"/>
  <c r="SAE1371" s="1"/>
  <c r="SAD1365"/>
  <c r="SAD1371" s="1"/>
  <c r="SAC1365"/>
  <c r="SAC1371" s="1"/>
  <c r="SAB1365"/>
  <c r="SAB1371" s="1"/>
  <c r="RZO1365"/>
  <c r="RZO1371" s="1"/>
  <c r="RZN1365"/>
  <c r="RZN1371" s="1"/>
  <c r="RZM1365"/>
  <c r="RZM1371" s="1"/>
  <c r="RZL1365"/>
  <c r="RZL1371" s="1"/>
  <c r="RYY1365"/>
  <c r="RYY1371" s="1"/>
  <c r="RYX1365"/>
  <c r="RYX1371" s="1"/>
  <c r="RYW1365"/>
  <c r="RYW1371" s="1"/>
  <c r="RYV1365"/>
  <c r="RYV1371" s="1"/>
  <c r="RYI1365"/>
  <c r="RYI1371" s="1"/>
  <c r="RYH1365"/>
  <c r="RYH1371" s="1"/>
  <c r="RYG1365"/>
  <c r="RYG1371" s="1"/>
  <c r="RYF1365"/>
  <c r="RYF1371" s="1"/>
  <c r="RXS1365"/>
  <c r="RXS1371" s="1"/>
  <c r="RXR1365"/>
  <c r="RXR1371" s="1"/>
  <c r="RXQ1365"/>
  <c r="RXQ1371" s="1"/>
  <c r="RXP1365"/>
  <c r="RXP1371" s="1"/>
  <c r="RXC1365"/>
  <c r="RXC1371" s="1"/>
  <c r="RXB1365"/>
  <c r="RXB1371" s="1"/>
  <c r="RXA1365"/>
  <c r="RXA1371" s="1"/>
  <c r="RWZ1365"/>
  <c r="RWZ1371" s="1"/>
  <c r="RWM1365"/>
  <c r="RWM1371" s="1"/>
  <c r="RWL1365"/>
  <c r="RWL1371" s="1"/>
  <c r="RWK1365"/>
  <c r="RWK1371" s="1"/>
  <c r="RWJ1365"/>
  <c r="RWJ1371" s="1"/>
  <c r="RVW1365"/>
  <c r="RVW1371" s="1"/>
  <c r="RVV1365"/>
  <c r="RVV1371" s="1"/>
  <c r="RVU1365"/>
  <c r="RVU1371" s="1"/>
  <c r="RVT1365"/>
  <c r="RVT1371" s="1"/>
  <c r="RVG1365"/>
  <c r="RVG1371" s="1"/>
  <c r="RVF1365"/>
  <c r="RVF1371" s="1"/>
  <c r="RVE1365"/>
  <c r="RVE1371" s="1"/>
  <c r="RVD1365"/>
  <c r="RVD1371" s="1"/>
  <c r="RUQ1365"/>
  <c r="RUQ1371" s="1"/>
  <c r="RUP1365"/>
  <c r="RUP1371" s="1"/>
  <c r="RUO1365"/>
  <c r="RUO1371" s="1"/>
  <c r="RUN1365"/>
  <c r="RUN1371" s="1"/>
  <c r="RUA1365"/>
  <c r="RUA1371" s="1"/>
  <c r="RTZ1365"/>
  <c r="RTZ1371" s="1"/>
  <c r="RTY1365"/>
  <c r="RTY1371" s="1"/>
  <c r="RTX1365"/>
  <c r="RTX1371" s="1"/>
  <c r="RTK1365"/>
  <c r="RTK1371" s="1"/>
  <c r="RTJ1365"/>
  <c r="RTJ1371" s="1"/>
  <c r="RTI1365"/>
  <c r="RTI1371" s="1"/>
  <c r="RTH1365"/>
  <c r="RTH1371" s="1"/>
  <c r="RSU1365"/>
  <c r="RSU1371" s="1"/>
  <c r="RST1365"/>
  <c r="RST1371" s="1"/>
  <c r="RSS1365"/>
  <c r="RSS1371" s="1"/>
  <c r="RSR1365"/>
  <c r="RSR1371" s="1"/>
  <c r="RSE1365"/>
  <c r="RSE1371" s="1"/>
  <c r="RSD1365"/>
  <c r="RSD1371" s="1"/>
  <c r="RSC1365"/>
  <c r="RSC1371" s="1"/>
  <c r="RSB1365"/>
  <c r="RSB1371" s="1"/>
  <c r="RRO1365"/>
  <c r="RRO1371" s="1"/>
  <c r="RRN1365"/>
  <c r="RRN1371" s="1"/>
  <c r="RRM1365"/>
  <c r="RRM1371" s="1"/>
  <c r="RRL1365"/>
  <c r="RRL1371" s="1"/>
  <c r="RQY1365"/>
  <c r="RQY1371" s="1"/>
  <c r="RQX1365"/>
  <c r="RQX1371" s="1"/>
  <c r="RQW1365"/>
  <c r="RQW1371" s="1"/>
  <c r="RQV1365"/>
  <c r="RQV1371" s="1"/>
  <c r="RQI1365"/>
  <c r="RQI1371" s="1"/>
  <c r="RQH1365"/>
  <c r="RQH1371" s="1"/>
  <c r="RQG1365"/>
  <c r="RQG1371" s="1"/>
  <c r="RQF1365"/>
  <c r="RQF1371" s="1"/>
  <c r="RPS1365"/>
  <c r="RPS1371" s="1"/>
  <c r="RPR1365"/>
  <c r="RPR1371" s="1"/>
  <c r="RPQ1365"/>
  <c r="RPQ1371" s="1"/>
  <c r="RPP1365"/>
  <c r="RPP1371" s="1"/>
  <c r="RPC1365"/>
  <c r="RPC1371" s="1"/>
  <c r="RPB1365"/>
  <c r="RPB1371" s="1"/>
  <c r="RPA1365"/>
  <c r="RPA1371" s="1"/>
  <c r="ROZ1365"/>
  <c r="ROZ1371" s="1"/>
  <c r="ROM1365"/>
  <c r="ROM1371" s="1"/>
  <c r="ROL1365"/>
  <c r="ROL1371" s="1"/>
  <c r="ROK1365"/>
  <c r="ROK1371" s="1"/>
  <c r="ROJ1365"/>
  <c r="ROJ1371" s="1"/>
  <c r="RNW1365"/>
  <c r="RNW1371" s="1"/>
  <c r="RNV1365"/>
  <c r="RNV1371" s="1"/>
  <c r="RNU1365"/>
  <c r="RNU1371" s="1"/>
  <c r="RNT1365"/>
  <c r="RNT1371" s="1"/>
  <c r="RNG1365"/>
  <c r="RNG1371" s="1"/>
  <c r="RNF1365"/>
  <c r="RNF1371" s="1"/>
  <c r="RNE1365"/>
  <c r="RNE1371" s="1"/>
  <c r="RND1365"/>
  <c r="RND1371" s="1"/>
  <c r="RMQ1365"/>
  <c r="RMQ1371" s="1"/>
  <c r="RMP1365"/>
  <c r="RMP1371" s="1"/>
  <c r="RMO1365"/>
  <c r="RMO1371" s="1"/>
  <c r="RMN1365"/>
  <c r="RMN1371" s="1"/>
  <c r="RMA1365"/>
  <c r="RMA1371" s="1"/>
  <c r="RLZ1365"/>
  <c r="RLZ1371" s="1"/>
  <c r="RLY1365"/>
  <c r="RLY1371" s="1"/>
  <c r="RLX1365"/>
  <c r="RLX1371" s="1"/>
  <c r="RLK1365"/>
  <c r="RLK1371" s="1"/>
  <c r="RLJ1365"/>
  <c r="RLJ1371" s="1"/>
  <c r="RLI1365"/>
  <c r="RLI1371" s="1"/>
  <c r="RLH1365"/>
  <c r="RLH1371" s="1"/>
  <c r="RKU1365"/>
  <c r="RKU1371" s="1"/>
  <c r="RKT1365"/>
  <c r="RKT1371" s="1"/>
  <c r="RKS1365"/>
  <c r="RKS1371" s="1"/>
  <c r="RKR1365"/>
  <c r="RKR1371" s="1"/>
  <c r="RKE1365"/>
  <c r="RKE1371" s="1"/>
  <c r="RKD1365"/>
  <c r="RKD1371" s="1"/>
  <c r="RKC1365"/>
  <c r="RKC1371" s="1"/>
  <c r="RKB1365"/>
  <c r="RKB1371" s="1"/>
  <c r="RJO1365"/>
  <c r="RJO1371" s="1"/>
  <c r="RJN1365"/>
  <c r="RJN1371" s="1"/>
  <c r="RJM1365"/>
  <c r="RJM1371" s="1"/>
  <c r="RJL1365"/>
  <c r="RJL1371" s="1"/>
  <c r="RIY1365"/>
  <c r="RIY1371" s="1"/>
  <c r="RIX1365"/>
  <c r="RIX1371" s="1"/>
  <c r="RIW1365"/>
  <c r="RIW1371" s="1"/>
  <c r="RIV1365"/>
  <c r="RIV1371" s="1"/>
  <c r="RII1365"/>
  <c r="RII1371" s="1"/>
  <c r="RIH1365"/>
  <c r="RIH1371" s="1"/>
  <c r="RIG1365"/>
  <c r="RIG1371" s="1"/>
  <c r="RIF1365"/>
  <c r="RIF1371" s="1"/>
  <c r="RHS1365"/>
  <c r="RHS1371" s="1"/>
  <c r="RHR1365"/>
  <c r="RHR1371" s="1"/>
  <c r="RHQ1365"/>
  <c r="RHQ1371" s="1"/>
  <c r="RHP1365"/>
  <c r="RHP1371" s="1"/>
  <c r="RHC1365"/>
  <c r="RHC1371" s="1"/>
  <c r="RHB1365"/>
  <c r="RHB1371" s="1"/>
  <c r="RHA1365"/>
  <c r="RHA1371" s="1"/>
  <c r="RGZ1365"/>
  <c r="RGZ1371" s="1"/>
  <c r="RGM1365"/>
  <c r="RGM1371" s="1"/>
  <c r="RGL1365"/>
  <c r="RGL1371" s="1"/>
  <c r="RGK1365"/>
  <c r="RGK1371" s="1"/>
  <c r="RGJ1365"/>
  <c r="RGJ1371" s="1"/>
  <c r="RFW1365"/>
  <c r="RFW1371" s="1"/>
  <c r="RFV1365"/>
  <c r="RFV1371" s="1"/>
  <c r="RFU1365"/>
  <c r="RFU1371" s="1"/>
  <c r="RFT1365"/>
  <c r="RFT1371" s="1"/>
  <c r="RFG1365"/>
  <c r="RFG1371" s="1"/>
  <c r="RFF1365"/>
  <c r="RFF1371" s="1"/>
  <c r="RFE1365"/>
  <c r="RFE1371" s="1"/>
  <c r="RFD1365"/>
  <c r="RFD1371" s="1"/>
  <c r="REQ1365"/>
  <c r="REQ1371" s="1"/>
  <c r="REP1365"/>
  <c r="REP1371" s="1"/>
  <c r="REO1365"/>
  <c r="REO1371" s="1"/>
  <c r="REN1365"/>
  <c r="REN1371" s="1"/>
  <c r="REA1365"/>
  <c r="REA1371" s="1"/>
  <c r="RDZ1365"/>
  <c r="RDZ1371" s="1"/>
  <c r="RDY1365"/>
  <c r="RDY1371" s="1"/>
  <c r="RDX1365"/>
  <c r="RDX1371" s="1"/>
  <c r="RDK1365"/>
  <c r="RDK1371" s="1"/>
  <c r="RDJ1365"/>
  <c r="RDJ1371" s="1"/>
  <c r="RDI1365"/>
  <c r="RDI1371" s="1"/>
  <c r="RDH1365"/>
  <c r="RDH1371" s="1"/>
  <c r="RCU1365"/>
  <c r="RCU1371" s="1"/>
  <c r="RCT1365"/>
  <c r="RCT1371" s="1"/>
  <c r="RCS1365"/>
  <c r="RCS1371" s="1"/>
  <c r="RCR1365"/>
  <c r="RCR1371" s="1"/>
  <c r="RCE1365"/>
  <c r="RCE1371" s="1"/>
  <c r="RCD1365"/>
  <c r="RCD1371" s="1"/>
  <c r="RCC1365"/>
  <c r="RCC1371" s="1"/>
  <c r="RCB1365"/>
  <c r="RCB1371" s="1"/>
  <c r="RBO1365"/>
  <c r="RBO1371" s="1"/>
  <c r="RBN1365"/>
  <c r="RBN1371" s="1"/>
  <c r="RBM1365"/>
  <c r="RBM1371" s="1"/>
  <c r="RBL1365"/>
  <c r="RBL1371" s="1"/>
  <c r="RAY1365"/>
  <c r="RAY1371" s="1"/>
  <c r="RAX1365"/>
  <c r="RAX1371" s="1"/>
  <c r="RAW1365"/>
  <c r="RAW1371" s="1"/>
  <c r="RAV1365"/>
  <c r="RAV1371" s="1"/>
  <c r="RAI1365"/>
  <c r="RAI1371" s="1"/>
  <c r="RAH1365"/>
  <c r="RAH1371" s="1"/>
  <c r="RAG1365"/>
  <c r="RAG1371" s="1"/>
  <c r="RAF1365"/>
  <c r="RAF1371" s="1"/>
  <c r="QZS1365"/>
  <c r="QZS1371" s="1"/>
  <c r="QZR1365"/>
  <c r="QZR1371" s="1"/>
  <c r="QZQ1365"/>
  <c r="QZQ1371" s="1"/>
  <c r="QZP1365"/>
  <c r="QZP1371" s="1"/>
  <c r="QZC1365"/>
  <c r="QZC1371" s="1"/>
  <c r="QZB1365"/>
  <c r="QZB1371" s="1"/>
  <c r="QZA1365"/>
  <c r="QZA1371" s="1"/>
  <c r="QYZ1365"/>
  <c r="QYZ1371" s="1"/>
  <c r="QYM1365"/>
  <c r="QYM1371" s="1"/>
  <c r="QYL1365"/>
  <c r="QYL1371" s="1"/>
  <c r="QYK1365"/>
  <c r="QYK1371" s="1"/>
  <c r="QYJ1365"/>
  <c r="QYJ1371" s="1"/>
  <c r="QXW1365"/>
  <c r="QXW1371" s="1"/>
  <c r="QXV1365"/>
  <c r="QXV1371" s="1"/>
  <c r="QXU1365"/>
  <c r="QXU1371" s="1"/>
  <c r="QXT1365"/>
  <c r="QXT1371" s="1"/>
  <c r="QXG1365"/>
  <c r="QXG1371" s="1"/>
  <c r="QXF1365"/>
  <c r="QXF1371" s="1"/>
  <c r="QXE1365"/>
  <c r="QXE1371" s="1"/>
  <c r="QXD1365"/>
  <c r="QXD1371" s="1"/>
  <c r="QWQ1365"/>
  <c r="QWQ1371" s="1"/>
  <c r="QWP1365"/>
  <c r="QWP1371" s="1"/>
  <c r="QWO1365"/>
  <c r="QWO1371" s="1"/>
  <c r="QWN1365"/>
  <c r="QWN1371" s="1"/>
  <c r="QWA1365"/>
  <c r="QWA1371" s="1"/>
  <c r="QVZ1365"/>
  <c r="QVZ1371" s="1"/>
  <c r="QVY1365"/>
  <c r="QVY1371" s="1"/>
  <c r="QVX1365"/>
  <c r="QVX1371" s="1"/>
  <c r="QVK1365"/>
  <c r="QVK1371" s="1"/>
  <c r="QVJ1365"/>
  <c r="QVJ1371" s="1"/>
  <c r="QVI1365"/>
  <c r="QVI1371" s="1"/>
  <c r="QVH1365"/>
  <c r="QVH1371" s="1"/>
  <c r="QUU1365"/>
  <c r="QUU1371" s="1"/>
  <c r="QUT1365"/>
  <c r="QUT1371" s="1"/>
  <c r="QUS1365"/>
  <c r="QUS1371" s="1"/>
  <c r="QUR1365"/>
  <c r="QUR1371" s="1"/>
  <c r="QUE1365"/>
  <c r="QUE1371" s="1"/>
  <c r="QUD1365"/>
  <c r="QUD1371" s="1"/>
  <c r="QUC1365"/>
  <c r="QUC1371" s="1"/>
  <c r="QUB1365"/>
  <c r="QUB1371" s="1"/>
  <c r="QTO1365"/>
  <c r="QTO1371" s="1"/>
  <c r="QTN1365"/>
  <c r="QTN1371" s="1"/>
  <c r="QTM1365"/>
  <c r="QTM1371" s="1"/>
  <c r="QTL1365"/>
  <c r="QTL1371" s="1"/>
  <c r="QSY1365"/>
  <c r="QSY1371" s="1"/>
  <c r="QSX1365"/>
  <c r="QSX1371" s="1"/>
  <c r="QSW1365"/>
  <c r="QSW1371" s="1"/>
  <c r="QSV1365"/>
  <c r="QSV1371" s="1"/>
  <c r="QSI1365"/>
  <c r="QSI1371" s="1"/>
  <c r="QSH1365"/>
  <c r="QSH1371" s="1"/>
  <c r="QSG1365"/>
  <c r="QSG1371" s="1"/>
  <c r="QSF1365"/>
  <c r="QSF1371" s="1"/>
  <c r="QRS1365"/>
  <c r="QRS1371" s="1"/>
  <c r="QRR1365"/>
  <c r="QRR1371" s="1"/>
  <c r="QRQ1365"/>
  <c r="QRQ1371" s="1"/>
  <c r="QRP1365"/>
  <c r="QRP1371" s="1"/>
  <c r="QRC1365"/>
  <c r="QRC1371" s="1"/>
  <c r="QRB1365"/>
  <c r="QRB1371" s="1"/>
  <c r="QRA1365"/>
  <c r="QRA1371" s="1"/>
  <c r="QQZ1365"/>
  <c r="QQZ1371" s="1"/>
  <c r="QQM1365"/>
  <c r="QQM1371" s="1"/>
  <c r="QQL1365"/>
  <c r="QQL1371" s="1"/>
  <c r="QQK1365"/>
  <c r="QQK1371" s="1"/>
  <c r="QQJ1365"/>
  <c r="QQJ1371" s="1"/>
  <c r="QPW1365"/>
  <c r="QPW1371" s="1"/>
  <c r="QPV1365"/>
  <c r="QPV1371" s="1"/>
  <c r="QPU1365"/>
  <c r="QPU1371" s="1"/>
  <c r="QPT1365"/>
  <c r="QPT1371" s="1"/>
  <c r="QPG1365"/>
  <c r="QPG1371" s="1"/>
  <c r="QPF1365"/>
  <c r="QPF1371" s="1"/>
  <c r="QPE1365"/>
  <c r="QPE1371" s="1"/>
  <c r="QPD1365"/>
  <c r="QPD1371" s="1"/>
  <c r="QOQ1365"/>
  <c r="QOQ1371" s="1"/>
  <c r="QOP1365"/>
  <c r="QOP1371" s="1"/>
  <c r="QOO1365"/>
  <c r="QOO1371" s="1"/>
  <c r="QON1365"/>
  <c r="QON1371" s="1"/>
  <c r="QOA1365"/>
  <c r="QOA1371" s="1"/>
  <c r="QNZ1365"/>
  <c r="QNZ1371" s="1"/>
  <c r="QNY1365"/>
  <c r="QNY1371" s="1"/>
  <c r="QNX1365"/>
  <c r="QNX1371" s="1"/>
  <c r="QNK1365"/>
  <c r="QNK1371" s="1"/>
  <c r="QNJ1365"/>
  <c r="QNJ1371" s="1"/>
  <c r="QNI1365"/>
  <c r="QNI1371" s="1"/>
  <c r="QNH1365"/>
  <c r="QNH1371" s="1"/>
  <c r="QMU1365"/>
  <c r="QMU1371" s="1"/>
  <c r="QMT1365"/>
  <c r="QMT1371" s="1"/>
  <c r="QMS1365"/>
  <c r="QMS1371" s="1"/>
  <c r="QMR1365"/>
  <c r="QMR1371" s="1"/>
  <c r="QME1365"/>
  <c r="QME1371" s="1"/>
  <c r="QMD1365"/>
  <c r="QMD1371" s="1"/>
  <c r="QMC1365"/>
  <c r="QMC1371" s="1"/>
  <c r="QMB1365"/>
  <c r="QMB1371" s="1"/>
  <c r="QLO1365"/>
  <c r="QLO1371" s="1"/>
  <c r="QLN1365"/>
  <c r="QLN1371" s="1"/>
  <c r="QLM1365"/>
  <c r="QLM1371" s="1"/>
  <c r="QLL1365"/>
  <c r="QLL1371" s="1"/>
  <c r="QKY1365"/>
  <c r="QKY1371" s="1"/>
  <c r="QKX1365"/>
  <c r="QKX1371" s="1"/>
  <c r="QKW1365"/>
  <c r="QKW1371" s="1"/>
  <c r="QKV1365"/>
  <c r="QKV1371" s="1"/>
  <c r="QKI1365"/>
  <c r="QKI1371" s="1"/>
  <c r="QKH1365"/>
  <c r="QKH1371" s="1"/>
  <c r="QKG1365"/>
  <c r="QKG1371" s="1"/>
  <c r="QKF1365"/>
  <c r="QKF1371" s="1"/>
  <c r="QJS1365"/>
  <c r="QJS1371" s="1"/>
  <c r="QJR1365"/>
  <c r="QJR1371" s="1"/>
  <c r="QJQ1365"/>
  <c r="QJQ1371" s="1"/>
  <c r="QJP1365"/>
  <c r="QJP1371" s="1"/>
  <c r="QJC1365"/>
  <c r="QJC1371" s="1"/>
  <c r="QJB1365"/>
  <c r="QJB1371" s="1"/>
  <c r="QJA1365"/>
  <c r="QJA1371" s="1"/>
  <c r="QIZ1365"/>
  <c r="QIZ1371" s="1"/>
  <c r="QIM1365"/>
  <c r="QIM1371" s="1"/>
  <c r="QIL1365"/>
  <c r="QIL1371" s="1"/>
  <c r="QIK1365"/>
  <c r="QIK1371" s="1"/>
  <c r="QIJ1365"/>
  <c r="QIJ1371" s="1"/>
  <c r="QHW1365"/>
  <c r="QHW1371" s="1"/>
  <c r="QHV1365"/>
  <c r="QHV1371" s="1"/>
  <c r="QHU1365"/>
  <c r="QHU1371" s="1"/>
  <c r="QHT1365"/>
  <c r="QHT1371" s="1"/>
  <c r="QHG1365"/>
  <c r="QHG1371" s="1"/>
  <c r="QHF1365"/>
  <c r="QHF1371" s="1"/>
  <c r="QHE1365"/>
  <c r="QHE1371" s="1"/>
  <c r="QHD1365"/>
  <c r="QHD1371" s="1"/>
  <c r="QGQ1365"/>
  <c r="QGQ1371" s="1"/>
  <c r="QGP1365"/>
  <c r="QGP1371" s="1"/>
  <c r="QGO1365"/>
  <c r="QGO1371" s="1"/>
  <c r="QGN1365"/>
  <c r="QGN1371" s="1"/>
  <c r="QGA1365"/>
  <c r="QGA1371" s="1"/>
  <c r="QFZ1365"/>
  <c r="QFZ1371" s="1"/>
  <c r="QFY1365"/>
  <c r="QFY1371" s="1"/>
  <c r="QFX1365"/>
  <c r="QFX1371" s="1"/>
  <c r="QFK1365"/>
  <c r="QFK1371" s="1"/>
  <c r="QFJ1365"/>
  <c r="QFJ1371" s="1"/>
  <c r="QFI1365"/>
  <c r="QFI1371" s="1"/>
  <c r="QFH1365"/>
  <c r="QFH1371" s="1"/>
  <c r="QEU1365"/>
  <c r="QEU1371" s="1"/>
  <c r="QET1365"/>
  <c r="QET1371" s="1"/>
  <c r="QES1365"/>
  <c r="QES1371" s="1"/>
  <c r="QER1365"/>
  <c r="QER1371" s="1"/>
  <c r="QEE1365"/>
  <c r="QEE1371" s="1"/>
  <c r="QED1365"/>
  <c r="QED1371" s="1"/>
  <c r="QEC1365"/>
  <c r="QEC1371" s="1"/>
  <c r="QEB1365"/>
  <c r="QEB1371" s="1"/>
  <c r="QDO1365"/>
  <c r="QDO1371" s="1"/>
  <c r="QDN1365"/>
  <c r="QDN1371" s="1"/>
  <c r="QDM1365"/>
  <c r="QDM1371" s="1"/>
  <c r="QDL1365"/>
  <c r="QDL1371" s="1"/>
  <c r="QCY1365"/>
  <c r="QCY1371" s="1"/>
  <c r="QCX1365"/>
  <c r="QCX1371" s="1"/>
  <c r="QCW1365"/>
  <c r="QCW1371" s="1"/>
  <c r="QCV1365"/>
  <c r="QCV1371" s="1"/>
  <c r="QCI1365"/>
  <c r="QCI1371" s="1"/>
  <c r="QCH1365"/>
  <c r="QCH1371" s="1"/>
  <c r="QCG1365"/>
  <c r="QCG1371" s="1"/>
  <c r="QCF1365"/>
  <c r="QCF1371" s="1"/>
  <c r="QBS1365"/>
  <c r="QBS1371" s="1"/>
  <c r="QBR1365"/>
  <c r="QBR1371" s="1"/>
  <c r="QBQ1365"/>
  <c r="QBQ1371" s="1"/>
  <c r="QBP1365"/>
  <c r="QBP1371" s="1"/>
  <c r="QBC1365"/>
  <c r="QBC1371" s="1"/>
  <c r="QBB1365"/>
  <c r="QBB1371" s="1"/>
  <c r="QBA1365"/>
  <c r="QBA1371" s="1"/>
  <c r="QAZ1365"/>
  <c r="QAZ1371" s="1"/>
  <c r="QAM1365"/>
  <c r="QAM1371" s="1"/>
  <c r="QAL1365"/>
  <c r="QAL1371" s="1"/>
  <c r="QAK1365"/>
  <c r="QAK1371" s="1"/>
  <c r="QAJ1365"/>
  <c r="QAJ1371" s="1"/>
  <c r="PZW1365"/>
  <c r="PZW1371" s="1"/>
  <c r="PZV1365"/>
  <c r="PZV1371" s="1"/>
  <c r="PZU1365"/>
  <c r="PZU1371" s="1"/>
  <c r="PZT1365"/>
  <c r="PZT1371" s="1"/>
  <c r="PZG1365"/>
  <c r="PZG1371" s="1"/>
  <c r="PZF1365"/>
  <c r="PZF1371" s="1"/>
  <c r="PZE1365"/>
  <c r="PZE1371" s="1"/>
  <c r="PZD1365"/>
  <c r="PZD1371" s="1"/>
  <c r="PYQ1365"/>
  <c r="PYQ1371" s="1"/>
  <c r="PYP1365"/>
  <c r="PYP1371" s="1"/>
  <c r="PYO1365"/>
  <c r="PYO1371" s="1"/>
  <c r="PYN1365"/>
  <c r="PYN1371" s="1"/>
  <c r="PYA1365"/>
  <c r="PYA1371" s="1"/>
  <c r="PXZ1365"/>
  <c r="PXZ1371" s="1"/>
  <c r="PXY1365"/>
  <c r="PXY1371" s="1"/>
  <c r="PXX1365"/>
  <c r="PXX1371" s="1"/>
  <c r="PXK1365"/>
  <c r="PXK1371" s="1"/>
  <c r="PXJ1365"/>
  <c r="PXJ1371" s="1"/>
  <c r="PXI1365"/>
  <c r="PXI1371" s="1"/>
  <c r="PXH1365"/>
  <c r="PXH1371" s="1"/>
  <c r="PWU1365"/>
  <c r="PWU1371" s="1"/>
  <c r="PWT1365"/>
  <c r="PWT1371" s="1"/>
  <c r="PWS1365"/>
  <c r="PWS1371" s="1"/>
  <c r="PWR1365"/>
  <c r="PWR1371" s="1"/>
  <c r="PWE1365"/>
  <c r="PWE1371" s="1"/>
  <c r="PWD1365"/>
  <c r="PWD1371" s="1"/>
  <c r="PWC1365"/>
  <c r="PWC1371" s="1"/>
  <c r="PWB1365"/>
  <c r="PWB1371" s="1"/>
  <c r="PVO1365"/>
  <c r="PVO1371" s="1"/>
  <c r="PVN1365"/>
  <c r="PVN1371" s="1"/>
  <c r="PVM1365"/>
  <c r="PVM1371" s="1"/>
  <c r="PVL1365"/>
  <c r="PVL1371" s="1"/>
  <c r="PUY1365"/>
  <c r="PUY1371" s="1"/>
  <c r="PUX1365"/>
  <c r="PUX1371" s="1"/>
  <c r="PUW1365"/>
  <c r="PUW1371" s="1"/>
  <c r="PUV1365"/>
  <c r="PUV1371" s="1"/>
  <c r="PUI1365"/>
  <c r="PUI1371" s="1"/>
  <c r="PUH1365"/>
  <c r="PUH1371" s="1"/>
  <c r="PUG1365"/>
  <c r="PUG1371" s="1"/>
  <c r="PUF1365"/>
  <c r="PUF1371" s="1"/>
  <c r="PTS1365"/>
  <c r="PTS1371" s="1"/>
  <c r="PTR1365"/>
  <c r="PTR1371" s="1"/>
  <c r="PTQ1365"/>
  <c r="PTQ1371" s="1"/>
  <c r="PTP1365"/>
  <c r="PTP1371" s="1"/>
  <c r="PTC1365"/>
  <c r="PTC1371" s="1"/>
  <c r="PTB1365"/>
  <c r="PTB1371" s="1"/>
  <c r="PTA1365"/>
  <c r="PTA1371" s="1"/>
  <c r="PSZ1365"/>
  <c r="PSZ1371" s="1"/>
  <c r="PSM1365"/>
  <c r="PSM1371" s="1"/>
  <c r="PSL1365"/>
  <c r="PSL1371" s="1"/>
  <c r="PSK1365"/>
  <c r="PSK1371" s="1"/>
  <c r="PSJ1365"/>
  <c r="PSJ1371" s="1"/>
  <c r="PRW1365"/>
  <c r="PRW1371" s="1"/>
  <c r="PRV1365"/>
  <c r="PRV1371" s="1"/>
  <c r="PRU1365"/>
  <c r="PRU1371" s="1"/>
  <c r="PRT1365"/>
  <c r="PRT1371" s="1"/>
  <c r="PRG1365"/>
  <c r="PRG1371" s="1"/>
  <c r="PRF1365"/>
  <c r="PRF1371" s="1"/>
  <c r="PRE1365"/>
  <c r="PRE1371" s="1"/>
  <c r="PRD1365"/>
  <c r="PRD1371" s="1"/>
  <c r="PQQ1365"/>
  <c r="PQQ1371" s="1"/>
  <c r="PQP1365"/>
  <c r="PQP1371" s="1"/>
  <c r="PQO1365"/>
  <c r="PQO1371" s="1"/>
  <c r="PQN1365"/>
  <c r="PQN1371" s="1"/>
  <c r="PQA1365"/>
  <c r="PQA1371" s="1"/>
  <c r="PPZ1365"/>
  <c r="PPZ1371" s="1"/>
  <c r="PPY1365"/>
  <c r="PPY1371" s="1"/>
  <c r="PPX1365"/>
  <c r="PPX1371" s="1"/>
  <c r="PPK1365"/>
  <c r="PPK1371" s="1"/>
  <c r="PPJ1365"/>
  <c r="PPJ1371" s="1"/>
  <c r="PPI1365"/>
  <c r="PPI1371" s="1"/>
  <c r="PPH1365"/>
  <c r="PPH1371" s="1"/>
  <c r="POU1365"/>
  <c r="POU1371" s="1"/>
  <c r="POT1365"/>
  <c r="POT1371" s="1"/>
  <c r="POS1365"/>
  <c r="POS1371" s="1"/>
  <c r="POR1365"/>
  <c r="POR1371" s="1"/>
  <c r="POE1365"/>
  <c r="POE1371" s="1"/>
  <c r="POD1365"/>
  <c r="POD1371" s="1"/>
  <c r="POC1365"/>
  <c r="POC1371" s="1"/>
  <c r="POB1365"/>
  <c r="POB1371" s="1"/>
  <c r="PNO1365"/>
  <c r="PNO1371" s="1"/>
  <c r="PNN1365"/>
  <c r="PNN1371" s="1"/>
  <c r="PNM1365"/>
  <c r="PNM1371" s="1"/>
  <c r="PNL1365"/>
  <c r="PNL1371" s="1"/>
  <c r="PMY1365"/>
  <c r="PMY1371" s="1"/>
  <c r="PMX1365"/>
  <c r="PMX1371" s="1"/>
  <c r="PMW1365"/>
  <c r="PMW1371" s="1"/>
  <c r="PMV1365"/>
  <c r="PMV1371" s="1"/>
  <c r="PMI1365"/>
  <c r="PMI1371" s="1"/>
  <c r="PMH1365"/>
  <c r="PMH1371" s="1"/>
  <c r="PMG1365"/>
  <c r="PMG1371" s="1"/>
  <c r="PMF1365"/>
  <c r="PMF1371" s="1"/>
  <c r="PLS1365"/>
  <c r="PLS1371" s="1"/>
  <c r="PLR1365"/>
  <c r="PLR1371" s="1"/>
  <c r="PLQ1365"/>
  <c r="PLQ1371" s="1"/>
  <c r="PLP1365"/>
  <c r="PLP1371" s="1"/>
  <c r="PLC1365"/>
  <c r="PLC1371" s="1"/>
  <c r="PLB1365"/>
  <c r="PLB1371" s="1"/>
  <c r="PLA1365"/>
  <c r="PLA1371" s="1"/>
  <c r="PKZ1365"/>
  <c r="PKZ1371" s="1"/>
  <c r="PKM1365"/>
  <c r="PKM1371" s="1"/>
  <c r="PKL1365"/>
  <c r="PKL1371" s="1"/>
  <c r="PKK1365"/>
  <c r="PKK1371" s="1"/>
  <c r="PKJ1365"/>
  <c r="PKJ1371" s="1"/>
  <c r="PJW1365"/>
  <c r="PJW1371" s="1"/>
  <c r="PJV1365"/>
  <c r="PJV1371" s="1"/>
  <c r="PJU1365"/>
  <c r="PJU1371" s="1"/>
  <c r="PJT1365"/>
  <c r="PJT1371" s="1"/>
  <c r="PJG1365"/>
  <c r="PJG1371" s="1"/>
  <c r="PJF1365"/>
  <c r="PJF1371" s="1"/>
  <c r="PJE1365"/>
  <c r="PJE1371" s="1"/>
  <c r="PJD1365"/>
  <c r="PJD1371" s="1"/>
  <c r="PIQ1365"/>
  <c r="PIQ1371" s="1"/>
  <c r="PIP1365"/>
  <c r="PIP1371" s="1"/>
  <c r="PIO1365"/>
  <c r="PIO1371" s="1"/>
  <c r="PIN1365"/>
  <c r="PIN1371" s="1"/>
  <c r="PIA1365"/>
  <c r="PIA1371" s="1"/>
  <c r="PHZ1365"/>
  <c r="PHZ1371" s="1"/>
  <c r="PHY1365"/>
  <c r="PHY1371" s="1"/>
  <c r="PHX1365"/>
  <c r="PHX1371" s="1"/>
  <c r="PHK1365"/>
  <c r="PHK1371" s="1"/>
  <c r="PHJ1365"/>
  <c r="PHJ1371" s="1"/>
  <c r="PHI1365"/>
  <c r="PHI1371" s="1"/>
  <c r="PHH1365"/>
  <c r="PHH1371" s="1"/>
  <c r="PGU1365"/>
  <c r="PGU1371" s="1"/>
  <c r="PGT1365"/>
  <c r="PGT1371" s="1"/>
  <c r="PGS1365"/>
  <c r="PGS1371" s="1"/>
  <c r="PGR1365"/>
  <c r="PGR1371" s="1"/>
  <c r="PGE1365"/>
  <c r="PGE1371" s="1"/>
  <c r="PGD1365"/>
  <c r="PGD1371" s="1"/>
  <c r="PGC1365"/>
  <c r="PGC1371" s="1"/>
  <c r="PGB1365"/>
  <c r="PGB1371" s="1"/>
  <c r="PFO1365"/>
  <c r="PFO1371" s="1"/>
  <c r="PFN1365"/>
  <c r="PFN1371" s="1"/>
  <c r="PFM1365"/>
  <c r="PFM1371" s="1"/>
  <c r="PFL1365"/>
  <c r="PFL1371" s="1"/>
  <c r="PEY1365"/>
  <c r="PEY1371" s="1"/>
  <c r="PEX1365"/>
  <c r="PEX1371" s="1"/>
  <c r="PEW1365"/>
  <c r="PEW1371" s="1"/>
  <c r="PEV1365"/>
  <c r="PEV1371" s="1"/>
  <c r="PEI1365"/>
  <c r="PEI1371" s="1"/>
  <c r="PEH1365"/>
  <c r="PEH1371" s="1"/>
  <c r="PEG1365"/>
  <c r="PEG1371" s="1"/>
  <c r="PEF1365"/>
  <c r="PEF1371" s="1"/>
  <c r="PDS1365"/>
  <c r="PDS1371" s="1"/>
  <c r="PDR1365"/>
  <c r="PDR1371" s="1"/>
  <c r="PDQ1365"/>
  <c r="PDQ1371" s="1"/>
  <c r="PDP1365"/>
  <c r="PDP1371" s="1"/>
  <c r="PDC1365"/>
  <c r="PDC1371" s="1"/>
  <c r="PDB1365"/>
  <c r="PDB1371" s="1"/>
  <c r="PDA1365"/>
  <c r="PDA1371" s="1"/>
  <c r="PCZ1365"/>
  <c r="PCZ1371" s="1"/>
  <c r="PCM1365"/>
  <c r="PCM1371" s="1"/>
  <c r="PCL1365"/>
  <c r="PCL1371" s="1"/>
  <c r="PCK1365"/>
  <c r="PCK1371" s="1"/>
  <c r="PCJ1365"/>
  <c r="PCJ1371" s="1"/>
  <c r="PBW1365"/>
  <c r="PBW1371" s="1"/>
  <c r="PBV1365"/>
  <c r="PBV1371" s="1"/>
  <c r="PBU1365"/>
  <c r="PBU1371" s="1"/>
  <c r="PBT1365"/>
  <c r="PBT1371" s="1"/>
  <c r="PBG1365"/>
  <c r="PBG1371" s="1"/>
  <c r="PBF1365"/>
  <c r="PBF1371" s="1"/>
  <c r="PBE1365"/>
  <c r="PBE1371" s="1"/>
  <c r="PBD1365"/>
  <c r="PBD1371" s="1"/>
  <c r="PAQ1365"/>
  <c r="PAQ1371" s="1"/>
  <c r="PAP1365"/>
  <c r="PAP1371" s="1"/>
  <c r="PAO1365"/>
  <c r="PAO1371" s="1"/>
  <c r="PAN1365"/>
  <c r="PAN1371" s="1"/>
  <c r="PAA1365"/>
  <c r="PAA1371" s="1"/>
  <c r="OZZ1365"/>
  <c r="OZZ1371" s="1"/>
  <c r="OZY1365"/>
  <c r="OZY1371" s="1"/>
  <c r="OZX1365"/>
  <c r="OZX1371" s="1"/>
  <c r="OZK1365"/>
  <c r="OZK1371" s="1"/>
  <c r="OZJ1365"/>
  <c r="OZJ1371" s="1"/>
  <c r="OZI1365"/>
  <c r="OZI1371" s="1"/>
  <c r="OZH1365"/>
  <c r="OZH1371" s="1"/>
  <c r="OYU1365"/>
  <c r="OYU1371" s="1"/>
  <c r="OYT1365"/>
  <c r="OYT1371" s="1"/>
  <c r="OYS1365"/>
  <c r="OYS1371" s="1"/>
  <c r="OYR1365"/>
  <c r="OYR1371" s="1"/>
  <c r="OYE1365"/>
  <c r="OYE1371" s="1"/>
  <c r="OYD1365"/>
  <c r="OYD1371" s="1"/>
  <c r="OYC1365"/>
  <c r="OYC1371" s="1"/>
  <c r="OYB1365"/>
  <c r="OYB1371" s="1"/>
  <c r="OXO1365"/>
  <c r="OXO1371" s="1"/>
  <c r="OXN1365"/>
  <c r="OXN1371" s="1"/>
  <c r="OXM1365"/>
  <c r="OXM1371" s="1"/>
  <c r="OXL1365"/>
  <c r="OXL1371" s="1"/>
  <c r="OWY1365"/>
  <c r="OWY1371" s="1"/>
  <c r="OWX1365"/>
  <c r="OWX1371" s="1"/>
  <c r="OWW1365"/>
  <c r="OWW1371" s="1"/>
  <c r="OWV1365"/>
  <c r="OWV1371" s="1"/>
  <c r="OWI1365"/>
  <c r="OWI1371" s="1"/>
  <c r="OWH1365"/>
  <c r="OWH1371" s="1"/>
  <c r="OWG1365"/>
  <c r="OWG1371" s="1"/>
  <c r="OWF1365"/>
  <c r="OWF1371" s="1"/>
  <c r="OVS1365"/>
  <c r="OVS1371" s="1"/>
  <c r="OVR1365"/>
  <c r="OVR1371" s="1"/>
  <c r="OVQ1365"/>
  <c r="OVQ1371" s="1"/>
  <c r="OVP1365"/>
  <c r="OVP1371" s="1"/>
  <c r="OVC1365"/>
  <c r="OVC1371" s="1"/>
  <c r="OVB1365"/>
  <c r="OVB1371" s="1"/>
  <c r="OVA1365"/>
  <c r="OVA1371" s="1"/>
  <c r="OUZ1365"/>
  <c r="OUZ1371" s="1"/>
  <c r="OUM1365"/>
  <c r="OUM1371" s="1"/>
  <c r="OUL1365"/>
  <c r="OUL1371" s="1"/>
  <c r="OUK1365"/>
  <c r="OUK1371" s="1"/>
  <c r="OUJ1365"/>
  <c r="OUJ1371" s="1"/>
  <c r="OTW1365"/>
  <c r="OTW1371" s="1"/>
  <c r="OTV1365"/>
  <c r="OTV1371" s="1"/>
  <c r="OTU1365"/>
  <c r="OTU1371" s="1"/>
  <c r="OTT1365"/>
  <c r="OTT1371" s="1"/>
  <c r="OTG1365"/>
  <c r="OTG1371" s="1"/>
  <c r="OTF1365"/>
  <c r="OTF1371" s="1"/>
  <c r="OTE1365"/>
  <c r="OTE1371" s="1"/>
  <c r="OTD1365"/>
  <c r="OTD1371" s="1"/>
  <c r="OSQ1365"/>
  <c r="OSQ1371" s="1"/>
  <c r="OSP1365"/>
  <c r="OSP1371" s="1"/>
  <c r="OSO1365"/>
  <c r="OSO1371" s="1"/>
  <c r="OSN1365"/>
  <c r="OSN1371" s="1"/>
  <c r="OSA1365"/>
  <c r="OSA1371" s="1"/>
  <c r="ORZ1365"/>
  <c r="ORZ1371" s="1"/>
  <c r="ORY1365"/>
  <c r="ORY1371" s="1"/>
  <c r="ORX1365"/>
  <c r="ORX1371" s="1"/>
  <c r="ORK1365"/>
  <c r="ORK1371" s="1"/>
  <c r="ORJ1365"/>
  <c r="ORJ1371" s="1"/>
  <c r="ORI1365"/>
  <c r="ORI1371" s="1"/>
  <c r="ORH1365"/>
  <c r="ORH1371" s="1"/>
  <c r="OQU1365"/>
  <c r="OQU1371" s="1"/>
  <c r="OQT1365"/>
  <c r="OQT1371" s="1"/>
  <c r="OQS1365"/>
  <c r="OQS1371" s="1"/>
  <c r="OQR1365"/>
  <c r="OQR1371" s="1"/>
  <c r="OQE1365"/>
  <c r="OQE1371" s="1"/>
  <c r="OQD1365"/>
  <c r="OQD1371" s="1"/>
  <c r="OQC1365"/>
  <c r="OQC1371" s="1"/>
  <c r="OQB1365"/>
  <c r="OQB1371" s="1"/>
  <c r="OPO1365"/>
  <c r="OPO1371" s="1"/>
  <c r="OPN1365"/>
  <c r="OPN1371" s="1"/>
  <c r="OPM1365"/>
  <c r="OPM1371" s="1"/>
  <c r="OPL1365"/>
  <c r="OPL1371" s="1"/>
  <c r="OOY1365"/>
  <c r="OOY1371" s="1"/>
  <c r="OOX1365"/>
  <c r="OOX1371" s="1"/>
  <c r="OOW1365"/>
  <c r="OOW1371" s="1"/>
  <c r="OOV1365"/>
  <c r="OOV1371" s="1"/>
  <c r="OOI1365"/>
  <c r="OOI1371" s="1"/>
  <c r="OOH1365"/>
  <c r="OOH1371" s="1"/>
  <c r="OOG1365"/>
  <c r="OOG1371" s="1"/>
  <c r="OOF1365"/>
  <c r="OOF1371" s="1"/>
  <c r="ONS1365"/>
  <c r="ONS1371" s="1"/>
  <c r="ONR1365"/>
  <c r="ONR1371" s="1"/>
  <c r="ONQ1365"/>
  <c r="ONQ1371" s="1"/>
  <c r="ONP1365"/>
  <c r="ONP1371" s="1"/>
  <c r="ONC1365"/>
  <c r="ONC1371" s="1"/>
  <c r="ONB1365"/>
  <c r="ONB1371" s="1"/>
  <c r="ONA1365"/>
  <c r="ONA1371" s="1"/>
  <c r="OMZ1365"/>
  <c r="OMZ1371" s="1"/>
  <c r="OMM1365"/>
  <c r="OMM1371" s="1"/>
  <c r="OML1365"/>
  <c r="OML1371" s="1"/>
  <c r="OMK1365"/>
  <c r="OMK1371" s="1"/>
  <c r="OMJ1365"/>
  <c r="OMJ1371" s="1"/>
  <c r="OLW1365"/>
  <c r="OLW1371" s="1"/>
  <c r="OLV1365"/>
  <c r="OLV1371" s="1"/>
  <c r="OLU1365"/>
  <c r="OLU1371" s="1"/>
  <c r="OLT1365"/>
  <c r="OLT1371" s="1"/>
  <c r="OLG1365"/>
  <c r="OLG1371" s="1"/>
  <c r="OLF1365"/>
  <c r="OLF1371" s="1"/>
  <c r="OLE1365"/>
  <c r="OLE1371" s="1"/>
  <c r="OLD1365"/>
  <c r="OLD1371" s="1"/>
  <c r="OKQ1365"/>
  <c r="OKQ1371" s="1"/>
  <c r="OKP1365"/>
  <c r="OKP1371" s="1"/>
  <c r="OKO1365"/>
  <c r="OKO1371" s="1"/>
  <c r="OKN1365"/>
  <c r="OKN1371" s="1"/>
  <c r="OKA1365"/>
  <c r="OKA1371" s="1"/>
  <c r="OJZ1365"/>
  <c r="OJZ1371" s="1"/>
  <c r="OJY1365"/>
  <c r="OJY1371" s="1"/>
  <c r="OJX1365"/>
  <c r="OJX1371" s="1"/>
  <c r="OJK1365"/>
  <c r="OJK1371" s="1"/>
  <c r="OJJ1365"/>
  <c r="OJJ1371" s="1"/>
  <c r="OJI1365"/>
  <c r="OJI1371" s="1"/>
  <c r="OJH1365"/>
  <c r="OJH1371" s="1"/>
  <c r="OIU1365"/>
  <c r="OIU1371" s="1"/>
  <c r="OIT1365"/>
  <c r="OIT1371" s="1"/>
  <c r="OIS1365"/>
  <c r="OIS1371" s="1"/>
  <c r="OIR1365"/>
  <c r="OIR1371" s="1"/>
  <c r="OIE1365"/>
  <c r="OIE1371" s="1"/>
  <c r="OID1365"/>
  <c r="OID1371" s="1"/>
  <c r="OIC1365"/>
  <c r="OIC1371" s="1"/>
  <c r="OIB1365"/>
  <c r="OIB1371" s="1"/>
  <c r="OHO1365"/>
  <c r="OHO1371" s="1"/>
  <c r="OHN1365"/>
  <c r="OHN1371" s="1"/>
  <c r="OHM1365"/>
  <c r="OHM1371" s="1"/>
  <c r="OHL1365"/>
  <c r="OHL1371" s="1"/>
  <c r="OGY1365"/>
  <c r="OGY1371" s="1"/>
  <c r="OGX1365"/>
  <c r="OGX1371" s="1"/>
  <c r="OGW1365"/>
  <c r="OGW1371" s="1"/>
  <c r="OGV1365"/>
  <c r="OGV1371" s="1"/>
  <c r="OGI1365"/>
  <c r="OGI1371" s="1"/>
  <c r="OGH1365"/>
  <c r="OGH1371" s="1"/>
  <c r="OGG1365"/>
  <c r="OGG1371" s="1"/>
  <c r="OGF1365"/>
  <c r="OGF1371" s="1"/>
  <c r="OFS1365"/>
  <c r="OFS1371" s="1"/>
  <c r="OFR1365"/>
  <c r="OFR1371" s="1"/>
  <c r="OFQ1365"/>
  <c r="OFQ1371" s="1"/>
  <c r="OFP1365"/>
  <c r="OFP1371" s="1"/>
  <c r="OFC1365"/>
  <c r="OFC1371" s="1"/>
  <c r="OFB1365"/>
  <c r="OFB1371" s="1"/>
  <c r="OFA1365"/>
  <c r="OFA1371" s="1"/>
  <c r="OEZ1365"/>
  <c r="OEZ1371" s="1"/>
  <c r="OEM1365"/>
  <c r="OEM1371" s="1"/>
  <c r="OEL1365"/>
  <c r="OEL1371" s="1"/>
  <c r="OEK1365"/>
  <c r="OEK1371" s="1"/>
  <c r="OEJ1365"/>
  <c r="OEJ1371" s="1"/>
  <c r="ODW1365"/>
  <c r="ODW1371" s="1"/>
  <c r="ODV1365"/>
  <c r="ODV1371" s="1"/>
  <c r="ODU1365"/>
  <c r="ODU1371" s="1"/>
  <c r="ODT1365"/>
  <c r="ODT1371" s="1"/>
  <c r="ODG1365"/>
  <c r="ODG1371" s="1"/>
  <c r="ODF1365"/>
  <c r="ODF1371" s="1"/>
  <c r="ODE1365"/>
  <c r="ODE1371" s="1"/>
  <c r="ODD1365"/>
  <c r="ODD1371" s="1"/>
  <c r="OCQ1365"/>
  <c r="OCQ1371" s="1"/>
  <c r="OCP1365"/>
  <c r="OCP1371" s="1"/>
  <c r="OCO1365"/>
  <c r="OCO1371" s="1"/>
  <c r="OCN1365"/>
  <c r="OCN1371" s="1"/>
  <c r="OCA1365"/>
  <c r="OCA1371" s="1"/>
  <c r="OBZ1365"/>
  <c r="OBZ1371" s="1"/>
  <c r="OBY1365"/>
  <c r="OBY1371" s="1"/>
  <c r="OBX1365"/>
  <c r="OBX1371" s="1"/>
  <c r="OBK1365"/>
  <c r="OBK1371" s="1"/>
  <c r="OBJ1365"/>
  <c r="OBJ1371" s="1"/>
  <c r="OBI1365"/>
  <c r="OBI1371" s="1"/>
  <c r="OBH1365"/>
  <c r="OBH1371" s="1"/>
  <c r="OAU1365"/>
  <c r="OAU1371" s="1"/>
  <c r="OAT1365"/>
  <c r="OAT1371" s="1"/>
  <c r="OAS1365"/>
  <c r="OAS1371" s="1"/>
  <c r="OAR1365"/>
  <c r="OAR1371" s="1"/>
  <c r="OAE1365"/>
  <c r="OAE1371" s="1"/>
  <c r="OAD1365"/>
  <c r="OAD1371" s="1"/>
  <c r="OAC1365"/>
  <c r="OAC1371" s="1"/>
  <c r="OAB1365"/>
  <c r="OAB1371" s="1"/>
  <c r="NZO1365"/>
  <c r="NZO1371" s="1"/>
  <c r="NZN1365"/>
  <c r="NZN1371" s="1"/>
  <c r="NZM1365"/>
  <c r="NZM1371" s="1"/>
  <c r="NZL1365"/>
  <c r="NZL1371" s="1"/>
  <c r="NYY1365"/>
  <c r="NYY1371" s="1"/>
  <c r="NYX1365"/>
  <c r="NYX1371" s="1"/>
  <c r="NYW1365"/>
  <c r="NYW1371" s="1"/>
  <c r="NYV1365"/>
  <c r="NYV1371" s="1"/>
  <c r="NYI1365"/>
  <c r="NYI1371" s="1"/>
  <c r="NYH1365"/>
  <c r="NYH1371" s="1"/>
  <c r="NYG1365"/>
  <c r="NYG1371" s="1"/>
  <c r="NYF1365"/>
  <c r="NYF1371" s="1"/>
  <c r="NXS1365"/>
  <c r="NXS1371" s="1"/>
  <c r="NXR1365"/>
  <c r="NXR1371" s="1"/>
  <c r="NXQ1365"/>
  <c r="NXQ1371" s="1"/>
  <c r="NXP1365"/>
  <c r="NXP1371" s="1"/>
  <c r="NXC1365"/>
  <c r="NXC1371" s="1"/>
  <c r="NXB1365"/>
  <c r="NXB1371" s="1"/>
  <c r="NXA1365"/>
  <c r="NXA1371" s="1"/>
  <c r="NWZ1365"/>
  <c r="NWZ1371" s="1"/>
  <c r="NWM1365"/>
  <c r="NWM1371" s="1"/>
  <c r="NWL1365"/>
  <c r="NWL1371" s="1"/>
  <c r="NWK1365"/>
  <c r="NWK1371" s="1"/>
  <c r="NWJ1365"/>
  <c r="NWJ1371" s="1"/>
  <c r="NVW1365"/>
  <c r="NVW1371" s="1"/>
  <c r="NVV1365"/>
  <c r="NVV1371" s="1"/>
  <c r="NVU1365"/>
  <c r="NVU1371" s="1"/>
  <c r="NVT1365"/>
  <c r="NVT1371" s="1"/>
  <c r="NVG1365"/>
  <c r="NVG1371" s="1"/>
  <c r="NVF1365"/>
  <c r="NVF1371" s="1"/>
  <c r="NVE1365"/>
  <c r="NVE1371" s="1"/>
  <c r="NVD1365"/>
  <c r="NVD1371" s="1"/>
  <c r="NUQ1365"/>
  <c r="NUQ1371" s="1"/>
  <c r="NUP1365"/>
  <c r="NUP1371" s="1"/>
  <c r="NUO1365"/>
  <c r="NUO1371" s="1"/>
  <c r="NUN1365"/>
  <c r="NUN1371" s="1"/>
  <c r="NUA1365"/>
  <c r="NUA1371" s="1"/>
  <c r="NTZ1365"/>
  <c r="NTZ1371" s="1"/>
  <c r="NTY1365"/>
  <c r="NTY1371" s="1"/>
  <c r="NTX1365"/>
  <c r="NTX1371" s="1"/>
  <c r="NTK1365"/>
  <c r="NTK1371" s="1"/>
  <c r="NTJ1365"/>
  <c r="NTJ1371" s="1"/>
  <c r="NTI1365"/>
  <c r="NTI1371" s="1"/>
  <c r="NTH1365"/>
  <c r="NTH1371" s="1"/>
  <c r="NSU1365"/>
  <c r="NSU1371" s="1"/>
  <c r="NST1365"/>
  <c r="NST1371" s="1"/>
  <c r="NSS1365"/>
  <c r="NSS1371" s="1"/>
  <c r="NSR1365"/>
  <c r="NSR1371" s="1"/>
  <c r="NSE1365"/>
  <c r="NSE1371" s="1"/>
  <c r="NSD1365"/>
  <c r="NSD1371" s="1"/>
  <c r="NSC1365"/>
  <c r="NSC1371" s="1"/>
  <c r="NSB1365"/>
  <c r="NSB1371" s="1"/>
  <c r="NRO1365"/>
  <c r="NRO1371" s="1"/>
  <c r="NRN1365"/>
  <c r="NRN1371" s="1"/>
  <c r="NRM1365"/>
  <c r="NRM1371" s="1"/>
  <c r="NRL1365"/>
  <c r="NRL1371" s="1"/>
  <c r="NQY1365"/>
  <c r="NQY1371" s="1"/>
  <c r="NQX1365"/>
  <c r="NQX1371" s="1"/>
  <c r="NQW1365"/>
  <c r="NQW1371" s="1"/>
  <c r="NQV1365"/>
  <c r="NQV1371" s="1"/>
  <c r="NQI1365"/>
  <c r="NQI1371" s="1"/>
  <c r="NQH1365"/>
  <c r="NQH1371" s="1"/>
  <c r="NQG1365"/>
  <c r="NQG1371" s="1"/>
  <c r="NQF1365"/>
  <c r="NQF1371" s="1"/>
  <c r="NPS1365"/>
  <c r="NPS1371" s="1"/>
  <c r="NPR1365"/>
  <c r="NPR1371" s="1"/>
  <c r="NPQ1365"/>
  <c r="NPQ1371" s="1"/>
  <c r="NPP1365"/>
  <c r="NPP1371" s="1"/>
  <c r="NPC1365"/>
  <c r="NPC1371" s="1"/>
  <c r="NPB1365"/>
  <c r="NPB1371" s="1"/>
  <c r="NPA1365"/>
  <c r="NPA1371" s="1"/>
  <c r="NOZ1365"/>
  <c r="NOZ1371" s="1"/>
  <c r="NOM1365"/>
  <c r="NOM1371" s="1"/>
  <c r="NOL1365"/>
  <c r="NOL1371" s="1"/>
  <c r="NOK1365"/>
  <c r="NOK1371" s="1"/>
  <c r="NOJ1365"/>
  <c r="NOJ1371" s="1"/>
  <c r="NNW1365"/>
  <c r="NNW1371" s="1"/>
  <c r="NNV1365"/>
  <c r="NNV1371" s="1"/>
  <c r="NNU1365"/>
  <c r="NNU1371" s="1"/>
  <c r="NNT1365"/>
  <c r="NNT1371" s="1"/>
  <c r="NNG1365"/>
  <c r="NNG1371" s="1"/>
  <c r="NNF1365"/>
  <c r="NNF1371" s="1"/>
  <c r="NNE1365"/>
  <c r="NNE1371" s="1"/>
  <c r="NND1365"/>
  <c r="NND1371" s="1"/>
  <c r="NMQ1365"/>
  <c r="NMQ1371" s="1"/>
  <c r="NMP1365"/>
  <c r="NMP1371" s="1"/>
  <c r="NMO1365"/>
  <c r="NMO1371" s="1"/>
  <c r="NMN1365"/>
  <c r="NMN1371" s="1"/>
  <c r="NMA1365"/>
  <c r="NMA1371" s="1"/>
  <c r="NLZ1365"/>
  <c r="NLZ1371" s="1"/>
  <c r="NLY1365"/>
  <c r="NLY1371" s="1"/>
  <c r="NLX1365"/>
  <c r="NLX1371" s="1"/>
  <c r="NLK1365"/>
  <c r="NLK1371" s="1"/>
  <c r="NLJ1365"/>
  <c r="NLJ1371" s="1"/>
  <c r="NLI1365"/>
  <c r="NLI1371" s="1"/>
  <c r="NLH1365"/>
  <c r="NLH1371" s="1"/>
  <c r="NKU1365"/>
  <c r="NKU1371" s="1"/>
  <c r="NKT1365"/>
  <c r="NKT1371" s="1"/>
  <c r="NKS1365"/>
  <c r="NKS1371" s="1"/>
  <c r="NKR1365"/>
  <c r="NKR1371" s="1"/>
  <c r="NKE1365"/>
  <c r="NKE1371" s="1"/>
  <c r="NKD1365"/>
  <c r="NKD1371" s="1"/>
  <c r="NKC1365"/>
  <c r="NKC1371" s="1"/>
  <c r="NKB1365"/>
  <c r="NKB1371" s="1"/>
  <c r="NJO1365"/>
  <c r="NJO1371" s="1"/>
  <c r="NJN1365"/>
  <c r="NJN1371" s="1"/>
  <c r="NJM1365"/>
  <c r="NJM1371" s="1"/>
  <c r="NJL1365"/>
  <c r="NJL1371" s="1"/>
  <c r="NIY1365"/>
  <c r="NIY1371" s="1"/>
  <c r="NIX1365"/>
  <c r="NIX1371" s="1"/>
  <c r="NIW1365"/>
  <c r="NIW1371" s="1"/>
  <c r="NIV1365"/>
  <c r="NIV1371" s="1"/>
  <c r="NII1365"/>
  <c r="NII1371" s="1"/>
  <c r="NIH1365"/>
  <c r="NIH1371" s="1"/>
  <c r="NIG1365"/>
  <c r="NIG1371" s="1"/>
  <c r="NIF1365"/>
  <c r="NIF1371" s="1"/>
  <c r="NHS1365"/>
  <c r="NHS1371" s="1"/>
  <c r="NHR1365"/>
  <c r="NHR1371" s="1"/>
  <c r="NHQ1365"/>
  <c r="NHQ1371" s="1"/>
  <c r="NHP1365"/>
  <c r="NHP1371" s="1"/>
  <c r="NHC1365"/>
  <c r="NHC1371" s="1"/>
  <c r="NHB1365"/>
  <c r="NHB1371" s="1"/>
  <c r="NHA1365"/>
  <c r="NHA1371" s="1"/>
  <c r="NGZ1365"/>
  <c r="NGZ1371" s="1"/>
  <c r="NGM1365"/>
  <c r="NGM1371" s="1"/>
  <c r="NGL1365"/>
  <c r="NGL1371" s="1"/>
  <c r="NGK1365"/>
  <c r="NGK1371" s="1"/>
  <c r="NGJ1365"/>
  <c r="NGJ1371" s="1"/>
  <c r="NFW1365"/>
  <c r="NFW1371" s="1"/>
  <c r="NFV1365"/>
  <c r="NFV1371" s="1"/>
  <c r="NFU1365"/>
  <c r="NFU1371" s="1"/>
  <c r="NFT1365"/>
  <c r="NFT1371" s="1"/>
  <c r="NFG1365"/>
  <c r="NFG1371" s="1"/>
  <c r="NFF1365"/>
  <c r="NFF1371" s="1"/>
  <c r="NFE1365"/>
  <c r="NFE1371" s="1"/>
  <c r="NFD1365"/>
  <c r="NFD1371" s="1"/>
  <c r="NEQ1365"/>
  <c r="NEQ1371" s="1"/>
  <c r="NEP1365"/>
  <c r="NEP1371" s="1"/>
  <c r="NEO1365"/>
  <c r="NEO1371" s="1"/>
  <c r="NEN1365"/>
  <c r="NEN1371" s="1"/>
  <c r="NEA1365"/>
  <c r="NEA1371" s="1"/>
  <c r="NDZ1365"/>
  <c r="NDZ1371" s="1"/>
  <c r="NDY1365"/>
  <c r="NDY1371" s="1"/>
  <c r="NDX1365"/>
  <c r="NDX1371" s="1"/>
  <c r="NDK1365"/>
  <c r="NDK1371" s="1"/>
  <c r="NDJ1365"/>
  <c r="NDJ1371" s="1"/>
  <c r="NDI1365"/>
  <c r="NDI1371" s="1"/>
  <c r="NDH1365"/>
  <c r="NDH1371" s="1"/>
  <c r="NCU1365"/>
  <c r="NCU1371" s="1"/>
  <c r="NCT1365"/>
  <c r="NCT1371" s="1"/>
  <c r="NCS1365"/>
  <c r="NCS1371" s="1"/>
  <c r="NCR1365"/>
  <c r="NCR1371" s="1"/>
  <c r="NCE1365"/>
  <c r="NCE1371" s="1"/>
  <c r="NCD1365"/>
  <c r="NCD1371" s="1"/>
  <c r="NCC1365"/>
  <c r="NCC1371" s="1"/>
  <c r="NCB1365"/>
  <c r="NCB1371" s="1"/>
  <c r="NBO1365"/>
  <c r="NBO1371" s="1"/>
  <c r="NBN1365"/>
  <c r="NBN1371" s="1"/>
  <c r="NBM1365"/>
  <c r="NBM1371" s="1"/>
  <c r="NBL1365"/>
  <c r="NBL1371" s="1"/>
  <c r="NAY1365"/>
  <c r="NAY1371" s="1"/>
  <c r="NAX1365"/>
  <c r="NAX1371" s="1"/>
  <c r="NAW1365"/>
  <c r="NAW1371" s="1"/>
  <c r="NAV1365"/>
  <c r="NAV1371" s="1"/>
  <c r="NAI1365"/>
  <c r="NAI1371" s="1"/>
  <c r="NAH1365"/>
  <c r="NAH1371" s="1"/>
  <c r="NAG1365"/>
  <c r="NAG1371" s="1"/>
  <c r="NAF1365"/>
  <c r="NAF1371" s="1"/>
  <c r="MZS1365"/>
  <c r="MZS1371" s="1"/>
  <c r="MZR1365"/>
  <c r="MZR1371" s="1"/>
  <c r="MZQ1365"/>
  <c r="MZQ1371" s="1"/>
  <c r="MZP1365"/>
  <c r="MZP1371" s="1"/>
  <c r="MZC1365"/>
  <c r="MZC1371" s="1"/>
  <c r="MZB1365"/>
  <c r="MZB1371" s="1"/>
  <c r="MZA1365"/>
  <c r="MZA1371" s="1"/>
  <c r="MYZ1365"/>
  <c r="MYZ1371" s="1"/>
  <c r="MYM1365"/>
  <c r="MYM1371" s="1"/>
  <c r="MYL1365"/>
  <c r="MYL1371" s="1"/>
  <c r="MYK1365"/>
  <c r="MYK1371" s="1"/>
  <c r="MYJ1365"/>
  <c r="MYJ1371" s="1"/>
  <c r="MXW1365"/>
  <c r="MXW1371" s="1"/>
  <c r="MXV1365"/>
  <c r="MXV1371" s="1"/>
  <c r="MXU1365"/>
  <c r="MXU1371" s="1"/>
  <c r="MXT1365"/>
  <c r="MXT1371" s="1"/>
  <c r="MXG1365"/>
  <c r="MXG1371" s="1"/>
  <c r="MXF1365"/>
  <c r="MXF1371" s="1"/>
  <c r="MXE1365"/>
  <c r="MXE1371" s="1"/>
  <c r="MXD1365"/>
  <c r="MXD1371" s="1"/>
  <c r="MWQ1365"/>
  <c r="MWQ1371" s="1"/>
  <c r="MWP1365"/>
  <c r="MWP1371" s="1"/>
  <c r="MWO1365"/>
  <c r="MWO1371" s="1"/>
  <c r="MWN1365"/>
  <c r="MWN1371" s="1"/>
  <c r="MWA1365"/>
  <c r="MWA1371" s="1"/>
  <c r="MVZ1365"/>
  <c r="MVZ1371" s="1"/>
  <c r="MVY1365"/>
  <c r="MVY1371" s="1"/>
  <c r="MVX1365"/>
  <c r="MVX1371" s="1"/>
  <c r="MVK1365"/>
  <c r="MVK1371" s="1"/>
  <c r="MVJ1365"/>
  <c r="MVJ1371" s="1"/>
  <c r="MVI1365"/>
  <c r="MVI1371" s="1"/>
  <c r="MVH1365"/>
  <c r="MVH1371" s="1"/>
  <c r="MUU1365"/>
  <c r="MUU1371" s="1"/>
  <c r="MUT1365"/>
  <c r="MUT1371" s="1"/>
  <c r="MUS1365"/>
  <c r="MUS1371" s="1"/>
  <c r="MUR1365"/>
  <c r="MUR1371" s="1"/>
  <c r="MUE1365"/>
  <c r="MUE1371" s="1"/>
  <c r="MUD1365"/>
  <c r="MUD1371" s="1"/>
  <c r="MUC1365"/>
  <c r="MUC1371" s="1"/>
  <c r="MUB1365"/>
  <c r="MUB1371" s="1"/>
  <c r="MTO1365"/>
  <c r="MTO1371" s="1"/>
  <c r="MTN1365"/>
  <c r="MTN1371" s="1"/>
  <c r="MTM1365"/>
  <c r="MTM1371" s="1"/>
  <c r="MTL1365"/>
  <c r="MTL1371" s="1"/>
  <c r="MSY1365"/>
  <c r="MSY1371" s="1"/>
  <c r="MSX1365"/>
  <c r="MSX1371" s="1"/>
  <c r="MSW1365"/>
  <c r="MSW1371" s="1"/>
  <c r="MSV1365"/>
  <c r="MSV1371" s="1"/>
  <c r="MSI1365"/>
  <c r="MSI1371" s="1"/>
  <c r="MSH1365"/>
  <c r="MSH1371" s="1"/>
  <c r="MSG1365"/>
  <c r="MSG1371" s="1"/>
  <c r="MSF1365"/>
  <c r="MSF1371" s="1"/>
  <c r="MRS1365"/>
  <c r="MRS1371" s="1"/>
  <c r="MRR1365"/>
  <c r="MRR1371" s="1"/>
  <c r="MRQ1365"/>
  <c r="MRQ1371" s="1"/>
  <c r="MRP1365"/>
  <c r="MRP1371" s="1"/>
  <c r="MRC1365"/>
  <c r="MRC1371" s="1"/>
  <c r="MRB1365"/>
  <c r="MRB1371" s="1"/>
  <c r="MRA1365"/>
  <c r="MRA1371" s="1"/>
  <c r="MQZ1365"/>
  <c r="MQZ1371" s="1"/>
  <c r="MQM1365"/>
  <c r="MQM1371" s="1"/>
  <c r="MQL1365"/>
  <c r="MQL1371" s="1"/>
  <c r="MQK1365"/>
  <c r="MQK1371" s="1"/>
  <c r="MQJ1365"/>
  <c r="MQJ1371" s="1"/>
  <c r="MPW1365"/>
  <c r="MPW1371" s="1"/>
  <c r="MPV1365"/>
  <c r="MPV1371" s="1"/>
  <c r="MPU1365"/>
  <c r="MPU1371" s="1"/>
  <c r="MPT1365"/>
  <c r="MPT1371" s="1"/>
  <c r="MPG1365"/>
  <c r="MPG1371" s="1"/>
  <c r="MPF1365"/>
  <c r="MPF1371" s="1"/>
  <c r="MPE1365"/>
  <c r="MPE1371" s="1"/>
  <c r="MPD1365"/>
  <c r="MPD1371" s="1"/>
  <c r="MOQ1365"/>
  <c r="MOQ1371" s="1"/>
  <c r="MOP1365"/>
  <c r="MOP1371" s="1"/>
  <c r="MOO1365"/>
  <c r="MOO1371" s="1"/>
  <c r="MON1365"/>
  <c r="MON1371" s="1"/>
  <c r="MOA1365"/>
  <c r="MOA1371" s="1"/>
  <c r="MNZ1365"/>
  <c r="MNZ1371" s="1"/>
  <c r="MNY1365"/>
  <c r="MNY1371" s="1"/>
  <c r="MNX1365"/>
  <c r="MNX1371" s="1"/>
  <c r="MNK1365"/>
  <c r="MNK1371" s="1"/>
  <c r="MNJ1365"/>
  <c r="MNJ1371" s="1"/>
  <c r="MNI1365"/>
  <c r="MNI1371" s="1"/>
  <c r="MNH1365"/>
  <c r="MNH1371" s="1"/>
  <c r="MMU1365"/>
  <c r="MMU1371" s="1"/>
  <c r="MMT1365"/>
  <c r="MMT1371" s="1"/>
  <c r="MMS1365"/>
  <c r="MMS1371" s="1"/>
  <c r="MMR1365"/>
  <c r="MMR1371" s="1"/>
  <c r="MME1365"/>
  <c r="MME1371" s="1"/>
  <c r="MMD1365"/>
  <c r="MMD1371" s="1"/>
  <c r="MMC1365"/>
  <c r="MMC1371" s="1"/>
  <c r="MMB1365"/>
  <c r="MMB1371" s="1"/>
  <c r="MLO1365"/>
  <c r="MLO1371" s="1"/>
  <c r="MLN1365"/>
  <c r="MLN1371" s="1"/>
  <c r="MLM1365"/>
  <c r="MLM1371" s="1"/>
  <c r="MLL1365"/>
  <c r="MLL1371" s="1"/>
  <c r="MKY1365"/>
  <c r="MKY1371" s="1"/>
  <c r="MKX1365"/>
  <c r="MKX1371" s="1"/>
  <c r="MKW1365"/>
  <c r="MKW1371" s="1"/>
  <c r="MKV1365"/>
  <c r="MKV1371" s="1"/>
  <c r="MKI1365"/>
  <c r="MKI1371" s="1"/>
  <c r="MKH1365"/>
  <c r="MKH1371" s="1"/>
  <c r="MKG1365"/>
  <c r="MKG1371" s="1"/>
  <c r="MKF1365"/>
  <c r="MKF1371" s="1"/>
  <c r="MJS1365"/>
  <c r="MJS1371" s="1"/>
  <c r="MJR1365"/>
  <c r="MJR1371" s="1"/>
  <c r="MJQ1365"/>
  <c r="MJQ1371" s="1"/>
  <c r="MJP1365"/>
  <c r="MJP1371" s="1"/>
  <c r="MJC1365"/>
  <c r="MJC1371" s="1"/>
  <c r="MJB1365"/>
  <c r="MJB1371" s="1"/>
  <c r="MJA1365"/>
  <c r="MJA1371" s="1"/>
  <c r="MIZ1365"/>
  <c r="MIZ1371" s="1"/>
  <c r="MIM1365"/>
  <c r="MIM1371" s="1"/>
  <c r="MIL1365"/>
  <c r="MIL1371" s="1"/>
  <c r="MIK1365"/>
  <c r="MIK1371" s="1"/>
  <c r="MIJ1365"/>
  <c r="MIJ1371" s="1"/>
  <c r="MHW1365"/>
  <c r="MHW1371" s="1"/>
  <c r="MHV1365"/>
  <c r="MHV1371" s="1"/>
  <c r="MHU1365"/>
  <c r="MHU1371" s="1"/>
  <c r="MHT1365"/>
  <c r="MHT1371" s="1"/>
  <c r="MHG1365"/>
  <c r="MHG1371" s="1"/>
  <c r="MHF1365"/>
  <c r="MHF1371" s="1"/>
  <c r="MHE1365"/>
  <c r="MHE1371" s="1"/>
  <c r="MHD1365"/>
  <c r="MHD1371" s="1"/>
  <c r="MGQ1365"/>
  <c r="MGQ1371" s="1"/>
  <c r="MGP1365"/>
  <c r="MGP1371" s="1"/>
  <c r="MGO1365"/>
  <c r="MGO1371" s="1"/>
  <c r="MGN1365"/>
  <c r="MGN1371" s="1"/>
  <c r="MGA1365"/>
  <c r="MGA1371" s="1"/>
  <c r="MFZ1365"/>
  <c r="MFZ1371" s="1"/>
  <c r="MFY1365"/>
  <c r="MFY1371" s="1"/>
  <c r="MFX1365"/>
  <c r="MFX1371" s="1"/>
  <c r="MFK1365"/>
  <c r="MFK1371" s="1"/>
  <c r="MFJ1365"/>
  <c r="MFJ1371" s="1"/>
  <c r="MFI1365"/>
  <c r="MFI1371" s="1"/>
  <c r="MFH1365"/>
  <c r="MFH1371" s="1"/>
  <c r="MEU1365"/>
  <c r="MEU1371" s="1"/>
  <c r="MET1365"/>
  <c r="MET1371" s="1"/>
  <c r="MES1365"/>
  <c r="MES1371" s="1"/>
  <c r="MER1365"/>
  <c r="MER1371" s="1"/>
  <c r="MEE1365"/>
  <c r="MEE1371" s="1"/>
  <c r="MED1365"/>
  <c r="MED1371" s="1"/>
  <c r="MEC1365"/>
  <c r="MEC1371" s="1"/>
  <c r="MEB1365"/>
  <c r="MEB1371" s="1"/>
  <c r="MDO1365"/>
  <c r="MDO1371" s="1"/>
  <c r="MDN1365"/>
  <c r="MDN1371" s="1"/>
  <c r="MDM1365"/>
  <c r="MDM1371" s="1"/>
  <c r="MDL1365"/>
  <c r="MDL1371" s="1"/>
  <c r="MCY1365"/>
  <c r="MCY1371" s="1"/>
  <c r="MCX1365"/>
  <c r="MCX1371" s="1"/>
  <c r="MCW1365"/>
  <c r="MCW1371" s="1"/>
  <c r="MCV1365"/>
  <c r="MCV1371" s="1"/>
  <c r="MCI1365"/>
  <c r="MCI1371" s="1"/>
  <c r="MCH1365"/>
  <c r="MCH1371" s="1"/>
  <c r="MCG1365"/>
  <c r="MCG1371" s="1"/>
  <c r="MCF1365"/>
  <c r="MCF1371" s="1"/>
  <c r="MBS1365"/>
  <c r="MBS1371" s="1"/>
  <c r="MBR1365"/>
  <c r="MBR1371" s="1"/>
  <c r="MBQ1365"/>
  <c r="MBQ1371" s="1"/>
  <c r="MBP1365"/>
  <c r="MBP1371" s="1"/>
  <c r="MBC1365"/>
  <c r="MBC1371" s="1"/>
  <c r="MBB1365"/>
  <c r="MBB1371" s="1"/>
  <c r="MBA1365"/>
  <c r="MBA1371" s="1"/>
  <c r="MAZ1365"/>
  <c r="MAZ1371" s="1"/>
  <c r="MAM1365"/>
  <c r="MAM1371" s="1"/>
  <c r="MAL1365"/>
  <c r="MAL1371" s="1"/>
  <c r="MAK1365"/>
  <c r="MAK1371" s="1"/>
  <c r="MAJ1365"/>
  <c r="MAJ1371" s="1"/>
  <c r="LZW1365"/>
  <c r="LZW1371" s="1"/>
  <c r="LZV1365"/>
  <c r="LZV1371" s="1"/>
  <c r="LZU1365"/>
  <c r="LZU1371" s="1"/>
  <c r="LZT1365"/>
  <c r="LZT1371" s="1"/>
  <c r="LZG1365"/>
  <c r="LZG1371" s="1"/>
  <c r="LZF1365"/>
  <c r="LZF1371" s="1"/>
  <c r="LZE1365"/>
  <c r="LZE1371" s="1"/>
  <c r="LZD1365"/>
  <c r="LZD1371" s="1"/>
  <c r="LYQ1365"/>
  <c r="LYQ1371" s="1"/>
  <c r="LYP1365"/>
  <c r="LYP1371" s="1"/>
  <c r="LYO1365"/>
  <c r="LYO1371" s="1"/>
  <c r="LYN1365"/>
  <c r="LYN1371" s="1"/>
  <c r="LYA1365"/>
  <c r="LYA1371" s="1"/>
  <c r="LXZ1365"/>
  <c r="LXZ1371" s="1"/>
  <c r="LXY1365"/>
  <c r="LXY1371" s="1"/>
  <c r="LXX1365"/>
  <c r="LXX1371" s="1"/>
  <c r="LXK1365"/>
  <c r="LXK1371" s="1"/>
  <c r="LXJ1365"/>
  <c r="LXJ1371" s="1"/>
  <c r="LXI1365"/>
  <c r="LXI1371" s="1"/>
  <c r="LXH1365"/>
  <c r="LXH1371" s="1"/>
  <c r="LWU1365"/>
  <c r="LWU1371" s="1"/>
  <c r="LWT1365"/>
  <c r="LWT1371" s="1"/>
  <c r="LWS1365"/>
  <c r="LWS1371" s="1"/>
  <c r="LWR1365"/>
  <c r="LWR1371" s="1"/>
  <c r="LWE1365"/>
  <c r="LWE1371" s="1"/>
  <c r="LWD1365"/>
  <c r="LWD1371" s="1"/>
  <c r="LWC1365"/>
  <c r="LWC1371" s="1"/>
  <c r="LWB1365"/>
  <c r="LWB1371" s="1"/>
  <c r="LVO1365"/>
  <c r="LVO1371" s="1"/>
  <c r="LVN1365"/>
  <c r="LVN1371" s="1"/>
  <c r="LVM1365"/>
  <c r="LVM1371" s="1"/>
  <c r="LVL1365"/>
  <c r="LVL1371" s="1"/>
  <c r="LUY1365"/>
  <c r="LUY1371" s="1"/>
  <c r="LUX1365"/>
  <c r="LUX1371" s="1"/>
  <c r="LUW1365"/>
  <c r="LUW1371" s="1"/>
  <c r="LUV1365"/>
  <c r="LUV1371" s="1"/>
  <c r="LUI1365"/>
  <c r="LUI1371" s="1"/>
  <c r="LUH1365"/>
  <c r="LUH1371" s="1"/>
  <c r="LUG1365"/>
  <c r="LUG1371" s="1"/>
  <c r="LUF1365"/>
  <c r="LUF1371" s="1"/>
  <c r="LTS1365"/>
  <c r="LTS1371" s="1"/>
  <c r="LTR1365"/>
  <c r="LTR1371" s="1"/>
  <c r="LTQ1365"/>
  <c r="LTQ1371" s="1"/>
  <c r="LTP1365"/>
  <c r="LTP1371" s="1"/>
  <c r="LTC1365"/>
  <c r="LTC1371" s="1"/>
  <c r="LTB1365"/>
  <c r="LTB1371" s="1"/>
  <c r="LTA1365"/>
  <c r="LTA1371" s="1"/>
  <c r="LSZ1365"/>
  <c r="LSZ1371" s="1"/>
  <c r="LSM1365"/>
  <c r="LSM1371" s="1"/>
  <c r="LSL1365"/>
  <c r="LSL1371" s="1"/>
  <c r="LSK1365"/>
  <c r="LSK1371" s="1"/>
  <c r="LSJ1365"/>
  <c r="LSJ1371" s="1"/>
  <c r="LRW1365"/>
  <c r="LRW1371" s="1"/>
  <c r="LRV1365"/>
  <c r="LRV1371" s="1"/>
  <c r="LRU1365"/>
  <c r="LRU1371" s="1"/>
  <c r="LRT1365"/>
  <c r="LRT1371" s="1"/>
  <c r="LRG1365"/>
  <c r="LRG1371" s="1"/>
  <c r="LRF1365"/>
  <c r="LRF1371" s="1"/>
  <c r="LRE1365"/>
  <c r="LRE1371" s="1"/>
  <c r="LRD1365"/>
  <c r="LRD1371" s="1"/>
  <c r="LQQ1365"/>
  <c r="LQQ1371" s="1"/>
  <c r="LQP1365"/>
  <c r="LQP1371" s="1"/>
  <c r="LQO1365"/>
  <c r="LQO1371" s="1"/>
  <c r="LQN1365"/>
  <c r="LQN1371" s="1"/>
  <c r="LQA1365"/>
  <c r="LQA1371" s="1"/>
  <c r="LPZ1365"/>
  <c r="LPZ1371" s="1"/>
  <c r="LPY1365"/>
  <c r="LPY1371" s="1"/>
  <c r="LPX1365"/>
  <c r="LPX1371" s="1"/>
  <c r="LPK1365"/>
  <c r="LPK1371" s="1"/>
  <c r="LPJ1365"/>
  <c r="LPJ1371" s="1"/>
  <c r="LPI1365"/>
  <c r="LPI1371" s="1"/>
  <c r="LPH1365"/>
  <c r="LPH1371" s="1"/>
  <c r="LOU1365"/>
  <c r="LOU1371" s="1"/>
  <c r="LOT1365"/>
  <c r="LOT1371" s="1"/>
  <c r="LOS1365"/>
  <c r="LOS1371" s="1"/>
  <c r="LOR1365"/>
  <c r="LOR1371" s="1"/>
  <c r="LOE1365"/>
  <c r="LOE1371" s="1"/>
  <c r="LOD1365"/>
  <c r="LOD1371" s="1"/>
  <c r="LOC1365"/>
  <c r="LOC1371" s="1"/>
  <c r="LOB1365"/>
  <c r="LOB1371" s="1"/>
  <c r="LNO1365"/>
  <c r="LNO1371" s="1"/>
  <c r="LNN1365"/>
  <c r="LNN1371" s="1"/>
  <c r="LNM1365"/>
  <c r="LNM1371" s="1"/>
  <c r="LNL1365"/>
  <c r="LNL1371" s="1"/>
  <c r="LMY1365"/>
  <c r="LMY1371" s="1"/>
  <c r="LMX1365"/>
  <c r="LMX1371" s="1"/>
  <c r="LMW1365"/>
  <c r="LMW1371" s="1"/>
  <c r="LMV1365"/>
  <c r="LMV1371" s="1"/>
  <c r="LMI1365"/>
  <c r="LMI1371" s="1"/>
  <c r="LMH1365"/>
  <c r="LMH1371" s="1"/>
  <c r="LMG1365"/>
  <c r="LMG1371" s="1"/>
  <c r="LMF1365"/>
  <c r="LMF1371" s="1"/>
  <c r="LLS1365"/>
  <c r="LLS1371" s="1"/>
  <c r="LLR1365"/>
  <c r="LLR1371" s="1"/>
  <c r="LLQ1365"/>
  <c r="LLQ1371" s="1"/>
  <c r="LLP1365"/>
  <c r="LLP1371" s="1"/>
  <c r="LLC1365"/>
  <c r="LLC1371" s="1"/>
  <c r="LLB1365"/>
  <c r="LLB1371" s="1"/>
  <c r="LLA1365"/>
  <c r="LLA1371" s="1"/>
  <c r="LKZ1365"/>
  <c r="LKZ1371" s="1"/>
  <c r="LKM1365"/>
  <c r="LKM1371" s="1"/>
  <c r="LKL1365"/>
  <c r="LKL1371" s="1"/>
  <c r="LKK1365"/>
  <c r="LKK1371" s="1"/>
  <c r="LKJ1365"/>
  <c r="LKJ1371" s="1"/>
  <c r="LJW1365"/>
  <c r="LJW1371" s="1"/>
  <c r="LJV1365"/>
  <c r="LJV1371" s="1"/>
  <c r="LJU1365"/>
  <c r="LJU1371" s="1"/>
  <c r="LJT1365"/>
  <c r="LJT1371" s="1"/>
  <c r="LJG1365"/>
  <c r="LJG1371" s="1"/>
  <c r="LJF1365"/>
  <c r="LJF1371" s="1"/>
  <c r="LJE1365"/>
  <c r="LJE1371" s="1"/>
  <c r="LJD1365"/>
  <c r="LJD1371" s="1"/>
  <c r="LIQ1365"/>
  <c r="LIQ1371" s="1"/>
  <c r="LIP1365"/>
  <c r="LIP1371" s="1"/>
  <c r="LIO1365"/>
  <c r="LIO1371" s="1"/>
  <c r="LIN1365"/>
  <c r="LIN1371" s="1"/>
  <c r="LIA1365"/>
  <c r="LIA1371" s="1"/>
  <c r="LHZ1365"/>
  <c r="LHZ1371" s="1"/>
  <c r="LHY1365"/>
  <c r="LHY1371" s="1"/>
  <c r="LHX1365"/>
  <c r="LHX1371" s="1"/>
  <c r="LHK1365"/>
  <c r="LHK1371" s="1"/>
  <c r="LHJ1365"/>
  <c r="LHJ1371" s="1"/>
  <c r="LHI1365"/>
  <c r="LHI1371" s="1"/>
  <c r="LHH1365"/>
  <c r="LHH1371" s="1"/>
  <c r="LGU1365"/>
  <c r="LGU1371" s="1"/>
  <c r="LGT1365"/>
  <c r="LGT1371" s="1"/>
  <c r="LGS1365"/>
  <c r="LGS1371" s="1"/>
  <c r="LGR1365"/>
  <c r="LGR1371" s="1"/>
  <c r="LGE1365"/>
  <c r="LGE1371" s="1"/>
  <c r="LGD1365"/>
  <c r="LGD1371" s="1"/>
  <c r="LGC1365"/>
  <c r="LGC1371" s="1"/>
  <c r="LGB1365"/>
  <c r="LGB1371" s="1"/>
  <c r="LFO1365"/>
  <c r="LFO1371" s="1"/>
  <c r="LFN1365"/>
  <c r="LFN1371" s="1"/>
  <c r="LFM1365"/>
  <c r="LFM1371" s="1"/>
  <c r="LFL1365"/>
  <c r="LFL1371" s="1"/>
  <c r="LEY1365"/>
  <c r="LEY1371" s="1"/>
  <c r="LEX1365"/>
  <c r="LEX1371" s="1"/>
  <c r="LEW1365"/>
  <c r="LEW1371" s="1"/>
  <c r="LEV1365"/>
  <c r="LEV1371" s="1"/>
  <c r="LEI1365"/>
  <c r="LEI1371" s="1"/>
  <c r="LEH1365"/>
  <c r="LEH1371" s="1"/>
  <c r="LEG1365"/>
  <c r="LEG1371" s="1"/>
  <c r="LEF1365"/>
  <c r="LEF1371" s="1"/>
  <c r="LDS1365"/>
  <c r="LDS1371" s="1"/>
  <c r="LDR1365"/>
  <c r="LDR1371" s="1"/>
  <c r="LDQ1365"/>
  <c r="LDQ1371" s="1"/>
  <c r="LDP1365"/>
  <c r="LDP1371" s="1"/>
  <c r="LDC1365"/>
  <c r="LDC1371" s="1"/>
  <c r="LDB1365"/>
  <c r="LDB1371" s="1"/>
  <c r="LDA1365"/>
  <c r="LDA1371" s="1"/>
  <c r="LCZ1365"/>
  <c r="LCZ1371" s="1"/>
  <c r="LCM1365"/>
  <c r="LCM1371" s="1"/>
  <c r="LCL1365"/>
  <c r="LCL1371" s="1"/>
  <c r="LCK1365"/>
  <c r="LCK1371" s="1"/>
  <c r="LCJ1365"/>
  <c r="LCJ1371" s="1"/>
  <c r="LBW1365"/>
  <c r="LBW1371" s="1"/>
  <c r="LBV1365"/>
  <c r="LBV1371" s="1"/>
  <c r="LBU1365"/>
  <c r="LBU1371" s="1"/>
  <c r="LBT1365"/>
  <c r="LBT1371" s="1"/>
  <c r="LBG1365"/>
  <c r="LBG1371" s="1"/>
  <c r="LBF1365"/>
  <c r="LBF1371" s="1"/>
  <c r="LBE1365"/>
  <c r="LBE1371" s="1"/>
  <c r="LBD1365"/>
  <c r="LBD1371" s="1"/>
  <c r="LAQ1365"/>
  <c r="LAQ1371" s="1"/>
  <c r="LAP1365"/>
  <c r="LAP1371" s="1"/>
  <c r="LAO1365"/>
  <c r="LAO1371" s="1"/>
  <c r="LAN1365"/>
  <c r="LAN1371" s="1"/>
  <c r="LAA1365"/>
  <c r="LAA1371" s="1"/>
  <c r="KZZ1365"/>
  <c r="KZZ1371" s="1"/>
  <c r="KZY1365"/>
  <c r="KZY1371" s="1"/>
  <c r="KZX1365"/>
  <c r="KZX1371" s="1"/>
  <c r="KZK1365"/>
  <c r="KZK1371" s="1"/>
  <c r="KZJ1365"/>
  <c r="KZJ1371" s="1"/>
  <c r="KZI1365"/>
  <c r="KZI1371" s="1"/>
  <c r="KZH1365"/>
  <c r="KZH1371" s="1"/>
  <c r="KYU1365"/>
  <c r="KYU1371" s="1"/>
  <c r="KYT1365"/>
  <c r="KYT1371" s="1"/>
  <c r="KYS1365"/>
  <c r="KYS1371" s="1"/>
  <c r="KYR1365"/>
  <c r="KYR1371" s="1"/>
  <c r="KYE1365"/>
  <c r="KYE1371" s="1"/>
  <c r="KYD1365"/>
  <c r="KYD1371" s="1"/>
  <c r="KYC1365"/>
  <c r="KYC1371" s="1"/>
  <c r="KYB1365"/>
  <c r="KYB1371" s="1"/>
  <c r="KXO1365"/>
  <c r="KXO1371" s="1"/>
  <c r="KXN1365"/>
  <c r="KXN1371" s="1"/>
  <c r="KXM1365"/>
  <c r="KXM1371" s="1"/>
  <c r="KXL1365"/>
  <c r="KXL1371" s="1"/>
  <c r="KWY1365"/>
  <c r="KWY1371" s="1"/>
  <c r="KWX1365"/>
  <c r="KWX1371" s="1"/>
  <c r="KWW1365"/>
  <c r="KWW1371" s="1"/>
  <c r="KWV1365"/>
  <c r="KWV1371" s="1"/>
  <c r="KWI1365"/>
  <c r="KWI1371" s="1"/>
  <c r="KWH1365"/>
  <c r="KWH1371" s="1"/>
  <c r="KWG1365"/>
  <c r="KWG1371" s="1"/>
  <c r="KWF1365"/>
  <c r="KWF1371" s="1"/>
  <c r="KVS1365"/>
  <c r="KVS1371" s="1"/>
  <c r="KVR1365"/>
  <c r="KVR1371" s="1"/>
  <c r="KVQ1365"/>
  <c r="KVQ1371" s="1"/>
  <c r="KVP1365"/>
  <c r="KVP1371" s="1"/>
  <c r="KVC1365"/>
  <c r="KVC1371" s="1"/>
  <c r="KVB1365"/>
  <c r="KVB1371" s="1"/>
  <c r="KVA1365"/>
  <c r="KVA1371" s="1"/>
  <c r="KUZ1365"/>
  <c r="KUZ1371" s="1"/>
  <c r="KUM1365"/>
  <c r="KUM1371" s="1"/>
  <c r="KUL1365"/>
  <c r="KUL1371" s="1"/>
  <c r="KUK1365"/>
  <c r="KUK1371" s="1"/>
  <c r="KUJ1365"/>
  <c r="KUJ1371" s="1"/>
  <c r="KTW1365"/>
  <c r="KTW1371" s="1"/>
  <c r="KTV1365"/>
  <c r="KTV1371" s="1"/>
  <c r="KTU1365"/>
  <c r="KTU1371" s="1"/>
  <c r="KTT1365"/>
  <c r="KTT1371" s="1"/>
  <c r="KTG1365"/>
  <c r="KTG1371" s="1"/>
  <c r="KTF1365"/>
  <c r="KTF1371" s="1"/>
  <c r="KTE1365"/>
  <c r="KTE1371" s="1"/>
  <c r="KTD1365"/>
  <c r="KTD1371" s="1"/>
  <c r="KSQ1365"/>
  <c r="KSQ1371" s="1"/>
  <c r="KSP1365"/>
  <c r="KSP1371" s="1"/>
  <c r="KSO1365"/>
  <c r="KSO1371" s="1"/>
  <c r="KSN1365"/>
  <c r="KSN1371" s="1"/>
  <c r="KSA1365"/>
  <c r="KSA1371" s="1"/>
  <c r="KRZ1365"/>
  <c r="KRZ1371" s="1"/>
  <c r="KRY1365"/>
  <c r="KRY1371" s="1"/>
  <c r="KRX1365"/>
  <c r="KRX1371" s="1"/>
  <c r="KRK1365"/>
  <c r="KRK1371" s="1"/>
  <c r="KRJ1365"/>
  <c r="KRJ1371" s="1"/>
  <c r="KRI1365"/>
  <c r="KRI1371" s="1"/>
  <c r="KRH1365"/>
  <c r="KRH1371" s="1"/>
  <c r="KQU1365"/>
  <c r="KQU1371" s="1"/>
  <c r="KQT1365"/>
  <c r="KQT1371" s="1"/>
  <c r="KQS1365"/>
  <c r="KQS1371" s="1"/>
  <c r="KQR1365"/>
  <c r="KQR1371" s="1"/>
  <c r="KQE1365"/>
  <c r="KQE1371" s="1"/>
  <c r="KQD1365"/>
  <c r="KQD1371" s="1"/>
  <c r="KQC1365"/>
  <c r="KQC1371" s="1"/>
  <c r="KQB1365"/>
  <c r="KQB1371" s="1"/>
  <c r="KPO1365"/>
  <c r="KPO1371" s="1"/>
  <c r="KPN1365"/>
  <c r="KPN1371" s="1"/>
  <c r="KPM1365"/>
  <c r="KPM1371" s="1"/>
  <c r="KPL1365"/>
  <c r="KPL1371" s="1"/>
  <c r="KOY1365"/>
  <c r="KOY1371" s="1"/>
  <c r="KOX1365"/>
  <c r="KOX1371" s="1"/>
  <c r="KOW1365"/>
  <c r="KOW1371" s="1"/>
  <c r="KOV1365"/>
  <c r="KOV1371" s="1"/>
  <c r="KOI1365"/>
  <c r="KOI1371" s="1"/>
  <c r="KOH1365"/>
  <c r="KOH1371" s="1"/>
  <c r="KOG1365"/>
  <c r="KOG1371" s="1"/>
  <c r="KOF1365"/>
  <c r="KOF1371" s="1"/>
  <c r="KNS1365"/>
  <c r="KNS1371" s="1"/>
  <c r="KNR1365"/>
  <c r="KNR1371" s="1"/>
  <c r="KNQ1365"/>
  <c r="KNQ1371" s="1"/>
  <c r="KNP1365"/>
  <c r="KNP1371" s="1"/>
  <c r="KNC1365"/>
  <c r="KNC1371" s="1"/>
  <c r="KNB1365"/>
  <c r="KNB1371" s="1"/>
  <c r="KNA1365"/>
  <c r="KNA1371" s="1"/>
  <c r="KMZ1365"/>
  <c r="KMZ1371" s="1"/>
  <c r="KMM1365"/>
  <c r="KMM1371" s="1"/>
  <c r="KML1365"/>
  <c r="KML1371" s="1"/>
  <c r="KMK1365"/>
  <c r="KMK1371" s="1"/>
  <c r="KMJ1365"/>
  <c r="KMJ1371" s="1"/>
  <c r="KLW1365"/>
  <c r="KLW1371" s="1"/>
  <c r="KLV1365"/>
  <c r="KLV1371" s="1"/>
  <c r="KLU1365"/>
  <c r="KLU1371" s="1"/>
  <c r="KLT1365"/>
  <c r="KLT1371" s="1"/>
  <c r="KLG1365"/>
  <c r="KLG1371" s="1"/>
  <c r="KLF1365"/>
  <c r="KLF1371" s="1"/>
  <c r="KLE1365"/>
  <c r="KLE1371" s="1"/>
  <c r="KLD1365"/>
  <c r="KLD1371" s="1"/>
  <c r="KKQ1365"/>
  <c r="KKQ1371" s="1"/>
  <c r="KKP1365"/>
  <c r="KKP1371" s="1"/>
  <c r="KKO1365"/>
  <c r="KKO1371" s="1"/>
  <c r="KKN1365"/>
  <c r="KKN1371" s="1"/>
  <c r="KKA1365"/>
  <c r="KKA1371" s="1"/>
  <c r="KJZ1365"/>
  <c r="KJZ1371" s="1"/>
  <c r="KJY1365"/>
  <c r="KJY1371" s="1"/>
  <c r="KJX1365"/>
  <c r="KJX1371" s="1"/>
  <c r="KJK1365"/>
  <c r="KJK1371" s="1"/>
  <c r="KJJ1365"/>
  <c r="KJJ1371" s="1"/>
  <c r="KJI1365"/>
  <c r="KJI1371" s="1"/>
  <c r="KJH1365"/>
  <c r="KJH1371" s="1"/>
  <c r="KIU1365"/>
  <c r="KIU1371" s="1"/>
  <c r="KIT1365"/>
  <c r="KIT1371" s="1"/>
  <c r="KIS1365"/>
  <c r="KIS1371" s="1"/>
  <c r="KIR1365"/>
  <c r="KIR1371" s="1"/>
  <c r="KIE1365"/>
  <c r="KIE1371" s="1"/>
  <c r="KID1365"/>
  <c r="KID1371" s="1"/>
  <c r="KIC1365"/>
  <c r="KIC1371" s="1"/>
  <c r="KIB1365"/>
  <c r="KIB1371" s="1"/>
  <c r="KHO1365"/>
  <c r="KHO1371" s="1"/>
  <c r="KHN1365"/>
  <c r="KHN1371" s="1"/>
  <c r="KHM1365"/>
  <c r="KHM1371" s="1"/>
  <c r="KHL1365"/>
  <c r="KHL1371" s="1"/>
  <c r="KGY1365"/>
  <c r="KGY1371" s="1"/>
  <c r="KGX1365"/>
  <c r="KGX1371" s="1"/>
  <c r="KGW1365"/>
  <c r="KGW1371" s="1"/>
  <c r="KGV1365"/>
  <c r="KGV1371" s="1"/>
  <c r="KGI1365"/>
  <c r="KGI1371" s="1"/>
  <c r="KGH1365"/>
  <c r="KGH1371" s="1"/>
  <c r="KGG1365"/>
  <c r="KGG1371" s="1"/>
  <c r="KGF1365"/>
  <c r="KGF1371" s="1"/>
  <c r="KFS1365"/>
  <c r="KFS1371" s="1"/>
  <c r="KFR1365"/>
  <c r="KFR1371" s="1"/>
  <c r="KFQ1365"/>
  <c r="KFQ1371" s="1"/>
  <c r="KFP1365"/>
  <c r="KFP1371" s="1"/>
  <c r="KFC1365"/>
  <c r="KFC1371" s="1"/>
  <c r="KFB1365"/>
  <c r="KFB1371" s="1"/>
  <c r="KFA1365"/>
  <c r="KFA1371" s="1"/>
  <c r="KEZ1365"/>
  <c r="KEZ1371" s="1"/>
  <c r="KEM1365"/>
  <c r="KEM1371" s="1"/>
  <c r="KEL1365"/>
  <c r="KEL1371" s="1"/>
  <c r="KEK1365"/>
  <c r="KEK1371" s="1"/>
  <c r="KEJ1365"/>
  <c r="KEJ1371" s="1"/>
  <c r="KDW1365"/>
  <c r="KDW1371" s="1"/>
  <c r="KDV1365"/>
  <c r="KDV1371" s="1"/>
  <c r="KDU1365"/>
  <c r="KDU1371" s="1"/>
  <c r="KDT1365"/>
  <c r="KDT1371" s="1"/>
  <c r="KDG1365"/>
  <c r="KDG1371" s="1"/>
  <c r="KDF1365"/>
  <c r="KDF1371" s="1"/>
  <c r="KDE1365"/>
  <c r="KDE1371" s="1"/>
  <c r="KDD1365"/>
  <c r="KDD1371" s="1"/>
  <c r="KCQ1365"/>
  <c r="KCQ1371" s="1"/>
  <c r="KCP1365"/>
  <c r="KCP1371" s="1"/>
  <c r="KCO1365"/>
  <c r="KCO1371" s="1"/>
  <c r="KCN1365"/>
  <c r="KCN1371" s="1"/>
  <c r="KCA1365"/>
  <c r="KCA1371" s="1"/>
  <c r="KBZ1365"/>
  <c r="KBZ1371" s="1"/>
  <c r="KBY1365"/>
  <c r="KBY1371" s="1"/>
  <c r="KBX1365"/>
  <c r="KBX1371" s="1"/>
  <c r="KBK1365"/>
  <c r="KBK1371" s="1"/>
  <c r="KBJ1365"/>
  <c r="KBJ1371" s="1"/>
  <c r="KBI1365"/>
  <c r="KBI1371" s="1"/>
  <c r="KBH1365"/>
  <c r="KBH1371" s="1"/>
  <c r="KAU1365"/>
  <c r="KAU1371" s="1"/>
  <c r="KAT1365"/>
  <c r="KAT1371" s="1"/>
  <c r="KAS1365"/>
  <c r="KAS1371" s="1"/>
  <c r="KAR1365"/>
  <c r="KAR1371" s="1"/>
  <c r="KAE1365"/>
  <c r="KAE1371" s="1"/>
  <c r="KAD1365"/>
  <c r="KAD1371" s="1"/>
  <c r="KAC1365"/>
  <c r="KAC1371" s="1"/>
  <c r="KAB1365"/>
  <c r="KAB1371" s="1"/>
  <c r="JZO1365"/>
  <c r="JZO1371" s="1"/>
  <c r="JZN1365"/>
  <c r="JZN1371" s="1"/>
  <c r="JZM1365"/>
  <c r="JZM1371" s="1"/>
  <c r="JZL1365"/>
  <c r="JZL1371" s="1"/>
  <c r="JYY1365"/>
  <c r="JYY1371" s="1"/>
  <c r="JYX1365"/>
  <c r="JYX1371" s="1"/>
  <c r="JYW1365"/>
  <c r="JYW1371" s="1"/>
  <c r="JYV1365"/>
  <c r="JYV1371" s="1"/>
  <c r="JYI1365"/>
  <c r="JYI1371" s="1"/>
  <c r="JYH1365"/>
  <c r="JYH1371" s="1"/>
  <c r="JYG1365"/>
  <c r="JYG1371" s="1"/>
  <c r="JYF1365"/>
  <c r="JYF1371" s="1"/>
  <c r="JXS1365"/>
  <c r="JXS1371" s="1"/>
  <c r="JXR1365"/>
  <c r="JXR1371" s="1"/>
  <c r="JXQ1365"/>
  <c r="JXQ1371" s="1"/>
  <c r="JXP1365"/>
  <c r="JXP1371" s="1"/>
  <c r="JXC1365"/>
  <c r="JXC1371" s="1"/>
  <c r="JXB1365"/>
  <c r="JXB1371" s="1"/>
  <c r="JXA1365"/>
  <c r="JXA1371" s="1"/>
  <c r="JWZ1365"/>
  <c r="JWZ1371" s="1"/>
  <c r="JWM1365"/>
  <c r="JWM1371" s="1"/>
  <c r="JWL1365"/>
  <c r="JWL1371" s="1"/>
  <c r="JWK1365"/>
  <c r="JWK1371" s="1"/>
  <c r="JWJ1365"/>
  <c r="JWJ1371" s="1"/>
  <c r="JVW1365"/>
  <c r="JVW1371" s="1"/>
  <c r="JVV1365"/>
  <c r="JVV1371" s="1"/>
  <c r="JVU1365"/>
  <c r="JVU1371" s="1"/>
  <c r="JVT1365"/>
  <c r="JVT1371" s="1"/>
  <c r="JVG1365"/>
  <c r="JVG1371" s="1"/>
  <c r="JVF1365"/>
  <c r="JVF1371" s="1"/>
  <c r="JVE1365"/>
  <c r="JVE1371" s="1"/>
  <c r="JVD1365"/>
  <c r="JVD1371" s="1"/>
  <c r="JUQ1365"/>
  <c r="JUQ1371" s="1"/>
  <c r="JUP1365"/>
  <c r="JUP1371" s="1"/>
  <c r="JUO1365"/>
  <c r="JUO1371" s="1"/>
  <c r="JUN1365"/>
  <c r="JUN1371" s="1"/>
  <c r="JUA1365"/>
  <c r="JUA1371" s="1"/>
  <c r="JTZ1365"/>
  <c r="JTZ1371" s="1"/>
  <c r="JTY1365"/>
  <c r="JTY1371" s="1"/>
  <c r="JTX1365"/>
  <c r="JTX1371" s="1"/>
  <c r="JTK1365"/>
  <c r="JTK1371" s="1"/>
  <c r="JTJ1365"/>
  <c r="JTJ1371" s="1"/>
  <c r="JTI1365"/>
  <c r="JTI1371" s="1"/>
  <c r="JTH1365"/>
  <c r="JTH1371" s="1"/>
  <c r="JSU1365"/>
  <c r="JSU1371" s="1"/>
  <c r="JST1365"/>
  <c r="JST1371" s="1"/>
  <c r="JSS1365"/>
  <c r="JSS1371" s="1"/>
  <c r="JSR1365"/>
  <c r="JSR1371" s="1"/>
  <c r="JSE1365"/>
  <c r="JSE1371" s="1"/>
  <c r="JSD1365"/>
  <c r="JSD1371" s="1"/>
  <c r="JSC1365"/>
  <c r="JSC1371" s="1"/>
  <c r="JSB1365"/>
  <c r="JSB1371" s="1"/>
  <c r="JRO1365"/>
  <c r="JRO1371" s="1"/>
  <c r="JRN1365"/>
  <c r="JRN1371" s="1"/>
  <c r="JRM1365"/>
  <c r="JRM1371" s="1"/>
  <c r="JRL1365"/>
  <c r="JRL1371" s="1"/>
  <c r="JQY1365"/>
  <c r="JQY1371" s="1"/>
  <c r="JQX1365"/>
  <c r="JQX1371" s="1"/>
  <c r="JQW1365"/>
  <c r="JQW1371" s="1"/>
  <c r="JQV1365"/>
  <c r="JQV1371" s="1"/>
  <c r="JQI1365"/>
  <c r="JQI1371" s="1"/>
  <c r="JQH1365"/>
  <c r="JQH1371" s="1"/>
  <c r="JQG1365"/>
  <c r="JQG1371" s="1"/>
  <c r="JQF1365"/>
  <c r="JQF1371" s="1"/>
  <c r="JPS1365"/>
  <c r="JPS1371" s="1"/>
  <c r="JPR1365"/>
  <c r="JPR1371" s="1"/>
  <c r="JPQ1365"/>
  <c r="JPQ1371" s="1"/>
  <c r="JPP1365"/>
  <c r="JPP1371" s="1"/>
  <c r="JPC1365"/>
  <c r="JPC1371" s="1"/>
  <c r="JPB1365"/>
  <c r="JPB1371" s="1"/>
  <c r="JPA1365"/>
  <c r="JPA1371" s="1"/>
  <c r="JOZ1365"/>
  <c r="JOZ1371" s="1"/>
  <c r="JOM1365"/>
  <c r="JOM1371" s="1"/>
  <c r="JOL1365"/>
  <c r="JOL1371" s="1"/>
  <c r="JOK1365"/>
  <c r="JOK1371" s="1"/>
  <c r="JOJ1365"/>
  <c r="JOJ1371" s="1"/>
  <c r="JNW1365"/>
  <c r="JNW1371" s="1"/>
  <c r="JNV1365"/>
  <c r="JNV1371" s="1"/>
  <c r="JNU1365"/>
  <c r="JNU1371" s="1"/>
  <c r="JNT1365"/>
  <c r="JNT1371" s="1"/>
  <c r="JNG1365"/>
  <c r="JNG1371" s="1"/>
  <c r="JNF1365"/>
  <c r="JNF1371" s="1"/>
  <c r="JNE1365"/>
  <c r="JNE1371" s="1"/>
  <c r="JND1365"/>
  <c r="JND1371" s="1"/>
  <c r="JMQ1365"/>
  <c r="JMQ1371" s="1"/>
  <c r="JMP1365"/>
  <c r="JMP1371" s="1"/>
  <c r="JMO1365"/>
  <c r="JMO1371" s="1"/>
  <c r="JMN1365"/>
  <c r="JMN1371" s="1"/>
  <c r="JMA1365"/>
  <c r="JMA1371" s="1"/>
  <c r="JLZ1365"/>
  <c r="JLZ1371" s="1"/>
  <c r="JLY1365"/>
  <c r="JLY1371" s="1"/>
  <c r="JLX1365"/>
  <c r="JLX1371" s="1"/>
  <c r="JLK1365"/>
  <c r="JLK1371" s="1"/>
  <c r="JLJ1365"/>
  <c r="JLJ1371" s="1"/>
  <c r="JLI1365"/>
  <c r="JLI1371" s="1"/>
  <c r="JLH1365"/>
  <c r="JLH1371" s="1"/>
  <c r="JKU1365"/>
  <c r="JKU1371" s="1"/>
  <c r="JKT1365"/>
  <c r="JKT1371" s="1"/>
  <c r="JKS1365"/>
  <c r="JKS1371" s="1"/>
  <c r="JKR1365"/>
  <c r="JKR1371" s="1"/>
  <c r="JKE1365"/>
  <c r="JKE1371" s="1"/>
  <c r="JKD1365"/>
  <c r="JKD1371" s="1"/>
  <c r="JKC1365"/>
  <c r="JKC1371" s="1"/>
  <c r="JKB1365"/>
  <c r="JKB1371" s="1"/>
  <c r="JJO1365"/>
  <c r="JJO1371" s="1"/>
  <c r="JJN1365"/>
  <c r="JJN1371" s="1"/>
  <c r="JJM1365"/>
  <c r="JJM1371" s="1"/>
  <c r="JJL1365"/>
  <c r="JJL1371" s="1"/>
  <c r="JIY1365"/>
  <c r="JIY1371" s="1"/>
  <c r="JIX1365"/>
  <c r="JIX1371" s="1"/>
  <c r="JIW1365"/>
  <c r="JIW1371" s="1"/>
  <c r="JIV1365"/>
  <c r="JIV1371" s="1"/>
  <c r="JII1365"/>
  <c r="JII1371" s="1"/>
  <c r="JIH1365"/>
  <c r="JIH1371" s="1"/>
  <c r="JIG1365"/>
  <c r="JIG1371" s="1"/>
  <c r="JIF1365"/>
  <c r="JIF1371" s="1"/>
  <c r="JHS1365"/>
  <c r="JHS1371" s="1"/>
  <c r="JHR1365"/>
  <c r="JHR1371" s="1"/>
  <c r="JHQ1365"/>
  <c r="JHQ1371" s="1"/>
  <c r="JHP1365"/>
  <c r="JHP1371" s="1"/>
  <c r="JHC1365"/>
  <c r="JHC1371" s="1"/>
  <c r="JHB1365"/>
  <c r="JHB1371" s="1"/>
  <c r="JHA1365"/>
  <c r="JHA1371" s="1"/>
  <c r="JGZ1365"/>
  <c r="JGZ1371" s="1"/>
  <c r="JGM1365"/>
  <c r="JGM1371" s="1"/>
  <c r="JGL1365"/>
  <c r="JGL1371" s="1"/>
  <c r="JGK1365"/>
  <c r="JGK1371" s="1"/>
  <c r="JGJ1365"/>
  <c r="JGJ1371" s="1"/>
  <c r="JFW1365"/>
  <c r="JFW1371" s="1"/>
  <c r="JFV1365"/>
  <c r="JFV1371" s="1"/>
  <c r="JFU1365"/>
  <c r="JFU1371" s="1"/>
  <c r="JFT1365"/>
  <c r="JFT1371" s="1"/>
  <c r="JFG1365"/>
  <c r="JFG1371" s="1"/>
  <c r="JFF1365"/>
  <c r="JFF1371" s="1"/>
  <c r="JFE1365"/>
  <c r="JFE1371" s="1"/>
  <c r="JFD1365"/>
  <c r="JFD1371" s="1"/>
  <c r="JEQ1365"/>
  <c r="JEQ1371" s="1"/>
  <c r="JEP1365"/>
  <c r="JEP1371" s="1"/>
  <c r="JEO1365"/>
  <c r="JEO1371" s="1"/>
  <c r="JEN1365"/>
  <c r="JEN1371" s="1"/>
  <c r="JEA1365"/>
  <c r="JEA1371" s="1"/>
  <c r="JDZ1365"/>
  <c r="JDZ1371" s="1"/>
  <c r="JDY1365"/>
  <c r="JDY1371" s="1"/>
  <c r="JDX1365"/>
  <c r="JDX1371" s="1"/>
  <c r="JDK1365"/>
  <c r="JDK1371" s="1"/>
  <c r="JDJ1365"/>
  <c r="JDJ1371" s="1"/>
  <c r="JDI1365"/>
  <c r="JDI1371" s="1"/>
  <c r="JDH1365"/>
  <c r="JDH1371" s="1"/>
  <c r="JCU1365"/>
  <c r="JCU1371" s="1"/>
  <c r="JCT1365"/>
  <c r="JCT1371" s="1"/>
  <c r="JCS1365"/>
  <c r="JCS1371" s="1"/>
  <c r="JCR1365"/>
  <c r="JCR1371" s="1"/>
  <c r="JCE1365"/>
  <c r="JCE1371" s="1"/>
  <c r="JCD1365"/>
  <c r="JCD1371" s="1"/>
  <c r="JCC1365"/>
  <c r="JCC1371" s="1"/>
  <c r="JCB1365"/>
  <c r="JCB1371" s="1"/>
  <c r="JBO1365"/>
  <c r="JBO1371" s="1"/>
  <c r="JBN1365"/>
  <c r="JBN1371" s="1"/>
  <c r="JBM1365"/>
  <c r="JBM1371" s="1"/>
  <c r="JBL1365"/>
  <c r="JBL1371" s="1"/>
  <c r="JAY1365"/>
  <c r="JAY1371" s="1"/>
  <c r="JAX1365"/>
  <c r="JAX1371" s="1"/>
  <c r="JAW1365"/>
  <c r="JAW1371" s="1"/>
  <c r="JAV1365"/>
  <c r="JAV1371" s="1"/>
  <c r="JAI1365"/>
  <c r="JAI1371" s="1"/>
  <c r="JAH1365"/>
  <c r="JAH1371" s="1"/>
  <c r="JAG1365"/>
  <c r="JAG1371" s="1"/>
  <c r="JAF1365"/>
  <c r="JAF1371" s="1"/>
  <c r="IZS1365"/>
  <c r="IZS1371" s="1"/>
  <c r="IZR1365"/>
  <c r="IZR1371" s="1"/>
  <c r="IZQ1365"/>
  <c r="IZQ1371" s="1"/>
  <c r="IZP1365"/>
  <c r="IZP1371" s="1"/>
  <c r="IZC1365"/>
  <c r="IZC1371" s="1"/>
  <c r="IZB1365"/>
  <c r="IZB1371" s="1"/>
  <c r="IZA1365"/>
  <c r="IZA1371" s="1"/>
  <c r="IYZ1365"/>
  <c r="IYZ1371" s="1"/>
  <c r="IYM1365"/>
  <c r="IYM1371" s="1"/>
  <c r="IYL1365"/>
  <c r="IYL1371" s="1"/>
  <c r="IYK1365"/>
  <c r="IYK1371" s="1"/>
  <c r="IYJ1365"/>
  <c r="IYJ1371" s="1"/>
  <c r="IXW1365"/>
  <c r="IXW1371" s="1"/>
  <c r="IXV1365"/>
  <c r="IXV1371" s="1"/>
  <c r="IXU1365"/>
  <c r="IXU1371" s="1"/>
  <c r="IXT1365"/>
  <c r="IXT1371" s="1"/>
  <c r="IXG1365"/>
  <c r="IXG1371" s="1"/>
  <c r="IXF1365"/>
  <c r="IXF1371" s="1"/>
  <c r="IXE1365"/>
  <c r="IXE1371" s="1"/>
  <c r="IXD1365"/>
  <c r="IXD1371" s="1"/>
  <c r="IWQ1365"/>
  <c r="IWQ1371" s="1"/>
  <c r="IWP1365"/>
  <c r="IWP1371" s="1"/>
  <c r="IWO1365"/>
  <c r="IWO1371" s="1"/>
  <c r="IWN1365"/>
  <c r="IWN1371" s="1"/>
  <c r="IWA1365"/>
  <c r="IWA1371" s="1"/>
  <c r="IVZ1365"/>
  <c r="IVZ1371" s="1"/>
  <c r="IVY1365"/>
  <c r="IVY1371" s="1"/>
  <c r="IVX1365"/>
  <c r="IVX1371" s="1"/>
  <c r="IVK1365"/>
  <c r="IVK1371" s="1"/>
  <c r="IVJ1365"/>
  <c r="IVJ1371" s="1"/>
  <c r="IVI1365"/>
  <c r="IVI1371" s="1"/>
  <c r="IVH1365"/>
  <c r="IVH1371" s="1"/>
  <c r="IUU1365"/>
  <c r="IUU1371" s="1"/>
  <c r="IUT1365"/>
  <c r="IUT1371" s="1"/>
  <c r="IUS1365"/>
  <c r="IUS1371" s="1"/>
  <c r="IUR1365"/>
  <c r="IUR1371" s="1"/>
  <c r="IUE1365"/>
  <c r="IUE1371" s="1"/>
  <c r="IUD1365"/>
  <c r="IUD1371" s="1"/>
  <c r="IUC1365"/>
  <c r="IUC1371" s="1"/>
  <c r="IUB1365"/>
  <c r="IUB1371" s="1"/>
  <c r="ITO1365"/>
  <c r="ITO1371" s="1"/>
  <c r="ITN1365"/>
  <c r="ITN1371" s="1"/>
  <c r="ITM1365"/>
  <c r="ITM1371" s="1"/>
  <c r="ITL1365"/>
  <c r="ITL1371" s="1"/>
  <c r="ISY1365"/>
  <c r="ISY1371" s="1"/>
  <c r="ISX1365"/>
  <c r="ISX1371" s="1"/>
  <c r="ISW1365"/>
  <c r="ISW1371" s="1"/>
  <c r="ISV1365"/>
  <c r="ISV1371" s="1"/>
  <c r="ISI1365"/>
  <c r="ISI1371" s="1"/>
  <c r="ISH1365"/>
  <c r="ISH1371" s="1"/>
  <c r="ISG1365"/>
  <c r="ISG1371" s="1"/>
  <c r="ISF1365"/>
  <c r="ISF1371" s="1"/>
  <c r="IRS1365"/>
  <c r="IRS1371" s="1"/>
  <c r="IRR1365"/>
  <c r="IRR1371" s="1"/>
  <c r="IRQ1365"/>
  <c r="IRQ1371" s="1"/>
  <c r="IRP1365"/>
  <c r="IRP1371" s="1"/>
  <c r="IRC1365"/>
  <c r="IRC1371" s="1"/>
  <c r="IRB1365"/>
  <c r="IRB1371" s="1"/>
  <c r="IRA1365"/>
  <c r="IRA1371" s="1"/>
  <c r="IQZ1365"/>
  <c r="IQZ1371" s="1"/>
  <c r="IQM1365"/>
  <c r="IQM1371" s="1"/>
  <c r="IQL1365"/>
  <c r="IQL1371" s="1"/>
  <c r="IQK1365"/>
  <c r="IQK1371" s="1"/>
  <c r="IQJ1365"/>
  <c r="IQJ1371" s="1"/>
  <c r="IPW1365"/>
  <c r="IPW1371" s="1"/>
  <c r="IPV1365"/>
  <c r="IPV1371" s="1"/>
  <c r="IPU1365"/>
  <c r="IPU1371" s="1"/>
  <c r="IPT1365"/>
  <c r="IPT1371" s="1"/>
  <c r="IPG1365"/>
  <c r="IPG1371" s="1"/>
  <c r="IPF1365"/>
  <c r="IPF1371" s="1"/>
  <c r="IPE1365"/>
  <c r="IPE1371" s="1"/>
  <c r="IPD1365"/>
  <c r="IPD1371" s="1"/>
  <c r="IOQ1365"/>
  <c r="IOQ1371" s="1"/>
  <c r="IOP1365"/>
  <c r="IOP1371" s="1"/>
  <c r="IOO1365"/>
  <c r="IOO1371" s="1"/>
  <c r="ION1365"/>
  <c r="ION1371" s="1"/>
  <c r="IOA1365"/>
  <c r="IOA1371" s="1"/>
  <c r="INZ1365"/>
  <c r="INZ1371" s="1"/>
  <c r="INY1365"/>
  <c r="INY1371" s="1"/>
  <c r="INX1365"/>
  <c r="INX1371" s="1"/>
  <c r="INK1365"/>
  <c r="INK1371" s="1"/>
  <c r="INJ1365"/>
  <c r="INJ1371" s="1"/>
  <c r="INI1365"/>
  <c r="INI1371" s="1"/>
  <c r="INH1365"/>
  <c r="INH1371" s="1"/>
  <c r="IMU1365"/>
  <c r="IMU1371" s="1"/>
  <c r="IMT1365"/>
  <c r="IMT1371" s="1"/>
  <c r="IMS1365"/>
  <c r="IMS1371" s="1"/>
  <c r="IMR1365"/>
  <c r="IMR1371" s="1"/>
  <c r="IME1365"/>
  <c r="IME1371" s="1"/>
  <c r="IMD1365"/>
  <c r="IMD1371" s="1"/>
  <c r="IMC1365"/>
  <c r="IMC1371" s="1"/>
  <c r="IMB1365"/>
  <c r="IMB1371" s="1"/>
  <c r="ILO1365"/>
  <c r="ILO1371" s="1"/>
  <c r="ILN1365"/>
  <c r="ILN1371" s="1"/>
  <c r="ILM1365"/>
  <c r="ILM1371" s="1"/>
  <c r="ILL1365"/>
  <c r="ILL1371" s="1"/>
  <c r="IKY1365"/>
  <c r="IKY1371" s="1"/>
  <c r="IKX1365"/>
  <c r="IKX1371" s="1"/>
  <c r="IKW1365"/>
  <c r="IKW1371" s="1"/>
  <c r="IKV1365"/>
  <c r="IKV1371" s="1"/>
  <c r="IKI1365"/>
  <c r="IKI1371" s="1"/>
  <c r="IKH1365"/>
  <c r="IKH1371" s="1"/>
  <c r="IKG1365"/>
  <c r="IKG1371" s="1"/>
  <c r="IKF1365"/>
  <c r="IKF1371" s="1"/>
  <c r="IJS1365"/>
  <c r="IJS1371" s="1"/>
  <c r="IJR1365"/>
  <c r="IJR1371" s="1"/>
  <c r="IJQ1365"/>
  <c r="IJQ1371" s="1"/>
  <c r="IJP1365"/>
  <c r="IJP1371" s="1"/>
  <c r="IJC1365"/>
  <c r="IJC1371" s="1"/>
  <c r="IJB1365"/>
  <c r="IJB1371" s="1"/>
  <c r="IJA1365"/>
  <c r="IJA1371" s="1"/>
  <c r="IIZ1365"/>
  <c r="IIZ1371" s="1"/>
  <c r="IIM1365"/>
  <c r="IIM1371" s="1"/>
  <c r="IIL1365"/>
  <c r="IIL1371" s="1"/>
  <c r="IIK1365"/>
  <c r="IIK1371" s="1"/>
  <c r="IIJ1365"/>
  <c r="IIJ1371" s="1"/>
  <c r="IHW1365"/>
  <c r="IHW1371" s="1"/>
  <c r="IHV1365"/>
  <c r="IHV1371" s="1"/>
  <c r="IHU1365"/>
  <c r="IHU1371" s="1"/>
  <c r="IHT1365"/>
  <c r="IHT1371" s="1"/>
  <c r="IHG1365"/>
  <c r="IHG1371" s="1"/>
  <c r="IHF1365"/>
  <c r="IHF1371" s="1"/>
  <c r="IHE1365"/>
  <c r="IHE1371" s="1"/>
  <c r="IHD1365"/>
  <c r="IHD1371" s="1"/>
  <c r="IGQ1365"/>
  <c r="IGQ1371" s="1"/>
  <c r="IGP1365"/>
  <c r="IGP1371" s="1"/>
  <c r="IGO1365"/>
  <c r="IGO1371" s="1"/>
  <c r="IGN1365"/>
  <c r="IGN1371" s="1"/>
  <c r="IGA1365"/>
  <c r="IGA1371" s="1"/>
  <c r="IFZ1365"/>
  <c r="IFZ1371" s="1"/>
  <c r="IFY1365"/>
  <c r="IFY1371" s="1"/>
  <c r="IFX1365"/>
  <c r="IFX1371" s="1"/>
  <c r="IFK1365"/>
  <c r="IFK1371" s="1"/>
  <c r="IFJ1365"/>
  <c r="IFJ1371" s="1"/>
  <c r="IFI1365"/>
  <c r="IFI1371" s="1"/>
  <c r="IFH1365"/>
  <c r="IFH1371" s="1"/>
  <c r="IEU1365"/>
  <c r="IEU1371" s="1"/>
  <c r="IET1365"/>
  <c r="IET1371" s="1"/>
  <c r="IES1365"/>
  <c r="IES1371" s="1"/>
  <c r="IER1365"/>
  <c r="IER1371" s="1"/>
  <c r="IEE1365"/>
  <c r="IEE1371" s="1"/>
  <c r="IED1365"/>
  <c r="IED1371" s="1"/>
  <c r="IEC1365"/>
  <c r="IEC1371" s="1"/>
  <c r="IEB1365"/>
  <c r="IEB1371" s="1"/>
  <c r="IDO1365"/>
  <c r="IDO1371" s="1"/>
  <c r="IDN1365"/>
  <c r="IDN1371" s="1"/>
  <c r="IDM1365"/>
  <c r="IDM1371" s="1"/>
  <c r="IDL1365"/>
  <c r="IDL1371" s="1"/>
  <c r="ICY1365"/>
  <c r="ICY1371" s="1"/>
  <c r="ICX1365"/>
  <c r="ICX1371" s="1"/>
  <c r="ICW1365"/>
  <c r="ICW1371" s="1"/>
  <c r="ICV1365"/>
  <c r="ICV1371" s="1"/>
  <c r="ICI1365"/>
  <c r="ICI1371" s="1"/>
  <c r="ICH1365"/>
  <c r="ICH1371" s="1"/>
  <c r="ICG1365"/>
  <c r="ICG1371" s="1"/>
  <c r="ICF1365"/>
  <c r="ICF1371" s="1"/>
  <c r="IBS1365"/>
  <c r="IBS1371" s="1"/>
  <c r="IBR1365"/>
  <c r="IBR1371" s="1"/>
  <c r="IBQ1365"/>
  <c r="IBQ1371" s="1"/>
  <c r="IBP1365"/>
  <c r="IBP1371" s="1"/>
  <c r="IBC1365"/>
  <c r="IBC1371" s="1"/>
  <c r="IBB1365"/>
  <c r="IBB1371" s="1"/>
  <c r="IBA1365"/>
  <c r="IBA1371" s="1"/>
  <c r="IAZ1365"/>
  <c r="IAZ1371" s="1"/>
  <c r="IAM1365"/>
  <c r="IAM1371" s="1"/>
  <c r="IAL1365"/>
  <c r="IAL1371" s="1"/>
  <c r="IAK1365"/>
  <c r="IAK1371" s="1"/>
  <c r="IAJ1365"/>
  <c r="IAJ1371" s="1"/>
  <c r="HZW1365"/>
  <c r="HZW1371" s="1"/>
  <c r="HZV1365"/>
  <c r="HZV1371" s="1"/>
  <c r="HZU1365"/>
  <c r="HZU1371" s="1"/>
  <c r="HZT1365"/>
  <c r="HZT1371" s="1"/>
  <c r="HZG1365"/>
  <c r="HZG1371" s="1"/>
  <c r="HZF1365"/>
  <c r="HZF1371" s="1"/>
  <c r="HZE1365"/>
  <c r="HZE1371" s="1"/>
  <c r="HZD1365"/>
  <c r="HZD1371" s="1"/>
  <c r="HYQ1365"/>
  <c r="HYQ1371" s="1"/>
  <c r="HYP1365"/>
  <c r="HYP1371" s="1"/>
  <c r="HYO1365"/>
  <c r="HYO1371" s="1"/>
  <c r="HYN1365"/>
  <c r="HYN1371" s="1"/>
  <c r="HYA1365"/>
  <c r="HYA1371" s="1"/>
  <c r="HXZ1365"/>
  <c r="HXZ1371" s="1"/>
  <c r="HXY1365"/>
  <c r="HXY1371" s="1"/>
  <c r="HXX1365"/>
  <c r="HXX1371" s="1"/>
  <c r="HXK1365"/>
  <c r="HXK1371" s="1"/>
  <c r="HXJ1365"/>
  <c r="HXJ1371" s="1"/>
  <c r="HXI1365"/>
  <c r="HXI1371" s="1"/>
  <c r="HXH1365"/>
  <c r="HXH1371" s="1"/>
  <c r="HWU1365"/>
  <c r="HWU1371" s="1"/>
  <c r="HWT1365"/>
  <c r="HWT1371" s="1"/>
  <c r="HWS1365"/>
  <c r="HWS1371" s="1"/>
  <c r="HWR1365"/>
  <c r="HWR1371" s="1"/>
  <c r="HWE1365"/>
  <c r="HWE1371" s="1"/>
  <c r="HWD1365"/>
  <c r="HWD1371" s="1"/>
  <c r="HWC1365"/>
  <c r="HWC1371" s="1"/>
  <c r="HWB1365"/>
  <c r="HWB1371" s="1"/>
  <c r="HVO1365"/>
  <c r="HVO1371" s="1"/>
  <c r="HVN1365"/>
  <c r="HVN1371" s="1"/>
  <c r="HVM1365"/>
  <c r="HVM1371" s="1"/>
  <c r="HVL1365"/>
  <c r="HVL1371" s="1"/>
  <c r="HUY1365"/>
  <c r="HUY1371" s="1"/>
  <c r="HUX1365"/>
  <c r="HUX1371" s="1"/>
  <c r="HUW1365"/>
  <c r="HUW1371" s="1"/>
  <c r="HUV1365"/>
  <c r="HUV1371" s="1"/>
  <c r="HUI1365"/>
  <c r="HUI1371" s="1"/>
  <c r="HUH1365"/>
  <c r="HUH1371" s="1"/>
  <c r="HUG1365"/>
  <c r="HUG1371" s="1"/>
  <c r="HUF1365"/>
  <c r="HUF1371" s="1"/>
  <c r="HTS1365"/>
  <c r="HTS1371" s="1"/>
  <c r="HTR1365"/>
  <c r="HTR1371" s="1"/>
  <c r="HTQ1365"/>
  <c r="HTQ1371" s="1"/>
  <c r="HTP1365"/>
  <c r="HTP1371" s="1"/>
  <c r="HTC1365"/>
  <c r="HTC1371" s="1"/>
  <c r="HTB1365"/>
  <c r="HTB1371" s="1"/>
  <c r="HTA1365"/>
  <c r="HTA1371" s="1"/>
  <c r="HSZ1365"/>
  <c r="HSZ1371" s="1"/>
  <c r="HSM1365"/>
  <c r="HSM1371" s="1"/>
  <c r="HSL1365"/>
  <c r="HSL1371" s="1"/>
  <c r="HSK1365"/>
  <c r="HSK1371" s="1"/>
  <c r="HSJ1365"/>
  <c r="HSJ1371" s="1"/>
  <c r="HRW1365"/>
  <c r="HRW1371" s="1"/>
  <c r="HRV1365"/>
  <c r="HRV1371" s="1"/>
  <c r="HRU1365"/>
  <c r="HRU1371" s="1"/>
  <c r="HRT1365"/>
  <c r="HRT1371" s="1"/>
  <c r="HRG1365"/>
  <c r="HRG1371" s="1"/>
  <c r="HRF1365"/>
  <c r="HRF1371" s="1"/>
  <c r="HRE1365"/>
  <c r="HRE1371" s="1"/>
  <c r="HRD1365"/>
  <c r="HRD1371" s="1"/>
  <c r="HQQ1365"/>
  <c r="HQQ1371" s="1"/>
  <c r="HQP1365"/>
  <c r="HQP1371" s="1"/>
  <c r="HQO1365"/>
  <c r="HQO1371" s="1"/>
  <c r="HQN1365"/>
  <c r="HQN1371" s="1"/>
  <c r="HQA1365"/>
  <c r="HQA1371" s="1"/>
  <c r="HPZ1365"/>
  <c r="HPZ1371" s="1"/>
  <c r="HPY1365"/>
  <c r="HPY1371" s="1"/>
  <c r="HPX1365"/>
  <c r="HPX1371" s="1"/>
  <c r="HPK1365"/>
  <c r="HPK1371" s="1"/>
  <c r="HPJ1365"/>
  <c r="HPJ1371" s="1"/>
  <c r="HPI1365"/>
  <c r="HPI1371" s="1"/>
  <c r="HPH1365"/>
  <c r="HPH1371" s="1"/>
  <c r="HOU1365"/>
  <c r="HOU1371" s="1"/>
  <c r="HOT1365"/>
  <c r="HOT1371" s="1"/>
  <c r="HOS1365"/>
  <c r="HOS1371" s="1"/>
  <c r="HOR1365"/>
  <c r="HOR1371" s="1"/>
  <c r="HOE1365"/>
  <c r="HOE1371" s="1"/>
  <c r="HOD1365"/>
  <c r="HOD1371" s="1"/>
  <c r="HOC1365"/>
  <c r="HOC1371" s="1"/>
  <c r="HOB1365"/>
  <c r="HOB1371" s="1"/>
  <c r="HNO1365"/>
  <c r="HNO1371" s="1"/>
  <c r="HNN1365"/>
  <c r="HNN1371" s="1"/>
  <c r="HNM1365"/>
  <c r="HNM1371" s="1"/>
  <c r="HNL1365"/>
  <c r="HNL1371" s="1"/>
  <c r="HMY1365"/>
  <c r="HMY1371" s="1"/>
  <c r="HMX1365"/>
  <c r="HMX1371" s="1"/>
  <c r="HMW1365"/>
  <c r="HMW1371" s="1"/>
  <c r="HMV1365"/>
  <c r="HMV1371" s="1"/>
  <c r="HMI1365"/>
  <c r="HMI1371" s="1"/>
  <c r="HMH1365"/>
  <c r="HMH1371" s="1"/>
  <c r="HMG1365"/>
  <c r="HMG1371" s="1"/>
  <c r="HMF1365"/>
  <c r="HMF1371" s="1"/>
  <c r="HLS1365"/>
  <c r="HLS1371" s="1"/>
  <c r="HLR1365"/>
  <c r="HLR1371" s="1"/>
  <c r="HLQ1365"/>
  <c r="HLQ1371" s="1"/>
  <c r="HLP1365"/>
  <c r="HLP1371" s="1"/>
  <c r="HLC1365"/>
  <c r="HLC1371" s="1"/>
  <c r="HLB1365"/>
  <c r="HLB1371" s="1"/>
  <c r="HLA1365"/>
  <c r="HLA1371" s="1"/>
  <c r="HKZ1365"/>
  <c r="HKZ1371" s="1"/>
  <c r="HKM1365"/>
  <c r="HKM1371" s="1"/>
  <c r="HKL1365"/>
  <c r="HKL1371" s="1"/>
  <c r="HKK1365"/>
  <c r="HKK1371" s="1"/>
  <c r="HKJ1365"/>
  <c r="HKJ1371" s="1"/>
  <c r="HJW1365"/>
  <c r="HJW1371" s="1"/>
  <c r="HJV1365"/>
  <c r="HJV1371" s="1"/>
  <c r="HJU1365"/>
  <c r="HJU1371" s="1"/>
  <c r="HJT1365"/>
  <c r="HJT1371" s="1"/>
  <c r="HJG1365"/>
  <c r="HJG1371" s="1"/>
  <c r="HJF1365"/>
  <c r="HJF1371" s="1"/>
  <c r="HJE1365"/>
  <c r="HJE1371" s="1"/>
  <c r="HJD1365"/>
  <c r="HJD1371" s="1"/>
  <c r="HIQ1365"/>
  <c r="HIQ1371" s="1"/>
  <c r="HIP1365"/>
  <c r="HIP1371" s="1"/>
  <c r="HIO1365"/>
  <c r="HIO1371" s="1"/>
  <c r="HIN1365"/>
  <c r="HIN1371" s="1"/>
  <c r="HIA1365"/>
  <c r="HIA1371" s="1"/>
  <c r="HHZ1365"/>
  <c r="HHZ1371" s="1"/>
  <c r="HHY1365"/>
  <c r="HHY1371" s="1"/>
  <c r="HHX1365"/>
  <c r="HHX1371" s="1"/>
  <c r="HHK1365"/>
  <c r="HHK1371" s="1"/>
  <c r="HHJ1365"/>
  <c r="HHJ1371" s="1"/>
  <c r="HHI1365"/>
  <c r="HHI1371" s="1"/>
  <c r="HHH1365"/>
  <c r="HHH1371" s="1"/>
  <c r="HGU1365"/>
  <c r="HGU1371" s="1"/>
  <c r="HGT1365"/>
  <c r="HGT1371" s="1"/>
  <c r="HGS1365"/>
  <c r="HGS1371" s="1"/>
  <c r="HGR1365"/>
  <c r="HGR1371" s="1"/>
  <c r="HGE1365"/>
  <c r="HGE1371" s="1"/>
  <c r="HGD1365"/>
  <c r="HGD1371" s="1"/>
  <c r="HGC1365"/>
  <c r="HGC1371" s="1"/>
  <c r="HGB1365"/>
  <c r="HGB1371" s="1"/>
  <c r="HFO1365"/>
  <c r="HFO1371" s="1"/>
  <c r="HFN1365"/>
  <c r="HFN1371" s="1"/>
  <c r="HFM1365"/>
  <c r="HFM1371" s="1"/>
  <c r="HFL1365"/>
  <c r="HFL1371" s="1"/>
  <c r="HEY1365"/>
  <c r="HEY1371" s="1"/>
  <c r="HEX1365"/>
  <c r="HEX1371" s="1"/>
  <c r="HEW1365"/>
  <c r="HEW1371" s="1"/>
  <c r="HEV1365"/>
  <c r="HEV1371" s="1"/>
  <c r="HEI1365"/>
  <c r="HEI1371" s="1"/>
  <c r="HEH1365"/>
  <c r="HEH1371" s="1"/>
  <c r="HEG1365"/>
  <c r="HEG1371" s="1"/>
  <c r="HEF1365"/>
  <c r="HEF1371" s="1"/>
  <c r="HDS1365"/>
  <c r="HDS1371" s="1"/>
  <c r="HDR1365"/>
  <c r="HDR1371" s="1"/>
  <c r="HDQ1365"/>
  <c r="HDQ1371" s="1"/>
  <c r="HDP1365"/>
  <c r="HDP1371" s="1"/>
  <c r="HDC1365"/>
  <c r="HDC1371" s="1"/>
  <c r="HDB1365"/>
  <c r="HDB1371" s="1"/>
  <c r="HDA1365"/>
  <c r="HDA1371" s="1"/>
  <c r="HCZ1365"/>
  <c r="HCZ1371" s="1"/>
  <c r="HCM1365"/>
  <c r="HCM1371" s="1"/>
  <c r="HCL1365"/>
  <c r="HCL1371" s="1"/>
  <c r="HCK1365"/>
  <c r="HCK1371" s="1"/>
  <c r="HCJ1365"/>
  <c r="HCJ1371" s="1"/>
  <c r="HBW1365"/>
  <c r="HBW1371" s="1"/>
  <c r="HBV1365"/>
  <c r="HBV1371" s="1"/>
  <c r="HBU1365"/>
  <c r="HBU1371" s="1"/>
  <c r="HBT1365"/>
  <c r="HBT1371" s="1"/>
  <c r="HBG1365"/>
  <c r="HBG1371" s="1"/>
  <c r="HBF1365"/>
  <c r="HBF1371" s="1"/>
  <c r="HBE1365"/>
  <c r="HBE1371" s="1"/>
  <c r="HBD1365"/>
  <c r="HBD1371" s="1"/>
  <c r="HAQ1365"/>
  <c r="HAQ1371" s="1"/>
  <c r="HAP1365"/>
  <c r="HAP1371" s="1"/>
  <c r="HAO1365"/>
  <c r="HAO1371" s="1"/>
  <c r="HAN1365"/>
  <c r="HAN1371" s="1"/>
  <c r="HAA1365"/>
  <c r="HAA1371" s="1"/>
  <c r="GZZ1365"/>
  <c r="GZZ1371" s="1"/>
  <c r="GZY1365"/>
  <c r="GZY1371" s="1"/>
  <c r="GZX1365"/>
  <c r="GZX1371" s="1"/>
  <c r="GZK1365"/>
  <c r="GZK1371" s="1"/>
  <c r="GZJ1365"/>
  <c r="GZJ1371" s="1"/>
  <c r="GZI1365"/>
  <c r="GZI1371" s="1"/>
  <c r="GZH1365"/>
  <c r="GZH1371" s="1"/>
  <c r="GYU1365"/>
  <c r="GYU1371" s="1"/>
  <c r="GYT1365"/>
  <c r="GYT1371" s="1"/>
  <c r="GYS1365"/>
  <c r="GYS1371" s="1"/>
  <c r="GYR1365"/>
  <c r="GYR1371" s="1"/>
  <c r="GYE1365"/>
  <c r="GYE1371" s="1"/>
  <c r="GYD1365"/>
  <c r="GYD1371" s="1"/>
  <c r="GYC1365"/>
  <c r="GYC1371" s="1"/>
  <c r="GYB1365"/>
  <c r="GYB1371" s="1"/>
  <c r="GXO1365"/>
  <c r="GXO1371" s="1"/>
  <c r="GXN1365"/>
  <c r="GXN1371" s="1"/>
  <c r="GXM1365"/>
  <c r="GXM1371" s="1"/>
  <c r="GXL1365"/>
  <c r="GXL1371" s="1"/>
  <c r="GWY1365"/>
  <c r="GWY1371" s="1"/>
  <c r="GWX1365"/>
  <c r="GWX1371" s="1"/>
  <c r="GWW1365"/>
  <c r="GWW1371" s="1"/>
  <c r="GWV1365"/>
  <c r="GWV1371" s="1"/>
  <c r="GWI1365"/>
  <c r="GWI1371" s="1"/>
  <c r="GWH1365"/>
  <c r="GWH1371" s="1"/>
  <c r="GWG1365"/>
  <c r="GWG1371" s="1"/>
  <c r="GWF1365"/>
  <c r="GWF1371" s="1"/>
  <c r="GVS1365"/>
  <c r="GVS1371" s="1"/>
  <c r="GVR1365"/>
  <c r="GVR1371" s="1"/>
  <c r="GVQ1365"/>
  <c r="GVQ1371" s="1"/>
  <c r="GVP1365"/>
  <c r="GVP1371" s="1"/>
  <c r="GVC1365"/>
  <c r="GVC1371" s="1"/>
  <c r="GVB1365"/>
  <c r="GVB1371" s="1"/>
  <c r="GVA1365"/>
  <c r="GVA1371" s="1"/>
  <c r="GUZ1365"/>
  <c r="GUZ1371" s="1"/>
  <c r="GUM1365"/>
  <c r="GUM1371" s="1"/>
  <c r="GUL1365"/>
  <c r="GUL1371" s="1"/>
  <c r="GUK1365"/>
  <c r="GUK1371" s="1"/>
  <c r="GUJ1365"/>
  <c r="GUJ1371" s="1"/>
  <c r="GTW1365"/>
  <c r="GTW1371" s="1"/>
  <c r="GTV1365"/>
  <c r="GTV1371" s="1"/>
  <c r="GTU1365"/>
  <c r="GTU1371" s="1"/>
  <c r="GTT1365"/>
  <c r="GTT1371" s="1"/>
  <c r="GTG1365"/>
  <c r="GTG1371" s="1"/>
  <c r="GTF1365"/>
  <c r="GTF1371" s="1"/>
  <c r="GTE1365"/>
  <c r="GTE1371" s="1"/>
  <c r="GTD1365"/>
  <c r="GTD1371" s="1"/>
  <c r="GSQ1365"/>
  <c r="GSQ1371" s="1"/>
  <c r="GSP1365"/>
  <c r="GSP1371" s="1"/>
  <c r="GSO1365"/>
  <c r="GSO1371" s="1"/>
  <c r="GSN1365"/>
  <c r="GSN1371" s="1"/>
  <c r="GSA1365"/>
  <c r="GSA1371" s="1"/>
  <c r="GRZ1365"/>
  <c r="GRZ1371" s="1"/>
  <c r="GRY1365"/>
  <c r="GRY1371" s="1"/>
  <c r="GRX1365"/>
  <c r="GRX1371" s="1"/>
  <c r="GRK1365"/>
  <c r="GRK1371" s="1"/>
  <c r="GRJ1365"/>
  <c r="GRJ1371" s="1"/>
  <c r="GRI1365"/>
  <c r="GRI1371" s="1"/>
  <c r="GRH1365"/>
  <c r="GRH1371" s="1"/>
  <c r="GQU1365"/>
  <c r="GQU1371" s="1"/>
  <c r="GQT1365"/>
  <c r="GQT1371" s="1"/>
  <c r="GQS1365"/>
  <c r="GQS1371" s="1"/>
  <c r="GQR1365"/>
  <c r="GQR1371" s="1"/>
  <c r="GQE1365"/>
  <c r="GQE1371" s="1"/>
  <c r="GQD1365"/>
  <c r="GQD1371" s="1"/>
  <c r="GQC1365"/>
  <c r="GQC1371" s="1"/>
  <c r="GQB1365"/>
  <c r="GQB1371" s="1"/>
  <c r="GPO1365"/>
  <c r="GPO1371" s="1"/>
  <c r="GPN1365"/>
  <c r="GPN1371" s="1"/>
  <c r="GPM1365"/>
  <c r="GPM1371" s="1"/>
  <c r="GPL1365"/>
  <c r="GPL1371" s="1"/>
  <c r="GOY1365"/>
  <c r="GOY1371" s="1"/>
  <c r="GOX1365"/>
  <c r="GOX1371" s="1"/>
  <c r="GOW1365"/>
  <c r="GOW1371" s="1"/>
  <c r="GOV1365"/>
  <c r="GOV1371" s="1"/>
  <c r="GOI1365"/>
  <c r="GOI1371" s="1"/>
  <c r="GOH1365"/>
  <c r="GOH1371" s="1"/>
  <c r="GOG1365"/>
  <c r="GOG1371" s="1"/>
  <c r="GOF1365"/>
  <c r="GOF1371" s="1"/>
  <c r="GNS1365"/>
  <c r="GNS1371" s="1"/>
  <c r="GNR1365"/>
  <c r="GNR1371" s="1"/>
  <c r="GNQ1365"/>
  <c r="GNQ1371" s="1"/>
  <c r="GNP1365"/>
  <c r="GNP1371" s="1"/>
  <c r="GNC1365"/>
  <c r="GNC1371" s="1"/>
  <c r="GNB1365"/>
  <c r="GNB1371" s="1"/>
  <c r="GNA1365"/>
  <c r="GNA1371" s="1"/>
  <c r="GMZ1365"/>
  <c r="GMZ1371" s="1"/>
  <c r="GMM1365"/>
  <c r="GMM1371" s="1"/>
  <c r="GML1365"/>
  <c r="GML1371" s="1"/>
  <c r="GMK1365"/>
  <c r="GMK1371" s="1"/>
  <c r="GMJ1365"/>
  <c r="GMJ1371" s="1"/>
  <c r="GLW1365"/>
  <c r="GLW1371" s="1"/>
  <c r="GLV1365"/>
  <c r="GLV1371" s="1"/>
  <c r="GLU1365"/>
  <c r="GLU1371" s="1"/>
  <c r="GLT1365"/>
  <c r="GLT1371" s="1"/>
  <c r="GLG1365"/>
  <c r="GLG1371" s="1"/>
  <c r="GLF1365"/>
  <c r="GLF1371" s="1"/>
  <c r="GLE1365"/>
  <c r="GLE1371" s="1"/>
  <c r="GLD1365"/>
  <c r="GLD1371" s="1"/>
  <c r="GKQ1365"/>
  <c r="GKQ1371" s="1"/>
  <c r="GKP1365"/>
  <c r="GKP1371" s="1"/>
  <c r="GKO1365"/>
  <c r="GKO1371" s="1"/>
  <c r="GKN1365"/>
  <c r="GKN1371" s="1"/>
  <c r="GKA1365"/>
  <c r="GKA1371" s="1"/>
  <c r="GJZ1365"/>
  <c r="GJZ1371" s="1"/>
  <c r="GJY1365"/>
  <c r="GJY1371" s="1"/>
  <c r="GJX1365"/>
  <c r="GJX1371" s="1"/>
  <c r="GJK1365"/>
  <c r="GJK1371" s="1"/>
  <c r="GJJ1365"/>
  <c r="GJJ1371" s="1"/>
  <c r="GJI1365"/>
  <c r="GJI1371" s="1"/>
  <c r="GJH1365"/>
  <c r="GJH1371" s="1"/>
  <c r="GIU1365"/>
  <c r="GIU1371" s="1"/>
  <c r="GIT1365"/>
  <c r="GIT1371" s="1"/>
  <c r="GIS1365"/>
  <c r="GIS1371" s="1"/>
  <c r="GIR1365"/>
  <c r="GIR1371" s="1"/>
  <c r="GIE1365"/>
  <c r="GIE1371" s="1"/>
  <c r="GID1365"/>
  <c r="GID1371" s="1"/>
  <c r="GIC1365"/>
  <c r="GIC1371" s="1"/>
  <c r="GIB1365"/>
  <c r="GIB1371" s="1"/>
  <c r="GHO1365"/>
  <c r="GHO1371" s="1"/>
  <c r="GHN1365"/>
  <c r="GHN1371" s="1"/>
  <c r="GHM1365"/>
  <c r="GHM1371" s="1"/>
  <c r="GHL1365"/>
  <c r="GHL1371" s="1"/>
  <c r="GGY1365"/>
  <c r="GGY1371" s="1"/>
  <c r="GGX1365"/>
  <c r="GGX1371" s="1"/>
  <c r="GGW1365"/>
  <c r="GGW1371" s="1"/>
  <c r="GGV1365"/>
  <c r="GGV1371" s="1"/>
  <c r="GGI1365"/>
  <c r="GGI1371" s="1"/>
  <c r="GGH1365"/>
  <c r="GGH1371" s="1"/>
  <c r="GGG1365"/>
  <c r="GGG1371" s="1"/>
  <c r="GGF1365"/>
  <c r="GGF1371" s="1"/>
  <c r="GFS1365"/>
  <c r="GFS1371" s="1"/>
  <c r="GFR1365"/>
  <c r="GFR1371" s="1"/>
  <c r="GFQ1365"/>
  <c r="GFQ1371" s="1"/>
  <c r="GFP1365"/>
  <c r="GFP1371" s="1"/>
  <c r="GFC1365"/>
  <c r="GFC1371" s="1"/>
  <c r="GFB1365"/>
  <c r="GFB1371" s="1"/>
  <c r="GFA1365"/>
  <c r="GFA1371" s="1"/>
  <c r="GEZ1365"/>
  <c r="GEZ1371" s="1"/>
  <c r="GEM1365"/>
  <c r="GEM1371" s="1"/>
  <c r="GEL1365"/>
  <c r="GEL1371" s="1"/>
  <c r="GEK1365"/>
  <c r="GEK1371" s="1"/>
  <c r="GEJ1365"/>
  <c r="GEJ1371" s="1"/>
  <c r="GDW1365"/>
  <c r="GDW1371" s="1"/>
  <c r="GDV1365"/>
  <c r="GDV1371" s="1"/>
  <c r="GDU1365"/>
  <c r="GDU1371" s="1"/>
  <c r="GDT1365"/>
  <c r="GDT1371" s="1"/>
  <c r="GDG1365"/>
  <c r="GDG1371" s="1"/>
  <c r="GDF1365"/>
  <c r="GDF1371" s="1"/>
  <c r="GDE1365"/>
  <c r="GDE1371" s="1"/>
  <c r="GDD1365"/>
  <c r="GDD1371" s="1"/>
  <c r="GCQ1365"/>
  <c r="GCQ1371" s="1"/>
  <c r="GCP1365"/>
  <c r="GCP1371" s="1"/>
  <c r="GCO1365"/>
  <c r="GCO1371" s="1"/>
  <c r="GCN1365"/>
  <c r="GCN1371" s="1"/>
  <c r="GCA1365"/>
  <c r="GCA1371" s="1"/>
  <c r="GBZ1365"/>
  <c r="GBZ1371" s="1"/>
  <c r="GBY1365"/>
  <c r="GBY1371" s="1"/>
  <c r="GBX1365"/>
  <c r="GBX1371" s="1"/>
  <c r="GBK1365"/>
  <c r="GBK1371" s="1"/>
  <c r="GBJ1365"/>
  <c r="GBJ1371" s="1"/>
  <c r="GBI1365"/>
  <c r="GBI1371" s="1"/>
  <c r="GBH1365"/>
  <c r="GBH1371" s="1"/>
  <c r="GAU1365"/>
  <c r="GAU1371" s="1"/>
  <c r="GAT1365"/>
  <c r="GAT1371" s="1"/>
  <c r="GAS1365"/>
  <c r="GAS1371" s="1"/>
  <c r="GAR1365"/>
  <c r="GAR1371" s="1"/>
  <c r="GAE1365"/>
  <c r="GAE1371" s="1"/>
  <c r="GAD1365"/>
  <c r="GAD1371" s="1"/>
  <c r="GAC1365"/>
  <c r="GAC1371" s="1"/>
  <c r="GAB1365"/>
  <c r="GAB1371" s="1"/>
  <c r="FZO1365"/>
  <c r="FZO1371" s="1"/>
  <c r="FZN1365"/>
  <c r="FZN1371" s="1"/>
  <c r="FZM1365"/>
  <c r="FZM1371" s="1"/>
  <c r="FZL1365"/>
  <c r="FZL1371" s="1"/>
  <c r="FYY1365"/>
  <c r="FYY1371" s="1"/>
  <c r="FYX1365"/>
  <c r="FYX1371" s="1"/>
  <c r="FYW1365"/>
  <c r="FYW1371" s="1"/>
  <c r="FYV1365"/>
  <c r="FYV1371" s="1"/>
  <c r="FYI1365"/>
  <c r="FYI1371" s="1"/>
  <c r="FYH1365"/>
  <c r="FYH1371" s="1"/>
  <c r="FYG1365"/>
  <c r="FYG1371" s="1"/>
  <c r="FYF1365"/>
  <c r="FYF1371" s="1"/>
  <c r="FXS1365"/>
  <c r="FXS1371" s="1"/>
  <c r="FXR1365"/>
  <c r="FXR1371" s="1"/>
  <c r="FXQ1365"/>
  <c r="FXQ1371" s="1"/>
  <c r="FXP1365"/>
  <c r="FXP1371" s="1"/>
  <c r="FXC1365"/>
  <c r="FXC1371" s="1"/>
  <c r="FXB1365"/>
  <c r="FXB1371" s="1"/>
  <c r="FXA1365"/>
  <c r="FXA1371" s="1"/>
  <c r="FWZ1365"/>
  <c r="FWZ1371" s="1"/>
  <c r="FWM1365"/>
  <c r="FWM1371" s="1"/>
  <c r="FWL1365"/>
  <c r="FWL1371" s="1"/>
  <c r="FWK1365"/>
  <c r="FWK1371" s="1"/>
  <c r="FWJ1365"/>
  <c r="FWJ1371" s="1"/>
  <c r="FVW1365"/>
  <c r="FVW1371" s="1"/>
  <c r="FVV1365"/>
  <c r="FVV1371" s="1"/>
  <c r="FVU1365"/>
  <c r="FVU1371" s="1"/>
  <c r="FVT1365"/>
  <c r="FVT1371" s="1"/>
  <c r="FVG1365"/>
  <c r="FVG1371" s="1"/>
  <c r="FVF1365"/>
  <c r="FVF1371" s="1"/>
  <c r="FVE1365"/>
  <c r="FVE1371" s="1"/>
  <c r="FVD1365"/>
  <c r="FVD1371" s="1"/>
  <c r="FUQ1365"/>
  <c r="FUQ1371" s="1"/>
  <c r="FUP1365"/>
  <c r="FUP1371" s="1"/>
  <c r="FUO1365"/>
  <c r="FUO1371" s="1"/>
  <c r="FUN1365"/>
  <c r="FUN1371" s="1"/>
  <c r="FUA1365"/>
  <c r="FUA1371" s="1"/>
  <c r="FTZ1365"/>
  <c r="FTZ1371" s="1"/>
  <c r="FTY1365"/>
  <c r="FTY1371" s="1"/>
  <c r="FTX1365"/>
  <c r="FTX1371" s="1"/>
  <c r="FTK1365"/>
  <c r="FTK1371" s="1"/>
  <c r="FTJ1365"/>
  <c r="FTJ1371" s="1"/>
  <c r="FTI1365"/>
  <c r="FTI1371" s="1"/>
  <c r="FTH1365"/>
  <c r="FTH1371" s="1"/>
  <c r="FSU1365"/>
  <c r="FSU1371" s="1"/>
  <c r="FST1365"/>
  <c r="FST1371" s="1"/>
  <c r="FSS1365"/>
  <c r="FSS1371" s="1"/>
  <c r="FSR1365"/>
  <c r="FSR1371" s="1"/>
  <c r="FSE1365"/>
  <c r="FSE1371" s="1"/>
  <c r="FSD1365"/>
  <c r="FSD1371" s="1"/>
  <c r="FSC1365"/>
  <c r="FSC1371" s="1"/>
  <c r="FSB1365"/>
  <c r="FSB1371" s="1"/>
  <c r="FRO1365"/>
  <c r="FRO1371" s="1"/>
  <c r="FRN1365"/>
  <c r="FRN1371" s="1"/>
  <c r="FRM1365"/>
  <c r="FRM1371" s="1"/>
  <c r="FRL1365"/>
  <c r="FRL1371" s="1"/>
  <c r="FQY1365"/>
  <c r="FQY1371" s="1"/>
  <c r="FQX1365"/>
  <c r="FQX1371" s="1"/>
  <c r="FQW1365"/>
  <c r="FQW1371" s="1"/>
  <c r="FQV1365"/>
  <c r="FQV1371" s="1"/>
  <c r="FQI1365"/>
  <c r="FQI1371" s="1"/>
  <c r="FQH1365"/>
  <c r="FQH1371" s="1"/>
  <c r="FQG1365"/>
  <c r="FQG1371" s="1"/>
  <c r="FQF1365"/>
  <c r="FQF1371" s="1"/>
  <c r="FPS1365"/>
  <c r="FPS1371" s="1"/>
  <c r="FPR1365"/>
  <c r="FPR1371" s="1"/>
  <c r="FPQ1365"/>
  <c r="FPQ1371" s="1"/>
  <c r="FPP1365"/>
  <c r="FPP1371" s="1"/>
  <c r="FPC1365"/>
  <c r="FPC1371" s="1"/>
  <c r="FPB1365"/>
  <c r="FPB1371" s="1"/>
  <c r="FPA1365"/>
  <c r="FPA1371" s="1"/>
  <c r="FOZ1365"/>
  <c r="FOZ1371" s="1"/>
  <c r="FOM1365"/>
  <c r="FOM1371" s="1"/>
  <c r="FOL1365"/>
  <c r="FOL1371" s="1"/>
  <c r="FOK1365"/>
  <c r="FOK1371" s="1"/>
  <c r="FOJ1365"/>
  <c r="FOJ1371" s="1"/>
  <c r="FNW1365"/>
  <c r="FNW1371" s="1"/>
  <c r="FNV1365"/>
  <c r="FNV1371" s="1"/>
  <c r="FNU1365"/>
  <c r="FNU1371" s="1"/>
  <c r="FNT1365"/>
  <c r="FNT1371" s="1"/>
  <c r="FNG1365"/>
  <c r="FNG1371" s="1"/>
  <c r="FNF1365"/>
  <c r="FNF1371" s="1"/>
  <c r="FNE1365"/>
  <c r="FNE1371" s="1"/>
  <c r="FND1365"/>
  <c r="FND1371" s="1"/>
  <c r="FMQ1365"/>
  <c r="FMQ1371" s="1"/>
  <c r="FMP1365"/>
  <c r="FMP1371" s="1"/>
  <c r="FMO1365"/>
  <c r="FMO1371" s="1"/>
  <c r="FMN1365"/>
  <c r="FMN1371" s="1"/>
  <c r="FMA1365"/>
  <c r="FMA1371" s="1"/>
  <c r="FLZ1365"/>
  <c r="FLZ1371" s="1"/>
  <c r="FLY1365"/>
  <c r="FLY1371" s="1"/>
  <c r="FLX1365"/>
  <c r="FLX1371" s="1"/>
  <c r="FLK1365"/>
  <c r="FLK1371" s="1"/>
  <c r="FLJ1365"/>
  <c r="FLJ1371" s="1"/>
  <c r="FLI1365"/>
  <c r="FLI1371" s="1"/>
  <c r="FLH1365"/>
  <c r="FLH1371" s="1"/>
  <c r="FKU1365"/>
  <c r="FKU1371" s="1"/>
  <c r="FKT1365"/>
  <c r="FKT1371" s="1"/>
  <c r="FKS1365"/>
  <c r="FKS1371" s="1"/>
  <c r="FKR1365"/>
  <c r="FKR1371" s="1"/>
  <c r="FKE1365"/>
  <c r="FKE1371" s="1"/>
  <c r="FKD1365"/>
  <c r="FKD1371" s="1"/>
  <c r="FKC1365"/>
  <c r="FKC1371" s="1"/>
  <c r="FKB1365"/>
  <c r="FKB1371" s="1"/>
  <c r="FJO1365"/>
  <c r="FJO1371" s="1"/>
  <c r="FJN1365"/>
  <c r="FJN1371" s="1"/>
  <c r="FJM1365"/>
  <c r="FJM1371" s="1"/>
  <c r="FJL1365"/>
  <c r="FJL1371" s="1"/>
  <c r="FIY1365"/>
  <c r="FIY1371" s="1"/>
  <c r="FIX1365"/>
  <c r="FIX1371" s="1"/>
  <c r="FIW1365"/>
  <c r="FIW1371" s="1"/>
  <c r="FIV1365"/>
  <c r="FIV1371" s="1"/>
  <c r="FII1365"/>
  <c r="FII1371" s="1"/>
  <c r="FIH1365"/>
  <c r="FIH1371" s="1"/>
  <c r="FIG1365"/>
  <c r="FIG1371" s="1"/>
  <c r="FIF1365"/>
  <c r="FIF1371" s="1"/>
  <c r="FHS1365"/>
  <c r="FHS1371" s="1"/>
  <c r="FHR1365"/>
  <c r="FHR1371" s="1"/>
  <c r="FHQ1365"/>
  <c r="FHQ1371" s="1"/>
  <c r="FHP1365"/>
  <c r="FHP1371" s="1"/>
  <c r="FHC1365"/>
  <c r="FHC1371" s="1"/>
  <c r="FHB1365"/>
  <c r="FHB1371" s="1"/>
  <c r="FHA1365"/>
  <c r="FHA1371" s="1"/>
  <c r="FGZ1365"/>
  <c r="FGZ1371" s="1"/>
  <c r="FGM1365"/>
  <c r="FGM1371" s="1"/>
  <c r="FGL1365"/>
  <c r="FGL1371" s="1"/>
  <c r="FGK1365"/>
  <c r="FGK1371" s="1"/>
  <c r="FGJ1365"/>
  <c r="FGJ1371" s="1"/>
  <c r="FFW1365"/>
  <c r="FFW1371" s="1"/>
  <c r="FFV1365"/>
  <c r="FFV1371" s="1"/>
  <c r="FFU1365"/>
  <c r="FFU1371" s="1"/>
  <c r="FFT1365"/>
  <c r="FFT1371" s="1"/>
  <c r="FFG1365"/>
  <c r="FFG1371" s="1"/>
  <c r="FFF1365"/>
  <c r="FFF1371" s="1"/>
  <c r="FFE1365"/>
  <c r="FFE1371" s="1"/>
  <c r="FFD1365"/>
  <c r="FFD1371" s="1"/>
  <c r="FEQ1365"/>
  <c r="FEQ1371" s="1"/>
  <c r="FEP1365"/>
  <c r="FEP1371" s="1"/>
  <c r="FEO1365"/>
  <c r="FEO1371" s="1"/>
  <c r="FEN1365"/>
  <c r="FEN1371" s="1"/>
  <c r="FEA1365"/>
  <c r="FEA1371" s="1"/>
  <c r="FDZ1365"/>
  <c r="FDZ1371" s="1"/>
  <c r="FDY1365"/>
  <c r="FDY1371" s="1"/>
  <c r="FDX1365"/>
  <c r="FDX1371" s="1"/>
  <c r="FDK1365"/>
  <c r="FDK1371" s="1"/>
  <c r="FDJ1365"/>
  <c r="FDJ1371" s="1"/>
  <c r="FDI1365"/>
  <c r="FDI1371" s="1"/>
  <c r="FDH1365"/>
  <c r="FDH1371" s="1"/>
  <c r="FCU1365"/>
  <c r="FCU1371" s="1"/>
  <c r="FCT1365"/>
  <c r="FCT1371" s="1"/>
  <c r="FCS1365"/>
  <c r="FCS1371" s="1"/>
  <c r="FCR1365"/>
  <c r="FCR1371" s="1"/>
  <c r="FCE1365"/>
  <c r="FCE1371" s="1"/>
  <c r="FCD1365"/>
  <c r="FCD1371" s="1"/>
  <c r="FCC1365"/>
  <c r="FCC1371" s="1"/>
  <c r="FCB1365"/>
  <c r="FCB1371" s="1"/>
  <c r="FBO1365"/>
  <c r="FBO1371" s="1"/>
  <c r="FBN1365"/>
  <c r="FBN1371" s="1"/>
  <c r="FBM1365"/>
  <c r="FBM1371" s="1"/>
  <c r="FBL1365"/>
  <c r="FBL1371" s="1"/>
  <c r="FAY1365"/>
  <c r="FAY1371" s="1"/>
  <c r="FAX1365"/>
  <c r="FAX1371" s="1"/>
  <c r="FAW1365"/>
  <c r="FAW1371" s="1"/>
  <c r="FAV1365"/>
  <c r="FAV1371" s="1"/>
  <c r="FAI1365"/>
  <c r="FAI1371" s="1"/>
  <c r="FAH1365"/>
  <c r="FAH1371" s="1"/>
  <c r="FAG1365"/>
  <c r="FAG1371" s="1"/>
  <c r="FAF1365"/>
  <c r="FAF1371" s="1"/>
  <c r="EZS1365"/>
  <c r="EZS1371" s="1"/>
  <c r="EZR1365"/>
  <c r="EZR1371" s="1"/>
  <c r="EZQ1365"/>
  <c r="EZQ1371" s="1"/>
  <c r="EZP1365"/>
  <c r="EZP1371" s="1"/>
  <c r="EZC1365"/>
  <c r="EZC1371" s="1"/>
  <c r="EZB1365"/>
  <c r="EZB1371" s="1"/>
  <c r="EZA1365"/>
  <c r="EZA1371" s="1"/>
  <c r="EYZ1365"/>
  <c r="EYZ1371" s="1"/>
  <c r="EYM1365"/>
  <c r="EYM1371" s="1"/>
  <c r="EYL1365"/>
  <c r="EYL1371" s="1"/>
  <c r="EYK1365"/>
  <c r="EYK1371" s="1"/>
  <c r="EYJ1365"/>
  <c r="EYJ1371" s="1"/>
  <c r="EXW1365"/>
  <c r="EXW1371" s="1"/>
  <c r="EXV1365"/>
  <c r="EXV1371" s="1"/>
  <c r="EXU1365"/>
  <c r="EXU1371" s="1"/>
  <c r="EXT1365"/>
  <c r="EXT1371" s="1"/>
  <c r="EXG1365"/>
  <c r="EXG1371" s="1"/>
  <c r="EXF1365"/>
  <c r="EXF1371" s="1"/>
  <c r="EXE1365"/>
  <c r="EXE1371" s="1"/>
  <c r="EXD1365"/>
  <c r="EXD1371" s="1"/>
  <c r="EWQ1365"/>
  <c r="EWQ1371" s="1"/>
  <c r="EWP1365"/>
  <c r="EWP1371" s="1"/>
  <c r="EWO1365"/>
  <c r="EWO1371" s="1"/>
  <c r="EWN1365"/>
  <c r="EWN1371" s="1"/>
  <c r="EWA1365"/>
  <c r="EWA1371" s="1"/>
  <c r="EVZ1365"/>
  <c r="EVZ1371" s="1"/>
  <c r="EVY1365"/>
  <c r="EVY1371" s="1"/>
  <c r="EVX1365"/>
  <c r="EVX1371" s="1"/>
  <c r="EVK1365"/>
  <c r="EVK1371" s="1"/>
  <c r="EVJ1365"/>
  <c r="EVJ1371" s="1"/>
  <c r="EVI1365"/>
  <c r="EVI1371" s="1"/>
  <c r="EVH1365"/>
  <c r="EVH1371" s="1"/>
  <c r="EUU1365"/>
  <c r="EUU1371" s="1"/>
  <c r="EUT1365"/>
  <c r="EUT1371" s="1"/>
  <c r="EUS1365"/>
  <c r="EUS1371" s="1"/>
  <c r="EUR1365"/>
  <c r="EUR1371" s="1"/>
  <c r="EUE1365"/>
  <c r="EUE1371" s="1"/>
  <c r="EUD1365"/>
  <c r="EUD1371" s="1"/>
  <c r="EUC1365"/>
  <c r="EUC1371" s="1"/>
  <c r="EUB1365"/>
  <c r="EUB1371" s="1"/>
  <c r="ETO1365"/>
  <c r="ETO1371" s="1"/>
  <c r="ETN1365"/>
  <c r="ETN1371" s="1"/>
  <c r="ETM1365"/>
  <c r="ETM1371" s="1"/>
  <c r="ETL1365"/>
  <c r="ETL1371" s="1"/>
  <c r="ESY1365"/>
  <c r="ESY1371" s="1"/>
  <c r="ESX1365"/>
  <c r="ESX1371" s="1"/>
  <c r="ESW1365"/>
  <c r="ESW1371" s="1"/>
  <c r="ESV1365"/>
  <c r="ESV1371" s="1"/>
  <c r="ESI1365"/>
  <c r="ESI1371" s="1"/>
  <c r="ESH1365"/>
  <c r="ESH1371" s="1"/>
  <c r="ESG1365"/>
  <c r="ESG1371" s="1"/>
  <c r="ESF1365"/>
  <c r="ESF1371" s="1"/>
  <c r="ERS1365"/>
  <c r="ERS1371" s="1"/>
  <c r="ERR1365"/>
  <c r="ERR1371" s="1"/>
  <c r="ERQ1365"/>
  <c r="ERQ1371" s="1"/>
  <c r="ERP1365"/>
  <c r="ERP1371" s="1"/>
  <c r="ERC1365"/>
  <c r="ERC1371" s="1"/>
  <c r="ERB1365"/>
  <c r="ERB1371" s="1"/>
  <c r="ERA1365"/>
  <c r="ERA1371" s="1"/>
  <c r="EQZ1365"/>
  <c r="EQZ1371" s="1"/>
  <c r="EQM1365"/>
  <c r="EQM1371" s="1"/>
  <c r="EQL1365"/>
  <c r="EQL1371" s="1"/>
  <c r="EQK1365"/>
  <c r="EQK1371" s="1"/>
  <c r="EQJ1365"/>
  <c r="EQJ1371" s="1"/>
  <c r="EPW1365"/>
  <c r="EPW1371" s="1"/>
  <c r="EPV1365"/>
  <c r="EPV1371" s="1"/>
  <c r="EPU1365"/>
  <c r="EPU1371" s="1"/>
  <c r="EPT1365"/>
  <c r="EPT1371" s="1"/>
  <c r="EPG1365"/>
  <c r="EPG1371" s="1"/>
  <c r="EPF1365"/>
  <c r="EPF1371" s="1"/>
  <c r="EPE1365"/>
  <c r="EPE1371" s="1"/>
  <c r="EPD1365"/>
  <c r="EPD1371" s="1"/>
  <c r="EOQ1365"/>
  <c r="EOQ1371" s="1"/>
  <c r="EOP1365"/>
  <c r="EOP1371" s="1"/>
  <c r="EOO1365"/>
  <c r="EOO1371" s="1"/>
  <c r="EON1365"/>
  <c r="EON1371" s="1"/>
  <c r="EOA1365"/>
  <c r="EOA1371" s="1"/>
  <c r="ENZ1365"/>
  <c r="ENZ1371" s="1"/>
  <c r="ENY1365"/>
  <c r="ENY1371" s="1"/>
  <c r="ENX1365"/>
  <c r="ENX1371" s="1"/>
  <c r="ENK1365"/>
  <c r="ENK1371" s="1"/>
  <c r="ENJ1365"/>
  <c r="ENJ1371" s="1"/>
  <c r="ENI1365"/>
  <c r="ENI1371" s="1"/>
  <c r="ENH1365"/>
  <c r="ENH1371" s="1"/>
  <c r="EMU1365"/>
  <c r="EMU1371" s="1"/>
  <c r="EMT1365"/>
  <c r="EMT1371" s="1"/>
  <c r="EMS1365"/>
  <c r="EMS1371" s="1"/>
  <c r="EMR1365"/>
  <c r="EMR1371" s="1"/>
  <c r="EME1365"/>
  <c r="EME1371" s="1"/>
  <c r="EMD1365"/>
  <c r="EMD1371" s="1"/>
  <c r="EMC1365"/>
  <c r="EMC1371" s="1"/>
  <c r="EMB1365"/>
  <c r="EMB1371" s="1"/>
  <c r="ELO1365"/>
  <c r="ELO1371" s="1"/>
  <c r="ELN1365"/>
  <c r="ELN1371" s="1"/>
  <c r="ELM1365"/>
  <c r="ELM1371" s="1"/>
  <c r="ELL1365"/>
  <c r="ELL1371" s="1"/>
  <c r="EKY1365"/>
  <c r="EKY1371" s="1"/>
  <c r="EKX1365"/>
  <c r="EKX1371" s="1"/>
  <c r="EKW1365"/>
  <c r="EKW1371" s="1"/>
  <c r="EKV1365"/>
  <c r="EKV1371" s="1"/>
  <c r="EKI1365"/>
  <c r="EKI1371" s="1"/>
  <c r="EKH1365"/>
  <c r="EKH1371" s="1"/>
  <c r="EKG1365"/>
  <c r="EKG1371" s="1"/>
  <c r="EKF1365"/>
  <c r="EKF1371" s="1"/>
  <c r="EJS1365"/>
  <c r="EJS1371" s="1"/>
  <c r="EJR1365"/>
  <c r="EJR1371" s="1"/>
  <c r="EJQ1365"/>
  <c r="EJQ1371" s="1"/>
  <c r="EJP1365"/>
  <c r="EJP1371" s="1"/>
  <c r="EJC1365"/>
  <c r="EJC1371" s="1"/>
  <c r="EJB1365"/>
  <c r="EJB1371" s="1"/>
  <c r="EJA1365"/>
  <c r="EJA1371" s="1"/>
  <c r="EIZ1365"/>
  <c r="EIZ1371" s="1"/>
  <c r="EIM1365"/>
  <c r="EIM1371" s="1"/>
  <c r="EIL1365"/>
  <c r="EIL1371" s="1"/>
  <c r="EIK1365"/>
  <c r="EIK1371" s="1"/>
  <c r="EIJ1365"/>
  <c r="EIJ1371" s="1"/>
  <c r="EHW1365"/>
  <c r="EHW1371" s="1"/>
  <c r="EHV1365"/>
  <c r="EHV1371" s="1"/>
  <c r="EHU1365"/>
  <c r="EHU1371" s="1"/>
  <c r="EHT1365"/>
  <c r="EHT1371" s="1"/>
  <c r="EHG1365"/>
  <c r="EHG1371" s="1"/>
  <c r="EHF1365"/>
  <c r="EHF1371" s="1"/>
  <c r="EHE1365"/>
  <c r="EHE1371" s="1"/>
  <c r="EHD1365"/>
  <c r="EHD1371" s="1"/>
  <c r="EGQ1365"/>
  <c r="EGQ1371" s="1"/>
  <c r="EGP1365"/>
  <c r="EGP1371" s="1"/>
  <c r="EGO1365"/>
  <c r="EGO1371" s="1"/>
  <c r="EGN1365"/>
  <c r="EGN1371" s="1"/>
  <c r="EGA1365"/>
  <c r="EGA1371" s="1"/>
  <c r="EFZ1365"/>
  <c r="EFZ1371" s="1"/>
  <c r="EFY1365"/>
  <c r="EFY1371" s="1"/>
  <c r="EFX1365"/>
  <c r="EFX1371" s="1"/>
  <c r="EFK1365"/>
  <c r="EFK1371" s="1"/>
  <c r="EFJ1365"/>
  <c r="EFJ1371" s="1"/>
  <c r="EFI1365"/>
  <c r="EFI1371" s="1"/>
  <c r="EFH1365"/>
  <c r="EFH1371" s="1"/>
  <c r="EEU1365"/>
  <c r="EEU1371" s="1"/>
  <c r="EET1365"/>
  <c r="EET1371" s="1"/>
  <c r="EES1365"/>
  <c r="EES1371" s="1"/>
  <c r="EER1365"/>
  <c r="EER1371" s="1"/>
  <c r="EEE1365"/>
  <c r="EEE1371" s="1"/>
  <c r="EED1365"/>
  <c r="EED1371" s="1"/>
  <c r="EEC1365"/>
  <c r="EEC1371" s="1"/>
  <c r="EEB1365"/>
  <c r="EEB1371" s="1"/>
  <c r="EDO1365"/>
  <c r="EDO1371" s="1"/>
  <c r="EDN1365"/>
  <c r="EDN1371" s="1"/>
  <c r="EDM1365"/>
  <c r="EDM1371" s="1"/>
  <c r="EDL1365"/>
  <c r="EDL1371" s="1"/>
  <c r="ECY1365"/>
  <c r="ECY1371" s="1"/>
  <c r="ECX1365"/>
  <c r="ECX1371" s="1"/>
  <c r="ECW1365"/>
  <c r="ECW1371" s="1"/>
  <c r="ECV1365"/>
  <c r="ECV1371" s="1"/>
  <c r="ECI1365"/>
  <c r="ECI1371" s="1"/>
  <c r="ECH1365"/>
  <c r="ECH1371" s="1"/>
  <c r="ECG1365"/>
  <c r="ECG1371" s="1"/>
  <c r="ECF1365"/>
  <c r="ECF1371" s="1"/>
  <c r="EBS1365"/>
  <c r="EBS1371" s="1"/>
  <c r="EBR1365"/>
  <c r="EBR1371" s="1"/>
  <c r="EBQ1365"/>
  <c r="EBQ1371" s="1"/>
  <c r="EBP1365"/>
  <c r="EBP1371" s="1"/>
  <c r="EBC1365"/>
  <c r="EBC1371" s="1"/>
  <c r="EBB1365"/>
  <c r="EBB1371" s="1"/>
  <c r="EBA1365"/>
  <c r="EBA1371" s="1"/>
  <c r="EAZ1365"/>
  <c r="EAZ1371" s="1"/>
  <c r="EAM1365"/>
  <c r="EAM1371" s="1"/>
  <c r="EAL1365"/>
  <c r="EAL1371" s="1"/>
  <c r="EAK1365"/>
  <c r="EAK1371" s="1"/>
  <c r="EAJ1365"/>
  <c r="EAJ1371" s="1"/>
  <c r="DZW1365"/>
  <c r="DZW1371" s="1"/>
  <c r="DZV1365"/>
  <c r="DZV1371" s="1"/>
  <c r="DZU1365"/>
  <c r="DZU1371" s="1"/>
  <c r="DZT1365"/>
  <c r="DZT1371" s="1"/>
  <c r="DZG1365"/>
  <c r="DZG1371" s="1"/>
  <c r="DZF1365"/>
  <c r="DZF1371" s="1"/>
  <c r="DZE1365"/>
  <c r="DZE1371" s="1"/>
  <c r="DZD1365"/>
  <c r="DZD1371" s="1"/>
  <c r="DYQ1365"/>
  <c r="DYQ1371" s="1"/>
  <c r="DYP1365"/>
  <c r="DYP1371" s="1"/>
  <c r="DYO1365"/>
  <c r="DYO1371" s="1"/>
  <c r="DYN1365"/>
  <c r="DYN1371" s="1"/>
  <c r="DYA1365"/>
  <c r="DYA1371" s="1"/>
  <c r="DXZ1365"/>
  <c r="DXZ1371" s="1"/>
  <c r="DXY1365"/>
  <c r="DXY1371" s="1"/>
  <c r="DXX1365"/>
  <c r="DXX1371" s="1"/>
  <c r="DXK1365"/>
  <c r="DXK1371" s="1"/>
  <c r="DXJ1365"/>
  <c r="DXJ1371" s="1"/>
  <c r="DXI1365"/>
  <c r="DXI1371" s="1"/>
  <c r="DXH1365"/>
  <c r="DXH1371" s="1"/>
  <c r="DWU1365"/>
  <c r="DWU1371" s="1"/>
  <c r="DWT1365"/>
  <c r="DWT1371" s="1"/>
  <c r="DWS1365"/>
  <c r="DWS1371" s="1"/>
  <c r="DWR1365"/>
  <c r="DWR1371" s="1"/>
  <c r="DWE1365"/>
  <c r="DWE1371" s="1"/>
  <c r="DWD1365"/>
  <c r="DWD1371" s="1"/>
  <c r="DWC1365"/>
  <c r="DWC1371" s="1"/>
  <c r="DWB1365"/>
  <c r="DWB1371" s="1"/>
  <c r="DVO1365"/>
  <c r="DVO1371" s="1"/>
  <c r="DVN1365"/>
  <c r="DVN1371" s="1"/>
  <c r="DVM1365"/>
  <c r="DVM1371" s="1"/>
  <c r="DVL1365"/>
  <c r="DVL1371" s="1"/>
  <c r="DUY1365"/>
  <c r="DUY1371" s="1"/>
  <c r="DUX1365"/>
  <c r="DUX1371" s="1"/>
  <c r="DUW1365"/>
  <c r="DUW1371" s="1"/>
  <c r="DUV1365"/>
  <c r="DUV1371" s="1"/>
  <c r="DUI1365"/>
  <c r="DUI1371" s="1"/>
  <c r="DUH1365"/>
  <c r="DUH1371" s="1"/>
  <c r="DUG1365"/>
  <c r="DUG1371" s="1"/>
  <c r="DUF1365"/>
  <c r="DUF1371" s="1"/>
  <c r="DTS1365"/>
  <c r="DTS1371" s="1"/>
  <c r="DTR1365"/>
  <c r="DTR1371" s="1"/>
  <c r="DTQ1365"/>
  <c r="DTQ1371" s="1"/>
  <c r="DTP1365"/>
  <c r="DTP1371" s="1"/>
  <c r="DTC1365"/>
  <c r="DTC1371" s="1"/>
  <c r="DTB1365"/>
  <c r="DTB1371" s="1"/>
  <c r="DTA1365"/>
  <c r="DTA1371" s="1"/>
  <c r="DSZ1365"/>
  <c r="DSZ1371" s="1"/>
  <c r="DSM1365"/>
  <c r="DSM1371" s="1"/>
  <c r="DSL1365"/>
  <c r="DSL1371" s="1"/>
  <c r="DSK1365"/>
  <c r="DSK1371" s="1"/>
  <c r="DSJ1365"/>
  <c r="DSJ1371" s="1"/>
  <c r="DRW1365"/>
  <c r="DRW1371" s="1"/>
  <c r="DRV1365"/>
  <c r="DRV1371" s="1"/>
  <c r="DRU1365"/>
  <c r="DRU1371" s="1"/>
  <c r="DRT1365"/>
  <c r="DRT1371" s="1"/>
  <c r="DRG1365"/>
  <c r="DRG1371" s="1"/>
  <c r="DRF1365"/>
  <c r="DRF1371" s="1"/>
  <c r="DRE1365"/>
  <c r="DRE1371" s="1"/>
  <c r="DRD1365"/>
  <c r="DRD1371" s="1"/>
  <c r="DQQ1365"/>
  <c r="DQQ1371" s="1"/>
  <c r="DQP1365"/>
  <c r="DQP1371" s="1"/>
  <c r="DQO1365"/>
  <c r="DQO1371" s="1"/>
  <c r="DQN1365"/>
  <c r="DQN1371" s="1"/>
  <c r="DQA1365"/>
  <c r="DQA1371" s="1"/>
  <c r="DPZ1365"/>
  <c r="DPZ1371" s="1"/>
  <c r="DPY1365"/>
  <c r="DPY1371" s="1"/>
  <c r="DPX1365"/>
  <c r="DPX1371" s="1"/>
  <c r="DPK1365"/>
  <c r="DPK1371" s="1"/>
  <c r="DPJ1365"/>
  <c r="DPJ1371" s="1"/>
  <c r="DPI1365"/>
  <c r="DPI1371" s="1"/>
  <c r="DPH1365"/>
  <c r="DPH1371" s="1"/>
  <c r="DOU1365"/>
  <c r="DOU1371" s="1"/>
  <c r="DOT1365"/>
  <c r="DOT1371" s="1"/>
  <c r="DOS1365"/>
  <c r="DOS1371" s="1"/>
  <c r="DOR1365"/>
  <c r="DOR1371" s="1"/>
  <c r="DOE1365"/>
  <c r="DOE1371" s="1"/>
  <c r="DOD1365"/>
  <c r="DOD1371" s="1"/>
  <c r="DOC1365"/>
  <c r="DOC1371" s="1"/>
  <c r="DOB1365"/>
  <c r="DOB1371" s="1"/>
  <c r="DNO1365"/>
  <c r="DNO1371" s="1"/>
  <c r="DNN1365"/>
  <c r="DNN1371" s="1"/>
  <c r="DNM1365"/>
  <c r="DNM1371" s="1"/>
  <c r="DNL1365"/>
  <c r="DNL1371" s="1"/>
  <c r="DMY1365"/>
  <c r="DMY1371" s="1"/>
  <c r="DMX1365"/>
  <c r="DMX1371" s="1"/>
  <c r="DMW1365"/>
  <c r="DMW1371" s="1"/>
  <c r="DMV1365"/>
  <c r="DMV1371" s="1"/>
  <c r="DMI1365"/>
  <c r="DMI1371" s="1"/>
  <c r="DMH1365"/>
  <c r="DMH1371" s="1"/>
  <c r="DMG1365"/>
  <c r="DMG1371" s="1"/>
  <c r="DMF1365"/>
  <c r="DMF1371" s="1"/>
  <c r="DLS1365"/>
  <c r="DLS1371" s="1"/>
  <c r="DLR1365"/>
  <c r="DLR1371" s="1"/>
  <c r="DLQ1365"/>
  <c r="DLQ1371" s="1"/>
  <c r="DLP1365"/>
  <c r="DLP1371" s="1"/>
  <c r="DLC1365"/>
  <c r="DLC1371" s="1"/>
  <c r="DLB1365"/>
  <c r="DLB1371" s="1"/>
  <c r="DLA1365"/>
  <c r="DLA1371" s="1"/>
  <c r="DKZ1365"/>
  <c r="DKZ1371" s="1"/>
  <c r="DKM1365"/>
  <c r="DKM1371" s="1"/>
  <c r="DKL1365"/>
  <c r="DKL1371" s="1"/>
  <c r="DKK1365"/>
  <c r="DKK1371" s="1"/>
  <c r="DKJ1365"/>
  <c r="DKJ1371" s="1"/>
  <c r="DJW1365"/>
  <c r="DJW1371" s="1"/>
  <c r="DJV1365"/>
  <c r="DJV1371" s="1"/>
  <c r="DJU1365"/>
  <c r="DJU1371" s="1"/>
  <c r="DJT1365"/>
  <c r="DJT1371" s="1"/>
  <c r="DJG1365"/>
  <c r="DJG1371" s="1"/>
  <c r="DJF1365"/>
  <c r="DJF1371" s="1"/>
  <c r="DJE1365"/>
  <c r="DJE1371" s="1"/>
  <c r="DJD1365"/>
  <c r="DJD1371" s="1"/>
  <c r="DIQ1365"/>
  <c r="DIQ1371" s="1"/>
  <c r="DIP1365"/>
  <c r="DIP1371" s="1"/>
  <c r="DIO1365"/>
  <c r="DIO1371" s="1"/>
  <c r="DIN1365"/>
  <c r="DIN1371" s="1"/>
  <c r="DIA1365"/>
  <c r="DIA1371" s="1"/>
  <c r="DHZ1365"/>
  <c r="DHZ1371" s="1"/>
  <c r="DHY1365"/>
  <c r="DHY1371" s="1"/>
  <c r="DHX1365"/>
  <c r="DHX1371" s="1"/>
  <c r="DHK1365"/>
  <c r="DHK1371" s="1"/>
  <c r="DHJ1365"/>
  <c r="DHJ1371" s="1"/>
  <c r="DHI1365"/>
  <c r="DHI1371" s="1"/>
  <c r="DHH1365"/>
  <c r="DHH1371" s="1"/>
  <c r="DGU1365"/>
  <c r="DGU1371" s="1"/>
  <c r="DGT1365"/>
  <c r="DGT1371" s="1"/>
  <c r="DGS1365"/>
  <c r="DGS1371" s="1"/>
  <c r="DGR1365"/>
  <c r="DGR1371" s="1"/>
  <c r="DGE1365"/>
  <c r="DGE1371" s="1"/>
  <c r="DGD1365"/>
  <c r="DGD1371" s="1"/>
  <c r="DGC1365"/>
  <c r="DGC1371" s="1"/>
  <c r="DGB1365"/>
  <c r="DGB1371" s="1"/>
  <c r="DFO1365"/>
  <c r="DFO1371" s="1"/>
  <c r="DFN1365"/>
  <c r="DFN1371" s="1"/>
  <c r="DFM1365"/>
  <c r="DFM1371" s="1"/>
  <c r="DFL1365"/>
  <c r="DFL1371" s="1"/>
  <c r="DEY1365"/>
  <c r="DEY1371" s="1"/>
  <c r="DEX1365"/>
  <c r="DEX1371" s="1"/>
  <c r="DEW1365"/>
  <c r="DEW1371" s="1"/>
  <c r="DEV1365"/>
  <c r="DEV1371" s="1"/>
  <c r="DEI1365"/>
  <c r="DEI1371" s="1"/>
  <c r="DEH1365"/>
  <c r="DEH1371" s="1"/>
  <c r="DEG1365"/>
  <c r="DEG1371" s="1"/>
  <c r="DEF1365"/>
  <c r="DEF1371" s="1"/>
  <c r="DDS1365"/>
  <c r="DDS1371" s="1"/>
  <c r="DDR1365"/>
  <c r="DDR1371" s="1"/>
  <c r="DDQ1365"/>
  <c r="DDQ1371" s="1"/>
  <c r="DDP1365"/>
  <c r="DDP1371" s="1"/>
  <c r="DDC1365"/>
  <c r="DDC1371" s="1"/>
  <c r="DDB1365"/>
  <c r="DDB1371" s="1"/>
  <c r="DDA1365"/>
  <c r="DDA1371" s="1"/>
  <c r="DCZ1365"/>
  <c r="DCZ1371" s="1"/>
  <c r="DCM1365"/>
  <c r="DCM1371" s="1"/>
  <c r="DCL1365"/>
  <c r="DCL1371" s="1"/>
  <c r="DCK1365"/>
  <c r="DCK1371" s="1"/>
  <c r="DCJ1365"/>
  <c r="DCJ1371" s="1"/>
  <c r="DBW1365"/>
  <c r="DBW1371" s="1"/>
  <c r="DBV1365"/>
  <c r="DBV1371" s="1"/>
  <c r="DBU1365"/>
  <c r="DBU1371" s="1"/>
  <c r="DBT1365"/>
  <c r="DBT1371" s="1"/>
  <c r="DBG1365"/>
  <c r="DBG1371" s="1"/>
  <c r="DBF1365"/>
  <c r="DBF1371" s="1"/>
  <c r="DBE1365"/>
  <c r="DBE1371" s="1"/>
  <c r="DBD1365"/>
  <c r="DBD1371" s="1"/>
  <c r="DAQ1365"/>
  <c r="DAQ1371" s="1"/>
  <c r="DAP1365"/>
  <c r="DAP1371" s="1"/>
  <c r="DAO1365"/>
  <c r="DAO1371" s="1"/>
  <c r="DAN1365"/>
  <c r="DAN1371" s="1"/>
  <c r="DAA1365"/>
  <c r="DAA1371" s="1"/>
  <c r="CZZ1365"/>
  <c r="CZZ1371" s="1"/>
  <c r="CZY1365"/>
  <c r="CZY1371" s="1"/>
  <c r="CZX1365"/>
  <c r="CZX1371" s="1"/>
  <c r="CZK1365"/>
  <c r="CZK1371" s="1"/>
  <c r="CZJ1365"/>
  <c r="CZJ1371" s="1"/>
  <c r="CZI1365"/>
  <c r="CZI1371" s="1"/>
  <c r="CZH1365"/>
  <c r="CZH1371" s="1"/>
  <c r="CYU1365"/>
  <c r="CYU1371" s="1"/>
  <c r="CYT1365"/>
  <c r="CYT1371" s="1"/>
  <c r="CYS1365"/>
  <c r="CYS1371" s="1"/>
  <c r="CYR1365"/>
  <c r="CYR1371" s="1"/>
  <c r="CYE1365"/>
  <c r="CYE1371" s="1"/>
  <c r="CYD1365"/>
  <c r="CYD1371" s="1"/>
  <c r="CYC1365"/>
  <c r="CYC1371" s="1"/>
  <c r="CYB1365"/>
  <c r="CYB1371" s="1"/>
  <c r="CXO1365"/>
  <c r="CXO1371" s="1"/>
  <c r="CXN1365"/>
  <c r="CXN1371" s="1"/>
  <c r="CXM1365"/>
  <c r="CXM1371" s="1"/>
  <c r="CXL1365"/>
  <c r="CXL1371" s="1"/>
  <c r="CWY1365"/>
  <c r="CWY1371" s="1"/>
  <c r="CWX1365"/>
  <c r="CWX1371" s="1"/>
  <c r="CWW1365"/>
  <c r="CWW1371" s="1"/>
  <c r="CWV1365"/>
  <c r="CWV1371" s="1"/>
  <c r="CWI1365"/>
  <c r="CWI1371" s="1"/>
  <c r="CWH1365"/>
  <c r="CWH1371" s="1"/>
  <c r="CWG1365"/>
  <c r="CWG1371" s="1"/>
  <c r="CWF1365"/>
  <c r="CWF1371" s="1"/>
  <c r="CVS1365"/>
  <c r="CVS1371" s="1"/>
  <c r="CVR1365"/>
  <c r="CVR1371" s="1"/>
  <c r="CVQ1365"/>
  <c r="CVQ1371" s="1"/>
  <c r="CVP1365"/>
  <c r="CVP1371" s="1"/>
  <c r="CVC1365"/>
  <c r="CVC1371" s="1"/>
  <c r="CVB1365"/>
  <c r="CVB1371" s="1"/>
  <c r="CVA1365"/>
  <c r="CVA1371" s="1"/>
  <c r="CUZ1365"/>
  <c r="CUZ1371" s="1"/>
  <c r="CUM1365"/>
  <c r="CUM1371" s="1"/>
  <c r="CUL1365"/>
  <c r="CUL1371" s="1"/>
  <c r="CUK1365"/>
  <c r="CUK1371" s="1"/>
  <c r="CUJ1365"/>
  <c r="CUJ1371" s="1"/>
  <c r="CTW1365"/>
  <c r="CTW1371" s="1"/>
  <c r="CTV1365"/>
  <c r="CTV1371" s="1"/>
  <c r="CTU1365"/>
  <c r="CTU1371" s="1"/>
  <c r="CTT1365"/>
  <c r="CTT1371" s="1"/>
  <c r="CTG1365"/>
  <c r="CTG1371" s="1"/>
  <c r="CTF1365"/>
  <c r="CTF1371" s="1"/>
  <c r="CTE1365"/>
  <c r="CTE1371" s="1"/>
  <c r="CTD1365"/>
  <c r="CTD1371" s="1"/>
  <c r="CSQ1365"/>
  <c r="CSQ1371" s="1"/>
  <c r="CSP1365"/>
  <c r="CSP1371" s="1"/>
  <c r="CSO1365"/>
  <c r="CSO1371" s="1"/>
  <c r="CSN1365"/>
  <c r="CSN1371" s="1"/>
  <c r="CSA1365"/>
  <c r="CSA1371" s="1"/>
  <c r="CRZ1365"/>
  <c r="CRZ1371" s="1"/>
  <c r="CRY1365"/>
  <c r="CRY1371" s="1"/>
  <c r="CRX1365"/>
  <c r="CRX1371" s="1"/>
  <c r="CRK1365"/>
  <c r="CRK1371" s="1"/>
  <c r="CRJ1365"/>
  <c r="CRJ1371" s="1"/>
  <c r="CRI1365"/>
  <c r="CRI1371" s="1"/>
  <c r="CRH1365"/>
  <c r="CRH1371" s="1"/>
  <c r="CQU1365"/>
  <c r="CQU1371" s="1"/>
  <c r="CQT1365"/>
  <c r="CQT1371" s="1"/>
  <c r="CQS1365"/>
  <c r="CQS1371" s="1"/>
  <c r="CQR1365"/>
  <c r="CQR1371" s="1"/>
  <c r="CQE1365"/>
  <c r="CQE1371" s="1"/>
  <c r="CQD1365"/>
  <c r="CQD1371" s="1"/>
  <c r="CQC1365"/>
  <c r="CQC1371" s="1"/>
  <c r="CQB1365"/>
  <c r="CQB1371" s="1"/>
  <c r="CPO1365"/>
  <c r="CPO1371" s="1"/>
  <c r="CPN1365"/>
  <c r="CPN1371" s="1"/>
  <c r="CPM1365"/>
  <c r="CPM1371" s="1"/>
  <c r="CPL1365"/>
  <c r="CPL1371" s="1"/>
  <c r="COY1365"/>
  <c r="COY1371" s="1"/>
  <c r="COX1365"/>
  <c r="COX1371" s="1"/>
  <c r="COW1365"/>
  <c r="COW1371" s="1"/>
  <c r="COV1365"/>
  <c r="COV1371" s="1"/>
  <c r="COI1365"/>
  <c r="COI1371" s="1"/>
  <c r="COH1365"/>
  <c r="COH1371" s="1"/>
  <c r="COG1365"/>
  <c r="COG1371" s="1"/>
  <c r="COF1365"/>
  <c r="COF1371" s="1"/>
  <c r="CNS1365"/>
  <c r="CNS1371" s="1"/>
  <c r="CNR1365"/>
  <c r="CNR1371" s="1"/>
  <c r="CNQ1365"/>
  <c r="CNQ1371" s="1"/>
  <c r="CNP1365"/>
  <c r="CNP1371" s="1"/>
  <c r="CNC1365"/>
  <c r="CNC1371" s="1"/>
  <c r="CNB1365"/>
  <c r="CNB1371" s="1"/>
  <c r="CNA1365"/>
  <c r="CNA1371" s="1"/>
  <c r="CMZ1365"/>
  <c r="CMZ1371" s="1"/>
  <c r="CMM1365"/>
  <c r="CMM1371" s="1"/>
  <c r="CML1365"/>
  <c r="CML1371" s="1"/>
  <c r="CMK1365"/>
  <c r="CMK1371" s="1"/>
  <c r="CMJ1365"/>
  <c r="CMJ1371" s="1"/>
  <c r="CLW1365"/>
  <c r="CLW1371" s="1"/>
  <c r="CLV1365"/>
  <c r="CLV1371" s="1"/>
  <c r="CLU1365"/>
  <c r="CLU1371" s="1"/>
  <c r="CLT1365"/>
  <c r="CLT1371" s="1"/>
  <c r="CLG1365"/>
  <c r="CLG1371" s="1"/>
  <c r="CLF1365"/>
  <c r="CLF1371" s="1"/>
  <c r="CLE1365"/>
  <c r="CLE1371" s="1"/>
  <c r="CLD1365"/>
  <c r="CLD1371" s="1"/>
  <c r="CKQ1365"/>
  <c r="CKQ1371" s="1"/>
  <c r="CKP1365"/>
  <c r="CKP1371" s="1"/>
  <c r="CKO1365"/>
  <c r="CKO1371" s="1"/>
  <c r="CKN1365"/>
  <c r="CKN1371" s="1"/>
  <c r="CKA1365"/>
  <c r="CKA1371" s="1"/>
  <c r="CJZ1365"/>
  <c r="CJZ1371" s="1"/>
  <c r="CJY1365"/>
  <c r="CJY1371" s="1"/>
  <c r="CJX1365"/>
  <c r="CJX1371" s="1"/>
  <c r="CJK1365"/>
  <c r="CJK1371" s="1"/>
  <c r="CJJ1365"/>
  <c r="CJJ1371" s="1"/>
  <c r="CJI1365"/>
  <c r="CJI1371" s="1"/>
  <c r="CJH1365"/>
  <c r="CJH1371" s="1"/>
  <c r="CIU1365"/>
  <c r="CIU1371" s="1"/>
  <c r="CIT1365"/>
  <c r="CIT1371" s="1"/>
  <c r="CIS1365"/>
  <c r="CIS1371" s="1"/>
  <c r="CIR1365"/>
  <c r="CIR1371" s="1"/>
  <c r="CIE1365"/>
  <c r="CIE1371" s="1"/>
  <c r="CID1365"/>
  <c r="CID1371" s="1"/>
  <c r="CIC1365"/>
  <c r="CIC1371" s="1"/>
  <c r="CIB1365"/>
  <c r="CIB1371" s="1"/>
  <c r="CHO1365"/>
  <c r="CHO1371" s="1"/>
  <c r="CHN1365"/>
  <c r="CHN1371" s="1"/>
  <c r="CHM1365"/>
  <c r="CHM1371" s="1"/>
  <c r="CHL1365"/>
  <c r="CHL1371" s="1"/>
  <c r="CGY1365"/>
  <c r="CGY1371" s="1"/>
  <c r="CGX1365"/>
  <c r="CGX1371" s="1"/>
  <c r="CGW1365"/>
  <c r="CGW1371" s="1"/>
  <c r="CGV1365"/>
  <c r="CGV1371" s="1"/>
  <c r="CGI1365"/>
  <c r="CGI1371" s="1"/>
  <c r="CGH1365"/>
  <c r="CGH1371" s="1"/>
  <c r="CGG1365"/>
  <c r="CGG1371" s="1"/>
  <c r="CGF1365"/>
  <c r="CGF1371" s="1"/>
  <c r="CFS1365"/>
  <c r="CFS1371" s="1"/>
  <c r="CFR1365"/>
  <c r="CFR1371" s="1"/>
  <c r="CFQ1365"/>
  <c r="CFQ1371" s="1"/>
  <c r="CFP1365"/>
  <c r="CFP1371" s="1"/>
  <c r="CFC1365"/>
  <c r="CFC1371" s="1"/>
  <c r="CFB1365"/>
  <c r="CFB1371" s="1"/>
  <c r="CFA1365"/>
  <c r="CFA1371" s="1"/>
  <c r="CEZ1365"/>
  <c r="CEZ1371" s="1"/>
  <c r="CEM1365"/>
  <c r="CEM1371" s="1"/>
  <c r="CEL1365"/>
  <c r="CEL1371" s="1"/>
  <c r="CEK1365"/>
  <c r="CEK1371" s="1"/>
  <c r="CEJ1365"/>
  <c r="CEJ1371" s="1"/>
  <c r="CDW1365"/>
  <c r="CDW1371" s="1"/>
  <c r="CDV1365"/>
  <c r="CDV1371" s="1"/>
  <c r="CDU1365"/>
  <c r="CDU1371" s="1"/>
  <c r="CDT1365"/>
  <c r="CDT1371" s="1"/>
  <c r="CDG1365"/>
  <c r="CDG1371" s="1"/>
  <c r="CDF1365"/>
  <c r="CDF1371" s="1"/>
  <c r="CDE1365"/>
  <c r="CDE1371" s="1"/>
  <c r="CDD1365"/>
  <c r="CDD1371" s="1"/>
  <c r="CCQ1365"/>
  <c r="CCQ1371" s="1"/>
  <c r="CCP1365"/>
  <c r="CCP1371" s="1"/>
  <c r="CCO1365"/>
  <c r="CCO1371" s="1"/>
  <c r="CCN1365"/>
  <c r="CCN1371" s="1"/>
  <c r="CCA1365"/>
  <c r="CCA1371" s="1"/>
  <c r="CBZ1365"/>
  <c r="CBZ1371" s="1"/>
  <c r="CBY1365"/>
  <c r="CBY1371" s="1"/>
  <c r="CBX1365"/>
  <c r="CBX1371" s="1"/>
  <c r="CBK1365"/>
  <c r="CBK1371" s="1"/>
  <c r="CBJ1365"/>
  <c r="CBJ1371" s="1"/>
  <c r="CBI1365"/>
  <c r="CBI1371" s="1"/>
  <c r="CBH1365"/>
  <c r="CBH1371" s="1"/>
  <c r="CAU1365"/>
  <c r="CAU1371" s="1"/>
  <c r="CAT1365"/>
  <c r="CAT1371" s="1"/>
  <c r="CAS1365"/>
  <c r="CAS1371" s="1"/>
  <c r="CAR1365"/>
  <c r="CAR1371" s="1"/>
  <c r="CAE1365"/>
  <c r="CAE1371" s="1"/>
  <c r="CAD1365"/>
  <c r="CAD1371" s="1"/>
  <c r="CAC1365"/>
  <c r="CAC1371" s="1"/>
  <c r="CAB1365"/>
  <c r="CAB1371" s="1"/>
  <c r="BZO1365"/>
  <c r="BZO1371" s="1"/>
  <c r="BZN1365"/>
  <c r="BZN1371" s="1"/>
  <c r="BZM1365"/>
  <c r="BZM1371" s="1"/>
  <c r="BZL1365"/>
  <c r="BZL1371" s="1"/>
  <c r="BYY1365"/>
  <c r="BYY1371" s="1"/>
  <c r="BYX1365"/>
  <c r="BYX1371" s="1"/>
  <c r="BYW1365"/>
  <c r="BYW1371" s="1"/>
  <c r="BYV1365"/>
  <c r="BYV1371" s="1"/>
  <c r="BYI1365"/>
  <c r="BYI1371" s="1"/>
  <c r="BYH1365"/>
  <c r="BYH1371" s="1"/>
  <c r="BYG1365"/>
  <c r="BYG1371" s="1"/>
  <c r="BYF1365"/>
  <c r="BYF1371" s="1"/>
  <c r="BXS1365"/>
  <c r="BXS1371" s="1"/>
  <c r="BXR1365"/>
  <c r="BXR1371" s="1"/>
  <c r="BXQ1365"/>
  <c r="BXQ1371" s="1"/>
  <c r="BXP1365"/>
  <c r="BXP1371" s="1"/>
  <c r="BXC1365"/>
  <c r="BXC1371" s="1"/>
  <c r="BXB1365"/>
  <c r="BXB1371" s="1"/>
  <c r="BXA1365"/>
  <c r="BXA1371" s="1"/>
  <c r="BWZ1365"/>
  <c r="BWZ1371" s="1"/>
  <c r="BWM1365"/>
  <c r="BWM1371" s="1"/>
  <c r="BWL1365"/>
  <c r="BWL1371" s="1"/>
  <c r="BWK1365"/>
  <c r="BWK1371" s="1"/>
  <c r="BWJ1365"/>
  <c r="BWJ1371" s="1"/>
  <c r="BVW1365"/>
  <c r="BVW1371" s="1"/>
  <c r="BVV1365"/>
  <c r="BVV1371" s="1"/>
  <c r="BVU1365"/>
  <c r="BVU1371" s="1"/>
  <c r="BVT1365"/>
  <c r="BVT1371" s="1"/>
  <c r="BVG1365"/>
  <c r="BVG1371" s="1"/>
  <c r="BVF1365"/>
  <c r="BVF1371" s="1"/>
  <c r="BVE1365"/>
  <c r="BVE1371" s="1"/>
  <c r="BVD1365"/>
  <c r="BVD1371" s="1"/>
  <c r="BUQ1365"/>
  <c r="BUQ1371" s="1"/>
  <c r="BUP1365"/>
  <c r="BUP1371" s="1"/>
  <c r="BUO1365"/>
  <c r="BUO1371" s="1"/>
  <c r="BUN1365"/>
  <c r="BUN1371" s="1"/>
  <c r="BUA1365"/>
  <c r="BUA1371" s="1"/>
  <c r="BTZ1365"/>
  <c r="BTZ1371" s="1"/>
  <c r="BTY1365"/>
  <c r="BTY1371" s="1"/>
  <c r="BTX1365"/>
  <c r="BTX1371" s="1"/>
  <c r="BTK1365"/>
  <c r="BTK1371" s="1"/>
  <c r="BTJ1365"/>
  <c r="BTJ1371" s="1"/>
  <c r="BTI1365"/>
  <c r="BTI1371" s="1"/>
  <c r="BTH1365"/>
  <c r="BTH1371" s="1"/>
  <c r="BSU1365"/>
  <c r="BSU1371" s="1"/>
  <c r="BST1365"/>
  <c r="BST1371" s="1"/>
  <c r="BSS1365"/>
  <c r="BSS1371" s="1"/>
  <c r="BSR1365"/>
  <c r="BSR1371" s="1"/>
  <c r="BSE1365"/>
  <c r="BSE1371" s="1"/>
  <c r="BSD1365"/>
  <c r="BSD1371" s="1"/>
  <c r="BSC1365"/>
  <c r="BSC1371" s="1"/>
  <c r="BSB1365"/>
  <c r="BSB1371" s="1"/>
  <c r="BRO1365"/>
  <c r="BRO1371" s="1"/>
  <c r="BRN1365"/>
  <c r="BRN1371" s="1"/>
  <c r="BRM1365"/>
  <c r="BRM1371" s="1"/>
  <c r="BRL1365"/>
  <c r="BRL1371" s="1"/>
  <c r="BQY1365"/>
  <c r="BQY1371" s="1"/>
  <c r="BQX1365"/>
  <c r="BQX1371" s="1"/>
  <c r="BQW1365"/>
  <c r="BQW1371" s="1"/>
  <c r="BQV1365"/>
  <c r="BQV1371" s="1"/>
  <c r="BQI1365"/>
  <c r="BQI1371" s="1"/>
  <c r="BQH1365"/>
  <c r="BQH1371" s="1"/>
  <c r="BQG1365"/>
  <c r="BQG1371" s="1"/>
  <c r="BQF1365"/>
  <c r="BQF1371" s="1"/>
  <c r="BPS1365"/>
  <c r="BPS1371" s="1"/>
  <c r="BPR1365"/>
  <c r="BPR1371" s="1"/>
  <c r="BPQ1365"/>
  <c r="BPQ1371" s="1"/>
  <c r="BPP1365"/>
  <c r="BPP1371" s="1"/>
  <c r="BPC1365"/>
  <c r="BPC1371" s="1"/>
  <c r="BPB1365"/>
  <c r="BPB1371" s="1"/>
  <c r="BPA1365"/>
  <c r="BPA1371" s="1"/>
  <c r="BOZ1365"/>
  <c r="BOZ1371" s="1"/>
  <c r="BOM1365"/>
  <c r="BOM1371" s="1"/>
  <c r="BOL1365"/>
  <c r="BOL1371" s="1"/>
  <c r="BOK1365"/>
  <c r="BOK1371" s="1"/>
  <c r="BOJ1365"/>
  <c r="BOJ1371" s="1"/>
  <c r="BNW1365"/>
  <c r="BNW1371" s="1"/>
  <c r="BNV1365"/>
  <c r="BNV1371" s="1"/>
  <c r="BNU1365"/>
  <c r="BNU1371" s="1"/>
  <c r="BNT1365"/>
  <c r="BNT1371" s="1"/>
  <c r="BNG1365"/>
  <c r="BNG1371" s="1"/>
  <c r="BNF1365"/>
  <c r="BNF1371" s="1"/>
  <c r="BNE1365"/>
  <c r="BNE1371" s="1"/>
  <c r="BND1365"/>
  <c r="BND1371" s="1"/>
  <c r="BMQ1365"/>
  <c r="BMQ1371" s="1"/>
  <c r="BMP1365"/>
  <c r="BMP1371" s="1"/>
  <c r="BMO1365"/>
  <c r="BMO1371" s="1"/>
  <c r="BMN1365"/>
  <c r="BMN1371" s="1"/>
  <c r="BMA1365"/>
  <c r="BMA1371" s="1"/>
  <c r="BLZ1365"/>
  <c r="BLZ1371" s="1"/>
  <c r="BLY1365"/>
  <c r="BLY1371" s="1"/>
  <c r="BLX1365"/>
  <c r="BLX1371" s="1"/>
  <c r="BLK1365"/>
  <c r="BLK1371" s="1"/>
  <c r="BLJ1365"/>
  <c r="BLJ1371" s="1"/>
  <c r="BLI1365"/>
  <c r="BLI1371" s="1"/>
  <c r="BLH1365"/>
  <c r="BLH1371" s="1"/>
  <c r="BKU1365"/>
  <c r="BKU1371" s="1"/>
  <c r="BKT1365"/>
  <c r="BKT1371" s="1"/>
  <c r="BKS1365"/>
  <c r="BKS1371" s="1"/>
  <c r="BKR1365"/>
  <c r="BKR1371" s="1"/>
  <c r="BKE1365"/>
  <c r="BKE1371" s="1"/>
  <c r="BKD1365"/>
  <c r="BKD1371" s="1"/>
  <c r="BKC1365"/>
  <c r="BKC1371" s="1"/>
  <c r="BKB1365"/>
  <c r="BKB1371" s="1"/>
  <c r="BJO1365"/>
  <c r="BJO1371" s="1"/>
  <c r="BJN1365"/>
  <c r="BJN1371" s="1"/>
  <c r="BJM1365"/>
  <c r="BJM1371" s="1"/>
  <c r="BJL1365"/>
  <c r="BJL1371" s="1"/>
  <c r="BIY1365"/>
  <c r="BIY1371" s="1"/>
  <c r="BIX1365"/>
  <c r="BIX1371" s="1"/>
  <c r="BIW1365"/>
  <c r="BIW1371" s="1"/>
  <c r="BIV1365"/>
  <c r="BIV1371" s="1"/>
  <c r="BII1365"/>
  <c r="BII1371" s="1"/>
  <c r="BIH1365"/>
  <c r="BIH1371" s="1"/>
  <c r="BIG1365"/>
  <c r="BIG1371" s="1"/>
  <c r="BIF1365"/>
  <c r="BIF1371" s="1"/>
  <c r="BHS1365"/>
  <c r="BHS1371" s="1"/>
  <c r="BHR1365"/>
  <c r="BHR1371" s="1"/>
  <c r="BHQ1365"/>
  <c r="BHQ1371" s="1"/>
  <c r="BHP1365"/>
  <c r="BHP1371" s="1"/>
  <c r="BHC1365"/>
  <c r="BHC1371" s="1"/>
  <c r="BHB1365"/>
  <c r="BHB1371" s="1"/>
  <c r="BHA1365"/>
  <c r="BHA1371" s="1"/>
  <c r="BGZ1365"/>
  <c r="BGZ1371" s="1"/>
  <c r="BGM1365"/>
  <c r="BGM1371" s="1"/>
  <c r="BGL1365"/>
  <c r="BGL1371" s="1"/>
  <c r="BGK1365"/>
  <c r="BGK1371" s="1"/>
  <c r="BGJ1365"/>
  <c r="BGJ1371" s="1"/>
  <c r="BFW1365"/>
  <c r="BFW1371" s="1"/>
  <c r="BFV1365"/>
  <c r="BFV1371" s="1"/>
  <c r="BFU1365"/>
  <c r="BFU1371" s="1"/>
  <c r="BFT1365"/>
  <c r="BFT1371" s="1"/>
  <c r="BFG1365"/>
  <c r="BFG1371" s="1"/>
  <c r="BFF1365"/>
  <c r="BFF1371" s="1"/>
  <c r="BFE1365"/>
  <c r="BFE1371" s="1"/>
  <c r="BFD1365"/>
  <c r="BFD1371" s="1"/>
  <c r="BEQ1365"/>
  <c r="BEQ1371" s="1"/>
  <c r="BEP1365"/>
  <c r="BEP1371" s="1"/>
  <c r="BEO1365"/>
  <c r="BEO1371" s="1"/>
  <c r="BEN1365"/>
  <c r="BEN1371" s="1"/>
  <c r="BEA1365"/>
  <c r="BEA1371" s="1"/>
  <c r="BDZ1365"/>
  <c r="BDZ1371" s="1"/>
  <c r="BDY1365"/>
  <c r="BDY1371" s="1"/>
  <c r="BDX1365"/>
  <c r="BDX1371" s="1"/>
  <c r="BDK1365"/>
  <c r="BDK1371" s="1"/>
  <c r="BDJ1365"/>
  <c r="BDJ1371" s="1"/>
  <c r="BDI1365"/>
  <c r="BDI1371" s="1"/>
  <c r="BDH1365"/>
  <c r="BDH1371" s="1"/>
  <c r="BCU1365"/>
  <c r="BCU1371" s="1"/>
  <c r="BCT1365"/>
  <c r="BCT1371" s="1"/>
  <c r="BCS1365"/>
  <c r="BCS1371" s="1"/>
  <c r="BCR1365"/>
  <c r="BCR1371" s="1"/>
  <c r="BCE1365"/>
  <c r="BCE1371" s="1"/>
  <c r="BCD1365"/>
  <c r="BCD1371" s="1"/>
  <c r="BCC1365"/>
  <c r="BCC1371" s="1"/>
  <c r="BCB1365"/>
  <c r="BCB1371" s="1"/>
  <c r="BBO1365"/>
  <c r="BBO1371" s="1"/>
  <c r="BBN1365"/>
  <c r="BBN1371" s="1"/>
  <c r="BBM1365"/>
  <c r="BBM1371" s="1"/>
  <c r="BBL1365"/>
  <c r="BBL1371" s="1"/>
  <c r="BAY1365"/>
  <c r="BAY1371" s="1"/>
  <c r="BAX1365"/>
  <c r="BAX1371" s="1"/>
  <c r="BAW1365"/>
  <c r="BAW1371" s="1"/>
  <c r="BAV1365"/>
  <c r="BAV1371" s="1"/>
  <c r="BAI1365"/>
  <c r="BAI1371" s="1"/>
  <c r="BAH1365"/>
  <c r="BAH1371" s="1"/>
  <c r="BAG1365"/>
  <c r="BAG1371" s="1"/>
  <c r="BAF1365"/>
  <c r="BAF1371" s="1"/>
  <c r="AZS1365"/>
  <c r="AZS1371" s="1"/>
  <c r="AZR1365"/>
  <c r="AZR1371" s="1"/>
  <c r="AZQ1365"/>
  <c r="AZQ1371" s="1"/>
  <c r="AZP1365"/>
  <c r="AZP1371" s="1"/>
  <c r="AZC1365"/>
  <c r="AZC1371" s="1"/>
  <c r="AZB1365"/>
  <c r="AZB1371" s="1"/>
  <c r="AZA1365"/>
  <c r="AZA1371" s="1"/>
  <c r="AYZ1365"/>
  <c r="AYZ1371" s="1"/>
  <c r="AYM1365"/>
  <c r="AYM1371" s="1"/>
  <c r="AYL1365"/>
  <c r="AYL1371" s="1"/>
  <c r="AYK1365"/>
  <c r="AYK1371" s="1"/>
  <c r="AYJ1365"/>
  <c r="AYJ1371" s="1"/>
  <c r="AXW1365"/>
  <c r="AXW1371" s="1"/>
  <c r="AXV1365"/>
  <c r="AXV1371" s="1"/>
  <c r="AXU1365"/>
  <c r="AXU1371" s="1"/>
  <c r="AXT1365"/>
  <c r="AXT1371" s="1"/>
  <c r="AXG1365"/>
  <c r="AXG1371" s="1"/>
  <c r="AXF1365"/>
  <c r="AXF1371" s="1"/>
  <c r="AXE1365"/>
  <c r="AXE1371" s="1"/>
  <c r="AXD1365"/>
  <c r="AXD1371" s="1"/>
  <c r="AWQ1365"/>
  <c r="AWQ1371" s="1"/>
  <c r="AWP1365"/>
  <c r="AWP1371" s="1"/>
  <c r="AWO1365"/>
  <c r="AWO1371" s="1"/>
  <c r="AWN1365"/>
  <c r="AWN1371" s="1"/>
  <c r="AWA1365"/>
  <c r="AWA1371" s="1"/>
  <c r="AVZ1365"/>
  <c r="AVZ1371" s="1"/>
  <c r="AVY1365"/>
  <c r="AVY1371" s="1"/>
  <c r="AVX1365"/>
  <c r="AVX1371" s="1"/>
  <c r="AVK1365"/>
  <c r="AVK1371" s="1"/>
  <c r="AVJ1365"/>
  <c r="AVJ1371" s="1"/>
  <c r="AVI1365"/>
  <c r="AVI1371" s="1"/>
  <c r="AVH1365"/>
  <c r="AVH1371" s="1"/>
  <c r="AUU1365"/>
  <c r="AUU1371" s="1"/>
  <c r="AUT1365"/>
  <c r="AUT1371" s="1"/>
  <c r="AUS1365"/>
  <c r="AUS1371" s="1"/>
  <c r="AUR1365"/>
  <c r="AUR1371" s="1"/>
  <c r="AUE1365"/>
  <c r="AUE1371" s="1"/>
  <c r="AUD1365"/>
  <c r="AUD1371" s="1"/>
  <c r="AUC1365"/>
  <c r="AUC1371" s="1"/>
  <c r="AUB1365"/>
  <c r="AUB1371" s="1"/>
  <c r="ATO1365"/>
  <c r="ATO1371" s="1"/>
  <c r="ATN1365"/>
  <c r="ATN1371" s="1"/>
  <c r="ATM1365"/>
  <c r="ATM1371" s="1"/>
  <c r="ATL1365"/>
  <c r="ATL1371" s="1"/>
  <c r="ASY1365"/>
  <c r="ASY1371" s="1"/>
  <c r="ASX1365"/>
  <c r="ASX1371" s="1"/>
  <c r="ASW1365"/>
  <c r="ASW1371" s="1"/>
  <c r="ASV1365"/>
  <c r="ASV1371" s="1"/>
  <c r="ASI1365"/>
  <c r="ASI1371" s="1"/>
  <c r="ASH1365"/>
  <c r="ASH1371" s="1"/>
  <c r="ASG1365"/>
  <c r="ASG1371" s="1"/>
  <c r="ASF1365"/>
  <c r="ASF1371" s="1"/>
  <c r="ARS1365"/>
  <c r="ARS1371" s="1"/>
  <c r="ARR1365"/>
  <c r="ARR1371" s="1"/>
  <c r="ARQ1365"/>
  <c r="ARQ1371" s="1"/>
  <c r="ARP1365"/>
  <c r="ARP1371" s="1"/>
  <c r="ARC1365"/>
  <c r="ARC1371" s="1"/>
  <c r="ARB1365"/>
  <c r="ARB1371" s="1"/>
  <c r="ARA1365"/>
  <c r="ARA1371" s="1"/>
  <c r="AQZ1365"/>
  <c r="AQZ1371" s="1"/>
  <c r="AQM1365"/>
  <c r="AQM1371" s="1"/>
  <c r="AQL1365"/>
  <c r="AQL1371" s="1"/>
  <c r="AQK1365"/>
  <c r="AQK1371" s="1"/>
  <c r="AQJ1365"/>
  <c r="AQJ1371" s="1"/>
  <c r="APW1365"/>
  <c r="APW1371" s="1"/>
  <c r="APV1365"/>
  <c r="APV1371" s="1"/>
  <c r="APU1365"/>
  <c r="APU1371" s="1"/>
  <c r="APT1365"/>
  <c r="APT1371" s="1"/>
  <c r="APG1365"/>
  <c r="APG1371" s="1"/>
  <c r="APF1365"/>
  <c r="APF1371" s="1"/>
  <c r="APE1365"/>
  <c r="APE1371" s="1"/>
  <c r="APD1365"/>
  <c r="APD1371" s="1"/>
  <c r="AOQ1365"/>
  <c r="AOQ1371" s="1"/>
  <c r="AOP1365"/>
  <c r="AOP1371" s="1"/>
  <c r="AOO1365"/>
  <c r="AOO1371" s="1"/>
  <c r="AON1365"/>
  <c r="AON1371" s="1"/>
  <c r="AOA1365"/>
  <c r="AOA1371" s="1"/>
  <c r="ANZ1365"/>
  <c r="ANZ1371" s="1"/>
  <c r="ANY1365"/>
  <c r="ANY1371" s="1"/>
  <c r="ANX1365"/>
  <c r="ANX1371" s="1"/>
  <c r="ANK1365"/>
  <c r="ANK1371" s="1"/>
  <c r="ANJ1365"/>
  <c r="ANJ1371" s="1"/>
  <c r="ANI1365"/>
  <c r="ANI1371" s="1"/>
  <c r="ANH1365"/>
  <c r="ANH1371" s="1"/>
  <c r="AMU1365"/>
  <c r="AMU1371" s="1"/>
  <c r="AMT1365"/>
  <c r="AMT1371" s="1"/>
  <c r="AMS1365"/>
  <c r="AMS1371" s="1"/>
  <c r="AMR1365"/>
  <c r="AMR1371" s="1"/>
  <c r="AME1365"/>
  <c r="AME1371" s="1"/>
  <c r="AMD1365"/>
  <c r="AMD1371" s="1"/>
  <c r="AMC1365"/>
  <c r="AMC1371" s="1"/>
  <c r="AMB1365"/>
  <c r="AMB1371" s="1"/>
  <c r="ALO1365"/>
  <c r="ALO1371" s="1"/>
  <c r="ALN1365"/>
  <c r="ALN1371" s="1"/>
  <c r="ALM1365"/>
  <c r="ALM1371" s="1"/>
  <c r="ALL1365"/>
  <c r="ALL1371" s="1"/>
  <c r="AKY1365"/>
  <c r="AKY1371" s="1"/>
  <c r="AKX1365"/>
  <c r="AKX1371" s="1"/>
  <c r="AKW1365"/>
  <c r="AKW1371" s="1"/>
  <c r="AKV1365"/>
  <c r="AKV1371" s="1"/>
  <c r="AKI1365"/>
  <c r="AKI1371" s="1"/>
  <c r="AKH1365"/>
  <c r="AKH1371" s="1"/>
  <c r="AKG1365"/>
  <c r="AKG1371" s="1"/>
  <c r="AKF1365"/>
  <c r="AKF1371" s="1"/>
  <c r="AJS1365"/>
  <c r="AJS1371" s="1"/>
  <c r="AJR1365"/>
  <c r="AJR1371" s="1"/>
  <c r="AJQ1365"/>
  <c r="AJQ1371" s="1"/>
  <c r="AJP1365"/>
  <c r="AJP1371" s="1"/>
  <c r="AJC1365"/>
  <c r="AJC1371" s="1"/>
  <c r="AJB1365"/>
  <c r="AJB1371" s="1"/>
  <c r="AJA1365"/>
  <c r="AJA1371" s="1"/>
  <c r="AIZ1365"/>
  <c r="AIZ1371" s="1"/>
  <c r="AIM1365"/>
  <c r="AIM1371" s="1"/>
  <c r="AIL1365"/>
  <c r="AIL1371" s="1"/>
  <c r="AIK1365"/>
  <c r="AIK1371" s="1"/>
  <c r="AIJ1365"/>
  <c r="AIJ1371" s="1"/>
  <c r="AHW1365"/>
  <c r="AHW1371" s="1"/>
  <c r="AHV1365"/>
  <c r="AHV1371" s="1"/>
  <c r="AHU1365"/>
  <c r="AHU1371" s="1"/>
  <c r="AHT1365"/>
  <c r="AHT1371" s="1"/>
  <c r="AHG1365"/>
  <c r="AHG1371" s="1"/>
  <c r="AHF1365"/>
  <c r="AHF1371" s="1"/>
  <c r="AHE1365"/>
  <c r="AHE1371" s="1"/>
  <c r="AHD1365"/>
  <c r="AHD1371" s="1"/>
  <c r="AGQ1365"/>
  <c r="AGQ1371" s="1"/>
  <c r="AGP1365"/>
  <c r="AGP1371" s="1"/>
  <c r="AGO1365"/>
  <c r="AGO1371" s="1"/>
  <c r="AGN1365"/>
  <c r="AGN1371" s="1"/>
  <c r="AGA1365"/>
  <c r="AGA1371" s="1"/>
  <c r="AFZ1365"/>
  <c r="AFZ1371" s="1"/>
  <c r="AFY1365"/>
  <c r="AFY1371" s="1"/>
  <c r="AFX1365"/>
  <c r="AFX1371" s="1"/>
  <c r="AFK1365"/>
  <c r="AFK1371" s="1"/>
  <c r="AFJ1365"/>
  <c r="AFJ1371" s="1"/>
  <c r="AFI1365"/>
  <c r="AFI1371" s="1"/>
  <c r="AFH1365"/>
  <c r="AFH1371" s="1"/>
  <c r="AEU1365"/>
  <c r="AEU1371" s="1"/>
  <c r="AET1365"/>
  <c r="AET1371" s="1"/>
  <c r="AES1365"/>
  <c r="AES1371" s="1"/>
  <c r="AER1365"/>
  <c r="AER1371" s="1"/>
  <c r="AEE1365"/>
  <c r="AEE1371" s="1"/>
  <c r="AED1365"/>
  <c r="AED1371" s="1"/>
  <c r="AEC1365"/>
  <c r="AEC1371" s="1"/>
  <c r="AEB1365"/>
  <c r="AEB1371" s="1"/>
  <c r="ADO1365"/>
  <c r="ADO1371" s="1"/>
  <c r="ADN1365"/>
  <c r="ADN1371" s="1"/>
  <c r="ADM1365"/>
  <c r="ADM1371" s="1"/>
  <c r="ADL1365"/>
  <c r="ADL1371" s="1"/>
  <c r="ACY1365"/>
  <c r="ACY1371" s="1"/>
  <c r="ACX1365"/>
  <c r="ACX1371" s="1"/>
  <c r="ACW1365"/>
  <c r="ACW1371" s="1"/>
  <c r="ACV1365"/>
  <c r="ACV1371" s="1"/>
  <c r="ACI1365"/>
  <c r="ACI1371" s="1"/>
  <c r="ACH1365"/>
  <c r="ACH1371" s="1"/>
  <c r="ACG1365"/>
  <c r="ACG1371" s="1"/>
  <c r="ACF1365"/>
  <c r="ACF1371" s="1"/>
  <c r="ABS1365"/>
  <c r="ABS1371" s="1"/>
  <c r="ABR1365"/>
  <c r="ABR1371" s="1"/>
  <c r="ABQ1365"/>
  <c r="ABQ1371" s="1"/>
  <c r="ABP1365"/>
  <c r="ABP1371" s="1"/>
  <c r="ABC1365"/>
  <c r="ABC1371" s="1"/>
  <c r="ABB1365"/>
  <c r="ABB1371" s="1"/>
  <c r="ABA1365"/>
  <c r="ABA1371" s="1"/>
  <c r="AAZ1365"/>
  <c r="AAZ1371" s="1"/>
  <c r="AAM1365"/>
  <c r="AAM1371" s="1"/>
  <c r="AAL1365"/>
  <c r="AAL1371" s="1"/>
  <c r="AAK1365"/>
  <c r="AAK1371" s="1"/>
  <c r="AAJ1365"/>
  <c r="AAJ1371" s="1"/>
  <c r="ZW1365"/>
  <c r="ZW1371" s="1"/>
  <c r="ZV1365"/>
  <c r="ZV1371" s="1"/>
  <c r="ZU1365"/>
  <c r="ZU1371" s="1"/>
  <c r="ZT1365"/>
  <c r="ZT1371" s="1"/>
  <c r="ZG1365"/>
  <c r="ZG1371" s="1"/>
  <c r="ZF1365"/>
  <c r="ZF1371" s="1"/>
  <c r="ZE1365"/>
  <c r="ZE1371" s="1"/>
  <c r="ZD1365"/>
  <c r="ZD1371" s="1"/>
  <c r="YQ1365"/>
  <c r="YQ1371" s="1"/>
  <c r="YP1365"/>
  <c r="YP1371" s="1"/>
  <c r="YO1365"/>
  <c r="YO1371" s="1"/>
  <c r="YN1365"/>
  <c r="YN1371" s="1"/>
  <c r="YA1365"/>
  <c r="YA1371" s="1"/>
  <c r="XZ1365"/>
  <c r="XZ1371" s="1"/>
  <c r="XY1365"/>
  <c r="XY1371" s="1"/>
  <c r="XX1365"/>
  <c r="XX1371" s="1"/>
  <c r="XK1365"/>
  <c r="XK1371" s="1"/>
  <c r="XJ1365"/>
  <c r="XJ1371" s="1"/>
  <c r="XI1365"/>
  <c r="XI1371" s="1"/>
  <c r="XH1365"/>
  <c r="XH1371" s="1"/>
  <c r="WU1365"/>
  <c r="WU1371" s="1"/>
  <c r="WT1365"/>
  <c r="WT1371" s="1"/>
  <c r="WS1365"/>
  <c r="WS1371" s="1"/>
  <c r="WR1365"/>
  <c r="WR1371" s="1"/>
  <c r="WE1365"/>
  <c r="WE1371" s="1"/>
  <c r="WD1365"/>
  <c r="WD1371" s="1"/>
  <c r="WC1365"/>
  <c r="WC1371" s="1"/>
  <c r="WB1365"/>
  <c r="WB1371" s="1"/>
  <c r="VO1365"/>
  <c r="VO1371" s="1"/>
  <c r="VN1365"/>
  <c r="VN1371" s="1"/>
  <c r="VM1365"/>
  <c r="VM1371" s="1"/>
  <c r="VL1365"/>
  <c r="VL1371" s="1"/>
  <c r="UY1365"/>
  <c r="UY1371" s="1"/>
  <c r="UX1365"/>
  <c r="UX1371" s="1"/>
  <c r="UW1365"/>
  <c r="UW1371" s="1"/>
  <c r="UV1365"/>
  <c r="UV1371" s="1"/>
  <c r="UI1365"/>
  <c r="UI1371" s="1"/>
  <c r="UH1365"/>
  <c r="UH1371" s="1"/>
  <c r="UG1365"/>
  <c r="UG1371" s="1"/>
  <c r="UF1365"/>
  <c r="UF1371" s="1"/>
  <c r="TS1365"/>
  <c r="TS1371" s="1"/>
  <c r="TR1365"/>
  <c r="TR1371" s="1"/>
  <c r="TQ1365"/>
  <c r="TQ1371" s="1"/>
  <c r="TP1365"/>
  <c r="TP1371" s="1"/>
  <c r="TC1365"/>
  <c r="TC1371" s="1"/>
  <c r="TB1365"/>
  <c r="TB1371" s="1"/>
  <c r="TA1365"/>
  <c r="TA1371" s="1"/>
  <c r="SZ1365"/>
  <c r="SZ1371" s="1"/>
  <c r="SM1365"/>
  <c r="SM1371" s="1"/>
  <c r="SL1365"/>
  <c r="SL1371" s="1"/>
  <c r="SK1365"/>
  <c r="SK1371" s="1"/>
  <c r="SJ1365"/>
  <c r="SJ1371" s="1"/>
  <c r="RW1365"/>
  <c r="RW1371" s="1"/>
  <c r="RV1365"/>
  <c r="RV1371" s="1"/>
  <c r="RU1365"/>
  <c r="RU1371" s="1"/>
  <c r="RT1365"/>
  <c r="RT1371" s="1"/>
  <c r="RG1365"/>
  <c r="RG1371" s="1"/>
  <c r="RF1365"/>
  <c r="RF1371" s="1"/>
  <c r="RE1365"/>
  <c r="RE1371" s="1"/>
  <c r="RD1365"/>
  <c r="RD1371" s="1"/>
  <c r="QQ1365"/>
  <c r="QQ1371" s="1"/>
  <c r="QP1365"/>
  <c r="QP1371" s="1"/>
  <c r="QO1365"/>
  <c r="QO1371" s="1"/>
  <c r="QN1365"/>
  <c r="QN1371" s="1"/>
  <c r="QA1365"/>
  <c r="QA1371" s="1"/>
  <c r="PZ1365"/>
  <c r="PZ1371" s="1"/>
  <c r="PY1365"/>
  <c r="PY1371" s="1"/>
  <c r="PX1365"/>
  <c r="PX1371" s="1"/>
  <c r="PK1365"/>
  <c r="PK1371" s="1"/>
  <c r="PJ1365"/>
  <c r="PJ1371" s="1"/>
  <c r="PI1365"/>
  <c r="PI1371" s="1"/>
  <c r="PH1365"/>
  <c r="PH1371" s="1"/>
  <c r="OU1365"/>
  <c r="OU1371" s="1"/>
  <c r="OT1365"/>
  <c r="OT1371" s="1"/>
  <c r="OS1365"/>
  <c r="OS1371" s="1"/>
  <c r="OR1365"/>
  <c r="OR1371" s="1"/>
  <c r="OE1365"/>
  <c r="OE1371" s="1"/>
  <c r="OD1365"/>
  <c r="OD1371" s="1"/>
  <c r="OC1365"/>
  <c r="OC1371" s="1"/>
  <c r="OB1365"/>
  <c r="OB1371" s="1"/>
  <c r="NO1365"/>
  <c r="NO1371" s="1"/>
  <c r="NN1365"/>
  <c r="NN1371" s="1"/>
  <c r="NM1365"/>
  <c r="NM1371" s="1"/>
  <c r="NL1365"/>
  <c r="NL1371" s="1"/>
  <c r="MY1365"/>
  <c r="MY1371" s="1"/>
  <c r="MX1365"/>
  <c r="MX1371" s="1"/>
  <c r="MW1365"/>
  <c r="MW1371" s="1"/>
  <c r="MV1365"/>
  <c r="MV1371" s="1"/>
  <c r="MI1365"/>
  <c r="MI1371" s="1"/>
  <c r="MH1365"/>
  <c r="MH1371" s="1"/>
  <c r="MG1365"/>
  <c r="MG1371" s="1"/>
  <c r="MF1365"/>
  <c r="MF1371" s="1"/>
  <c r="LS1365"/>
  <c r="LS1371" s="1"/>
  <c r="LR1365"/>
  <c r="LR1371" s="1"/>
  <c r="LQ1365"/>
  <c r="LQ1371" s="1"/>
  <c r="LP1365"/>
  <c r="LP1371" s="1"/>
  <c r="LC1365"/>
  <c r="LC1371" s="1"/>
  <c r="LB1365"/>
  <c r="LB1371" s="1"/>
  <c r="LA1365"/>
  <c r="LA1371" s="1"/>
  <c r="KZ1365"/>
  <c r="KZ1371" s="1"/>
  <c r="KM1365"/>
  <c r="KM1371" s="1"/>
  <c r="KL1365"/>
  <c r="KL1371" s="1"/>
  <c r="KK1365"/>
  <c r="KK1371" s="1"/>
  <c r="KJ1365"/>
  <c r="KJ1371" s="1"/>
  <c r="JW1365"/>
  <c r="JW1371" s="1"/>
  <c r="JV1365"/>
  <c r="JV1371" s="1"/>
  <c r="JU1365"/>
  <c r="JU1371" s="1"/>
  <c r="JT1365"/>
  <c r="JT1371" s="1"/>
  <c r="JG1365"/>
  <c r="JG1371" s="1"/>
  <c r="JF1365"/>
  <c r="JF1371" s="1"/>
  <c r="JE1365"/>
  <c r="JE1371" s="1"/>
  <c r="JD1365"/>
  <c r="JD1371" s="1"/>
  <c r="IQ1365"/>
  <c r="IQ1371" s="1"/>
  <c r="IP1365"/>
  <c r="IP1371" s="1"/>
  <c r="IO1365"/>
  <c r="IO1371" s="1"/>
  <c r="IN1365"/>
  <c r="IN1371" s="1"/>
  <c r="IA1365"/>
  <c r="IA1371" s="1"/>
  <c r="HZ1365"/>
  <c r="HZ1371" s="1"/>
  <c r="HY1365"/>
  <c r="HY1371" s="1"/>
  <c r="HX1365"/>
  <c r="HX1371" s="1"/>
  <c r="HK1365"/>
  <c r="HK1371" s="1"/>
  <c r="HJ1365"/>
  <c r="HJ1371" s="1"/>
  <c r="HI1365"/>
  <c r="HI1371" s="1"/>
  <c r="HH1365"/>
  <c r="HH1371" s="1"/>
  <c r="GU1365"/>
  <c r="GU1371" s="1"/>
  <c r="GT1365"/>
  <c r="GT1371" s="1"/>
  <c r="GS1365"/>
  <c r="GS1371" s="1"/>
  <c r="GR1365"/>
  <c r="GR1371" s="1"/>
  <c r="GE1365"/>
  <c r="GE1371" s="1"/>
  <c r="GD1365"/>
  <c r="GD1371" s="1"/>
  <c r="GC1365"/>
  <c r="GC1371" s="1"/>
  <c r="GB1365"/>
  <c r="GB1371" s="1"/>
  <c r="FO1365"/>
  <c r="FO1371" s="1"/>
  <c r="FN1365"/>
  <c r="FN1371" s="1"/>
  <c r="FM1365"/>
  <c r="FM1371" s="1"/>
  <c r="FL1365"/>
  <c r="FL1371" s="1"/>
  <c r="EY1365"/>
  <c r="EY1371" s="1"/>
  <c r="EX1365"/>
  <c r="EX1371" s="1"/>
  <c r="EW1365"/>
  <c r="EW1371" s="1"/>
  <c r="EV1365"/>
  <c r="EV1371" s="1"/>
  <c r="EI1365"/>
  <c r="EI1371" s="1"/>
  <c r="EH1365"/>
  <c r="EH1371" s="1"/>
  <c r="EG1365"/>
  <c r="EG1371" s="1"/>
  <c r="EF1365"/>
  <c r="EF1371" s="1"/>
  <c r="DS1365"/>
  <c r="DS1371" s="1"/>
  <c r="DR1365"/>
  <c r="DR1371" s="1"/>
  <c r="DQ1365"/>
  <c r="DQ1371" s="1"/>
  <c r="DP1365"/>
  <c r="DP1371" s="1"/>
  <c r="DC1365"/>
  <c r="DC1371" s="1"/>
  <c r="DB1365"/>
  <c r="DB1371" s="1"/>
  <c r="DA1365"/>
  <c r="DA1371" s="1"/>
  <c r="CZ1365"/>
  <c r="CZ1371" s="1"/>
  <c r="CM1365"/>
  <c r="CM1371" s="1"/>
  <c r="CL1365"/>
  <c r="CL1371" s="1"/>
  <c r="CK1365"/>
  <c r="CK1371" s="1"/>
  <c r="CJ1365"/>
  <c r="CJ1371" s="1"/>
  <c r="BW1365"/>
  <c r="BW1371" s="1"/>
  <c r="BV1365"/>
  <c r="BV1371" s="1"/>
  <c r="BU1365"/>
  <c r="BU1371" s="1"/>
  <c r="BT1365"/>
  <c r="BT1371" s="1"/>
  <c r="BG1365"/>
  <c r="BG1371" s="1"/>
  <c r="BF1365"/>
  <c r="BF1371" s="1"/>
  <c r="BE1365"/>
  <c r="BE1371" s="1"/>
  <c r="BD1365"/>
  <c r="BD1371" s="1"/>
  <c r="AQ1365"/>
  <c r="AQ1371" s="1"/>
  <c r="AP1365"/>
  <c r="AP1371" s="1"/>
  <c r="AO1365"/>
  <c r="AO1371" s="1"/>
  <c r="AN1365"/>
  <c r="AN1371" s="1"/>
  <c r="AA1365"/>
  <c r="AA1371" s="1"/>
  <c r="Z1365"/>
  <c r="Z1371" s="1"/>
  <c r="Y1365"/>
  <c r="Y1371" s="1"/>
  <c r="X1365"/>
  <c r="X1371" s="1"/>
  <c r="K1365"/>
  <c r="K1371" s="1"/>
  <c r="J1365"/>
  <c r="J1371" s="1"/>
  <c r="I1365"/>
  <c r="I1371" s="1"/>
  <c r="H1365"/>
  <c r="H1371" s="1"/>
  <c r="XFB1364"/>
  <c r="XFB1370" s="1"/>
  <c r="XFA1364"/>
  <c r="XEZ1364"/>
  <c r="XEL1364"/>
  <c r="XEL1370" s="1"/>
  <c r="XEK1364"/>
  <c r="XEJ1364"/>
  <c r="XDV1364"/>
  <c r="XDV1370" s="1"/>
  <c r="XDU1364"/>
  <c r="XDT1364"/>
  <c r="XDF1364"/>
  <c r="XDF1370" s="1"/>
  <c r="XDE1364"/>
  <c r="XDD1364"/>
  <c r="XCP1364"/>
  <c r="XCP1370" s="1"/>
  <c r="XCO1364"/>
  <c r="XCN1364"/>
  <c r="XBZ1364"/>
  <c r="XBZ1370" s="1"/>
  <c r="XBY1364"/>
  <c r="XBX1364"/>
  <c r="XBJ1364"/>
  <c r="XBJ1370" s="1"/>
  <c r="XBI1364"/>
  <c r="XBH1364"/>
  <c r="XAT1364"/>
  <c r="XAT1370" s="1"/>
  <c r="XAS1364"/>
  <c r="XAR1364"/>
  <c r="XAD1364"/>
  <c r="XAD1370" s="1"/>
  <c r="XAC1364"/>
  <c r="XAB1364"/>
  <c r="WZN1364"/>
  <c r="WZN1370" s="1"/>
  <c r="WZM1364"/>
  <c r="WZL1364"/>
  <c r="WYX1364"/>
  <c r="WYX1370" s="1"/>
  <c r="WYW1364"/>
  <c r="WYV1364"/>
  <c r="WYH1364"/>
  <c r="WYH1370" s="1"/>
  <c r="WYG1364"/>
  <c r="WYF1364"/>
  <c r="WXR1364"/>
  <c r="WXR1370" s="1"/>
  <c r="WXQ1364"/>
  <c r="WXP1364"/>
  <c r="WXB1364"/>
  <c r="WXB1370" s="1"/>
  <c r="WXA1364"/>
  <c r="WWZ1364"/>
  <c r="WWL1364"/>
  <c r="WWL1370" s="1"/>
  <c r="WWK1364"/>
  <c r="WWJ1364"/>
  <c r="WVV1364"/>
  <c r="WVV1370" s="1"/>
  <c r="WVU1364"/>
  <c r="WVT1364"/>
  <c r="WVF1364"/>
  <c r="WVF1370" s="1"/>
  <c r="WVE1364"/>
  <c r="WVD1364"/>
  <c r="WUP1364"/>
  <c r="WUP1370" s="1"/>
  <c r="WUO1364"/>
  <c r="WUN1364"/>
  <c r="WTZ1364"/>
  <c r="WTZ1370" s="1"/>
  <c r="WTY1364"/>
  <c r="WTX1364"/>
  <c r="WTJ1364"/>
  <c r="WTJ1370" s="1"/>
  <c r="WTI1364"/>
  <c r="WTH1364"/>
  <c r="WST1364"/>
  <c r="WST1370" s="1"/>
  <c r="WSS1364"/>
  <c r="WSR1364"/>
  <c r="WSD1364"/>
  <c r="WSD1370" s="1"/>
  <c r="WSC1364"/>
  <c r="WSB1364"/>
  <c r="WRN1364"/>
  <c r="WRN1370" s="1"/>
  <c r="WRM1364"/>
  <c r="WRL1364"/>
  <c r="WQX1364"/>
  <c r="WQX1370" s="1"/>
  <c r="WQW1364"/>
  <c r="WQV1364"/>
  <c r="WQH1364"/>
  <c r="WQH1370" s="1"/>
  <c r="WQG1364"/>
  <c r="WQF1364"/>
  <c r="WPR1364"/>
  <c r="WPR1370" s="1"/>
  <c r="WPQ1364"/>
  <c r="WPP1364"/>
  <c r="WPB1364"/>
  <c r="WPB1370" s="1"/>
  <c r="WPA1364"/>
  <c r="WOZ1364"/>
  <c r="WOL1364"/>
  <c r="WOL1370" s="1"/>
  <c r="WOK1364"/>
  <c r="WOJ1364"/>
  <c r="WNV1364"/>
  <c r="WNV1370" s="1"/>
  <c r="WNU1364"/>
  <c r="WNT1364"/>
  <c r="WNF1364"/>
  <c r="WNF1370" s="1"/>
  <c r="WNE1364"/>
  <c r="WND1364"/>
  <c r="WMP1364"/>
  <c r="WMP1370" s="1"/>
  <c r="WMO1364"/>
  <c r="WMN1364"/>
  <c r="WLZ1364"/>
  <c r="WLZ1370" s="1"/>
  <c r="WLY1364"/>
  <c r="WLX1364"/>
  <c r="WLJ1364"/>
  <c r="WLJ1370" s="1"/>
  <c r="WLI1364"/>
  <c r="WLH1364"/>
  <c r="WKT1364"/>
  <c r="WKT1370" s="1"/>
  <c r="WKS1364"/>
  <c r="WKR1364"/>
  <c r="WKD1364"/>
  <c r="WKD1370" s="1"/>
  <c r="WKC1364"/>
  <c r="WKB1364"/>
  <c r="WJN1364"/>
  <c r="WJN1370" s="1"/>
  <c r="WJM1364"/>
  <c r="WJL1364"/>
  <c r="WIX1364"/>
  <c r="WIX1370" s="1"/>
  <c r="WIW1364"/>
  <c r="WIV1364"/>
  <c r="WIH1364"/>
  <c r="WIH1370" s="1"/>
  <c r="WIG1364"/>
  <c r="WIF1364"/>
  <c r="WHR1364"/>
  <c r="WHR1370" s="1"/>
  <c r="WHQ1364"/>
  <c r="WHP1364"/>
  <c r="WHB1364"/>
  <c r="WHB1370" s="1"/>
  <c r="WHA1364"/>
  <c r="WGZ1364"/>
  <c r="WGL1364"/>
  <c r="WGL1370" s="1"/>
  <c r="WGK1364"/>
  <c r="WGJ1364"/>
  <c r="WFV1364"/>
  <c r="WFV1370" s="1"/>
  <c r="WFU1364"/>
  <c r="WFT1364"/>
  <c r="WFF1364"/>
  <c r="WFF1370" s="1"/>
  <c r="WFE1364"/>
  <c r="WFD1364"/>
  <c r="WEP1364"/>
  <c r="WEP1370" s="1"/>
  <c r="WEO1364"/>
  <c r="WEN1364"/>
  <c r="WDZ1364"/>
  <c r="WDZ1370" s="1"/>
  <c r="WDY1364"/>
  <c r="WDX1364"/>
  <c r="WDJ1364"/>
  <c r="WDJ1370" s="1"/>
  <c r="WDI1364"/>
  <c r="WDH1364"/>
  <c r="WCT1364"/>
  <c r="WCT1370" s="1"/>
  <c r="WCS1364"/>
  <c r="WCR1364"/>
  <c r="WCD1364"/>
  <c r="WCD1370" s="1"/>
  <c r="WCC1364"/>
  <c r="WCB1364"/>
  <c r="WBN1364"/>
  <c r="WBN1370" s="1"/>
  <c r="WBM1364"/>
  <c r="WBL1364"/>
  <c r="WAX1364"/>
  <c r="WAX1370" s="1"/>
  <c r="WAW1364"/>
  <c r="WAV1364"/>
  <c r="WAH1364"/>
  <c r="WAH1370" s="1"/>
  <c r="WAG1364"/>
  <c r="WAF1364"/>
  <c r="VZR1364"/>
  <c r="VZR1370" s="1"/>
  <c r="VZQ1364"/>
  <c r="VZP1364"/>
  <c r="VZB1364"/>
  <c r="VZB1370" s="1"/>
  <c r="VZA1364"/>
  <c r="VYZ1364"/>
  <c r="VYL1364"/>
  <c r="VYL1370" s="1"/>
  <c r="VYK1364"/>
  <c r="VYJ1364"/>
  <c r="VXV1364"/>
  <c r="VXV1370" s="1"/>
  <c r="VXU1364"/>
  <c r="VXT1364"/>
  <c r="VXF1364"/>
  <c r="VXF1370" s="1"/>
  <c r="VXE1364"/>
  <c r="VXD1364"/>
  <c r="VWP1364"/>
  <c r="VWP1370" s="1"/>
  <c r="VWO1364"/>
  <c r="VWN1364"/>
  <c r="VVZ1364"/>
  <c r="VVZ1370" s="1"/>
  <c r="VVY1364"/>
  <c r="VVX1364"/>
  <c r="VVJ1364"/>
  <c r="VVJ1370" s="1"/>
  <c r="VVI1364"/>
  <c r="VVH1364"/>
  <c r="VUT1364"/>
  <c r="VUT1370" s="1"/>
  <c r="VUS1364"/>
  <c r="VUR1364"/>
  <c r="VUD1364"/>
  <c r="VUD1370" s="1"/>
  <c r="VUC1364"/>
  <c r="VUB1364"/>
  <c r="VTN1364"/>
  <c r="VTN1370" s="1"/>
  <c r="VTM1364"/>
  <c r="VTL1364"/>
  <c r="VSX1364"/>
  <c r="VSX1370" s="1"/>
  <c r="VSW1364"/>
  <c r="VSV1364"/>
  <c r="VSH1364"/>
  <c r="VSH1370" s="1"/>
  <c r="VSG1364"/>
  <c r="VSF1364"/>
  <c r="VRR1364"/>
  <c r="VRR1370" s="1"/>
  <c r="VRQ1364"/>
  <c r="VRP1364"/>
  <c r="VRB1364"/>
  <c r="VRB1370" s="1"/>
  <c r="VRA1364"/>
  <c r="VQZ1364"/>
  <c r="VQL1364"/>
  <c r="VQL1370" s="1"/>
  <c r="VQK1364"/>
  <c r="VQJ1364"/>
  <c r="VPV1364"/>
  <c r="VPV1370" s="1"/>
  <c r="VPU1364"/>
  <c r="VPT1364"/>
  <c r="VPF1364"/>
  <c r="VPF1370" s="1"/>
  <c r="VPE1364"/>
  <c r="VPD1364"/>
  <c r="VOP1364"/>
  <c r="VOP1370" s="1"/>
  <c r="VOO1364"/>
  <c r="VON1364"/>
  <c r="VNZ1364"/>
  <c r="VNZ1370" s="1"/>
  <c r="VNY1364"/>
  <c r="VNX1364"/>
  <c r="VNJ1364"/>
  <c r="VNJ1370" s="1"/>
  <c r="VNI1364"/>
  <c r="VNH1364"/>
  <c r="VMT1364"/>
  <c r="VMT1370" s="1"/>
  <c r="VMS1364"/>
  <c r="VMR1364"/>
  <c r="VMD1364"/>
  <c r="VMD1370" s="1"/>
  <c r="VMC1364"/>
  <c r="VMB1364"/>
  <c r="VLN1364"/>
  <c r="VLN1370" s="1"/>
  <c r="VLM1364"/>
  <c r="VLL1364"/>
  <c r="VKX1364"/>
  <c r="VKX1370" s="1"/>
  <c r="VKW1364"/>
  <c r="VKV1364"/>
  <c r="VKH1364"/>
  <c r="VKH1370" s="1"/>
  <c r="VKG1364"/>
  <c r="VKF1364"/>
  <c r="VJR1364"/>
  <c r="VJR1370" s="1"/>
  <c r="VJQ1364"/>
  <c r="VJP1364"/>
  <c r="VJB1364"/>
  <c r="VJB1370" s="1"/>
  <c r="VJA1364"/>
  <c r="VIZ1364"/>
  <c r="VIL1364"/>
  <c r="VIL1370" s="1"/>
  <c r="VIK1364"/>
  <c r="VIJ1364"/>
  <c r="VHV1364"/>
  <c r="VHV1370" s="1"/>
  <c r="VHU1364"/>
  <c r="VHT1364"/>
  <c r="VHF1364"/>
  <c r="VHF1370" s="1"/>
  <c r="VHE1364"/>
  <c r="VHD1364"/>
  <c r="VGP1364"/>
  <c r="VGP1370" s="1"/>
  <c r="VGO1364"/>
  <c r="VGN1364"/>
  <c r="VFZ1364"/>
  <c r="VFZ1370" s="1"/>
  <c r="VFY1364"/>
  <c r="VFX1364"/>
  <c r="VFJ1364"/>
  <c r="VFJ1370" s="1"/>
  <c r="VFI1364"/>
  <c r="VFH1364"/>
  <c r="VET1364"/>
  <c r="VET1370" s="1"/>
  <c r="VES1364"/>
  <c r="VER1364"/>
  <c r="VED1364"/>
  <c r="VED1370" s="1"/>
  <c r="VEC1364"/>
  <c r="VEB1364"/>
  <c r="VDN1364"/>
  <c r="VDN1370" s="1"/>
  <c r="VDM1364"/>
  <c r="VDL1364"/>
  <c r="VCX1364"/>
  <c r="VCX1370" s="1"/>
  <c r="VCW1364"/>
  <c r="VCV1364"/>
  <c r="VCH1364"/>
  <c r="VCH1370" s="1"/>
  <c r="VCG1364"/>
  <c r="VCF1364"/>
  <c r="VBR1364"/>
  <c r="VBR1370" s="1"/>
  <c r="VBQ1364"/>
  <c r="VBP1364"/>
  <c r="VBB1364"/>
  <c r="VBB1370" s="1"/>
  <c r="VBA1364"/>
  <c r="VAZ1364"/>
  <c r="VAL1364"/>
  <c r="VAL1370" s="1"/>
  <c r="VAK1364"/>
  <c r="VAJ1364"/>
  <c r="UZV1364"/>
  <c r="UZV1370" s="1"/>
  <c r="UZU1364"/>
  <c r="UZT1364"/>
  <c r="UZF1364"/>
  <c r="UZF1370" s="1"/>
  <c r="UZE1364"/>
  <c r="UZD1364"/>
  <c r="UYP1364"/>
  <c r="UYP1370" s="1"/>
  <c r="UYO1364"/>
  <c r="UYN1364"/>
  <c r="UXZ1364"/>
  <c r="UXZ1370" s="1"/>
  <c r="UXY1364"/>
  <c r="UXX1364"/>
  <c r="UXJ1364"/>
  <c r="UXJ1370" s="1"/>
  <c r="UXI1364"/>
  <c r="UXH1364"/>
  <c r="UWT1364"/>
  <c r="UWT1370" s="1"/>
  <c r="UWS1364"/>
  <c r="UWR1364"/>
  <c r="UWD1364"/>
  <c r="UWD1370" s="1"/>
  <c r="UWC1364"/>
  <c r="UWB1364"/>
  <c r="UVN1364"/>
  <c r="UVN1370" s="1"/>
  <c r="UVM1364"/>
  <c r="UVL1364"/>
  <c r="UUX1364"/>
  <c r="UUX1370" s="1"/>
  <c r="UUW1364"/>
  <c r="UUV1364"/>
  <c r="UUH1364"/>
  <c r="UUH1370" s="1"/>
  <c r="UUG1364"/>
  <c r="UUF1364"/>
  <c r="UTR1364"/>
  <c r="UTR1370" s="1"/>
  <c r="UTQ1364"/>
  <c r="UTP1364"/>
  <c r="UTB1364"/>
  <c r="UTB1370" s="1"/>
  <c r="UTA1364"/>
  <c r="USZ1364"/>
  <c r="USL1364"/>
  <c r="USL1370" s="1"/>
  <c r="USK1364"/>
  <c r="USJ1364"/>
  <c r="URV1364"/>
  <c r="URV1370" s="1"/>
  <c r="URU1364"/>
  <c r="URT1364"/>
  <c r="URF1364"/>
  <c r="URF1370" s="1"/>
  <c r="URE1364"/>
  <c r="URD1364"/>
  <c r="UQP1364"/>
  <c r="UQP1370" s="1"/>
  <c r="UQO1364"/>
  <c r="UQN1364"/>
  <c r="UPZ1364"/>
  <c r="UPZ1370" s="1"/>
  <c r="UPY1364"/>
  <c r="UPX1364"/>
  <c r="UPJ1364"/>
  <c r="UPJ1370" s="1"/>
  <c r="UPI1364"/>
  <c r="UPH1364"/>
  <c r="UOT1364"/>
  <c r="UOT1370" s="1"/>
  <c r="UOS1364"/>
  <c r="UOR1364"/>
  <c r="UOD1364"/>
  <c r="UOD1370" s="1"/>
  <c r="UOC1364"/>
  <c r="UOB1364"/>
  <c r="UNN1364"/>
  <c r="UNN1370" s="1"/>
  <c r="UNM1364"/>
  <c r="UNL1364"/>
  <c r="UMX1364"/>
  <c r="UMX1370" s="1"/>
  <c r="UMW1364"/>
  <c r="UMV1364"/>
  <c r="UMH1364"/>
  <c r="UMH1370" s="1"/>
  <c r="UMG1364"/>
  <c r="UMF1364"/>
  <c r="ULR1364"/>
  <c r="ULR1370" s="1"/>
  <c r="ULQ1364"/>
  <c r="ULP1364"/>
  <c r="ULB1364"/>
  <c r="ULB1370" s="1"/>
  <c r="ULA1364"/>
  <c r="UKZ1364"/>
  <c r="UKL1364"/>
  <c r="UKL1370" s="1"/>
  <c r="UKK1364"/>
  <c r="UKJ1364"/>
  <c r="UJV1364"/>
  <c r="UJV1370" s="1"/>
  <c r="UJU1364"/>
  <c r="UJT1364"/>
  <c r="UJF1364"/>
  <c r="UJF1370" s="1"/>
  <c r="UJE1364"/>
  <c r="UJD1364"/>
  <c r="UIP1364"/>
  <c r="UIP1370" s="1"/>
  <c r="UIO1364"/>
  <c r="UIN1364"/>
  <c r="UHZ1364"/>
  <c r="UHZ1370" s="1"/>
  <c r="UHY1364"/>
  <c r="UHX1364"/>
  <c r="UHJ1364"/>
  <c r="UHJ1370" s="1"/>
  <c r="UHI1364"/>
  <c r="UHH1364"/>
  <c r="UGT1364"/>
  <c r="UGT1370" s="1"/>
  <c r="UGS1364"/>
  <c r="UGR1364"/>
  <c r="UGD1364"/>
  <c r="UGD1370" s="1"/>
  <c r="UGC1364"/>
  <c r="UGB1364"/>
  <c r="UFN1364"/>
  <c r="UFN1370" s="1"/>
  <c r="UFM1364"/>
  <c r="UFL1364"/>
  <c r="UEX1364"/>
  <c r="UEX1370" s="1"/>
  <c r="UEW1364"/>
  <c r="UEV1364"/>
  <c r="UEH1364"/>
  <c r="UEH1370" s="1"/>
  <c r="UEG1364"/>
  <c r="UEF1364"/>
  <c r="UDR1364"/>
  <c r="UDR1370" s="1"/>
  <c r="UDQ1364"/>
  <c r="UDP1364"/>
  <c r="UDB1364"/>
  <c r="UDB1370" s="1"/>
  <c r="UDA1364"/>
  <c r="UCZ1364"/>
  <c r="UCL1364"/>
  <c r="UCL1370" s="1"/>
  <c r="UCK1364"/>
  <c r="UCJ1364"/>
  <c r="UBV1364"/>
  <c r="UBV1370" s="1"/>
  <c r="UBU1364"/>
  <c r="UBT1364"/>
  <c r="UBF1364"/>
  <c r="UBF1370" s="1"/>
  <c r="UBE1364"/>
  <c r="UBD1364"/>
  <c r="UAP1364"/>
  <c r="UAP1370" s="1"/>
  <c r="UAO1364"/>
  <c r="UAN1364"/>
  <c r="TZZ1364"/>
  <c r="TZZ1370" s="1"/>
  <c r="TZY1364"/>
  <c r="TZX1364"/>
  <c r="TZJ1364"/>
  <c r="TZJ1370" s="1"/>
  <c r="TZI1364"/>
  <c r="TZH1364"/>
  <c r="TYT1364"/>
  <c r="TYT1370" s="1"/>
  <c r="TYS1364"/>
  <c r="TYR1364"/>
  <c r="TYD1364"/>
  <c r="TYD1370" s="1"/>
  <c r="TYC1364"/>
  <c r="TYB1364"/>
  <c r="TXN1364"/>
  <c r="TXN1370" s="1"/>
  <c r="TXM1364"/>
  <c r="TXL1364"/>
  <c r="TWX1364"/>
  <c r="TWX1370" s="1"/>
  <c r="TWW1364"/>
  <c r="TWV1364"/>
  <c r="TWH1364"/>
  <c r="TWH1370" s="1"/>
  <c r="TWG1364"/>
  <c r="TWF1364"/>
  <c r="TVR1364"/>
  <c r="TVR1370" s="1"/>
  <c r="TVQ1364"/>
  <c r="TVP1364"/>
  <c r="TVB1364"/>
  <c r="TVB1370" s="1"/>
  <c r="TVA1364"/>
  <c r="TUZ1364"/>
  <c r="TUL1364"/>
  <c r="TUL1370" s="1"/>
  <c r="TUK1364"/>
  <c r="TUJ1364"/>
  <c r="TTV1364"/>
  <c r="TTV1370" s="1"/>
  <c r="TTU1364"/>
  <c r="TTT1364"/>
  <c r="TTF1364"/>
  <c r="TTF1370" s="1"/>
  <c r="TTE1364"/>
  <c r="TTD1364"/>
  <c r="TSP1364"/>
  <c r="TSP1370" s="1"/>
  <c r="TSO1364"/>
  <c r="TSN1364"/>
  <c r="TRZ1364"/>
  <c r="TRZ1370" s="1"/>
  <c r="TRY1364"/>
  <c r="TRX1364"/>
  <c r="TRJ1364"/>
  <c r="TRJ1370" s="1"/>
  <c r="TRI1364"/>
  <c r="TRH1364"/>
  <c r="TQT1364"/>
  <c r="TQT1370" s="1"/>
  <c r="TQS1364"/>
  <c r="TQR1364"/>
  <c r="TQD1364"/>
  <c r="TQD1370" s="1"/>
  <c r="TQC1364"/>
  <c r="TQB1364"/>
  <c r="TPN1364"/>
  <c r="TPN1370" s="1"/>
  <c r="TPM1364"/>
  <c r="TPL1364"/>
  <c r="TOX1364"/>
  <c r="TOX1370" s="1"/>
  <c r="TOW1364"/>
  <c r="TOV1364"/>
  <c r="TOH1364"/>
  <c r="TOH1370" s="1"/>
  <c r="TOG1364"/>
  <c r="TOF1364"/>
  <c r="TNR1364"/>
  <c r="TNR1370" s="1"/>
  <c r="TNQ1364"/>
  <c r="TNP1364"/>
  <c r="TNB1364"/>
  <c r="TNB1370" s="1"/>
  <c r="TNA1364"/>
  <c r="TMZ1364"/>
  <c r="TML1364"/>
  <c r="TML1370" s="1"/>
  <c r="TMK1364"/>
  <c r="TMJ1364"/>
  <c r="TLV1364"/>
  <c r="TLV1370" s="1"/>
  <c r="TLU1364"/>
  <c r="TLT1364"/>
  <c r="TLF1364"/>
  <c r="TLF1370" s="1"/>
  <c r="TLE1364"/>
  <c r="TLD1364"/>
  <c r="TKP1364"/>
  <c r="TKP1370" s="1"/>
  <c r="TKO1364"/>
  <c r="TKN1364"/>
  <c r="TJZ1364"/>
  <c r="TJZ1370" s="1"/>
  <c r="TJY1364"/>
  <c r="TJX1364"/>
  <c r="TJJ1364"/>
  <c r="TJJ1370" s="1"/>
  <c r="TJI1364"/>
  <c r="TJH1364"/>
  <c r="TIT1364"/>
  <c r="TIT1370" s="1"/>
  <c r="TIS1364"/>
  <c r="TIR1364"/>
  <c r="TID1364"/>
  <c r="TID1370" s="1"/>
  <c r="TIC1364"/>
  <c r="TIB1364"/>
  <c r="THN1364"/>
  <c r="THN1370" s="1"/>
  <c r="THM1364"/>
  <c r="THL1364"/>
  <c r="TGX1364"/>
  <c r="TGX1370" s="1"/>
  <c r="TGW1364"/>
  <c r="TGV1364"/>
  <c r="TGH1364"/>
  <c r="TGH1370" s="1"/>
  <c r="TGG1364"/>
  <c r="TGF1364"/>
  <c r="TFR1364"/>
  <c r="TFR1370" s="1"/>
  <c r="TFQ1364"/>
  <c r="TFP1364"/>
  <c r="TFB1364"/>
  <c r="TFB1370" s="1"/>
  <c r="TFA1364"/>
  <c r="TEZ1364"/>
  <c r="TEL1364"/>
  <c r="TEL1370" s="1"/>
  <c r="TEK1364"/>
  <c r="TEJ1364"/>
  <c r="TDV1364"/>
  <c r="TDV1370" s="1"/>
  <c r="TDU1364"/>
  <c r="TDT1364"/>
  <c r="TDF1364"/>
  <c r="TDF1370" s="1"/>
  <c r="TDE1364"/>
  <c r="TDD1364"/>
  <c r="TCP1364"/>
  <c r="TCP1370" s="1"/>
  <c r="TCO1364"/>
  <c r="TCN1364"/>
  <c r="TBZ1364"/>
  <c r="TBZ1370" s="1"/>
  <c r="TBY1364"/>
  <c r="TBX1364"/>
  <c r="TBJ1364"/>
  <c r="TBJ1370" s="1"/>
  <c r="TBI1364"/>
  <c r="TBH1364"/>
  <c r="TAT1364"/>
  <c r="TAT1370" s="1"/>
  <c r="TAS1364"/>
  <c r="TAR1364"/>
  <c r="TAD1364"/>
  <c r="TAD1370" s="1"/>
  <c r="TAC1364"/>
  <c r="TAB1364"/>
  <c r="SZN1364"/>
  <c r="SZN1370" s="1"/>
  <c r="SZM1364"/>
  <c r="SZL1364"/>
  <c r="SYX1364"/>
  <c r="SYX1370" s="1"/>
  <c r="SYW1364"/>
  <c r="SYV1364"/>
  <c r="SYH1364"/>
  <c r="SYH1370" s="1"/>
  <c r="SYG1364"/>
  <c r="SYF1364"/>
  <c r="SXR1364"/>
  <c r="SXR1370" s="1"/>
  <c r="SXQ1364"/>
  <c r="SXP1364"/>
  <c r="SXB1364"/>
  <c r="SXB1370" s="1"/>
  <c r="SXA1364"/>
  <c r="SWZ1364"/>
  <c r="SWL1364"/>
  <c r="SWL1370" s="1"/>
  <c r="SWK1364"/>
  <c r="SWJ1364"/>
  <c r="SVV1364"/>
  <c r="SVV1370" s="1"/>
  <c r="SVU1364"/>
  <c r="SVT1364"/>
  <c r="SVF1364"/>
  <c r="SVF1370" s="1"/>
  <c r="SVE1364"/>
  <c r="SVD1364"/>
  <c r="SUP1364"/>
  <c r="SUP1370" s="1"/>
  <c r="SUO1364"/>
  <c r="SUN1364"/>
  <c r="STZ1364"/>
  <c r="STZ1370" s="1"/>
  <c r="STY1364"/>
  <c r="STX1364"/>
  <c r="STJ1364"/>
  <c r="STJ1370" s="1"/>
  <c r="STI1364"/>
  <c r="STH1364"/>
  <c r="SST1364"/>
  <c r="SST1370" s="1"/>
  <c r="SSS1364"/>
  <c r="SSR1364"/>
  <c r="SSD1364"/>
  <c r="SSD1370" s="1"/>
  <c r="SSC1364"/>
  <c r="SSB1364"/>
  <c r="SRN1364"/>
  <c r="SRN1370" s="1"/>
  <c r="SRM1364"/>
  <c r="SRL1364"/>
  <c r="SQX1364"/>
  <c r="SQX1370" s="1"/>
  <c r="SQW1364"/>
  <c r="SQV1364"/>
  <c r="SQH1364"/>
  <c r="SQH1370" s="1"/>
  <c r="SQG1364"/>
  <c r="SQF1364"/>
  <c r="SPR1364"/>
  <c r="SPR1370" s="1"/>
  <c r="SPQ1364"/>
  <c r="SPP1364"/>
  <c r="SPB1364"/>
  <c r="SPB1370" s="1"/>
  <c r="SPA1364"/>
  <c r="SOZ1364"/>
  <c r="SOL1364"/>
  <c r="SOL1370" s="1"/>
  <c r="SOK1364"/>
  <c r="SOJ1364"/>
  <c r="SNV1364"/>
  <c r="SNV1370" s="1"/>
  <c r="SNU1364"/>
  <c r="SNT1364"/>
  <c r="SNF1364"/>
  <c r="SNF1370" s="1"/>
  <c r="SNE1364"/>
  <c r="SND1364"/>
  <c r="SMP1364"/>
  <c r="SMP1370" s="1"/>
  <c r="SMO1364"/>
  <c r="SMN1364"/>
  <c r="SLZ1364"/>
  <c r="SLZ1370" s="1"/>
  <c r="SLY1364"/>
  <c r="SLX1364"/>
  <c r="SLJ1364"/>
  <c r="SLJ1370" s="1"/>
  <c r="SLI1364"/>
  <c r="SLH1364"/>
  <c r="SKT1364"/>
  <c r="SKT1370" s="1"/>
  <c r="SKS1364"/>
  <c r="SKR1364"/>
  <c r="SKD1364"/>
  <c r="SKD1370" s="1"/>
  <c r="SKC1364"/>
  <c r="SKB1364"/>
  <c r="SJN1364"/>
  <c r="SJN1370" s="1"/>
  <c r="SJM1364"/>
  <c r="SJL1364"/>
  <c r="SIX1364"/>
  <c r="SIX1370" s="1"/>
  <c r="SIW1364"/>
  <c r="SIV1364"/>
  <c r="SIH1364"/>
  <c r="SIH1370" s="1"/>
  <c r="SIG1364"/>
  <c r="SIF1364"/>
  <c r="SHR1364"/>
  <c r="SHR1370" s="1"/>
  <c r="SHQ1364"/>
  <c r="SHP1364"/>
  <c r="SHB1364"/>
  <c r="SHB1370" s="1"/>
  <c r="SHA1364"/>
  <c r="SGZ1364"/>
  <c r="SGL1364"/>
  <c r="SGL1370" s="1"/>
  <c r="SGK1364"/>
  <c r="SGJ1364"/>
  <c r="SFV1364"/>
  <c r="SFV1370" s="1"/>
  <c r="SFU1364"/>
  <c r="SFT1364"/>
  <c r="SFF1364"/>
  <c r="SFF1370" s="1"/>
  <c r="SFE1364"/>
  <c r="SFD1364"/>
  <c r="SEP1364"/>
  <c r="SEP1370" s="1"/>
  <c r="SEO1364"/>
  <c r="SEN1364"/>
  <c r="SDZ1364"/>
  <c r="SDZ1370" s="1"/>
  <c r="SDY1364"/>
  <c r="SDX1364"/>
  <c r="SDJ1364"/>
  <c r="SDJ1370" s="1"/>
  <c r="SDI1364"/>
  <c r="SDH1364"/>
  <c r="SCT1364"/>
  <c r="SCT1370" s="1"/>
  <c r="SCS1364"/>
  <c r="SCR1364"/>
  <c r="SCD1364"/>
  <c r="SCD1370" s="1"/>
  <c r="SCC1364"/>
  <c r="SCB1364"/>
  <c r="SBN1364"/>
  <c r="SBN1370" s="1"/>
  <c r="SBM1364"/>
  <c r="SBL1364"/>
  <c r="SAX1364"/>
  <c r="SAX1370" s="1"/>
  <c r="SAW1364"/>
  <c r="SAV1364"/>
  <c r="SAH1364"/>
  <c r="SAH1370" s="1"/>
  <c r="SAG1364"/>
  <c r="SAF1364"/>
  <c r="RZR1364"/>
  <c r="RZR1370" s="1"/>
  <c r="RZQ1364"/>
  <c r="RZP1364"/>
  <c r="RZB1364"/>
  <c r="RZB1370" s="1"/>
  <c r="RZA1364"/>
  <c r="RYZ1364"/>
  <c r="RYL1364"/>
  <c r="RYL1370" s="1"/>
  <c r="RYK1364"/>
  <c r="RYJ1364"/>
  <c r="RXV1364"/>
  <c r="RXV1370" s="1"/>
  <c r="RXU1364"/>
  <c r="RXT1364"/>
  <c r="RXF1364"/>
  <c r="RXF1370" s="1"/>
  <c r="RXE1364"/>
  <c r="RXD1364"/>
  <c r="RWP1364"/>
  <c r="RWP1370" s="1"/>
  <c r="RWO1364"/>
  <c r="RWN1364"/>
  <c r="RVZ1364"/>
  <c r="RVZ1370" s="1"/>
  <c r="RVY1364"/>
  <c r="RVX1364"/>
  <c r="RVJ1364"/>
  <c r="RVJ1370" s="1"/>
  <c r="RVI1364"/>
  <c r="RVH1364"/>
  <c r="RUT1364"/>
  <c r="RUT1370" s="1"/>
  <c r="RUS1364"/>
  <c r="RUR1364"/>
  <c r="RUD1364"/>
  <c r="RUD1370" s="1"/>
  <c r="RUC1364"/>
  <c r="RUB1364"/>
  <c r="RTN1364"/>
  <c r="RTN1370" s="1"/>
  <c r="RTM1364"/>
  <c r="RTL1364"/>
  <c r="RSX1364"/>
  <c r="RSX1370" s="1"/>
  <c r="RSW1364"/>
  <c r="RSV1364"/>
  <c r="RSH1364"/>
  <c r="RSH1370" s="1"/>
  <c r="RSG1364"/>
  <c r="RSF1364"/>
  <c r="RRR1364"/>
  <c r="RRR1370" s="1"/>
  <c r="RRQ1364"/>
  <c r="RRP1364"/>
  <c r="RRB1364"/>
  <c r="RRB1370" s="1"/>
  <c r="RRA1364"/>
  <c r="RQZ1364"/>
  <c r="RQL1364"/>
  <c r="RQL1370" s="1"/>
  <c r="RQK1364"/>
  <c r="RQJ1364"/>
  <c r="RPV1364"/>
  <c r="RPV1370" s="1"/>
  <c r="RPU1364"/>
  <c r="RPT1364"/>
  <c r="RPF1364"/>
  <c r="RPF1370" s="1"/>
  <c r="RPE1364"/>
  <c r="RPD1364"/>
  <c r="ROP1364"/>
  <c r="ROP1370" s="1"/>
  <c r="ROO1364"/>
  <c r="RON1364"/>
  <c r="RNZ1364"/>
  <c r="RNZ1370" s="1"/>
  <c r="RNY1364"/>
  <c r="RNX1364"/>
  <c r="RNJ1364"/>
  <c r="RNJ1370" s="1"/>
  <c r="RNI1364"/>
  <c r="RNH1364"/>
  <c r="RMT1364"/>
  <c r="RMT1370" s="1"/>
  <c r="RMS1364"/>
  <c r="RMR1364"/>
  <c r="RMD1364"/>
  <c r="RMD1370" s="1"/>
  <c r="RMC1364"/>
  <c r="RMB1364"/>
  <c r="RLN1364"/>
  <c r="RLN1370" s="1"/>
  <c r="RLM1364"/>
  <c r="RLL1364"/>
  <c r="RKX1364"/>
  <c r="RKX1370" s="1"/>
  <c r="RKW1364"/>
  <c r="RKV1364"/>
  <c r="RKH1364"/>
  <c r="RKH1370" s="1"/>
  <c r="RKG1364"/>
  <c r="RKF1364"/>
  <c r="RJR1364"/>
  <c r="RJR1370" s="1"/>
  <c r="RJQ1364"/>
  <c r="RJP1364"/>
  <c r="RJB1364"/>
  <c r="RJB1370" s="1"/>
  <c r="RJA1364"/>
  <c r="RIZ1364"/>
  <c r="RIL1364"/>
  <c r="RIL1370" s="1"/>
  <c r="RIK1364"/>
  <c r="RIJ1364"/>
  <c r="RHV1364"/>
  <c r="RHV1370" s="1"/>
  <c r="RHU1364"/>
  <c r="RHT1364"/>
  <c r="RHF1364"/>
  <c r="RHF1370" s="1"/>
  <c r="RHE1364"/>
  <c r="RHD1364"/>
  <c r="RGP1364"/>
  <c r="RGP1370" s="1"/>
  <c r="RGO1364"/>
  <c r="RGN1364"/>
  <c r="RFZ1364"/>
  <c r="RFZ1370" s="1"/>
  <c r="RFY1364"/>
  <c r="RFX1364"/>
  <c r="RFJ1364"/>
  <c r="RFJ1370" s="1"/>
  <c r="RFI1364"/>
  <c r="RFH1364"/>
  <c r="RET1364"/>
  <c r="RET1370" s="1"/>
  <c r="RES1364"/>
  <c r="RER1364"/>
  <c r="RED1364"/>
  <c r="RED1370" s="1"/>
  <c r="REC1364"/>
  <c r="REB1364"/>
  <c r="RDN1364"/>
  <c r="RDN1370" s="1"/>
  <c r="RDM1364"/>
  <c r="RDL1364"/>
  <c r="RCX1364"/>
  <c r="RCX1370" s="1"/>
  <c r="RCW1364"/>
  <c r="RCV1364"/>
  <c r="RCH1364"/>
  <c r="RCH1370" s="1"/>
  <c r="RCG1364"/>
  <c r="RCF1364"/>
  <c r="RBR1364"/>
  <c r="RBR1370" s="1"/>
  <c r="RBQ1364"/>
  <c r="RBP1364"/>
  <c r="RBB1364"/>
  <c r="RBB1370" s="1"/>
  <c r="RBA1364"/>
  <c r="RAZ1364"/>
  <c r="RAL1364"/>
  <c r="RAL1370" s="1"/>
  <c r="RAK1364"/>
  <c r="RAJ1364"/>
  <c r="QZV1364"/>
  <c r="QZV1370" s="1"/>
  <c r="QZU1364"/>
  <c r="QZT1364"/>
  <c r="QZF1364"/>
  <c r="QZF1370" s="1"/>
  <c r="QZE1364"/>
  <c r="QZD1364"/>
  <c r="QYP1364"/>
  <c r="QYP1370" s="1"/>
  <c r="QYO1364"/>
  <c r="QYN1364"/>
  <c r="QXZ1364"/>
  <c r="QXZ1370" s="1"/>
  <c r="QXY1364"/>
  <c r="QXX1364"/>
  <c r="QXJ1364"/>
  <c r="QXJ1370" s="1"/>
  <c r="QXI1364"/>
  <c r="QXH1364"/>
  <c r="QWT1364"/>
  <c r="QWT1370" s="1"/>
  <c r="QWS1364"/>
  <c r="QWR1364"/>
  <c r="QWD1364"/>
  <c r="QWD1370" s="1"/>
  <c r="QWC1364"/>
  <c r="QWB1364"/>
  <c r="QVN1364"/>
  <c r="QVN1370" s="1"/>
  <c r="QVM1364"/>
  <c r="QVL1364"/>
  <c r="QUX1364"/>
  <c r="QUX1370" s="1"/>
  <c r="QUW1364"/>
  <c r="QUV1364"/>
  <c r="QUH1364"/>
  <c r="QUH1370" s="1"/>
  <c r="QUG1364"/>
  <c r="QUF1364"/>
  <c r="QTR1364"/>
  <c r="QTR1370" s="1"/>
  <c r="QTQ1364"/>
  <c r="QTP1364"/>
  <c r="QTB1364"/>
  <c r="QTB1370" s="1"/>
  <c r="QTA1364"/>
  <c r="QSZ1364"/>
  <c r="QSL1364"/>
  <c r="QSL1370" s="1"/>
  <c r="QSK1364"/>
  <c r="QSJ1364"/>
  <c r="QRV1364"/>
  <c r="QRV1370" s="1"/>
  <c r="QRU1364"/>
  <c r="QRT1364"/>
  <c r="QRF1364"/>
  <c r="QRF1370" s="1"/>
  <c r="QRE1364"/>
  <c r="QRD1364"/>
  <c r="QQP1364"/>
  <c r="QQP1370" s="1"/>
  <c r="QQO1364"/>
  <c r="QQN1364"/>
  <c r="QPZ1364"/>
  <c r="QPZ1370" s="1"/>
  <c r="QPY1364"/>
  <c r="QPX1364"/>
  <c r="QPJ1364"/>
  <c r="QPJ1370" s="1"/>
  <c r="QPI1364"/>
  <c r="QPH1364"/>
  <c r="QOT1364"/>
  <c r="QOT1370" s="1"/>
  <c r="QOS1364"/>
  <c r="QOR1364"/>
  <c r="QOD1364"/>
  <c r="QOD1370" s="1"/>
  <c r="QOC1364"/>
  <c r="QOB1364"/>
  <c r="QNN1364"/>
  <c r="QNN1370" s="1"/>
  <c r="QNM1364"/>
  <c r="QNL1364"/>
  <c r="QMX1364"/>
  <c r="QMX1370" s="1"/>
  <c r="QMW1364"/>
  <c r="QMV1364"/>
  <c r="QMH1364"/>
  <c r="QMH1370" s="1"/>
  <c r="QMG1364"/>
  <c r="QMF1364"/>
  <c r="QLR1364"/>
  <c r="QLR1370" s="1"/>
  <c r="QLQ1364"/>
  <c r="QLP1364"/>
  <c r="QLB1364"/>
  <c r="QLB1370" s="1"/>
  <c r="QLA1364"/>
  <c r="QKZ1364"/>
  <c r="QKL1364"/>
  <c r="QKL1370" s="1"/>
  <c r="QKK1364"/>
  <c r="QKJ1364"/>
  <c r="QJV1364"/>
  <c r="QJV1370" s="1"/>
  <c r="QJU1364"/>
  <c r="QJT1364"/>
  <c r="QJF1364"/>
  <c r="QJF1370" s="1"/>
  <c r="QJE1364"/>
  <c r="QJD1364"/>
  <c r="QIP1364"/>
  <c r="QIP1370" s="1"/>
  <c r="QIO1364"/>
  <c r="QIN1364"/>
  <c r="QHZ1364"/>
  <c r="QHZ1370" s="1"/>
  <c r="QHY1364"/>
  <c r="QHX1364"/>
  <c r="QHJ1364"/>
  <c r="QHJ1370" s="1"/>
  <c r="QHI1364"/>
  <c r="QHH1364"/>
  <c r="QGT1364"/>
  <c r="QGT1370" s="1"/>
  <c r="QGS1364"/>
  <c r="QGR1364"/>
  <c r="QGD1364"/>
  <c r="QGD1370" s="1"/>
  <c r="QGC1364"/>
  <c r="QGB1364"/>
  <c r="QFN1364"/>
  <c r="QFN1370" s="1"/>
  <c r="QFM1364"/>
  <c r="QFL1364"/>
  <c r="QEX1364"/>
  <c r="QEX1370" s="1"/>
  <c r="QEW1364"/>
  <c r="QEV1364"/>
  <c r="QEH1364"/>
  <c r="QEH1370" s="1"/>
  <c r="QEG1364"/>
  <c r="QEF1364"/>
  <c r="QDR1364"/>
  <c r="QDR1370" s="1"/>
  <c r="QDQ1364"/>
  <c r="QDP1364"/>
  <c r="QDB1364"/>
  <c r="QDB1370" s="1"/>
  <c r="QDA1364"/>
  <c r="QCZ1364"/>
  <c r="QCL1364"/>
  <c r="QCL1370" s="1"/>
  <c r="QCK1364"/>
  <c r="QCJ1364"/>
  <c r="QBV1364"/>
  <c r="QBV1370" s="1"/>
  <c r="QBU1364"/>
  <c r="QBT1364"/>
  <c r="QBF1364"/>
  <c r="QBF1370" s="1"/>
  <c r="QBE1364"/>
  <c r="QBD1364"/>
  <c r="QAP1364"/>
  <c r="QAP1370" s="1"/>
  <c r="QAO1364"/>
  <c r="QAN1364"/>
  <c r="PZZ1364"/>
  <c r="PZZ1370" s="1"/>
  <c r="PZY1364"/>
  <c r="PZX1364"/>
  <c r="PZJ1364"/>
  <c r="PZJ1370" s="1"/>
  <c r="PZI1364"/>
  <c r="PZH1364"/>
  <c r="PYT1364"/>
  <c r="PYT1370" s="1"/>
  <c r="PYS1364"/>
  <c r="PYR1364"/>
  <c r="PYD1364"/>
  <c r="PYD1370" s="1"/>
  <c r="PYC1364"/>
  <c r="PYB1364"/>
  <c r="PXN1364"/>
  <c r="PXN1370" s="1"/>
  <c r="PXM1364"/>
  <c r="PXL1364"/>
  <c r="PWX1364"/>
  <c r="PWX1370" s="1"/>
  <c r="PWW1364"/>
  <c r="PWV1364"/>
  <c r="PWH1364"/>
  <c r="PWH1370" s="1"/>
  <c r="PWG1364"/>
  <c r="PWF1364"/>
  <c r="PVR1364"/>
  <c r="PVR1370" s="1"/>
  <c r="PVQ1364"/>
  <c r="PVP1364"/>
  <c r="PVB1364"/>
  <c r="PVB1370" s="1"/>
  <c r="PVA1364"/>
  <c r="PUZ1364"/>
  <c r="PUL1364"/>
  <c r="PUL1370" s="1"/>
  <c r="PUK1364"/>
  <c r="PUJ1364"/>
  <c r="PTV1364"/>
  <c r="PTV1370" s="1"/>
  <c r="PTU1364"/>
  <c r="PTT1364"/>
  <c r="PTF1364"/>
  <c r="PTF1370" s="1"/>
  <c r="PTE1364"/>
  <c r="PTD1364"/>
  <c r="PSP1364"/>
  <c r="PSP1370" s="1"/>
  <c r="PSO1364"/>
  <c r="PSN1364"/>
  <c r="PRZ1364"/>
  <c r="PRZ1370" s="1"/>
  <c r="PRY1364"/>
  <c r="PRX1364"/>
  <c r="PRJ1364"/>
  <c r="PRJ1370" s="1"/>
  <c r="PRI1364"/>
  <c r="PRH1364"/>
  <c r="PQT1364"/>
  <c r="PQT1370" s="1"/>
  <c r="PQS1364"/>
  <c r="PQR1364"/>
  <c r="PQD1364"/>
  <c r="PQD1370" s="1"/>
  <c r="PQC1364"/>
  <c r="PQB1364"/>
  <c r="PPN1364"/>
  <c r="PPN1370" s="1"/>
  <c r="PPM1364"/>
  <c r="PPL1364"/>
  <c r="POX1364"/>
  <c r="POX1370" s="1"/>
  <c r="POW1364"/>
  <c r="POV1364"/>
  <c r="POH1364"/>
  <c r="POH1370" s="1"/>
  <c r="POG1364"/>
  <c r="POF1364"/>
  <c r="PNR1364"/>
  <c r="PNR1370" s="1"/>
  <c r="PNQ1364"/>
  <c r="PNP1364"/>
  <c r="PNB1364"/>
  <c r="PNB1370" s="1"/>
  <c r="PNA1364"/>
  <c r="PMZ1364"/>
  <c r="PML1364"/>
  <c r="PML1370" s="1"/>
  <c r="PMK1364"/>
  <c r="PMJ1364"/>
  <c r="PLV1364"/>
  <c r="PLV1370" s="1"/>
  <c r="PLU1364"/>
  <c r="PLT1364"/>
  <c r="PLF1364"/>
  <c r="PLF1370" s="1"/>
  <c r="PLE1364"/>
  <c r="PLD1364"/>
  <c r="PKP1364"/>
  <c r="PKP1370" s="1"/>
  <c r="PKO1364"/>
  <c r="PKN1364"/>
  <c r="PJZ1364"/>
  <c r="PJZ1370" s="1"/>
  <c r="PJY1364"/>
  <c r="PJX1364"/>
  <c r="PJJ1364"/>
  <c r="PJJ1370" s="1"/>
  <c r="PJI1364"/>
  <c r="PJH1364"/>
  <c r="PIT1364"/>
  <c r="PIT1370" s="1"/>
  <c r="PIS1364"/>
  <c r="PIR1364"/>
  <c r="PID1364"/>
  <c r="PID1370" s="1"/>
  <c r="PIC1364"/>
  <c r="PIB1364"/>
  <c r="PHN1364"/>
  <c r="PHN1370" s="1"/>
  <c r="PHM1364"/>
  <c r="PHL1364"/>
  <c r="PGX1364"/>
  <c r="PGX1370" s="1"/>
  <c r="PGW1364"/>
  <c r="PGV1364"/>
  <c r="PGH1364"/>
  <c r="PGH1370" s="1"/>
  <c r="PGG1364"/>
  <c r="PGF1364"/>
  <c r="PFR1364"/>
  <c r="PFR1370" s="1"/>
  <c r="PFQ1364"/>
  <c r="PFP1364"/>
  <c r="PFB1364"/>
  <c r="PFB1370" s="1"/>
  <c r="PFA1364"/>
  <c r="PEZ1364"/>
  <c r="PEL1364"/>
  <c r="PEL1370" s="1"/>
  <c r="PEK1364"/>
  <c r="PEJ1364"/>
  <c r="PDV1364"/>
  <c r="PDV1370" s="1"/>
  <c r="PDU1364"/>
  <c r="PDT1364"/>
  <c r="PDF1364"/>
  <c r="PDF1370" s="1"/>
  <c r="PDE1364"/>
  <c r="PDD1364"/>
  <c r="PCP1364"/>
  <c r="PCP1370" s="1"/>
  <c r="PCO1364"/>
  <c r="PCN1364"/>
  <c r="PBZ1364"/>
  <c r="PBZ1370" s="1"/>
  <c r="PBY1364"/>
  <c r="PBX1364"/>
  <c r="PBJ1364"/>
  <c r="PBJ1370" s="1"/>
  <c r="PBI1364"/>
  <c r="PBH1364"/>
  <c r="PAT1364"/>
  <c r="PAT1370" s="1"/>
  <c r="PAS1364"/>
  <c r="PAR1364"/>
  <c r="PAD1364"/>
  <c r="PAD1370" s="1"/>
  <c r="PAC1364"/>
  <c r="PAB1364"/>
  <c r="OZN1364"/>
  <c r="OZN1370" s="1"/>
  <c r="OZM1364"/>
  <c r="OZL1364"/>
  <c r="OYX1364"/>
  <c r="OYX1370" s="1"/>
  <c r="OYW1364"/>
  <c r="OYV1364"/>
  <c r="OYH1364"/>
  <c r="OYH1370" s="1"/>
  <c r="OYG1364"/>
  <c r="OYF1364"/>
  <c r="OXR1364"/>
  <c r="OXR1370" s="1"/>
  <c r="OXQ1364"/>
  <c r="OXP1364"/>
  <c r="OXB1364"/>
  <c r="OXB1370" s="1"/>
  <c r="OXA1364"/>
  <c r="OWZ1364"/>
  <c r="OWL1364"/>
  <c r="OWL1370" s="1"/>
  <c r="OWK1364"/>
  <c r="OWJ1364"/>
  <c r="OVV1364"/>
  <c r="OVV1370" s="1"/>
  <c r="OVU1364"/>
  <c r="OVT1364"/>
  <c r="OVF1364"/>
  <c r="OVF1370" s="1"/>
  <c r="OVE1364"/>
  <c r="OVD1364"/>
  <c r="OUP1364"/>
  <c r="OUP1370" s="1"/>
  <c r="OUO1364"/>
  <c r="OUN1364"/>
  <c r="OTZ1364"/>
  <c r="OTZ1370" s="1"/>
  <c r="OTY1364"/>
  <c r="OTX1364"/>
  <c r="OTJ1364"/>
  <c r="OTJ1370" s="1"/>
  <c r="OTI1364"/>
  <c r="OTH1364"/>
  <c r="OST1364"/>
  <c r="OST1370" s="1"/>
  <c r="OSS1364"/>
  <c r="OSR1364"/>
  <c r="OSD1364"/>
  <c r="OSD1370" s="1"/>
  <c r="OSC1364"/>
  <c r="OSB1364"/>
  <c r="ORN1364"/>
  <c r="ORN1370" s="1"/>
  <c r="ORM1364"/>
  <c r="ORL1364"/>
  <c r="OQX1364"/>
  <c r="OQX1370" s="1"/>
  <c r="OQW1364"/>
  <c r="OQV1364"/>
  <c r="OQH1364"/>
  <c r="OQH1370" s="1"/>
  <c r="OQG1364"/>
  <c r="OQF1364"/>
  <c r="OPR1364"/>
  <c r="OPR1370" s="1"/>
  <c r="OPQ1364"/>
  <c r="OPP1364"/>
  <c r="OPB1364"/>
  <c r="OPB1370" s="1"/>
  <c r="OPA1364"/>
  <c r="OOZ1364"/>
  <c r="OOL1364"/>
  <c r="OOL1370" s="1"/>
  <c r="OOK1364"/>
  <c r="OOJ1364"/>
  <c r="ONV1364"/>
  <c r="ONV1370" s="1"/>
  <c r="ONU1364"/>
  <c r="ONT1364"/>
  <c r="ONF1364"/>
  <c r="ONF1370" s="1"/>
  <c r="ONE1364"/>
  <c r="OND1364"/>
  <c r="OMP1364"/>
  <c r="OMP1370" s="1"/>
  <c r="OMO1364"/>
  <c r="OMN1364"/>
  <c r="OLZ1364"/>
  <c r="OLZ1370" s="1"/>
  <c r="OLY1364"/>
  <c r="OLX1364"/>
  <c r="OLJ1364"/>
  <c r="OLJ1370" s="1"/>
  <c r="OLI1364"/>
  <c r="OLH1364"/>
  <c r="OKT1364"/>
  <c r="OKT1370" s="1"/>
  <c r="OKS1364"/>
  <c r="OKR1364"/>
  <c r="OKD1364"/>
  <c r="OKD1370" s="1"/>
  <c r="OKC1364"/>
  <c r="OKB1364"/>
  <c r="OJN1364"/>
  <c r="OJN1370" s="1"/>
  <c r="OJM1364"/>
  <c r="OJL1364"/>
  <c r="OIX1364"/>
  <c r="OIX1370" s="1"/>
  <c r="OIW1364"/>
  <c r="OIV1364"/>
  <c r="OIH1364"/>
  <c r="OIH1370" s="1"/>
  <c r="OIG1364"/>
  <c r="OIF1364"/>
  <c r="OHR1364"/>
  <c r="OHR1370" s="1"/>
  <c r="OHQ1364"/>
  <c r="OHP1364"/>
  <c r="OHB1364"/>
  <c r="OHB1370" s="1"/>
  <c r="OHA1364"/>
  <c r="OGZ1364"/>
  <c r="OGL1364"/>
  <c r="OGL1370" s="1"/>
  <c r="OGK1364"/>
  <c r="OGJ1364"/>
  <c r="OFV1364"/>
  <c r="OFV1370" s="1"/>
  <c r="OFU1364"/>
  <c r="OFT1364"/>
  <c r="OFF1364"/>
  <c r="OFF1370" s="1"/>
  <c r="OFE1364"/>
  <c r="OFD1364"/>
  <c r="OEP1364"/>
  <c r="OEP1370" s="1"/>
  <c r="OEO1364"/>
  <c r="OEN1364"/>
  <c r="ODZ1364"/>
  <c r="ODZ1370" s="1"/>
  <c r="ODY1364"/>
  <c r="ODX1364"/>
  <c r="ODJ1364"/>
  <c r="ODJ1370" s="1"/>
  <c r="ODI1364"/>
  <c r="ODH1364"/>
  <c r="OCT1364"/>
  <c r="OCT1370" s="1"/>
  <c r="OCS1364"/>
  <c r="OCR1364"/>
  <c r="OCD1364"/>
  <c r="OCD1370" s="1"/>
  <c r="OCC1364"/>
  <c r="OCB1364"/>
  <c r="OBN1364"/>
  <c r="OBN1370" s="1"/>
  <c r="OBM1364"/>
  <c r="OBL1364"/>
  <c r="OAX1364"/>
  <c r="OAX1370" s="1"/>
  <c r="OAW1364"/>
  <c r="OAV1364"/>
  <c r="OAH1364"/>
  <c r="OAH1370" s="1"/>
  <c r="OAG1364"/>
  <c r="OAF1364"/>
  <c r="NZR1364"/>
  <c r="NZR1370" s="1"/>
  <c r="NZQ1364"/>
  <c r="NZP1364"/>
  <c r="NZB1364"/>
  <c r="NZB1370" s="1"/>
  <c r="NZA1364"/>
  <c r="NYZ1364"/>
  <c r="NYL1364"/>
  <c r="NYL1370" s="1"/>
  <c r="NYK1364"/>
  <c r="NYJ1364"/>
  <c r="NXV1364"/>
  <c r="NXV1370" s="1"/>
  <c r="NXU1364"/>
  <c r="NXT1364"/>
  <c r="NXF1364"/>
  <c r="NXF1370" s="1"/>
  <c r="NXE1364"/>
  <c r="NXD1364"/>
  <c r="NWP1364"/>
  <c r="NWP1370" s="1"/>
  <c r="NWO1364"/>
  <c r="NWN1364"/>
  <c r="NVZ1364"/>
  <c r="NVZ1370" s="1"/>
  <c r="NVY1364"/>
  <c r="NVX1364"/>
  <c r="NVJ1364"/>
  <c r="NVJ1370" s="1"/>
  <c r="NVI1364"/>
  <c r="NVH1364"/>
  <c r="NUT1364"/>
  <c r="NUT1370" s="1"/>
  <c r="NUS1364"/>
  <c r="NUR1364"/>
  <c r="NUD1364"/>
  <c r="NUD1370" s="1"/>
  <c r="NUC1364"/>
  <c r="NUB1364"/>
  <c r="NTN1364"/>
  <c r="NTN1370" s="1"/>
  <c r="NTM1364"/>
  <c r="NTL1364"/>
  <c r="NSX1364"/>
  <c r="NSX1370" s="1"/>
  <c r="NSW1364"/>
  <c r="NSV1364"/>
  <c r="NSH1364"/>
  <c r="NSH1370" s="1"/>
  <c r="NSG1364"/>
  <c r="NSF1364"/>
  <c r="NRR1364"/>
  <c r="NRR1370" s="1"/>
  <c r="NRQ1364"/>
  <c r="NRP1364"/>
  <c r="NRB1364"/>
  <c r="NRB1370" s="1"/>
  <c r="NRA1364"/>
  <c r="NQZ1364"/>
  <c r="NQL1364"/>
  <c r="NQL1370" s="1"/>
  <c r="NQK1364"/>
  <c r="NQJ1364"/>
  <c r="NPV1364"/>
  <c r="NPV1370" s="1"/>
  <c r="NPU1364"/>
  <c r="NPT1364"/>
  <c r="NPF1364"/>
  <c r="NPF1370" s="1"/>
  <c r="NPE1364"/>
  <c r="NPD1364"/>
  <c r="NOP1364"/>
  <c r="NOP1370" s="1"/>
  <c r="NOO1364"/>
  <c r="NON1364"/>
  <c r="NNZ1364"/>
  <c r="NNZ1370" s="1"/>
  <c r="NNY1364"/>
  <c r="NNX1364"/>
  <c r="NNJ1364"/>
  <c r="NNJ1370" s="1"/>
  <c r="NNI1364"/>
  <c r="NNH1364"/>
  <c r="NMT1364"/>
  <c r="NMT1370" s="1"/>
  <c r="NMS1364"/>
  <c r="NMR1364"/>
  <c r="NMD1364"/>
  <c r="NMD1370" s="1"/>
  <c r="NMC1364"/>
  <c r="NMB1364"/>
  <c r="NLN1364"/>
  <c r="NLN1370" s="1"/>
  <c r="NLM1364"/>
  <c r="NLL1364"/>
  <c r="NKX1364"/>
  <c r="NKX1370" s="1"/>
  <c r="NKW1364"/>
  <c r="NKV1364"/>
  <c r="NKH1364"/>
  <c r="NKH1370" s="1"/>
  <c r="NKG1364"/>
  <c r="NKF1364"/>
  <c r="NJR1364"/>
  <c r="NJR1370" s="1"/>
  <c r="NJQ1364"/>
  <c r="NJP1364"/>
  <c r="NJB1364"/>
  <c r="NJB1370" s="1"/>
  <c r="NJA1364"/>
  <c r="NIZ1364"/>
  <c r="NIL1364"/>
  <c r="NIL1370" s="1"/>
  <c r="NIK1364"/>
  <c r="NIJ1364"/>
  <c r="NHV1364"/>
  <c r="NHV1370" s="1"/>
  <c r="NHU1364"/>
  <c r="NHT1364"/>
  <c r="NHF1364"/>
  <c r="NHF1370" s="1"/>
  <c r="NHE1364"/>
  <c r="NHD1364"/>
  <c r="NGP1364"/>
  <c r="NGP1370" s="1"/>
  <c r="NGO1364"/>
  <c r="NGN1364"/>
  <c r="NFZ1364"/>
  <c r="NFZ1370" s="1"/>
  <c r="NFY1364"/>
  <c r="NFX1364"/>
  <c r="NFJ1364"/>
  <c r="NFJ1370" s="1"/>
  <c r="NFI1364"/>
  <c r="NFH1364"/>
  <c r="NET1364"/>
  <c r="NET1370" s="1"/>
  <c r="NES1364"/>
  <c r="NER1364"/>
  <c r="NED1364"/>
  <c r="NED1370" s="1"/>
  <c r="NEC1364"/>
  <c r="NEB1364"/>
  <c r="NDN1364"/>
  <c r="NDN1370" s="1"/>
  <c r="NDM1364"/>
  <c r="NDL1364"/>
  <c r="NCX1364"/>
  <c r="NCX1370" s="1"/>
  <c r="NCW1364"/>
  <c r="NCV1364"/>
  <c r="NCH1364"/>
  <c r="NCH1370" s="1"/>
  <c r="NCG1364"/>
  <c r="NCF1364"/>
  <c r="NBR1364"/>
  <c r="NBR1370" s="1"/>
  <c r="NBQ1364"/>
  <c r="NBP1364"/>
  <c r="NBB1364"/>
  <c r="NBB1370" s="1"/>
  <c r="NBA1364"/>
  <c r="NAZ1364"/>
  <c r="NAL1364"/>
  <c r="NAL1370" s="1"/>
  <c r="NAK1364"/>
  <c r="NAJ1364"/>
  <c r="MZV1364"/>
  <c r="MZV1370" s="1"/>
  <c r="MZU1364"/>
  <c r="MZT1364"/>
  <c r="MZF1364"/>
  <c r="MZF1370" s="1"/>
  <c r="MZE1364"/>
  <c r="MZD1364"/>
  <c r="MYP1364"/>
  <c r="MYP1370" s="1"/>
  <c r="MYO1364"/>
  <c r="MYN1364"/>
  <c r="MXZ1364"/>
  <c r="MXZ1370" s="1"/>
  <c r="MXY1364"/>
  <c r="MXX1364"/>
  <c r="MXJ1364"/>
  <c r="MXJ1370" s="1"/>
  <c r="MXI1364"/>
  <c r="MXH1364"/>
  <c r="MWT1364"/>
  <c r="MWT1370" s="1"/>
  <c r="MWS1364"/>
  <c r="MWR1364"/>
  <c r="MWD1364"/>
  <c r="MWD1370" s="1"/>
  <c r="MWC1364"/>
  <c r="MWB1364"/>
  <c r="MVN1364"/>
  <c r="MVN1370" s="1"/>
  <c r="MVM1364"/>
  <c r="MVL1364"/>
  <c r="MUX1364"/>
  <c r="MUX1370" s="1"/>
  <c r="MUW1364"/>
  <c r="MUV1364"/>
  <c r="MUH1364"/>
  <c r="MUH1370" s="1"/>
  <c r="MUG1364"/>
  <c r="MUF1364"/>
  <c r="MTR1364"/>
  <c r="MTR1370" s="1"/>
  <c r="MTQ1364"/>
  <c r="MTP1364"/>
  <c r="MTB1364"/>
  <c r="MTB1370" s="1"/>
  <c r="MTA1364"/>
  <c r="MSZ1364"/>
  <c r="MSL1364"/>
  <c r="MSL1370" s="1"/>
  <c r="MSK1364"/>
  <c r="MSJ1364"/>
  <c r="MRV1364"/>
  <c r="MRV1370" s="1"/>
  <c r="MRU1364"/>
  <c r="MRT1364"/>
  <c r="MRF1364"/>
  <c r="MRF1370" s="1"/>
  <c r="MRE1364"/>
  <c r="MRD1364"/>
  <c r="MQP1364"/>
  <c r="MQP1370" s="1"/>
  <c r="MQO1364"/>
  <c r="MQN1364"/>
  <c r="MPZ1364"/>
  <c r="MPZ1370" s="1"/>
  <c r="MPY1364"/>
  <c r="MPX1364"/>
  <c r="MPJ1364"/>
  <c r="MPJ1370" s="1"/>
  <c r="MPI1364"/>
  <c r="MPH1364"/>
  <c r="MOT1364"/>
  <c r="MOT1370" s="1"/>
  <c r="MOS1364"/>
  <c r="MOR1364"/>
  <c r="MOD1364"/>
  <c r="MOD1370" s="1"/>
  <c r="MOC1364"/>
  <c r="MOB1364"/>
  <c r="MNN1364"/>
  <c r="MNN1370" s="1"/>
  <c r="MNM1364"/>
  <c r="MNL1364"/>
  <c r="MMX1364"/>
  <c r="MMX1370" s="1"/>
  <c r="MMW1364"/>
  <c r="MMV1364"/>
  <c r="MMH1364"/>
  <c r="MMH1370" s="1"/>
  <c r="MMG1364"/>
  <c r="MMF1364"/>
  <c r="MLR1364"/>
  <c r="MLR1370" s="1"/>
  <c r="MLQ1364"/>
  <c r="MLP1364"/>
  <c r="MLB1364"/>
  <c r="MLB1370" s="1"/>
  <c r="MLA1364"/>
  <c r="MKZ1364"/>
  <c r="MKL1364"/>
  <c r="MKL1370" s="1"/>
  <c r="MKK1364"/>
  <c r="MKJ1364"/>
  <c r="MJV1364"/>
  <c r="MJV1370" s="1"/>
  <c r="MJU1364"/>
  <c r="MJT1364"/>
  <c r="MJF1364"/>
  <c r="MJF1370" s="1"/>
  <c r="MJE1364"/>
  <c r="MJD1364"/>
  <c r="MIP1364"/>
  <c r="MIP1370" s="1"/>
  <c r="MIO1364"/>
  <c r="MIN1364"/>
  <c r="MHZ1364"/>
  <c r="MHZ1370" s="1"/>
  <c r="MHY1364"/>
  <c r="MHX1364"/>
  <c r="MHJ1364"/>
  <c r="MHJ1370" s="1"/>
  <c r="MHI1364"/>
  <c r="MHH1364"/>
  <c r="MGT1364"/>
  <c r="MGT1370" s="1"/>
  <c r="MGS1364"/>
  <c r="MGR1364"/>
  <c r="MGD1364"/>
  <c r="MGD1370" s="1"/>
  <c r="MGC1364"/>
  <c r="MGB1364"/>
  <c r="MFN1364"/>
  <c r="MFN1370" s="1"/>
  <c r="MFM1364"/>
  <c r="MFL1364"/>
  <c r="MEX1364"/>
  <c r="MEX1370" s="1"/>
  <c r="MEW1364"/>
  <c r="MEV1364"/>
  <c r="MEH1364"/>
  <c r="MEH1370" s="1"/>
  <c r="MEG1364"/>
  <c r="MEF1364"/>
  <c r="MDR1364"/>
  <c r="MDR1370" s="1"/>
  <c r="MDQ1364"/>
  <c r="MDP1364"/>
  <c r="MDB1364"/>
  <c r="MDB1370" s="1"/>
  <c r="MDA1364"/>
  <c r="MCZ1364"/>
  <c r="MCL1364"/>
  <c r="MCL1370" s="1"/>
  <c r="MCK1364"/>
  <c r="MCJ1364"/>
  <c r="MBV1364"/>
  <c r="MBV1370" s="1"/>
  <c r="MBU1364"/>
  <c r="MBT1364"/>
  <c r="MBF1364"/>
  <c r="MBF1370" s="1"/>
  <c r="MBE1364"/>
  <c r="MBD1364"/>
  <c r="MAP1364"/>
  <c r="MAP1370" s="1"/>
  <c r="MAO1364"/>
  <c r="MAN1364"/>
  <c r="LZZ1364"/>
  <c r="LZZ1370" s="1"/>
  <c r="LZY1364"/>
  <c r="LZX1364"/>
  <c r="LZJ1364"/>
  <c r="LZJ1370" s="1"/>
  <c r="LZI1364"/>
  <c r="LZH1364"/>
  <c r="LYT1364"/>
  <c r="LYT1370" s="1"/>
  <c r="LYS1364"/>
  <c r="LYR1364"/>
  <c r="LYD1364"/>
  <c r="LYD1370" s="1"/>
  <c r="LYC1364"/>
  <c r="LYB1364"/>
  <c r="LXN1364"/>
  <c r="LXN1370" s="1"/>
  <c r="LXM1364"/>
  <c r="LXL1364"/>
  <c r="LWX1364"/>
  <c r="LWX1370" s="1"/>
  <c r="LWW1364"/>
  <c r="LWV1364"/>
  <c r="LWH1364"/>
  <c r="LWH1370" s="1"/>
  <c r="LWG1364"/>
  <c r="LWF1364"/>
  <c r="LVR1364"/>
  <c r="LVR1370" s="1"/>
  <c r="LVQ1364"/>
  <c r="LVP1364"/>
  <c r="LVB1364"/>
  <c r="LVB1370" s="1"/>
  <c r="LVA1364"/>
  <c r="LUZ1364"/>
  <c r="LUL1364"/>
  <c r="LUL1370" s="1"/>
  <c r="LUK1364"/>
  <c r="LUJ1364"/>
  <c r="LTV1364"/>
  <c r="LTV1370" s="1"/>
  <c r="LTU1364"/>
  <c r="LTT1364"/>
  <c r="LTF1364"/>
  <c r="LTF1370" s="1"/>
  <c r="LTE1364"/>
  <c r="LTD1364"/>
  <c r="LSP1364"/>
  <c r="LSP1370" s="1"/>
  <c r="LSO1364"/>
  <c r="LSN1364"/>
  <c r="LRZ1364"/>
  <c r="LRZ1370" s="1"/>
  <c r="LRY1364"/>
  <c r="LRX1364"/>
  <c r="LRJ1364"/>
  <c r="LRJ1370" s="1"/>
  <c r="LRI1364"/>
  <c r="LRH1364"/>
  <c r="LQT1364"/>
  <c r="LQT1370" s="1"/>
  <c r="LQS1364"/>
  <c r="LQR1364"/>
  <c r="LQD1364"/>
  <c r="LQD1370" s="1"/>
  <c r="LQC1364"/>
  <c r="LQB1364"/>
  <c r="LPN1364"/>
  <c r="LPN1370" s="1"/>
  <c r="LPM1364"/>
  <c r="LPL1364"/>
  <c r="LOX1364"/>
  <c r="LOX1370" s="1"/>
  <c r="LOW1364"/>
  <c r="LOV1364"/>
  <c r="LOH1364"/>
  <c r="LOH1370" s="1"/>
  <c r="LOG1364"/>
  <c r="LOF1364"/>
  <c r="LNR1364"/>
  <c r="LNR1370" s="1"/>
  <c r="LNQ1364"/>
  <c r="LNP1364"/>
  <c r="LNB1364"/>
  <c r="LNB1370" s="1"/>
  <c r="LNA1364"/>
  <c r="LMZ1364"/>
  <c r="LML1364"/>
  <c r="LML1370" s="1"/>
  <c r="LMK1364"/>
  <c r="LMJ1364"/>
  <c r="LLV1364"/>
  <c r="LLV1370" s="1"/>
  <c r="LLU1364"/>
  <c r="LLT1364"/>
  <c r="LLF1364"/>
  <c r="LLF1370" s="1"/>
  <c r="LLE1364"/>
  <c r="LLD1364"/>
  <c r="LKP1364"/>
  <c r="LKP1370" s="1"/>
  <c r="LKO1364"/>
  <c r="LKN1364"/>
  <c r="LJZ1364"/>
  <c r="LJZ1370" s="1"/>
  <c r="LJY1364"/>
  <c r="LJX1364"/>
  <c r="LJJ1364"/>
  <c r="LJJ1370" s="1"/>
  <c r="LJI1364"/>
  <c r="LJH1364"/>
  <c r="LIT1364"/>
  <c r="LIT1370" s="1"/>
  <c r="LIS1364"/>
  <c r="LIR1364"/>
  <c r="LID1364"/>
  <c r="LID1370" s="1"/>
  <c r="LIC1364"/>
  <c r="LIB1364"/>
  <c r="LHN1364"/>
  <c r="LHN1370" s="1"/>
  <c r="LHM1364"/>
  <c r="LHL1364"/>
  <c r="LGX1364"/>
  <c r="LGX1370" s="1"/>
  <c r="LGW1364"/>
  <c r="LGV1364"/>
  <c r="LGH1364"/>
  <c r="LGH1370" s="1"/>
  <c r="LGG1364"/>
  <c r="LGF1364"/>
  <c r="LFR1364"/>
  <c r="LFR1370" s="1"/>
  <c r="LFQ1364"/>
  <c r="LFP1364"/>
  <c r="LFB1364"/>
  <c r="LFB1370" s="1"/>
  <c r="LFA1364"/>
  <c r="LEZ1364"/>
  <c r="LEL1364"/>
  <c r="LEL1370" s="1"/>
  <c r="LEK1364"/>
  <c r="LEJ1364"/>
  <c r="LDV1364"/>
  <c r="LDV1370" s="1"/>
  <c r="LDU1364"/>
  <c r="LDT1364"/>
  <c r="LDF1364"/>
  <c r="LDF1370" s="1"/>
  <c r="LDE1364"/>
  <c r="LDD1364"/>
  <c r="LCP1364"/>
  <c r="LCP1370" s="1"/>
  <c r="LCO1364"/>
  <c r="LCN1364"/>
  <c r="LBZ1364"/>
  <c r="LBZ1370" s="1"/>
  <c r="LBY1364"/>
  <c r="LBX1364"/>
  <c r="LBJ1364"/>
  <c r="LBJ1370" s="1"/>
  <c r="LBI1364"/>
  <c r="LBH1364"/>
  <c r="LAT1364"/>
  <c r="LAT1370" s="1"/>
  <c r="LAS1364"/>
  <c r="LAR1364"/>
  <c r="LAD1364"/>
  <c r="LAD1370" s="1"/>
  <c r="LAC1364"/>
  <c r="LAB1364"/>
  <c r="KZN1364"/>
  <c r="KZN1370" s="1"/>
  <c r="KZM1364"/>
  <c r="KZL1364"/>
  <c r="KYX1364"/>
  <c r="KYX1370" s="1"/>
  <c r="KYW1364"/>
  <c r="KYV1364"/>
  <c r="KYH1364"/>
  <c r="KYH1370" s="1"/>
  <c r="KYG1364"/>
  <c r="KYF1364"/>
  <c r="KXR1364"/>
  <c r="KXR1370" s="1"/>
  <c r="KXQ1364"/>
  <c r="KXP1364"/>
  <c r="KXB1364"/>
  <c r="KXB1370" s="1"/>
  <c r="KXA1364"/>
  <c r="KWZ1364"/>
  <c r="KWL1364"/>
  <c r="KWL1370" s="1"/>
  <c r="KWK1364"/>
  <c r="KWJ1364"/>
  <c r="KVV1364"/>
  <c r="KVV1370" s="1"/>
  <c r="KVU1364"/>
  <c r="KVT1364"/>
  <c r="KVF1364"/>
  <c r="KVF1370" s="1"/>
  <c r="KVE1364"/>
  <c r="KVD1364"/>
  <c r="KUP1364"/>
  <c r="KUP1370" s="1"/>
  <c r="KUO1364"/>
  <c r="KUN1364"/>
  <c r="KTZ1364"/>
  <c r="KTZ1370" s="1"/>
  <c r="KTY1364"/>
  <c r="KTX1364"/>
  <c r="KTJ1364"/>
  <c r="KTJ1370" s="1"/>
  <c r="KTI1364"/>
  <c r="KTH1364"/>
  <c r="KST1364"/>
  <c r="KST1370" s="1"/>
  <c r="KSS1364"/>
  <c r="KSR1364"/>
  <c r="KSD1364"/>
  <c r="KSD1370" s="1"/>
  <c r="KSC1364"/>
  <c r="KSB1364"/>
  <c r="KRN1364"/>
  <c r="KRN1370" s="1"/>
  <c r="KRM1364"/>
  <c r="KRL1364"/>
  <c r="KQX1364"/>
  <c r="KQX1370" s="1"/>
  <c r="KQW1364"/>
  <c r="KQV1364"/>
  <c r="KQH1364"/>
  <c r="KQH1370" s="1"/>
  <c r="KQG1364"/>
  <c r="KQF1364"/>
  <c r="KPR1364"/>
  <c r="KPR1370" s="1"/>
  <c r="KPQ1364"/>
  <c r="KPP1364"/>
  <c r="KPB1364"/>
  <c r="KPB1370" s="1"/>
  <c r="KPA1364"/>
  <c r="KOZ1364"/>
  <c r="KOL1364"/>
  <c r="KOL1370" s="1"/>
  <c r="KOK1364"/>
  <c r="KOJ1364"/>
  <c r="KNV1364"/>
  <c r="KNV1370" s="1"/>
  <c r="KNU1364"/>
  <c r="KNT1364"/>
  <c r="KNF1364"/>
  <c r="KNF1370" s="1"/>
  <c r="KNE1364"/>
  <c r="KND1364"/>
  <c r="KMP1364"/>
  <c r="KMP1370" s="1"/>
  <c r="KMO1364"/>
  <c r="KMN1364"/>
  <c r="KLZ1364"/>
  <c r="KLZ1370" s="1"/>
  <c r="KLY1364"/>
  <c r="KLX1364"/>
  <c r="KLJ1364"/>
  <c r="KLJ1370" s="1"/>
  <c r="KLI1364"/>
  <c r="KLH1364"/>
  <c r="KKT1364"/>
  <c r="KKT1370" s="1"/>
  <c r="KKS1364"/>
  <c r="KKR1364"/>
  <c r="KKD1364"/>
  <c r="KKD1370" s="1"/>
  <c r="KKC1364"/>
  <c r="KKB1364"/>
  <c r="KJN1364"/>
  <c r="KJN1370" s="1"/>
  <c r="KJM1364"/>
  <c r="KJL1364"/>
  <c r="KIX1364"/>
  <c r="KIX1370" s="1"/>
  <c r="KIW1364"/>
  <c r="KIV1364"/>
  <c r="KIH1364"/>
  <c r="KIH1370" s="1"/>
  <c r="KIG1364"/>
  <c r="KIF1364"/>
  <c r="KHR1364"/>
  <c r="KHR1370" s="1"/>
  <c r="KHQ1364"/>
  <c r="KHP1364"/>
  <c r="KHB1364"/>
  <c r="KHB1370" s="1"/>
  <c r="KHA1364"/>
  <c r="KGZ1364"/>
  <c r="KGL1364"/>
  <c r="KGL1370" s="1"/>
  <c r="KGK1364"/>
  <c r="KGJ1364"/>
  <c r="KFV1364"/>
  <c r="KFV1370" s="1"/>
  <c r="KFU1364"/>
  <c r="KFT1364"/>
  <c r="KFF1364"/>
  <c r="KFF1370" s="1"/>
  <c r="KFE1364"/>
  <c r="KFD1364"/>
  <c r="KEP1364"/>
  <c r="KEP1370" s="1"/>
  <c r="KEO1364"/>
  <c r="KEN1364"/>
  <c r="KDZ1364"/>
  <c r="KDZ1370" s="1"/>
  <c r="KDY1364"/>
  <c r="KDX1364"/>
  <c r="KDJ1364"/>
  <c r="KDJ1370" s="1"/>
  <c r="KDI1364"/>
  <c r="KDH1364"/>
  <c r="KCT1364"/>
  <c r="KCT1370" s="1"/>
  <c r="KCS1364"/>
  <c r="KCR1364"/>
  <c r="KCD1364"/>
  <c r="KCD1370" s="1"/>
  <c r="KCC1364"/>
  <c r="KCB1364"/>
  <c r="KBN1364"/>
  <c r="KBN1370" s="1"/>
  <c r="KBM1364"/>
  <c r="KBL1364"/>
  <c r="KAX1364"/>
  <c r="KAX1370" s="1"/>
  <c r="KAW1364"/>
  <c r="KAV1364"/>
  <c r="KAH1364"/>
  <c r="KAH1370" s="1"/>
  <c r="KAG1364"/>
  <c r="KAF1364"/>
  <c r="JZR1364"/>
  <c r="JZR1370" s="1"/>
  <c r="JZQ1364"/>
  <c r="JZP1364"/>
  <c r="JZB1364"/>
  <c r="JZB1370" s="1"/>
  <c r="JZA1364"/>
  <c r="JYZ1364"/>
  <c r="JYL1364"/>
  <c r="JYL1370" s="1"/>
  <c r="JYK1364"/>
  <c r="JYJ1364"/>
  <c r="JXV1364"/>
  <c r="JXV1370" s="1"/>
  <c r="JXU1364"/>
  <c r="JXT1364"/>
  <c r="JXF1364"/>
  <c r="JXF1370" s="1"/>
  <c r="JXE1364"/>
  <c r="JXD1364"/>
  <c r="JWP1364"/>
  <c r="JWP1370" s="1"/>
  <c r="JWO1364"/>
  <c r="JWN1364"/>
  <c r="JVZ1364"/>
  <c r="JVZ1370" s="1"/>
  <c r="JVY1364"/>
  <c r="JVX1364"/>
  <c r="JVJ1364"/>
  <c r="JVJ1370" s="1"/>
  <c r="JVI1364"/>
  <c r="JVH1364"/>
  <c r="JUT1364"/>
  <c r="JUT1370" s="1"/>
  <c r="JUS1364"/>
  <c r="JUR1364"/>
  <c r="JUD1364"/>
  <c r="JUD1370" s="1"/>
  <c r="JUC1364"/>
  <c r="JUB1364"/>
  <c r="JTN1364"/>
  <c r="JTN1370" s="1"/>
  <c r="JTM1364"/>
  <c r="JTL1364"/>
  <c r="JSX1364"/>
  <c r="JSX1370" s="1"/>
  <c r="JSW1364"/>
  <c r="JSV1364"/>
  <c r="JSH1364"/>
  <c r="JSH1370" s="1"/>
  <c r="JSG1364"/>
  <c r="JSF1364"/>
  <c r="JRR1364"/>
  <c r="JRR1370" s="1"/>
  <c r="JRQ1364"/>
  <c r="JRP1364"/>
  <c r="JRB1364"/>
  <c r="JRB1370" s="1"/>
  <c r="JRA1364"/>
  <c r="JQZ1364"/>
  <c r="JQL1364"/>
  <c r="JQL1370" s="1"/>
  <c r="JQK1364"/>
  <c r="JQJ1364"/>
  <c r="JPV1364"/>
  <c r="JPV1370" s="1"/>
  <c r="JPU1364"/>
  <c r="JPT1364"/>
  <c r="JPF1364"/>
  <c r="JPF1370" s="1"/>
  <c r="JPE1364"/>
  <c r="JPD1364"/>
  <c r="JOP1364"/>
  <c r="JOP1370" s="1"/>
  <c r="JOO1364"/>
  <c r="JON1364"/>
  <c r="JNZ1364"/>
  <c r="JNZ1370" s="1"/>
  <c r="JNY1364"/>
  <c r="JNX1364"/>
  <c r="JNJ1364"/>
  <c r="JNJ1370" s="1"/>
  <c r="JNI1364"/>
  <c r="JNH1364"/>
  <c r="JMT1364"/>
  <c r="JMT1370" s="1"/>
  <c r="JMS1364"/>
  <c r="JMR1364"/>
  <c r="JMD1364"/>
  <c r="JMD1370" s="1"/>
  <c r="JMC1364"/>
  <c r="JMB1364"/>
  <c r="JLN1364"/>
  <c r="JLN1370" s="1"/>
  <c r="JLM1364"/>
  <c r="JLL1364"/>
  <c r="JKX1364"/>
  <c r="JKX1370" s="1"/>
  <c r="JKW1364"/>
  <c r="JKV1364"/>
  <c r="JKH1364"/>
  <c r="JKH1370" s="1"/>
  <c r="JKG1364"/>
  <c r="JKF1364"/>
  <c r="JJR1364"/>
  <c r="JJR1370" s="1"/>
  <c r="JJQ1364"/>
  <c r="JJP1364"/>
  <c r="JJB1364"/>
  <c r="JJB1370" s="1"/>
  <c r="JJA1364"/>
  <c r="JIZ1364"/>
  <c r="JIL1364"/>
  <c r="JIL1370" s="1"/>
  <c r="JIK1364"/>
  <c r="JIJ1364"/>
  <c r="JHV1364"/>
  <c r="JHV1370" s="1"/>
  <c r="JHU1364"/>
  <c r="JHT1364"/>
  <c r="JHF1364"/>
  <c r="JHF1370" s="1"/>
  <c r="JHE1364"/>
  <c r="JHD1364"/>
  <c r="JGP1364"/>
  <c r="JGP1370" s="1"/>
  <c r="JGO1364"/>
  <c r="JGN1364"/>
  <c r="JFZ1364"/>
  <c r="JFZ1370" s="1"/>
  <c r="JFY1364"/>
  <c r="JFX1364"/>
  <c r="JFJ1364"/>
  <c r="JFJ1370" s="1"/>
  <c r="JFI1364"/>
  <c r="JFH1364"/>
  <c r="JET1364"/>
  <c r="JET1370" s="1"/>
  <c r="JES1364"/>
  <c r="JER1364"/>
  <c r="JED1364"/>
  <c r="JED1370" s="1"/>
  <c r="JEC1364"/>
  <c r="JEB1364"/>
  <c r="JDN1364"/>
  <c r="JDN1370" s="1"/>
  <c r="JDM1364"/>
  <c r="JDL1364"/>
  <c r="JCX1364"/>
  <c r="JCX1370" s="1"/>
  <c r="JCW1364"/>
  <c r="JCV1364"/>
  <c r="JCH1364"/>
  <c r="JCH1370" s="1"/>
  <c r="JCG1364"/>
  <c r="JCF1364"/>
  <c r="JBR1364"/>
  <c r="JBR1370" s="1"/>
  <c r="JBQ1364"/>
  <c r="JBP1364"/>
  <c r="JBB1364"/>
  <c r="JBB1370" s="1"/>
  <c r="JBA1364"/>
  <c r="JAZ1364"/>
  <c r="JAL1364"/>
  <c r="JAL1370" s="1"/>
  <c r="JAK1364"/>
  <c r="JAJ1364"/>
  <c r="IZV1364"/>
  <c r="IZV1370" s="1"/>
  <c r="IZU1364"/>
  <c r="IZT1364"/>
  <c r="IZF1364"/>
  <c r="IZF1370" s="1"/>
  <c r="IZE1364"/>
  <c r="IZD1364"/>
  <c r="IYP1364"/>
  <c r="IYP1370" s="1"/>
  <c r="IYO1364"/>
  <c r="IYN1364"/>
  <c r="IXZ1364"/>
  <c r="IXZ1370" s="1"/>
  <c r="IXY1364"/>
  <c r="IXX1364"/>
  <c r="IXJ1364"/>
  <c r="IXJ1370" s="1"/>
  <c r="IXI1364"/>
  <c r="IXH1364"/>
  <c r="IWT1364"/>
  <c r="IWT1370" s="1"/>
  <c r="IWS1364"/>
  <c r="IWR1364"/>
  <c r="IWD1364"/>
  <c r="IWD1370" s="1"/>
  <c r="IWC1364"/>
  <c r="IWB1364"/>
  <c r="IVN1364"/>
  <c r="IVN1370" s="1"/>
  <c r="IVM1364"/>
  <c r="IVL1364"/>
  <c r="IUX1364"/>
  <c r="IUX1370" s="1"/>
  <c r="IUW1364"/>
  <c r="IUV1364"/>
  <c r="IUH1364"/>
  <c r="IUH1370" s="1"/>
  <c r="IUG1364"/>
  <c r="IUF1364"/>
  <c r="ITR1364"/>
  <c r="ITR1370" s="1"/>
  <c r="ITQ1364"/>
  <c r="ITP1364"/>
  <c r="ITB1364"/>
  <c r="ITB1370" s="1"/>
  <c r="ITA1364"/>
  <c r="ISZ1364"/>
  <c r="ISL1364"/>
  <c r="ISL1370" s="1"/>
  <c r="ISK1364"/>
  <c r="ISJ1364"/>
  <c r="IRV1364"/>
  <c r="IRV1370" s="1"/>
  <c r="IRU1364"/>
  <c r="IRT1364"/>
  <c r="IRF1364"/>
  <c r="IRF1370" s="1"/>
  <c r="IRE1364"/>
  <c r="IRD1364"/>
  <c r="IQP1364"/>
  <c r="IQP1370" s="1"/>
  <c r="IQO1364"/>
  <c r="IQN1364"/>
  <c r="IPZ1364"/>
  <c r="IPZ1370" s="1"/>
  <c r="IPY1364"/>
  <c r="IPX1364"/>
  <c r="IPJ1364"/>
  <c r="IPJ1370" s="1"/>
  <c r="IPI1364"/>
  <c r="IPH1364"/>
  <c r="IOT1364"/>
  <c r="IOT1370" s="1"/>
  <c r="IOS1364"/>
  <c r="IOR1364"/>
  <c r="IOD1364"/>
  <c r="IOD1370" s="1"/>
  <c r="IOC1364"/>
  <c r="IOB1364"/>
  <c r="INN1364"/>
  <c r="INN1370" s="1"/>
  <c r="INM1364"/>
  <c r="INL1364"/>
  <c r="IMX1364"/>
  <c r="IMX1370" s="1"/>
  <c r="IMW1364"/>
  <c r="IMV1364"/>
  <c r="IMH1364"/>
  <c r="IMH1370" s="1"/>
  <c r="IMG1364"/>
  <c r="IMF1364"/>
  <c r="ILR1364"/>
  <c r="ILR1370" s="1"/>
  <c r="ILQ1364"/>
  <c r="ILP1364"/>
  <c r="ILB1364"/>
  <c r="ILB1370" s="1"/>
  <c r="ILA1364"/>
  <c r="IKZ1364"/>
  <c r="IKL1364"/>
  <c r="IKL1370" s="1"/>
  <c r="IKK1364"/>
  <c r="IKJ1364"/>
  <c r="IJV1364"/>
  <c r="IJV1370" s="1"/>
  <c r="IJU1364"/>
  <c r="IJT1364"/>
  <c r="IJF1364"/>
  <c r="IJF1370" s="1"/>
  <c r="IJE1364"/>
  <c r="IJD1364"/>
  <c r="IIP1364"/>
  <c r="IIP1370" s="1"/>
  <c r="IIO1364"/>
  <c r="IIN1364"/>
  <c r="IHZ1364"/>
  <c r="IHZ1370" s="1"/>
  <c r="IHY1364"/>
  <c r="IHX1364"/>
  <c r="IHJ1364"/>
  <c r="IHJ1370" s="1"/>
  <c r="IHI1364"/>
  <c r="IHH1364"/>
  <c r="IGT1364"/>
  <c r="IGT1370" s="1"/>
  <c r="IGS1364"/>
  <c r="IGR1364"/>
  <c r="IGD1364"/>
  <c r="IGD1370" s="1"/>
  <c r="IGC1364"/>
  <c r="IGB1364"/>
  <c r="IFN1364"/>
  <c r="IFN1370" s="1"/>
  <c r="IFM1364"/>
  <c r="IFL1364"/>
  <c r="IEX1364"/>
  <c r="IEX1370" s="1"/>
  <c r="IEW1364"/>
  <c r="IEV1364"/>
  <c r="IEH1364"/>
  <c r="IEH1370" s="1"/>
  <c r="IEG1364"/>
  <c r="IEF1364"/>
  <c r="IDR1364"/>
  <c r="IDR1370" s="1"/>
  <c r="IDQ1364"/>
  <c r="IDP1364"/>
  <c r="IDB1364"/>
  <c r="IDB1370" s="1"/>
  <c r="IDA1364"/>
  <c r="ICZ1364"/>
  <c r="ICL1364"/>
  <c r="ICL1370" s="1"/>
  <c r="ICK1364"/>
  <c r="ICJ1364"/>
  <c r="IBV1364"/>
  <c r="IBV1370" s="1"/>
  <c r="IBU1364"/>
  <c r="IBT1364"/>
  <c r="IBF1364"/>
  <c r="IBF1370" s="1"/>
  <c r="IBE1364"/>
  <c r="IBD1364"/>
  <c r="IAP1364"/>
  <c r="IAP1370" s="1"/>
  <c r="IAO1364"/>
  <c r="IAN1364"/>
  <c r="HZZ1364"/>
  <c r="HZZ1370" s="1"/>
  <c r="HZY1364"/>
  <c r="HZX1364"/>
  <c r="HZJ1364"/>
  <c r="HZJ1370" s="1"/>
  <c r="HZI1364"/>
  <c r="HZH1364"/>
  <c r="HYT1364"/>
  <c r="HYT1370" s="1"/>
  <c r="HYS1364"/>
  <c r="HYR1364"/>
  <c r="HYD1364"/>
  <c r="HYD1370" s="1"/>
  <c r="HYC1364"/>
  <c r="HYB1364"/>
  <c r="HXN1364"/>
  <c r="HXN1370" s="1"/>
  <c r="HXM1364"/>
  <c r="HXL1364"/>
  <c r="HWX1364"/>
  <c r="HWX1370" s="1"/>
  <c r="HWW1364"/>
  <c r="HWV1364"/>
  <c r="HWH1364"/>
  <c r="HWH1370" s="1"/>
  <c r="HWG1364"/>
  <c r="HWF1364"/>
  <c r="HVR1364"/>
  <c r="HVR1370" s="1"/>
  <c r="HVQ1364"/>
  <c r="HVP1364"/>
  <c r="HVB1364"/>
  <c r="HVB1370" s="1"/>
  <c r="HVA1364"/>
  <c r="HUZ1364"/>
  <c r="HUL1364"/>
  <c r="HUL1370" s="1"/>
  <c r="HUK1364"/>
  <c r="HUJ1364"/>
  <c r="HTV1364"/>
  <c r="HTV1370" s="1"/>
  <c r="HTU1364"/>
  <c r="HTT1364"/>
  <c r="HTF1364"/>
  <c r="HTF1370" s="1"/>
  <c r="HTE1364"/>
  <c r="HTD1364"/>
  <c r="HSP1364"/>
  <c r="HSP1370" s="1"/>
  <c r="HSO1364"/>
  <c r="HSN1364"/>
  <c r="HRZ1364"/>
  <c r="HRZ1370" s="1"/>
  <c r="HRY1364"/>
  <c r="HRX1364"/>
  <c r="HRJ1364"/>
  <c r="HRJ1370" s="1"/>
  <c r="HRI1364"/>
  <c r="HRH1364"/>
  <c r="HQT1364"/>
  <c r="HQT1370" s="1"/>
  <c r="HQS1364"/>
  <c r="HQR1364"/>
  <c r="HQD1364"/>
  <c r="HQD1370" s="1"/>
  <c r="HQC1364"/>
  <c r="HQB1364"/>
  <c r="HPN1364"/>
  <c r="HPN1370" s="1"/>
  <c r="HPM1364"/>
  <c r="HPL1364"/>
  <c r="HOX1364"/>
  <c r="HOX1370" s="1"/>
  <c r="HOW1364"/>
  <c r="HOV1364"/>
  <c r="HOH1364"/>
  <c r="HOH1370" s="1"/>
  <c r="HOG1364"/>
  <c r="HOF1364"/>
  <c r="HNR1364"/>
  <c r="HNR1370" s="1"/>
  <c r="HNQ1364"/>
  <c r="HNP1364"/>
  <c r="HNB1364"/>
  <c r="HNB1370" s="1"/>
  <c r="HNA1364"/>
  <c r="HMZ1364"/>
  <c r="HML1364"/>
  <c r="HML1370" s="1"/>
  <c r="HMK1364"/>
  <c r="HMJ1364"/>
  <c r="HLV1364"/>
  <c r="HLV1370" s="1"/>
  <c r="HLU1364"/>
  <c r="HLT1364"/>
  <c r="HLF1364"/>
  <c r="HLF1370" s="1"/>
  <c r="HLE1364"/>
  <c r="HLD1364"/>
  <c r="HKP1364"/>
  <c r="HKP1370" s="1"/>
  <c r="HKO1364"/>
  <c r="HKN1364"/>
  <c r="HJZ1364"/>
  <c r="HJZ1370" s="1"/>
  <c r="HJY1364"/>
  <c r="HJX1364"/>
  <c r="HJJ1364"/>
  <c r="HJJ1370" s="1"/>
  <c r="HJI1364"/>
  <c r="HJH1364"/>
  <c r="HIT1364"/>
  <c r="HIT1370" s="1"/>
  <c r="HIS1364"/>
  <c r="HIR1364"/>
  <c r="HID1364"/>
  <c r="HID1370" s="1"/>
  <c r="HIC1364"/>
  <c r="HIB1364"/>
  <c r="HHN1364"/>
  <c r="HHN1370" s="1"/>
  <c r="HHM1364"/>
  <c r="HHL1364"/>
  <c r="HGX1364"/>
  <c r="HGX1370" s="1"/>
  <c r="HGW1364"/>
  <c r="HGV1364"/>
  <c r="HGH1364"/>
  <c r="HGH1370" s="1"/>
  <c r="HGG1364"/>
  <c r="HGF1364"/>
  <c r="HFR1364"/>
  <c r="HFR1370" s="1"/>
  <c r="HFQ1364"/>
  <c r="HFP1364"/>
  <c r="HFB1364"/>
  <c r="HFB1370" s="1"/>
  <c r="HFA1364"/>
  <c r="HEZ1364"/>
  <c r="HEL1364"/>
  <c r="HEL1370" s="1"/>
  <c r="HEK1364"/>
  <c r="HEJ1364"/>
  <c r="HDV1364"/>
  <c r="HDV1370" s="1"/>
  <c r="HDU1364"/>
  <c r="HDT1364"/>
  <c r="HDF1364"/>
  <c r="HDF1370" s="1"/>
  <c r="HDE1364"/>
  <c r="HDD1364"/>
  <c r="HCP1364"/>
  <c r="HCP1370" s="1"/>
  <c r="HCO1364"/>
  <c r="HCN1364"/>
  <c r="HBZ1364"/>
  <c r="HBZ1370" s="1"/>
  <c r="HBY1364"/>
  <c r="HBX1364"/>
  <c r="HBJ1364"/>
  <c r="HBJ1370" s="1"/>
  <c r="HBI1364"/>
  <c r="HBH1364"/>
  <c r="HAT1364"/>
  <c r="HAT1370" s="1"/>
  <c r="HAS1364"/>
  <c r="HAR1364"/>
  <c r="HAD1364"/>
  <c r="HAD1370" s="1"/>
  <c r="HAC1364"/>
  <c r="HAB1364"/>
  <c r="GZN1364"/>
  <c r="GZN1370" s="1"/>
  <c r="GZM1364"/>
  <c r="GZL1364"/>
  <c r="GYX1364"/>
  <c r="GYX1370" s="1"/>
  <c r="GYW1364"/>
  <c r="GYV1364"/>
  <c r="GYH1364"/>
  <c r="GYH1370" s="1"/>
  <c r="GYG1364"/>
  <c r="GYF1364"/>
  <c r="GXR1364"/>
  <c r="GXR1370" s="1"/>
  <c r="GXQ1364"/>
  <c r="GXP1364"/>
  <c r="GXB1364"/>
  <c r="GXB1370" s="1"/>
  <c r="GXA1364"/>
  <c r="GWZ1364"/>
  <c r="GWL1364"/>
  <c r="GWL1370" s="1"/>
  <c r="GWK1364"/>
  <c r="GWJ1364"/>
  <c r="GVV1364"/>
  <c r="GVV1370" s="1"/>
  <c r="GVU1364"/>
  <c r="GVT1364"/>
  <c r="GVF1364"/>
  <c r="GVF1370" s="1"/>
  <c r="GVE1364"/>
  <c r="GVD1364"/>
  <c r="GUP1364"/>
  <c r="GUP1370" s="1"/>
  <c r="GUO1364"/>
  <c r="GUN1364"/>
  <c r="GTZ1364"/>
  <c r="GTZ1370" s="1"/>
  <c r="GTY1364"/>
  <c r="GTX1364"/>
  <c r="GTJ1364"/>
  <c r="GTJ1370" s="1"/>
  <c r="GTI1364"/>
  <c r="GTH1364"/>
  <c r="GST1364"/>
  <c r="GST1370" s="1"/>
  <c r="GSS1364"/>
  <c r="GSR1364"/>
  <c r="GSD1364"/>
  <c r="GSD1370" s="1"/>
  <c r="GSC1364"/>
  <c r="GSB1364"/>
  <c r="GRN1364"/>
  <c r="GRN1370" s="1"/>
  <c r="GRM1364"/>
  <c r="GRL1364"/>
  <c r="GQX1364"/>
  <c r="GQX1370" s="1"/>
  <c r="GQW1364"/>
  <c r="GQV1364"/>
  <c r="GQH1364"/>
  <c r="GQH1370" s="1"/>
  <c r="GQG1364"/>
  <c r="GQF1364"/>
  <c r="GPR1364"/>
  <c r="GPR1370" s="1"/>
  <c r="GPQ1364"/>
  <c r="GPP1364"/>
  <c r="GPB1364"/>
  <c r="GPB1370" s="1"/>
  <c r="GPA1364"/>
  <c r="GOZ1364"/>
  <c r="GOL1364"/>
  <c r="GOL1370" s="1"/>
  <c r="GOK1364"/>
  <c r="GOJ1364"/>
  <c r="GNV1364"/>
  <c r="GNV1370" s="1"/>
  <c r="GNU1364"/>
  <c r="GNT1364"/>
  <c r="GNF1364"/>
  <c r="GNF1370" s="1"/>
  <c r="GNE1364"/>
  <c r="GND1364"/>
  <c r="GMP1364"/>
  <c r="GMP1370" s="1"/>
  <c r="GMO1364"/>
  <c r="GMN1364"/>
  <c r="GLZ1364"/>
  <c r="GLZ1370" s="1"/>
  <c r="GLY1364"/>
  <c r="GLX1364"/>
  <c r="GLJ1364"/>
  <c r="GLJ1370" s="1"/>
  <c r="GLI1364"/>
  <c r="GLH1364"/>
  <c r="GKT1364"/>
  <c r="GKT1370" s="1"/>
  <c r="GKS1364"/>
  <c r="GKR1364"/>
  <c r="GKD1364"/>
  <c r="GKD1370" s="1"/>
  <c r="GKC1364"/>
  <c r="GKB1364"/>
  <c r="GJN1364"/>
  <c r="GJN1370" s="1"/>
  <c r="GJM1364"/>
  <c r="GJL1364"/>
  <c r="GIX1364"/>
  <c r="GIX1370" s="1"/>
  <c r="GIW1364"/>
  <c r="GIV1364"/>
  <c r="GIH1364"/>
  <c r="GIH1370" s="1"/>
  <c r="GIG1364"/>
  <c r="GIF1364"/>
  <c r="GHR1364"/>
  <c r="GHR1370" s="1"/>
  <c r="GHQ1364"/>
  <c r="GHP1364"/>
  <c r="GHB1364"/>
  <c r="GHB1370" s="1"/>
  <c r="GHA1364"/>
  <c r="GGZ1364"/>
  <c r="GGL1364"/>
  <c r="GGL1370" s="1"/>
  <c r="GGK1364"/>
  <c r="GGJ1364"/>
  <c r="GFV1364"/>
  <c r="GFV1370" s="1"/>
  <c r="GFU1364"/>
  <c r="GFT1364"/>
  <c r="GFF1364"/>
  <c r="GFF1370" s="1"/>
  <c r="GFE1364"/>
  <c r="GFD1364"/>
  <c r="GEP1364"/>
  <c r="GEP1370" s="1"/>
  <c r="GEO1364"/>
  <c r="GEN1364"/>
  <c r="GDZ1364"/>
  <c r="GDZ1370" s="1"/>
  <c r="GDY1364"/>
  <c r="GDX1364"/>
  <c r="GDJ1364"/>
  <c r="GDJ1370" s="1"/>
  <c r="GDI1364"/>
  <c r="GDH1364"/>
  <c r="GCT1364"/>
  <c r="GCT1370" s="1"/>
  <c r="GCS1364"/>
  <c r="GCR1364"/>
  <c r="GCD1364"/>
  <c r="GCD1370" s="1"/>
  <c r="GCC1364"/>
  <c r="GCB1364"/>
  <c r="GBN1364"/>
  <c r="GBN1370" s="1"/>
  <c r="GBM1364"/>
  <c r="GBL1364"/>
  <c r="GAX1364"/>
  <c r="GAX1370" s="1"/>
  <c r="GAW1364"/>
  <c r="GAV1364"/>
  <c r="GAH1364"/>
  <c r="GAH1370" s="1"/>
  <c r="GAG1364"/>
  <c r="GAF1364"/>
  <c r="FZR1364"/>
  <c r="FZR1370" s="1"/>
  <c r="FZQ1364"/>
  <c r="FZP1364"/>
  <c r="FZB1364"/>
  <c r="FZB1370" s="1"/>
  <c r="FZA1364"/>
  <c r="FYZ1364"/>
  <c r="FYL1364"/>
  <c r="FYL1370" s="1"/>
  <c r="FYK1364"/>
  <c r="FYJ1364"/>
  <c r="FXV1364"/>
  <c r="FXV1370" s="1"/>
  <c r="FXU1364"/>
  <c r="FXT1364"/>
  <c r="FXF1364"/>
  <c r="FXF1370" s="1"/>
  <c r="FXE1364"/>
  <c r="FXD1364"/>
  <c r="FWP1364"/>
  <c r="FWP1370" s="1"/>
  <c r="FWO1364"/>
  <c r="FWN1364"/>
  <c r="FVZ1364"/>
  <c r="FVZ1370" s="1"/>
  <c r="FVY1364"/>
  <c r="FVX1364"/>
  <c r="FVJ1364"/>
  <c r="FVJ1370" s="1"/>
  <c r="FVI1364"/>
  <c r="FVH1364"/>
  <c r="FUT1364"/>
  <c r="FUT1370" s="1"/>
  <c r="FUS1364"/>
  <c r="FUR1364"/>
  <c r="FUD1364"/>
  <c r="FUD1370" s="1"/>
  <c r="FUC1364"/>
  <c r="FUB1364"/>
  <c r="FTN1364"/>
  <c r="FTN1370" s="1"/>
  <c r="FTM1364"/>
  <c r="FTL1364"/>
  <c r="FSX1364"/>
  <c r="FSX1370" s="1"/>
  <c r="FSW1364"/>
  <c r="FSV1364"/>
  <c r="FSH1364"/>
  <c r="FSH1370" s="1"/>
  <c r="FSG1364"/>
  <c r="FSF1364"/>
  <c r="FRR1364"/>
  <c r="FRR1370" s="1"/>
  <c r="FRQ1364"/>
  <c r="FRP1364"/>
  <c r="FRB1364"/>
  <c r="FRB1370" s="1"/>
  <c r="FRA1364"/>
  <c r="FQZ1364"/>
  <c r="FQL1364"/>
  <c r="FQL1370" s="1"/>
  <c r="FQK1364"/>
  <c r="FQJ1364"/>
  <c r="FPV1364"/>
  <c r="FPV1370" s="1"/>
  <c r="FPU1364"/>
  <c r="FPT1364"/>
  <c r="FPF1364"/>
  <c r="FPF1370" s="1"/>
  <c r="FPE1364"/>
  <c r="FPD1364"/>
  <c r="FOP1364"/>
  <c r="FOP1370" s="1"/>
  <c r="FOO1364"/>
  <c r="FON1364"/>
  <c r="FNZ1364"/>
  <c r="FNZ1370" s="1"/>
  <c r="FNY1364"/>
  <c r="FNX1364"/>
  <c r="FNJ1364"/>
  <c r="FNJ1370" s="1"/>
  <c r="FNI1364"/>
  <c r="FNH1364"/>
  <c r="FMT1364"/>
  <c r="FMT1370" s="1"/>
  <c r="FMS1364"/>
  <c r="FMR1364"/>
  <c r="FMD1364"/>
  <c r="FMD1370" s="1"/>
  <c r="FMC1364"/>
  <c r="FMB1364"/>
  <c r="FLN1364"/>
  <c r="FLN1370" s="1"/>
  <c r="FLM1364"/>
  <c r="FLL1364"/>
  <c r="FKX1364"/>
  <c r="FKX1370" s="1"/>
  <c r="FKW1364"/>
  <c r="FKV1364"/>
  <c r="FKH1364"/>
  <c r="FKH1370" s="1"/>
  <c r="FKG1364"/>
  <c r="FKF1364"/>
  <c r="FJR1364"/>
  <c r="FJR1370" s="1"/>
  <c r="FJQ1364"/>
  <c r="FJP1364"/>
  <c r="FJB1364"/>
  <c r="FJB1370" s="1"/>
  <c r="FJA1364"/>
  <c r="FIZ1364"/>
  <c r="FIL1364"/>
  <c r="FIL1370" s="1"/>
  <c r="FIK1364"/>
  <c r="FIJ1364"/>
  <c r="FHV1364"/>
  <c r="FHV1370" s="1"/>
  <c r="FHU1364"/>
  <c r="FHT1364"/>
  <c r="FHF1364"/>
  <c r="FHF1370" s="1"/>
  <c r="FHE1364"/>
  <c r="FHD1364"/>
  <c r="FGP1364"/>
  <c r="FGP1370" s="1"/>
  <c r="FGO1364"/>
  <c r="FGN1364"/>
  <c r="FFZ1364"/>
  <c r="FFZ1370" s="1"/>
  <c r="FFY1364"/>
  <c r="FFX1364"/>
  <c r="FFJ1364"/>
  <c r="FFJ1370" s="1"/>
  <c r="FFI1364"/>
  <c r="FFH1364"/>
  <c r="FET1364"/>
  <c r="FET1370" s="1"/>
  <c r="FES1364"/>
  <c r="FER1364"/>
  <c r="FED1364"/>
  <c r="FED1370" s="1"/>
  <c r="FEC1364"/>
  <c r="FEB1364"/>
  <c r="FDN1364"/>
  <c r="FDN1370" s="1"/>
  <c r="FDM1364"/>
  <c r="FDL1364"/>
  <c r="FCX1364"/>
  <c r="FCX1370" s="1"/>
  <c r="FCW1364"/>
  <c r="FCV1364"/>
  <c r="FCH1364"/>
  <c r="FCH1370" s="1"/>
  <c r="FCG1364"/>
  <c r="FCF1364"/>
  <c r="FBR1364"/>
  <c r="FBR1370" s="1"/>
  <c r="FBQ1364"/>
  <c r="FBP1364"/>
  <c r="FBB1364"/>
  <c r="FBB1370" s="1"/>
  <c r="FBA1364"/>
  <c r="FAZ1364"/>
  <c r="FAL1364"/>
  <c r="FAL1370" s="1"/>
  <c r="FAK1364"/>
  <c r="FAJ1364"/>
  <c r="EZV1364"/>
  <c r="EZV1370" s="1"/>
  <c r="EZU1364"/>
  <c r="EZT1364"/>
  <c r="EZF1364"/>
  <c r="EZF1370" s="1"/>
  <c r="EZE1364"/>
  <c r="EZD1364"/>
  <c r="EYP1364"/>
  <c r="EYP1370" s="1"/>
  <c r="EYO1364"/>
  <c r="EYN1364"/>
  <c r="EXZ1364"/>
  <c r="EXZ1370" s="1"/>
  <c r="EXY1364"/>
  <c r="EXX1364"/>
  <c r="EXJ1364"/>
  <c r="EXJ1370" s="1"/>
  <c r="EXI1364"/>
  <c r="EXH1364"/>
  <c r="EWT1364"/>
  <c r="EWT1370" s="1"/>
  <c r="EWS1364"/>
  <c r="EWR1364"/>
  <c r="EWD1364"/>
  <c r="EWD1370" s="1"/>
  <c r="EWC1364"/>
  <c r="EWB1364"/>
  <c r="EVN1364"/>
  <c r="EVN1370" s="1"/>
  <c r="EVM1364"/>
  <c r="EVL1364"/>
  <c r="EUX1364"/>
  <c r="EUX1370" s="1"/>
  <c r="EUW1364"/>
  <c r="EUV1364"/>
  <c r="EUH1364"/>
  <c r="EUH1370" s="1"/>
  <c r="EUG1364"/>
  <c r="EUF1364"/>
  <c r="ETR1364"/>
  <c r="ETR1370" s="1"/>
  <c r="ETQ1364"/>
  <c r="ETP1364"/>
  <c r="ETB1364"/>
  <c r="ETB1370" s="1"/>
  <c r="ETA1364"/>
  <c r="ESZ1364"/>
  <c r="ESL1364"/>
  <c r="ESL1370" s="1"/>
  <c r="ESK1364"/>
  <c r="ESJ1364"/>
  <c r="ERV1364"/>
  <c r="ERV1370" s="1"/>
  <c r="ERU1364"/>
  <c r="ERT1364"/>
  <c r="ERF1364"/>
  <c r="ERF1370" s="1"/>
  <c r="ERE1364"/>
  <c r="ERD1364"/>
  <c r="EQP1364"/>
  <c r="EQP1370" s="1"/>
  <c r="EQO1364"/>
  <c r="EQN1364"/>
  <c r="EPZ1364"/>
  <c r="EPZ1370" s="1"/>
  <c r="EPY1364"/>
  <c r="EPX1364"/>
  <c r="EPJ1364"/>
  <c r="EPJ1370" s="1"/>
  <c r="EPI1364"/>
  <c r="EPH1364"/>
  <c r="EOT1364"/>
  <c r="EOT1370" s="1"/>
  <c r="EOS1364"/>
  <c r="EOR1364"/>
  <c r="EOD1364"/>
  <c r="EOD1370" s="1"/>
  <c r="EOC1364"/>
  <c r="EOB1364"/>
  <c r="ENN1364"/>
  <c r="ENN1370" s="1"/>
  <c r="ENM1364"/>
  <c r="ENL1364"/>
  <c r="EMX1364"/>
  <c r="EMX1370" s="1"/>
  <c r="EMW1364"/>
  <c r="EMV1364"/>
  <c r="EMH1364"/>
  <c r="EMH1370" s="1"/>
  <c r="EMG1364"/>
  <c r="EMF1364"/>
  <c r="ELR1364"/>
  <c r="ELR1370" s="1"/>
  <c r="ELQ1364"/>
  <c r="ELP1364"/>
  <c r="ELB1364"/>
  <c r="ELB1370" s="1"/>
  <c r="ELA1364"/>
  <c r="EKZ1364"/>
  <c r="EKL1364"/>
  <c r="EKL1370" s="1"/>
  <c r="EKK1364"/>
  <c r="EKJ1364"/>
  <c r="EJV1364"/>
  <c r="EJV1370" s="1"/>
  <c r="EJU1364"/>
  <c r="EJT1364"/>
  <c r="EJF1364"/>
  <c r="EJF1370" s="1"/>
  <c r="EJE1364"/>
  <c r="EJD1364"/>
  <c r="EIP1364"/>
  <c r="EIP1370" s="1"/>
  <c r="EIO1364"/>
  <c r="EIN1364"/>
  <c r="EHZ1364"/>
  <c r="EHZ1370" s="1"/>
  <c r="EHY1364"/>
  <c r="EHX1364"/>
  <c r="EHJ1364"/>
  <c r="EHJ1370" s="1"/>
  <c r="EHI1364"/>
  <c r="EHH1364"/>
  <c r="EGT1364"/>
  <c r="EGT1370" s="1"/>
  <c r="EGS1364"/>
  <c r="EGR1364"/>
  <c r="EGD1364"/>
  <c r="EGD1370" s="1"/>
  <c r="EGC1364"/>
  <c r="EGB1364"/>
  <c r="EFN1364"/>
  <c r="EFN1370" s="1"/>
  <c r="EFM1364"/>
  <c r="EFL1364"/>
  <c r="EEX1364"/>
  <c r="EEX1370" s="1"/>
  <c r="EEW1364"/>
  <c r="EEV1364"/>
  <c r="EEH1364"/>
  <c r="EEH1370" s="1"/>
  <c r="EEG1364"/>
  <c r="EEF1364"/>
  <c r="EDR1364"/>
  <c r="EDR1370" s="1"/>
  <c r="EDQ1364"/>
  <c r="EDP1364"/>
  <c r="EDB1364"/>
  <c r="EDB1370" s="1"/>
  <c r="EDA1364"/>
  <c r="ECZ1364"/>
  <c r="ECL1364"/>
  <c r="ECL1370" s="1"/>
  <c r="ECK1364"/>
  <c r="ECJ1364"/>
  <c r="EBV1364"/>
  <c r="EBV1370" s="1"/>
  <c r="EBU1364"/>
  <c r="EBT1364"/>
  <c r="EBF1364"/>
  <c r="EBF1370" s="1"/>
  <c r="EBE1364"/>
  <c r="EBD1364"/>
  <c r="EAP1364"/>
  <c r="EAP1370" s="1"/>
  <c r="EAO1364"/>
  <c r="EAN1364"/>
  <c r="DZZ1364"/>
  <c r="DZZ1370" s="1"/>
  <c r="DZY1364"/>
  <c r="DZX1364"/>
  <c r="DZJ1364"/>
  <c r="DZJ1370" s="1"/>
  <c r="DZI1364"/>
  <c r="DZH1364"/>
  <c r="DYT1364"/>
  <c r="DYT1370" s="1"/>
  <c r="DYS1364"/>
  <c r="DYR1364"/>
  <c r="DYD1364"/>
  <c r="DYD1370" s="1"/>
  <c r="DYC1364"/>
  <c r="DYB1364"/>
  <c r="DXN1364"/>
  <c r="DXN1370" s="1"/>
  <c r="DXM1364"/>
  <c r="DXL1364"/>
  <c r="DWX1364"/>
  <c r="DWX1370" s="1"/>
  <c r="DWW1364"/>
  <c r="DWV1364"/>
  <c r="DWH1364"/>
  <c r="DWH1370" s="1"/>
  <c r="DWG1364"/>
  <c r="DWF1364"/>
  <c r="DVR1364"/>
  <c r="DVR1370" s="1"/>
  <c r="DVQ1364"/>
  <c r="DVP1364"/>
  <c r="DVB1364"/>
  <c r="DVB1370" s="1"/>
  <c r="DVA1364"/>
  <c r="DUZ1364"/>
  <c r="DUL1364"/>
  <c r="DUL1370" s="1"/>
  <c r="DUK1364"/>
  <c r="DUJ1364"/>
  <c r="DTV1364"/>
  <c r="DTV1370" s="1"/>
  <c r="DTU1364"/>
  <c r="DTT1364"/>
  <c r="DTF1364"/>
  <c r="DTF1370" s="1"/>
  <c r="DTE1364"/>
  <c r="DTD1364"/>
  <c r="DSP1364"/>
  <c r="DSP1370" s="1"/>
  <c r="DSO1364"/>
  <c r="DSN1364"/>
  <c r="DRZ1364"/>
  <c r="DRZ1370" s="1"/>
  <c r="DRY1364"/>
  <c r="DRX1364"/>
  <c r="DRJ1364"/>
  <c r="DRJ1370" s="1"/>
  <c r="DRI1364"/>
  <c r="DRH1364"/>
  <c r="DQT1364"/>
  <c r="DQT1370" s="1"/>
  <c r="DQS1364"/>
  <c r="DQR1364"/>
  <c r="DQD1364"/>
  <c r="DQD1370" s="1"/>
  <c r="DQC1364"/>
  <c r="DQB1364"/>
  <c r="DPN1364"/>
  <c r="DPN1370" s="1"/>
  <c r="DPM1364"/>
  <c r="DPL1364"/>
  <c r="DOX1364"/>
  <c r="DOX1370" s="1"/>
  <c r="DOW1364"/>
  <c r="DOV1364"/>
  <c r="DOH1364"/>
  <c r="DOH1370" s="1"/>
  <c r="DOG1364"/>
  <c r="DOF1364"/>
  <c r="DNR1364"/>
  <c r="DNR1370" s="1"/>
  <c r="DNQ1364"/>
  <c r="DNP1364"/>
  <c r="DNB1364"/>
  <c r="DNB1370" s="1"/>
  <c r="DNA1364"/>
  <c r="DMZ1364"/>
  <c r="DML1364"/>
  <c r="DML1370" s="1"/>
  <c r="DMK1364"/>
  <c r="DMJ1364"/>
  <c r="DLV1364"/>
  <c r="DLV1370" s="1"/>
  <c r="DLU1364"/>
  <c r="DLT1364"/>
  <c r="DLF1364"/>
  <c r="DLF1370" s="1"/>
  <c r="DLE1364"/>
  <c r="DLD1364"/>
  <c r="DKP1364"/>
  <c r="DKP1370" s="1"/>
  <c r="DKO1364"/>
  <c r="DKN1364"/>
  <c r="DJZ1364"/>
  <c r="DJZ1370" s="1"/>
  <c r="DJY1364"/>
  <c r="DJX1364"/>
  <c r="DJJ1364"/>
  <c r="DJJ1370" s="1"/>
  <c r="DJI1364"/>
  <c r="DJH1364"/>
  <c r="DIT1364"/>
  <c r="DIT1370" s="1"/>
  <c r="DIS1364"/>
  <c r="DIR1364"/>
  <c r="DID1364"/>
  <c r="DID1370" s="1"/>
  <c r="DIC1364"/>
  <c r="DIB1364"/>
  <c r="DHN1364"/>
  <c r="DHN1370" s="1"/>
  <c r="DHM1364"/>
  <c r="DHL1364"/>
  <c r="DGX1364"/>
  <c r="DGX1370" s="1"/>
  <c r="DGW1364"/>
  <c r="DGV1364"/>
  <c r="DGH1364"/>
  <c r="DGH1370" s="1"/>
  <c r="DGG1364"/>
  <c r="DGF1364"/>
  <c r="DFR1364"/>
  <c r="DFR1370" s="1"/>
  <c r="DFQ1364"/>
  <c r="DFP1364"/>
  <c r="DFB1364"/>
  <c r="DFB1370" s="1"/>
  <c r="DFA1364"/>
  <c r="DEZ1364"/>
  <c r="DEL1364"/>
  <c r="DEL1370" s="1"/>
  <c r="DEK1364"/>
  <c r="DEJ1364"/>
  <c r="DDV1364"/>
  <c r="DDV1370" s="1"/>
  <c r="DDU1364"/>
  <c r="DDT1364"/>
  <c r="DDF1364"/>
  <c r="DDF1370" s="1"/>
  <c r="DDE1364"/>
  <c r="DDD1364"/>
  <c r="DCP1364"/>
  <c r="DCP1370" s="1"/>
  <c r="DCO1364"/>
  <c r="DCN1364"/>
  <c r="DBZ1364"/>
  <c r="DBZ1370" s="1"/>
  <c r="DBY1364"/>
  <c r="DBX1364"/>
  <c r="DBJ1364"/>
  <c r="DBJ1370" s="1"/>
  <c r="DBI1364"/>
  <c r="DBH1364"/>
  <c r="DAT1364"/>
  <c r="DAT1370" s="1"/>
  <c r="DAS1364"/>
  <c r="DAR1364"/>
  <c r="DAD1364"/>
  <c r="DAD1370" s="1"/>
  <c r="DAC1364"/>
  <c r="DAB1364"/>
  <c r="CZN1364"/>
  <c r="CZN1370" s="1"/>
  <c r="CZM1364"/>
  <c r="CZL1364"/>
  <c r="CYX1364"/>
  <c r="CYX1370" s="1"/>
  <c r="CYW1364"/>
  <c r="CYV1364"/>
  <c r="CYH1364"/>
  <c r="CYH1370" s="1"/>
  <c r="CYG1364"/>
  <c r="CYF1364"/>
  <c r="CXR1364"/>
  <c r="CXR1370" s="1"/>
  <c r="CXQ1364"/>
  <c r="CXP1364"/>
  <c r="CXB1364"/>
  <c r="CXB1370" s="1"/>
  <c r="CXA1364"/>
  <c r="CWZ1364"/>
  <c r="CWL1364"/>
  <c r="CWL1370" s="1"/>
  <c r="CWK1364"/>
  <c r="CWJ1364"/>
  <c r="CVV1364"/>
  <c r="CVV1370" s="1"/>
  <c r="CVU1364"/>
  <c r="CVT1364"/>
  <c r="CVF1364"/>
  <c r="CVF1370" s="1"/>
  <c r="CVE1364"/>
  <c r="CVD1364"/>
  <c r="CUP1364"/>
  <c r="CUP1370" s="1"/>
  <c r="CUO1364"/>
  <c r="CUN1364"/>
  <c r="CTZ1364"/>
  <c r="CTZ1370" s="1"/>
  <c r="CTY1364"/>
  <c r="CTX1364"/>
  <c r="CTJ1364"/>
  <c r="CTJ1370" s="1"/>
  <c r="CTI1364"/>
  <c r="CTH1364"/>
  <c r="CST1364"/>
  <c r="CST1370" s="1"/>
  <c r="CSS1364"/>
  <c r="CSR1364"/>
  <c r="CSD1364"/>
  <c r="CSD1370" s="1"/>
  <c r="CSC1364"/>
  <c r="CSB1364"/>
  <c r="CRN1364"/>
  <c r="CRN1370" s="1"/>
  <c r="CRM1364"/>
  <c r="CRL1364"/>
  <c r="CQX1364"/>
  <c r="CQX1370" s="1"/>
  <c r="CQW1364"/>
  <c r="CQV1364"/>
  <c r="CQH1364"/>
  <c r="CQH1370" s="1"/>
  <c r="CQG1364"/>
  <c r="CQF1364"/>
  <c r="CPR1364"/>
  <c r="CPR1370" s="1"/>
  <c r="CPQ1364"/>
  <c r="CPP1364"/>
  <c r="CPB1364"/>
  <c r="CPB1370" s="1"/>
  <c r="CPA1364"/>
  <c r="COZ1364"/>
  <c r="COL1364"/>
  <c r="COL1370" s="1"/>
  <c r="COK1364"/>
  <c r="COJ1364"/>
  <c r="CNV1364"/>
  <c r="CNV1370" s="1"/>
  <c r="CNU1364"/>
  <c r="CNT1364"/>
  <c r="CNF1364"/>
  <c r="CNF1370" s="1"/>
  <c r="CNE1364"/>
  <c r="CND1364"/>
  <c r="CMP1364"/>
  <c r="CMP1370" s="1"/>
  <c r="CMO1364"/>
  <c r="CMN1364"/>
  <c r="CLZ1364"/>
  <c r="CLZ1370" s="1"/>
  <c r="CLY1364"/>
  <c r="CLX1364"/>
  <c r="CLJ1364"/>
  <c r="CLJ1370" s="1"/>
  <c r="CLI1364"/>
  <c r="CLH1364"/>
  <c r="CKT1364"/>
  <c r="CKT1370" s="1"/>
  <c r="CKS1364"/>
  <c r="CKR1364"/>
  <c r="CKD1364"/>
  <c r="CKD1370" s="1"/>
  <c r="CKC1364"/>
  <c r="CKB1364"/>
  <c r="CJN1364"/>
  <c r="CJN1370" s="1"/>
  <c r="CJM1364"/>
  <c r="CJL1364"/>
  <c r="CIX1364"/>
  <c r="CIX1370" s="1"/>
  <c r="CIW1364"/>
  <c r="CIV1364"/>
  <c r="CIH1364"/>
  <c r="CIH1370" s="1"/>
  <c r="CIG1364"/>
  <c r="CIF1364"/>
  <c r="CHR1364"/>
  <c r="CHR1370" s="1"/>
  <c r="CHQ1364"/>
  <c r="CHP1364"/>
  <c r="CHB1364"/>
  <c r="CHB1370" s="1"/>
  <c r="CHA1364"/>
  <c r="CGZ1364"/>
  <c r="CGL1364"/>
  <c r="CGL1370" s="1"/>
  <c r="CGK1364"/>
  <c r="CGJ1364"/>
  <c r="CFV1364"/>
  <c r="CFV1370" s="1"/>
  <c r="CFU1364"/>
  <c r="CFT1364"/>
  <c r="CFF1364"/>
  <c r="CFF1370" s="1"/>
  <c r="CFE1364"/>
  <c r="CFD1364"/>
  <c r="CEP1364"/>
  <c r="CEP1370" s="1"/>
  <c r="CEO1364"/>
  <c r="CEN1364"/>
  <c r="CDZ1364"/>
  <c r="CDZ1370" s="1"/>
  <c r="CDY1364"/>
  <c r="CDX1364"/>
  <c r="CDJ1364"/>
  <c r="CDJ1370" s="1"/>
  <c r="CDI1364"/>
  <c r="CDH1364"/>
  <c r="CCT1364"/>
  <c r="CCT1370" s="1"/>
  <c r="CCS1364"/>
  <c r="CCR1364"/>
  <c r="CCD1364"/>
  <c r="CCD1370" s="1"/>
  <c r="CCC1364"/>
  <c r="CCB1364"/>
  <c r="CBN1364"/>
  <c r="CBN1370" s="1"/>
  <c r="CBM1364"/>
  <c r="CBL1364"/>
  <c r="CAX1364"/>
  <c r="CAX1370" s="1"/>
  <c r="CAW1364"/>
  <c r="CAV1364"/>
  <c r="CAH1364"/>
  <c r="CAH1370" s="1"/>
  <c r="CAG1364"/>
  <c r="CAF1364"/>
  <c r="BZR1364"/>
  <c r="BZR1370" s="1"/>
  <c r="BZQ1364"/>
  <c r="BZP1364"/>
  <c r="BZB1364"/>
  <c r="BZB1370" s="1"/>
  <c r="BZA1364"/>
  <c r="BYZ1364"/>
  <c r="BYL1364"/>
  <c r="BYL1370" s="1"/>
  <c r="BYK1364"/>
  <c r="BYJ1364"/>
  <c r="BXV1364"/>
  <c r="BXV1370" s="1"/>
  <c r="BXU1364"/>
  <c r="BXT1364"/>
  <c r="BXF1364"/>
  <c r="BXF1370" s="1"/>
  <c r="BXE1364"/>
  <c r="BXD1364"/>
  <c r="BWP1364"/>
  <c r="BWP1370" s="1"/>
  <c r="BWO1364"/>
  <c r="BWN1364"/>
  <c r="BVZ1364"/>
  <c r="BVZ1370" s="1"/>
  <c r="BVY1364"/>
  <c r="BVX1364"/>
  <c r="BVJ1364"/>
  <c r="BVJ1370" s="1"/>
  <c r="BVI1364"/>
  <c r="BVH1364"/>
  <c r="BUT1364"/>
  <c r="BUT1370" s="1"/>
  <c r="BUS1364"/>
  <c r="BUR1364"/>
  <c r="BUD1364"/>
  <c r="BUD1370" s="1"/>
  <c r="BUC1364"/>
  <c r="BUB1364"/>
  <c r="BTN1364"/>
  <c r="BTN1370" s="1"/>
  <c r="BTM1364"/>
  <c r="BTL1364"/>
  <c r="BSX1364"/>
  <c r="BSX1370" s="1"/>
  <c r="BSW1364"/>
  <c r="BSV1364"/>
  <c r="BSH1364"/>
  <c r="BSH1370" s="1"/>
  <c r="BSG1364"/>
  <c r="BSF1364"/>
  <c r="BRR1364"/>
  <c r="BRR1370" s="1"/>
  <c r="BRQ1364"/>
  <c r="BRP1364"/>
  <c r="BRB1364"/>
  <c r="BRB1370" s="1"/>
  <c r="BRA1364"/>
  <c r="BQZ1364"/>
  <c r="BQL1364"/>
  <c r="BQL1370" s="1"/>
  <c r="BQK1364"/>
  <c r="BQJ1364"/>
  <c r="BPV1364"/>
  <c r="BPV1370" s="1"/>
  <c r="BPU1364"/>
  <c r="BPT1364"/>
  <c r="BPF1364"/>
  <c r="BPF1370" s="1"/>
  <c r="BPE1364"/>
  <c r="BPD1364"/>
  <c r="BOP1364"/>
  <c r="BOP1370" s="1"/>
  <c r="BOO1364"/>
  <c r="BON1364"/>
  <c r="BNZ1364"/>
  <c r="BNZ1370" s="1"/>
  <c r="BNY1364"/>
  <c r="BNX1364"/>
  <c r="BNJ1364"/>
  <c r="BNJ1370" s="1"/>
  <c r="BNI1364"/>
  <c r="BNH1364"/>
  <c r="BMT1364"/>
  <c r="BMT1370" s="1"/>
  <c r="BMS1364"/>
  <c r="BMR1364"/>
  <c r="BMD1364"/>
  <c r="BMD1370" s="1"/>
  <c r="BMC1364"/>
  <c r="BMB1364"/>
  <c r="BLN1364"/>
  <c r="BLN1370" s="1"/>
  <c r="BLM1364"/>
  <c r="BLL1364"/>
  <c r="BKX1364"/>
  <c r="BKX1370" s="1"/>
  <c r="BKW1364"/>
  <c r="BKV1364"/>
  <c r="BKH1364"/>
  <c r="BKH1370" s="1"/>
  <c r="BKG1364"/>
  <c r="BKF1364"/>
  <c r="BJR1364"/>
  <c r="BJR1370" s="1"/>
  <c r="BJQ1364"/>
  <c r="BJP1364"/>
  <c r="BJB1364"/>
  <c r="BJB1370" s="1"/>
  <c r="BJA1364"/>
  <c r="BIZ1364"/>
  <c r="BIL1364"/>
  <c r="BIL1370" s="1"/>
  <c r="BIK1364"/>
  <c r="BIJ1364"/>
  <c r="BHV1364"/>
  <c r="BHV1370" s="1"/>
  <c r="BHU1364"/>
  <c r="BHT1364"/>
  <c r="BHF1364"/>
  <c r="BHF1370" s="1"/>
  <c r="BHE1364"/>
  <c r="BHD1364"/>
  <c r="BGP1364"/>
  <c r="BGP1370" s="1"/>
  <c r="BGO1364"/>
  <c r="BGN1364"/>
  <c r="BFZ1364"/>
  <c r="BFZ1370" s="1"/>
  <c r="BFY1364"/>
  <c r="BFX1364"/>
  <c r="BFJ1364"/>
  <c r="BFJ1370" s="1"/>
  <c r="BFI1364"/>
  <c r="BFH1364"/>
  <c r="BET1364"/>
  <c r="BET1370" s="1"/>
  <c r="BES1364"/>
  <c r="BER1364"/>
  <c r="BED1364"/>
  <c r="BED1370" s="1"/>
  <c r="BEC1364"/>
  <c r="BEB1364"/>
  <c r="BDN1364"/>
  <c r="BDN1370" s="1"/>
  <c r="BDM1364"/>
  <c r="BDL1364"/>
  <c r="BCX1364"/>
  <c r="BCX1370" s="1"/>
  <c r="BCW1364"/>
  <c r="BCV1364"/>
  <c r="BCH1364"/>
  <c r="BCH1370" s="1"/>
  <c r="BCG1364"/>
  <c r="BCF1364"/>
  <c r="BBR1364"/>
  <c r="BBR1370" s="1"/>
  <c r="BBQ1364"/>
  <c r="BBP1364"/>
  <c r="BBB1364"/>
  <c r="BBB1370" s="1"/>
  <c r="BBA1364"/>
  <c r="BAZ1364"/>
  <c r="BAL1364"/>
  <c r="BAL1370" s="1"/>
  <c r="BAK1364"/>
  <c r="BAJ1364"/>
  <c r="AZV1364"/>
  <c r="AZV1370" s="1"/>
  <c r="AZU1364"/>
  <c r="AZT1364"/>
  <c r="AZF1364"/>
  <c r="AZF1370" s="1"/>
  <c r="AZE1364"/>
  <c r="AZD1364"/>
  <c r="AYP1364"/>
  <c r="AYP1370" s="1"/>
  <c r="AYO1364"/>
  <c r="AYN1364"/>
  <c r="AXZ1364"/>
  <c r="AXZ1370" s="1"/>
  <c r="AXY1364"/>
  <c r="AXX1364"/>
  <c r="AXJ1364"/>
  <c r="AXJ1370" s="1"/>
  <c r="AXI1364"/>
  <c r="AXH1364"/>
  <c r="AWT1364"/>
  <c r="AWT1370" s="1"/>
  <c r="AWS1364"/>
  <c r="AWR1364"/>
  <c r="AWD1364"/>
  <c r="AWD1370" s="1"/>
  <c r="AWC1364"/>
  <c r="AWB1364"/>
  <c r="AVN1364"/>
  <c r="AVN1370" s="1"/>
  <c r="AVM1364"/>
  <c r="AVL1364"/>
  <c r="AUX1364"/>
  <c r="AUX1370" s="1"/>
  <c r="AUW1364"/>
  <c r="AUV1364"/>
  <c r="AUH1364"/>
  <c r="AUH1370" s="1"/>
  <c r="AUG1364"/>
  <c r="AUF1364"/>
  <c r="ATR1364"/>
  <c r="ATR1370" s="1"/>
  <c r="ATQ1364"/>
  <c r="ATP1364"/>
  <c r="ATB1364"/>
  <c r="ATB1370" s="1"/>
  <c r="ATA1364"/>
  <c r="ASZ1364"/>
  <c r="ASL1364"/>
  <c r="ASL1370" s="1"/>
  <c r="ASK1364"/>
  <c r="ASJ1364"/>
  <c r="ARV1364"/>
  <c r="ARV1370" s="1"/>
  <c r="ARU1364"/>
  <c r="ART1364"/>
  <c r="ARF1364"/>
  <c r="ARF1370" s="1"/>
  <c r="ARE1364"/>
  <c r="ARD1364"/>
  <c r="AQP1364"/>
  <c r="AQP1370" s="1"/>
  <c r="AQO1364"/>
  <c r="AQN1364"/>
  <c r="APZ1364"/>
  <c r="APZ1370" s="1"/>
  <c r="APY1364"/>
  <c r="APX1364"/>
  <c r="APJ1364"/>
  <c r="APJ1370" s="1"/>
  <c r="API1364"/>
  <c r="APH1364"/>
  <c r="AOT1364"/>
  <c r="AOT1370" s="1"/>
  <c r="AOS1364"/>
  <c r="AOR1364"/>
  <c r="AOD1364"/>
  <c r="AOD1370" s="1"/>
  <c r="AOC1364"/>
  <c r="AOB1364"/>
  <c r="ANN1364"/>
  <c r="ANN1370" s="1"/>
  <c r="ANM1364"/>
  <c r="ANL1364"/>
  <c r="AMX1364"/>
  <c r="AMX1370" s="1"/>
  <c r="AMW1364"/>
  <c r="AMV1364"/>
  <c r="AMH1364"/>
  <c r="AMH1370" s="1"/>
  <c r="AMG1364"/>
  <c r="AMF1364"/>
  <c r="ALR1364"/>
  <c r="ALR1370" s="1"/>
  <c r="ALQ1364"/>
  <c r="ALP1364"/>
  <c r="ALB1364"/>
  <c r="ALB1370" s="1"/>
  <c r="ALA1364"/>
  <c r="AKZ1364"/>
  <c r="AKL1364"/>
  <c r="AKL1370" s="1"/>
  <c r="AKK1364"/>
  <c r="AKJ1364"/>
  <c r="AJV1364"/>
  <c r="AJV1370" s="1"/>
  <c r="AJU1364"/>
  <c r="AJT1364"/>
  <c r="AJF1364"/>
  <c r="AJF1370" s="1"/>
  <c r="AJE1364"/>
  <c r="AJD1364"/>
  <c r="AIP1364"/>
  <c r="AIP1370" s="1"/>
  <c r="AIO1364"/>
  <c r="AIN1364"/>
  <c r="AHZ1364"/>
  <c r="AHZ1370" s="1"/>
  <c r="AHY1364"/>
  <c r="AHX1364"/>
  <c r="AHJ1364"/>
  <c r="AHJ1370" s="1"/>
  <c r="AHI1364"/>
  <c r="AHH1364"/>
  <c r="AGT1364"/>
  <c r="AGT1370" s="1"/>
  <c r="AGS1364"/>
  <c r="AGR1364"/>
  <c r="AGD1364"/>
  <c r="AGD1370" s="1"/>
  <c r="AGC1364"/>
  <c r="AGB1364"/>
  <c r="AFN1364"/>
  <c r="AFN1370" s="1"/>
  <c r="AFM1364"/>
  <c r="AFL1364"/>
  <c r="AEX1364"/>
  <c r="AEX1370" s="1"/>
  <c r="AEW1364"/>
  <c r="AEV1364"/>
  <c r="AEH1364"/>
  <c r="AEH1370" s="1"/>
  <c r="AEG1364"/>
  <c r="AEF1364"/>
  <c r="ADR1364"/>
  <c r="ADR1370" s="1"/>
  <c r="ADQ1364"/>
  <c r="ADP1364"/>
  <c r="ADB1364"/>
  <c r="ADB1370" s="1"/>
  <c r="ADA1364"/>
  <c r="ACZ1364"/>
  <c r="ACL1364"/>
  <c r="ACL1370" s="1"/>
  <c r="ACK1364"/>
  <c r="ACJ1364"/>
  <c r="ABV1364"/>
  <c r="ABV1370" s="1"/>
  <c r="ABU1364"/>
  <c r="ABT1364"/>
  <c r="ABF1364"/>
  <c r="ABF1370" s="1"/>
  <c r="ABE1364"/>
  <c r="ABD1364"/>
  <c r="AAP1364"/>
  <c r="AAP1370" s="1"/>
  <c r="AAO1364"/>
  <c r="AAN1364"/>
  <c r="ZZ1364"/>
  <c r="ZZ1370" s="1"/>
  <c r="ZY1364"/>
  <c r="ZX1364"/>
  <c r="ZJ1364"/>
  <c r="ZJ1370" s="1"/>
  <c r="ZI1364"/>
  <c r="ZH1364"/>
  <c r="YT1364"/>
  <c r="YT1370" s="1"/>
  <c r="YS1364"/>
  <c r="YR1364"/>
  <c r="YD1364"/>
  <c r="YD1370" s="1"/>
  <c r="YC1364"/>
  <c r="YB1364"/>
  <c r="XN1364"/>
  <c r="XN1370" s="1"/>
  <c r="XM1364"/>
  <c r="XL1364"/>
  <c r="WX1364"/>
  <c r="WX1370" s="1"/>
  <c r="WW1364"/>
  <c r="WV1364"/>
  <c r="WH1364"/>
  <c r="WH1370" s="1"/>
  <c r="WG1364"/>
  <c r="WF1364"/>
  <c r="VR1364"/>
  <c r="VR1370" s="1"/>
  <c r="VQ1364"/>
  <c r="VP1364"/>
  <c r="VB1364"/>
  <c r="VB1370" s="1"/>
  <c r="VA1364"/>
  <c r="UZ1364"/>
  <c r="UL1364"/>
  <c r="UL1370" s="1"/>
  <c r="UK1364"/>
  <c r="UJ1364"/>
  <c r="TV1364"/>
  <c r="TV1370" s="1"/>
  <c r="TU1364"/>
  <c r="TT1364"/>
  <c r="TF1364"/>
  <c r="TF1370" s="1"/>
  <c r="TE1364"/>
  <c r="TD1364"/>
  <c r="SP1364"/>
  <c r="SP1370" s="1"/>
  <c r="SO1364"/>
  <c r="SN1364"/>
  <c r="RZ1364"/>
  <c r="RZ1370" s="1"/>
  <c r="RY1364"/>
  <c r="RX1364"/>
  <c r="RJ1364"/>
  <c r="RJ1370" s="1"/>
  <c r="RI1364"/>
  <c r="RH1364"/>
  <c r="QT1364"/>
  <c r="QT1370" s="1"/>
  <c r="QS1364"/>
  <c r="QR1364"/>
  <c r="QD1364"/>
  <c r="QD1370" s="1"/>
  <c r="QC1364"/>
  <c r="QB1364"/>
  <c r="PN1364"/>
  <c r="PN1370" s="1"/>
  <c r="PM1364"/>
  <c r="PL1364"/>
  <c r="OX1364"/>
  <c r="OX1370" s="1"/>
  <c r="OW1364"/>
  <c r="OV1364"/>
  <c r="OH1364"/>
  <c r="OH1370" s="1"/>
  <c r="OG1364"/>
  <c r="OF1364"/>
  <c r="NR1364"/>
  <c r="NR1370" s="1"/>
  <c r="NQ1364"/>
  <c r="NP1364"/>
  <c r="NB1364"/>
  <c r="NB1370" s="1"/>
  <c r="NA1364"/>
  <c r="MZ1364"/>
  <c r="ML1364"/>
  <c r="ML1370" s="1"/>
  <c r="MK1364"/>
  <c r="MJ1364"/>
  <c r="LV1364"/>
  <c r="LV1370" s="1"/>
  <c r="LU1364"/>
  <c r="LT1364"/>
  <c r="LF1364"/>
  <c r="LF1370" s="1"/>
  <c r="LE1364"/>
  <c r="LD1364"/>
  <c r="KP1364"/>
  <c r="KP1370" s="1"/>
  <c r="KO1364"/>
  <c r="KN1364"/>
  <c r="JZ1364"/>
  <c r="JZ1370" s="1"/>
  <c r="JY1364"/>
  <c r="JX1364"/>
  <c r="JJ1364"/>
  <c r="JJ1370" s="1"/>
  <c r="JI1364"/>
  <c r="JH1364"/>
  <c r="IT1364"/>
  <c r="IT1370" s="1"/>
  <c r="IS1364"/>
  <c r="IR1364"/>
  <c r="ID1364"/>
  <c r="ID1370" s="1"/>
  <c r="IC1364"/>
  <c r="IB1364"/>
  <c r="HN1364"/>
  <c r="HN1370" s="1"/>
  <c r="HM1364"/>
  <c r="HL1364"/>
  <c r="GX1364"/>
  <c r="GX1370" s="1"/>
  <c r="GW1364"/>
  <c r="GV1364"/>
  <c r="GH1364"/>
  <c r="GH1370" s="1"/>
  <c r="GG1364"/>
  <c r="GF1364"/>
  <c r="FR1364"/>
  <c r="FR1370" s="1"/>
  <c r="FQ1364"/>
  <c r="FP1364"/>
  <c r="FB1364"/>
  <c r="FB1370" s="1"/>
  <c r="FA1364"/>
  <c r="EZ1364"/>
  <c r="EL1364"/>
  <c r="EL1370" s="1"/>
  <c r="EK1364"/>
  <c r="EJ1364"/>
  <c r="DV1364"/>
  <c r="DV1370" s="1"/>
  <c r="DU1364"/>
  <c r="DT1364"/>
  <c r="DF1364"/>
  <c r="DF1370" s="1"/>
  <c r="DE1364"/>
  <c r="DD1364"/>
  <c r="CP1364"/>
  <c r="CP1370" s="1"/>
  <c r="CO1364"/>
  <c r="CN1364"/>
  <c r="BZ1364"/>
  <c r="BZ1370" s="1"/>
  <c r="BY1364"/>
  <c r="BX1364"/>
  <c r="BJ1364"/>
  <c r="BJ1370" s="1"/>
  <c r="BI1364"/>
  <c r="BH1364"/>
  <c r="AT1364"/>
  <c r="AT1370" s="1"/>
  <c r="AS1364"/>
  <c r="AR1364"/>
  <c r="AD1364"/>
  <c r="AD1370" s="1"/>
  <c r="AC1364"/>
  <c r="AB1364"/>
  <c r="N1364"/>
  <c r="N1370" s="1"/>
  <c r="M1364"/>
  <c r="L1364"/>
  <c r="XFA1360"/>
  <c r="XFA1365" s="1"/>
  <c r="XFA1371" s="1"/>
  <c r="XEZ1360"/>
  <c r="XEZ1365" s="1"/>
  <c r="XEZ1371" s="1"/>
  <c r="XEK1360"/>
  <c r="XEK1365" s="1"/>
  <c r="XEK1371" s="1"/>
  <c r="XEJ1360"/>
  <c r="XEJ1365" s="1"/>
  <c r="XEJ1371" s="1"/>
  <c r="XDU1360"/>
  <c r="XDU1365" s="1"/>
  <c r="XDU1371" s="1"/>
  <c r="XDT1360"/>
  <c r="XDT1365" s="1"/>
  <c r="XDT1371" s="1"/>
  <c r="XDE1360"/>
  <c r="XDE1365" s="1"/>
  <c r="XDE1371" s="1"/>
  <c r="XDD1360"/>
  <c r="XDD1365" s="1"/>
  <c r="XDD1371" s="1"/>
  <c r="XCO1360"/>
  <c r="XCO1365" s="1"/>
  <c r="XCO1371" s="1"/>
  <c r="XCN1360"/>
  <c r="XCN1365" s="1"/>
  <c r="XCN1371" s="1"/>
  <c r="XBY1360"/>
  <c r="XBY1365" s="1"/>
  <c r="XBY1371" s="1"/>
  <c r="XBX1360"/>
  <c r="XBX1365" s="1"/>
  <c r="XBX1371" s="1"/>
  <c r="XBI1360"/>
  <c r="XBI1365" s="1"/>
  <c r="XBI1371" s="1"/>
  <c r="XBH1360"/>
  <c r="XBH1365" s="1"/>
  <c r="XBH1371" s="1"/>
  <c r="XAS1360"/>
  <c r="XAS1365" s="1"/>
  <c r="XAS1371" s="1"/>
  <c r="XAR1360"/>
  <c r="XAR1365" s="1"/>
  <c r="XAR1371" s="1"/>
  <c r="XAC1360"/>
  <c r="XAC1365" s="1"/>
  <c r="XAC1371" s="1"/>
  <c r="XAB1360"/>
  <c r="XAB1365" s="1"/>
  <c r="XAB1371" s="1"/>
  <c r="WZM1360"/>
  <c r="WZM1365" s="1"/>
  <c r="WZM1371" s="1"/>
  <c r="WZL1360"/>
  <c r="WZL1365" s="1"/>
  <c r="WZL1371" s="1"/>
  <c r="WYW1360"/>
  <c r="WYW1365" s="1"/>
  <c r="WYW1371" s="1"/>
  <c r="WYV1360"/>
  <c r="WYV1365" s="1"/>
  <c r="WYV1371" s="1"/>
  <c r="WYG1360"/>
  <c r="WYG1365" s="1"/>
  <c r="WYG1371" s="1"/>
  <c r="WYF1360"/>
  <c r="WYF1365" s="1"/>
  <c r="WYF1371" s="1"/>
  <c r="WXQ1360"/>
  <c r="WXQ1365" s="1"/>
  <c r="WXQ1371" s="1"/>
  <c r="WXP1360"/>
  <c r="WXP1365" s="1"/>
  <c r="WXP1371" s="1"/>
  <c r="WXA1360"/>
  <c r="WXA1365" s="1"/>
  <c r="WXA1371" s="1"/>
  <c r="WWZ1360"/>
  <c r="WWZ1365" s="1"/>
  <c r="WWZ1371" s="1"/>
  <c r="WWK1360"/>
  <c r="WWK1365" s="1"/>
  <c r="WWK1371" s="1"/>
  <c r="WWJ1360"/>
  <c r="WWJ1365" s="1"/>
  <c r="WWJ1371" s="1"/>
  <c r="WVU1360"/>
  <c r="WVU1365" s="1"/>
  <c r="WVU1371" s="1"/>
  <c r="WVT1360"/>
  <c r="WVT1365" s="1"/>
  <c r="WVT1371" s="1"/>
  <c r="WVE1360"/>
  <c r="WVE1365" s="1"/>
  <c r="WVE1371" s="1"/>
  <c r="WVD1360"/>
  <c r="WVD1365" s="1"/>
  <c r="WVD1371" s="1"/>
  <c r="WUO1360"/>
  <c r="WUO1365" s="1"/>
  <c r="WUO1371" s="1"/>
  <c r="WUN1360"/>
  <c r="WUN1365" s="1"/>
  <c r="WUN1371" s="1"/>
  <c r="WTY1360"/>
  <c r="WTY1365" s="1"/>
  <c r="WTY1371" s="1"/>
  <c r="WTX1360"/>
  <c r="WTX1365" s="1"/>
  <c r="WTX1371" s="1"/>
  <c r="WTI1360"/>
  <c r="WTI1365" s="1"/>
  <c r="WTI1371" s="1"/>
  <c r="WTH1360"/>
  <c r="WTH1365" s="1"/>
  <c r="WTH1371" s="1"/>
  <c r="WSS1360"/>
  <c r="WSS1365" s="1"/>
  <c r="WSS1371" s="1"/>
  <c r="WSR1360"/>
  <c r="WSR1365" s="1"/>
  <c r="WSR1371" s="1"/>
  <c r="WSC1360"/>
  <c r="WSC1365" s="1"/>
  <c r="WSC1371" s="1"/>
  <c r="WSB1360"/>
  <c r="WSB1365" s="1"/>
  <c r="WSB1371" s="1"/>
  <c r="WRM1360"/>
  <c r="WRM1365" s="1"/>
  <c r="WRM1371" s="1"/>
  <c r="WRL1360"/>
  <c r="WRL1365" s="1"/>
  <c r="WRL1371" s="1"/>
  <c r="WQW1360"/>
  <c r="WQW1365" s="1"/>
  <c r="WQW1371" s="1"/>
  <c r="WQV1360"/>
  <c r="WQV1365" s="1"/>
  <c r="WQV1371" s="1"/>
  <c r="WQG1360"/>
  <c r="WQG1365" s="1"/>
  <c r="WQG1371" s="1"/>
  <c r="WQF1360"/>
  <c r="WQF1365" s="1"/>
  <c r="WQF1371" s="1"/>
  <c r="WPQ1360"/>
  <c r="WPQ1365" s="1"/>
  <c r="WPQ1371" s="1"/>
  <c r="WPP1360"/>
  <c r="WPP1365" s="1"/>
  <c r="WPP1371" s="1"/>
  <c r="WPA1360"/>
  <c r="WPA1365" s="1"/>
  <c r="WPA1371" s="1"/>
  <c r="WOZ1360"/>
  <c r="WOZ1365" s="1"/>
  <c r="WOZ1371" s="1"/>
  <c r="WOK1360"/>
  <c r="WOK1365" s="1"/>
  <c r="WOK1371" s="1"/>
  <c r="WOJ1360"/>
  <c r="WOJ1365" s="1"/>
  <c r="WOJ1371" s="1"/>
  <c r="WNU1360"/>
  <c r="WNU1365" s="1"/>
  <c r="WNU1371" s="1"/>
  <c r="WNT1360"/>
  <c r="WNT1365" s="1"/>
  <c r="WNT1371" s="1"/>
  <c r="WNE1360"/>
  <c r="WNE1365" s="1"/>
  <c r="WNE1371" s="1"/>
  <c r="WND1360"/>
  <c r="WND1365" s="1"/>
  <c r="WND1371" s="1"/>
  <c r="WMO1360"/>
  <c r="WMO1365" s="1"/>
  <c r="WMO1371" s="1"/>
  <c r="WMN1360"/>
  <c r="WMN1365" s="1"/>
  <c r="WMN1371" s="1"/>
  <c r="WLY1360"/>
  <c r="WLY1365" s="1"/>
  <c r="WLY1371" s="1"/>
  <c r="WLX1360"/>
  <c r="WLX1365" s="1"/>
  <c r="WLX1371" s="1"/>
  <c r="WLI1360"/>
  <c r="WLI1365" s="1"/>
  <c r="WLI1371" s="1"/>
  <c r="WLH1360"/>
  <c r="WLH1365" s="1"/>
  <c r="WLH1371" s="1"/>
  <c r="WKS1360"/>
  <c r="WKS1365" s="1"/>
  <c r="WKS1371" s="1"/>
  <c r="WKR1360"/>
  <c r="WKR1365" s="1"/>
  <c r="WKR1371" s="1"/>
  <c r="WKC1360"/>
  <c r="WKC1365" s="1"/>
  <c r="WKC1371" s="1"/>
  <c r="WKB1360"/>
  <c r="WKB1365" s="1"/>
  <c r="WKB1371" s="1"/>
  <c r="WJM1360"/>
  <c r="WJM1365" s="1"/>
  <c r="WJM1371" s="1"/>
  <c r="WJL1360"/>
  <c r="WJL1365" s="1"/>
  <c r="WJL1371" s="1"/>
  <c r="WIW1360"/>
  <c r="WIW1365" s="1"/>
  <c r="WIW1371" s="1"/>
  <c r="WIV1360"/>
  <c r="WIV1365" s="1"/>
  <c r="WIV1371" s="1"/>
  <c r="WIG1360"/>
  <c r="WIG1365" s="1"/>
  <c r="WIG1371" s="1"/>
  <c r="WIF1360"/>
  <c r="WIF1365" s="1"/>
  <c r="WIF1371" s="1"/>
  <c r="WHQ1360"/>
  <c r="WHQ1365" s="1"/>
  <c r="WHQ1371" s="1"/>
  <c r="WHP1360"/>
  <c r="WHP1365" s="1"/>
  <c r="WHP1371" s="1"/>
  <c r="WHA1360"/>
  <c r="WHA1365" s="1"/>
  <c r="WHA1371" s="1"/>
  <c r="WGZ1360"/>
  <c r="WGZ1365" s="1"/>
  <c r="WGZ1371" s="1"/>
  <c r="WGK1360"/>
  <c r="WGK1365" s="1"/>
  <c r="WGK1371" s="1"/>
  <c r="WGJ1360"/>
  <c r="WGJ1365" s="1"/>
  <c r="WGJ1371" s="1"/>
  <c r="WFU1360"/>
  <c r="WFU1365" s="1"/>
  <c r="WFU1371" s="1"/>
  <c r="WFT1360"/>
  <c r="WFT1365" s="1"/>
  <c r="WFT1371" s="1"/>
  <c r="WFE1360"/>
  <c r="WFE1365" s="1"/>
  <c r="WFE1371" s="1"/>
  <c r="WFD1360"/>
  <c r="WFD1365" s="1"/>
  <c r="WFD1371" s="1"/>
  <c r="WEO1360"/>
  <c r="WEO1365" s="1"/>
  <c r="WEO1371" s="1"/>
  <c r="WEN1360"/>
  <c r="WEN1365" s="1"/>
  <c r="WEN1371" s="1"/>
  <c r="WDY1360"/>
  <c r="WDY1365" s="1"/>
  <c r="WDY1371" s="1"/>
  <c r="WDX1360"/>
  <c r="WDX1365" s="1"/>
  <c r="WDX1371" s="1"/>
  <c r="WDI1360"/>
  <c r="WDI1365" s="1"/>
  <c r="WDI1371" s="1"/>
  <c r="WDH1360"/>
  <c r="WDH1365" s="1"/>
  <c r="WDH1371" s="1"/>
  <c r="WCS1360"/>
  <c r="WCS1365" s="1"/>
  <c r="WCS1371" s="1"/>
  <c r="WCR1360"/>
  <c r="WCR1365" s="1"/>
  <c r="WCR1371" s="1"/>
  <c r="WCC1360"/>
  <c r="WCC1365" s="1"/>
  <c r="WCC1371" s="1"/>
  <c r="WCB1360"/>
  <c r="WCB1365" s="1"/>
  <c r="WCB1371" s="1"/>
  <c r="WBM1360"/>
  <c r="WBM1365" s="1"/>
  <c r="WBM1371" s="1"/>
  <c r="WBL1360"/>
  <c r="WBL1365" s="1"/>
  <c r="WBL1371" s="1"/>
  <c r="WAW1360"/>
  <c r="WAW1365" s="1"/>
  <c r="WAW1371" s="1"/>
  <c r="WAV1360"/>
  <c r="WAV1365" s="1"/>
  <c r="WAV1371" s="1"/>
  <c r="WAG1360"/>
  <c r="WAG1365" s="1"/>
  <c r="WAG1371" s="1"/>
  <c r="WAF1360"/>
  <c r="WAF1365" s="1"/>
  <c r="WAF1371" s="1"/>
  <c r="VZQ1360"/>
  <c r="VZQ1365" s="1"/>
  <c r="VZQ1371" s="1"/>
  <c r="VZP1360"/>
  <c r="VZP1365" s="1"/>
  <c r="VZP1371" s="1"/>
  <c r="VZA1360"/>
  <c r="VZA1365" s="1"/>
  <c r="VZA1371" s="1"/>
  <c r="VYZ1360"/>
  <c r="VYZ1365" s="1"/>
  <c r="VYZ1371" s="1"/>
  <c r="VYK1360"/>
  <c r="VYK1365" s="1"/>
  <c r="VYK1371" s="1"/>
  <c r="VYJ1360"/>
  <c r="VYJ1365" s="1"/>
  <c r="VYJ1371" s="1"/>
  <c r="VXU1360"/>
  <c r="VXU1365" s="1"/>
  <c r="VXU1371" s="1"/>
  <c r="VXT1360"/>
  <c r="VXT1365" s="1"/>
  <c r="VXT1371" s="1"/>
  <c r="VXE1360"/>
  <c r="VXE1365" s="1"/>
  <c r="VXE1371" s="1"/>
  <c r="VXD1360"/>
  <c r="VXD1365" s="1"/>
  <c r="VXD1371" s="1"/>
  <c r="VWO1360"/>
  <c r="VWO1365" s="1"/>
  <c r="VWO1371" s="1"/>
  <c r="VWN1360"/>
  <c r="VWN1365" s="1"/>
  <c r="VWN1371" s="1"/>
  <c r="VVY1360"/>
  <c r="VVY1365" s="1"/>
  <c r="VVY1371" s="1"/>
  <c r="VVX1360"/>
  <c r="VVX1365" s="1"/>
  <c r="VVX1371" s="1"/>
  <c r="VVI1360"/>
  <c r="VVI1365" s="1"/>
  <c r="VVI1371" s="1"/>
  <c r="VVH1360"/>
  <c r="VVH1365" s="1"/>
  <c r="VVH1371" s="1"/>
  <c r="VUS1360"/>
  <c r="VUS1365" s="1"/>
  <c r="VUS1371" s="1"/>
  <c r="VUR1360"/>
  <c r="VUR1365" s="1"/>
  <c r="VUR1371" s="1"/>
  <c r="VUC1360"/>
  <c r="VUC1365" s="1"/>
  <c r="VUC1371" s="1"/>
  <c r="VUB1360"/>
  <c r="VUB1365" s="1"/>
  <c r="VUB1371" s="1"/>
  <c r="VTM1360"/>
  <c r="VTM1365" s="1"/>
  <c r="VTM1371" s="1"/>
  <c r="VTL1360"/>
  <c r="VTL1365" s="1"/>
  <c r="VTL1371" s="1"/>
  <c r="VSW1360"/>
  <c r="VSW1365" s="1"/>
  <c r="VSW1371" s="1"/>
  <c r="VSV1360"/>
  <c r="VSV1365" s="1"/>
  <c r="VSV1371" s="1"/>
  <c r="VSG1360"/>
  <c r="VSG1365" s="1"/>
  <c r="VSG1371" s="1"/>
  <c r="VSF1360"/>
  <c r="VSF1365" s="1"/>
  <c r="VSF1371" s="1"/>
  <c r="VRQ1360"/>
  <c r="VRQ1365" s="1"/>
  <c r="VRQ1371" s="1"/>
  <c r="VRP1360"/>
  <c r="VRP1365" s="1"/>
  <c r="VRP1371" s="1"/>
  <c r="VRA1360"/>
  <c r="VRA1365" s="1"/>
  <c r="VRA1371" s="1"/>
  <c r="VQZ1360"/>
  <c r="VQZ1365" s="1"/>
  <c r="VQZ1371" s="1"/>
  <c r="VQK1360"/>
  <c r="VQK1365" s="1"/>
  <c r="VQK1371" s="1"/>
  <c r="VQJ1360"/>
  <c r="VQJ1365" s="1"/>
  <c r="VQJ1371" s="1"/>
  <c r="VPU1360"/>
  <c r="VPU1365" s="1"/>
  <c r="VPU1371" s="1"/>
  <c r="VPT1360"/>
  <c r="VPT1365" s="1"/>
  <c r="VPT1371" s="1"/>
  <c r="VPE1360"/>
  <c r="VPE1365" s="1"/>
  <c r="VPE1371" s="1"/>
  <c r="VPD1360"/>
  <c r="VPD1365" s="1"/>
  <c r="VPD1371" s="1"/>
  <c r="VOO1360"/>
  <c r="VOO1365" s="1"/>
  <c r="VOO1371" s="1"/>
  <c r="VON1360"/>
  <c r="VON1365" s="1"/>
  <c r="VON1371" s="1"/>
  <c r="VNY1360"/>
  <c r="VNY1365" s="1"/>
  <c r="VNY1371" s="1"/>
  <c r="VNX1360"/>
  <c r="VNX1365" s="1"/>
  <c r="VNX1371" s="1"/>
  <c r="VNI1360"/>
  <c r="VNI1365" s="1"/>
  <c r="VNI1371" s="1"/>
  <c r="VNH1360"/>
  <c r="VNH1365" s="1"/>
  <c r="VNH1371" s="1"/>
  <c r="VMS1360"/>
  <c r="VMS1365" s="1"/>
  <c r="VMS1371" s="1"/>
  <c r="VMR1360"/>
  <c r="VMR1365" s="1"/>
  <c r="VMR1371" s="1"/>
  <c r="VMC1360"/>
  <c r="VMC1365" s="1"/>
  <c r="VMC1371" s="1"/>
  <c r="VMB1360"/>
  <c r="VMB1365" s="1"/>
  <c r="VMB1371" s="1"/>
  <c r="VLM1360"/>
  <c r="VLM1365" s="1"/>
  <c r="VLM1371" s="1"/>
  <c r="VLL1360"/>
  <c r="VLL1365" s="1"/>
  <c r="VLL1371" s="1"/>
  <c r="VKW1360"/>
  <c r="VKW1365" s="1"/>
  <c r="VKW1371" s="1"/>
  <c r="VKV1360"/>
  <c r="VKV1365" s="1"/>
  <c r="VKV1371" s="1"/>
  <c r="VKG1360"/>
  <c r="VKG1365" s="1"/>
  <c r="VKG1371" s="1"/>
  <c r="VKF1360"/>
  <c r="VKF1365" s="1"/>
  <c r="VKF1371" s="1"/>
  <c r="VJQ1360"/>
  <c r="VJQ1365" s="1"/>
  <c r="VJQ1371" s="1"/>
  <c r="VJP1360"/>
  <c r="VJP1365" s="1"/>
  <c r="VJP1371" s="1"/>
  <c r="VJA1360"/>
  <c r="VJA1365" s="1"/>
  <c r="VJA1371" s="1"/>
  <c r="VIZ1360"/>
  <c r="VIZ1365" s="1"/>
  <c r="VIZ1371" s="1"/>
  <c r="VIK1360"/>
  <c r="VIK1365" s="1"/>
  <c r="VIK1371" s="1"/>
  <c r="VIJ1360"/>
  <c r="VIJ1365" s="1"/>
  <c r="VIJ1371" s="1"/>
  <c r="VHU1360"/>
  <c r="VHU1365" s="1"/>
  <c r="VHU1371" s="1"/>
  <c r="VHT1360"/>
  <c r="VHT1365" s="1"/>
  <c r="VHT1371" s="1"/>
  <c r="VHE1360"/>
  <c r="VHE1365" s="1"/>
  <c r="VHE1371" s="1"/>
  <c r="VHD1360"/>
  <c r="VHD1365" s="1"/>
  <c r="VHD1371" s="1"/>
  <c r="VGO1360"/>
  <c r="VGO1365" s="1"/>
  <c r="VGO1371" s="1"/>
  <c r="VGN1360"/>
  <c r="VGN1365" s="1"/>
  <c r="VGN1371" s="1"/>
  <c r="VFY1360"/>
  <c r="VFY1365" s="1"/>
  <c r="VFY1371" s="1"/>
  <c r="VFX1360"/>
  <c r="VFX1365" s="1"/>
  <c r="VFX1371" s="1"/>
  <c r="VFI1360"/>
  <c r="VFI1365" s="1"/>
  <c r="VFI1371" s="1"/>
  <c r="VFH1360"/>
  <c r="VFH1365" s="1"/>
  <c r="VFH1371" s="1"/>
  <c r="VES1360"/>
  <c r="VES1365" s="1"/>
  <c r="VES1371" s="1"/>
  <c r="VER1360"/>
  <c r="VER1365" s="1"/>
  <c r="VER1371" s="1"/>
  <c r="VEC1360"/>
  <c r="VEC1365" s="1"/>
  <c r="VEC1371" s="1"/>
  <c r="VEB1360"/>
  <c r="VEB1365" s="1"/>
  <c r="VEB1371" s="1"/>
  <c r="VDM1360"/>
  <c r="VDM1365" s="1"/>
  <c r="VDM1371" s="1"/>
  <c r="VDL1360"/>
  <c r="VDL1365" s="1"/>
  <c r="VDL1371" s="1"/>
  <c r="VCW1360"/>
  <c r="VCW1365" s="1"/>
  <c r="VCW1371" s="1"/>
  <c r="VCV1360"/>
  <c r="VCV1365" s="1"/>
  <c r="VCV1371" s="1"/>
  <c r="VCG1360"/>
  <c r="VCG1365" s="1"/>
  <c r="VCG1371" s="1"/>
  <c r="VCF1360"/>
  <c r="VCF1365" s="1"/>
  <c r="VCF1371" s="1"/>
  <c r="VBQ1360"/>
  <c r="VBQ1365" s="1"/>
  <c r="VBQ1371" s="1"/>
  <c r="VBP1360"/>
  <c r="VBP1365" s="1"/>
  <c r="VBP1371" s="1"/>
  <c r="VBA1360"/>
  <c r="VBA1365" s="1"/>
  <c r="VBA1371" s="1"/>
  <c r="VAZ1360"/>
  <c r="VAZ1365" s="1"/>
  <c r="VAZ1371" s="1"/>
  <c r="VAK1360"/>
  <c r="VAK1365" s="1"/>
  <c r="VAK1371" s="1"/>
  <c r="VAJ1360"/>
  <c r="VAJ1365" s="1"/>
  <c r="VAJ1371" s="1"/>
  <c r="UZU1360"/>
  <c r="UZU1365" s="1"/>
  <c r="UZU1371" s="1"/>
  <c r="UZT1360"/>
  <c r="UZT1365" s="1"/>
  <c r="UZT1371" s="1"/>
  <c r="UZE1360"/>
  <c r="UZE1365" s="1"/>
  <c r="UZE1371" s="1"/>
  <c r="UZD1360"/>
  <c r="UZD1365" s="1"/>
  <c r="UZD1371" s="1"/>
  <c r="UYO1360"/>
  <c r="UYO1365" s="1"/>
  <c r="UYO1371" s="1"/>
  <c r="UYN1360"/>
  <c r="UYN1365" s="1"/>
  <c r="UYN1371" s="1"/>
  <c r="UXY1360"/>
  <c r="UXY1365" s="1"/>
  <c r="UXY1371" s="1"/>
  <c r="UXX1360"/>
  <c r="UXX1365" s="1"/>
  <c r="UXX1371" s="1"/>
  <c r="UXI1360"/>
  <c r="UXI1365" s="1"/>
  <c r="UXI1371" s="1"/>
  <c r="UXH1360"/>
  <c r="UXH1365" s="1"/>
  <c r="UXH1371" s="1"/>
  <c r="UWS1360"/>
  <c r="UWS1365" s="1"/>
  <c r="UWS1371" s="1"/>
  <c r="UWR1360"/>
  <c r="UWR1365" s="1"/>
  <c r="UWR1371" s="1"/>
  <c r="UWC1360"/>
  <c r="UWC1365" s="1"/>
  <c r="UWC1371" s="1"/>
  <c r="UWB1360"/>
  <c r="UWB1365" s="1"/>
  <c r="UWB1371" s="1"/>
  <c r="UVM1360"/>
  <c r="UVM1365" s="1"/>
  <c r="UVM1371" s="1"/>
  <c r="UVL1360"/>
  <c r="UVL1365" s="1"/>
  <c r="UVL1371" s="1"/>
  <c r="UUW1360"/>
  <c r="UUW1365" s="1"/>
  <c r="UUW1371" s="1"/>
  <c r="UUV1360"/>
  <c r="UUV1365" s="1"/>
  <c r="UUV1371" s="1"/>
  <c r="UUG1360"/>
  <c r="UUG1365" s="1"/>
  <c r="UUG1371" s="1"/>
  <c r="UUF1360"/>
  <c r="UUF1365" s="1"/>
  <c r="UUF1371" s="1"/>
  <c r="UTQ1360"/>
  <c r="UTQ1365" s="1"/>
  <c r="UTQ1371" s="1"/>
  <c r="UTP1360"/>
  <c r="UTP1365" s="1"/>
  <c r="UTP1371" s="1"/>
  <c r="UTA1360"/>
  <c r="UTA1365" s="1"/>
  <c r="UTA1371" s="1"/>
  <c r="USZ1360"/>
  <c r="USZ1365" s="1"/>
  <c r="USZ1371" s="1"/>
  <c r="USK1360"/>
  <c r="USK1365" s="1"/>
  <c r="USK1371" s="1"/>
  <c r="USJ1360"/>
  <c r="USJ1365" s="1"/>
  <c r="USJ1371" s="1"/>
  <c r="URU1360"/>
  <c r="URU1365" s="1"/>
  <c r="URU1371" s="1"/>
  <c r="URT1360"/>
  <c r="URT1365" s="1"/>
  <c r="URT1371" s="1"/>
  <c r="URE1360"/>
  <c r="URE1365" s="1"/>
  <c r="URE1371" s="1"/>
  <c r="URD1360"/>
  <c r="URD1365" s="1"/>
  <c r="URD1371" s="1"/>
  <c r="UQO1360"/>
  <c r="UQO1365" s="1"/>
  <c r="UQO1371" s="1"/>
  <c r="UQN1360"/>
  <c r="UQN1365" s="1"/>
  <c r="UQN1371" s="1"/>
  <c r="UPY1360"/>
  <c r="UPY1365" s="1"/>
  <c r="UPY1371" s="1"/>
  <c r="UPX1360"/>
  <c r="UPX1365" s="1"/>
  <c r="UPX1371" s="1"/>
  <c r="UPI1360"/>
  <c r="UPI1365" s="1"/>
  <c r="UPI1371" s="1"/>
  <c r="UPH1360"/>
  <c r="UPH1365" s="1"/>
  <c r="UPH1371" s="1"/>
  <c r="UOS1360"/>
  <c r="UOS1365" s="1"/>
  <c r="UOS1371" s="1"/>
  <c r="UOR1360"/>
  <c r="UOR1365" s="1"/>
  <c r="UOR1371" s="1"/>
  <c r="UOC1360"/>
  <c r="UOC1365" s="1"/>
  <c r="UOC1371" s="1"/>
  <c r="UOB1360"/>
  <c r="UOB1365" s="1"/>
  <c r="UOB1371" s="1"/>
  <c r="UNM1360"/>
  <c r="UNM1365" s="1"/>
  <c r="UNM1371" s="1"/>
  <c r="UNL1360"/>
  <c r="UNL1365" s="1"/>
  <c r="UNL1371" s="1"/>
  <c r="UMW1360"/>
  <c r="UMW1365" s="1"/>
  <c r="UMW1371" s="1"/>
  <c r="UMV1360"/>
  <c r="UMV1365" s="1"/>
  <c r="UMV1371" s="1"/>
  <c r="UMG1360"/>
  <c r="UMG1365" s="1"/>
  <c r="UMG1371" s="1"/>
  <c r="UMF1360"/>
  <c r="UMF1365" s="1"/>
  <c r="UMF1371" s="1"/>
  <c r="ULQ1360"/>
  <c r="ULQ1365" s="1"/>
  <c r="ULQ1371" s="1"/>
  <c r="ULP1360"/>
  <c r="ULP1365" s="1"/>
  <c r="ULP1371" s="1"/>
  <c r="ULA1360"/>
  <c r="ULA1365" s="1"/>
  <c r="ULA1371" s="1"/>
  <c r="UKZ1360"/>
  <c r="UKZ1365" s="1"/>
  <c r="UKZ1371" s="1"/>
  <c r="UKK1360"/>
  <c r="UKK1365" s="1"/>
  <c r="UKK1371" s="1"/>
  <c r="UKJ1360"/>
  <c r="UKJ1365" s="1"/>
  <c r="UKJ1371" s="1"/>
  <c r="UJU1360"/>
  <c r="UJU1365" s="1"/>
  <c r="UJU1371" s="1"/>
  <c r="UJT1360"/>
  <c r="UJT1365" s="1"/>
  <c r="UJT1371" s="1"/>
  <c r="UJE1360"/>
  <c r="UJE1365" s="1"/>
  <c r="UJE1371" s="1"/>
  <c r="UJD1360"/>
  <c r="UJD1365" s="1"/>
  <c r="UJD1371" s="1"/>
  <c r="UIO1360"/>
  <c r="UIO1365" s="1"/>
  <c r="UIO1371" s="1"/>
  <c r="UIN1360"/>
  <c r="UIN1365" s="1"/>
  <c r="UIN1371" s="1"/>
  <c r="UHY1360"/>
  <c r="UHY1365" s="1"/>
  <c r="UHY1371" s="1"/>
  <c r="UHX1360"/>
  <c r="UHX1365" s="1"/>
  <c r="UHX1371" s="1"/>
  <c r="UHI1360"/>
  <c r="UHI1365" s="1"/>
  <c r="UHI1371" s="1"/>
  <c r="UHH1360"/>
  <c r="UHH1365" s="1"/>
  <c r="UHH1371" s="1"/>
  <c r="UGS1360"/>
  <c r="UGS1365" s="1"/>
  <c r="UGS1371" s="1"/>
  <c r="UGR1360"/>
  <c r="UGR1365" s="1"/>
  <c r="UGR1371" s="1"/>
  <c r="UGC1360"/>
  <c r="UGC1365" s="1"/>
  <c r="UGC1371" s="1"/>
  <c r="UGB1360"/>
  <c r="UGB1365" s="1"/>
  <c r="UGB1371" s="1"/>
  <c r="UFM1360"/>
  <c r="UFM1365" s="1"/>
  <c r="UFM1371" s="1"/>
  <c r="UFL1360"/>
  <c r="UFL1365" s="1"/>
  <c r="UFL1371" s="1"/>
  <c r="UEW1360"/>
  <c r="UEW1365" s="1"/>
  <c r="UEW1371" s="1"/>
  <c r="UEV1360"/>
  <c r="UEV1365" s="1"/>
  <c r="UEV1371" s="1"/>
  <c r="UEG1360"/>
  <c r="UEG1365" s="1"/>
  <c r="UEG1371" s="1"/>
  <c r="UEF1360"/>
  <c r="UEF1365" s="1"/>
  <c r="UEF1371" s="1"/>
  <c r="UDQ1360"/>
  <c r="UDQ1365" s="1"/>
  <c r="UDQ1371" s="1"/>
  <c r="UDP1360"/>
  <c r="UDP1365" s="1"/>
  <c r="UDP1371" s="1"/>
  <c r="UDA1360"/>
  <c r="UDA1365" s="1"/>
  <c r="UDA1371" s="1"/>
  <c r="UCZ1360"/>
  <c r="UCZ1365" s="1"/>
  <c r="UCZ1371" s="1"/>
  <c r="UCK1360"/>
  <c r="UCK1365" s="1"/>
  <c r="UCK1371" s="1"/>
  <c r="UCJ1360"/>
  <c r="UCJ1365" s="1"/>
  <c r="UCJ1371" s="1"/>
  <c r="UBU1360"/>
  <c r="UBU1365" s="1"/>
  <c r="UBU1371" s="1"/>
  <c r="UBT1360"/>
  <c r="UBT1365" s="1"/>
  <c r="UBT1371" s="1"/>
  <c r="UBE1360"/>
  <c r="UBE1365" s="1"/>
  <c r="UBE1371" s="1"/>
  <c r="UBD1360"/>
  <c r="UBD1365" s="1"/>
  <c r="UBD1371" s="1"/>
  <c r="UAO1360"/>
  <c r="UAO1365" s="1"/>
  <c r="UAO1371" s="1"/>
  <c r="UAN1360"/>
  <c r="UAN1365" s="1"/>
  <c r="UAN1371" s="1"/>
  <c r="TZY1360"/>
  <c r="TZY1365" s="1"/>
  <c r="TZY1371" s="1"/>
  <c r="TZX1360"/>
  <c r="TZX1365" s="1"/>
  <c r="TZX1371" s="1"/>
  <c r="TZI1360"/>
  <c r="TZI1365" s="1"/>
  <c r="TZI1371" s="1"/>
  <c r="TZH1360"/>
  <c r="TZH1365" s="1"/>
  <c r="TZH1371" s="1"/>
  <c r="TYS1360"/>
  <c r="TYS1365" s="1"/>
  <c r="TYS1371" s="1"/>
  <c r="TYR1360"/>
  <c r="TYR1365" s="1"/>
  <c r="TYR1371" s="1"/>
  <c r="TYC1360"/>
  <c r="TYC1365" s="1"/>
  <c r="TYC1371" s="1"/>
  <c r="TYB1360"/>
  <c r="TYB1365" s="1"/>
  <c r="TYB1371" s="1"/>
  <c r="TXM1360"/>
  <c r="TXM1365" s="1"/>
  <c r="TXM1371" s="1"/>
  <c r="TXL1360"/>
  <c r="TXL1365" s="1"/>
  <c r="TXL1371" s="1"/>
  <c r="TWW1360"/>
  <c r="TWW1365" s="1"/>
  <c r="TWW1371" s="1"/>
  <c r="TWV1360"/>
  <c r="TWV1365" s="1"/>
  <c r="TWV1371" s="1"/>
  <c r="TWG1360"/>
  <c r="TWG1365" s="1"/>
  <c r="TWG1371" s="1"/>
  <c r="TWF1360"/>
  <c r="TWF1365" s="1"/>
  <c r="TWF1371" s="1"/>
  <c r="TVQ1360"/>
  <c r="TVQ1365" s="1"/>
  <c r="TVQ1371" s="1"/>
  <c r="TVP1360"/>
  <c r="TVP1365" s="1"/>
  <c r="TVP1371" s="1"/>
  <c r="TVA1360"/>
  <c r="TVA1365" s="1"/>
  <c r="TVA1371" s="1"/>
  <c r="TUZ1360"/>
  <c r="TUZ1365" s="1"/>
  <c r="TUZ1371" s="1"/>
  <c r="TUK1360"/>
  <c r="TUK1365" s="1"/>
  <c r="TUK1371" s="1"/>
  <c r="TUJ1360"/>
  <c r="TUJ1365" s="1"/>
  <c r="TUJ1371" s="1"/>
  <c r="TTU1360"/>
  <c r="TTU1365" s="1"/>
  <c r="TTU1371" s="1"/>
  <c r="TTT1360"/>
  <c r="TTT1365" s="1"/>
  <c r="TTT1371" s="1"/>
  <c r="TTE1360"/>
  <c r="TTE1365" s="1"/>
  <c r="TTE1371" s="1"/>
  <c r="TTD1360"/>
  <c r="TTD1365" s="1"/>
  <c r="TTD1371" s="1"/>
  <c r="TSO1360"/>
  <c r="TSO1365" s="1"/>
  <c r="TSO1371" s="1"/>
  <c r="TSN1360"/>
  <c r="TSN1365" s="1"/>
  <c r="TSN1371" s="1"/>
  <c r="TRY1360"/>
  <c r="TRY1365" s="1"/>
  <c r="TRY1371" s="1"/>
  <c r="TRX1360"/>
  <c r="TRX1365" s="1"/>
  <c r="TRX1371" s="1"/>
  <c r="TRI1360"/>
  <c r="TRI1365" s="1"/>
  <c r="TRI1371" s="1"/>
  <c r="TRH1360"/>
  <c r="TRH1365" s="1"/>
  <c r="TRH1371" s="1"/>
  <c r="TQS1360"/>
  <c r="TQS1365" s="1"/>
  <c r="TQS1371" s="1"/>
  <c r="TQR1360"/>
  <c r="TQR1365" s="1"/>
  <c r="TQR1371" s="1"/>
  <c r="TQC1360"/>
  <c r="TQC1365" s="1"/>
  <c r="TQC1371" s="1"/>
  <c r="TQB1360"/>
  <c r="TQB1365" s="1"/>
  <c r="TQB1371" s="1"/>
  <c r="TPM1360"/>
  <c r="TPM1365" s="1"/>
  <c r="TPM1371" s="1"/>
  <c r="TPL1360"/>
  <c r="TPL1365" s="1"/>
  <c r="TPL1371" s="1"/>
  <c r="TOW1360"/>
  <c r="TOW1365" s="1"/>
  <c r="TOW1371" s="1"/>
  <c r="TOV1360"/>
  <c r="TOV1365" s="1"/>
  <c r="TOV1371" s="1"/>
  <c r="TOG1360"/>
  <c r="TOG1365" s="1"/>
  <c r="TOG1371" s="1"/>
  <c r="TOF1360"/>
  <c r="TOF1365" s="1"/>
  <c r="TOF1371" s="1"/>
  <c r="TNQ1360"/>
  <c r="TNQ1365" s="1"/>
  <c r="TNQ1371" s="1"/>
  <c r="TNP1360"/>
  <c r="TNP1365" s="1"/>
  <c r="TNP1371" s="1"/>
  <c r="TNA1360"/>
  <c r="TNA1365" s="1"/>
  <c r="TNA1371" s="1"/>
  <c r="TMZ1360"/>
  <c r="TMZ1365" s="1"/>
  <c r="TMZ1371" s="1"/>
  <c r="TMK1360"/>
  <c r="TMK1365" s="1"/>
  <c r="TMK1371" s="1"/>
  <c r="TMJ1360"/>
  <c r="TMJ1365" s="1"/>
  <c r="TMJ1371" s="1"/>
  <c r="TLU1360"/>
  <c r="TLU1365" s="1"/>
  <c r="TLU1371" s="1"/>
  <c r="TLT1360"/>
  <c r="TLT1365" s="1"/>
  <c r="TLT1371" s="1"/>
  <c r="TLE1360"/>
  <c r="TLE1365" s="1"/>
  <c r="TLE1371" s="1"/>
  <c r="TLD1360"/>
  <c r="TLD1365" s="1"/>
  <c r="TLD1371" s="1"/>
  <c r="TKO1360"/>
  <c r="TKO1365" s="1"/>
  <c r="TKO1371" s="1"/>
  <c r="TKN1360"/>
  <c r="TKN1365" s="1"/>
  <c r="TKN1371" s="1"/>
  <c r="TJY1360"/>
  <c r="TJY1365" s="1"/>
  <c r="TJY1371" s="1"/>
  <c r="TJX1360"/>
  <c r="TJX1365" s="1"/>
  <c r="TJX1371" s="1"/>
  <c r="TJI1360"/>
  <c r="TJI1365" s="1"/>
  <c r="TJI1371" s="1"/>
  <c r="TJH1360"/>
  <c r="TJH1365" s="1"/>
  <c r="TJH1371" s="1"/>
  <c r="TIS1360"/>
  <c r="TIS1365" s="1"/>
  <c r="TIS1371" s="1"/>
  <c r="TIR1360"/>
  <c r="TIR1365" s="1"/>
  <c r="TIR1371" s="1"/>
  <c r="TIC1360"/>
  <c r="TIC1365" s="1"/>
  <c r="TIC1371" s="1"/>
  <c r="TIB1360"/>
  <c r="TIB1365" s="1"/>
  <c r="TIB1371" s="1"/>
  <c r="THM1360"/>
  <c r="THM1365" s="1"/>
  <c r="THM1371" s="1"/>
  <c r="THL1360"/>
  <c r="THL1365" s="1"/>
  <c r="THL1371" s="1"/>
  <c r="TGW1360"/>
  <c r="TGW1365" s="1"/>
  <c r="TGW1371" s="1"/>
  <c r="TGV1360"/>
  <c r="TGV1365" s="1"/>
  <c r="TGV1371" s="1"/>
  <c r="TGG1360"/>
  <c r="TGG1365" s="1"/>
  <c r="TGG1371" s="1"/>
  <c r="TGF1360"/>
  <c r="TGF1365" s="1"/>
  <c r="TGF1371" s="1"/>
  <c r="TFQ1360"/>
  <c r="TFQ1365" s="1"/>
  <c r="TFQ1371" s="1"/>
  <c r="TFP1360"/>
  <c r="TFP1365" s="1"/>
  <c r="TFP1371" s="1"/>
  <c r="TFA1360"/>
  <c r="TFA1365" s="1"/>
  <c r="TFA1371" s="1"/>
  <c r="TEZ1360"/>
  <c r="TEZ1365" s="1"/>
  <c r="TEZ1371" s="1"/>
  <c r="TEK1360"/>
  <c r="TEK1365" s="1"/>
  <c r="TEK1371" s="1"/>
  <c r="TEJ1360"/>
  <c r="TEJ1365" s="1"/>
  <c r="TEJ1371" s="1"/>
  <c r="TDU1360"/>
  <c r="TDU1365" s="1"/>
  <c r="TDU1371" s="1"/>
  <c r="TDT1360"/>
  <c r="TDT1365" s="1"/>
  <c r="TDT1371" s="1"/>
  <c r="TDE1360"/>
  <c r="TDE1365" s="1"/>
  <c r="TDE1371" s="1"/>
  <c r="TDD1360"/>
  <c r="TDD1365" s="1"/>
  <c r="TDD1371" s="1"/>
  <c r="TCO1360"/>
  <c r="TCO1365" s="1"/>
  <c r="TCO1371" s="1"/>
  <c r="TCN1360"/>
  <c r="TCN1365" s="1"/>
  <c r="TCN1371" s="1"/>
  <c r="TBY1360"/>
  <c r="TBY1365" s="1"/>
  <c r="TBY1371" s="1"/>
  <c r="TBX1360"/>
  <c r="TBX1365" s="1"/>
  <c r="TBX1371" s="1"/>
  <c r="TBI1360"/>
  <c r="TBI1365" s="1"/>
  <c r="TBI1371" s="1"/>
  <c r="TBH1360"/>
  <c r="TBH1365" s="1"/>
  <c r="TBH1371" s="1"/>
  <c r="TAS1360"/>
  <c r="TAS1365" s="1"/>
  <c r="TAS1371" s="1"/>
  <c r="TAR1360"/>
  <c r="TAR1365" s="1"/>
  <c r="TAR1371" s="1"/>
  <c r="TAC1360"/>
  <c r="TAC1365" s="1"/>
  <c r="TAC1371" s="1"/>
  <c r="TAB1360"/>
  <c r="TAB1365" s="1"/>
  <c r="TAB1371" s="1"/>
  <c r="SZM1360"/>
  <c r="SZM1365" s="1"/>
  <c r="SZM1371" s="1"/>
  <c r="SZL1360"/>
  <c r="SZL1365" s="1"/>
  <c r="SZL1371" s="1"/>
  <c r="SYW1360"/>
  <c r="SYW1365" s="1"/>
  <c r="SYW1371" s="1"/>
  <c r="SYV1360"/>
  <c r="SYV1365" s="1"/>
  <c r="SYV1371" s="1"/>
  <c r="SYG1360"/>
  <c r="SYG1365" s="1"/>
  <c r="SYG1371" s="1"/>
  <c r="SYF1360"/>
  <c r="SYF1365" s="1"/>
  <c r="SYF1371" s="1"/>
  <c r="SXQ1360"/>
  <c r="SXQ1365" s="1"/>
  <c r="SXQ1371" s="1"/>
  <c r="SXP1360"/>
  <c r="SXP1365" s="1"/>
  <c r="SXP1371" s="1"/>
  <c r="SXA1360"/>
  <c r="SXA1365" s="1"/>
  <c r="SXA1371" s="1"/>
  <c r="SWZ1360"/>
  <c r="SWZ1365" s="1"/>
  <c r="SWZ1371" s="1"/>
  <c r="SWK1360"/>
  <c r="SWK1365" s="1"/>
  <c r="SWK1371" s="1"/>
  <c r="SWJ1360"/>
  <c r="SWJ1365" s="1"/>
  <c r="SWJ1371" s="1"/>
  <c r="SVU1360"/>
  <c r="SVU1365" s="1"/>
  <c r="SVU1371" s="1"/>
  <c r="SVT1360"/>
  <c r="SVT1365" s="1"/>
  <c r="SVT1371" s="1"/>
  <c r="SVE1360"/>
  <c r="SVE1365" s="1"/>
  <c r="SVE1371" s="1"/>
  <c r="SVD1360"/>
  <c r="SVD1365" s="1"/>
  <c r="SVD1371" s="1"/>
  <c r="SUO1360"/>
  <c r="SUO1365" s="1"/>
  <c r="SUO1371" s="1"/>
  <c r="SUN1360"/>
  <c r="SUN1365" s="1"/>
  <c r="SUN1371" s="1"/>
  <c r="STY1360"/>
  <c r="STY1365" s="1"/>
  <c r="STY1371" s="1"/>
  <c r="STX1360"/>
  <c r="STX1365" s="1"/>
  <c r="STX1371" s="1"/>
  <c r="STI1360"/>
  <c r="STI1365" s="1"/>
  <c r="STI1371" s="1"/>
  <c r="STH1360"/>
  <c r="STH1365" s="1"/>
  <c r="STH1371" s="1"/>
  <c r="SSS1360"/>
  <c r="SSS1365" s="1"/>
  <c r="SSS1371" s="1"/>
  <c r="SSR1360"/>
  <c r="SSR1365" s="1"/>
  <c r="SSR1371" s="1"/>
  <c r="SSC1360"/>
  <c r="SSC1365" s="1"/>
  <c r="SSC1371" s="1"/>
  <c r="SSB1360"/>
  <c r="SSB1365" s="1"/>
  <c r="SSB1371" s="1"/>
  <c r="SRM1360"/>
  <c r="SRM1365" s="1"/>
  <c r="SRM1371" s="1"/>
  <c r="SRL1360"/>
  <c r="SRL1365" s="1"/>
  <c r="SRL1371" s="1"/>
  <c r="SQW1360"/>
  <c r="SQW1365" s="1"/>
  <c r="SQW1371" s="1"/>
  <c r="SQV1360"/>
  <c r="SQV1365" s="1"/>
  <c r="SQV1371" s="1"/>
  <c r="SQG1360"/>
  <c r="SQG1365" s="1"/>
  <c r="SQG1371" s="1"/>
  <c r="SQF1360"/>
  <c r="SQF1365" s="1"/>
  <c r="SQF1371" s="1"/>
  <c r="SPQ1360"/>
  <c r="SPQ1365" s="1"/>
  <c r="SPQ1371" s="1"/>
  <c r="SPP1360"/>
  <c r="SPP1365" s="1"/>
  <c r="SPP1371" s="1"/>
  <c r="SPA1360"/>
  <c r="SPA1365" s="1"/>
  <c r="SPA1371" s="1"/>
  <c r="SOZ1360"/>
  <c r="SOZ1365" s="1"/>
  <c r="SOZ1371" s="1"/>
  <c r="SOK1360"/>
  <c r="SOK1365" s="1"/>
  <c r="SOK1371" s="1"/>
  <c r="SOJ1360"/>
  <c r="SOJ1365" s="1"/>
  <c r="SOJ1371" s="1"/>
  <c r="SNU1360"/>
  <c r="SNU1365" s="1"/>
  <c r="SNU1371" s="1"/>
  <c r="SNT1360"/>
  <c r="SNT1365" s="1"/>
  <c r="SNT1371" s="1"/>
  <c r="SNE1360"/>
  <c r="SNE1365" s="1"/>
  <c r="SNE1371" s="1"/>
  <c r="SND1360"/>
  <c r="SND1365" s="1"/>
  <c r="SND1371" s="1"/>
  <c r="SMO1360"/>
  <c r="SMO1365" s="1"/>
  <c r="SMO1371" s="1"/>
  <c r="SMN1360"/>
  <c r="SMN1365" s="1"/>
  <c r="SMN1371" s="1"/>
  <c r="SLY1360"/>
  <c r="SLY1365" s="1"/>
  <c r="SLY1371" s="1"/>
  <c r="SLX1360"/>
  <c r="SLX1365" s="1"/>
  <c r="SLX1371" s="1"/>
  <c r="SLI1360"/>
  <c r="SLI1365" s="1"/>
  <c r="SLI1371" s="1"/>
  <c r="SLH1360"/>
  <c r="SLH1365" s="1"/>
  <c r="SLH1371" s="1"/>
  <c r="SKS1360"/>
  <c r="SKS1365" s="1"/>
  <c r="SKS1371" s="1"/>
  <c r="SKR1360"/>
  <c r="SKR1365" s="1"/>
  <c r="SKR1371" s="1"/>
  <c r="SKC1360"/>
  <c r="SKC1365" s="1"/>
  <c r="SKC1371" s="1"/>
  <c r="SKB1360"/>
  <c r="SKB1365" s="1"/>
  <c r="SKB1371" s="1"/>
  <c r="SJM1360"/>
  <c r="SJM1365" s="1"/>
  <c r="SJM1371" s="1"/>
  <c r="SJL1360"/>
  <c r="SJL1365" s="1"/>
  <c r="SJL1371" s="1"/>
  <c r="SIW1360"/>
  <c r="SIW1365" s="1"/>
  <c r="SIW1371" s="1"/>
  <c r="SIV1360"/>
  <c r="SIV1365" s="1"/>
  <c r="SIV1371" s="1"/>
  <c r="SIG1360"/>
  <c r="SIG1365" s="1"/>
  <c r="SIG1371" s="1"/>
  <c r="SIF1360"/>
  <c r="SIF1365" s="1"/>
  <c r="SIF1371" s="1"/>
  <c r="SHQ1360"/>
  <c r="SHQ1365" s="1"/>
  <c r="SHQ1371" s="1"/>
  <c r="SHP1360"/>
  <c r="SHP1365" s="1"/>
  <c r="SHP1371" s="1"/>
  <c r="SHA1360"/>
  <c r="SHA1365" s="1"/>
  <c r="SHA1371" s="1"/>
  <c r="SGZ1360"/>
  <c r="SGZ1365" s="1"/>
  <c r="SGZ1371" s="1"/>
  <c r="SGK1360"/>
  <c r="SGK1365" s="1"/>
  <c r="SGK1371" s="1"/>
  <c r="SGJ1360"/>
  <c r="SGJ1365" s="1"/>
  <c r="SGJ1371" s="1"/>
  <c r="SFU1360"/>
  <c r="SFU1365" s="1"/>
  <c r="SFU1371" s="1"/>
  <c r="SFT1360"/>
  <c r="SFT1365" s="1"/>
  <c r="SFT1371" s="1"/>
  <c r="SFE1360"/>
  <c r="SFE1365" s="1"/>
  <c r="SFE1371" s="1"/>
  <c r="SFD1360"/>
  <c r="SFD1365" s="1"/>
  <c r="SFD1371" s="1"/>
  <c r="SEO1360"/>
  <c r="SEO1365" s="1"/>
  <c r="SEO1371" s="1"/>
  <c r="SEN1360"/>
  <c r="SEN1365" s="1"/>
  <c r="SEN1371" s="1"/>
  <c r="SDY1360"/>
  <c r="SDY1365" s="1"/>
  <c r="SDY1371" s="1"/>
  <c r="SDX1360"/>
  <c r="SDX1365" s="1"/>
  <c r="SDX1371" s="1"/>
  <c r="SDI1360"/>
  <c r="SDI1365" s="1"/>
  <c r="SDI1371" s="1"/>
  <c r="SDH1360"/>
  <c r="SDH1365" s="1"/>
  <c r="SDH1371" s="1"/>
  <c r="SCS1360"/>
  <c r="SCS1365" s="1"/>
  <c r="SCS1371" s="1"/>
  <c r="SCR1360"/>
  <c r="SCR1365" s="1"/>
  <c r="SCR1371" s="1"/>
  <c r="SCC1360"/>
  <c r="SCC1365" s="1"/>
  <c r="SCC1371" s="1"/>
  <c r="SCB1360"/>
  <c r="SCB1365" s="1"/>
  <c r="SCB1371" s="1"/>
  <c r="SBM1360"/>
  <c r="SBM1365" s="1"/>
  <c r="SBM1371" s="1"/>
  <c r="SBL1360"/>
  <c r="SBL1365" s="1"/>
  <c r="SBL1371" s="1"/>
  <c r="SAW1360"/>
  <c r="SAW1365" s="1"/>
  <c r="SAW1371" s="1"/>
  <c r="SAV1360"/>
  <c r="SAV1365" s="1"/>
  <c r="SAV1371" s="1"/>
  <c r="SAG1360"/>
  <c r="SAG1365" s="1"/>
  <c r="SAG1371" s="1"/>
  <c r="SAF1360"/>
  <c r="SAF1365" s="1"/>
  <c r="SAF1371" s="1"/>
  <c r="RZQ1360"/>
  <c r="RZQ1365" s="1"/>
  <c r="RZQ1371" s="1"/>
  <c r="RZP1360"/>
  <c r="RZP1365" s="1"/>
  <c r="RZP1371" s="1"/>
  <c r="RZA1360"/>
  <c r="RZA1365" s="1"/>
  <c r="RZA1371" s="1"/>
  <c r="RYZ1360"/>
  <c r="RYZ1365" s="1"/>
  <c r="RYZ1371" s="1"/>
  <c r="RYK1360"/>
  <c r="RYK1365" s="1"/>
  <c r="RYK1371" s="1"/>
  <c r="RYJ1360"/>
  <c r="RYJ1365" s="1"/>
  <c r="RYJ1371" s="1"/>
  <c r="RXU1360"/>
  <c r="RXU1365" s="1"/>
  <c r="RXU1371" s="1"/>
  <c r="RXT1360"/>
  <c r="RXT1365" s="1"/>
  <c r="RXT1371" s="1"/>
  <c r="RXE1360"/>
  <c r="RXE1365" s="1"/>
  <c r="RXE1371" s="1"/>
  <c r="RXD1360"/>
  <c r="RXD1365" s="1"/>
  <c r="RXD1371" s="1"/>
  <c r="RWO1360"/>
  <c r="RWO1365" s="1"/>
  <c r="RWO1371" s="1"/>
  <c r="RWN1360"/>
  <c r="RWN1365" s="1"/>
  <c r="RWN1371" s="1"/>
  <c r="RVY1360"/>
  <c r="RVY1365" s="1"/>
  <c r="RVY1371" s="1"/>
  <c r="RVX1360"/>
  <c r="RVX1365" s="1"/>
  <c r="RVX1371" s="1"/>
  <c r="RVI1360"/>
  <c r="RVI1365" s="1"/>
  <c r="RVI1371" s="1"/>
  <c r="RVH1360"/>
  <c r="RVH1365" s="1"/>
  <c r="RVH1371" s="1"/>
  <c r="RUS1360"/>
  <c r="RUS1365" s="1"/>
  <c r="RUS1371" s="1"/>
  <c r="RUR1360"/>
  <c r="RUR1365" s="1"/>
  <c r="RUR1371" s="1"/>
  <c r="RUC1360"/>
  <c r="RUC1365" s="1"/>
  <c r="RUC1371" s="1"/>
  <c r="RUB1360"/>
  <c r="RUB1365" s="1"/>
  <c r="RUB1371" s="1"/>
  <c r="RTM1360"/>
  <c r="RTM1365" s="1"/>
  <c r="RTM1371" s="1"/>
  <c r="RTL1360"/>
  <c r="RTL1365" s="1"/>
  <c r="RTL1371" s="1"/>
  <c r="RSW1360"/>
  <c r="RSW1365" s="1"/>
  <c r="RSW1371" s="1"/>
  <c r="RSV1360"/>
  <c r="RSV1365" s="1"/>
  <c r="RSV1371" s="1"/>
  <c r="RSG1360"/>
  <c r="RSG1365" s="1"/>
  <c r="RSG1371" s="1"/>
  <c r="RSF1360"/>
  <c r="RSF1365" s="1"/>
  <c r="RSF1371" s="1"/>
  <c r="RRQ1360"/>
  <c r="RRQ1365" s="1"/>
  <c r="RRQ1371" s="1"/>
  <c r="RRP1360"/>
  <c r="RRP1365" s="1"/>
  <c r="RRP1371" s="1"/>
  <c r="RRA1360"/>
  <c r="RRA1365" s="1"/>
  <c r="RRA1371" s="1"/>
  <c r="RQZ1360"/>
  <c r="RQZ1365" s="1"/>
  <c r="RQZ1371" s="1"/>
  <c r="RQK1360"/>
  <c r="RQK1365" s="1"/>
  <c r="RQK1371" s="1"/>
  <c r="RQJ1360"/>
  <c r="RQJ1365" s="1"/>
  <c r="RQJ1371" s="1"/>
  <c r="RPU1360"/>
  <c r="RPU1365" s="1"/>
  <c r="RPU1371" s="1"/>
  <c r="RPT1360"/>
  <c r="RPT1365" s="1"/>
  <c r="RPT1371" s="1"/>
  <c r="RPE1360"/>
  <c r="RPE1365" s="1"/>
  <c r="RPE1371" s="1"/>
  <c r="RPD1360"/>
  <c r="RPD1365" s="1"/>
  <c r="RPD1371" s="1"/>
  <c r="ROO1360"/>
  <c r="ROO1365" s="1"/>
  <c r="ROO1371" s="1"/>
  <c r="RON1360"/>
  <c r="RON1365" s="1"/>
  <c r="RON1371" s="1"/>
  <c r="RNY1360"/>
  <c r="RNY1365" s="1"/>
  <c r="RNY1371" s="1"/>
  <c r="RNX1360"/>
  <c r="RNX1365" s="1"/>
  <c r="RNX1371" s="1"/>
  <c r="RNI1360"/>
  <c r="RNI1365" s="1"/>
  <c r="RNI1371" s="1"/>
  <c r="RNH1360"/>
  <c r="RNH1365" s="1"/>
  <c r="RNH1371" s="1"/>
  <c r="RMS1360"/>
  <c r="RMS1365" s="1"/>
  <c r="RMS1371" s="1"/>
  <c r="RMR1360"/>
  <c r="RMR1365" s="1"/>
  <c r="RMR1371" s="1"/>
  <c r="RMC1360"/>
  <c r="RMC1365" s="1"/>
  <c r="RMC1371" s="1"/>
  <c r="RMB1360"/>
  <c r="RMB1365" s="1"/>
  <c r="RMB1371" s="1"/>
  <c r="RLM1360"/>
  <c r="RLM1365" s="1"/>
  <c r="RLM1371" s="1"/>
  <c r="RLL1360"/>
  <c r="RLL1365" s="1"/>
  <c r="RLL1371" s="1"/>
  <c r="RKW1360"/>
  <c r="RKW1365" s="1"/>
  <c r="RKW1371" s="1"/>
  <c r="RKV1360"/>
  <c r="RKV1365" s="1"/>
  <c r="RKV1371" s="1"/>
  <c r="RKG1360"/>
  <c r="RKG1365" s="1"/>
  <c r="RKG1371" s="1"/>
  <c r="RKF1360"/>
  <c r="RKF1365" s="1"/>
  <c r="RKF1371" s="1"/>
  <c r="RJQ1360"/>
  <c r="RJQ1365" s="1"/>
  <c r="RJQ1371" s="1"/>
  <c r="RJP1360"/>
  <c r="RJP1365" s="1"/>
  <c r="RJP1371" s="1"/>
  <c r="RJA1360"/>
  <c r="RJA1365" s="1"/>
  <c r="RJA1371" s="1"/>
  <c r="RIZ1360"/>
  <c r="RIZ1365" s="1"/>
  <c r="RIZ1371" s="1"/>
  <c r="RIK1360"/>
  <c r="RIK1365" s="1"/>
  <c r="RIK1371" s="1"/>
  <c r="RIJ1360"/>
  <c r="RIJ1365" s="1"/>
  <c r="RIJ1371" s="1"/>
  <c r="RHU1360"/>
  <c r="RHU1365" s="1"/>
  <c r="RHU1371" s="1"/>
  <c r="RHT1360"/>
  <c r="RHT1365" s="1"/>
  <c r="RHT1371" s="1"/>
  <c r="RHE1360"/>
  <c r="RHE1365" s="1"/>
  <c r="RHE1371" s="1"/>
  <c r="RHD1360"/>
  <c r="RHD1365" s="1"/>
  <c r="RHD1371" s="1"/>
  <c r="RGO1360"/>
  <c r="RGO1365" s="1"/>
  <c r="RGO1371" s="1"/>
  <c r="RGN1360"/>
  <c r="RGN1365" s="1"/>
  <c r="RGN1371" s="1"/>
  <c r="RFY1360"/>
  <c r="RFY1365" s="1"/>
  <c r="RFY1371" s="1"/>
  <c r="RFX1360"/>
  <c r="RFX1365" s="1"/>
  <c r="RFX1371" s="1"/>
  <c r="RFI1360"/>
  <c r="RFI1365" s="1"/>
  <c r="RFI1371" s="1"/>
  <c r="RFH1360"/>
  <c r="RFH1365" s="1"/>
  <c r="RFH1371" s="1"/>
  <c r="RES1360"/>
  <c r="RES1365" s="1"/>
  <c r="RES1371" s="1"/>
  <c r="RER1360"/>
  <c r="RER1365" s="1"/>
  <c r="RER1371" s="1"/>
  <c r="REC1360"/>
  <c r="REC1365" s="1"/>
  <c r="REC1371" s="1"/>
  <c r="REB1360"/>
  <c r="REB1365" s="1"/>
  <c r="REB1371" s="1"/>
  <c r="RDM1360"/>
  <c r="RDM1365" s="1"/>
  <c r="RDM1371" s="1"/>
  <c r="RDL1360"/>
  <c r="RDL1365" s="1"/>
  <c r="RDL1371" s="1"/>
  <c r="RCW1360"/>
  <c r="RCW1365" s="1"/>
  <c r="RCW1371" s="1"/>
  <c r="RCV1360"/>
  <c r="RCV1365" s="1"/>
  <c r="RCV1371" s="1"/>
  <c r="RCG1360"/>
  <c r="RCG1365" s="1"/>
  <c r="RCG1371" s="1"/>
  <c r="RCF1360"/>
  <c r="RCF1365" s="1"/>
  <c r="RCF1371" s="1"/>
  <c r="RBQ1360"/>
  <c r="RBQ1365" s="1"/>
  <c r="RBQ1371" s="1"/>
  <c r="RBP1360"/>
  <c r="RBP1365" s="1"/>
  <c r="RBP1371" s="1"/>
  <c r="RBA1360"/>
  <c r="RBA1365" s="1"/>
  <c r="RBA1371" s="1"/>
  <c r="RAZ1360"/>
  <c r="RAZ1365" s="1"/>
  <c r="RAZ1371" s="1"/>
  <c r="RAK1360"/>
  <c r="RAK1365" s="1"/>
  <c r="RAK1371" s="1"/>
  <c r="RAJ1360"/>
  <c r="RAJ1365" s="1"/>
  <c r="RAJ1371" s="1"/>
  <c r="QZU1360"/>
  <c r="QZU1365" s="1"/>
  <c r="QZU1371" s="1"/>
  <c r="QZT1360"/>
  <c r="QZT1365" s="1"/>
  <c r="QZT1371" s="1"/>
  <c r="QZE1360"/>
  <c r="QZE1365" s="1"/>
  <c r="QZE1371" s="1"/>
  <c r="QZD1360"/>
  <c r="QZD1365" s="1"/>
  <c r="QZD1371" s="1"/>
  <c r="QYO1360"/>
  <c r="QYO1365" s="1"/>
  <c r="QYO1371" s="1"/>
  <c r="QYN1360"/>
  <c r="QYN1365" s="1"/>
  <c r="QYN1371" s="1"/>
  <c r="QXY1360"/>
  <c r="QXY1365" s="1"/>
  <c r="QXY1371" s="1"/>
  <c r="QXX1360"/>
  <c r="QXX1365" s="1"/>
  <c r="QXX1371" s="1"/>
  <c r="QXI1360"/>
  <c r="QXI1365" s="1"/>
  <c r="QXI1371" s="1"/>
  <c r="QXH1360"/>
  <c r="QXH1365" s="1"/>
  <c r="QXH1371" s="1"/>
  <c r="QWS1360"/>
  <c r="QWS1365" s="1"/>
  <c r="QWS1371" s="1"/>
  <c r="QWR1360"/>
  <c r="QWR1365" s="1"/>
  <c r="QWR1371" s="1"/>
  <c r="QWC1360"/>
  <c r="QWC1365" s="1"/>
  <c r="QWC1371" s="1"/>
  <c r="QWB1360"/>
  <c r="QWB1365" s="1"/>
  <c r="QWB1371" s="1"/>
  <c r="QVM1360"/>
  <c r="QVM1365" s="1"/>
  <c r="QVM1371" s="1"/>
  <c r="QVL1360"/>
  <c r="QVL1365" s="1"/>
  <c r="QVL1371" s="1"/>
  <c r="QUW1360"/>
  <c r="QUW1365" s="1"/>
  <c r="QUW1371" s="1"/>
  <c r="QUV1360"/>
  <c r="QUV1365" s="1"/>
  <c r="QUV1371" s="1"/>
  <c r="QUG1360"/>
  <c r="QUG1365" s="1"/>
  <c r="QUG1371" s="1"/>
  <c r="QUF1360"/>
  <c r="QUF1365" s="1"/>
  <c r="QUF1371" s="1"/>
  <c r="QTQ1360"/>
  <c r="QTQ1365" s="1"/>
  <c r="QTQ1371" s="1"/>
  <c r="QTP1360"/>
  <c r="QTP1365" s="1"/>
  <c r="QTP1371" s="1"/>
  <c r="QTA1360"/>
  <c r="QTA1365" s="1"/>
  <c r="QTA1371" s="1"/>
  <c r="QSZ1360"/>
  <c r="QSZ1365" s="1"/>
  <c r="QSZ1371" s="1"/>
  <c r="QSK1360"/>
  <c r="QSK1365" s="1"/>
  <c r="QSK1371" s="1"/>
  <c r="QSJ1360"/>
  <c r="QSJ1365" s="1"/>
  <c r="QSJ1371" s="1"/>
  <c r="QRU1360"/>
  <c r="QRU1365" s="1"/>
  <c r="QRU1371" s="1"/>
  <c r="QRT1360"/>
  <c r="QRT1365" s="1"/>
  <c r="QRT1371" s="1"/>
  <c r="QRE1360"/>
  <c r="QRE1365" s="1"/>
  <c r="QRE1371" s="1"/>
  <c r="QRD1360"/>
  <c r="QRD1365" s="1"/>
  <c r="QRD1371" s="1"/>
  <c r="QQO1360"/>
  <c r="QQO1365" s="1"/>
  <c r="QQO1371" s="1"/>
  <c r="QQN1360"/>
  <c r="QQN1365" s="1"/>
  <c r="QQN1371" s="1"/>
  <c r="QPY1360"/>
  <c r="QPY1365" s="1"/>
  <c r="QPY1371" s="1"/>
  <c r="QPX1360"/>
  <c r="QPX1365" s="1"/>
  <c r="QPX1371" s="1"/>
  <c r="QPI1360"/>
  <c r="QPI1365" s="1"/>
  <c r="QPI1371" s="1"/>
  <c r="QPH1360"/>
  <c r="QPH1365" s="1"/>
  <c r="QPH1371" s="1"/>
  <c r="QOS1360"/>
  <c r="QOS1365" s="1"/>
  <c r="QOS1371" s="1"/>
  <c r="QOR1360"/>
  <c r="QOR1365" s="1"/>
  <c r="QOR1371" s="1"/>
  <c r="QOC1360"/>
  <c r="QOC1365" s="1"/>
  <c r="QOC1371" s="1"/>
  <c r="QOB1360"/>
  <c r="QOB1365" s="1"/>
  <c r="QOB1371" s="1"/>
  <c r="QNM1360"/>
  <c r="QNM1365" s="1"/>
  <c r="QNM1371" s="1"/>
  <c r="QNL1360"/>
  <c r="QNL1365" s="1"/>
  <c r="QNL1371" s="1"/>
  <c r="QMW1360"/>
  <c r="QMW1365" s="1"/>
  <c r="QMW1371" s="1"/>
  <c r="QMV1360"/>
  <c r="QMV1365" s="1"/>
  <c r="QMV1371" s="1"/>
  <c r="QMG1360"/>
  <c r="QMG1365" s="1"/>
  <c r="QMG1371" s="1"/>
  <c r="QMF1360"/>
  <c r="QMF1365" s="1"/>
  <c r="QMF1371" s="1"/>
  <c r="QLQ1360"/>
  <c r="QLQ1365" s="1"/>
  <c r="QLQ1371" s="1"/>
  <c r="QLP1360"/>
  <c r="QLP1365" s="1"/>
  <c r="QLP1371" s="1"/>
  <c r="QLA1360"/>
  <c r="QLA1365" s="1"/>
  <c r="QLA1371" s="1"/>
  <c r="QKZ1360"/>
  <c r="QKZ1365" s="1"/>
  <c r="QKZ1371" s="1"/>
  <c r="QKK1360"/>
  <c r="QKK1365" s="1"/>
  <c r="QKK1371" s="1"/>
  <c r="QKJ1360"/>
  <c r="QKJ1365" s="1"/>
  <c r="QKJ1371" s="1"/>
  <c r="QJU1360"/>
  <c r="QJU1365" s="1"/>
  <c r="QJU1371" s="1"/>
  <c r="QJT1360"/>
  <c r="QJT1365" s="1"/>
  <c r="QJT1371" s="1"/>
  <c r="QJE1360"/>
  <c r="QJE1365" s="1"/>
  <c r="QJE1371" s="1"/>
  <c r="QJD1360"/>
  <c r="QJD1365" s="1"/>
  <c r="QJD1371" s="1"/>
  <c r="QIO1360"/>
  <c r="QIO1365" s="1"/>
  <c r="QIO1371" s="1"/>
  <c r="QIN1360"/>
  <c r="QIN1365" s="1"/>
  <c r="QIN1371" s="1"/>
  <c r="QHY1360"/>
  <c r="QHY1365" s="1"/>
  <c r="QHY1371" s="1"/>
  <c r="QHX1360"/>
  <c r="QHX1365" s="1"/>
  <c r="QHX1371" s="1"/>
  <c r="QHI1360"/>
  <c r="QHI1365" s="1"/>
  <c r="QHI1371" s="1"/>
  <c r="QHH1360"/>
  <c r="QHH1365" s="1"/>
  <c r="QHH1371" s="1"/>
  <c r="QGS1360"/>
  <c r="QGS1365" s="1"/>
  <c r="QGS1371" s="1"/>
  <c r="QGR1360"/>
  <c r="QGR1365" s="1"/>
  <c r="QGR1371" s="1"/>
  <c r="QGC1360"/>
  <c r="QGC1365" s="1"/>
  <c r="QGC1371" s="1"/>
  <c r="QGB1360"/>
  <c r="QGB1365" s="1"/>
  <c r="QGB1371" s="1"/>
  <c r="QFM1360"/>
  <c r="QFM1365" s="1"/>
  <c r="QFM1371" s="1"/>
  <c r="QFL1360"/>
  <c r="QFL1365" s="1"/>
  <c r="QFL1371" s="1"/>
  <c r="QEW1360"/>
  <c r="QEW1365" s="1"/>
  <c r="QEW1371" s="1"/>
  <c r="QEV1360"/>
  <c r="QEV1365" s="1"/>
  <c r="QEV1371" s="1"/>
  <c r="QEG1360"/>
  <c r="QEG1365" s="1"/>
  <c r="QEG1371" s="1"/>
  <c r="QEF1360"/>
  <c r="QEF1365" s="1"/>
  <c r="QEF1371" s="1"/>
  <c r="QDQ1360"/>
  <c r="QDQ1365" s="1"/>
  <c r="QDQ1371" s="1"/>
  <c r="QDP1360"/>
  <c r="QDP1365" s="1"/>
  <c r="QDP1371" s="1"/>
  <c r="QDA1360"/>
  <c r="QDA1365" s="1"/>
  <c r="QDA1371" s="1"/>
  <c r="QCZ1360"/>
  <c r="QCZ1365" s="1"/>
  <c r="QCZ1371" s="1"/>
  <c r="QCK1360"/>
  <c r="QCK1365" s="1"/>
  <c r="QCK1371" s="1"/>
  <c r="QCJ1360"/>
  <c r="QCJ1365" s="1"/>
  <c r="QCJ1371" s="1"/>
  <c r="QBU1360"/>
  <c r="QBU1365" s="1"/>
  <c r="QBU1371" s="1"/>
  <c r="QBT1360"/>
  <c r="QBT1365" s="1"/>
  <c r="QBT1371" s="1"/>
  <c r="QBE1360"/>
  <c r="QBE1365" s="1"/>
  <c r="QBE1371" s="1"/>
  <c r="QBD1360"/>
  <c r="QBD1365" s="1"/>
  <c r="QBD1371" s="1"/>
  <c r="QAO1360"/>
  <c r="QAO1365" s="1"/>
  <c r="QAO1371" s="1"/>
  <c r="QAN1360"/>
  <c r="QAN1365" s="1"/>
  <c r="QAN1371" s="1"/>
  <c r="PZY1360"/>
  <c r="PZY1365" s="1"/>
  <c r="PZY1371" s="1"/>
  <c r="PZX1360"/>
  <c r="PZX1365" s="1"/>
  <c r="PZX1371" s="1"/>
  <c r="PZI1360"/>
  <c r="PZI1365" s="1"/>
  <c r="PZI1371" s="1"/>
  <c r="PZH1360"/>
  <c r="PZH1365" s="1"/>
  <c r="PZH1371" s="1"/>
  <c r="PYS1360"/>
  <c r="PYS1365" s="1"/>
  <c r="PYS1371" s="1"/>
  <c r="PYR1360"/>
  <c r="PYR1365" s="1"/>
  <c r="PYR1371" s="1"/>
  <c r="PYC1360"/>
  <c r="PYC1365" s="1"/>
  <c r="PYC1371" s="1"/>
  <c r="PYB1360"/>
  <c r="PYB1365" s="1"/>
  <c r="PYB1371" s="1"/>
  <c r="PXM1360"/>
  <c r="PXM1365" s="1"/>
  <c r="PXM1371" s="1"/>
  <c r="PXL1360"/>
  <c r="PXL1365" s="1"/>
  <c r="PXL1371" s="1"/>
  <c r="PWW1360"/>
  <c r="PWW1365" s="1"/>
  <c r="PWW1371" s="1"/>
  <c r="PWV1360"/>
  <c r="PWV1365" s="1"/>
  <c r="PWV1371" s="1"/>
  <c r="PWG1360"/>
  <c r="PWG1365" s="1"/>
  <c r="PWG1371" s="1"/>
  <c r="PWF1360"/>
  <c r="PWF1365" s="1"/>
  <c r="PWF1371" s="1"/>
  <c r="PVQ1360"/>
  <c r="PVQ1365" s="1"/>
  <c r="PVQ1371" s="1"/>
  <c r="PVP1360"/>
  <c r="PVP1365" s="1"/>
  <c r="PVP1371" s="1"/>
  <c r="PVA1360"/>
  <c r="PVA1365" s="1"/>
  <c r="PVA1371" s="1"/>
  <c r="PUZ1360"/>
  <c r="PUZ1365" s="1"/>
  <c r="PUZ1371" s="1"/>
  <c r="PUK1360"/>
  <c r="PUK1365" s="1"/>
  <c r="PUK1371" s="1"/>
  <c r="PUJ1360"/>
  <c r="PUJ1365" s="1"/>
  <c r="PUJ1371" s="1"/>
  <c r="PTU1360"/>
  <c r="PTU1365" s="1"/>
  <c r="PTU1371" s="1"/>
  <c r="PTT1360"/>
  <c r="PTT1365" s="1"/>
  <c r="PTT1371" s="1"/>
  <c r="PTE1360"/>
  <c r="PTE1365" s="1"/>
  <c r="PTE1371" s="1"/>
  <c r="PTD1360"/>
  <c r="PTD1365" s="1"/>
  <c r="PTD1371" s="1"/>
  <c r="PSO1360"/>
  <c r="PSO1365" s="1"/>
  <c r="PSO1371" s="1"/>
  <c r="PSN1360"/>
  <c r="PSN1365" s="1"/>
  <c r="PSN1371" s="1"/>
  <c r="PRY1360"/>
  <c r="PRY1365" s="1"/>
  <c r="PRY1371" s="1"/>
  <c r="PRX1360"/>
  <c r="PRX1365" s="1"/>
  <c r="PRX1371" s="1"/>
  <c r="PRI1360"/>
  <c r="PRI1365" s="1"/>
  <c r="PRI1371" s="1"/>
  <c r="PRH1360"/>
  <c r="PRH1365" s="1"/>
  <c r="PRH1371" s="1"/>
  <c r="PQS1360"/>
  <c r="PQS1365" s="1"/>
  <c r="PQS1371" s="1"/>
  <c r="PQR1360"/>
  <c r="PQR1365" s="1"/>
  <c r="PQR1371" s="1"/>
  <c r="PQC1360"/>
  <c r="PQC1365" s="1"/>
  <c r="PQC1371" s="1"/>
  <c r="PQB1360"/>
  <c r="PQB1365" s="1"/>
  <c r="PQB1371" s="1"/>
  <c r="PPM1360"/>
  <c r="PPM1365" s="1"/>
  <c r="PPM1371" s="1"/>
  <c r="PPL1360"/>
  <c r="PPL1365" s="1"/>
  <c r="PPL1371" s="1"/>
  <c r="POW1360"/>
  <c r="POW1365" s="1"/>
  <c r="POW1371" s="1"/>
  <c r="POV1360"/>
  <c r="POV1365" s="1"/>
  <c r="POV1371" s="1"/>
  <c r="POG1360"/>
  <c r="POG1365" s="1"/>
  <c r="POG1371" s="1"/>
  <c r="POF1360"/>
  <c r="POF1365" s="1"/>
  <c r="POF1371" s="1"/>
  <c r="PNQ1360"/>
  <c r="PNQ1365" s="1"/>
  <c r="PNQ1371" s="1"/>
  <c r="PNP1360"/>
  <c r="PNP1365" s="1"/>
  <c r="PNP1371" s="1"/>
  <c r="PNA1360"/>
  <c r="PNA1365" s="1"/>
  <c r="PNA1371" s="1"/>
  <c r="PMZ1360"/>
  <c r="PMZ1365" s="1"/>
  <c r="PMZ1371" s="1"/>
  <c r="PMK1360"/>
  <c r="PMK1365" s="1"/>
  <c r="PMK1371" s="1"/>
  <c r="PMJ1360"/>
  <c r="PMJ1365" s="1"/>
  <c r="PMJ1371" s="1"/>
  <c r="PLU1360"/>
  <c r="PLU1365" s="1"/>
  <c r="PLU1371" s="1"/>
  <c r="PLT1360"/>
  <c r="PLT1365" s="1"/>
  <c r="PLT1371" s="1"/>
  <c r="PLE1360"/>
  <c r="PLE1365" s="1"/>
  <c r="PLE1371" s="1"/>
  <c r="PLD1360"/>
  <c r="PLD1365" s="1"/>
  <c r="PLD1371" s="1"/>
  <c r="PKO1360"/>
  <c r="PKO1365" s="1"/>
  <c r="PKO1371" s="1"/>
  <c r="PKN1360"/>
  <c r="PKN1365" s="1"/>
  <c r="PKN1371" s="1"/>
  <c r="PJY1360"/>
  <c r="PJY1365" s="1"/>
  <c r="PJY1371" s="1"/>
  <c r="PJX1360"/>
  <c r="PJX1365" s="1"/>
  <c r="PJX1371" s="1"/>
  <c r="PJI1360"/>
  <c r="PJI1365" s="1"/>
  <c r="PJI1371" s="1"/>
  <c r="PJH1360"/>
  <c r="PJH1365" s="1"/>
  <c r="PJH1371" s="1"/>
  <c r="PIS1360"/>
  <c r="PIS1365" s="1"/>
  <c r="PIS1371" s="1"/>
  <c r="PIR1360"/>
  <c r="PIR1365" s="1"/>
  <c r="PIR1371" s="1"/>
  <c r="PIC1360"/>
  <c r="PIC1365" s="1"/>
  <c r="PIC1371" s="1"/>
  <c r="PIB1360"/>
  <c r="PIB1365" s="1"/>
  <c r="PIB1371" s="1"/>
  <c r="PHM1360"/>
  <c r="PHM1365" s="1"/>
  <c r="PHM1371" s="1"/>
  <c r="PHL1360"/>
  <c r="PHL1365" s="1"/>
  <c r="PHL1371" s="1"/>
  <c r="PGW1360"/>
  <c r="PGW1365" s="1"/>
  <c r="PGW1371" s="1"/>
  <c r="PGV1360"/>
  <c r="PGV1365" s="1"/>
  <c r="PGV1371" s="1"/>
  <c r="PGG1360"/>
  <c r="PGG1365" s="1"/>
  <c r="PGG1371" s="1"/>
  <c r="PGF1360"/>
  <c r="PGF1365" s="1"/>
  <c r="PGF1371" s="1"/>
  <c r="PFQ1360"/>
  <c r="PFQ1365" s="1"/>
  <c r="PFQ1371" s="1"/>
  <c r="PFP1360"/>
  <c r="PFP1365" s="1"/>
  <c r="PFP1371" s="1"/>
  <c r="PFA1360"/>
  <c r="PFA1365" s="1"/>
  <c r="PFA1371" s="1"/>
  <c r="PEZ1360"/>
  <c r="PEZ1365" s="1"/>
  <c r="PEZ1371" s="1"/>
  <c r="PEK1360"/>
  <c r="PEK1365" s="1"/>
  <c r="PEK1371" s="1"/>
  <c r="PEJ1360"/>
  <c r="PEJ1365" s="1"/>
  <c r="PEJ1371" s="1"/>
  <c r="PDU1360"/>
  <c r="PDU1365" s="1"/>
  <c r="PDU1371" s="1"/>
  <c r="PDT1360"/>
  <c r="PDT1365" s="1"/>
  <c r="PDT1371" s="1"/>
  <c r="PDE1360"/>
  <c r="PDE1365" s="1"/>
  <c r="PDE1371" s="1"/>
  <c r="PDD1360"/>
  <c r="PDD1365" s="1"/>
  <c r="PDD1371" s="1"/>
  <c r="PCO1360"/>
  <c r="PCO1365" s="1"/>
  <c r="PCO1371" s="1"/>
  <c r="PCN1360"/>
  <c r="PCN1365" s="1"/>
  <c r="PCN1371" s="1"/>
  <c r="PBY1360"/>
  <c r="PBY1365" s="1"/>
  <c r="PBY1371" s="1"/>
  <c r="PBX1360"/>
  <c r="PBX1365" s="1"/>
  <c r="PBX1371" s="1"/>
  <c r="PBI1360"/>
  <c r="PBI1365" s="1"/>
  <c r="PBI1371" s="1"/>
  <c r="PBH1360"/>
  <c r="PBH1365" s="1"/>
  <c r="PBH1371" s="1"/>
  <c r="PAS1360"/>
  <c r="PAS1365" s="1"/>
  <c r="PAS1371" s="1"/>
  <c r="PAR1360"/>
  <c r="PAR1365" s="1"/>
  <c r="PAR1371" s="1"/>
  <c r="PAC1360"/>
  <c r="PAC1365" s="1"/>
  <c r="PAC1371" s="1"/>
  <c r="PAB1360"/>
  <c r="PAB1365" s="1"/>
  <c r="PAB1371" s="1"/>
  <c r="OZM1360"/>
  <c r="OZM1365" s="1"/>
  <c r="OZM1371" s="1"/>
  <c r="OZL1360"/>
  <c r="OZL1365" s="1"/>
  <c r="OZL1371" s="1"/>
  <c r="OYW1360"/>
  <c r="OYW1365" s="1"/>
  <c r="OYW1371" s="1"/>
  <c r="OYV1360"/>
  <c r="OYV1365" s="1"/>
  <c r="OYV1371" s="1"/>
  <c r="OYG1360"/>
  <c r="OYG1365" s="1"/>
  <c r="OYG1371" s="1"/>
  <c r="OYF1360"/>
  <c r="OYF1365" s="1"/>
  <c r="OYF1371" s="1"/>
  <c r="OXQ1360"/>
  <c r="OXQ1365" s="1"/>
  <c r="OXQ1371" s="1"/>
  <c r="OXP1360"/>
  <c r="OXP1365" s="1"/>
  <c r="OXP1371" s="1"/>
  <c r="OXA1360"/>
  <c r="OXA1365" s="1"/>
  <c r="OXA1371" s="1"/>
  <c r="OWZ1360"/>
  <c r="OWZ1365" s="1"/>
  <c r="OWZ1371" s="1"/>
  <c r="OWK1360"/>
  <c r="OWK1365" s="1"/>
  <c r="OWK1371" s="1"/>
  <c r="OWJ1360"/>
  <c r="OWJ1365" s="1"/>
  <c r="OWJ1371" s="1"/>
  <c r="OVU1360"/>
  <c r="OVU1365" s="1"/>
  <c r="OVU1371" s="1"/>
  <c r="OVT1360"/>
  <c r="OVT1365" s="1"/>
  <c r="OVT1371" s="1"/>
  <c r="OVE1360"/>
  <c r="OVE1365" s="1"/>
  <c r="OVE1371" s="1"/>
  <c r="OVD1360"/>
  <c r="OVD1365" s="1"/>
  <c r="OVD1371" s="1"/>
  <c r="OUO1360"/>
  <c r="OUO1365" s="1"/>
  <c r="OUO1371" s="1"/>
  <c r="OUN1360"/>
  <c r="OUN1365" s="1"/>
  <c r="OUN1371" s="1"/>
  <c r="OTY1360"/>
  <c r="OTY1365" s="1"/>
  <c r="OTY1371" s="1"/>
  <c r="OTX1360"/>
  <c r="OTX1365" s="1"/>
  <c r="OTX1371" s="1"/>
  <c r="OTI1360"/>
  <c r="OTI1365" s="1"/>
  <c r="OTI1371" s="1"/>
  <c r="OTH1360"/>
  <c r="OTH1365" s="1"/>
  <c r="OTH1371" s="1"/>
  <c r="OSS1360"/>
  <c r="OSS1365" s="1"/>
  <c r="OSS1371" s="1"/>
  <c r="OSR1360"/>
  <c r="OSR1365" s="1"/>
  <c r="OSR1371" s="1"/>
  <c r="OSC1360"/>
  <c r="OSC1365" s="1"/>
  <c r="OSC1371" s="1"/>
  <c r="OSB1360"/>
  <c r="OSB1365" s="1"/>
  <c r="OSB1371" s="1"/>
  <c r="ORM1360"/>
  <c r="ORM1365" s="1"/>
  <c r="ORM1371" s="1"/>
  <c r="ORL1360"/>
  <c r="ORL1365" s="1"/>
  <c r="ORL1371" s="1"/>
  <c r="OQW1360"/>
  <c r="OQW1365" s="1"/>
  <c r="OQW1371" s="1"/>
  <c r="OQV1360"/>
  <c r="OQV1365" s="1"/>
  <c r="OQV1371" s="1"/>
  <c r="OQG1360"/>
  <c r="OQG1365" s="1"/>
  <c r="OQG1371" s="1"/>
  <c r="OQF1360"/>
  <c r="OQF1365" s="1"/>
  <c r="OQF1371" s="1"/>
  <c r="OPQ1360"/>
  <c r="OPQ1365" s="1"/>
  <c r="OPQ1371" s="1"/>
  <c r="OPP1360"/>
  <c r="OPP1365" s="1"/>
  <c r="OPP1371" s="1"/>
  <c r="OPA1360"/>
  <c r="OPA1365" s="1"/>
  <c r="OPA1371" s="1"/>
  <c r="OOZ1360"/>
  <c r="OOZ1365" s="1"/>
  <c r="OOZ1371" s="1"/>
  <c r="OOK1360"/>
  <c r="OOK1365" s="1"/>
  <c r="OOK1371" s="1"/>
  <c r="OOJ1360"/>
  <c r="OOJ1365" s="1"/>
  <c r="OOJ1371" s="1"/>
  <c r="ONU1360"/>
  <c r="ONU1365" s="1"/>
  <c r="ONU1371" s="1"/>
  <c r="ONT1360"/>
  <c r="ONT1365" s="1"/>
  <c r="ONT1371" s="1"/>
  <c r="ONE1360"/>
  <c r="ONE1365" s="1"/>
  <c r="ONE1371" s="1"/>
  <c r="OND1360"/>
  <c r="OND1365" s="1"/>
  <c r="OND1371" s="1"/>
  <c r="OMO1360"/>
  <c r="OMO1365" s="1"/>
  <c r="OMO1371" s="1"/>
  <c r="OMN1360"/>
  <c r="OMN1365" s="1"/>
  <c r="OMN1371" s="1"/>
  <c r="OLY1360"/>
  <c r="OLY1365" s="1"/>
  <c r="OLY1371" s="1"/>
  <c r="OLX1360"/>
  <c r="OLX1365" s="1"/>
  <c r="OLX1371" s="1"/>
  <c r="OLI1360"/>
  <c r="OLI1365" s="1"/>
  <c r="OLI1371" s="1"/>
  <c r="OLH1360"/>
  <c r="OLH1365" s="1"/>
  <c r="OLH1371" s="1"/>
  <c r="OKS1360"/>
  <c r="OKS1365" s="1"/>
  <c r="OKS1371" s="1"/>
  <c r="OKR1360"/>
  <c r="OKR1365" s="1"/>
  <c r="OKR1371" s="1"/>
  <c r="OKC1360"/>
  <c r="OKC1365" s="1"/>
  <c r="OKC1371" s="1"/>
  <c r="OKB1360"/>
  <c r="OKB1365" s="1"/>
  <c r="OKB1371" s="1"/>
  <c r="OJM1360"/>
  <c r="OJM1365" s="1"/>
  <c r="OJM1371" s="1"/>
  <c r="OJL1360"/>
  <c r="OJL1365" s="1"/>
  <c r="OJL1371" s="1"/>
  <c r="OIW1360"/>
  <c r="OIW1365" s="1"/>
  <c r="OIW1371" s="1"/>
  <c r="OIV1360"/>
  <c r="OIV1365" s="1"/>
  <c r="OIV1371" s="1"/>
  <c r="OIG1360"/>
  <c r="OIG1365" s="1"/>
  <c r="OIG1371" s="1"/>
  <c r="OIF1360"/>
  <c r="OIF1365" s="1"/>
  <c r="OIF1371" s="1"/>
  <c r="OHQ1360"/>
  <c r="OHQ1365" s="1"/>
  <c r="OHQ1371" s="1"/>
  <c r="OHP1360"/>
  <c r="OHP1365" s="1"/>
  <c r="OHP1371" s="1"/>
  <c r="OHA1360"/>
  <c r="OHA1365" s="1"/>
  <c r="OHA1371" s="1"/>
  <c r="OGZ1360"/>
  <c r="OGZ1365" s="1"/>
  <c r="OGZ1371" s="1"/>
  <c r="OGK1360"/>
  <c r="OGK1365" s="1"/>
  <c r="OGK1371" s="1"/>
  <c r="OGJ1360"/>
  <c r="OGJ1365" s="1"/>
  <c r="OGJ1371" s="1"/>
  <c r="OFU1360"/>
  <c r="OFU1365" s="1"/>
  <c r="OFU1371" s="1"/>
  <c r="OFT1360"/>
  <c r="OFT1365" s="1"/>
  <c r="OFT1371" s="1"/>
  <c r="OFE1360"/>
  <c r="OFE1365" s="1"/>
  <c r="OFE1371" s="1"/>
  <c r="OFD1360"/>
  <c r="OFD1365" s="1"/>
  <c r="OFD1371" s="1"/>
  <c r="OEO1360"/>
  <c r="OEO1365" s="1"/>
  <c r="OEO1371" s="1"/>
  <c r="OEN1360"/>
  <c r="OEN1365" s="1"/>
  <c r="OEN1371" s="1"/>
  <c r="ODY1360"/>
  <c r="ODY1365" s="1"/>
  <c r="ODY1371" s="1"/>
  <c r="ODX1360"/>
  <c r="ODX1365" s="1"/>
  <c r="ODX1371" s="1"/>
  <c r="ODI1360"/>
  <c r="ODI1365" s="1"/>
  <c r="ODI1371" s="1"/>
  <c r="ODH1360"/>
  <c r="ODH1365" s="1"/>
  <c r="ODH1371" s="1"/>
  <c r="OCS1360"/>
  <c r="OCS1365" s="1"/>
  <c r="OCS1371" s="1"/>
  <c r="OCR1360"/>
  <c r="OCR1365" s="1"/>
  <c r="OCR1371" s="1"/>
  <c r="OCC1360"/>
  <c r="OCC1365" s="1"/>
  <c r="OCC1371" s="1"/>
  <c r="OCB1360"/>
  <c r="OCB1365" s="1"/>
  <c r="OCB1371" s="1"/>
  <c r="OBM1360"/>
  <c r="OBM1365" s="1"/>
  <c r="OBM1371" s="1"/>
  <c r="OBL1360"/>
  <c r="OBL1365" s="1"/>
  <c r="OBL1371" s="1"/>
  <c r="OAW1360"/>
  <c r="OAW1365" s="1"/>
  <c r="OAW1371" s="1"/>
  <c r="OAV1360"/>
  <c r="OAV1365" s="1"/>
  <c r="OAV1371" s="1"/>
  <c r="OAG1360"/>
  <c r="OAG1365" s="1"/>
  <c r="OAG1371" s="1"/>
  <c r="OAF1360"/>
  <c r="OAF1365" s="1"/>
  <c r="OAF1371" s="1"/>
  <c r="NZQ1360"/>
  <c r="NZQ1365" s="1"/>
  <c r="NZQ1371" s="1"/>
  <c r="NZP1360"/>
  <c r="NZP1365" s="1"/>
  <c r="NZP1371" s="1"/>
  <c r="NZA1360"/>
  <c r="NZA1365" s="1"/>
  <c r="NZA1371" s="1"/>
  <c r="NYZ1360"/>
  <c r="NYZ1365" s="1"/>
  <c r="NYZ1371" s="1"/>
  <c r="NYK1360"/>
  <c r="NYK1365" s="1"/>
  <c r="NYK1371" s="1"/>
  <c r="NYJ1360"/>
  <c r="NYJ1365" s="1"/>
  <c r="NYJ1371" s="1"/>
  <c r="NXU1360"/>
  <c r="NXU1365" s="1"/>
  <c r="NXU1371" s="1"/>
  <c r="NXT1360"/>
  <c r="NXT1365" s="1"/>
  <c r="NXT1371" s="1"/>
  <c r="NXE1360"/>
  <c r="NXE1365" s="1"/>
  <c r="NXE1371" s="1"/>
  <c r="NXD1360"/>
  <c r="NXD1365" s="1"/>
  <c r="NXD1371" s="1"/>
  <c r="NWO1360"/>
  <c r="NWO1365" s="1"/>
  <c r="NWO1371" s="1"/>
  <c r="NWN1360"/>
  <c r="NWN1365" s="1"/>
  <c r="NWN1371" s="1"/>
  <c r="NVY1360"/>
  <c r="NVY1365" s="1"/>
  <c r="NVY1371" s="1"/>
  <c r="NVX1360"/>
  <c r="NVX1365" s="1"/>
  <c r="NVX1371" s="1"/>
  <c r="NVI1360"/>
  <c r="NVI1365" s="1"/>
  <c r="NVI1371" s="1"/>
  <c r="NVH1360"/>
  <c r="NVH1365" s="1"/>
  <c r="NVH1371" s="1"/>
  <c r="NUS1360"/>
  <c r="NUS1365" s="1"/>
  <c r="NUS1371" s="1"/>
  <c r="NUR1360"/>
  <c r="NUR1365" s="1"/>
  <c r="NUR1371" s="1"/>
  <c r="NUC1360"/>
  <c r="NUC1365" s="1"/>
  <c r="NUC1371" s="1"/>
  <c r="NUB1360"/>
  <c r="NUB1365" s="1"/>
  <c r="NUB1371" s="1"/>
  <c r="NTM1360"/>
  <c r="NTM1365" s="1"/>
  <c r="NTM1371" s="1"/>
  <c r="NTL1360"/>
  <c r="NTL1365" s="1"/>
  <c r="NTL1371" s="1"/>
  <c r="NSW1360"/>
  <c r="NSW1365" s="1"/>
  <c r="NSW1371" s="1"/>
  <c r="NSV1360"/>
  <c r="NSV1365" s="1"/>
  <c r="NSV1371" s="1"/>
  <c r="NSG1360"/>
  <c r="NSG1365" s="1"/>
  <c r="NSG1371" s="1"/>
  <c r="NSF1360"/>
  <c r="NSF1365" s="1"/>
  <c r="NSF1371" s="1"/>
  <c r="NRQ1360"/>
  <c r="NRQ1365" s="1"/>
  <c r="NRQ1371" s="1"/>
  <c r="NRP1360"/>
  <c r="NRP1365" s="1"/>
  <c r="NRP1371" s="1"/>
  <c r="NRA1360"/>
  <c r="NRA1365" s="1"/>
  <c r="NRA1371" s="1"/>
  <c r="NQZ1360"/>
  <c r="NQZ1365" s="1"/>
  <c r="NQZ1371" s="1"/>
  <c r="NQK1360"/>
  <c r="NQK1365" s="1"/>
  <c r="NQK1371" s="1"/>
  <c r="NQJ1360"/>
  <c r="NQJ1365" s="1"/>
  <c r="NQJ1371" s="1"/>
  <c r="NPU1360"/>
  <c r="NPU1365" s="1"/>
  <c r="NPU1371" s="1"/>
  <c r="NPT1360"/>
  <c r="NPT1365" s="1"/>
  <c r="NPT1371" s="1"/>
  <c r="NPE1360"/>
  <c r="NPE1365" s="1"/>
  <c r="NPE1371" s="1"/>
  <c r="NPD1360"/>
  <c r="NPD1365" s="1"/>
  <c r="NPD1371" s="1"/>
  <c r="NOO1360"/>
  <c r="NOO1365" s="1"/>
  <c r="NOO1371" s="1"/>
  <c r="NON1360"/>
  <c r="NON1365" s="1"/>
  <c r="NON1371" s="1"/>
  <c r="NNY1360"/>
  <c r="NNY1365" s="1"/>
  <c r="NNY1371" s="1"/>
  <c r="NNX1360"/>
  <c r="NNX1365" s="1"/>
  <c r="NNX1371" s="1"/>
  <c r="NNI1360"/>
  <c r="NNI1365" s="1"/>
  <c r="NNI1371" s="1"/>
  <c r="NNH1360"/>
  <c r="NNH1365" s="1"/>
  <c r="NNH1371" s="1"/>
  <c r="NMS1360"/>
  <c r="NMS1365" s="1"/>
  <c r="NMS1371" s="1"/>
  <c r="NMR1360"/>
  <c r="NMR1365" s="1"/>
  <c r="NMR1371" s="1"/>
  <c r="NMC1360"/>
  <c r="NMC1365" s="1"/>
  <c r="NMC1371" s="1"/>
  <c r="NMB1360"/>
  <c r="NMB1365" s="1"/>
  <c r="NMB1371" s="1"/>
  <c r="NLM1360"/>
  <c r="NLM1365" s="1"/>
  <c r="NLM1371" s="1"/>
  <c r="NLL1360"/>
  <c r="NLL1365" s="1"/>
  <c r="NLL1371" s="1"/>
  <c r="NKW1360"/>
  <c r="NKW1365" s="1"/>
  <c r="NKW1371" s="1"/>
  <c r="NKV1360"/>
  <c r="NKV1365" s="1"/>
  <c r="NKV1371" s="1"/>
  <c r="NKG1360"/>
  <c r="NKG1365" s="1"/>
  <c r="NKG1371" s="1"/>
  <c r="NKF1360"/>
  <c r="NKF1365" s="1"/>
  <c r="NKF1371" s="1"/>
  <c r="NJQ1360"/>
  <c r="NJQ1365" s="1"/>
  <c r="NJQ1371" s="1"/>
  <c r="NJP1360"/>
  <c r="NJP1365" s="1"/>
  <c r="NJP1371" s="1"/>
  <c r="NJA1360"/>
  <c r="NJA1365" s="1"/>
  <c r="NJA1371" s="1"/>
  <c r="NIZ1360"/>
  <c r="NIZ1365" s="1"/>
  <c r="NIZ1371" s="1"/>
  <c r="NIK1360"/>
  <c r="NIK1365" s="1"/>
  <c r="NIK1371" s="1"/>
  <c r="NIJ1360"/>
  <c r="NIJ1365" s="1"/>
  <c r="NIJ1371" s="1"/>
  <c r="NHU1360"/>
  <c r="NHU1365" s="1"/>
  <c r="NHU1371" s="1"/>
  <c r="NHT1360"/>
  <c r="NHT1365" s="1"/>
  <c r="NHT1371" s="1"/>
  <c r="NHE1360"/>
  <c r="NHE1365" s="1"/>
  <c r="NHE1371" s="1"/>
  <c r="NHD1360"/>
  <c r="NHD1365" s="1"/>
  <c r="NHD1371" s="1"/>
  <c r="NGO1360"/>
  <c r="NGO1365" s="1"/>
  <c r="NGO1371" s="1"/>
  <c r="NGN1360"/>
  <c r="NGN1365" s="1"/>
  <c r="NGN1371" s="1"/>
  <c r="NFY1360"/>
  <c r="NFY1365" s="1"/>
  <c r="NFY1371" s="1"/>
  <c r="NFX1360"/>
  <c r="NFX1365" s="1"/>
  <c r="NFX1371" s="1"/>
  <c r="NFI1360"/>
  <c r="NFI1365" s="1"/>
  <c r="NFI1371" s="1"/>
  <c r="NFH1360"/>
  <c r="NFH1365" s="1"/>
  <c r="NFH1371" s="1"/>
  <c r="NES1360"/>
  <c r="NES1365" s="1"/>
  <c r="NES1371" s="1"/>
  <c r="NER1360"/>
  <c r="NER1365" s="1"/>
  <c r="NER1371" s="1"/>
  <c r="NEC1360"/>
  <c r="NEC1365" s="1"/>
  <c r="NEC1371" s="1"/>
  <c r="NEB1360"/>
  <c r="NEB1365" s="1"/>
  <c r="NEB1371" s="1"/>
  <c r="NDM1360"/>
  <c r="NDM1365" s="1"/>
  <c r="NDM1371" s="1"/>
  <c r="NDL1360"/>
  <c r="NDL1365" s="1"/>
  <c r="NDL1371" s="1"/>
  <c r="NCW1360"/>
  <c r="NCW1365" s="1"/>
  <c r="NCW1371" s="1"/>
  <c r="NCV1360"/>
  <c r="NCV1365" s="1"/>
  <c r="NCV1371" s="1"/>
  <c r="NCG1360"/>
  <c r="NCG1365" s="1"/>
  <c r="NCG1371" s="1"/>
  <c r="NCF1360"/>
  <c r="NCF1365" s="1"/>
  <c r="NCF1371" s="1"/>
  <c r="NBQ1360"/>
  <c r="NBQ1365" s="1"/>
  <c r="NBQ1371" s="1"/>
  <c r="NBP1360"/>
  <c r="NBP1365" s="1"/>
  <c r="NBP1371" s="1"/>
  <c r="NBA1360"/>
  <c r="NBA1365" s="1"/>
  <c r="NBA1371" s="1"/>
  <c r="NAZ1360"/>
  <c r="NAZ1365" s="1"/>
  <c r="NAZ1371" s="1"/>
  <c r="NAK1360"/>
  <c r="NAK1365" s="1"/>
  <c r="NAK1371" s="1"/>
  <c r="NAJ1360"/>
  <c r="NAJ1365" s="1"/>
  <c r="NAJ1371" s="1"/>
  <c r="MZU1360"/>
  <c r="MZU1365" s="1"/>
  <c r="MZU1371" s="1"/>
  <c r="MZT1360"/>
  <c r="MZT1365" s="1"/>
  <c r="MZT1371" s="1"/>
  <c r="MZE1360"/>
  <c r="MZE1365" s="1"/>
  <c r="MZE1371" s="1"/>
  <c r="MZD1360"/>
  <c r="MZD1365" s="1"/>
  <c r="MZD1371" s="1"/>
  <c r="MYO1360"/>
  <c r="MYO1365" s="1"/>
  <c r="MYO1371" s="1"/>
  <c r="MYN1360"/>
  <c r="MYN1365" s="1"/>
  <c r="MYN1371" s="1"/>
  <c r="MXY1360"/>
  <c r="MXY1365" s="1"/>
  <c r="MXY1371" s="1"/>
  <c r="MXX1360"/>
  <c r="MXX1365" s="1"/>
  <c r="MXX1371" s="1"/>
  <c r="MXI1360"/>
  <c r="MXI1365" s="1"/>
  <c r="MXI1371" s="1"/>
  <c r="MXH1360"/>
  <c r="MXH1365" s="1"/>
  <c r="MXH1371" s="1"/>
  <c r="MWS1360"/>
  <c r="MWS1365" s="1"/>
  <c r="MWS1371" s="1"/>
  <c r="MWR1360"/>
  <c r="MWR1365" s="1"/>
  <c r="MWR1371" s="1"/>
  <c r="MWC1360"/>
  <c r="MWC1365" s="1"/>
  <c r="MWC1371" s="1"/>
  <c r="MWB1360"/>
  <c r="MWB1365" s="1"/>
  <c r="MWB1371" s="1"/>
  <c r="MVM1360"/>
  <c r="MVM1365" s="1"/>
  <c r="MVM1371" s="1"/>
  <c r="MVL1360"/>
  <c r="MVL1365" s="1"/>
  <c r="MVL1371" s="1"/>
  <c r="MUW1360"/>
  <c r="MUW1365" s="1"/>
  <c r="MUW1371" s="1"/>
  <c r="MUV1360"/>
  <c r="MUV1365" s="1"/>
  <c r="MUV1371" s="1"/>
  <c r="MUG1360"/>
  <c r="MUG1365" s="1"/>
  <c r="MUG1371" s="1"/>
  <c r="MUF1360"/>
  <c r="MUF1365" s="1"/>
  <c r="MUF1371" s="1"/>
  <c r="MTQ1360"/>
  <c r="MTQ1365" s="1"/>
  <c r="MTQ1371" s="1"/>
  <c r="MTP1360"/>
  <c r="MTP1365" s="1"/>
  <c r="MTP1371" s="1"/>
  <c r="MTA1360"/>
  <c r="MTA1365" s="1"/>
  <c r="MTA1371" s="1"/>
  <c r="MSZ1360"/>
  <c r="MSZ1365" s="1"/>
  <c r="MSZ1371" s="1"/>
  <c r="MSK1360"/>
  <c r="MSK1365" s="1"/>
  <c r="MSK1371" s="1"/>
  <c r="MSJ1360"/>
  <c r="MSJ1365" s="1"/>
  <c r="MSJ1371" s="1"/>
  <c r="MRU1360"/>
  <c r="MRU1365" s="1"/>
  <c r="MRU1371" s="1"/>
  <c r="MRT1360"/>
  <c r="MRT1365" s="1"/>
  <c r="MRT1371" s="1"/>
  <c r="MRE1360"/>
  <c r="MRE1365" s="1"/>
  <c r="MRE1371" s="1"/>
  <c r="MRD1360"/>
  <c r="MRD1365" s="1"/>
  <c r="MRD1371" s="1"/>
  <c r="MQO1360"/>
  <c r="MQO1365" s="1"/>
  <c r="MQO1371" s="1"/>
  <c r="MQN1360"/>
  <c r="MQN1365" s="1"/>
  <c r="MQN1371" s="1"/>
  <c r="MPY1360"/>
  <c r="MPY1365" s="1"/>
  <c r="MPY1371" s="1"/>
  <c r="MPX1360"/>
  <c r="MPX1365" s="1"/>
  <c r="MPX1371" s="1"/>
  <c r="MPI1360"/>
  <c r="MPI1365" s="1"/>
  <c r="MPI1371" s="1"/>
  <c r="MPH1360"/>
  <c r="MPH1365" s="1"/>
  <c r="MPH1371" s="1"/>
  <c r="MOS1360"/>
  <c r="MOS1365" s="1"/>
  <c r="MOS1371" s="1"/>
  <c r="MOR1360"/>
  <c r="MOR1365" s="1"/>
  <c r="MOR1371" s="1"/>
  <c r="MOC1360"/>
  <c r="MOC1365" s="1"/>
  <c r="MOC1371" s="1"/>
  <c r="MOB1360"/>
  <c r="MOB1365" s="1"/>
  <c r="MOB1371" s="1"/>
  <c r="MNM1360"/>
  <c r="MNM1365" s="1"/>
  <c r="MNM1371" s="1"/>
  <c r="MNL1360"/>
  <c r="MNL1365" s="1"/>
  <c r="MNL1371" s="1"/>
  <c r="MMW1360"/>
  <c r="MMW1365" s="1"/>
  <c r="MMW1371" s="1"/>
  <c r="MMV1360"/>
  <c r="MMV1365" s="1"/>
  <c r="MMV1371" s="1"/>
  <c r="MMG1360"/>
  <c r="MMG1365" s="1"/>
  <c r="MMG1371" s="1"/>
  <c r="MMF1360"/>
  <c r="MMF1365" s="1"/>
  <c r="MMF1371" s="1"/>
  <c r="MLQ1360"/>
  <c r="MLQ1365" s="1"/>
  <c r="MLQ1371" s="1"/>
  <c r="MLP1360"/>
  <c r="MLP1365" s="1"/>
  <c r="MLP1371" s="1"/>
  <c r="MLA1360"/>
  <c r="MLA1365" s="1"/>
  <c r="MLA1371" s="1"/>
  <c r="MKZ1360"/>
  <c r="MKZ1365" s="1"/>
  <c r="MKZ1371" s="1"/>
  <c r="MKK1360"/>
  <c r="MKK1365" s="1"/>
  <c r="MKK1371" s="1"/>
  <c r="MKJ1360"/>
  <c r="MKJ1365" s="1"/>
  <c r="MKJ1371" s="1"/>
  <c r="MJU1360"/>
  <c r="MJU1365" s="1"/>
  <c r="MJU1371" s="1"/>
  <c r="MJT1360"/>
  <c r="MJT1365" s="1"/>
  <c r="MJT1371" s="1"/>
  <c r="MJE1360"/>
  <c r="MJE1365" s="1"/>
  <c r="MJE1371" s="1"/>
  <c r="MJD1360"/>
  <c r="MJD1365" s="1"/>
  <c r="MJD1371" s="1"/>
  <c r="MIO1360"/>
  <c r="MIO1365" s="1"/>
  <c r="MIO1371" s="1"/>
  <c r="MIN1360"/>
  <c r="MIN1365" s="1"/>
  <c r="MIN1371" s="1"/>
  <c r="MHY1360"/>
  <c r="MHY1365" s="1"/>
  <c r="MHY1371" s="1"/>
  <c r="MHX1360"/>
  <c r="MHX1365" s="1"/>
  <c r="MHX1371" s="1"/>
  <c r="MHI1360"/>
  <c r="MHI1365" s="1"/>
  <c r="MHI1371" s="1"/>
  <c r="MHH1360"/>
  <c r="MHH1365" s="1"/>
  <c r="MHH1371" s="1"/>
  <c r="MGS1360"/>
  <c r="MGS1365" s="1"/>
  <c r="MGS1371" s="1"/>
  <c r="MGR1360"/>
  <c r="MGR1365" s="1"/>
  <c r="MGR1371" s="1"/>
  <c r="MGC1360"/>
  <c r="MGC1365" s="1"/>
  <c r="MGC1371" s="1"/>
  <c r="MGB1360"/>
  <c r="MGB1365" s="1"/>
  <c r="MGB1371" s="1"/>
  <c r="MFM1360"/>
  <c r="MFM1365" s="1"/>
  <c r="MFM1371" s="1"/>
  <c r="MFL1360"/>
  <c r="MFL1365" s="1"/>
  <c r="MFL1371" s="1"/>
  <c r="MEW1360"/>
  <c r="MEW1365" s="1"/>
  <c r="MEW1371" s="1"/>
  <c r="MEV1360"/>
  <c r="MEV1365" s="1"/>
  <c r="MEV1371" s="1"/>
  <c r="MEG1360"/>
  <c r="MEG1365" s="1"/>
  <c r="MEG1371" s="1"/>
  <c r="MEF1360"/>
  <c r="MEF1365" s="1"/>
  <c r="MEF1371" s="1"/>
  <c r="MDQ1360"/>
  <c r="MDQ1365" s="1"/>
  <c r="MDQ1371" s="1"/>
  <c r="MDP1360"/>
  <c r="MDP1365" s="1"/>
  <c r="MDP1371" s="1"/>
  <c r="MDA1360"/>
  <c r="MDA1365" s="1"/>
  <c r="MDA1371" s="1"/>
  <c r="MCZ1360"/>
  <c r="MCZ1365" s="1"/>
  <c r="MCZ1371" s="1"/>
  <c r="MCK1360"/>
  <c r="MCK1365" s="1"/>
  <c r="MCK1371" s="1"/>
  <c r="MCJ1360"/>
  <c r="MCJ1365" s="1"/>
  <c r="MCJ1371" s="1"/>
  <c r="MBU1360"/>
  <c r="MBU1365" s="1"/>
  <c r="MBU1371" s="1"/>
  <c r="MBT1360"/>
  <c r="MBT1365" s="1"/>
  <c r="MBT1371" s="1"/>
  <c r="MBE1360"/>
  <c r="MBE1365" s="1"/>
  <c r="MBE1371" s="1"/>
  <c r="MBD1360"/>
  <c r="MBD1365" s="1"/>
  <c r="MBD1371" s="1"/>
  <c r="MAO1360"/>
  <c r="MAO1365" s="1"/>
  <c r="MAO1371" s="1"/>
  <c r="MAN1360"/>
  <c r="MAN1365" s="1"/>
  <c r="MAN1371" s="1"/>
  <c r="LZY1360"/>
  <c r="LZY1365" s="1"/>
  <c r="LZY1371" s="1"/>
  <c r="LZX1360"/>
  <c r="LZX1365" s="1"/>
  <c r="LZX1371" s="1"/>
  <c r="LZI1360"/>
  <c r="LZI1365" s="1"/>
  <c r="LZI1371" s="1"/>
  <c r="LZH1360"/>
  <c r="LZH1365" s="1"/>
  <c r="LZH1371" s="1"/>
  <c r="LYS1360"/>
  <c r="LYS1365" s="1"/>
  <c r="LYS1371" s="1"/>
  <c r="LYR1360"/>
  <c r="LYR1365" s="1"/>
  <c r="LYR1371" s="1"/>
  <c r="LYC1360"/>
  <c r="LYC1365" s="1"/>
  <c r="LYC1371" s="1"/>
  <c r="LYB1360"/>
  <c r="LYB1365" s="1"/>
  <c r="LYB1371" s="1"/>
  <c r="LXM1360"/>
  <c r="LXM1365" s="1"/>
  <c r="LXM1371" s="1"/>
  <c r="LXL1360"/>
  <c r="LXL1365" s="1"/>
  <c r="LXL1371" s="1"/>
  <c r="LWW1360"/>
  <c r="LWW1365" s="1"/>
  <c r="LWW1371" s="1"/>
  <c r="LWV1360"/>
  <c r="LWV1365" s="1"/>
  <c r="LWV1371" s="1"/>
  <c r="LWG1360"/>
  <c r="LWG1365" s="1"/>
  <c r="LWG1371" s="1"/>
  <c r="LWF1360"/>
  <c r="LWF1365" s="1"/>
  <c r="LWF1371" s="1"/>
  <c r="LVQ1360"/>
  <c r="LVQ1365" s="1"/>
  <c r="LVQ1371" s="1"/>
  <c r="LVP1360"/>
  <c r="LVP1365" s="1"/>
  <c r="LVP1371" s="1"/>
  <c r="LVA1360"/>
  <c r="LVA1365" s="1"/>
  <c r="LVA1371" s="1"/>
  <c r="LUZ1360"/>
  <c r="LUZ1365" s="1"/>
  <c r="LUZ1371" s="1"/>
  <c r="LUK1360"/>
  <c r="LUK1365" s="1"/>
  <c r="LUK1371" s="1"/>
  <c r="LUJ1360"/>
  <c r="LUJ1365" s="1"/>
  <c r="LUJ1371" s="1"/>
  <c r="LTU1360"/>
  <c r="LTU1365" s="1"/>
  <c r="LTU1371" s="1"/>
  <c r="LTT1360"/>
  <c r="LTT1365" s="1"/>
  <c r="LTT1371" s="1"/>
  <c r="LTE1360"/>
  <c r="LTE1365" s="1"/>
  <c r="LTE1371" s="1"/>
  <c r="LTD1360"/>
  <c r="LTD1365" s="1"/>
  <c r="LTD1371" s="1"/>
  <c r="LSO1360"/>
  <c r="LSO1365" s="1"/>
  <c r="LSO1371" s="1"/>
  <c r="LSN1360"/>
  <c r="LSN1365" s="1"/>
  <c r="LSN1371" s="1"/>
  <c r="LRY1360"/>
  <c r="LRY1365" s="1"/>
  <c r="LRY1371" s="1"/>
  <c r="LRX1360"/>
  <c r="LRX1365" s="1"/>
  <c r="LRX1371" s="1"/>
  <c r="LRI1360"/>
  <c r="LRI1365" s="1"/>
  <c r="LRI1371" s="1"/>
  <c r="LRH1360"/>
  <c r="LRH1365" s="1"/>
  <c r="LRH1371" s="1"/>
  <c r="LQS1360"/>
  <c r="LQS1365" s="1"/>
  <c r="LQS1371" s="1"/>
  <c r="LQR1360"/>
  <c r="LQR1365" s="1"/>
  <c r="LQR1371" s="1"/>
  <c r="LQC1360"/>
  <c r="LQC1365" s="1"/>
  <c r="LQC1371" s="1"/>
  <c r="LQB1360"/>
  <c r="LQB1365" s="1"/>
  <c r="LQB1371" s="1"/>
  <c r="LPM1360"/>
  <c r="LPM1365" s="1"/>
  <c r="LPM1371" s="1"/>
  <c r="LPL1360"/>
  <c r="LPL1365" s="1"/>
  <c r="LPL1371" s="1"/>
  <c r="LOW1360"/>
  <c r="LOW1365" s="1"/>
  <c r="LOW1371" s="1"/>
  <c r="LOV1360"/>
  <c r="LOV1365" s="1"/>
  <c r="LOV1371" s="1"/>
  <c r="LOG1360"/>
  <c r="LOG1365" s="1"/>
  <c r="LOG1371" s="1"/>
  <c r="LOF1360"/>
  <c r="LOF1365" s="1"/>
  <c r="LOF1371" s="1"/>
  <c r="LNQ1360"/>
  <c r="LNQ1365" s="1"/>
  <c r="LNQ1371" s="1"/>
  <c r="LNP1360"/>
  <c r="LNP1365" s="1"/>
  <c r="LNP1371" s="1"/>
  <c r="LNA1360"/>
  <c r="LNA1365" s="1"/>
  <c r="LNA1371" s="1"/>
  <c r="LMZ1360"/>
  <c r="LMZ1365" s="1"/>
  <c r="LMZ1371" s="1"/>
  <c r="LMK1360"/>
  <c r="LMK1365" s="1"/>
  <c r="LMK1371" s="1"/>
  <c r="LMJ1360"/>
  <c r="LMJ1365" s="1"/>
  <c r="LMJ1371" s="1"/>
  <c r="LLU1360"/>
  <c r="LLU1365" s="1"/>
  <c r="LLU1371" s="1"/>
  <c r="LLT1360"/>
  <c r="LLT1365" s="1"/>
  <c r="LLT1371" s="1"/>
  <c r="LLE1360"/>
  <c r="LLE1365" s="1"/>
  <c r="LLE1371" s="1"/>
  <c r="LLD1360"/>
  <c r="LLD1365" s="1"/>
  <c r="LLD1371" s="1"/>
  <c r="LKO1360"/>
  <c r="LKO1365" s="1"/>
  <c r="LKO1371" s="1"/>
  <c r="LKN1360"/>
  <c r="LKN1365" s="1"/>
  <c r="LKN1371" s="1"/>
  <c r="LJY1360"/>
  <c r="LJY1365" s="1"/>
  <c r="LJY1371" s="1"/>
  <c r="LJX1360"/>
  <c r="LJX1365" s="1"/>
  <c r="LJX1371" s="1"/>
  <c r="LJI1360"/>
  <c r="LJI1365" s="1"/>
  <c r="LJI1371" s="1"/>
  <c r="LJH1360"/>
  <c r="LJH1365" s="1"/>
  <c r="LJH1371" s="1"/>
  <c r="LIS1360"/>
  <c r="LIS1365" s="1"/>
  <c r="LIS1371" s="1"/>
  <c r="LIR1360"/>
  <c r="LIR1365" s="1"/>
  <c r="LIR1371" s="1"/>
  <c r="LIC1360"/>
  <c r="LIC1365" s="1"/>
  <c r="LIC1371" s="1"/>
  <c r="LIB1360"/>
  <c r="LIB1365" s="1"/>
  <c r="LIB1371" s="1"/>
  <c r="LHM1360"/>
  <c r="LHM1365" s="1"/>
  <c r="LHM1371" s="1"/>
  <c r="LHL1360"/>
  <c r="LHL1365" s="1"/>
  <c r="LHL1371" s="1"/>
  <c r="LGW1360"/>
  <c r="LGW1365" s="1"/>
  <c r="LGW1371" s="1"/>
  <c r="LGV1360"/>
  <c r="LGV1365" s="1"/>
  <c r="LGV1371" s="1"/>
  <c r="LGG1360"/>
  <c r="LGG1365" s="1"/>
  <c r="LGG1371" s="1"/>
  <c r="LGF1360"/>
  <c r="LGF1365" s="1"/>
  <c r="LGF1371" s="1"/>
  <c r="LFQ1360"/>
  <c r="LFQ1365" s="1"/>
  <c r="LFQ1371" s="1"/>
  <c r="LFP1360"/>
  <c r="LFP1365" s="1"/>
  <c r="LFP1371" s="1"/>
  <c r="LFA1360"/>
  <c r="LFA1365" s="1"/>
  <c r="LFA1371" s="1"/>
  <c r="LEZ1360"/>
  <c r="LEZ1365" s="1"/>
  <c r="LEZ1371" s="1"/>
  <c r="LEK1360"/>
  <c r="LEK1365" s="1"/>
  <c r="LEK1371" s="1"/>
  <c r="LEJ1360"/>
  <c r="LEJ1365" s="1"/>
  <c r="LEJ1371" s="1"/>
  <c r="LDU1360"/>
  <c r="LDU1365" s="1"/>
  <c r="LDU1371" s="1"/>
  <c r="LDT1360"/>
  <c r="LDT1365" s="1"/>
  <c r="LDT1371" s="1"/>
  <c r="LDE1360"/>
  <c r="LDE1365" s="1"/>
  <c r="LDE1371" s="1"/>
  <c r="LDD1360"/>
  <c r="LDD1365" s="1"/>
  <c r="LDD1371" s="1"/>
  <c r="LCO1360"/>
  <c r="LCO1365" s="1"/>
  <c r="LCO1371" s="1"/>
  <c r="LCN1360"/>
  <c r="LCN1365" s="1"/>
  <c r="LCN1371" s="1"/>
  <c r="LBY1360"/>
  <c r="LBY1365" s="1"/>
  <c r="LBY1371" s="1"/>
  <c r="LBX1360"/>
  <c r="LBX1365" s="1"/>
  <c r="LBX1371" s="1"/>
  <c r="LBI1360"/>
  <c r="LBI1365" s="1"/>
  <c r="LBI1371" s="1"/>
  <c r="LBH1360"/>
  <c r="LBH1365" s="1"/>
  <c r="LBH1371" s="1"/>
  <c r="LAS1360"/>
  <c r="LAS1365" s="1"/>
  <c r="LAS1371" s="1"/>
  <c r="LAR1360"/>
  <c r="LAR1365" s="1"/>
  <c r="LAR1371" s="1"/>
  <c r="LAC1360"/>
  <c r="LAC1365" s="1"/>
  <c r="LAC1371" s="1"/>
  <c r="LAB1360"/>
  <c r="LAB1365" s="1"/>
  <c r="LAB1371" s="1"/>
  <c r="KZM1360"/>
  <c r="KZM1365" s="1"/>
  <c r="KZM1371" s="1"/>
  <c r="KZL1360"/>
  <c r="KZL1365" s="1"/>
  <c r="KZL1371" s="1"/>
  <c r="KYW1360"/>
  <c r="KYW1365" s="1"/>
  <c r="KYW1371" s="1"/>
  <c r="KYV1360"/>
  <c r="KYV1365" s="1"/>
  <c r="KYV1371" s="1"/>
  <c r="KYG1360"/>
  <c r="KYG1365" s="1"/>
  <c r="KYG1371" s="1"/>
  <c r="KYF1360"/>
  <c r="KYF1365" s="1"/>
  <c r="KYF1371" s="1"/>
  <c r="KXQ1360"/>
  <c r="KXQ1365" s="1"/>
  <c r="KXQ1371" s="1"/>
  <c r="KXP1360"/>
  <c r="KXP1365" s="1"/>
  <c r="KXP1371" s="1"/>
  <c r="KXA1360"/>
  <c r="KXA1365" s="1"/>
  <c r="KXA1371" s="1"/>
  <c r="KWZ1360"/>
  <c r="KWZ1365" s="1"/>
  <c r="KWZ1371" s="1"/>
  <c r="KWK1360"/>
  <c r="KWK1365" s="1"/>
  <c r="KWK1371" s="1"/>
  <c r="KWJ1360"/>
  <c r="KWJ1365" s="1"/>
  <c r="KWJ1371" s="1"/>
  <c r="KVU1360"/>
  <c r="KVU1365" s="1"/>
  <c r="KVU1371" s="1"/>
  <c r="KVT1360"/>
  <c r="KVT1365" s="1"/>
  <c r="KVT1371" s="1"/>
  <c r="KVE1360"/>
  <c r="KVE1365" s="1"/>
  <c r="KVE1371" s="1"/>
  <c r="KVD1360"/>
  <c r="KVD1365" s="1"/>
  <c r="KVD1371" s="1"/>
  <c r="KUO1360"/>
  <c r="KUO1365" s="1"/>
  <c r="KUO1371" s="1"/>
  <c r="KUN1360"/>
  <c r="KUN1365" s="1"/>
  <c r="KUN1371" s="1"/>
  <c r="KTY1360"/>
  <c r="KTY1365" s="1"/>
  <c r="KTY1371" s="1"/>
  <c r="KTX1360"/>
  <c r="KTX1365" s="1"/>
  <c r="KTX1371" s="1"/>
  <c r="KTI1360"/>
  <c r="KTI1365" s="1"/>
  <c r="KTI1371" s="1"/>
  <c r="KTH1360"/>
  <c r="KTH1365" s="1"/>
  <c r="KTH1371" s="1"/>
  <c r="KSS1360"/>
  <c r="KSS1365" s="1"/>
  <c r="KSS1371" s="1"/>
  <c r="KSR1360"/>
  <c r="KSR1365" s="1"/>
  <c r="KSR1371" s="1"/>
  <c r="KSC1360"/>
  <c r="KSC1365" s="1"/>
  <c r="KSC1371" s="1"/>
  <c r="KSB1360"/>
  <c r="KSB1365" s="1"/>
  <c r="KSB1371" s="1"/>
  <c r="KRM1360"/>
  <c r="KRM1365" s="1"/>
  <c r="KRM1371" s="1"/>
  <c r="KRL1360"/>
  <c r="KRL1365" s="1"/>
  <c r="KRL1371" s="1"/>
  <c r="KQW1360"/>
  <c r="KQW1365" s="1"/>
  <c r="KQW1371" s="1"/>
  <c r="KQV1360"/>
  <c r="KQV1365" s="1"/>
  <c r="KQV1371" s="1"/>
  <c r="KQG1360"/>
  <c r="KQG1365" s="1"/>
  <c r="KQG1371" s="1"/>
  <c r="KQF1360"/>
  <c r="KQF1365" s="1"/>
  <c r="KQF1371" s="1"/>
  <c r="KPQ1360"/>
  <c r="KPQ1365" s="1"/>
  <c r="KPQ1371" s="1"/>
  <c r="KPP1360"/>
  <c r="KPP1365" s="1"/>
  <c r="KPP1371" s="1"/>
  <c r="KPA1360"/>
  <c r="KPA1365" s="1"/>
  <c r="KPA1371" s="1"/>
  <c r="KOZ1360"/>
  <c r="KOZ1365" s="1"/>
  <c r="KOZ1371" s="1"/>
  <c r="KOK1360"/>
  <c r="KOK1365" s="1"/>
  <c r="KOK1371" s="1"/>
  <c r="KOJ1360"/>
  <c r="KOJ1365" s="1"/>
  <c r="KOJ1371" s="1"/>
  <c r="KNU1360"/>
  <c r="KNU1365" s="1"/>
  <c r="KNU1371" s="1"/>
  <c r="KNT1360"/>
  <c r="KNT1365" s="1"/>
  <c r="KNT1371" s="1"/>
  <c r="KNE1360"/>
  <c r="KNE1365" s="1"/>
  <c r="KNE1371" s="1"/>
  <c r="KND1360"/>
  <c r="KND1365" s="1"/>
  <c r="KND1371" s="1"/>
  <c r="KMO1360"/>
  <c r="KMO1365" s="1"/>
  <c r="KMO1371" s="1"/>
  <c r="KMN1360"/>
  <c r="KMN1365" s="1"/>
  <c r="KMN1371" s="1"/>
  <c r="KLY1360"/>
  <c r="KLY1365" s="1"/>
  <c r="KLY1371" s="1"/>
  <c r="KLX1360"/>
  <c r="KLX1365" s="1"/>
  <c r="KLX1371" s="1"/>
  <c r="KLI1360"/>
  <c r="KLI1365" s="1"/>
  <c r="KLI1371" s="1"/>
  <c r="KLH1360"/>
  <c r="KLH1365" s="1"/>
  <c r="KLH1371" s="1"/>
  <c r="KKS1360"/>
  <c r="KKS1365" s="1"/>
  <c r="KKS1371" s="1"/>
  <c r="KKR1360"/>
  <c r="KKR1365" s="1"/>
  <c r="KKR1371" s="1"/>
  <c r="KKC1360"/>
  <c r="KKC1365" s="1"/>
  <c r="KKC1371" s="1"/>
  <c r="KKB1360"/>
  <c r="KKB1365" s="1"/>
  <c r="KKB1371" s="1"/>
  <c r="KJM1360"/>
  <c r="KJM1365" s="1"/>
  <c r="KJM1371" s="1"/>
  <c r="KJL1360"/>
  <c r="KJL1365" s="1"/>
  <c r="KJL1371" s="1"/>
  <c r="KIW1360"/>
  <c r="KIW1365" s="1"/>
  <c r="KIW1371" s="1"/>
  <c r="KIV1360"/>
  <c r="KIV1365" s="1"/>
  <c r="KIV1371" s="1"/>
  <c r="KIG1360"/>
  <c r="KIG1365" s="1"/>
  <c r="KIG1371" s="1"/>
  <c r="KIF1360"/>
  <c r="KIF1365" s="1"/>
  <c r="KIF1371" s="1"/>
  <c r="KHQ1360"/>
  <c r="KHQ1365" s="1"/>
  <c r="KHQ1371" s="1"/>
  <c r="KHP1360"/>
  <c r="KHP1365" s="1"/>
  <c r="KHP1371" s="1"/>
  <c r="KHA1360"/>
  <c r="KHA1365" s="1"/>
  <c r="KHA1371" s="1"/>
  <c r="KGZ1360"/>
  <c r="KGZ1365" s="1"/>
  <c r="KGZ1371" s="1"/>
  <c r="KGK1360"/>
  <c r="KGK1365" s="1"/>
  <c r="KGK1371" s="1"/>
  <c r="KGJ1360"/>
  <c r="KGJ1365" s="1"/>
  <c r="KGJ1371" s="1"/>
  <c r="KFU1360"/>
  <c r="KFU1365" s="1"/>
  <c r="KFU1371" s="1"/>
  <c r="KFT1360"/>
  <c r="KFT1365" s="1"/>
  <c r="KFT1371" s="1"/>
  <c r="KFE1360"/>
  <c r="KFE1365" s="1"/>
  <c r="KFE1371" s="1"/>
  <c r="KFD1360"/>
  <c r="KFD1365" s="1"/>
  <c r="KFD1371" s="1"/>
  <c r="KEO1360"/>
  <c r="KEO1365" s="1"/>
  <c r="KEO1371" s="1"/>
  <c r="KEN1360"/>
  <c r="KEN1365" s="1"/>
  <c r="KEN1371" s="1"/>
  <c r="KDY1360"/>
  <c r="KDY1365" s="1"/>
  <c r="KDY1371" s="1"/>
  <c r="KDX1360"/>
  <c r="KDX1365" s="1"/>
  <c r="KDX1371" s="1"/>
  <c r="KDI1360"/>
  <c r="KDI1365" s="1"/>
  <c r="KDI1371" s="1"/>
  <c r="KDH1360"/>
  <c r="KDH1365" s="1"/>
  <c r="KDH1371" s="1"/>
  <c r="KCS1360"/>
  <c r="KCS1365" s="1"/>
  <c r="KCS1371" s="1"/>
  <c r="KCR1360"/>
  <c r="KCR1365" s="1"/>
  <c r="KCR1371" s="1"/>
  <c r="KCC1360"/>
  <c r="KCC1365" s="1"/>
  <c r="KCC1371" s="1"/>
  <c r="KCB1360"/>
  <c r="KCB1365" s="1"/>
  <c r="KCB1371" s="1"/>
  <c r="KBM1360"/>
  <c r="KBM1365" s="1"/>
  <c r="KBM1371" s="1"/>
  <c r="KBL1360"/>
  <c r="KBL1365" s="1"/>
  <c r="KBL1371" s="1"/>
  <c r="KAW1360"/>
  <c r="KAW1365" s="1"/>
  <c r="KAW1371" s="1"/>
  <c r="KAV1360"/>
  <c r="KAV1365" s="1"/>
  <c r="KAV1371" s="1"/>
  <c r="KAG1360"/>
  <c r="KAG1365" s="1"/>
  <c r="KAG1371" s="1"/>
  <c r="KAF1360"/>
  <c r="KAF1365" s="1"/>
  <c r="KAF1371" s="1"/>
  <c r="JZQ1360"/>
  <c r="JZQ1365" s="1"/>
  <c r="JZQ1371" s="1"/>
  <c r="JZP1360"/>
  <c r="JZP1365" s="1"/>
  <c r="JZP1371" s="1"/>
  <c r="JZA1360"/>
  <c r="JZA1365" s="1"/>
  <c r="JZA1371" s="1"/>
  <c r="JYZ1360"/>
  <c r="JYZ1365" s="1"/>
  <c r="JYZ1371" s="1"/>
  <c r="JYK1360"/>
  <c r="JYK1365" s="1"/>
  <c r="JYK1371" s="1"/>
  <c r="JYJ1360"/>
  <c r="JYJ1365" s="1"/>
  <c r="JYJ1371" s="1"/>
  <c r="JXU1360"/>
  <c r="JXU1365" s="1"/>
  <c r="JXU1371" s="1"/>
  <c r="JXT1360"/>
  <c r="JXT1365" s="1"/>
  <c r="JXT1371" s="1"/>
  <c r="JXE1360"/>
  <c r="JXE1365" s="1"/>
  <c r="JXE1371" s="1"/>
  <c r="JXD1360"/>
  <c r="JXD1365" s="1"/>
  <c r="JXD1371" s="1"/>
  <c r="JWO1360"/>
  <c r="JWO1365" s="1"/>
  <c r="JWO1371" s="1"/>
  <c r="JWN1360"/>
  <c r="JWN1365" s="1"/>
  <c r="JWN1371" s="1"/>
  <c r="JVY1360"/>
  <c r="JVY1365" s="1"/>
  <c r="JVY1371" s="1"/>
  <c r="JVX1360"/>
  <c r="JVX1365" s="1"/>
  <c r="JVX1371" s="1"/>
  <c r="JVI1360"/>
  <c r="JVI1365" s="1"/>
  <c r="JVI1371" s="1"/>
  <c r="JVH1360"/>
  <c r="JVH1365" s="1"/>
  <c r="JVH1371" s="1"/>
  <c r="JUS1360"/>
  <c r="JUS1365" s="1"/>
  <c r="JUS1371" s="1"/>
  <c r="JUR1360"/>
  <c r="JUR1365" s="1"/>
  <c r="JUR1371" s="1"/>
  <c r="JUC1360"/>
  <c r="JUC1365" s="1"/>
  <c r="JUC1371" s="1"/>
  <c r="JUB1360"/>
  <c r="JUB1365" s="1"/>
  <c r="JUB1371" s="1"/>
  <c r="JTM1360"/>
  <c r="JTM1365" s="1"/>
  <c r="JTM1371" s="1"/>
  <c r="JTL1360"/>
  <c r="JTL1365" s="1"/>
  <c r="JTL1371" s="1"/>
  <c r="JSW1360"/>
  <c r="JSW1365" s="1"/>
  <c r="JSW1371" s="1"/>
  <c r="JSV1360"/>
  <c r="JSV1365" s="1"/>
  <c r="JSV1371" s="1"/>
  <c r="JSG1360"/>
  <c r="JSG1365" s="1"/>
  <c r="JSG1371" s="1"/>
  <c r="JSF1360"/>
  <c r="JSF1365" s="1"/>
  <c r="JSF1371" s="1"/>
  <c r="JRQ1360"/>
  <c r="JRQ1365" s="1"/>
  <c r="JRQ1371" s="1"/>
  <c r="JRP1360"/>
  <c r="JRP1365" s="1"/>
  <c r="JRP1371" s="1"/>
  <c r="JRA1360"/>
  <c r="JRA1365" s="1"/>
  <c r="JRA1371" s="1"/>
  <c r="JQZ1360"/>
  <c r="JQZ1365" s="1"/>
  <c r="JQZ1371" s="1"/>
  <c r="JQK1360"/>
  <c r="JQK1365" s="1"/>
  <c r="JQK1371" s="1"/>
  <c r="JQJ1360"/>
  <c r="JQJ1365" s="1"/>
  <c r="JQJ1371" s="1"/>
  <c r="JPU1360"/>
  <c r="JPU1365" s="1"/>
  <c r="JPU1371" s="1"/>
  <c r="JPT1360"/>
  <c r="JPT1365" s="1"/>
  <c r="JPT1371" s="1"/>
  <c r="JPE1360"/>
  <c r="JPE1365" s="1"/>
  <c r="JPE1371" s="1"/>
  <c r="JPD1360"/>
  <c r="JPD1365" s="1"/>
  <c r="JPD1371" s="1"/>
  <c r="JOO1360"/>
  <c r="JOO1365" s="1"/>
  <c r="JOO1371" s="1"/>
  <c r="JON1360"/>
  <c r="JON1365" s="1"/>
  <c r="JON1371" s="1"/>
  <c r="JNY1360"/>
  <c r="JNY1365" s="1"/>
  <c r="JNY1371" s="1"/>
  <c r="JNX1360"/>
  <c r="JNX1365" s="1"/>
  <c r="JNX1371" s="1"/>
  <c r="JNI1360"/>
  <c r="JNI1365" s="1"/>
  <c r="JNI1371" s="1"/>
  <c r="JNH1360"/>
  <c r="JNH1365" s="1"/>
  <c r="JNH1371" s="1"/>
  <c r="JMS1360"/>
  <c r="JMS1365" s="1"/>
  <c r="JMS1371" s="1"/>
  <c r="JMR1360"/>
  <c r="JMR1365" s="1"/>
  <c r="JMR1371" s="1"/>
  <c r="JMC1360"/>
  <c r="JMC1365" s="1"/>
  <c r="JMC1371" s="1"/>
  <c r="JMB1360"/>
  <c r="JMB1365" s="1"/>
  <c r="JMB1371" s="1"/>
  <c r="JLM1360"/>
  <c r="JLM1365" s="1"/>
  <c r="JLM1371" s="1"/>
  <c r="JLL1360"/>
  <c r="JLL1365" s="1"/>
  <c r="JLL1371" s="1"/>
  <c r="JKW1360"/>
  <c r="JKW1365" s="1"/>
  <c r="JKW1371" s="1"/>
  <c r="JKV1360"/>
  <c r="JKV1365" s="1"/>
  <c r="JKV1371" s="1"/>
  <c r="JKG1360"/>
  <c r="JKG1365" s="1"/>
  <c r="JKG1371" s="1"/>
  <c r="JKF1360"/>
  <c r="JKF1365" s="1"/>
  <c r="JKF1371" s="1"/>
  <c r="JJQ1360"/>
  <c r="JJQ1365" s="1"/>
  <c r="JJQ1371" s="1"/>
  <c r="JJP1360"/>
  <c r="JJP1365" s="1"/>
  <c r="JJP1371" s="1"/>
  <c r="JJA1360"/>
  <c r="JJA1365" s="1"/>
  <c r="JJA1371" s="1"/>
  <c r="JIZ1360"/>
  <c r="JIZ1365" s="1"/>
  <c r="JIZ1371" s="1"/>
  <c r="JIK1360"/>
  <c r="JIK1365" s="1"/>
  <c r="JIK1371" s="1"/>
  <c r="JIJ1360"/>
  <c r="JIJ1365" s="1"/>
  <c r="JIJ1371" s="1"/>
  <c r="JHU1360"/>
  <c r="JHU1365" s="1"/>
  <c r="JHU1371" s="1"/>
  <c r="JHT1360"/>
  <c r="JHT1365" s="1"/>
  <c r="JHT1371" s="1"/>
  <c r="JHE1360"/>
  <c r="JHE1365" s="1"/>
  <c r="JHE1371" s="1"/>
  <c r="JHD1360"/>
  <c r="JHD1365" s="1"/>
  <c r="JHD1371" s="1"/>
  <c r="JGO1360"/>
  <c r="JGO1365" s="1"/>
  <c r="JGO1371" s="1"/>
  <c r="JGN1360"/>
  <c r="JGN1365" s="1"/>
  <c r="JGN1371" s="1"/>
  <c r="JFY1360"/>
  <c r="JFY1365" s="1"/>
  <c r="JFY1371" s="1"/>
  <c r="JFX1360"/>
  <c r="JFX1365" s="1"/>
  <c r="JFX1371" s="1"/>
  <c r="JFI1360"/>
  <c r="JFI1365" s="1"/>
  <c r="JFI1371" s="1"/>
  <c r="JFH1360"/>
  <c r="JFH1365" s="1"/>
  <c r="JFH1371" s="1"/>
  <c r="JES1360"/>
  <c r="JES1365" s="1"/>
  <c r="JES1371" s="1"/>
  <c r="JER1360"/>
  <c r="JER1365" s="1"/>
  <c r="JER1371" s="1"/>
  <c r="JEC1360"/>
  <c r="JEC1365" s="1"/>
  <c r="JEC1371" s="1"/>
  <c r="JEB1360"/>
  <c r="JEB1365" s="1"/>
  <c r="JEB1371" s="1"/>
  <c r="JDM1360"/>
  <c r="JDM1365" s="1"/>
  <c r="JDM1371" s="1"/>
  <c r="JDL1360"/>
  <c r="JDL1365" s="1"/>
  <c r="JDL1371" s="1"/>
  <c r="JCW1360"/>
  <c r="JCW1365" s="1"/>
  <c r="JCW1371" s="1"/>
  <c r="JCV1360"/>
  <c r="JCV1365" s="1"/>
  <c r="JCV1371" s="1"/>
  <c r="JCG1360"/>
  <c r="JCG1365" s="1"/>
  <c r="JCG1371" s="1"/>
  <c r="JCF1360"/>
  <c r="JCF1365" s="1"/>
  <c r="JCF1371" s="1"/>
  <c r="JBQ1360"/>
  <c r="JBQ1365" s="1"/>
  <c r="JBQ1371" s="1"/>
  <c r="JBP1360"/>
  <c r="JBP1365" s="1"/>
  <c r="JBP1371" s="1"/>
  <c r="JBA1360"/>
  <c r="JBA1365" s="1"/>
  <c r="JBA1371" s="1"/>
  <c r="JAZ1360"/>
  <c r="JAZ1365" s="1"/>
  <c r="JAZ1371" s="1"/>
  <c r="JAK1360"/>
  <c r="JAK1365" s="1"/>
  <c r="JAK1371" s="1"/>
  <c r="JAJ1360"/>
  <c r="JAJ1365" s="1"/>
  <c r="JAJ1371" s="1"/>
  <c r="IZU1360"/>
  <c r="IZU1365" s="1"/>
  <c r="IZU1371" s="1"/>
  <c r="IZT1360"/>
  <c r="IZT1365" s="1"/>
  <c r="IZT1371" s="1"/>
  <c r="IZE1360"/>
  <c r="IZE1365" s="1"/>
  <c r="IZE1371" s="1"/>
  <c r="IZD1360"/>
  <c r="IZD1365" s="1"/>
  <c r="IZD1371" s="1"/>
  <c r="IYO1360"/>
  <c r="IYO1365" s="1"/>
  <c r="IYO1371" s="1"/>
  <c r="IYN1360"/>
  <c r="IYN1365" s="1"/>
  <c r="IYN1371" s="1"/>
  <c r="IXY1360"/>
  <c r="IXY1365" s="1"/>
  <c r="IXY1371" s="1"/>
  <c r="IXX1360"/>
  <c r="IXX1365" s="1"/>
  <c r="IXX1371" s="1"/>
  <c r="IXI1360"/>
  <c r="IXI1365" s="1"/>
  <c r="IXI1371" s="1"/>
  <c r="IXH1360"/>
  <c r="IXH1365" s="1"/>
  <c r="IXH1371" s="1"/>
  <c r="IWS1360"/>
  <c r="IWS1365" s="1"/>
  <c r="IWS1371" s="1"/>
  <c r="IWR1360"/>
  <c r="IWR1365" s="1"/>
  <c r="IWR1371" s="1"/>
  <c r="IWC1360"/>
  <c r="IWC1365" s="1"/>
  <c r="IWC1371" s="1"/>
  <c r="IWB1360"/>
  <c r="IWB1365" s="1"/>
  <c r="IWB1371" s="1"/>
  <c r="IVM1360"/>
  <c r="IVM1365" s="1"/>
  <c r="IVM1371" s="1"/>
  <c r="IVL1360"/>
  <c r="IVL1365" s="1"/>
  <c r="IVL1371" s="1"/>
  <c r="IUW1360"/>
  <c r="IUW1365" s="1"/>
  <c r="IUW1371" s="1"/>
  <c r="IUV1360"/>
  <c r="IUV1365" s="1"/>
  <c r="IUV1371" s="1"/>
  <c r="IUG1360"/>
  <c r="IUG1365" s="1"/>
  <c r="IUG1371" s="1"/>
  <c r="IUF1360"/>
  <c r="IUF1365" s="1"/>
  <c r="IUF1371" s="1"/>
  <c r="ITQ1360"/>
  <c r="ITQ1365" s="1"/>
  <c r="ITQ1371" s="1"/>
  <c r="ITP1360"/>
  <c r="ITP1365" s="1"/>
  <c r="ITP1371" s="1"/>
  <c r="ITA1360"/>
  <c r="ITA1365" s="1"/>
  <c r="ITA1371" s="1"/>
  <c r="ISZ1360"/>
  <c r="ISZ1365" s="1"/>
  <c r="ISZ1371" s="1"/>
  <c r="ISK1360"/>
  <c r="ISK1365" s="1"/>
  <c r="ISK1371" s="1"/>
  <c r="ISJ1360"/>
  <c r="ISJ1365" s="1"/>
  <c r="ISJ1371" s="1"/>
  <c r="IRU1360"/>
  <c r="IRU1365" s="1"/>
  <c r="IRU1371" s="1"/>
  <c r="IRT1360"/>
  <c r="IRT1365" s="1"/>
  <c r="IRT1371" s="1"/>
  <c r="IRE1360"/>
  <c r="IRE1365" s="1"/>
  <c r="IRE1371" s="1"/>
  <c r="IRD1360"/>
  <c r="IRD1365" s="1"/>
  <c r="IRD1371" s="1"/>
  <c r="IQO1360"/>
  <c r="IQO1365" s="1"/>
  <c r="IQO1371" s="1"/>
  <c r="IQN1360"/>
  <c r="IQN1365" s="1"/>
  <c r="IQN1371" s="1"/>
  <c r="IPY1360"/>
  <c r="IPY1365" s="1"/>
  <c r="IPY1371" s="1"/>
  <c r="IPX1360"/>
  <c r="IPX1365" s="1"/>
  <c r="IPX1371" s="1"/>
  <c r="IPI1360"/>
  <c r="IPI1365" s="1"/>
  <c r="IPI1371" s="1"/>
  <c r="IPH1360"/>
  <c r="IPH1365" s="1"/>
  <c r="IPH1371" s="1"/>
  <c r="IOS1360"/>
  <c r="IOS1365" s="1"/>
  <c r="IOS1371" s="1"/>
  <c r="IOR1360"/>
  <c r="IOR1365" s="1"/>
  <c r="IOR1371" s="1"/>
  <c r="IOC1360"/>
  <c r="IOC1365" s="1"/>
  <c r="IOC1371" s="1"/>
  <c r="IOB1360"/>
  <c r="IOB1365" s="1"/>
  <c r="IOB1371" s="1"/>
  <c r="INM1360"/>
  <c r="INM1365" s="1"/>
  <c r="INM1371" s="1"/>
  <c r="INL1360"/>
  <c r="INL1365" s="1"/>
  <c r="INL1371" s="1"/>
  <c r="IMW1360"/>
  <c r="IMW1365" s="1"/>
  <c r="IMW1371" s="1"/>
  <c r="IMV1360"/>
  <c r="IMV1365" s="1"/>
  <c r="IMV1371" s="1"/>
  <c r="IMG1360"/>
  <c r="IMG1365" s="1"/>
  <c r="IMG1371" s="1"/>
  <c r="IMF1360"/>
  <c r="IMF1365" s="1"/>
  <c r="IMF1371" s="1"/>
  <c r="ILQ1360"/>
  <c r="ILQ1365" s="1"/>
  <c r="ILQ1371" s="1"/>
  <c r="ILP1360"/>
  <c r="ILP1365" s="1"/>
  <c r="ILP1371" s="1"/>
  <c r="ILA1360"/>
  <c r="ILA1365" s="1"/>
  <c r="ILA1371" s="1"/>
  <c r="IKZ1360"/>
  <c r="IKZ1365" s="1"/>
  <c r="IKZ1371" s="1"/>
  <c r="IKK1360"/>
  <c r="IKK1365" s="1"/>
  <c r="IKK1371" s="1"/>
  <c r="IKJ1360"/>
  <c r="IKJ1365" s="1"/>
  <c r="IKJ1371" s="1"/>
  <c r="IJU1360"/>
  <c r="IJU1365" s="1"/>
  <c r="IJU1371" s="1"/>
  <c r="IJT1360"/>
  <c r="IJT1365" s="1"/>
  <c r="IJT1371" s="1"/>
  <c r="IJE1360"/>
  <c r="IJE1365" s="1"/>
  <c r="IJE1371" s="1"/>
  <c r="IJD1360"/>
  <c r="IJD1365" s="1"/>
  <c r="IJD1371" s="1"/>
  <c r="IIO1360"/>
  <c r="IIO1365" s="1"/>
  <c r="IIO1371" s="1"/>
  <c r="IIN1360"/>
  <c r="IIN1365" s="1"/>
  <c r="IIN1371" s="1"/>
  <c r="IHY1360"/>
  <c r="IHY1365" s="1"/>
  <c r="IHY1371" s="1"/>
  <c r="IHX1360"/>
  <c r="IHX1365" s="1"/>
  <c r="IHX1371" s="1"/>
  <c r="IHI1360"/>
  <c r="IHI1365" s="1"/>
  <c r="IHI1371" s="1"/>
  <c r="IHH1360"/>
  <c r="IHH1365" s="1"/>
  <c r="IHH1371" s="1"/>
  <c r="IGS1360"/>
  <c r="IGS1365" s="1"/>
  <c r="IGS1371" s="1"/>
  <c r="IGR1360"/>
  <c r="IGR1365" s="1"/>
  <c r="IGR1371" s="1"/>
  <c r="IGC1360"/>
  <c r="IGC1365" s="1"/>
  <c r="IGC1371" s="1"/>
  <c r="IGB1360"/>
  <c r="IGB1365" s="1"/>
  <c r="IGB1371" s="1"/>
  <c r="IFM1360"/>
  <c r="IFM1365" s="1"/>
  <c r="IFM1371" s="1"/>
  <c r="IFL1360"/>
  <c r="IFL1365" s="1"/>
  <c r="IFL1371" s="1"/>
  <c r="IEW1360"/>
  <c r="IEW1365" s="1"/>
  <c r="IEW1371" s="1"/>
  <c r="IEV1360"/>
  <c r="IEV1365" s="1"/>
  <c r="IEV1371" s="1"/>
  <c r="IEG1360"/>
  <c r="IEG1365" s="1"/>
  <c r="IEG1371" s="1"/>
  <c r="IEF1360"/>
  <c r="IEF1365" s="1"/>
  <c r="IEF1371" s="1"/>
  <c r="IDQ1360"/>
  <c r="IDQ1365" s="1"/>
  <c r="IDQ1371" s="1"/>
  <c r="IDP1360"/>
  <c r="IDP1365" s="1"/>
  <c r="IDP1371" s="1"/>
  <c r="IDA1360"/>
  <c r="IDA1365" s="1"/>
  <c r="IDA1371" s="1"/>
  <c r="ICZ1360"/>
  <c r="ICZ1365" s="1"/>
  <c r="ICZ1371" s="1"/>
  <c r="ICK1360"/>
  <c r="ICK1365" s="1"/>
  <c r="ICK1371" s="1"/>
  <c r="ICJ1360"/>
  <c r="ICJ1365" s="1"/>
  <c r="ICJ1371" s="1"/>
  <c r="IBU1360"/>
  <c r="IBU1365" s="1"/>
  <c r="IBU1371" s="1"/>
  <c r="IBT1360"/>
  <c r="IBT1365" s="1"/>
  <c r="IBT1371" s="1"/>
  <c r="IBE1360"/>
  <c r="IBE1365" s="1"/>
  <c r="IBE1371" s="1"/>
  <c r="IBD1360"/>
  <c r="IBD1365" s="1"/>
  <c r="IBD1371" s="1"/>
  <c r="IAO1360"/>
  <c r="IAO1365" s="1"/>
  <c r="IAO1371" s="1"/>
  <c r="IAN1360"/>
  <c r="IAN1365" s="1"/>
  <c r="IAN1371" s="1"/>
  <c r="HZY1360"/>
  <c r="HZY1365" s="1"/>
  <c r="HZY1371" s="1"/>
  <c r="HZX1360"/>
  <c r="HZX1365" s="1"/>
  <c r="HZX1371" s="1"/>
  <c r="HZI1360"/>
  <c r="HZI1365" s="1"/>
  <c r="HZI1371" s="1"/>
  <c r="HZH1360"/>
  <c r="HZH1365" s="1"/>
  <c r="HZH1371" s="1"/>
  <c r="HYS1360"/>
  <c r="HYS1365" s="1"/>
  <c r="HYS1371" s="1"/>
  <c r="HYR1360"/>
  <c r="HYR1365" s="1"/>
  <c r="HYR1371" s="1"/>
  <c r="HYC1360"/>
  <c r="HYC1365" s="1"/>
  <c r="HYC1371" s="1"/>
  <c r="HYB1360"/>
  <c r="HYB1365" s="1"/>
  <c r="HYB1371" s="1"/>
  <c r="HXM1360"/>
  <c r="HXM1365" s="1"/>
  <c r="HXM1371" s="1"/>
  <c r="HXL1360"/>
  <c r="HXL1365" s="1"/>
  <c r="HXL1371" s="1"/>
  <c r="HWW1360"/>
  <c r="HWW1365" s="1"/>
  <c r="HWW1371" s="1"/>
  <c r="HWV1360"/>
  <c r="HWV1365" s="1"/>
  <c r="HWV1371" s="1"/>
  <c r="HWG1360"/>
  <c r="HWG1365" s="1"/>
  <c r="HWG1371" s="1"/>
  <c r="HWF1360"/>
  <c r="HWF1365" s="1"/>
  <c r="HWF1371" s="1"/>
  <c r="HVQ1360"/>
  <c r="HVQ1365" s="1"/>
  <c r="HVQ1371" s="1"/>
  <c r="HVP1360"/>
  <c r="HVP1365" s="1"/>
  <c r="HVP1371" s="1"/>
  <c r="HVA1360"/>
  <c r="HVA1365" s="1"/>
  <c r="HVA1371" s="1"/>
  <c r="HUZ1360"/>
  <c r="HUZ1365" s="1"/>
  <c r="HUZ1371" s="1"/>
  <c r="HUK1360"/>
  <c r="HUK1365" s="1"/>
  <c r="HUK1371" s="1"/>
  <c r="HUJ1360"/>
  <c r="HUJ1365" s="1"/>
  <c r="HUJ1371" s="1"/>
  <c r="HTU1360"/>
  <c r="HTU1365" s="1"/>
  <c r="HTU1371" s="1"/>
  <c r="HTT1360"/>
  <c r="HTT1365" s="1"/>
  <c r="HTT1371" s="1"/>
  <c r="HTE1360"/>
  <c r="HTE1365" s="1"/>
  <c r="HTE1371" s="1"/>
  <c r="HTD1360"/>
  <c r="HTD1365" s="1"/>
  <c r="HTD1371" s="1"/>
  <c r="HSO1360"/>
  <c r="HSO1365" s="1"/>
  <c r="HSO1371" s="1"/>
  <c r="HSN1360"/>
  <c r="HSN1365" s="1"/>
  <c r="HSN1371" s="1"/>
  <c r="HRY1360"/>
  <c r="HRY1365" s="1"/>
  <c r="HRY1371" s="1"/>
  <c r="HRX1360"/>
  <c r="HRX1365" s="1"/>
  <c r="HRX1371" s="1"/>
  <c r="HRI1360"/>
  <c r="HRI1365" s="1"/>
  <c r="HRI1371" s="1"/>
  <c r="HRH1360"/>
  <c r="HRH1365" s="1"/>
  <c r="HRH1371" s="1"/>
  <c r="HQS1360"/>
  <c r="HQS1365" s="1"/>
  <c r="HQS1371" s="1"/>
  <c r="HQR1360"/>
  <c r="HQR1365" s="1"/>
  <c r="HQR1371" s="1"/>
  <c r="HQC1360"/>
  <c r="HQC1365" s="1"/>
  <c r="HQC1371" s="1"/>
  <c r="HQB1360"/>
  <c r="HQB1365" s="1"/>
  <c r="HQB1371" s="1"/>
  <c r="HPM1360"/>
  <c r="HPM1365" s="1"/>
  <c r="HPM1371" s="1"/>
  <c r="HPL1360"/>
  <c r="HPL1365" s="1"/>
  <c r="HPL1371" s="1"/>
  <c r="HOW1360"/>
  <c r="HOW1365" s="1"/>
  <c r="HOW1371" s="1"/>
  <c r="HOV1360"/>
  <c r="HOV1365" s="1"/>
  <c r="HOV1371" s="1"/>
  <c r="HOG1360"/>
  <c r="HOG1365" s="1"/>
  <c r="HOG1371" s="1"/>
  <c r="HOF1360"/>
  <c r="HOF1365" s="1"/>
  <c r="HOF1371" s="1"/>
  <c r="HNQ1360"/>
  <c r="HNQ1365" s="1"/>
  <c r="HNQ1371" s="1"/>
  <c r="HNP1360"/>
  <c r="HNP1365" s="1"/>
  <c r="HNP1371" s="1"/>
  <c r="HNA1360"/>
  <c r="HNA1365" s="1"/>
  <c r="HNA1371" s="1"/>
  <c r="HMZ1360"/>
  <c r="HMZ1365" s="1"/>
  <c r="HMZ1371" s="1"/>
  <c r="HMK1360"/>
  <c r="HMK1365" s="1"/>
  <c r="HMK1371" s="1"/>
  <c r="HMJ1360"/>
  <c r="HMJ1365" s="1"/>
  <c r="HMJ1371" s="1"/>
  <c r="HLU1360"/>
  <c r="HLU1365" s="1"/>
  <c r="HLU1371" s="1"/>
  <c r="HLT1360"/>
  <c r="HLT1365" s="1"/>
  <c r="HLT1371" s="1"/>
  <c r="HLE1360"/>
  <c r="HLE1365" s="1"/>
  <c r="HLE1371" s="1"/>
  <c r="HLD1360"/>
  <c r="HLD1365" s="1"/>
  <c r="HLD1371" s="1"/>
  <c r="HKO1360"/>
  <c r="HKO1365" s="1"/>
  <c r="HKO1371" s="1"/>
  <c r="HKN1360"/>
  <c r="HKN1365" s="1"/>
  <c r="HKN1371" s="1"/>
  <c r="HJY1360"/>
  <c r="HJY1365" s="1"/>
  <c r="HJY1371" s="1"/>
  <c r="HJX1360"/>
  <c r="HJX1365" s="1"/>
  <c r="HJX1371" s="1"/>
  <c r="HJI1360"/>
  <c r="HJI1365" s="1"/>
  <c r="HJI1371" s="1"/>
  <c r="HJH1360"/>
  <c r="HJH1365" s="1"/>
  <c r="HJH1371" s="1"/>
  <c r="HIS1360"/>
  <c r="HIS1365" s="1"/>
  <c r="HIS1371" s="1"/>
  <c r="HIR1360"/>
  <c r="HIR1365" s="1"/>
  <c r="HIR1371" s="1"/>
  <c r="HIC1360"/>
  <c r="HIC1365" s="1"/>
  <c r="HIC1371" s="1"/>
  <c r="HIB1360"/>
  <c r="HIB1365" s="1"/>
  <c r="HIB1371" s="1"/>
  <c r="HHM1360"/>
  <c r="HHL1360"/>
  <c r="HHL1365" s="1"/>
  <c r="HHL1371" s="1"/>
  <c r="HGW1360"/>
  <c r="HGW1365" s="1"/>
  <c r="HGW1371" s="1"/>
  <c r="HGV1360"/>
  <c r="HGV1365" s="1"/>
  <c r="HGV1371" s="1"/>
  <c r="HGG1360"/>
  <c r="HGG1365" s="1"/>
  <c r="HGG1371" s="1"/>
  <c r="HGF1360"/>
  <c r="HGF1365" s="1"/>
  <c r="HGF1371" s="1"/>
  <c r="HFQ1360"/>
  <c r="HFQ1365" s="1"/>
  <c r="HFQ1371" s="1"/>
  <c r="HFP1360"/>
  <c r="HFP1365" s="1"/>
  <c r="HFP1371" s="1"/>
  <c r="HFA1360"/>
  <c r="HFA1365" s="1"/>
  <c r="HFA1371" s="1"/>
  <c r="HEZ1360"/>
  <c r="HEZ1365" s="1"/>
  <c r="HEZ1371" s="1"/>
  <c r="HEK1360"/>
  <c r="HEK1365" s="1"/>
  <c r="HEK1371" s="1"/>
  <c r="HEJ1360"/>
  <c r="HEJ1365" s="1"/>
  <c r="HEJ1371" s="1"/>
  <c r="HDU1360"/>
  <c r="HDU1365" s="1"/>
  <c r="HDU1371" s="1"/>
  <c r="HDT1360"/>
  <c r="HDT1365" s="1"/>
  <c r="HDT1371" s="1"/>
  <c r="HDE1360"/>
  <c r="HDE1365" s="1"/>
  <c r="HDE1371" s="1"/>
  <c r="HDD1360"/>
  <c r="HDD1365" s="1"/>
  <c r="HDD1371" s="1"/>
  <c r="HCO1360"/>
  <c r="HCO1365" s="1"/>
  <c r="HCO1371" s="1"/>
  <c r="HCN1360"/>
  <c r="HCN1365" s="1"/>
  <c r="HCN1371" s="1"/>
  <c r="HBY1360"/>
  <c r="HBY1365" s="1"/>
  <c r="HBY1371" s="1"/>
  <c r="HBX1360"/>
  <c r="HBX1365" s="1"/>
  <c r="HBX1371" s="1"/>
  <c r="HBI1360"/>
  <c r="HBI1365" s="1"/>
  <c r="HBI1371" s="1"/>
  <c r="HBH1360"/>
  <c r="HBH1365" s="1"/>
  <c r="HBH1371" s="1"/>
  <c r="HAS1360"/>
  <c r="HAS1365" s="1"/>
  <c r="HAS1371" s="1"/>
  <c r="HAR1360"/>
  <c r="HAR1365" s="1"/>
  <c r="HAR1371" s="1"/>
  <c r="HAC1360"/>
  <c r="HAC1365" s="1"/>
  <c r="HAC1371" s="1"/>
  <c r="HAB1360"/>
  <c r="HAB1365" s="1"/>
  <c r="HAB1371" s="1"/>
  <c r="GZM1360"/>
  <c r="GZM1365" s="1"/>
  <c r="GZM1371" s="1"/>
  <c r="GZL1360"/>
  <c r="GZL1365" s="1"/>
  <c r="GZL1371" s="1"/>
  <c r="GYW1360"/>
  <c r="GYW1365" s="1"/>
  <c r="GYW1371" s="1"/>
  <c r="GYV1360"/>
  <c r="GYV1365" s="1"/>
  <c r="GYV1371" s="1"/>
  <c r="GYG1360"/>
  <c r="GYG1365" s="1"/>
  <c r="GYG1371" s="1"/>
  <c r="GYF1360"/>
  <c r="GYF1365" s="1"/>
  <c r="GYF1371" s="1"/>
  <c r="GXQ1360"/>
  <c r="GXQ1365" s="1"/>
  <c r="GXQ1371" s="1"/>
  <c r="GXP1360"/>
  <c r="GXP1365" s="1"/>
  <c r="GXP1371" s="1"/>
  <c r="GXA1360"/>
  <c r="GXA1365" s="1"/>
  <c r="GXA1371" s="1"/>
  <c r="GWZ1360"/>
  <c r="GWZ1365" s="1"/>
  <c r="GWZ1371" s="1"/>
  <c r="GWK1360"/>
  <c r="GWK1365" s="1"/>
  <c r="GWK1371" s="1"/>
  <c r="GWJ1360"/>
  <c r="GWJ1365" s="1"/>
  <c r="GWJ1371" s="1"/>
  <c r="GVU1360"/>
  <c r="GVU1365" s="1"/>
  <c r="GVU1371" s="1"/>
  <c r="GVT1360"/>
  <c r="GVT1365" s="1"/>
  <c r="GVT1371" s="1"/>
  <c r="GVE1360"/>
  <c r="GVE1365" s="1"/>
  <c r="GVE1371" s="1"/>
  <c r="GVD1360"/>
  <c r="GVD1365" s="1"/>
  <c r="GVD1371" s="1"/>
  <c r="GUO1360"/>
  <c r="GUO1365" s="1"/>
  <c r="GUO1371" s="1"/>
  <c r="GUN1360"/>
  <c r="GUN1365" s="1"/>
  <c r="GUN1371" s="1"/>
  <c r="GTY1360"/>
  <c r="GTY1365" s="1"/>
  <c r="GTY1371" s="1"/>
  <c r="GTX1360"/>
  <c r="GTX1365" s="1"/>
  <c r="GTX1371" s="1"/>
  <c r="GTI1360"/>
  <c r="GTI1365" s="1"/>
  <c r="GTI1371" s="1"/>
  <c r="GTH1360"/>
  <c r="GTH1365" s="1"/>
  <c r="GTH1371" s="1"/>
  <c r="GSS1360"/>
  <c r="GSS1365" s="1"/>
  <c r="GSS1371" s="1"/>
  <c r="GSR1360"/>
  <c r="GSR1365" s="1"/>
  <c r="GSR1371" s="1"/>
  <c r="GSC1360"/>
  <c r="GSC1365" s="1"/>
  <c r="GSC1371" s="1"/>
  <c r="GSB1360"/>
  <c r="GSB1365" s="1"/>
  <c r="GSB1371" s="1"/>
  <c r="GRM1360"/>
  <c r="GRM1365" s="1"/>
  <c r="GRM1371" s="1"/>
  <c r="GRL1360"/>
  <c r="GRL1365" s="1"/>
  <c r="GRL1371" s="1"/>
  <c r="GQW1360"/>
  <c r="GQW1365" s="1"/>
  <c r="GQW1371" s="1"/>
  <c r="GQV1360"/>
  <c r="GQV1365" s="1"/>
  <c r="GQV1371" s="1"/>
  <c r="GQG1360"/>
  <c r="GQG1365" s="1"/>
  <c r="GQG1371" s="1"/>
  <c r="GQF1360"/>
  <c r="GQF1365" s="1"/>
  <c r="GQF1371" s="1"/>
  <c r="GPQ1360"/>
  <c r="GPQ1365" s="1"/>
  <c r="GPQ1371" s="1"/>
  <c r="GPP1360"/>
  <c r="GPP1365" s="1"/>
  <c r="GPP1371" s="1"/>
  <c r="GPA1360"/>
  <c r="GPA1365" s="1"/>
  <c r="GPA1371" s="1"/>
  <c r="GOZ1360"/>
  <c r="GOZ1365" s="1"/>
  <c r="GOZ1371" s="1"/>
  <c r="GOK1360"/>
  <c r="GOK1365" s="1"/>
  <c r="GOK1371" s="1"/>
  <c r="GOJ1360"/>
  <c r="GOJ1365" s="1"/>
  <c r="GOJ1371" s="1"/>
  <c r="GNU1360"/>
  <c r="GNU1365" s="1"/>
  <c r="GNU1371" s="1"/>
  <c r="GNT1360"/>
  <c r="GNT1365" s="1"/>
  <c r="GNT1371" s="1"/>
  <c r="GNE1360"/>
  <c r="GNE1365" s="1"/>
  <c r="GNE1371" s="1"/>
  <c r="GND1360"/>
  <c r="GND1365" s="1"/>
  <c r="GND1371" s="1"/>
  <c r="GMO1360"/>
  <c r="GMO1365" s="1"/>
  <c r="GMO1371" s="1"/>
  <c r="GMN1360"/>
  <c r="GMN1365" s="1"/>
  <c r="GMN1371" s="1"/>
  <c r="GLY1360"/>
  <c r="GLY1365" s="1"/>
  <c r="GLY1371" s="1"/>
  <c r="GLX1360"/>
  <c r="GLX1365" s="1"/>
  <c r="GLX1371" s="1"/>
  <c r="GLI1360"/>
  <c r="GLI1365" s="1"/>
  <c r="GLI1371" s="1"/>
  <c r="GLH1360"/>
  <c r="GLH1365" s="1"/>
  <c r="GLH1371" s="1"/>
  <c r="GKS1360"/>
  <c r="GKS1365" s="1"/>
  <c r="GKS1371" s="1"/>
  <c r="GKR1360"/>
  <c r="GKR1365" s="1"/>
  <c r="GKR1371" s="1"/>
  <c r="GKC1360"/>
  <c r="GKC1365" s="1"/>
  <c r="GKC1371" s="1"/>
  <c r="GKB1360"/>
  <c r="GKB1365" s="1"/>
  <c r="GKB1371" s="1"/>
  <c r="GJM1360"/>
  <c r="GJM1365" s="1"/>
  <c r="GJM1371" s="1"/>
  <c r="GJL1360"/>
  <c r="GJL1365" s="1"/>
  <c r="GJL1371" s="1"/>
  <c r="GIW1360"/>
  <c r="GIW1365" s="1"/>
  <c r="GIW1371" s="1"/>
  <c r="GIV1360"/>
  <c r="GIV1365" s="1"/>
  <c r="GIV1371" s="1"/>
  <c r="GIG1360"/>
  <c r="GIG1365" s="1"/>
  <c r="GIG1371" s="1"/>
  <c r="GIF1360"/>
  <c r="GIF1365" s="1"/>
  <c r="GIF1371" s="1"/>
  <c r="GHQ1360"/>
  <c r="GHQ1365" s="1"/>
  <c r="GHQ1371" s="1"/>
  <c r="GHP1360"/>
  <c r="GHP1365" s="1"/>
  <c r="GHP1371" s="1"/>
  <c r="GHA1360"/>
  <c r="GHA1365" s="1"/>
  <c r="GHA1371" s="1"/>
  <c r="GGZ1360"/>
  <c r="GGZ1365" s="1"/>
  <c r="GGZ1371" s="1"/>
  <c r="GGK1360"/>
  <c r="GGK1365" s="1"/>
  <c r="GGK1371" s="1"/>
  <c r="GGJ1360"/>
  <c r="GGJ1365" s="1"/>
  <c r="GGJ1371" s="1"/>
  <c r="GFU1360"/>
  <c r="GFU1365" s="1"/>
  <c r="GFU1371" s="1"/>
  <c r="GFT1360"/>
  <c r="GFT1365" s="1"/>
  <c r="GFT1371" s="1"/>
  <c r="GFE1360"/>
  <c r="GFE1365" s="1"/>
  <c r="GFE1371" s="1"/>
  <c r="GFD1360"/>
  <c r="GFD1365" s="1"/>
  <c r="GFD1371" s="1"/>
  <c r="GEO1360"/>
  <c r="GEO1365" s="1"/>
  <c r="GEO1371" s="1"/>
  <c r="GEN1360"/>
  <c r="GEN1365" s="1"/>
  <c r="GEN1371" s="1"/>
  <c r="GDY1360"/>
  <c r="GDY1365" s="1"/>
  <c r="GDY1371" s="1"/>
  <c r="GDX1360"/>
  <c r="GDX1365" s="1"/>
  <c r="GDX1371" s="1"/>
  <c r="GDI1360"/>
  <c r="GDI1365" s="1"/>
  <c r="GDI1371" s="1"/>
  <c r="GDH1360"/>
  <c r="GDH1365" s="1"/>
  <c r="GDH1371" s="1"/>
  <c r="GCS1360"/>
  <c r="GCS1365" s="1"/>
  <c r="GCS1371" s="1"/>
  <c r="GCR1360"/>
  <c r="GCR1365" s="1"/>
  <c r="GCR1371" s="1"/>
  <c r="GCC1360"/>
  <c r="GCC1365" s="1"/>
  <c r="GCC1371" s="1"/>
  <c r="GCB1360"/>
  <c r="GCB1365" s="1"/>
  <c r="GCB1371" s="1"/>
  <c r="GBM1360"/>
  <c r="GBM1365" s="1"/>
  <c r="GBM1371" s="1"/>
  <c r="GBL1360"/>
  <c r="GBL1365" s="1"/>
  <c r="GBL1371" s="1"/>
  <c r="GAW1360"/>
  <c r="GAW1365" s="1"/>
  <c r="GAW1371" s="1"/>
  <c r="GAV1360"/>
  <c r="GAV1365" s="1"/>
  <c r="GAV1371" s="1"/>
  <c r="GAG1360"/>
  <c r="GAG1365" s="1"/>
  <c r="GAG1371" s="1"/>
  <c r="GAF1360"/>
  <c r="GAF1365" s="1"/>
  <c r="GAF1371" s="1"/>
  <c r="FZQ1360"/>
  <c r="FZQ1365" s="1"/>
  <c r="FZQ1371" s="1"/>
  <c r="FZP1360"/>
  <c r="FZP1365" s="1"/>
  <c r="FZP1371" s="1"/>
  <c r="FZA1360"/>
  <c r="FZA1365" s="1"/>
  <c r="FZA1371" s="1"/>
  <c r="FYZ1360"/>
  <c r="FYZ1365" s="1"/>
  <c r="FYZ1371" s="1"/>
  <c r="FYK1360"/>
  <c r="FYK1365" s="1"/>
  <c r="FYK1371" s="1"/>
  <c r="FYJ1360"/>
  <c r="FYJ1365" s="1"/>
  <c r="FYJ1371" s="1"/>
  <c r="FXU1360"/>
  <c r="FXU1365" s="1"/>
  <c r="FXU1371" s="1"/>
  <c r="FXT1360"/>
  <c r="FXT1365" s="1"/>
  <c r="FXT1371" s="1"/>
  <c r="FXE1360"/>
  <c r="FXE1365" s="1"/>
  <c r="FXE1371" s="1"/>
  <c r="FXD1360"/>
  <c r="FXD1365" s="1"/>
  <c r="FXD1371" s="1"/>
  <c r="FWO1360"/>
  <c r="FWO1365" s="1"/>
  <c r="FWO1371" s="1"/>
  <c r="FWN1360"/>
  <c r="FWN1365" s="1"/>
  <c r="FWN1371" s="1"/>
  <c r="FVY1360"/>
  <c r="FVY1365" s="1"/>
  <c r="FVY1371" s="1"/>
  <c r="FVX1360"/>
  <c r="FVX1365" s="1"/>
  <c r="FVX1371" s="1"/>
  <c r="FVI1360"/>
  <c r="FVI1365" s="1"/>
  <c r="FVI1371" s="1"/>
  <c r="FVH1360"/>
  <c r="FVH1365" s="1"/>
  <c r="FVH1371" s="1"/>
  <c r="FUS1360"/>
  <c r="FUS1365" s="1"/>
  <c r="FUS1371" s="1"/>
  <c r="FUR1360"/>
  <c r="FUR1365" s="1"/>
  <c r="FUR1371" s="1"/>
  <c r="FUC1360"/>
  <c r="FUC1365" s="1"/>
  <c r="FUC1371" s="1"/>
  <c r="FUB1360"/>
  <c r="FUB1365" s="1"/>
  <c r="FUB1371" s="1"/>
  <c r="FTM1360"/>
  <c r="FTM1365" s="1"/>
  <c r="FTM1371" s="1"/>
  <c r="FTL1360"/>
  <c r="FTL1365" s="1"/>
  <c r="FTL1371" s="1"/>
  <c r="FSW1360"/>
  <c r="FSW1365" s="1"/>
  <c r="FSW1371" s="1"/>
  <c r="FSV1360"/>
  <c r="FSV1365" s="1"/>
  <c r="FSV1371" s="1"/>
  <c r="FSG1360"/>
  <c r="FSG1365" s="1"/>
  <c r="FSG1371" s="1"/>
  <c r="FSF1360"/>
  <c r="FSF1365" s="1"/>
  <c r="FSF1371" s="1"/>
  <c r="FRQ1360"/>
  <c r="FRQ1365" s="1"/>
  <c r="FRQ1371" s="1"/>
  <c r="FRP1360"/>
  <c r="FRP1365" s="1"/>
  <c r="FRP1371" s="1"/>
  <c r="FRA1360"/>
  <c r="FRA1365" s="1"/>
  <c r="FRA1371" s="1"/>
  <c r="FQZ1360"/>
  <c r="FQZ1365" s="1"/>
  <c r="FQZ1371" s="1"/>
  <c r="FQK1360"/>
  <c r="FQK1365" s="1"/>
  <c r="FQK1371" s="1"/>
  <c r="FQJ1360"/>
  <c r="FQJ1365" s="1"/>
  <c r="FQJ1371" s="1"/>
  <c r="FPU1360"/>
  <c r="FPU1365" s="1"/>
  <c r="FPU1371" s="1"/>
  <c r="FPT1360"/>
  <c r="FPT1365" s="1"/>
  <c r="FPT1371" s="1"/>
  <c r="FPE1360"/>
  <c r="FPE1365" s="1"/>
  <c r="FPE1371" s="1"/>
  <c r="FPD1360"/>
  <c r="FPD1365" s="1"/>
  <c r="FPD1371" s="1"/>
  <c r="FOO1360"/>
  <c r="FOO1365" s="1"/>
  <c r="FOO1371" s="1"/>
  <c r="FON1360"/>
  <c r="FON1365" s="1"/>
  <c r="FON1371" s="1"/>
  <c r="FNY1360"/>
  <c r="FNY1365" s="1"/>
  <c r="FNY1371" s="1"/>
  <c r="FNX1360"/>
  <c r="FNX1365" s="1"/>
  <c r="FNX1371" s="1"/>
  <c r="FNI1360"/>
  <c r="FNI1365" s="1"/>
  <c r="FNI1371" s="1"/>
  <c r="FNH1360"/>
  <c r="FNH1365" s="1"/>
  <c r="FNH1371" s="1"/>
  <c r="FMS1360"/>
  <c r="FMS1365" s="1"/>
  <c r="FMS1371" s="1"/>
  <c r="FMR1360"/>
  <c r="FMR1365" s="1"/>
  <c r="FMR1371" s="1"/>
  <c r="FMC1360"/>
  <c r="FMC1365" s="1"/>
  <c r="FMC1371" s="1"/>
  <c r="FMB1360"/>
  <c r="FMB1365" s="1"/>
  <c r="FMB1371" s="1"/>
  <c r="FLM1360"/>
  <c r="FLM1365" s="1"/>
  <c r="FLM1371" s="1"/>
  <c r="FLL1360"/>
  <c r="FLL1365" s="1"/>
  <c r="FLL1371" s="1"/>
  <c r="FKW1360"/>
  <c r="FKW1365" s="1"/>
  <c r="FKW1371" s="1"/>
  <c r="FKV1360"/>
  <c r="FKV1365" s="1"/>
  <c r="FKV1371" s="1"/>
  <c r="FKG1360"/>
  <c r="FKG1365" s="1"/>
  <c r="FKG1371" s="1"/>
  <c r="FKF1360"/>
  <c r="FKF1365" s="1"/>
  <c r="FKF1371" s="1"/>
  <c r="FJQ1360"/>
  <c r="FJQ1365" s="1"/>
  <c r="FJQ1371" s="1"/>
  <c r="FJP1360"/>
  <c r="FJP1365" s="1"/>
  <c r="FJP1371" s="1"/>
  <c r="FJA1360"/>
  <c r="FJA1365" s="1"/>
  <c r="FJA1371" s="1"/>
  <c r="FIZ1360"/>
  <c r="FIZ1365" s="1"/>
  <c r="FIZ1371" s="1"/>
  <c r="FIK1360"/>
  <c r="FIK1365" s="1"/>
  <c r="FIK1371" s="1"/>
  <c r="FIJ1360"/>
  <c r="FIJ1365" s="1"/>
  <c r="FIJ1371" s="1"/>
  <c r="FHU1360"/>
  <c r="FHU1365" s="1"/>
  <c r="FHU1371" s="1"/>
  <c r="FHT1360"/>
  <c r="FHT1365" s="1"/>
  <c r="FHT1371" s="1"/>
  <c r="FHE1360"/>
  <c r="FHE1365" s="1"/>
  <c r="FHE1371" s="1"/>
  <c r="FHD1360"/>
  <c r="FHD1365" s="1"/>
  <c r="FHD1371" s="1"/>
  <c r="FGO1360"/>
  <c r="FGO1365" s="1"/>
  <c r="FGO1371" s="1"/>
  <c r="FGN1360"/>
  <c r="FGN1365" s="1"/>
  <c r="FGN1371" s="1"/>
  <c r="FFY1360"/>
  <c r="FFY1365" s="1"/>
  <c r="FFY1371" s="1"/>
  <c r="FFX1360"/>
  <c r="FFX1365" s="1"/>
  <c r="FFX1371" s="1"/>
  <c r="FFI1360"/>
  <c r="FFI1365" s="1"/>
  <c r="FFI1371" s="1"/>
  <c r="FFH1360"/>
  <c r="FFH1365" s="1"/>
  <c r="FFH1371" s="1"/>
  <c r="FES1360"/>
  <c r="FES1365" s="1"/>
  <c r="FES1371" s="1"/>
  <c r="FER1360"/>
  <c r="FER1365" s="1"/>
  <c r="FER1371" s="1"/>
  <c r="FEC1360"/>
  <c r="FEC1365" s="1"/>
  <c r="FEC1371" s="1"/>
  <c r="FEB1360"/>
  <c r="FEB1365" s="1"/>
  <c r="FEB1371" s="1"/>
  <c r="FDM1360"/>
  <c r="FDM1365" s="1"/>
  <c r="FDM1371" s="1"/>
  <c r="FDL1360"/>
  <c r="FDL1365" s="1"/>
  <c r="FDL1371" s="1"/>
  <c r="FCW1360"/>
  <c r="FCW1365" s="1"/>
  <c r="FCW1371" s="1"/>
  <c r="FCV1360"/>
  <c r="FCV1365" s="1"/>
  <c r="FCV1371" s="1"/>
  <c r="FCG1360"/>
  <c r="FCG1365" s="1"/>
  <c r="FCG1371" s="1"/>
  <c r="FCF1360"/>
  <c r="FCF1365" s="1"/>
  <c r="FCF1371" s="1"/>
  <c r="FBQ1360"/>
  <c r="FBQ1365" s="1"/>
  <c r="FBQ1371" s="1"/>
  <c r="FBP1360"/>
  <c r="FBP1365" s="1"/>
  <c r="FBP1371" s="1"/>
  <c r="FBA1360"/>
  <c r="FBA1365" s="1"/>
  <c r="FBA1371" s="1"/>
  <c r="FAZ1360"/>
  <c r="FAZ1365" s="1"/>
  <c r="FAZ1371" s="1"/>
  <c r="FAK1360"/>
  <c r="FAK1365" s="1"/>
  <c r="FAK1371" s="1"/>
  <c r="FAJ1360"/>
  <c r="FAJ1365" s="1"/>
  <c r="FAJ1371" s="1"/>
  <c r="EZU1360"/>
  <c r="EZU1365" s="1"/>
  <c r="EZU1371" s="1"/>
  <c r="EZT1360"/>
  <c r="EZT1365" s="1"/>
  <c r="EZT1371" s="1"/>
  <c r="EZE1360"/>
  <c r="EZE1365" s="1"/>
  <c r="EZE1371" s="1"/>
  <c r="EZD1360"/>
  <c r="EZD1365" s="1"/>
  <c r="EZD1371" s="1"/>
  <c r="EYO1360"/>
  <c r="EYO1365" s="1"/>
  <c r="EYO1371" s="1"/>
  <c r="EYN1360"/>
  <c r="EYN1365" s="1"/>
  <c r="EYN1371" s="1"/>
  <c r="EXY1360"/>
  <c r="EXY1365" s="1"/>
  <c r="EXY1371" s="1"/>
  <c r="EXX1360"/>
  <c r="EXX1365" s="1"/>
  <c r="EXX1371" s="1"/>
  <c r="EXI1360"/>
  <c r="EXI1365" s="1"/>
  <c r="EXI1371" s="1"/>
  <c r="EXH1360"/>
  <c r="EXH1365" s="1"/>
  <c r="EXH1371" s="1"/>
  <c r="EWS1360"/>
  <c r="EWS1365" s="1"/>
  <c r="EWS1371" s="1"/>
  <c r="EWR1360"/>
  <c r="EWR1365" s="1"/>
  <c r="EWR1371" s="1"/>
  <c r="EWC1360"/>
  <c r="EWC1365" s="1"/>
  <c r="EWC1371" s="1"/>
  <c r="EWB1360"/>
  <c r="EWB1365" s="1"/>
  <c r="EWB1371" s="1"/>
  <c r="EVM1360"/>
  <c r="EVM1365" s="1"/>
  <c r="EVM1371" s="1"/>
  <c r="EVL1360"/>
  <c r="EVL1365" s="1"/>
  <c r="EVL1371" s="1"/>
  <c r="EUW1360"/>
  <c r="EUW1365" s="1"/>
  <c r="EUW1371" s="1"/>
  <c r="EUV1360"/>
  <c r="EUV1365" s="1"/>
  <c r="EUV1371" s="1"/>
  <c r="EUG1360"/>
  <c r="EUG1365" s="1"/>
  <c r="EUG1371" s="1"/>
  <c r="EUF1360"/>
  <c r="EUF1365" s="1"/>
  <c r="EUF1371" s="1"/>
  <c r="ETQ1360"/>
  <c r="ETQ1365" s="1"/>
  <c r="ETQ1371" s="1"/>
  <c r="ETP1360"/>
  <c r="ETP1365" s="1"/>
  <c r="ETP1371" s="1"/>
  <c r="ETA1360"/>
  <c r="ETA1365" s="1"/>
  <c r="ETA1371" s="1"/>
  <c r="ESZ1360"/>
  <c r="ESZ1365" s="1"/>
  <c r="ESZ1371" s="1"/>
  <c r="ESK1360"/>
  <c r="ESK1365" s="1"/>
  <c r="ESK1371" s="1"/>
  <c r="ESJ1360"/>
  <c r="ESJ1365" s="1"/>
  <c r="ESJ1371" s="1"/>
  <c r="ERU1360"/>
  <c r="ERU1365" s="1"/>
  <c r="ERU1371" s="1"/>
  <c r="ERT1360"/>
  <c r="ERT1365" s="1"/>
  <c r="ERT1371" s="1"/>
  <c r="ERE1360"/>
  <c r="ERE1365" s="1"/>
  <c r="ERE1371" s="1"/>
  <c r="ERD1360"/>
  <c r="ERD1365" s="1"/>
  <c r="ERD1371" s="1"/>
  <c r="EQO1360"/>
  <c r="EQO1365" s="1"/>
  <c r="EQO1371" s="1"/>
  <c r="EQN1360"/>
  <c r="EQN1365" s="1"/>
  <c r="EQN1371" s="1"/>
  <c r="EPY1360"/>
  <c r="EPY1365" s="1"/>
  <c r="EPY1371" s="1"/>
  <c r="EPX1360"/>
  <c r="EPX1365" s="1"/>
  <c r="EPX1371" s="1"/>
  <c r="EPI1360"/>
  <c r="EPI1365" s="1"/>
  <c r="EPI1371" s="1"/>
  <c r="EPH1360"/>
  <c r="EPH1365" s="1"/>
  <c r="EPH1371" s="1"/>
  <c r="EOS1360"/>
  <c r="EOS1365" s="1"/>
  <c r="EOS1371" s="1"/>
  <c r="EOR1360"/>
  <c r="EOR1365" s="1"/>
  <c r="EOR1371" s="1"/>
  <c r="EOC1360"/>
  <c r="EOC1365" s="1"/>
  <c r="EOC1371" s="1"/>
  <c r="EOB1360"/>
  <c r="EOB1365" s="1"/>
  <c r="EOB1371" s="1"/>
  <c r="ENM1360"/>
  <c r="ENM1365" s="1"/>
  <c r="ENM1371" s="1"/>
  <c r="ENL1360"/>
  <c r="ENL1365" s="1"/>
  <c r="ENL1371" s="1"/>
  <c r="EMW1360"/>
  <c r="EMW1365" s="1"/>
  <c r="EMW1371" s="1"/>
  <c r="EMV1360"/>
  <c r="EMV1365" s="1"/>
  <c r="EMV1371" s="1"/>
  <c r="EMG1360"/>
  <c r="EMG1365" s="1"/>
  <c r="EMG1371" s="1"/>
  <c r="EMF1360"/>
  <c r="EMF1365" s="1"/>
  <c r="EMF1371" s="1"/>
  <c r="ELQ1360"/>
  <c r="ELQ1365" s="1"/>
  <c r="ELQ1371" s="1"/>
  <c r="ELP1360"/>
  <c r="ELP1365" s="1"/>
  <c r="ELP1371" s="1"/>
  <c r="ELA1360"/>
  <c r="ELA1365" s="1"/>
  <c r="ELA1371" s="1"/>
  <c r="EKZ1360"/>
  <c r="EKZ1365" s="1"/>
  <c r="EKZ1371" s="1"/>
  <c r="EKK1360"/>
  <c r="EKK1365" s="1"/>
  <c r="EKK1371" s="1"/>
  <c r="EKJ1360"/>
  <c r="EKJ1365" s="1"/>
  <c r="EKJ1371" s="1"/>
  <c r="EJU1360"/>
  <c r="EJU1365" s="1"/>
  <c r="EJU1371" s="1"/>
  <c r="EJT1360"/>
  <c r="EJT1365" s="1"/>
  <c r="EJT1371" s="1"/>
  <c r="EJE1360"/>
  <c r="EJE1365" s="1"/>
  <c r="EJE1371" s="1"/>
  <c r="EJD1360"/>
  <c r="EJD1365" s="1"/>
  <c r="EJD1371" s="1"/>
  <c r="EIO1360"/>
  <c r="EIO1365" s="1"/>
  <c r="EIO1371" s="1"/>
  <c r="EIN1360"/>
  <c r="EIN1365" s="1"/>
  <c r="EIN1371" s="1"/>
  <c r="EHY1360"/>
  <c r="EHY1365" s="1"/>
  <c r="EHY1371" s="1"/>
  <c r="EHX1360"/>
  <c r="EHX1365" s="1"/>
  <c r="EHX1371" s="1"/>
  <c r="EHI1360"/>
  <c r="EHI1365" s="1"/>
  <c r="EHI1371" s="1"/>
  <c r="EHH1360"/>
  <c r="EHH1365" s="1"/>
  <c r="EHH1371" s="1"/>
  <c r="EGS1360"/>
  <c r="EGS1365" s="1"/>
  <c r="EGS1371" s="1"/>
  <c r="EGR1360"/>
  <c r="EGR1365" s="1"/>
  <c r="EGR1371" s="1"/>
  <c r="EGC1360"/>
  <c r="EGC1365" s="1"/>
  <c r="EGC1371" s="1"/>
  <c r="EGB1360"/>
  <c r="EGB1365" s="1"/>
  <c r="EGB1371" s="1"/>
  <c r="EFM1360"/>
  <c r="EFM1365" s="1"/>
  <c r="EFM1371" s="1"/>
  <c r="EFL1360"/>
  <c r="EFL1365" s="1"/>
  <c r="EFL1371" s="1"/>
  <c r="EEW1360"/>
  <c r="EEW1365" s="1"/>
  <c r="EEW1371" s="1"/>
  <c r="EEV1360"/>
  <c r="EEV1365" s="1"/>
  <c r="EEV1371" s="1"/>
  <c r="EEG1360"/>
  <c r="EEG1365" s="1"/>
  <c r="EEG1371" s="1"/>
  <c r="EEF1360"/>
  <c r="EEF1365" s="1"/>
  <c r="EEF1371" s="1"/>
  <c r="EDQ1360"/>
  <c r="EDQ1365" s="1"/>
  <c r="EDQ1371" s="1"/>
  <c r="EDP1360"/>
  <c r="EDP1365" s="1"/>
  <c r="EDP1371" s="1"/>
  <c r="EDA1360"/>
  <c r="EDA1365" s="1"/>
  <c r="EDA1371" s="1"/>
  <c r="ECZ1360"/>
  <c r="ECZ1365" s="1"/>
  <c r="ECZ1371" s="1"/>
  <c r="ECK1360"/>
  <c r="ECK1365" s="1"/>
  <c r="ECK1371" s="1"/>
  <c r="ECJ1360"/>
  <c r="ECJ1365" s="1"/>
  <c r="ECJ1371" s="1"/>
  <c r="EBU1360"/>
  <c r="EBU1365" s="1"/>
  <c r="EBU1371" s="1"/>
  <c r="EBT1360"/>
  <c r="EBT1365" s="1"/>
  <c r="EBT1371" s="1"/>
  <c r="EBE1360"/>
  <c r="EBE1365" s="1"/>
  <c r="EBE1371" s="1"/>
  <c r="EBD1360"/>
  <c r="EBD1365" s="1"/>
  <c r="EBD1371" s="1"/>
  <c r="EAO1360"/>
  <c r="EAO1365" s="1"/>
  <c r="EAO1371" s="1"/>
  <c r="EAN1360"/>
  <c r="EAN1365" s="1"/>
  <c r="EAN1371" s="1"/>
  <c r="DZY1360"/>
  <c r="DZY1365" s="1"/>
  <c r="DZY1371" s="1"/>
  <c r="DZX1360"/>
  <c r="DZX1365" s="1"/>
  <c r="DZX1371" s="1"/>
  <c r="DZI1360"/>
  <c r="DZI1365" s="1"/>
  <c r="DZI1371" s="1"/>
  <c r="DZH1360"/>
  <c r="DZH1365" s="1"/>
  <c r="DZH1371" s="1"/>
  <c r="DYS1360"/>
  <c r="DYS1365" s="1"/>
  <c r="DYS1371" s="1"/>
  <c r="DYR1360"/>
  <c r="DYR1365" s="1"/>
  <c r="DYR1371" s="1"/>
  <c r="DYC1360"/>
  <c r="DYC1365" s="1"/>
  <c r="DYC1371" s="1"/>
  <c r="DYB1360"/>
  <c r="DYB1365" s="1"/>
  <c r="DYB1371" s="1"/>
  <c r="DXM1360"/>
  <c r="DXM1365" s="1"/>
  <c r="DXM1371" s="1"/>
  <c r="DXL1360"/>
  <c r="DXL1365" s="1"/>
  <c r="DXL1371" s="1"/>
  <c r="DWW1360"/>
  <c r="DWW1365" s="1"/>
  <c r="DWW1371" s="1"/>
  <c r="DWV1360"/>
  <c r="DWV1365" s="1"/>
  <c r="DWV1371" s="1"/>
  <c r="DWG1360"/>
  <c r="DWG1365" s="1"/>
  <c r="DWG1371" s="1"/>
  <c r="DWF1360"/>
  <c r="DWF1365" s="1"/>
  <c r="DWF1371" s="1"/>
  <c r="DVQ1360"/>
  <c r="DVQ1365" s="1"/>
  <c r="DVQ1371" s="1"/>
  <c r="DVP1360"/>
  <c r="DVP1365" s="1"/>
  <c r="DVP1371" s="1"/>
  <c r="DVA1360"/>
  <c r="DVA1365" s="1"/>
  <c r="DVA1371" s="1"/>
  <c r="DUZ1360"/>
  <c r="DUZ1365" s="1"/>
  <c r="DUZ1371" s="1"/>
  <c r="DUK1360"/>
  <c r="DUK1365" s="1"/>
  <c r="DUK1371" s="1"/>
  <c r="DUJ1360"/>
  <c r="DUJ1365" s="1"/>
  <c r="DUJ1371" s="1"/>
  <c r="DTU1360"/>
  <c r="DTU1365" s="1"/>
  <c r="DTU1371" s="1"/>
  <c r="DTT1360"/>
  <c r="DTT1365" s="1"/>
  <c r="DTT1371" s="1"/>
  <c r="DTE1360"/>
  <c r="DTE1365" s="1"/>
  <c r="DTE1371" s="1"/>
  <c r="DTD1360"/>
  <c r="DTD1365" s="1"/>
  <c r="DTD1371" s="1"/>
  <c r="DSO1360"/>
  <c r="DSO1365" s="1"/>
  <c r="DSO1371" s="1"/>
  <c r="DSN1360"/>
  <c r="DSN1365" s="1"/>
  <c r="DSN1371" s="1"/>
  <c r="DRY1360"/>
  <c r="DRY1365" s="1"/>
  <c r="DRY1371" s="1"/>
  <c r="DRX1360"/>
  <c r="DRX1365" s="1"/>
  <c r="DRX1371" s="1"/>
  <c r="DRI1360"/>
  <c r="DRI1365" s="1"/>
  <c r="DRI1371" s="1"/>
  <c r="DRH1360"/>
  <c r="DRH1365" s="1"/>
  <c r="DRH1371" s="1"/>
  <c r="DQS1360"/>
  <c r="DQS1365" s="1"/>
  <c r="DQS1371" s="1"/>
  <c r="DQR1360"/>
  <c r="DQR1365" s="1"/>
  <c r="DQR1371" s="1"/>
  <c r="DQC1360"/>
  <c r="DQC1365" s="1"/>
  <c r="DQC1371" s="1"/>
  <c r="DQB1360"/>
  <c r="DQB1365" s="1"/>
  <c r="DQB1371" s="1"/>
  <c r="DPM1360"/>
  <c r="DPM1365" s="1"/>
  <c r="DPM1371" s="1"/>
  <c r="DPL1360"/>
  <c r="DPL1365" s="1"/>
  <c r="DPL1371" s="1"/>
  <c r="DOW1360"/>
  <c r="DOW1365" s="1"/>
  <c r="DOW1371" s="1"/>
  <c r="DOV1360"/>
  <c r="DOV1365" s="1"/>
  <c r="DOV1371" s="1"/>
  <c r="DOG1360"/>
  <c r="DOG1365" s="1"/>
  <c r="DOG1371" s="1"/>
  <c r="DOF1360"/>
  <c r="DOF1365" s="1"/>
  <c r="DOF1371" s="1"/>
  <c r="DNQ1360"/>
  <c r="DNQ1365" s="1"/>
  <c r="DNQ1371" s="1"/>
  <c r="DNP1360"/>
  <c r="DNP1365" s="1"/>
  <c r="DNP1371" s="1"/>
  <c r="DNA1360"/>
  <c r="DNA1365" s="1"/>
  <c r="DNA1371" s="1"/>
  <c r="DMZ1360"/>
  <c r="DMZ1365" s="1"/>
  <c r="DMZ1371" s="1"/>
  <c r="DMK1360"/>
  <c r="DMK1365" s="1"/>
  <c r="DMK1371" s="1"/>
  <c r="DMJ1360"/>
  <c r="DMJ1365" s="1"/>
  <c r="DMJ1371" s="1"/>
  <c r="DLU1360"/>
  <c r="DLU1365" s="1"/>
  <c r="DLU1371" s="1"/>
  <c r="DLT1360"/>
  <c r="DLT1365" s="1"/>
  <c r="DLT1371" s="1"/>
  <c r="DLE1360"/>
  <c r="DLE1365" s="1"/>
  <c r="DLE1371" s="1"/>
  <c r="DLD1360"/>
  <c r="DLD1365" s="1"/>
  <c r="DLD1371" s="1"/>
  <c r="DKO1360"/>
  <c r="DKO1365" s="1"/>
  <c r="DKO1371" s="1"/>
  <c r="DKN1360"/>
  <c r="DKN1365" s="1"/>
  <c r="DKN1371" s="1"/>
  <c r="DJY1360"/>
  <c r="DJY1365" s="1"/>
  <c r="DJY1371" s="1"/>
  <c r="DJX1360"/>
  <c r="DJX1365" s="1"/>
  <c r="DJX1371" s="1"/>
  <c r="DJI1360"/>
  <c r="DJI1365" s="1"/>
  <c r="DJI1371" s="1"/>
  <c r="DJH1360"/>
  <c r="DJH1365" s="1"/>
  <c r="DJH1371" s="1"/>
  <c r="DIS1360"/>
  <c r="DIS1365" s="1"/>
  <c r="DIS1371" s="1"/>
  <c r="DIR1360"/>
  <c r="DIR1365" s="1"/>
  <c r="DIR1371" s="1"/>
  <c r="DIC1360"/>
  <c r="DIC1365" s="1"/>
  <c r="DIC1371" s="1"/>
  <c r="DIB1360"/>
  <c r="DIB1365" s="1"/>
  <c r="DIB1371" s="1"/>
  <c r="DHM1360"/>
  <c r="DHM1365" s="1"/>
  <c r="DHM1371" s="1"/>
  <c r="DHL1360"/>
  <c r="DHL1365" s="1"/>
  <c r="DHL1371" s="1"/>
  <c r="DGW1360"/>
  <c r="DGW1365" s="1"/>
  <c r="DGW1371" s="1"/>
  <c r="DGV1360"/>
  <c r="DGV1365" s="1"/>
  <c r="DGV1371" s="1"/>
  <c r="DGG1360"/>
  <c r="DGG1365" s="1"/>
  <c r="DGG1371" s="1"/>
  <c r="DGF1360"/>
  <c r="DGF1365" s="1"/>
  <c r="DGF1371" s="1"/>
  <c r="DFQ1360"/>
  <c r="DFQ1365" s="1"/>
  <c r="DFQ1371" s="1"/>
  <c r="DFP1360"/>
  <c r="DFP1365" s="1"/>
  <c r="DFP1371" s="1"/>
  <c r="DFA1360"/>
  <c r="DFA1365" s="1"/>
  <c r="DFA1371" s="1"/>
  <c r="DEZ1360"/>
  <c r="DEZ1365" s="1"/>
  <c r="DEZ1371" s="1"/>
  <c r="DEK1360"/>
  <c r="DEK1365" s="1"/>
  <c r="DEK1371" s="1"/>
  <c r="DEJ1360"/>
  <c r="DEJ1365" s="1"/>
  <c r="DEJ1371" s="1"/>
  <c r="DDU1360"/>
  <c r="DDU1365" s="1"/>
  <c r="DDU1371" s="1"/>
  <c r="DDT1360"/>
  <c r="DDT1365" s="1"/>
  <c r="DDT1371" s="1"/>
  <c r="DDE1360"/>
  <c r="DDE1365" s="1"/>
  <c r="DDE1371" s="1"/>
  <c r="DDD1360"/>
  <c r="DDD1365" s="1"/>
  <c r="DDD1371" s="1"/>
  <c r="DCO1360"/>
  <c r="DCO1365" s="1"/>
  <c r="DCO1371" s="1"/>
  <c r="DCN1360"/>
  <c r="DCN1365" s="1"/>
  <c r="DCN1371" s="1"/>
  <c r="DBY1360"/>
  <c r="DBY1365" s="1"/>
  <c r="DBY1371" s="1"/>
  <c r="DBX1360"/>
  <c r="DBX1365" s="1"/>
  <c r="DBX1371" s="1"/>
  <c r="DBI1360"/>
  <c r="DBI1365" s="1"/>
  <c r="DBI1371" s="1"/>
  <c r="DBH1360"/>
  <c r="DBH1365" s="1"/>
  <c r="DBH1371" s="1"/>
  <c r="DAS1360"/>
  <c r="DAS1365" s="1"/>
  <c r="DAS1371" s="1"/>
  <c r="DAR1360"/>
  <c r="DAR1365" s="1"/>
  <c r="DAR1371" s="1"/>
  <c r="DAC1360"/>
  <c r="DAC1365" s="1"/>
  <c r="DAC1371" s="1"/>
  <c r="DAB1360"/>
  <c r="DAB1365" s="1"/>
  <c r="DAB1371" s="1"/>
  <c r="CZM1360"/>
  <c r="CZM1365" s="1"/>
  <c r="CZM1371" s="1"/>
  <c r="CZL1360"/>
  <c r="CZL1365" s="1"/>
  <c r="CZL1371" s="1"/>
  <c r="CYW1360"/>
  <c r="CYW1365" s="1"/>
  <c r="CYW1371" s="1"/>
  <c r="CYV1360"/>
  <c r="CYV1365" s="1"/>
  <c r="CYV1371" s="1"/>
  <c r="CYG1360"/>
  <c r="CYG1365" s="1"/>
  <c r="CYG1371" s="1"/>
  <c r="CYF1360"/>
  <c r="CYF1365" s="1"/>
  <c r="CYF1371" s="1"/>
  <c r="CXQ1360"/>
  <c r="CXQ1365" s="1"/>
  <c r="CXQ1371" s="1"/>
  <c r="CXP1360"/>
  <c r="CXP1365" s="1"/>
  <c r="CXP1371" s="1"/>
  <c r="CXA1360"/>
  <c r="CXA1365" s="1"/>
  <c r="CXA1371" s="1"/>
  <c r="CWZ1360"/>
  <c r="CWZ1365" s="1"/>
  <c r="CWZ1371" s="1"/>
  <c r="CWK1360"/>
  <c r="CWK1365" s="1"/>
  <c r="CWK1371" s="1"/>
  <c r="CWJ1360"/>
  <c r="CWJ1365" s="1"/>
  <c r="CWJ1371" s="1"/>
  <c r="CVU1360"/>
  <c r="CVU1365" s="1"/>
  <c r="CVU1371" s="1"/>
  <c r="CVT1360"/>
  <c r="CVT1365" s="1"/>
  <c r="CVT1371" s="1"/>
  <c r="CVE1360"/>
  <c r="CVE1365" s="1"/>
  <c r="CVE1371" s="1"/>
  <c r="CVD1360"/>
  <c r="CVD1365" s="1"/>
  <c r="CVD1371" s="1"/>
  <c r="CUO1360"/>
  <c r="CUO1365" s="1"/>
  <c r="CUO1371" s="1"/>
  <c r="CUN1360"/>
  <c r="CUN1365" s="1"/>
  <c r="CUN1371" s="1"/>
  <c r="CTY1360"/>
  <c r="CTY1365" s="1"/>
  <c r="CTY1371" s="1"/>
  <c r="CTX1360"/>
  <c r="CTX1365" s="1"/>
  <c r="CTX1371" s="1"/>
  <c r="CTI1360"/>
  <c r="CTI1365" s="1"/>
  <c r="CTI1371" s="1"/>
  <c r="CTH1360"/>
  <c r="CTH1365" s="1"/>
  <c r="CTH1371" s="1"/>
  <c r="CSS1360"/>
  <c r="CSS1365" s="1"/>
  <c r="CSS1371" s="1"/>
  <c r="CSR1360"/>
  <c r="CSR1365" s="1"/>
  <c r="CSR1371" s="1"/>
  <c r="CSC1360"/>
  <c r="CSC1365" s="1"/>
  <c r="CSC1371" s="1"/>
  <c r="CSB1360"/>
  <c r="CSB1365" s="1"/>
  <c r="CSB1371" s="1"/>
  <c r="CRM1360"/>
  <c r="CRM1365" s="1"/>
  <c r="CRM1371" s="1"/>
  <c r="CRL1360"/>
  <c r="CRL1365" s="1"/>
  <c r="CRL1371" s="1"/>
  <c r="CQW1360"/>
  <c r="CQW1365" s="1"/>
  <c r="CQW1371" s="1"/>
  <c r="CQV1360"/>
  <c r="CQV1365" s="1"/>
  <c r="CQV1371" s="1"/>
  <c r="CQG1360"/>
  <c r="CQG1365" s="1"/>
  <c r="CQG1371" s="1"/>
  <c r="CQF1360"/>
  <c r="CQF1365" s="1"/>
  <c r="CQF1371" s="1"/>
  <c r="CPQ1360"/>
  <c r="CPQ1365" s="1"/>
  <c r="CPQ1371" s="1"/>
  <c r="CPP1360"/>
  <c r="CPP1365" s="1"/>
  <c r="CPP1371" s="1"/>
  <c r="CPA1360"/>
  <c r="CPA1365" s="1"/>
  <c r="CPA1371" s="1"/>
  <c r="COZ1360"/>
  <c r="COZ1365" s="1"/>
  <c r="COZ1371" s="1"/>
  <c r="COK1360"/>
  <c r="COK1365" s="1"/>
  <c r="COK1371" s="1"/>
  <c r="COJ1360"/>
  <c r="COJ1365" s="1"/>
  <c r="COJ1371" s="1"/>
  <c r="CNU1360"/>
  <c r="CNU1365" s="1"/>
  <c r="CNU1371" s="1"/>
  <c r="CNT1360"/>
  <c r="CNT1365" s="1"/>
  <c r="CNT1371" s="1"/>
  <c r="CNE1360"/>
  <c r="CNE1365" s="1"/>
  <c r="CNE1371" s="1"/>
  <c r="CND1360"/>
  <c r="CND1365" s="1"/>
  <c r="CND1371" s="1"/>
  <c r="CMO1360"/>
  <c r="CMO1365" s="1"/>
  <c r="CMO1371" s="1"/>
  <c r="CMN1360"/>
  <c r="CMN1365" s="1"/>
  <c r="CMN1371" s="1"/>
  <c r="CLY1360"/>
  <c r="CLY1365" s="1"/>
  <c r="CLY1371" s="1"/>
  <c r="CLX1360"/>
  <c r="CLX1365" s="1"/>
  <c r="CLX1371" s="1"/>
  <c r="CLI1360"/>
  <c r="CLI1365" s="1"/>
  <c r="CLI1371" s="1"/>
  <c r="CLH1360"/>
  <c r="CLH1365" s="1"/>
  <c r="CLH1371" s="1"/>
  <c r="CKS1360"/>
  <c r="CKS1365" s="1"/>
  <c r="CKS1371" s="1"/>
  <c r="CKR1360"/>
  <c r="CKR1365" s="1"/>
  <c r="CKR1371" s="1"/>
  <c r="CKC1360"/>
  <c r="CKC1365" s="1"/>
  <c r="CKC1371" s="1"/>
  <c r="CKB1360"/>
  <c r="CKB1365" s="1"/>
  <c r="CKB1371" s="1"/>
  <c r="CJM1360"/>
  <c r="CJM1365" s="1"/>
  <c r="CJM1371" s="1"/>
  <c r="CJL1360"/>
  <c r="CJL1365" s="1"/>
  <c r="CJL1371" s="1"/>
  <c r="CIW1360"/>
  <c r="CIW1365" s="1"/>
  <c r="CIW1371" s="1"/>
  <c r="CIV1360"/>
  <c r="CIV1365" s="1"/>
  <c r="CIV1371" s="1"/>
  <c r="CIG1360"/>
  <c r="CIG1365" s="1"/>
  <c r="CIG1371" s="1"/>
  <c r="CIF1360"/>
  <c r="CIF1365" s="1"/>
  <c r="CIF1371" s="1"/>
  <c r="CHQ1360"/>
  <c r="CHQ1365" s="1"/>
  <c r="CHQ1371" s="1"/>
  <c r="CHP1360"/>
  <c r="CHP1365" s="1"/>
  <c r="CHP1371" s="1"/>
  <c r="CHA1360"/>
  <c r="CHA1365" s="1"/>
  <c r="CHA1371" s="1"/>
  <c r="CGZ1360"/>
  <c r="CGZ1365" s="1"/>
  <c r="CGZ1371" s="1"/>
  <c r="CGK1360"/>
  <c r="CGK1365" s="1"/>
  <c r="CGK1371" s="1"/>
  <c r="CGJ1360"/>
  <c r="CGJ1365" s="1"/>
  <c r="CGJ1371" s="1"/>
  <c r="CFU1360"/>
  <c r="CFU1365" s="1"/>
  <c r="CFU1371" s="1"/>
  <c r="CFT1360"/>
  <c r="CFT1365" s="1"/>
  <c r="CFT1371" s="1"/>
  <c r="CFE1360"/>
  <c r="CFE1365" s="1"/>
  <c r="CFE1371" s="1"/>
  <c r="CFD1360"/>
  <c r="CFD1365" s="1"/>
  <c r="CFD1371" s="1"/>
  <c r="CEO1360"/>
  <c r="CEO1365" s="1"/>
  <c r="CEO1371" s="1"/>
  <c r="CEN1360"/>
  <c r="CEN1365" s="1"/>
  <c r="CEN1371" s="1"/>
  <c r="CDY1360"/>
  <c r="CDY1365" s="1"/>
  <c r="CDY1371" s="1"/>
  <c r="CDX1360"/>
  <c r="CDX1365" s="1"/>
  <c r="CDX1371" s="1"/>
  <c r="CDI1360"/>
  <c r="CDI1365" s="1"/>
  <c r="CDI1371" s="1"/>
  <c r="CDH1360"/>
  <c r="CDH1365" s="1"/>
  <c r="CDH1371" s="1"/>
  <c r="CCS1360"/>
  <c r="CCS1365" s="1"/>
  <c r="CCS1371" s="1"/>
  <c r="CCR1360"/>
  <c r="CCR1365" s="1"/>
  <c r="CCR1371" s="1"/>
  <c r="CCC1360"/>
  <c r="CCC1365" s="1"/>
  <c r="CCC1371" s="1"/>
  <c r="CCB1360"/>
  <c r="CCB1365" s="1"/>
  <c r="CCB1371" s="1"/>
  <c r="CBM1360"/>
  <c r="CBM1365" s="1"/>
  <c r="CBM1371" s="1"/>
  <c r="CBL1360"/>
  <c r="CBL1365" s="1"/>
  <c r="CBL1371" s="1"/>
  <c r="CAW1360"/>
  <c r="CAW1365" s="1"/>
  <c r="CAW1371" s="1"/>
  <c r="CAV1360"/>
  <c r="CAV1365" s="1"/>
  <c r="CAV1371" s="1"/>
  <c r="CAG1360"/>
  <c r="CAG1365" s="1"/>
  <c r="CAG1371" s="1"/>
  <c r="CAF1360"/>
  <c r="CAF1365" s="1"/>
  <c r="CAF1371" s="1"/>
  <c r="BZQ1360"/>
  <c r="BZQ1365" s="1"/>
  <c r="BZQ1371" s="1"/>
  <c r="BZP1360"/>
  <c r="BZP1365" s="1"/>
  <c r="BZP1371" s="1"/>
  <c r="BZA1360"/>
  <c r="BZA1365" s="1"/>
  <c r="BZA1371" s="1"/>
  <c r="BYZ1360"/>
  <c r="BYZ1365" s="1"/>
  <c r="BYZ1371" s="1"/>
  <c r="BYK1360"/>
  <c r="BYK1365" s="1"/>
  <c r="BYK1371" s="1"/>
  <c r="BYJ1360"/>
  <c r="BYJ1365" s="1"/>
  <c r="BYJ1371" s="1"/>
  <c r="BXU1360"/>
  <c r="BXU1365" s="1"/>
  <c r="BXU1371" s="1"/>
  <c r="BXT1360"/>
  <c r="BXT1365" s="1"/>
  <c r="BXT1371" s="1"/>
  <c r="BXE1360"/>
  <c r="BXE1365" s="1"/>
  <c r="BXE1371" s="1"/>
  <c r="BXD1360"/>
  <c r="BXD1365" s="1"/>
  <c r="BXD1371" s="1"/>
  <c r="BWO1360"/>
  <c r="BWO1365" s="1"/>
  <c r="BWO1371" s="1"/>
  <c r="BWN1360"/>
  <c r="BWN1365" s="1"/>
  <c r="BWN1371" s="1"/>
  <c r="BVY1360"/>
  <c r="BVY1365" s="1"/>
  <c r="BVY1371" s="1"/>
  <c r="BVX1360"/>
  <c r="BVX1365" s="1"/>
  <c r="BVX1371" s="1"/>
  <c r="BVI1360"/>
  <c r="BVI1365" s="1"/>
  <c r="BVI1371" s="1"/>
  <c r="BVH1360"/>
  <c r="BVH1365" s="1"/>
  <c r="BVH1371" s="1"/>
  <c r="BUS1360"/>
  <c r="BUS1365" s="1"/>
  <c r="BUS1371" s="1"/>
  <c r="BUR1360"/>
  <c r="BUR1365" s="1"/>
  <c r="BUR1371" s="1"/>
  <c r="BUC1360"/>
  <c r="BUC1365" s="1"/>
  <c r="BUC1371" s="1"/>
  <c r="BUB1360"/>
  <c r="BUB1365" s="1"/>
  <c r="BUB1371" s="1"/>
  <c r="BTM1360"/>
  <c r="BTM1365" s="1"/>
  <c r="BTM1371" s="1"/>
  <c r="BTL1360"/>
  <c r="BTL1365" s="1"/>
  <c r="BTL1371" s="1"/>
  <c r="BSW1360"/>
  <c r="BSW1365" s="1"/>
  <c r="BSW1371" s="1"/>
  <c r="BSV1360"/>
  <c r="BSV1365" s="1"/>
  <c r="BSV1371" s="1"/>
  <c r="BSG1360"/>
  <c r="BSG1365" s="1"/>
  <c r="BSG1371" s="1"/>
  <c r="BSF1360"/>
  <c r="BSF1365" s="1"/>
  <c r="BSF1371" s="1"/>
  <c r="BRQ1360"/>
  <c r="BRQ1365" s="1"/>
  <c r="BRQ1371" s="1"/>
  <c r="BRP1360"/>
  <c r="BRP1365" s="1"/>
  <c r="BRP1371" s="1"/>
  <c r="BRA1360"/>
  <c r="BRA1365" s="1"/>
  <c r="BRA1371" s="1"/>
  <c r="BQZ1360"/>
  <c r="BQZ1365" s="1"/>
  <c r="BQZ1371" s="1"/>
  <c r="BQK1360"/>
  <c r="BQK1365" s="1"/>
  <c r="BQK1371" s="1"/>
  <c r="BQJ1360"/>
  <c r="BQJ1365" s="1"/>
  <c r="BQJ1371" s="1"/>
  <c r="BPU1360"/>
  <c r="BPU1365" s="1"/>
  <c r="BPU1371" s="1"/>
  <c r="BPT1360"/>
  <c r="BPT1365" s="1"/>
  <c r="BPT1371" s="1"/>
  <c r="BPE1360"/>
  <c r="BPE1365" s="1"/>
  <c r="BPE1371" s="1"/>
  <c r="BPD1360"/>
  <c r="BPD1365" s="1"/>
  <c r="BPD1371" s="1"/>
  <c r="BOO1360"/>
  <c r="BOO1365" s="1"/>
  <c r="BOO1371" s="1"/>
  <c r="BON1360"/>
  <c r="BON1365" s="1"/>
  <c r="BON1371" s="1"/>
  <c r="BNY1360"/>
  <c r="BNY1365" s="1"/>
  <c r="BNY1371" s="1"/>
  <c r="BNX1360"/>
  <c r="BNX1365" s="1"/>
  <c r="BNX1371" s="1"/>
  <c r="BNI1360"/>
  <c r="BNI1365" s="1"/>
  <c r="BNI1371" s="1"/>
  <c r="BNH1360"/>
  <c r="BNH1365" s="1"/>
  <c r="BNH1371" s="1"/>
  <c r="BMS1360"/>
  <c r="BMS1365" s="1"/>
  <c r="BMS1371" s="1"/>
  <c r="BMR1360"/>
  <c r="BMR1365" s="1"/>
  <c r="BMR1371" s="1"/>
  <c r="BMC1360"/>
  <c r="BMC1365" s="1"/>
  <c r="BMC1371" s="1"/>
  <c r="BMB1360"/>
  <c r="BMB1365" s="1"/>
  <c r="BMB1371" s="1"/>
  <c r="BLM1360"/>
  <c r="BLM1365" s="1"/>
  <c r="BLM1371" s="1"/>
  <c r="BLL1360"/>
  <c r="BLL1365" s="1"/>
  <c r="BLL1371" s="1"/>
  <c r="BKW1360"/>
  <c r="BKW1365" s="1"/>
  <c r="BKW1371" s="1"/>
  <c r="BKV1360"/>
  <c r="BKV1365" s="1"/>
  <c r="BKV1371" s="1"/>
  <c r="BKG1360"/>
  <c r="BKG1365" s="1"/>
  <c r="BKG1371" s="1"/>
  <c r="BKF1360"/>
  <c r="BKF1365" s="1"/>
  <c r="BKF1371" s="1"/>
  <c r="BJQ1360"/>
  <c r="BJQ1365" s="1"/>
  <c r="BJQ1371" s="1"/>
  <c r="BJP1360"/>
  <c r="BJP1365" s="1"/>
  <c r="BJP1371" s="1"/>
  <c r="BJA1360"/>
  <c r="BJA1365" s="1"/>
  <c r="BJA1371" s="1"/>
  <c r="BIZ1360"/>
  <c r="BIZ1365" s="1"/>
  <c r="BIZ1371" s="1"/>
  <c r="BIK1360"/>
  <c r="BIK1365" s="1"/>
  <c r="BIK1371" s="1"/>
  <c r="BIJ1360"/>
  <c r="BIJ1365" s="1"/>
  <c r="BIJ1371" s="1"/>
  <c r="BHU1360"/>
  <c r="BHU1365" s="1"/>
  <c r="BHU1371" s="1"/>
  <c r="BHT1360"/>
  <c r="BHT1365" s="1"/>
  <c r="BHT1371" s="1"/>
  <c r="BHE1360"/>
  <c r="BHE1365" s="1"/>
  <c r="BHE1371" s="1"/>
  <c r="BHD1360"/>
  <c r="BHD1365" s="1"/>
  <c r="BHD1371" s="1"/>
  <c r="BGO1360"/>
  <c r="BGO1365" s="1"/>
  <c r="BGO1371" s="1"/>
  <c r="BGN1360"/>
  <c r="BGN1365" s="1"/>
  <c r="BGN1371" s="1"/>
  <c r="BFY1360"/>
  <c r="BFY1365" s="1"/>
  <c r="BFY1371" s="1"/>
  <c r="BFX1360"/>
  <c r="BFX1365" s="1"/>
  <c r="BFX1371" s="1"/>
  <c r="BFI1360"/>
  <c r="BFI1365" s="1"/>
  <c r="BFI1371" s="1"/>
  <c r="BFH1360"/>
  <c r="BFH1365" s="1"/>
  <c r="BFH1371" s="1"/>
  <c r="BES1360"/>
  <c r="BES1365" s="1"/>
  <c r="BES1371" s="1"/>
  <c r="BER1360"/>
  <c r="BER1365" s="1"/>
  <c r="BER1371" s="1"/>
  <c r="BEC1360"/>
  <c r="BEC1365" s="1"/>
  <c r="BEC1371" s="1"/>
  <c r="BEB1360"/>
  <c r="BEB1365" s="1"/>
  <c r="BEB1371" s="1"/>
  <c r="BDM1360"/>
  <c r="BDM1365" s="1"/>
  <c r="BDM1371" s="1"/>
  <c r="BDL1360"/>
  <c r="BDL1365" s="1"/>
  <c r="BDL1371" s="1"/>
  <c r="BCW1360"/>
  <c r="BCW1365" s="1"/>
  <c r="BCW1371" s="1"/>
  <c r="BCV1360"/>
  <c r="BCV1365" s="1"/>
  <c r="BCV1371" s="1"/>
  <c r="BCG1360"/>
  <c r="BCG1365" s="1"/>
  <c r="BCG1371" s="1"/>
  <c r="BCF1360"/>
  <c r="BCF1365" s="1"/>
  <c r="BCF1371" s="1"/>
  <c r="BBQ1360"/>
  <c r="BBQ1365" s="1"/>
  <c r="BBQ1371" s="1"/>
  <c r="BBP1360"/>
  <c r="BBP1365" s="1"/>
  <c r="BBP1371" s="1"/>
  <c r="BBA1360"/>
  <c r="BBA1365" s="1"/>
  <c r="BBA1371" s="1"/>
  <c r="BAZ1360"/>
  <c r="BAZ1365" s="1"/>
  <c r="BAZ1371" s="1"/>
  <c r="BAK1360"/>
  <c r="BAK1365" s="1"/>
  <c r="BAK1371" s="1"/>
  <c r="BAJ1360"/>
  <c r="BAJ1365" s="1"/>
  <c r="BAJ1371" s="1"/>
  <c r="AZU1360"/>
  <c r="AZU1365" s="1"/>
  <c r="AZU1371" s="1"/>
  <c r="AZT1360"/>
  <c r="AZT1365" s="1"/>
  <c r="AZT1371" s="1"/>
  <c r="AZE1360"/>
  <c r="AZE1365" s="1"/>
  <c r="AZE1371" s="1"/>
  <c r="AZD1360"/>
  <c r="AZD1365" s="1"/>
  <c r="AZD1371" s="1"/>
  <c r="AYO1360"/>
  <c r="AYO1365" s="1"/>
  <c r="AYO1371" s="1"/>
  <c r="AYN1360"/>
  <c r="AYN1365" s="1"/>
  <c r="AYN1371" s="1"/>
  <c r="AXY1360"/>
  <c r="AXY1365" s="1"/>
  <c r="AXY1371" s="1"/>
  <c r="AXX1360"/>
  <c r="AXX1365" s="1"/>
  <c r="AXX1371" s="1"/>
  <c r="AXI1360"/>
  <c r="AXI1365" s="1"/>
  <c r="AXI1371" s="1"/>
  <c r="AXH1360"/>
  <c r="AXH1365" s="1"/>
  <c r="AXH1371" s="1"/>
  <c r="AWS1360"/>
  <c r="AWS1365" s="1"/>
  <c r="AWS1371" s="1"/>
  <c r="AWR1360"/>
  <c r="AWR1365" s="1"/>
  <c r="AWR1371" s="1"/>
  <c r="AWC1360"/>
  <c r="AWC1365" s="1"/>
  <c r="AWC1371" s="1"/>
  <c r="AWB1360"/>
  <c r="AWB1365" s="1"/>
  <c r="AWB1371" s="1"/>
  <c r="AVM1360"/>
  <c r="AVM1365" s="1"/>
  <c r="AVM1371" s="1"/>
  <c r="AVL1360"/>
  <c r="AVL1365" s="1"/>
  <c r="AVL1371" s="1"/>
  <c r="AUW1360"/>
  <c r="AUW1365" s="1"/>
  <c r="AUW1371" s="1"/>
  <c r="AUV1360"/>
  <c r="AUV1365" s="1"/>
  <c r="AUV1371" s="1"/>
  <c r="AUG1360"/>
  <c r="AUG1365" s="1"/>
  <c r="AUG1371" s="1"/>
  <c r="AUF1360"/>
  <c r="AUF1365" s="1"/>
  <c r="AUF1371" s="1"/>
  <c r="ATQ1360"/>
  <c r="ATQ1365" s="1"/>
  <c r="ATQ1371" s="1"/>
  <c r="ATP1360"/>
  <c r="ATP1365" s="1"/>
  <c r="ATP1371" s="1"/>
  <c r="ATA1360"/>
  <c r="ATA1365" s="1"/>
  <c r="ATA1371" s="1"/>
  <c r="ASZ1360"/>
  <c r="ASZ1365" s="1"/>
  <c r="ASZ1371" s="1"/>
  <c r="ASK1360"/>
  <c r="ASK1365" s="1"/>
  <c r="ASK1371" s="1"/>
  <c r="ASJ1360"/>
  <c r="ASJ1365" s="1"/>
  <c r="ASJ1371" s="1"/>
  <c r="ARU1360"/>
  <c r="ARU1365" s="1"/>
  <c r="ARU1371" s="1"/>
  <c r="ART1360"/>
  <c r="ART1365" s="1"/>
  <c r="ART1371" s="1"/>
  <c r="ARE1360"/>
  <c r="ARE1365" s="1"/>
  <c r="ARE1371" s="1"/>
  <c r="ARD1360"/>
  <c r="ARD1365" s="1"/>
  <c r="ARD1371" s="1"/>
  <c r="AQO1360"/>
  <c r="AQO1365" s="1"/>
  <c r="AQO1371" s="1"/>
  <c r="AQN1360"/>
  <c r="AQN1365" s="1"/>
  <c r="AQN1371" s="1"/>
  <c r="APY1360"/>
  <c r="APY1365" s="1"/>
  <c r="APY1371" s="1"/>
  <c r="APX1360"/>
  <c r="APX1365" s="1"/>
  <c r="APX1371" s="1"/>
  <c r="API1360"/>
  <c r="API1365" s="1"/>
  <c r="API1371" s="1"/>
  <c r="APH1360"/>
  <c r="APH1365" s="1"/>
  <c r="APH1371" s="1"/>
  <c r="AOS1360"/>
  <c r="AOS1365" s="1"/>
  <c r="AOS1371" s="1"/>
  <c r="AOR1360"/>
  <c r="AOR1365" s="1"/>
  <c r="AOR1371" s="1"/>
  <c r="AOC1360"/>
  <c r="AOC1365" s="1"/>
  <c r="AOC1371" s="1"/>
  <c r="AOB1360"/>
  <c r="AOB1365" s="1"/>
  <c r="AOB1371" s="1"/>
  <c r="ANM1360"/>
  <c r="ANM1365" s="1"/>
  <c r="ANM1371" s="1"/>
  <c r="ANL1360"/>
  <c r="ANL1365" s="1"/>
  <c r="ANL1371" s="1"/>
  <c r="AMW1360"/>
  <c r="AMW1365" s="1"/>
  <c r="AMW1371" s="1"/>
  <c r="AMV1360"/>
  <c r="AMV1365" s="1"/>
  <c r="AMV1371" s="1"/>
  <c r="AMG1360"/>
  <c r="AMG1365" s="1"/>
  <c r="AMG1371" s="1"/>
  <c r="AMF1360"/>
  <c r="AMF1365" s="1"/>
  <c r="AMF1371" s="1"/>
  <c r="ALQ1360"/>
  <c r="ALQ1365" s="1"/>
  <c r="ALQ1371" s="1"/>
  <c r="ALP1360"/>
  <c r="ALP1365" s="1"/>
  <c r="ALP1371" s="1"/>
  <c r="ALA1360"/>
  <c r="ALA1365" s="1"/>
  <c r="ALA1371" s="1"/>
  <c r="AKZ1360"/>
  <c r="AKZ1365" s="1"/>
  <c r="AKZ1371" s="1"/>
  <c r="AKK1360"/>
  <c r="AKK1365" s="1"/>
  <c r="AKK1371" s="1"/>
  <c r="AKJ1360"/>
  <c r="AKJ1365" s="1"/>
  <c r="AKJ1371" s="1"/>
  <c r="AJU1360"/>
  <c r="AJU1365" s="1"/>
  <c r="AJU1371" s="1"/>
  <c r="AJT1360"/>
  <c r="AJT1365" s="1"/>
  <c r="AJT1371" s="1"/>
  <c r="AJE1360"/>
  <c r="AJE1365" s="1"/>
  <c r="AJE1371" s="1"/>
  <c r="AJD1360"/>
  <c r="AJD1365" s="1"/>
  <c r="AJD1371" s="1"/>
  <c r="AIO1360"/>
  <c r="AIO1365" s="1"/>
  <c r="AIO1371" s="1"/>
  <c r="AIN1360"/>
  <c r="AIN1365" s="1"/>
  <c r="AIN1371" s="1"/>
  <c r="AHY1360"/>
  <c r="AHY1365" s="1"/>
  <c r="AHY1371" s="1"/>
  <c r="AHX1360"/>
  <c r="AHX1365" s="1"/>
  <c r="AHX1371" s="1"/>
  <c r="AHI1360"/>
  <c r="AHI1365" s="1"/>
  <c r="AHI1371" s="1"/>
  <c r="AHH1360"/>
  <c r="AHH1365" s="1"/>
  <c r="AHH1371" s="1"/>
  <c r="AGS1360"/>
  <c r="AGS1365" s="1"/>
  <c r="AGS1371" s="1"/>
  <c r="AGR1360"/>
  <c r="AGR1365" s="1"/>
  <c r="AGR1371" s="1"/>
  <c r="AGC1360"/>
  <c r="AGC1365" s="1"/>
  <c r="AGC1371" s="1"/>
  <c r="AGB1360"/>
  <c r="AGB1365" s="1"/>
  <c r="AGB1371" s="1"/>
  <c r="AFM1360"/>
  <c r="AFM1365" s="1"/>
  <c r="AFM1371" s="1"/>
  <c r="AFL1360"/>
  <c r="AFL1365" s="1"/>
  <c r="AFL1371" s="1"/>
  <c r="AEW1360"/>
  <c r="AEW1365" s="1"/>
  <c r="AEW1371" s="1"/>
  <c r="AEV1360"/>
  <c r="AEV1365" s="1"/>
  <c r="AEV1371" s="1"/>
  <c r="AEG1360"/>
  <c r="AEG1365" s="1"/>
  <c r="AEG1371" s="1"/>
  <c r="AEF1360"/>
  <c r="AEF1365" s="1"/>
  <c r="AEF1371" s="1"/>
  <c r="ADQ1360"/>
  <c r="ADQ1365" s="1"/>
  <c r="ADQ1371" s="1"/>
  <c r="ADP1360"/>
  <c r="ADP1365" s="1"/>
  <c r="ADP1371" s="1"/>
  <c r="ADA1360"/>
  <c r="ADA1365" s="1"/>
  <c r="ADA1371" s="1"/>
  <c r="ACZ1360"/>
  <c r="ACZ1365" s="1"/>
  <c r="ACZ1371" s="1"/>
  <c r="ACK1360"/>
  <c r="ACK1365" s="1"/>
  <c r="ACK1371" s="1"/>
  <c r="ACJ1360"/>
  <c r="ACJ1365" s="1"/>
  <c r="ACJ1371" s="1"/>
  <c r="ABU1360"/>
  <c r="ABU1365" s="1"/>
  <c r="ABU1371" s="1"/>
  <c r="ABT1360"/>
  <c r="ABT1365" s="1"/>
  <c r="ABT1371" s="1"/>
  <c r="ABE1360"/>
  <c r="ABE1365" s="1"/>
  <c r="ABE1371" s="1"/>
  <c r="ABD1360"/>
  <c r="ABD1365" s="1"/>
  <c r="ABD1371" s="1"/>
  <c r="AAO1360"/>
  <c r="AAO1365" s="1"/>
  <c r="AAO1371" s="1"/>
  <c r="AAN1360"/>
  <c r="AAN1365" s="1"/>
  <c r="AAN1371" s="1"/>
  <c r="ZY1360"/>
  <c r="ZY1365" s="1"/>
  <c r="ZY1371" s="1"/>
  <c r="ZX1360"/>
  <c r="ZX1365" s="1"/>
  <c r="ZX1371" s="1"/>
  <c r="ZI1360"/>
  <c r="ZI1365" s="1"/>
  <c r="ZI1371" s="1"/>
  <c r="ZH1360"/>
  <c r="ZH1365" s="1"/>
  <c r="ZH1371" s="1"/>
  <c r="YS1360"/>
  <c r="YS1365" s="1"/>
  <c r="YS1371" s="1"/>
  <c r="YR1360"/>
  <c r="YR1365" s="1"/>
  <c r="YR1371" s="1"/>
  <c r="YC1360"/>
  <c r="YC1365" s="1"/>
  <c r="YC1371" s="1"/>
  <c r="YB1360"/>
  <c r="YB1365" s="1"/>
  <c r="YB1371" s="1"/>
  <c r="XM1360"/>
  <c r="XM1365" s="1"/>
  <c r="XM1371" s="1"/>
  <c r="XL1360"/>
  <c r="XL1365" s="1"/>
  <c r="XL1371" s="1"/>
  <c r="WW1360"/>
  <c r="WW1365" s="1"/>
  <c r="WW1371" s="1"/>
  <c r="WV1360"/>
  <c r="WV1365" s="1"/>
  <c r="WV1371" s="1"/>
  <c r="WG1360"/>
  <c r="WG1365" s="1"/>
  <c r="WG1371" s="1"/>
  <c r="WF1360"/>
  <c r="WF1365" s="1"/>
  <c r="WF1371" s="1"/>
  <c r="VQ1360"/>
  <c r="VQ1365" s="1"/>
  <c r="VQ1371" s="1"/>
  <c r="VP1360"/>
  <c r="VP1365" s="1"/>
  <c r="VP1371" s="1"/>
  <c r="VA1360"/>
  <c r="VA1365" s="1"/>
  <c r="VA1371" s="1"/>
  <c r="UZ1360"/>
  <c r="UZ1365" s="1"/>
  <c r="UZ1371" s="1"/>
  <c r="UK1360"/>
  <c r="UK1365" s="1"/>
  <c r="UK1371" s="1"/>
  <c r="UJ1360"/>
  <c r="UJ1365" s="1"/>
  <c r="UJ1371" s="1"/>
  <c r="TU1360"/>
  <c r="TU1365" s="1"/>
  <c r="TU1371" s="1"/>
  <c r="TT1360"/>
  <c r="TT1365" s="1"/>
  <c r="TT1371" s="1"/>
  <c r="TE1360"/>
  <c r="TE1365" s="1"/>
  <c r="TE1371" s="1"/>
  <c r="TD1360"/>
  <c r="TD1365" s="1"/>
  <c r="TD1371" s="1"/>
  <c r="SO1360"/>
  <c r="SO1365" s="1"/>
  <c r="SO1371" s="1"/>
  <c r="SN1360"/>
  <c r="SN1365" s="1"/>
  <c r="SN1371" s="1"/>
  <c r="RY1360"/>
  <c r="RY1365" s="1"/>
  <c r="RY1371" s="1"/>
  <c r="RX1360"/>
  <c r="RX1365" s="1"/>
  <c r="RX1371" s="1"/>
  <c r="RI1360"/>
  <c r="RI1365" s="1"/>
  <c r="RI1371" s="1"/>
  <c r="RH1360"/>
  <c r="RH1365" s="1"/>
  <c r="RH1371" s="1"/>
  <c r="QS1360"/>
  <c r="QS1365" s="1"/>
  <c r="QS1371" s="1"/>
  <c r="QR1360"/>
  <c r="QR1365" s="1"/>
  <c r="QR1371" s="1"/>
  <c r="QC1360"/>
  <c r="QC1365" s="1"/>
  <c r="QC1371" s="1"/>
  <c r="QB1360"/>
  <c r="QB1365" s="1"/>
  <c r="QB1371" s="1"/>
  <c r="PM1360"/>
  <c r="PM1365" s="1"/>
  <c r="PM1371" s="1"/>
  <c r="PL1360"/>
  <c r="PL1365" s="1"/>
  <c r="PL1371" s="1"/>
  <c r="OW1360"/>
  <c r="OW1365" s="1"/>
  <c r="OW1371" s="1"/>
  <c r="OV1360"/>
  <c r="OV1365" s="1"/>
  <c r="OV1371" s="1"/>
  <c r="OG1360"/>
  <c r="OG1365" s="1"/>
  <c r="OG1371" s="1"/>
  <c r="OF1360"/>
  <c r="OF1365" s="1"/>
  <c r="OF1371" s="1"/>
  <c r="NQ1360"/>
  <c r="NQ1365" s="1"/>
  <c r="NQ1371" s="1"/>
  <c r="NP1360"/>
  <c r="NP1365" s="1"/>
  <c r="NP1371" s="1"/>
  <c r="NA1360"/>
  <c r="NA1365" s="1"/>
  <c r="NA1371" s="1"/>
  <c r="MZ1360"/>
  <c r="MZ1365" s="1"/>
  <c r="MZ1371" s="1"/>
  <c r="MK1360"/>
  <c r="MK1365" s="1"/>
  <c r="MK1371" s="1"/>
  <c r="MJ1360"/>
  <c r="MJ1365" s="1"/>
  <c r="MJ1371" s="1"/>
  <c r="LU1360"/>
  <c r="LU1365" s="1"/>
  <c r="LU1371" s="1"/>
  <c r="LT1360"/>
  <c r="LT1365" s="1"/>
  <c r="LT1371" s="1"/>
  <c r="LE1360"/>
  <c r="LE1365" s="1"/>
  <c r="LE1371" s="1"/>
  <c r="LD1360"/>
  <c r="LD1365" s="1"/>
  <c r="LD1371" s="1"/>
  <c r="KO1360"/>
  <c r="KO1365" s="1"/>
  <c r="KO1371" s="1"/>
  <c r="KN1360"/>
  <c r="KN1365" s="1"/>
  <c r="KN1371" s="1"/>
  <c r="JY1360"/>
  <c r="JY1365" s="1"/>
  <c r="JY1371" s="1"/>
  <c r="JX1360"/>
  <c r="JX1365" s="1"/>
  <c r="JX1371" s="1"/>
  <c r="JI1360"/>
  <c r="JI1365" s="1"/>
  <c r="JI1371" s="1"/>
  <c r="JH1360"/>
  <c r="JH1365" s="1"/>
  <c r="JH1371" s="1"/>
  <c r="IS1360"/>
  <c r="IS1365" s="1"/>
  <c r="IS1371" s="1"/>
  <c r="IR1360"/>
  <c r="IR1365" s="1"/>
  <c r="IR1371" s="1"/>
  <c r="IC1360"/>
  <c r="IC1365" s="1"/>
  <c r="IC1371" s="1"/>
  <c r="IB1360"/>
  <c r="IB1365" s="1"/>
  <c r="IB1371" s="1"/>
  <c r="HM1360"/>
  <c r="HM1365" s="1"/>
  <c r="HM1371" s="1"/>
  <c r="HL1360"/>
  <c r="HL1365" s="1"/>
  <c r="HL1371" s="1"/>
  <c r="GW1360"/>
  <c r="GW1365" s="1"/>
  <c r="GW1371" s="1"/>
  <c r="GV1360"/>
  <c r="GV1365" s="1"/>
  <c r="GV1371" s="1"/>
  <c r="GG1360"/>
  <c r="GG1365" s="1"/>
  <c r="GG1371" s="1"/>
  <c r="GF1360"/>
  <c r="GF1365" s="1"/>
  <c r="GF1371" s="1"/>
  <c r="FQ1360"/>
  <c r="FQ1365" s="1"/>
  <c r="FQ1371" s="1"/>
  <c r="FP1360"/>
  <c r="FP1365" s="1"/>
  <c r="FP1371" s="1"/>
  <c r="FA1360"/>
  <c r="FA1365" s="1"/>
  <c r="FA1371" s="1"/>
  <c r="EZ1360"/>
  <c r="EZ1365" s="1"/>
  <c r="EZ1371" s="1"/>
  <c r="EK1360"/>
  <c r="EK1365" s="1"/>
  <c r="EK1371" s="1"/>
  <c r="EJ1360"/>
  <c r="EJ1365" s="1"/>
  <c r="EJ1371" s="1"/>
  <c r="DU1360"/>
  <c r="DU1365" s="1"/>
  <c r="DU1371" s="1"/>
  <c r="DT1360"/>
  <c r="DT1365" s="1"/>
  <c r="DT1371" s="1"/>
  <c r="DE1360"/>
  <c r="DE1365" s="1"/>
  <c r="DE1371" s="1"/>
  <c r="DD1360"/>
  <c r="DD1365" s="1"/>
  <c r="DD1371" s="1"/>
  <c r="CO1360"/>
  <c r="CO1365" s="1"/>
  <c r="CO1371" s="1"/>
  <c r="CN1360"/>
  <c r="CN1365" s="1"/>
  <c r="CN1371" s="1"/>
  <c r="BY1360"/>
  <c r="BY1365" s="1"/>
  <c r="BY1371" s="1"/>
  <c r="BX1360"/>
  <c r="BX1365" s="1"/>
  <c r="BX1371" s="1"/>
  <c r="BI1360"/>
  <c r="BI1365" s="1"/>
  <c r="BI1371" s="1"/>
  <c r="BH1360"/>
  <c r="BH1365" s="1"/>
  <c r="BH1371" s="1"/>
  <c r="AS1360"/>
  <c r="AS1365" s="1"/>
  <c r="AS1371" s="1"/>
  <c r="AR1360"/>
  <c r="AR1365" s="1"/>
  <c r="AR1371" s="1"/>
  <c r="AC1360"/>
  <c r="AC1365" s="1"/>
  <c r="AC1371" s="1"/>
  <c r="AB1360"/>
  <c r="AB1365" s="1"/>
  <c r="AB1371" s="1"/>
  <c r="M1360"/>
  <c r="M1365" s="1"/>
  <c r="M1371" s="1"/>
  <c r="L1360"/>
  <c r="L1365" s="1"/>
  <c r="L1371" s="1"/>
  <c r="XFC1359"/>
  <c r="XFC1364" s="1"/>
  <c r="XFC1370" s="1"/>
  <c r="XEW1359"/>
  <c r="XEW1364" s="1"/>
  <c r="XEV1359"/>
  <c r="XEV1364" s="1"/>
  <c r="XEM1359"/>
  <c r="XEM1364" s="1"/>
  <c r="XEM1370" s="1"/>
  <c r="XEG1359"/>
  <c r="XEG1364" s="1"/>
  <c r="XEF1359"/>
  <c r="XEF1364" s="1"/>
  <c r="XDW1359"/>
  <c r="XDW1364" s="1"/>
  <c r="XDW1370" s="1"/>
  <c r="XDQ1359"/>
  <c r="XDQ1364" s="1"/>
  <c r="XDP1359"/>
  <c r="XDP1364" s="1"/>
  <c r="XDG1359"/>
  <c r="XDG1364" s="1"/>
  <c r="XDG1370" s="1"/>
  <c r="XDA1359"/>
  <c r="XDA1364" s="1"/>
  <c r="XCZ1359"/>
  <c r="XCZ1364" s="1"/>
  <c r="XCQ1359"/>
  <c r="XCQ1364" s="1"/>
  <c r="XCQ1370" s="1"/>
  <c r="XCK1359"/>
  <c r="XCK1364" s="1"/>
  <c r="XCJ1359"/>
  <c r="XCJ1364" s="1"/>
  <c r="XCA1359"/>
  <c r="XCA1364" s="1"/>
  <c r="XCA1370" s="1"/>
  <c r="XBU1359"/>
  <c r="XBU1364" s="1"/>
  <c r="XBT1359"/>
  <c r="XBT1364" s="1"/>
  <c r="XBK1359"/>
  <c r="XBK1364" s="1"/>
  <c r="XBK1370" s="1"/>
  <c r="XBE1359"/>
  <c r="XBE1364" s="1"/>
  <c r="XBD1359"/>
  <c r="XBD1364" s="1"/>
  <c r="XAU1359"/>
  <c r="XAU1364" s="1"/>
  <c r="XAU1370" s="1"/>
  <c r="XAO1359"/>
  <c r="XAO1364" s="1"/>
  <c r="XAN1359"/>
  <c r="XAN1364" s="1"/>
  <c r="XAE1359"/>
  <c r="XAE1364" s="1"/>
  <c r="XAE1370" s="1"/>
  <c r="WZY1359"/>
  <c r="WZY1364" s="1"/>
  <c r="WZX1359"/>
  <c r="WZX1364" s="1"/>
  <c r="WZO1359"/>
  <c r="WZO1364" s="1"/>
  <c r="WZO1370" s="1"/>
  <c r="WZI1359"/>
  <c r="WZI1364" s="1"/>
  <c r="WZH1359"/>
  <c r="WZH1364" s="1"/>
  <c r="WYY1359"/>
  <c r="WYY1364" s="1"/>
  <c r="WYY1370" s="1"/>
  <c r="WYS1359"/>
  <c r="WYS1364" s="1"/>
  <c r="WYR1359"/>
  <c r="WYR1364" s="1"/>
  <c r="WYI1359"/>
  <c r="WYI1364" s="1"/>
  <c r="WYI1370" s="1"/>
  <c r="WYC1359"/>
  <c r="WYC1364" s="1"/>
  <c r="WYB1359"/>
  <c r="WYB1364" s="1"/>
  <c r="WXS1359"/>
  <c r="WXS1364" s="1"/>
  <c r="WXS1370" s="1"/>
  <c r="WXM1359"/>
  <c r="WXM1364" s="1"/>
  <c r="WXL1359"/>
  <c r="WXL1364" s="1"/>
  <c r="WXC1359"/>
  <c r="WXC1364" s="1"/>
  <c r="WXC1370" s="1"/>
  <c r="WWW1359"/>
  <c r="WWW1364" s="1"/>
  <c r="WWV1359"/>
  <c r="WWV1364" s="1"/>
  <c r="WWM1359"/>
  <c r="WWM1364" s="1"/>
  <c r="WWM1370" s="1"/>
  <c r="WWG1359"/>
  <c r="WWG1364" s="1"/>
  <c r="WWF1359"/>
  <c r="WWF1364" s="1"/>
  <c r="WVW1359"/>
  <c r="WVW1364" s="1"/>
  <c r="WVW1370" s="1"/>
  <c r="WVQ1359"/>
  <c r="WVQ1364" s="1"/>
  <c r="WVP1359"/>
  <c r="WVP1364" s="1"/>
  <c r="WVG1359"/>
  <c r="WVG1364" s="1"/>
  <c r="WVG1370" s="1"/>
  <c r="WVA1359"/>
  <c r="WVA1364" s="1"/>
  <c r="WUZ1359"/>
  <c r="WUZ1364" s="1"/>
  <c r="WUQ1359"/>
  <c r="WUQ1364" s="1"/>
  <c r="WUQ1370" s="1"/>
  <c r="WUK1359"/>
  <c r="WUK1364" s="1"/>
  <c r="WUJ1359"/>
  <c r="WUJ1364" s="1"/>
  <c r="WUA1359"/>
  <c r="WUA1364" s="1"/>
  <c r="WUA1370" s="1"/>
  <c r="WTU1359"/>
  <c r="WTU1364" s="1"/>
  <c r="WTT1359"/>
  <c r="WTT1364" s="1"/>
  <c r="WTK1359"/>
  <c r="WTK1364" s="1"/>
  <c r="WTK1370" s="1"/>
  <c r="WTE1359"/>
  <c r="WTE1364" s="1"/>
  <c r="WTD1359"/>
  <c r="WTD1364" s="1"/>
  <c r="WSU1359"/>
  <c r="WSU1364" s="1"/>
  <c r="WSU1370" s="1"/>
  <c r="WSO1359"/>
  <c r="WSO1364" s="1"/>
  <c r="WSN1359"/>
  <c r="WSN1364" s="1"/>
  <c r="WSE1359"/>
  <c r="WSE1364" s="1"/>
  <c r="WSE1370" s="1"/>
  <c r="WRY1359"/>
  <c r="WRY1364" s="1"/>
  <c r="WRX1359"/>
  <c r="WRX1364" s="1"/>
  <c r="WRO1359"/>
  <c r="WRO1364" s="1"/>
  <c r="WRO1370" s="1"/>
  <c r="WRI1359"/>
  <c r="WRI1364" s="1"/>
  <c r="WRH1359"/>
  <c r="WRH1364" s="1"/>
  <c r="WQY1359"/>
  <c r="WQY1364" s="1"/>
  <c r="WQY1370" s="1"/>
  <c r="WQS1359"/>
  <c r="WQS1364" s="1"/>
  <c r="WQR1359"/>
  <c r="WQR1364" s="1"/>
  <c r="WQI1359"/>
  <c r="WQI1364" s="1"/>
  <c r="WQI1370" s="1"/>
  <c r="WQC1359"/>
  <c r="WQC1364" s="1"/>
  <c r="WQB1359"/>
  <c r="WQB1364" s="1"/>
  <c r="WPS1359"/>
  <c r="WPS1364" s="1"/>
  <c r="WPS1370" s="1"/>
  <c r="WPM1359"/>
  <c r="WPM1364" s="1"/>
  <c r="WPL1359"/>
  <c r="WPL1364" s="1"/>
  <c r="WPC1359"/>
  <c r="WPC1364" s="1"/>
  <c r="WPC1370" s="1"/>
  <c r="WOW1359"/>
  <c r="WOW1364" s="1"/>
  <c r="WOV1359"/>
  <c r="WOV1364" s="1"/>
  <c r="WOM1359"/>
  <c r="WOM1364" s="1"/>
  <c r="WOM1370" s="1"/>
  <c r="WOG1359"/>
  <c r="WOG1364" s="1"/>
  <c r="WOF1359"/>
  <c r="WOF1364" s="1"/>
  <c r="WNW1359"/>
  <c r="WNW1364" s="1"/>
  <c r="WNW1370" s="1"/>
  <c r="WNQ1359"/>
  <c r="WNQ1364" s="1"/>
  <c r="WNP1359"/>
  <c r="WNP1364" s="1"/>
  <c r="WNG1359"/>
  <c r="WNG1364" s="1"/>
  <c r="WNG1370" s="1"/>
  <c r="WNA1359"/>
  <c r="WNA1364" s="1"/>
  <c r="WMZ1359"/>
  <c r="WMZ1364" s="1"/>
  <c r="WMQ1359"/>
  <c r="WMQ1364" s="1"/>
  <c r="WMQ1370" s="1"/>
  <c r="WMK1359"/>
  <c r="WMK1364" s="1"/>
  <c r="WMJ1359"/>
  <c r="WMJ1364" s="1"/>
  <c r="WMA1359"/>
  <c r="WMA1364" s="1"/>
  <c r="WMA1370" s="1"/>
  <c r="WLU1359"/>
  <c r="WLU1364" s="1"/>
  <c r="WLT1359"/>
  <c r="WLT1364" s="1"/>
  <c r="WLK1359"/>
  <c r="WLK1364" s="1"/>
  <c r="WLK1370" s="1"/>
  <c r="WLE1359"/>
  <c r="WLE1364" s="1"/>
  <c r="WLD1359"/>
  <c r="WLD1364" s="1"/>
  <c r="WKU1359"/>
  <c r="WKU1364" s="1"/>
  <c r="WKU1370" s="1"/>
  <c r="WKO1359"/>
  <c r="WKO1364" s="1"/>
  <c r="WKN1359"/>
  <c r="WKN1364" s="1"/>
  <c r="WKE1359"/>
  <c r="WKE1364" s="1"/>
  <c r="WKE1370" s="1"/>
  <c r="WJY1359"/>
  <c r="WJY1364" s="1"/>
  <c r="WJX1359"/>
  <c r="WJX1364" s="1"/>
  <c r="WJO1359"/>
  <c r="WJO1364" s="1"/>
  <c r="WJO1370" s="1"/>
  <c r="WJI1359"/>
  <c r="WJI1364" s="1"/>
  <c r="WJH1359"/>
  <c r="WJH1364" s="1"/>
  <c r="WIY1359"/>
  <c r="WIY1364" s="1"/>
  <c r="WIY1370" s="1"/>
  <c r="WIS1359"/>
  <c r="WIS1364" s="1"/>
  <c r="WIR1359"/>
  <c r="WIR1364" s="1"/>
  <c r="WII1359"/>
  <c r="WII1364" s="1"/>
  <c r="WII1370" s="1"/>
  <c r="WIC1359"/>
  <c r="WIC1364" s="1"/>
  <c r="WIB1359"/>
  <c r="WIB1364" s="1"/>
  <c r="WHS1359"/>
  <c r="WHS1364" s="1"/>
  <c r="WHS1370" s="1"/>
  <c r="WHM1359"/>
  <c r="WHM1364" s="1"/>
  <c r="WHL1359"/>
  <c r="WHL1364" s="1"/>
  <c r="WHC1359"/>
  <c r="WHC1364" s="1"/>
  <c r="WHC1370" s="1"/>
  <c r="WGW1359"/>
  <c r="WGW1364" s="1"/>
  <c r="WGV1359"/>
  <c r="WGV1364" s="1"/>
  <c r="WGM1359"/>
  <c r="WGM1364" s="1"/>
  <c r="WGM1370" s="1"/>
  <c r="WGG1359"/>
  <c r="WGG1364" s="1"/>
  <c r="WGF1359"/>
  <c r="WGF1364" s="1"/>
  <c r="WFW1359"/>
  <c r="WFW1364" s="1"/>
  <c r="WFW1370" s="1"/>
  <c r="WFQ1359"/>
  <c r="WFQ1364" s="1"/>
  <c r="WFP1359"/>
  <c r="WFP1364" s="1"/>
  <c r="WFG1359"/>
  <c r="WFG1364" s="1"/>
  <c r="WFG1370" s="1"/>
  <c r="WFA1359"/>
  <c r="WFA1364" s="1"/>
  <c r="WEZ1359"/>
  <c r="WEZ1364" s="1"/>
  <c r="WEQ1359"/>
  <c r="WEQ1364" s="1"/>
  <c r="WEQ1370" s="1"/>
  <c r="WEK1359"/>
  <c r="WEK1364" s="1"/>
  <c r="WEJ1359"/>
  <c r="WEJ1364" s="1"/>
  <c r="WEA1359"/>
  <c r="WEA1364" s="1"/>
  <c r="WEA1370" s="1"/>
  <c r="WDU1359"/>
  <c r="WDU1364" s="1"/>
  <c r="WDT1359"/>
  <c r="WDT1364" s="1"/>
  <c r="WDK1359"/>
  <c r="WDK1364" s="1"/>
  <c r="WDK1370" s="1"/>
  <c r="WDE1359"/>
  <c r="WDE1364" s="1"/>
  <c r="WDD1359"/>
  <c r="WDD1364" s="1"/>
  <c r="WCU1359"/>
  <c r="WCU1364" s="1"/>
  <c r="WCU1370" s="1"/>
  <c r="WCO1359"/>
  <c r="WCO1364" s="1"/>
  <c r="WCN1359"/>
  <c r="WCN1364" s="1"/>
  <c r="WCE1359"/>
  <c r="WCE1364" s="1"/>
  <c r="WCE1370" s="1"/>
  <c r="WBY1359"/>
  <c r="WBY1364" s="1"/>
  <c r="WBX1359"/>
  <c r="WBX1364" s="1"/>
  <c r="WBO1359"/>
  <c r="WBO1364" s="1"/>
  <c r="WBO1370" s="1"/>
  <c r="WBI1359"/>
  <c r="WBI1364" s="1"/>
  <c r="WBH1359"/>
  <c r="WBH1364" s="1"/>
  <c r="WAY1359"/>
  <c r="WAY1364" s="1"/>
  <c r="WAY1370" s="1"/>
  <c r="WAS1359"/>
  <c r="WAS1364" s="1"/>
  <c r="WAR1359"/>
  <c r="WAR1364" s="1"/>
  <c r="WAI1359"/>
  <c r="WAI1364" s="1"/>
  <c r="WAI1370" s="1"/>
  <c r="WAC1359"/>
  <c r="WAC1364" s="1"/>
  <c r="WAB1359"/>
  <c r="WAB1364" s="1"/>
  <c r="VZS1359"/>
  <c r="VZS1364" s="1"/>
  <c r="VZS1370" s="1"/>
  <c r="VZM1359"/>
  <c r="VZM1364" s="1"/>
  <c r="VZL1359"/>
  <c r="VZL1364" s="1"/>
  <c r="VZC1359"/>
  <c r="VZC1364" s="1"/>
  <c r="VZC1370" s="1"/>
  <c r="VYW1359"/>
  <c r="VYW1364" s="1"/>
  <c r="VYV1359"/>
  <c r="VYV1364" s="1"/>
  <c r="VYM1359"/>
  <c r="VYM1364" s="1"/>
  <c r="VYM1370" s="1"/>
  <c r="VYG1359"/>
  <c r="VYG1364" s="1"/>
  <c r="VYF1359"/>
  <c r="VYF1364" s="1"/>
  <c r="VXW1359"/>
  <c r="VXW1364" s="1"/>
  <c r="VXW1370" s="1"/>
  <c r="VXQ1359"/>
  <c r="VXQ1364" s="1"/>
  <c r="VXP1359"/>
  <c r="VXP1364" s="1"/>
  <c r="VXG1359"/>
  <c r="VXG1364" s="1"/>
  <c r="VXG1370" s="1"/>
  <c r="VXA1359"/>
  <c r="VXA1364" s="1"/>
  <c r="VWZ1359"/>
  <c r="VWZ1364" s="1"/>
  <c r="VWQ1359"/>
  <c r="VWQ1364" s="1"/>
  <c r="VWQ1370" s="1"/>
  <c r="VWK1359"/>
  <c r="VWK1364" s="1"/>
  <c r="VWJ1359"/>
  <c r="VWJ1364" s="1"/>
  <c r="VWA1359"/>
  <c r="VWA1364" s="1"/>
  <c r="VWA1370" s="1"/>
  <c r="VVU1359"/>
  <c r="VVU1364" s="1"/>
  <c r="VVT1359"/>
  <c r="VVT1364" s="1"/>
  <c r="VVK1359"/>
  <c r="VVK1364" s="1"/>
  <c r="VVK1370" s="1"/>
  <c r="VVE1359"/>
  <c r="VVE1364" s="1"/>
  <c r="VVD1359"/>
  <c r="VVD1364" s="1"/>
  <c r="VUU1359"/>
  <c r="VUU1364" s="1"/>
  <c r="VUU1370" s="1"/>
  <c r="VUO1359"/>
  <c r="VUO1364" s="1"/>
  <c r="VUN1359"/>
  <c r="VUN1364" s="1"/>
  <c r="VUE1359"/>
  <c r="VUE1364" s="1"/>
  <c r="VUE1370" s="1"/>
  <c r="VTY1359"/>
  <c r="VTY1364" s="1"/>
  <c r="VTX1359"/>
  <c r="VTX1364" s="1"/>
  <c r="VTO1359"/>
  <c r="VTO1364" s="1"/>
  <c r="VTO1370" s="1"/>
  <c r="VTI1359"/>
  <c r="VTI1364" s="1"/>
  <c r="VTH1359"/>
  <c r="VTH1364" s="1"/>
  <c r="VSY1359"/>
  <c r="VSY1364" s="1"/>
  <c r="VSY1370" s="1"/>
  <c r="VSS1359"/>
  <c r="VSS1364" s="1"/>
  <c r="VSR1359"/>
  <c r="VSR1364" s="1"/>
  <c r="VSI1359"/>
  <c r="VSI1364" s="1"/>
  <c r="VSI1370" s="1"/>
  <c r="VSC1359"/>
  <c r="VSC1364" s="1"/>
  <c r="VSB1359"/>
  <c r="VSB1364" s="1"/>
  <c r="VRS1359"/>
  <c r="VRS1364" s="1"/>
  <c r="VRS1370" s="1"/>
  <c r="VRM1359"/>
  <c r="VRM1364" s="1"/>
  <c r="VRL1359"/>
  <c r="VRL1364" s="1"/>
  <c r="VRC1359"/>
  <c r="VRC1364" s="1"/>
  <c r="VRC1370" s="1"/>
  <c r="VQW1359"/>
  <c r="VQW1364" s="1"/>
  <c r="VQV1359"/>
  <c r="VQV1364" s="1"/>
  <c r="VQM1359"/>
  <c r="VQM1364" s="1"/>
  <c r="VQM1370" s="1"/>
  <c r="VQG1359"/>
  <c r="VQG1364" s="1"/>
  <c r="VQF1359"/>
  <c r="VQF1364" s="1"/>
  <c r="VPW1359"/>
  <c r="VPW1364" s="1"/>
  <c r="VPW1370" s="1"/>
  <c r="VPQ1359"/>
  <c r="VPQ1364" s="1"/>
  <c r="VPP1359"/>
  <c r="VPP1364" s="1"/>
  <c r="VPG1359"/>
  <c r="VPG1364" s="1"/>
  <c r="VPG1370" s="1"/>
  <c r="VPA1359"/>
  <c r="VPA1364" s="1"/>
  <c r="VOZ1359"/>
  <c r="VOZ1364" s="1"/>
  <c r="VOQ1359"/>
  <c r="VOQ1364" s="1"/>
  <c r="VOQ1370" s="1"/>
  <c r="VOK1359"/>
  <c r="VOK1364" s="1"/>
  <c r="VOJ1359"/>
  <c r="VOJ1364" s="1"/>
  <c r="VOA1359"/>
  <c r="VOA1364" s="1"/>
  <c r="VOA1370" s="1"/>
  <c r="VNU1359"/>
  <c r="VNU1364" s="1"/>
  <c r="VNT1359"/>
  <c r="VNT1364" s="1"/>
  <c r="VNK1359"/>
  <c r="VNK1364" s="1"/>
  <c r="VNK1370" s="1"/>
  <c r="VNE1359"/>
  <c r="VNE1364" s="1"/>
  <c r="VND1359"/>
  <c r="VND1364" s="1"/>
  <c r="VMU1359"/>
  <c r="VMU1364" s="1"/>
  <c r="VMU1370" s="1"/>
  <c r="VMO1359"/>
  <c r="VMO1364" s="1"/>
  <c r="VMN1359"/>
  <c r="VMN1364" s="1"/>
  <c r="VME1359"/>
  <c r="VME1364" s="1"/>
  <c r="VME1370" s="1"/>
  <c r="VLY1359"/>
  <c r="VLY1364" s="1"/>
  <c r="VLX1359"/>
  <c r="VLX1364" s="1"/>
  <c r="VLO1359"/>
  <c r="VLO1364" s="1"/>
  <c r="VLO1370" s="1"/>
  <c r="VLI1359"/>
  <c r="VLI1364" s="1"/>
  <c r="VLH1359"/>
  <c r="VLH1364" s="1"/>
  <c r="VKY1359"/>
  <c r="VKY1364" s="1"/>
  <c r="VKY1370" s="1"/>
  <c r="VKS1359"/>
  <c r="VKS1364" s="1"/>
  <c r="VKR1359"/>
  <c r="VKR1364" s="1"/>
  <c r="VKI1359"/>
  <c r="VKI1364" s="1"/>
  <c r="VKI1370" s="1"/>
  <c r="VKC1359"/>
  <c r="VKC1364" s="1"/>
  <c r="VKB1359"/>
  <c r="VKB1364" s="1"/>
  <c r="VJS1359"/>
  <c r="VJS1364" s="1"/>
  <c r="VJS1370" s="1"/>
  <c r="VJM1359"/>
  <c r="VJM1364" s="1"/>
  <c r="VJL1359"/>
  <c r="VJC1359"/>
  <c r="VJC1364" s="1"/>
  <c r="VJC1370" s="1"/>
  <c r="VIW1359"/>
  <c r="VIW1364" s="1"/>
  <c r="VIV1359"/>
  <c r="VIM1359"/>
  <c r="VIM1364" s="1"/>
  <c r="VIM1370" s="1"/>
  <c r="VIG1359"/>
  <c r="VIG1364" s="1"/>
  <c r="VIF1359"/>
  <c r="VHW1359"/>
  <c r="VHW1364" s="1"/>
  <c r="VHW1370" s="1"/>
  <c r="VHQ1359"/>
  <c r="VHQ1364" s="1"/>
  <c r="VHP1359"/>
  <c r="VHG1359"/>
  <c r="VHG1364" s="1"/>
  <c r="VHG1370" s="1"/>
  <c r="VHA1359"/>
  <c r="VHA1364" s="1"/>
  <c r="VGZ1359"/>
  <c r="VGQ1359"/>
  <c r="VGQ1364" s="1"/>
  <c r="VGQ1370" s="1"/>
  <c r="VGK1359"/>
  <c r="VGK1364" s="1"/>
  <c r="VGJ1359"/>
  <c r="VGA1359"/>
  <c r="VGA1364" s="1"/>
  <c r="VGA1370" s="1"/>
  <c r="VFU1359"/>
  <c r="VFU1364" s="1"/>
  <c r="VFT1359"/>
  <c r="VFK1359"/>
  <c r="VFK1364" s="1"/>
  <c r="VFK1370" s="1"/>
  <c r="VFE1359"/>
  <c r="VFE1364" s="1"/>
  <c r="VFD1359"/>
  <c r="VEU1359"/>
  <c r="VEU1364" s="1"/>
  <c r="VEU1370" s="1"/>
  <c r="VEO1359"/>
  <c r="VEO1364" s="1"/>
  <c r="VEN1359"/>
  <c r="VEE1359"/>
  <c r="VEE1364" s="1"/>
  <c r="VEE1370" s="1"/>
  <c r="VDY1359"/>
  <c r="VDY1364" s="1"/>
  <c r="VDX1359"/>
  <c r="VDX1364" s="1"/>
  <c r="VDO1359"/>
  <c r="VDO1364" s="1"/>
  <c r="VDO1370" s="1"/>
  <c r="VDI1359"/>
  <c r="VDI1364" s="1"/>
  <c r="VDH1359"/>
  <c r="VDH1364" s="1"/>
  <c r="VCY1359"/>
  <c r="VCY1364" s="1"/>
  <c r="VCY1370" s="1"/>
  <c r="VCS1359"/>
  <c r="VCS1364" s="1"/>
  <c r="VCR1359"/>
  <c r="VCR1364" s="1"/>
  <c r="VCI1359"/>
  <c r="VCI1364" s="1"/>
  <c r="VCI1370" s="1"/>
  <c r="VCC1359"/>
  <c r="VCC1364" s="1"/>
  <c r="VCB1359"/>
  <c r="VCB1364" s="1"/>
  <c r="VBS1359"/>
  <c r="VBS1364" s="1"/>
  <c r="VBS1370" s="1"/>
  <c r="VBM1359"/>
  <c r="VBM1364" s="1"/>
  <c r="VBL1359"/>
  <c r="VBL1364" s="1"/>
  <c r="VBC1359"/>
  <c r="VBC1364" s="1"/>
  <c r="VBC1370" s="1"/>
  <c r="VAW1359"/>
  <c r="VAW1364" s="1"/>
  <c r="VAV1359"/>
  <c r="VAV1364" s="1"/>
  <c r="VAM1359"/>
  <c r="VAM1364" s="1"/>
  <c r="VAM1370" s="1"/>
  <c r="VAG1359"/>
  <c r="VAG1364" s="1"/>
  <c r="VAF1359"/>
  <c r="VAF1364" s="1"/>
  <c r="UZW1359"/>
  <c r="UZW1364" s="1"/>
  <c r="UZW1370" s="1"/>
  <c r="UZQ1359"/>
  <c r="UZQ1364" s="1"/>
  <c r="UZP1359"/>
  <c r="UZP1364" s="1"/>
  <c r="UZG1359"/>
  <c r="UZG1364" s="1"/>
  <c r="UZG1370" s="1"/>
  <c r="UZA1359"/>
  <c r="UZA1364" s="1"/>
  <c r="UYZ1359"/>
  <c r="UYZ1364" s="1"/>
  <c r="UYQ1359"/>
  <c r="UYQ1364" s="1"/>
  <c r="UYQ1370" s="1"/>
  <c r="UYK1359"/>
  <c r="UYK1364" s="1"/>
  <c r="UYJ1359"/>
  <c r="UYJ1364" s="1"/>
  <c r="UYA1359"/>
  <c r="UYA1364" s="1"/>
  <c r="UYA1370" s="1"/>
  <c r="UXU1359"/>
  <c r="UXU1364" s="1"/>
  <c r="UXT1359"/>
  <c r="UXT1364" s="1"/>
  <c r="UXK1359"/>
  <c r="UXK1364" s="1"/>
  <c r="UXK1370" s="1"/>
  <c r="UXE1359"/>
  <c r="UXE1364" s="1"/>
  <c r="UXD1359"/>
  <c r="UXD1364" s="1"/>
  <c r="UWU1359"/>
  <c r="UWU1364" s="1"/>
  <c r="UWU1370" s="1"/>
  <c r="UWO1359"/>
  <c r="UWO1364" s="1"/>
  <c r="UWN1359"/>
  <c r="UWN1364" s="1"/>
  <c r="UWE1359"/>
  <c r="UWE1364" s="1"/>
  <c r="UWE1370" s="1"/>
  <c r="UVY1359"/>
  <c r="UVY1364" s="1"/>
  <c r="UVX1359"/>
  <c r="UVX1364" s="1"/>
  <c r="UVO1359"/>
  <c r="UVO1364" s="1"/>
  <c r="UVO1370" s="1"/>
  <c r="UVI1359"/>
  <c r="UVI1364" s="1"/>
  <c r="UVH1359"/>
  <c r="UVH1364" s="1"/>
  <c r="UUY1359"/>
  <c r="UUY1364" s="1"/>
  <c r="UUY1370" s="1"/>
  <c r="UUS1359"/>
  <c r="UUS1364" s="1"/>
  <c r="UUR1359"/>
  <c r="UUR1364" s="1"/>
  <c r="UUI1359"/>
  <c r="UUI1364" s="1"/>
  <c r="UUI1370" s="1"/>
  <c r="UUC1359"/>
  <c r="UUC1364" s="1"/>
  <c r="UUB1359"/>
  <c r="UUB1364" s="1"/>
  <c r="UTS1359"/>
  <c r="UTS1364" s="1"/>
  <c r="UTS1370" s="1"/>
  <c r="UTM1359"/>
  <c r="UTM1364" s="1"/>
  <c r="UTL1359"/>
  <c r="UTL1364" s="1"/>
  <c r="UTC1359"/>
  <c r="UTC1364" s="1"/>
  <c r="UTC1370" s="1"/>
  <c r="USW1359"/>
  <c r="USW1364" s="1"/>
  <c r="USV1359"/>
  <c r="USV1364" s="1"/>
  <c r="USM1359"/>
  <c r="USM1364" s="1"/>
  <c r="USM1370" s="1"/>
  <c r="USG1359"/>
  <c r="USG1364" s="1"/>
  <c r="USF1359"/>
  <c r="USF1364" s="1"/>
  <c r="URW1359"/>
  <c r="URW1364" s="1"/>
  <c r="URW1370" s="1"/>
  <c r="URQ1359"/>
  <c r="URQ1364" s="1"/>
  <c r="URP1359"/>
  <c r="URP1364" s="1"/>
  <c r="URG1359"/>
  <c r="URG1364" s="1"/>
  <c r="URG1370" s="1"/>
  <c r="URA1359"/>
  <c r="URA1364" s="1"/>
  <c r="UQZ1359"/>
  <c r="UQZ1364" s="1"/>
  <c r="UQQ1359"/>
  <c r="UQQ1364" s="1"/>
  <c r="UQQ1370" s="1"/>
  <c r="UQK1359"/>
  <c r="UQK1364" s="1"/>
  <c r="UQJ1359"/>
  <c r="UQJ1364" s="1"/>
  <c r="UQA1359"/>
  <c r="UQA1364" s="1"/>
  <c r="UQA1370" s="1"/>
  <c r="UPU1359"/>
  <c r="UPU1364" s="1"/>
  <c r="UPT1359"/>
  <c r="UPT1364" s="1"/>
  <c r="UPK1359"/>
  <c r="UPK1364" s="1"/>
  <c r="UPK1370" s="1"/>
  <c r="UPE1359"/>
  <c r="UPE1364" s="1"/>
  <c r="UPD1359"/>
  <c r="UPD1364" s="1"/>
  <c r="UOU1359"/>
  <c r="UOU1364" s="1"/>
  <c r="UOU1370" s="1"/>
  <c r="UOO1359"/>
  <c r="UOO1364" s="1"/>
  <c r="UON1359"/>
  <c r="UON1364" s="1"/>
  <c r="UOE1359"/>
  <c r="UOE1364" s="1"/>
  <c r="UOE1370" s="1"/>
  <c r="UNY1359"/>
  <c r="UNY1364" s="1"/>
  <c r="UNX1359"/>
  <c r="UNX1364" s="1"/>
  <c r="UNO1359"/>
  <c r="UNO1364" s="1"/>
  <c r="UNO1370" s="1"/>
  <c r="UNI1359"/>
  <c r="UNI1364" s="1"/>
  <c r="UNH1359"/>
  <c r="UNH1364" s="1"/>
  <c r="UMY1359"/>
  <c r="UMY1364" s="1"/>
  <c r="UMY1370" s="1"/>
  <c r="UMS1359"/>
  <c r="UMS1364" s="1"/>
  <c r="UMR1359"/>
  <c r="UMR1364" s="1"/>
  <c r="UMI1359"/>
  <c r="UMI1364" s="1"/>
  <c r="UMI1370" s="1"/>
  <c r="UMC1359"/>
  <c r="UMC1364" s="1"/>
  <c r="UMB1359"/>
  <c r="UMB1364" s="1"/>
  <c r="ULS1359"/>
  <c r="ULS1364" s="1"/>
  <c r="ULS1370" s="1"/>
  <c r="ULM1359"/>
  <c r="ULM1364" s="1"/>
  <c r="ULL1359"/>
  <c r="ULL1364" s="1"/>
  <c r="ULC1359"/>
  <c r="ULC1364" s="1"/>
  <c r="ULC1370" s="1"/>
  <c r="UKW1359"/>
  <c r="UKW1364" s="1"/>
  <c r="UKV1359"/>
  <c r="UKV1364" s="1"/>
  <c r="UKM1359"/>
  <c r="UKM1364" s="1"/>
  <c r="UKM1370" s="1"/>
  <c r="UKG1359"/>
  <c r="UKG1364" s="1"/>
  <c r="UKF1359"/>
  <c r="UKF1364" s="1"/>
  <c r="UJW1359"/>
  <c r="UJW1364" s="1"/>
  <c r="UJW1370" s="1"/>
  <c r="UJQ1359"/>
  <c r="UJQ1364" s="1"/>
  <c r="UJP1359"/>
  <c r="UJP1364" s="1"/>
  <c r="UJG1359"/>
  <c r="UJG1364" s="1"/>
  <c r="UJG1370" s="1"/>
  <c r="UJA1359"/>
  <c r="UJA1364" s="1"/>
  <c r="UIZ1359"/>
  <c r="UIZ1364" s="1"/>
  <c r="UIQ1359"/>
  <c r="UIQ1364" s="1"/>
  <c r="UIQ1370" s="1"/>
  <c r="UIK1359"/>
  <c r="UIK1364" s="1"/>
  <c r="UIJ1359"/>
  <c r="UIJ1364" s="1"/>
  <c r="UIA1359"/>
  <c r="UIA1364" s="1"/>
  <c r="UIA1370" s="1"/>
  <c r="UHU1359"/>
  <c r="UHU1364" s="1"/>
  <c r="UHT1359"/>
  <c r="UHT1364" s="1"/>
  <c r="UHK1359"/>
  <c r="UHK1364" s="1"/>
  <c r="UHK1370" s="1"/>
  <c r="UHE1359"/>
  <c r="UHE1364" s="1"/>
  <c r="UHD1359"/>
  <c r="UHD1364" s="1"/>
  <c r="UGU1359"/>
  <c r="UGU1364" s="1"/>
  <c r="UGU1370" s="1"/>
  <c r="UGO1359"/>
  <c r="UGO1364" s="1"/>
  <c r="UGN1359"/>
  <c r="UGN1364" s="1"/>
  <c r="UGE1359"/>
  <c r="UGE1364" s="1"/>
  <c r="UGE1370" s="1"/>
  <c r="UFY1359"/>
  <c r="UFY1364" s="1"/>
  <c r="UFX1359"/>
  <c r="UFX1364" s="1"/>
  <c r="UFO1359"/>
  <c r="UFO1364" s="1"/>
  <c r="UFO1370" s="1"/>
  <c r="UFI1359"/>
  <c r="UFI1364" s="1"/>
  <c r="UFH1359"/>
  <c r="UFH1364" s="1"/>
  <c r="UEY1359"/>
  <c r="UEY1364" s="1"/>
  <c r="UEY1370" s="1"/>
  <c r="UES1359"/>
  <c r="UES1364" s="1"/>
  <c r="UER1359"/>
  <c r="UER1364" s="1"/>
  <c r="UEI1359"/>
  <c r="UEI1364" s="1"/>
  <c r="UEI1370" s="1"/>
  <c r="UEC1359"/>
  <c r="UEC1364" s="1"/>
  <c r="UEB1359"/>
  <c r="UEB1364" s="1"/>
  <c r="UDS1359"/>
  <c r="UDS1364" s="1"/>
  <c r="UDS1370" s="1"/>
  <c r="UDM1359"/>
  <c r="UDM1364" s="1"/>
  <c r="UDL1359"/>
  <c r="UDL1364" s="1"/>
  <c r="UDC1359"/>
  <c r="UDC1364" s="1"/>
  <c r="UDC1370" s="1"/>
  <c r="UCW1359"/>
  <c r="UCW1364" s="1"/>
  <c r="UCV1359"/>
  <c r="UCV1364" s="1"/>
  <c r="UCM1359"/>
  <c r="UCM1364" s="1"/>
  <c r="UCM1370" s="1"/>
  <c r="UCG1359"/>
  <c r="UCG1364" s="1"/>
  <c r="UCF1359"/>
  <c r="UCF1364" s="1"/>
  <c r="UBW1359"/>
  <c r="UBW1364" s="1"/>
  <c r="UBW1370" s="1"/>
  <c r="UBQ1359"/>
  <c r="UBQ1364" s="1"/>
  <c r="UBP1359"/>
  <c r="UBP1364" s="1"/>
  <c r="UBG1359"/>
  <c r="UBG1364" s="1"/>
  <c r="UBG1370" s="1"/>
  <c r="UBA1359"/>
  <c r="UBA1364" s="1"/>
  <c r="UAZ1359"/>
  <c r="UAZ1364" s="1"/>
  <c r="UAQ1359"/>
  <c r="UAQ1364" s="1"/>
  <c r="UAQ1370" s="1"/>
  <c r="UAK1359"/>
  <c r="UAK1364" s="1"/>
  <c r="UAJ1359"/>
  <c r="UAJ1364" s="1"/>
  <c r="UAA1359"/>
  <c r="UAA1364" s="1"/>
  <c r="UAA1370" s="1"/>
  <c r="TZU1359"/>
  <c r="TZU1364" s="1"/>
  <c r="TZT1359"/>
  <c r="TZT1364" s="1"/>
  <c r="TZK1359"/>
  <c r="TZK1364" s="1"/>
  <c r="TZK1370" s="1"/>
  <c r="TZE1359"/>
  <c r="TZE1364" s="1"/>
  <c r="TZD1359"/>
  <c r="TZD1364" s="1"/>
  <c r="TYU1359"/>
  <c r="TYU1364" s="1"/>
  <c r="TYU1370" s="1"/>
  <c r="TYO1359"/>
  <c r="TYO1364" s="1"/>
  <c r="TYN1359"/>
  <c r="TYN1364" s="1"/>
  <c r="TYE1359"/>
  <c r="TYE1364" s="1"/>
  <c r="TYE1370" s="1"/>
  <c r="TXY1359"/>
  <c r="TXY1364" s="1"/>
  <c r="TXX1359"/>
  <c r="TXX1364" s="1"/>
  <c r="TXO1359"/>
  <c r="TXO1364" s="1"/>
  <c r="TXO1370" s="1"/>
  <c r="TXI1359"/>
  <c r="TXI1364" s="1"/>
  <c r="TXH1359"/>
  <c r="TXH1364" s="1"/>
  <c r="TWY1359"/>
  <c r="TWY1364" s="1"/>
  <c r="TWY1370" s="1"/>
  <c r="TWS1359"/>
  <c r="TWS1364" s="1"/>
  <c r="TWR1359"/>
  <c r="TWR1364" s="1"/>
  <c r="TWI1359"/>
  <c r="TWI1364" s="1"/>
  <c r="TWI1370" s="1"/>
  <c r="TWC1359"/>
  <c r="TWC1364" s="1"/>
  <c r="TWB1359"/>
  <c r="TWB1364" s="1"/>
  <c r="TVS1359"/>
  <c r="TVS1364" s="1"/>
  <c r="TVS1370" s="1"/>
  <c r="TVM1359"/>
  <c r="TVM1364" s="1"/>
  <c r="TVL1359"/>
  <c r="TVL1364" s="1"/>
  <c r="TVC1359"/>
  <c r="TVC1364" s="1"/>
  <c r="TVC1370" s="1"/>
  <c r="TUW1359"/>
  <c r="TUW1364" s="1"/>
  <c r="TUV1359"/>
  <c r="TUV1364" s="1"/>
  <c r="TUM1359"/>
  <c r="TUM1364" s="1"/>
  <c r="TUM1370" s="1"/>
  <c r="TUG1359"/>
  <c r="TUG1364" s="1"/>
  <c r="TUF1359"/>
  <c r="TUF1364" s="1"/>
  <c r="TTW1359"/>
  <c r="TTW1364" s="1"/>
  <c r="TTW1370" s="1"/>
  <c r="TTQ1359"/>
  <c r="TTQ1364" s="1"/>
  <c r="TTP1359"/>
  <c r="TTP1364" s="1"/>
  <c r="TTG1359"/>
  <c r="TTG1364" s="1"/>
  <c r="TTG1370" s="1"/>
  <c r="TTA1359"/>
  <c r="TTA1364" s="1"/>
  <c r="TSZ1359"/>
  <c r="TSZ1364" s="1"/>
  <c r="TSQ1359"/>
  <c r="TSQ1364" s="1"/>
  <c r="TSQ1370" s="1"/>
  <c r="TSK1359"/>
  <c r="TSK1364" s="1"/>
  <c r="TSJ1359"/>
  <c r="TSJ1364" s="1"/>
  <c r="TSA1359"/>
  <c r="TSA1364" s="1"/>
  <c r="TSA1370" s="1"/>
  <c r="TRU1359"/>
  <c r="TRU1364" s="1"/>
  <c r="TRT1359"/>
  <c r="TRT1364" s="1"/>
  <c r="TRK1359"/>
  <c r="TRK1364" s="1"/>
  <c r="TRK1370" s="1"/>
  <c r="TRE1359"/>
  <c r="TRE1364" s="1"/>
  <c r="TRD1359"/>
  <c r="TRD1364" s="1"/>
  <c r="TQU1359"/>
  <c r="TQU1364" s="1"/>
  <c r="TQU1370" s="1"/>
  <c r="TQO1359"/>
  <c r="TQO1364" s="1"/>
  <c r="TQN1359"/>
  <c r="TQN1364" s="1"/>
  <c r="TQE1359"/>
  <c r="TQE1364" s="1"/>
  <c r="TQE1370" s="1"/>
  <c r="TPY1359"/>
  <c r="TPY1364" s="1"/>
  <c r="TPX1359"/>
  <c r="TPX1364" s="1"/>
  <c r="TPO1359"/>
  <c r="TPO1364" s="1"/>
  <c r="TPO1370" s="1"/>
  <c r="TPI1359"/>
  <c r="TPI1364" s="1"/>
  <c r="TPH1359"/>
  <c r="TPH1364" s="1"/>
  <c r="TOY1359"/>
  <c r="TOY1364" s="1"/>
  <c r="TOY1370" s="1"/>
  <c r="TOS1359"/>
  <c r="TOS1364" s="1"/>
  <c r="TOR1359"/>
  <c r="TOR1364" s="1"/>
  <c r="TOI1359"/>
  <c r="TOI1364" s="1"/>
  <c r="TOI1370" s="1"/>
  <c r="TOC1359"/>
  <c r="TOC1364" s="1"/>
  <c r="TOB1359"/>
  <c r="TOB1364" s="1"/>
  <c r="TNS1359"/>
  <c r="TNS1364" s="1"/>
  <c r="TNS1370" s="1"/>
  <c r="TNM1359"/>
  <c r="TNM1364" s="1"/>
  <c r="TNL1359"/>
  <c r="TNL1364" s="1"/>
  <c r="TNC1359"/>
  <c r="TNC1364" s="1"/>
  <c r="TNC1370" s="1"/>
  <c r="TMW1359"/>
  <c r="TMW1364" s="1"/>
  <c r="TMV1359"/>
  <c r="TMV1364" s="1"/>
  <c r="TMM1359"/>
  <c r="TMM1364" s="1"/>
  <c r="TMM1370" s="1"/>
  <c r="TMG1359"/>
  <c r="TMG1364" s="1"/>
  <c r="TMF1359"/>
  <c r="TMF1364" s="1"/>
  <c r="TLW1359"/>
  <c r="TLW1364" s="1"/>
  <c r="TLW1370" s="1"/>
  <c r="TLQ1359"/>
  <c r="TLQ1364" s="1"/>
  <c r="TLP1359"/>
  <c r="TLP1364" s="1"/>
  <c r="TLG1359"/>
  <c r="TLG1364" s="1"/>
  <c r="TLG1370" s="1"/>
  <c r="TLA1359"/>
  <c r="TLA1364" s="1"/>
  <c r="TKZ1359"/>
  <c r="TKZ1364" s="1"/>
  <c r="TKQ1359"/>
  <c r="TKQ1364" s="1"/>
  <c r="TKQ1370" s="1"/>
  <c r="TKK1359"/>
  <c r="TKK1364" s="1"/>
  <c r="TKJ1359"/>
  <c r="TKJ1364" s="1"/>
  <c r="TKA1359"/>
  <c r="TKA1364" s="1"/>
  <c r="TKA1370" s="1"/>
  <c r="TJU1359"/>
  <c r="TJU1364" s="1"/>
  <c r="TJT1359"/>
  <c r="TJT1364" s="1"/>
  <c r="TJK1359"/>
  <c r="TJK1364" s="1"/>
  <c r="TJK1370" s="1"/>
  <c r="TJE1359"/>
  <c r="TJE1364" s="1"/>
  <c r="TJD1359"/>
  <c r="TJD1364" s="1"/>
  <c r="TIU1359"/>
  <c r="TIU1364" s="1"/>
  <c r="TIU1370" s="1"/>
  <c r="TIO1359"/>
  <c r="TIO1364" s="1"/>
  <c r="TIN1359"/>
  <c r="TIN1364" s="1"/>
  <c r="TIE1359"/>
  <c r="TIE1364" s="1"/>
  <c r="TIE1370" s="1"/>
  <c r="THY1359"/>
  <c r="THY1364" s="1"/>
  <c r="THX1359"/>
  <c r="THX1364" s="1"/>
  <c r="THO1359"/>
  <c r="THO1364" s="1"/>
  <c r="THO1370" s="1"/>
  <c r="THI1359"/>
  <c r="THI1364" s="1"/>
  <c r="THH1359"/>
  <c r="THH1364" s="1"/>
  <c r="TGY1359"/>
  <c r="TGY1364" s="1"/>
  <c r="TGY1370" s="1"/>
  <c r="TGS1359"/>
  <c r="TGS1364" s="1"/>
  <c r="TGR1359"/>
  <c r="TGR1364" s="1"/>
  <c r="TGI1359"/>
  <c r="TGI1364" s="1"/>
  <c r="TGI1370" s="1"/>
  <c r="TGC1359"/>
  <c r="TGC1364" s="1"/>
  <c r="TGB1359"/>
  <c r="TGB1364" s="1"/>
  <c r="TFS1359"/>
  <c r="TFS1364" s="1"/>
  <c r="TFS1370" s="1"/>
  <c r="TFM1359"/>
  <c r="TFM1364" s="1"/>
  <c r="TFL1359"/>
  <c r="TFL1364" s="1"/>
  <c r="TFC1359"/>
  <c r="TFC1364" s="1"/>
  <c r="TFC1370" s="1"/>
  <c r="TEW1359"/>
  <c r="TEW1364" s="1"/>
  <c r="TEV1359"/>
  <c r="TEV1364" s="1"/>
  <c r="TEM1359"/>
  <c r="TEM1364" s="1"/>
  <c r="TEM1370" s="1"/>
  <c r="TEG1359"/>
  <c r="TEG1364" s="1"/>
  <c r="TEF1359"/>
  <c r="TEF1364" s="1"/>
  <c r="TDW1359"/>
  <c r="TDW1364" s="1"/>
  <c r="TDW1370" s="1"/>
  <c r="TDQ1359"/>
  <c r="TDQ1364" s="1"/>
  <c r="TDP1359"/>
  <c r="TDP1364" s="1"/>
  <c r="TDG1359"/>
  <c r="TDG1364" s="1"/>
  <c r="TDG1370" s="1"/>
  <c r="TDA1359"/>
  <c r="TDA1364" s="1"/>
  <c r="TCZ1359"/>
  <c r="TCZ1364" s="1"/>
  <c r="TCQ1359"/>
  <c r="TCQ1364" s="1"/>
  <c r="TCQ1370" s="1"/>
  <c r="TCK1359"/>
  <c r="TCK1364" s="1"/>
  <c r="TCJ1359"/>
  <c r="TCJ1364" s="1"/>
  <c r="TCA1359"/>
  <c r="TCA1364" s="1"/>
  <c r="TCA1370" s="1"/>
  <c r="TBU1359"/>
  <c r="TBU1364" s="1"/>
  <c r="TBT1359"/>
  <c r="TBT1364" s="1"/>
  <c r="TBK1359"/>
  <c r="TBK1364" s="1"/>
  <c r="TBK1370" s="1"/>
  <c r="TBE1359"/>
  <c r="TBE1364" s="1"/>
  <c r="TBD1359"/>
  <c r="TBD1364" s="1"/>
  <c r="TAU1359"/>
  <c r="TAU1364" s="1"/>
  <c r="TAU1370" s="1"/>
  <c r="TAO1359"/>
  <c r="TAO1364" s="1"/>
  <c r="TAN1359"/>
  <c r="TAN1364" s="1"/>
  <c r="TAE1359"/>
  <c r="TAE1364" s="1"/>
  <c r="TAE1370" s="1"/>
  <c r="SZY1359"/>
  <c r="SZY1364" s="1"/>
  <c r="SZX1359"/>
  <c r="SZX1364" s="1"/>
  <c r="SZO1359"/>
  <c r="SZO1364" s="1"/>
  <c r="SZO1370" s="1"/>
  <c r="SZI1359"/>
  <c r="SZI1364" s="1"/>
  <c r="SZH1359"/>
  <c r="SZH1364" s="1"/>
  <c r="SYY1359"/>
  <c r="SYY1364" s="1"/>
  <c r="SYY1370" s="1"/>
  <c r="SYS1359"/>
  <c r="SYS1364" s="1"/>
  <c r="SYR1359"/>
  <c r="SYR1364" s="1"/>
  <c r="SYI1359"/>
  <c r="SYI1364" s="1"/>
  <c r="SYI1370" s="1"/>
  <c r="SYC1359"/>
  <c r="SYC1364" s="1"/>
  <c r="SYB1359"/>
  <c r="SYB1364" s="1"/>
  <c r="SXS1359"/>
  <c r="SXS1364" s="1"/>
  <c r="SXS1370" s="1"/>
  <c r="SXM1359"/>
  <c r="SXM1364" s="1"/>
  <c r="SXL1359"/>
  <c r="SXL1364" s="1"/>
  <c r="SXC1359"/>
  <c r="SXC1364" s="1"/>
  <c r="SXC1370" s="1"/>
  <c r="SWW1359"/>
  <c r="SWW1364" s="1"/>
  <c r="SWV1359"/>
  <c r="SWV1364" s="1"/>
  <c r="SWM1359"/>
  <c r="SWM1364" s="1"/>
  <c r="SWM1370" s="1"/>
  <c r="SWG1359"/>
  <c r="SWG1364" s="1"/>
  <c r="SWF1359"/>
  <c r="SWF1364" s="1"/>
  <c r="SVW1359"/>
  <c r="SVW1364" s="1"/>
  <c r="SVW1370" s="1"/>
  <c r="SVQ1359"/>
  <c r="SVQ1364" s="1"/>
  <c r="SVP1359"/>
  <c r="SVP1364" s="1"/>
  <c r="SVG1359"/>
  <c r="SVG1364" s="1"/>
  <c r="SVG1370" s="1"/>
  <c r="SVA1359"/>
  <c r="SVA1364" s="1"/>
  <c r="SUZ1359"/>
  <c r="SUZ1364" s="1"/>
  <c r="SUQ1359"/>
  <c r="SUQ1364" s="1"/>
  <c r="SUQ1370" s="1"/>
  <c r="SUK1359"/>
  <c r="SUK1364" s="1"/>
  <c r="SUJ1359"/>
  <c r="SUJ1364" s="1"/>
  <c r="SUA1359"/>
  <c r="SUA1364" s="1"/>
  <c r="SUA1370" s="1"/>
  <c r="STU1359"/>
  <c r="STU1364" s="1"/>
  <c r="STT1359"/>
  <c r="STT1364" s="1"/>
  <c r="STK1359"/>
  <c r="STK1364" s="1"/>
  <c r="STK1370" s="1"/>
  <c r="STE1359"/>
  <c r="STE1364" s="1"/>
  <c r="STD1359"/>
  <c r="STD1364" s="1"/>
  <c r="SSU1359"/>
  <c r="SSU1364" s="1"/>
  <c r="SSU1370" s="1"/>
  <c r="SSO1359"/>
  <c r="SSO1364" s="1"/>
  <c r="SSN1359"/>
  <c r="SSN1364" s="1"/>
  <c r="SSE1359"/>
  <c r="SSE1364" s="1"/>
  <c r="SSE1370" s="1"/>
  <c r="SRY1359"/>
  <c r="SRY1364" s="1"/>
  <c r="SRX1359"/>
  <c r="SRX1364" s="1"/>
  <c r="SRO1359"/>
  <c r="SRO1364" s="1"/>
  <c r="SRO1370" s="1"/>
  <c r="SRI1359"/>
  <c r="SRI1364" s="1"/>
  <c r="SRH1359"/>
  <c r="SRH1364" s="1"/>
  <c r="SQY1359"/>
  <c r="SQY1364" s="1"/>
  <c r="SQY1370" s="1"/>
  <c r="SQS1359"/>
  <c r="SQS1364" s="1"/>
  <c r="SQR1359"/>
  <c r="SQR1364" s="1"/>
  <c r="SQI1359"/>
  <c r="SQI1364" s="1"/>
  <c r="SQI1370" s="1"/>
  <c r="SQC1359"/>
  <c r="SQC1364" s="1"/>
  <c r="SQB1359"/>
  <c r="SQB1364" s="1"/>
  <c r="SPS1359"/>
  <c r="SPS1364" s="1"/>
  <c r="SPS1370" s="1"/>
  <c r="SPM1359"/>
  <c r="SPM1364" s="1"/>
  <c r="SPL1359"/>
  <c r="SPL1364" s="1"/>
  <c r="SPC1359"/>
  <c r="SPC1364" s="1"/>
  <c r="SPC1370" s="1"/>
  <c r="SOW1359"/>
  <c r="SOW1364" s="1"/>
  <c r="SOV1359"/>
  <c r="SOV1364" s="1"/>
  <c r="SOM1359"/>
  <c r="SOM1364" s="1"/>
  <c r="SOM1370" s="1"/>
  <c r="SOG1359"/>
  <c r="SOG1364" s="1"/>
  <c r="SOF1359"/>
  <c r="SOF1364" s="1"/>
  <c r="SNW1359"/>
  <c r="SNW1364" s="1"/>
  <c r="SNW1370" s="1"/>
  <c r="SNQ1359"/>
  <c r="SNQ1364" s="1"/>
  <c r="SNP1359"/>
  <c r="SNP1364" s="1"/>
  <c r="SNG1359"/>
  <c r="SNG1364" s="1"/>
  <c r="SNG1370" s="1"/>
  <c r="SNA1359"/>
  <c r="SNA1364" s="1"/>
  <c r="SMZ1359"/>
  <c r="SMZ1364" s="1"/>
  <c r="SMQ1359"/>
  <c r="SMQ1364" s="1"/>
  <c r="SMQ1370" s="1"/>
  <c r="SMK1359"/>
  <c r="SMK1364" s="1"/>
  <c r="SMJ1359"/>
  <c r="SMJ1364" s="1"/>
  <c r="SMA1359"/>
  <c r="SMA1364" s="1"/>
  <c r="SMA1370" s="1"/>
  <c r="SLU1359"/>
  <c r="SLU1364" s="1"/>
  <c r="SLT1359"/>
  <c r="SLT1364" s="1"/>
  <c r="SLK1359"/>
  <c r="SLK1364" s="1"/>
  <c r="SLK1370" s="1"/>
  <c r="SLE1359"/>
  <c r="SLE1364" s="1"/>
  <c r="SLD1359"/>
  <c r="SLD1364" s="1"/>
  <c r="SKU1359"/>
  <c r="SKU1364" s="1"/>
  <c r="SKU1370" s="1"/>
  <c r="SKO1359"/>
  <c r="SKO1364" s="1"/>
  <c r="SKN1359"/>
  <c r="SKN1364" s="1"/>
  <c r="SKE1359"/>
  <c r="SKE1364" s="1"/>
  <c r="SKE1370" s="1"/>
  <c r="SJY1359"/>
  <c r="SJY1364" s="1"/>
  <c r="SJX1359"/>
  <c r="SJX1364" s="1"/>
  <c r="SJO1359"/>
  <c r="SJO1364" s="1"/>
  <c r="SJO1370" s="1"/>
  <c r="SJI1359"/>
  <c r="SJI1364" s="1"/>
  <c r="SJH1359"/>
  <c r="SJH1364" s="1"/>
  <c r="SIY1359"/>
  <c r="SIY1364" s="1"/>
  <c r="SIY1370" s="1"/>
  <c r="SIS1359"/>
  <c r="SIS1364" s="1"/>
  <c r="SIR1359"/>
  <c r="SIR1364" s="1"/>
  <c r="SII1359"/>
  <c r="SII1364" s="1"/>
  <c r="SII1370" s="1"/>
  <c r="SIC1359"/>
  <c r="SIC1364" s="1"/>
  <c r="SIB1359"/>
  <c r="SIB1364" s="1"/>
  <c r="SHS1359"/>
  <c r="SHS1364" s="1"/>
  <c r="SHS1370" s="1"/>
  <c r="SHM1359"/>
  <c r="SHM1364" s="1"/>
  <c r="SHL1359"/>
  <c r="SHL1364" s="1"/>
  <c r="SHC1359"/>
  <c r="SHC1364" s="1"/>
  <c r="SHC1370" s="1"/>
  <c r="SGW1359"/>
  <c r="SGW1364" s="1"/>
  <c r="SGV1359"/>
  <c r="SGV1364" s="1"/>
  <c r="SGM1359"/>
  <c r="SGM1364" s="1"/>
  <c r="SGM1370" s="1"/>
  <c r="SGG1359"/>
  <c r="SGG1364" s="1"/>
  <c r="SGF1359"/>
  <c r="SGF1364" s="1"/>
  <c r="SFW1359"/>
  <c r="SFW1364" s="1"/>
  <c r="SFW1370" s="1"/>
  <c r="SFQ1359"/>
  <c r="SFQ1364" s="1"/>
  <c r="SFP1359"/>
  <c r="SFP1364" s="1"/>
  <c r="SFG1359"/>
  <c r="SFG1364" s="1"/>
  <c r="SFG1370" s="1"/>
  <c r="SFA1359"/>
  <c r="SFA1364" s="1"/>
  <c r="SEZ1359"/>
  <c r="SEZ1364" s="1"/>
  <c r="SEQ1359"/>
  <c r="SEQ1364" s="1"/>
  <c r="SEQ1370" s="1"/>
  <c r="SEK1359"/>
  <c r="SEK1364" s="1"/>
  <c r="SEJ1359"/>
  <c r="SEJ1364" s="1"/>
  <c r="SEA1359"/>
  <c r="SEA1364" s="1"/>
  <c r="SEA1370" s="1"/>
  <c r="SDU1359"/>
  <c r="SDU1364" s="1"/>
  <c r="SDT1359"/>
  <c r="SDT1364" s="1"/>
  <c r="SDK1359"/>
  <c r="SDK1364" s="1"/>
  <c r="SDK1370" s="1"/>
  <c r="SDE1359"/>
  <c r="SDE1364" s="1"/>
  <c r="SDD1359"/>
  <c r="SDD1364" s="1"/>
  <c r="SCU1359"/>
  <c r="SCU1364" s="1"/>
  <c r="SCU1370" s="1"/>
  <c r="SCO1359"/>
  <c r="SCO1364" s="1"/>
  <c r="SCN1359"/>
  <c r="SCN1364" s="1"/>
  <c r="SCE1359"/>
  <c r="SCE1364" s="1"/>
  <c r="SCE1370" s="1"/>
  <c r="SBY1359"/>
  <c r="SBY1364" s="1"/>
  <c r="SBX1359"/>
  <c r="SBX1364" s="1"/>
  <c r="SBO1359"/>
  <c r="SBO1364" s="1"/>
  <c r="SBO1370" s="1"/>
  <c r="SBI1359"/>
  <c r="SBI1364" s="1"/>
  <c r="SBH1359"/>
  <c r="SBH1364" s="1"/>
  <c r="SAY1359"/>
  <c r="SAY1364" s="1"/>
  <c r="SAY1370" s="1"/>
  <c r="SAS1359"/>
  <c r="SAS1364" s="1"/>
  <c r="SAR1359"/>
  <c r="SAR1364" s="1"/>
  <c r="SAI1359"/>
  <c r="SAI1364" s="1"/>
  <c r="SAI1370" s="1"/>
  <c r="SAC1359"/>
  <c r="SAC1364" s="1"/>
  <c r="SAB1359"/>
  <c r="SAB1364" s="1"/>
  <c r="RZS1359"/>
  <c r="RZS1364" s="1"/>
  <c r="RZS1370" s="1"/>
  <c r="RZM1359"/>
  <c r="RZM1364" s="1"/>
  <c r="RZL1359"/>
  <c r="RZL1364" s="1"/>
  <c r="RZC1359"/>
  <c r="RZC1364" s="1"/>
  <c r="RZC1370" s="1"/>
  <c r="RYW1359"/>
  <c r="RYW1364" s="1"/>
  <c r="RYV1359"/>
  <c r="RYV1364" s="1"/>
  <c r="RYM1359"/>
  <c r="RYM1364" s="1"/>
  <c r="RYM1370" s="1"/>
  <c r="RYG1359"/>
  <c r="RYG1364" s="1"/>
  <c r="RYF1359"/>
  <c r="RYF1364" s="1"/>
  <c r="RXW1359"/>
  <c r="RXW1364" s="1"/>
  <c r="RXW1370" s="1"/>
  <c r="RXQ1359"/>
  <c r="RXQ1364" s="1"/>
  <c r="RXP1359"/>
  <c r="RXG1359"/>
  <c r="RXG1364" s="1"/>
  <c r="RXG1370" s="1"/>
  <c r="RXA1359"/>
  <c r="RXA1364" s="1"/>
  <c r="RWZ1359"/>
  <c r="RWQ1359"/>
  <c r="RWQ1364" s="1"/>
  <c r="RWQ1370" s="1"/>
  <c r="RWK1359"/>
  <c r="RWK1364" s="1"/>
  <c r="RWJ1359"/>
  <c r="RWA1359"/>
  <c r="RWA1364" s="1"/>
  <c r="RWA1370" s="1"/>
  <c r="RVU1359"/>
  <c r="RVU1364" s="1"/>
  <c r="RVT1359"/>
  <c r="RVK1359"/>
  <c r="RVK1364" s="1"/>
  <c r="RVK1370" s="1"/>
  <c r="RVE1359"/>
  <c r="RVE1364" s="1"/>
  <c r="RVD1359"/>
  <c r="RUU1359"/>
  <c r="RUU1364" s="1"/>
  <c r="RUU1370" s="1"/>
  <c r="RUO1359"/>
  <c r="RUO1364" s="1"/>
  <c r="RUN1359"/>
  <c r="RUE1359"/>
  <c r="RUE1364" s="1"/>
  <c r="RUE1370" s="1"/>
  <c r="RTY1359"/>
  <c r="RTY1364" s="1"/>
  <c r="RTX1359"/>
  <c r="RTO1359"/>
  <c r="RTO1364" s="1"/>
  <c r="RTO1370" s="1"/>
  <c r="RTI1359"/>
  <c r="RTI1364" s="1"/>
  <c r="RTH1359"/>
  <c r="RSY1359"/>
  <c r="RSY1364" s="1"/>
  <c r="RSY1370" s="1"/>
  <c r="RSS1359"/>
  <c r="RSS1364" s="1"/>
  <c r="RSR1359"/>
  <c r="RSI1359"/>
  <c r="RSI1364" s="1"/>
  <c r="RSI1370" s="1"/>
  <c r="RSC1359"/>
  <c r="RSC1364" s="1"/>
  <c r="RSB1359"/>
  <c r="RRS1359"/>
  <c r="RRS1364" s="1"/>
  <c r="RRS1370" s="1"/>
  <c r="RRM1359"/>
  <c r="RRM1364" s="1"/>
  <c r="RRL1359"/>
  <c r="RRC1359"/>
  <c r="RRC1364" s="1"/>
  <c r="RRC1370" s="1"/>
  <c r="RQW1359"/>
  <c r="RQW1364" s="1"/>
  <c r="RQV1359"/>
  <c r="RQM1359"/>
  <c r="RQM1364" s="1"/>
  <c r="RQM1370" s="1"/>
  <c r="RQG1359"/>
  <c r="RQG1364" s="1"/>
  <c r="RQF1359"/>
  <c r="RPW1359"/>
  <c r="RPW1364" s="1"/>
  <c r="RPW1370" s="1"/>
  <c r="RPQ1359"/>
  <c r="RPQ1364" s="1"/>
  <c r="RPP1359"/>
  <c r="RPG1359"/>
  <c r="RPG1364" s="1"/>
  <c r="RPG1370" s="1"/>
  <c r="RPA1359"/>
  <c r="RPA1364" s="1"/>
  <c r="ROZ1359"/>
  <c r="ROQ1359"/>
  <c r="ROQ1364" s="1"/>
  <c r="ROQ1370" s="1"/>
  <c r="ROK1359"/>
  <c r="ROK1364" s="1"/>
  <c r="ROJ1359"/>
  <c r="ROA1359"/>
  <c r="ROA1364" s="1"/>
  <c r="ROA1370" s="1"/>
  <c r="RNU1359"/>
  <c r="RNU1364" s="1"/>
  <c r="RNT1359"/>
  <c r="RNK1359"/>
  <c r="RNK1364" s="1"/>
  <c r="RNK1370" s="1"/>
  <c r="RNE1359"/>
  <c r="RNE1364" s="1"/>
  <c r="RND1359"/>
  <c r="RMU1359"/>
  <c r="RMU1364" s="1"/>
  <c r="RMU1370" s="1"/>
  <c r="RMO1359"/>
  <c r="RMO1364" s="1"/>
  <c r="RMN1359"/>
  <c r="RME1359"/>
  <c r="RME1364" s="1"/>
  <c r="RME1370" s="1"/>
  <c r="RLY1359"/>
  <c r="RLY1364" s="1"/>
  <c r="RLX1359"/>
  <c r="RLO1359"/>
  <c r="RLO1364" s="1"/>
  <c r="RLO1370" s="1"/>
  <c r="RLI1359"/>
  <c r="RLI1364" s="1"/>
  <c r="RLH1359"/>
  <c r="RKY1359"/>
  <c r="RKY1364" s="1"/>
  <c r="RKY1370" s="1"/>
  <c r="RKS1359"/>
  <c r="RKS1364" s="1"/>
  <c r="RKR1359"/>
  <c r="RKI1359"/>
  <c r="RKI1364" s="1"/>
  <c r="RKI1370" s="1"/>
  <c r="RKC1359"/>
  <c r="RKC1364" s="1"/>
  <c r="RKB1359"/>
  <c r="RJS1359"/>
  <c r="RJS1364" s="1"/>
  <c r="RJS1370" s="1"/>
  <c r="RJM1359"/>
  <c r="RJM1364" s="1"/>
  <c r="RJL1359"/>
  <c r="RJC1359"/>
  <c r="RJC1364" s="1"/>
  <c r="RJC1370" s="1"/>
  <c r="RIW1359"/>
  <c r="RIW1364" s="1"/>
  <c r="RIV1359"/>
  <c r="RIM1359"/>
  <c r="RIM1364" s="1"/>
  <c r="RIM1370" s="1"/>
  <c r="RIG1359"/>
  <c r="RIG1364" s="1"/>
  <c r="RIF1359"/>
  <c r="RHW1359"/>
  <c r="RHW1364" s="1"/>
  <c r="RHW1370" s="1"/>
  <c r="RHQ1359"/>
  <c r="RHQ1364" s="1"/>
  <c r="RHP1359"/>
  <c r="RHG1359"/>
  <c r="RHG1364" s="1"/>
  <c r="RHG1370" s="1"/>
  <c r="RHA1359"/>
  <c r="RHA1364" s="1"/>
  <c r="RGZ1359"/>
  <c r="RGQ1359"/>
  <c r="RGQ1364" s="1"/>
  <c r="RGQ1370" s="1"/>
  <c r="RGK1359"/>
  <c r="RGK1364" s="1"/>
  <c r="RGJ1359"/>
  <c r="RGA1359"/>
  <c r="RGA1364" s="1"/>
  <c r="RGA1370" s="1"/>
  <c r="RFU1359"/>
  <c r="RFU1364" s="1"/>
  <c r="RFT1359"/>
  <c r="RFK1359"/>
  <c r="RFK1364" s="1"/>
  <c r="RFK1370" s="1"/>
  <c r="RFE1359"/>
  <c r="RFE1364" s="1"/>
  <c r="RFD1359"/>
  <c r="REU1359"/>
  <c r="REU1364" s="1"/>
  <c r="REU1370" s="1"/>
  <c r="REO1359"/>
  <c r="REO1364" s="1"/>
  <c r="REN1359"/>
  <c r="REE1359"/>
  <c r="REE1364" s="1"/>
  <c r="REE1370" s="1"/>
  <c r="RDY1359"/>
  <c r="RDY1364" s="1"/>
  <c r="RDX1359"/>
  <c r="RDX1364" s="1"/>
  <c r="RDO1359"/>
  <c r="RDO1364" s="1"/>
  <c r="RDO1370" s="1"/>
  <c r="RDI1359"/>
  <c r="RDI1364" s="1"/>
  <c r="RDH1359"/>
  <c r="RDH1364" s="1"/>
  <c r="RCY1359"/>
  <c r="RCY1364" s="1"/>
  <c r="RCY1370" s="1"/>
  <c r="RCS1359"/>
  <c r="RCS1364" s="1"/>
  <c r="RCR1359"/>
  <c r="RCR1364" s="1"/>
  <c r="RCI1359"/>
  <c r="RCI1364" s="1"/>
  <c r="RCI1370" s="1"/>
  <c r="RCC1359"/>
  <c r="RCC1364" s="1"/>
  <c r="RCB1359"/>
  <c r="RCB1364" s="1"/>
  <c r="RBS1359"/>
  <c r="RBS1364" s="1"/>
  <c r="RBS1370" s="1"/>
  <c r="RBM1359"/>
  <c r="RBM1364" s="1"/>
  <c r="RBL1359"/>
  <c r="RBL1364" s="1"/>
  <c r="RBC1359"/>
  <c r="RBC1364" s="1"/>
  <c r="RBC1370" s="1"/>
  <c r="RAW1359"/>
  <c r="RAW1364" s="1"/>
  <c r="RAV1359"/>
  <c r="RAV1364" s="1"/>
  <c r="RAM1359"/>
  <c r="RAM1364" s="1"/>
  <c r="RAM1370" s="1"/>
  <c r="RAG1359"/>
  <c r="RAG1364" s="1"/>
  <c r="RAF1359"/>
  <c r="RAF1364" s="1"/>
  <c r="QZW1359"/>
  <c r="QZW1364" s="1"/>
  <c r="QZW1370" s="1"/>
  <c r="QZQ1359"/>
  <c r="QZQ1364" s="1"/>
  <c r="QZP1359"/>
  <c r="QZP1364" s="1"/>
  <c r="QZG1359"/>
  <c r="QZG1364" s="1"/>
  <c r="QZG1370" s="1"/>
  <c r="QZA1359"/>
  <c r="QZA1364" s="1"/>
  <c r="QYZ1359"/>
  <c r="QYZ1364" s="1"/>
  <c r="QYQ1359"/>
  <c r="QYQ1364" s="1"/>
  <c r="QYQ1370" s="1"/>
  <c r="QYK1359"/>
  <c r="QYK1364" s="1"/>
  <c r="QYJ1359"/>
  <c r="QYJ1364" s="1"/>
  <c r="QYA1359"/>
  <c r="QYA1364" s="1"/>
  <c r="QYA1370" s="1"/>
  <c r="QXU1359"/>
  <c r="QXU1364" s="1"/>
  <c r="QXT1359"/>
  <c r="QXT1364" s="1"/>
  <c r="QXK1359"/>
  <c r="QXK1364" s="1"/>
  <c r="QXK1370" s="1"/>
  <c r="QXE1359"/>
  <c r="QXE1364" s="1"/>
  <c r="QXD1359"/>
  <c r="QXD1364" s="1"/>
  <c r="QWU1359"/>
  <c r="QWU1364" s="1"/>
  <c r="QWU1370" s="1"/>
  <c r="QWO1359"/>
  <c r="QWO1364" s="1"/>
  <c r="QWN1359"/>
  <c r="QWN1364" s="1"/>
  <c r="QWE1359"/>
  <c r="QWE1364" s="1"/>
  <c r="QWE1370" s="1"/>
  <c r="QVY1359"/>
  <c r="QVY1364" s="1"/>
  <c r="QVX1359"/>
  <c r="QVX1364" s="1"/>
  <c r="QVO1359"/>
  <c r="QVO1364" s="1"/>
  <c r="QVO1370" s="1"/>
  <c r="QVI1359"/>
  <c r="QVI1364" s="1"/>
  <c r="QVH1359"/>
  <c r="QVH1364" s="1"/>
  <c r="QUY1359"/>
  <c r="QUY1364" s="1"/>
  <c r="QUY1370" s="1"/>
  <c r="QUS1359"/>
  <c r="QUS1364" s="1"/>
  <c r="QUR1359"/>
  <c r="QUR1364" s="1"/>
  <c r="QUI1359"/>
  <c r="QUI1364" s="1"/>
  <c r="QUI1370" s="1"/>
  <c r="QUC1359"/>
  <c r="QUC1364" s="1"/>
  <c r="QUB1359"/>
  <c r="QUB1364" s="1"/>
  <c r="QTS1359"/>
  <c r="QTS1364" s="1"/>
  <c r="QTS1370" s="1"/>
  <c r="QTM1359"/>
  <c r="QTM1364" s="1"/>
  <c r="QTL1359"/>
  <c r="QTL1364" s="1"/>
  <c r="QTC1359"/>
  <c r="QTC1364" s="1"/>
  <c r="QTC1370" s="1"/>
  <c r="QSW1359"/>
  <c r="QSW1364" s="1"/>
  <c r="QSV1359"/>
  <c r="QSV1364" s="1"/>
  <c r="QSM1359"/>
  <c r="QSM1364" s="1"/>
  <c r="QSM1370" s="1"/>
  <c r="QSG1359"/>
  <c r="QSG1364" s="1"/>
  <c r="QSF1359"/>
  <c r="QSF1364" s="1"/>
  <c r="QRW1359"/>
  <c r="QRW1364" s="1"/>
  <c r="QRW1370" s="1"/>
  <c r="QRQ1359"/>
  <c r="QRQ1364" s="1"/>
  <c r="QRP1359"/>
  <c r="QRP1364" s="1"/>
  <c r="QRG1359"/>
  <c r="QRG1364" s="1"/>
  <c r="QRG1370" s="1"/>
  <c r="QRA1359"/>
  <c r="QRA1364" s="1"/>
  <c r="QQZ1359"/>
  <c r="QQZ1364" s="1"/>
  <c r="QQQ1359"/>
  <c r="QQQ1364" s="1"/>
  <c r="QQQ1370" s="1"/>
  <c r="QQK1359"/>
  <c r="QQK1364" s="1"/>
  <c r="QQJ1359"/>
  <c r="QQJ1364" s="1"/>
  <c r="QQA1359"/>
  <c r="QQA1364" s="1"/>
  <c r="QQA1370" s="1"/>
  <c r="QPU1359"/>
  <c r="QPU1364" s="1"/>
  <c r="QPT1359"/>
  <c r="QPT1364" s="1"/>
  <c r="QPK1359"/>
  <c r="QPK1364" s="1"/>
  <c r="QPK1370" s="1"/>
  <c r="QPE1359"/>
  <c r="QPE1364" s="1"/>
  <c r="QPD1359"/>
  <c r="QPD1364" s="1"/>
  <c r="QOU1359"/>
  <c r="QOU1364" s="1"/>
  <c r="QOU1370" s="1"/>
  <c r="QOO1359"/>
  <c r="QOO1364" s="1"/>
  <c r="QON1359"/>
  <c r="QON1364" s="1"/>
  <c r="QOE1359"/>
  <c r="QOE1364" s="1"/>
  <c r="QOE1370" s="1"/>
  <c r="QNY1359"/>
  <c r="QNY1364" s="1"/>
  <c r="QNX1359"/>
  <c r="QNX1364" s="1"/>
  <c r="QNO1359"/>
  <c r="QNO1364" s="1"/>
  <c r="QNO1370" s="1"/>
  <c r="QNI1359"/>
  <c r="QNI1364" s="1"/>
  <c r="QNH1359"/>
  <c r="QNH1364" s="1"/>
  <c r="QMY1359"/>
  <c r="QMY1364" s="1"/>
  <c r="QMY1370" s="1"/>
  <c r="QMS1359"/>
  <c r="QMS1364" s="1"/>
  <c r="QMR1359"/>
  <c r="QMR1364" s="1"/>
  <c r="QMI1359"/>
  <c r="QMI1364" s="1"/>
  <c r="QMI1370" s="1"/>
  <c r="QMC1359"/>
  <c r="QMC1364" s="1"/>
  <c r="QMB1359"/>
  <c r="QMB1364" s="1"/>
  <c r="QLS1359"/>
  <c r="QLS1364" s="1"/>
  <c r="QLS1370" s="1"/>
  <c r="QLM1359"/>
  <c r="QLM1364" s="1"/>
  <c r="QLL1359"/>
  <c r="QLL1364" s="1"/>
  <c r="QLC1359"/>
  <c r="QLC1364" s="1"/>
  <c r="QLC1370" s="1"/>
  <c r="QKW1359"/>
  <c r="QKW1364" s="1"/>
  <c r="QKV1359"/>
  <c r="QKV1364" s="1"/>
  <c r="QKM1359"/>
  <c r="QKM1364" s="1"/>
  <c r="QKM1370" s="1"/>
  <c r="QKG1359"/>
  <c r="QKG1364" s="1"/>
  <c r="QKF1359"/>
  <c r="QKF1364" s="1"/>
  <c r="QJW1359"/>
  <c r="QJW1364" s="1"/>
  <c r="QJW1370" s="1"/>
  <c r="QJQ1359"/>
  <c r="QJQ1364" s="1"/>
  <c r="QJP1359"/>
  <c r="QJP1364" s="1"/>
  <c r="QJG1359"/>
  <c r="QJG1364" s="1"/>
  <c r="QJG1370" s="1"/>
  <c r="QJA1359"/>
  <c r="QJA1364" s="1"/>
  <c r="QIZ1359"/>
  <c r="QIZ1364" s="1"/>
  <c r="QIQ1359"/>
  <c r="QIQ1364" s="1"/>
  <c r="QIQ1370" s="1"/>
  <c r="QIK1359"/>
  <c r="QIK1364" s="1"/>
  <c r="QIJ1359"/>
  <c r="QIJ1364" s="1"/>
  <c r="QIA1359"/>
  <c r="QIA1364" s="1"/>
  <c r="QIA1370" s="1"/>
  <c r="QHU1359"/>
  <c r="QHU1364" s="1"/>
  <c r="QHT1359"/>
  <c r="QHT1364" s="1"/>
  <c r="QHK1359"/>
  <c r="QHK1364" s="1"/>
  <c r="QHK1370" s="1"/>
  <c r="QHE1359"/>
  <c r="QHE1364" s="1"/>
  <c r="QHD1359"/>
  <c r="QHD1364" s="1"/>
  <c r="QGU1359"/>
  <c r="QGU1364" s="1"/>
  <c r="QGU1370" s="1"/>
  <c r="QGO1359"/>
  <c r="QGO1364" s="1"/>
  <c r="QGN1359"/>
  <c r="QGN1364" s="1"/>
  <c r="QGE1359"/>
  <c r="QGE1364" s="1"/>
  <c r="QGE1370" s="1"/>
  <c r="QFY1359"/>
  <c r="QFY1364" s="1"/>
  <c r="QFX1359"/>
  <c r="QFX1364" s="1"/>
  <c r="QFO1359"/>
  <c r="QFO1364" s="1"/>
  <c r="QFO1370" s="1"/>
  <c r="QFI1359"/>
  <c r="QFI1364" s="1"/>
  <c r="QFH1359"/>
  <c r="QFH1364" s="1"/>
  <c r="QEY1359"/>
  <c r="QEY1364" s="1"/>
  <c r="QEY1370" s="1"/>
  <c r="QES1359"/>
  <c r="QES1364" s="1"/>
  <c r="QER1359"/>
  <c r="QER1364" s="1"/>
  <c r="QEI1359"/>
  <c r="QEI1364" s="1"/>
  <c r="QEI1370" s="1"/>
  <c r="QEC1359"/>
  <c r="QEC1364" s="1"/>
  <c r="QEB1359"/>
  <c r="QEB1364" s="1"/>
  <c r="QDS1359"/>
  <c r="QDS1364" s="1"/>
  <c r="QDS1370" s="1"/>
  <c r="QDM1359"/>
  <c r="QDM1364" s="1"/>
  <c r="QDL1359"/>
  <c r="QDL1364" s="1"/>
  <c r="QDC1359"/>
  <c r="QDC1364" s="1"/>
  <c r="QDC1370" s="1"/>
  <c r="QCW1359"/>
  <c r="QCW1364" s="1"/>
  <c r="QCV1359"/>
  <c r="QCV1364" s="1"/>
  <c r="QCM1359"/>
  <c r="QCM1364" s="1"/>
  <c r="QCM1370" s="1"/>
  <c r="QCG1359"/>
  <c r="QCG1364" s="1"/>
  <c r="QCF1359"/>
  <c r="QCF1364" s="1"/>
  <c r="QBW1359"/>
  <c r="QBW1364" s="1"/>
  <c r="QBW1370" s="1"/>
  <c r="QBQ1359"/>
  <c r="QBQ1364" s="1"/>
  <c r="QBP1359"/>
  <c r="QBP1364" s="1"/>
  <c r="QBG1359"/>
  <c r="QBG1364" s="1"/>
  <c r="QBG1370" s="1"/>
  <c r="QBA1359"/>
  <c r="QBA1364" s="1"/>
  <c r="QAZ1359"/>
  <c r="QAZ1364" s="1"/>
  <c r="QAQ1359"/>
  <c r="QAQ1364" s="1"/>
  <c r="QAQ1370" s="1"/>
  <c r="QAK1359"/>
  <c r="QAK1364" s="1"/>
  <c r="QAJ1359"/>
  <c r="QAJ1364" s="1"/>
  <c r="QAA1359"/>
  <c r="QAA1364" s="1"/>
  <c r="QAA1370" s="1"/>
  <c r="PZU1359"/>
  <c r="PZU1364" s="1"/>
  <c r="PZT1359"/>
  <c r="PZT1364" s="1"/>
  <c r="PZK1359"/>
  <c r="PZK1364" s="1"/>
  <c r="PZK1370" s="1"/>
  <c r="PZE1359"/>
  <c r="PZE1364" s="1"/>
  <c r="PZD1359"/>
  <c r="PZD1364" s="1"/>
  <c r="PYU1359"/>
  <c r="PYU1364" s="1"/>
  <c r="PYU1370" s="1"/>
  <c r="PYO1359"/>
  <c r="PYO1364" s="1"/>
  <c r="PYN1359"/>
  <c r="PYN1364" s="1"/>
  <c r="PYE1359"/>
  <c r="PYE1364" s="1"/>
  <c r="PYE1370" s="1"/>
  <c r="PXY1359"/>
  <c r="PXY1364" s="1"/>
  <c r="PXX1359"/>
  <c r="PXX1364" s="1"/>
  <c r="PXO1359"/>
  <c r="PXO1364" s="1"/>
  <c r="PXO1370" s="1"/>
  <c r="PXI1359"/>
  <c r="PXI1364" s="1"/>
  <c r="PXH1359"/>
  <c r="PXH1364" s="1"/>
  <c r="PWY1359"/>
  <c r="PWY1364" s="1"/>
  <c r="PWY1370" s="1"/>
  <c r="PWS1359"/>
  <c r="PWS1364" s="1"/>
  <c r="PWR1359"/>
  <c r="PWR1364" s="1"/>
  <c r="PWI1359"/>
  <c r="PWI1364" s="1"/>
  <c r="PWI1370" s="1"/>
  <c r="PWC1359"/>
  <c r="PWC1364" s="1"/>
  <c r="PWB1359"/>
  <c r="PWB1364" s="1"/>
  <c r="PVS1359"/>
  <c r="PVS1364" s="1"/>
  <c r="PVS1370" s="1"/>
  <c r="PVM1359"/>
  <c r="PVM1364" s="1"/>
  <c r="PVL1359"/>
  <c r="PVL1364" s="1"/>
  <c r="PVC1359"/>
  <c r="PVC1364" s="1"/>
  <c r="PVC1370" s="1"/>
  <c r="PUW1359"/>
  <c r="PUW1364" s="1"/>
  <c r="PUV1359"/>
  <c r="PUV1364" s="1"/>
  <c r="PUM1359"/>
  <c r="PUM1364" s="1"/>
  <c r="PUM1370" s="1"/>
  <c r="PUG1359"/>
  <c r="PUG1364" s="1"/>
  <c r="PUF1359"/>
  <c r="PUF1364" s="1"/>
  <c r="PTW1359"/>
  <c r="PTW1364" s="1"/>
  <c r="PTW1370" s="1"/>
  <c r="PTQ1359"/>
  <c r="PTQ1364" s="1"/>
  <c r="PTP1359"/>
  <c r="PTP1364" s="1"/>
  <c r="PTG1359"/>
  <c r="PTG1364" s="1"/>
  <c r="PTG1370" s="1"/>
  <c r="PTA1359"/>
  <c r="PTA1364" s="1"/>
  <c r="PSZ1359"/>
  <c r="PSZ1364" s="1"/>
  <c r="PSQ1359"/>
  <c r="PSQ1364" s="1"/>
  <c r="PSQ1370" s="1"/>
  <c r="PSK1359"/>
  <c r="PSK1364" s="1"/>
  <c r="PSJ1359"/>
  <c r="PSJ1364" s="1"/>
  <c r="PSA1359"/>
  <c r="PSA1364" s="1"/>
  <c r="PSA1370" s="1"/>
  <c r="PRU1359"/>
  <c r="PRU1364" s="1"/>
  <c r="PRT1359"/>
  <c r="PRT1364" s="1"/>
  <c r="PRK1359"/>
  <c r="PRK1364" s="1"/>
  <c r="PRK1370" s="1"/>
  <c r="PRE1359"/>
  <c r="PRE1364" s="1"/>
  <c r="PRD1359"/>
  <c r="PRD1364" s="1"/>
  <c r="PQU1359"/>
  <c r="PQU1364" s="1"/>
  <c r="PQU1370" s="1"/>
  <c r="PQO1359"/>
  <c r="PQO1364" s="1"/>
  <c r="PQN1359"/>
  <c r="PQN1364" s="1"/>
  <c r="PQE1359"/>
  <c r="PQE1364" s="1"/>
  <c r="PQE1370" s="1"/>
  <c r="PPY1359"/>
  <c r="PPY1364" s="1"/>
  <c r="PPX1359"/>
  <c r="PPX1364" s="1"/>
  <c r="PPO1359"/>
  <c r="PPO1364" s="1"/>
  <c r="PPO1370" s="1"/>
  <c r="PPI1359"/>
  <c r="PPI1364" s="1"/>
  <c r="PPH1359"/>
  <c r="PPH1364" s="1"/>
  <c r="POY1359"/>
  <c r="POY1364" s="1"/>
  <c r="POY1370" s="1"/>
  <c r="POS1359"/>
  <c r="POS1364" s="1"/>
  <c r="POR1359"/>
  <c r="POR1364" s="1"/>
  <c r="POI1359"/>
  <c r="POI1364" s="1"/>
  <c r="POI1370" s="1"/>
  <c r="POC1359"/>
  <c r="POC1364" s="1"/>
  <c r="POB1359"/>
  <c r="POB1364" s="1"/>
  <c r="PNS1359"/>
  <c r="PNS1364" s="1"/>
  <c r="PNS1370" s="1"/>
  <c r="PNM1359"/>
  <c r="PNM1364" s="1"/>
  <c r="PNL1359"/>
  <c r="PNL1364" s="1"/>
  <c r="PNC1359"/>
  <c r="PNC1364" s="1"/>
  <c r="PNC1370" s="1"/>
  <c r="PMW1359"/>
  <c r="PMW1364" s="1"/>
  <c r="PMV1359"/>
  <c r="PMV1364" s="1"/>
  <c r="PMM1359"/>
  <c r="PMM1364" s="1"/>
  <c r="PMM1370" s="1"/>
  <c r="PMG1359"/>
  <c r="PMG1364" s="1"/>
  <c r="PMF1359"/>
  <c r="PMF1364" s="1"/>
  <c r="PLW1359"/>
  <c r="PLW1364" s="1"/>
  <c r="PLW1370" s="1"/>
  <c r="PLQ1359"/>
  <c r="PLQ1364" s="1"/>
  <c r="PLP1359"/>
  <c r="PLP1364" s="1"/>
  <c r="PLG1359"/>
  <c r="PLG1364" s="1"/>
  <c r="PLG1370" s="1"/>
  <c r="PLA1359"/>
  <c r="PLA1364" s="1"/>
  <c r="PKZ1359"/>
  <c r="PKZ1364" s="1"/>
  <c r="PKQ1359"/>
  <c r="PKQ1364" s="1"/>
  <c r="PKQ1370" s="1"/>
  <c r="PKK1359"/>
  <c r="PKK1364" s="1"/>
  <c r="PKJ1359"/>
  <c r="PKJ1364" s="1"/>
  <c r="PKA1359"/>
  <c r="PKA1364" s="1"/>
  <c r="PKA1370" s="1"/>
  <c r="PJU1359"/>
  <c r="PJU1364" s="1"/>
  <c r="PJT1359"/>
  <c r="PJT1364" s="1"/>
  <c r="PJK1359"/>
  <c r="PJK1364" s="1"/>
  <c r="PJK1370" s="1"/>
  <c r="PJE1359"/>
  <c r="PJE1364" s="1"/>
  <c r="PJD1359"/>
  <c r="PIU1359"/>
  <c r="PIU1364" s="1"/>
  <c r="PIU1370" s="1"/>
  <c r="PIO1359"/>
  <c r="PIO1364" s="1"/>
  <c r="PIN1359"/>
  <c r="PIE1359"/>
  <c r="PIE1364" s="1"/>
  <c r="PIE1370" s="1"/>
  <c r="PHY1359"/>
  <c r="PHY1364" s="1"/>
  <c r="PHX1359"/>
  <c r="PHO1359"/>
  <c r="PHO1364" s="1"/>
  <c r="PHO1370" s="1"/>
  <c r="PHI1359"/>
  <c r="PHI1364" s="1"/>
  <c r="PHH1359"/>
  <c r="PGY1359"/>
  <c r="PGY1364" s="1"/>
  <c r="PGY1370" s="1"/>
  <c r="PGS1359"/>
  <c r="PGS1364" s="1"/>
  <c r="PGR1359"/>
  <c r="PGI1359"/>
  <c r="PGI1364" s="1"/>
  <c r="PGI1370" s="1"/>
  <c r="PGC1359"/>
  <c r="PGC1364" s="1"/>
  <c r="PGB1359"/>
  <c r="PFS1359"/>
  <c r="PFS1364" s="1"/>
  <c r="PFS1370" s="1"/>
  <c r="PFM1359"/>
  <c r="PFM1364" s="1"/>
  <c r="PFL1359"/>
  <c r="PFC1359"/>
  <c r="PFC1364" s="1"/>
  <c r="PFC1370" s="1"/>
  <c r="PEW1359"/>
  <c r="PEW1364" s="1"/>
  <c r="PEV1359"/>
  <c r="PEM1359"/>
  <c r="PEM1364" s="1"/>
  <c r="PEM1370" s="1"/>
  <c r="PEG1359"/>
  <c r="PEG1364" s="1"/>
  <c r="PEF1359"/>
  <c r="PDW1359"/>
  <c r="PDW1364" s="1"/>
  <c r="PDW1370" s="1"/>
  <c r="PDQ1359"/>
  <c r="PDQ1364" s="1"/>
  <c r="PDP1359"/>
  <c r="PDG1359"/>
  <c r="PDG1364" s="1"/>
  <c r="PDG1370" s="1"/>
  <c r="PDA1359"/>
  <c r="PDA1364" s="1"/>
  <c r="PCZ1359"/>
  <c r="PCQ1359"/>
  <c r="PCQ1364" s="1"/>
  <c r="PCQ1370" s="1"/>
  <c r="PCK1359"/>
  <c r="PCK1364" s="1"/>
  <c r="PCJ1359"/>
  <c r="PCA1359"/>
  <c r="PCA1364" s="1"/>
  <c r="PCA1370" s="1"/>
  <c r="PBU1359"/>
  <c r="PBU1364" s="1"/>
  <c r="PBT1359"/>
  <c r="PBK1359"/>
  <c r="PBK1364" s="1"/>
  <c r="PBK1370" s="1"/>
  <c r="PBE1359"/>
  <c r="PBE1364" s="1"/>
  <c r="PBD1359"/>
  <c r="PAU1359"/>
  <c r="PAU1364" s="1"/>
  <c r="PAU1370" s="1"/>
  <c r="PAO1359"/>
  <c r="PAO1364" s="1"/>
  <c r="PAN1359"/>
  <c r="PAE1359"/>
  <c r="PAE1364" s="1"/>
  <c r="PAE1370" s="1"/>
  <c r="OZY1359"/>
  <c r="OZY1364" s="1"/>
  <c r="OZX1359"/>
  <c r="OZX1364" s="1"/>
  <c r="OZO1359"/>
  <c r="OZO1364" s="1"/>
  <c r="OZO1370" s="1"/>
  <c r="OZI1359"/>
  <c r="OZI1364" s="1"/>
  <c r="OZH1359"/>
  <c r="OZH1364" s="1"/>
  <c r="OYY1359"/>
  <c r="OYY1364" s="1"/>
  <c r="OYY1370" s="1"/>
  <c r="OYS1359"/>
  <c r="OYS1364" s="1"/>
  <c r="OYR1359"/>
  <c r="OYR1364" s="1"/>
  <c r="OYI1359"/>
  <c r="OYI1364" s="1"/>
  <c r="OYI1370" s="1"/>
  <c r="OYC1359"/>
  <c r="OYC1364" s="1"/>
  <c r="OYB1359"/>
  <c r="OYB1364" s="1"/>
  <c r="OXS1359"/>
  <c r="OXS1364" s="1"/>
  <c r="OXS1370" s="1"/>
  <c r="OXM1359"/>
  <c r="OXM1364" s="1"/>
  <c r="OXL1359"/>
  <c r="OXL1364" s="1"/>
  <c r="OXC1359"/>
  <c r="OXC1364" s="1"/>
  <c r="OXC1370" s="1"/>
  <c r="OWW1359"/>
  <c r="OWW1364" s="1"/>
  <c r="OWV1359"/>
  <c r="OWV1364" s="1"/>
  <c r="OWM1359"/>
  <c r="OWM1364" s="1"/>
  <c r="OWM1370" s="1"/>
  <c r="OWG1359"/>
  <c r="OWG1364" s="1"/>
  <c r="OWF1359"/>
  <c r="OWF1364" s="1"/>
  <c r="OVW1359"/>
  <c r="OVW1364" s="1"/>
  <c r="OVW1370" s="1"/>
  <c r="OVQ1359"/>
  <c r="OVQ1364" s="1"/>
  <c r="OVP1359"/>
  <c r="OVP1364" s="1"/>
  <c r="OVG1359"/>
  <c r="OVG1364" s="1"/>
  <c r="OVG1370" s="1"/>
  <c r="OVA1359"/>
  <c r="OVA1364" s="1"/>
  <c r="OUZ1359"/>
  <c r="OUZ1364" s="1"/>
  <c r="OUQ1359"/>
  <c r="OUQ1364" s="1"/>
  <c r="OUQ1370" s="1"/>
  <c r="OUK1359"/>
  <c r="OUK1364" s="1"/>
  <c r="OUJ1359"/>
  <c r="OUJ1364" s="1"/>
  <c r="OUA1359"/>
  <c r="OUA1364" s="1"/>
  <c r="OUA1370" s="1"/>
  <c r="OTU1359"/>
  <c r="OTU1364" s="1"/>
  <c r="OTT1359"/>
  <c r="OTT1364" s="1"/>
  <c r="OTK1359"/>
  <c r="OTK1364" s="1"/>
  <c r="OTK1370" s="1"/>
  <c r="OTE1359"/>
  <c r="OTE1364" s="1"/>
  <c r="OTD1359"/>
  <c r="OTD1364" s="1"/>
  <c r="OSU1359"/>
  <c r="OSU1364" s="1"/>
  <c r="OSU1370" s="1"/>
  <c r="OSO1359"/>
  <c r="OSO1364" s="1"/>
  <c r="OSN1359"/>
  <c r="OSN1364" s="1"/>
  <c r="OSE1359"/>
  <c r="OSE1364" s="1"/>
  <c r="OSE1370" s="1"/>
  <c r="ORY1359"/>
  <c r="ORY1364" s="1"/>
  <c r="ORX1359"/>
  <c r="ORX1364" s="1"/>
  <c r="ORO1359"/>
  <c r="ORO1364" s="1"/>
  <c r="ORO1370" s="1"/>
  <c r="ORI1359"/>
  <c r="ORI1364" s="1"/>
  <c r="ORH1359"/>
  <c r="ORH1364" s="1"/>
  <c r="OQY1359"/>
  <c r="OQY1364" s="1"/>
  <c r="OQY1370" s="1"/>
  <c r="OQS1359"/>
  <c r="OQS1364" s="1"/>
  <c r="OQR1359"/>
  <c r="OQR1364" s="1"/>
  <c r="OQI1359"/>
  <c r="OQI1364" s="1"/>
  <c r="OQI1370" s="1"/>
  <c r="OQC1359"/>
  <c r="OQC1364" s="1"/>
  <c r="OQB1359"/>
  <c r="OQB1364" s="1"/>
  <c r="OPS1359"/>
  <c r="OPS1364" s="1"/>
  <c r="OPS1370" s="1"/>
  <c r="OPM1359"/>
  <c r="OPM1364" s="1"/>
  <c r="OPL1359"/>
  <c r="OPL1364" s="1"/>
  <c r="OPC1359"/>
  <c r="OPC1364" s="1"/>
  <c r="OPC1370" s="1"/>
  <c r="OOW1359"/>
  <c r="OOW1364" s="1"/>
  <c r="OOV1359"/>
  <c r="OOV1364" s="1"/>
  <c r="OOM1359"/>
  <c r="OOM1364" s="1"/>
  <c r="OOM1370" s="1"/>
  <c r="OOG1359"/>
  <c r="OOG1364" s="1"/>
  <c r="OOF1359"/>
  <c r="OOF1364" s="1"/>
  <c r="ONW1359"/>
  <c r="ONW1364" s="1"/>
  <c r="ONW1370" s="1"/>
  <c r="ONQ1359"/>
  <c r="ONQ1364" s="1"/>
  <c r="ONP1359"/>
  <c r="ONP1364" s="1"/>
  <c r="ONG1359"/>
  <c r="ONG1364" s="1"/>
  <c r="ONG1370" s="1"/>
  <c r="ONA1359"/>
  <c r="ONA1364" s="1"/>
  <c r="OMZ1359"/>
  <c r="OMZ1364" s="1"/>
  <c r="OMQ1359"/>
  <c r="OMQ1364" s="1"/>
  <c r="OMQ1370" s="1"/>
  <c r="OMK1359"/>
  <c r="OMK1364" s="1"/>
  <c r="OMJ1359"/>
  <c r="OMJ1364" s="1"/>
  <c r="OMA1359"/>
  <c r="OMA1364" s="1"/>
  <c r="OMA1370" s="1"/>
  <c r="OLU1359"/>
  <c r="OLU1364" s="1"/>
  <c r="OLT1359"/>
  <c r="OLT1364" s="1"/>
  <c r="OLK1359"/>
  <c r="OLK1364" s="1"/>
  <c r="OLK1370" s="1"/>
  <c r="OLE1359"/>
  <c r="OLE1364" s="1"/>
  <c r="OLD1359"/>
  <c r="OLD1364" s="1"/>
  <c r="OKU1359"/>
  <c r="OKU1364" s="1"/>
  <c r="OKU1370" s="1"/>
  <c r="OKO1359"/>
  <c r="OKO1364" s="1"/>
  <c r="OKN1359"/>
  <c r="OKN1364" s="1"/>
  <c r="OKE1359"/>
  <c r="OKE1364" s="1"/>
  <c r="OKE1370" s="1"/>
  <c r="OJY1359"/>
  <c r="OJY1364" s="1"/>
  <c r="OJX1359"/>
  <c r="OJX1364" s="1"/>
  <c r="OJO1359"/>
  <c r="OJO1364" s="1"/>
  <c r="OJO1370" s="1"/>
  <c r="OJI1359"/>
  <c r="OJI1364" s="1"/>
  <c r="OJH1359"/>
  <c r="OJH1364" s="1"/>
  <c r="OIY1359"/>
  <c r="OIY1364" s="1"/>
  <c r="OIY1370" s="1"/>
  <c r="OIS1359"/>
  <c r="OIS1364" s="1"/>
  <c r="OIR1359"/>
  <c r="OIR1364" s="1"/>
  <c r="OII1359"/>
  <c r="OII1364" s="1"/>
  <c r="OII1370" s="1"/>
  <c r="OIC1359"/>
  <c r="OIC1364" s="1"/>
  <c r="OIB1359"/>
  <c r="OIB1364" s="1"/>
  <c r="OHS1359"/>
  <c r="OHS1364" s="1"/>
  <c r="OHS1370" s="1"/>
  <c r="OHM1359"/>
  <c r="OHM1364" s="1"/>
  <c r="OHL1359"/>
  <c r="OHL1364" s="1"/>
  <c r="OHC1359"/>
  <c r="OHC1364" s="1"/>
  <c r="OHC1370" s="1"/>
  <c r="OGW1359"/>
  <c r="OGW1364" s="1"/>
  <c r="OGV1359"/>
  <c r="OGV1364" s="1"/>
  <c r="OGM1359"/>
  <c r="OGM1364" s="1"/>
  <c r="OGM1370" s="1"/>
  <c r="OGG1359"/>
  <c r="OGG1364" s="1"/>
  <c r="OGF1359"/>
  <c r="OGF1364" s="1"/>
  <c r="OFW1359"/>
  <c r="OFW1364" s="1"/>
  <c r="OFW1370" s="1"/>
  <c r="OFQ1359"/>
  <c r="OFQ1364" s="1"/>
  <c r="OFP1359"/>
  <c r="OFP1364" s="1"/>
  <c r="OFG1359"/>
  <c r="OFG1364" s="1"/>
  <c r="OFG1370" s="1"/>
  <c r="OFA1359"/>
  <c r="OFA1364" s="1"/>
  <c r="OEZ1359"/>
  <c r="OEZ1364" s="1"/>
  <c r="OEQ1359"/>
  <c r="OEQ1364" s="1"/>
  <c r="OEQ1370" s="1"/>
  <c r="OEK1359"/>
  <c r="OEK1364" s="1"/>
  <c r="OEJ1359"/>
  <c r="OEJ1364" s="1"/>
  <c r="OEA1359"/>
  <c r="OEA1364" s="1"/>
  <c r="OEA1370" s="1"/>
  <c r="ODU1359"/>
  <c r="ODU1364" s="1"/>
  <c r="ODT1359"/>
  <c r="ODT1364" s="1"/>
  <c r="ODK1359"/>
  <c r="ODK1364" s="1"/>
  <c r="ODK1370" s="1"/>
  <c r="ODE1359"/>
  <c r="ODE1364" s="1"/>
  <c r="ODD1359"/>
  <c r="ODD1364" s="1"/>
  <c r="OCU1359"/>
  <c r="OCU1364" s="1"/>
  <c r="OCU1370" s="1"/>
  <c r="OCO1359"/>
  <c r="OCO1364" s="1"/>
  <c r="OCN1359"/>
  <c r="OCN1364" s="1"/>
  <c r="OCE1359"/>
  <c r="OCE1364" s="1"/>
  <c r="OCE1370" s="1"/>
  <c r="OBY1359"/>
  <c r="OBY1364" s="1"/>
  <c r="OBX1359"/>
  <c r="OBX1364" s="1"/>
  <c r="OBO1359"/>
  <c r="OBO1364" s="1"/>
  <c r="OBO1370" s="1"/>
  <c r="OBI1359"/>
  <c r="OBI1364" s="1"/>
  <c r="OBH1359"/>
  <c r="OBH1364" s="1"/>
  <c r="OAY1359"/>
  <c r="OAY1364" s="1"/>
  <c r="OAY1370" s="1"/>
  <c r="OAS1359"/>
  <c r="OAS1364" s="1"/>
  <c r="OAR1359"/>
  <c r="OAR1364" s="1"/>
  <c r="OAI1359"/>
  <c r="OAI1364" s="1"/>
  <c r="OAI1370" s="1"/>
  <c r="OAC1359"/>
  <c r="OAC1364" s="1"/>
  <c r="OAB1359"/>
  <c r="OAB1364" s="1"/>
  <c r="NZS1359"/>
  <c r="NZS1364" s="1"/>
  <c r="NZS1370" s="1"/>
  <c r="NZM1359"/>
  <c r="NZM1364" s="1"/>
  <c r="NZL1359"/>
  <c r="NZL1364" s="1"/>
  <c r="NZC1359"/>
  <c r="NZC1364" s="1"/>
  <c r="NZC1370" s="1"/>
  <c r="NYW1359"/>
  <c r="NYW1364" s="1"/>
  <c r="NYV1359"/>
  <c r="NYV1364" s="1"/>
  <c r="NYM1359"/>
  <c r="NYM1364" s="1"/>
  <c r="NYM1370" s="1"/>
  <c r="NYG1359"/>
  <c r="NYG1364" s="1"/>
  <c r="NYF1359"/>
  <c r="NYF1364" s="1"/>
  <c r="NXW1359"/>
  <c r="NXW1364" s="1"/>
  <c r="NXW1370" s="1"/>
  <c r="NXQ1359"/>
  <c r="NXQ1364" s="1"/>
  <c r="NXP1359"/>
  <c r="NXP1364" s="1"/>
  <c r="NXG1359"/>
  <c r="NXG1364" s="1"/>
  <c r="NXG1370" s="1"/>
  <c r="NXA1359"/>
  <c r="NXA1364" s="1"/>
  <c r="NWZ1359"/>
  <c r="NWZ1364" s="1"/>
  <c r="NWQ1359"/>
  <c r="NWQ1364" s="1"/>
  <c r="NWQ1370" s="1"/>
  <c r="NWK1359"/>
  <c r="NWK1364" s="1"/>
  <c r="NWJ1359"/>
  <c r="NWJ1364" s="1"/>
  <c r="NWA1359"/>
  <c r="NWA1364" s="1"/>
  <c r="NWA1370" s="1"/>
  <c r="NVU1359"/>
  <c r="NVU1364" s="1"/>
  <c r="NVT1359"/>
  <c r="NVT1364" s="1"/>
  <c r="NVK1359"/>
  <c r="NVK1364" s="1"/>
  <c r="NVK1370" s="1"/>
  <c r="NVE1359"/>
  <c r="NVE1364" s="1"/>
  <c r="NVD1359"/>
  <c r="NVD1364" s="1"/>
  <c r="NUU1359"/>
  <c r="NUU1364" s="1"/>
  <c r="NUU1370" s="1"/>
  <c r="NUO1359"/>
  <c r="NUO1364" s="1"/>
  <c r="NUN1359"/>
  <c r="NUN1364" s="1"/>
  <c r="NUE1359"/>
  <c r="NUE1364" s="1"/>
  <c r="NUE1370" s="1"/>
  <c r="NTY1359"/>
  <c r="NTY1364" s="1"/>
  <c r="NTX1359"/>
  <c r="NTX1364" s="1"/>
  <c r="NTO1359"/>
  <c r="NTO1364" s="1"/>
  <c r="NTO1370" s="1"/>
  <c r="NTI1359"/>
  <c r="NTI1364" s="1"/>
  <c r="NTH1359"/>
  <c r="NTH1364" s="1"/>
  <c r="NSY1359"/>
  <c r="NSY1364" s="1"/>
  <c r="NSY1370" s="1"/>
  <c r="NSS1359"/>
  <c r="NSS1364" s="1"/>
  <c r="NSR1359"/>
  <c r="NSR1364" s="1"/>
  <c r="NSI1359"/>
  <c r="NSI1364" s="1"/>
  <c r="NSI1370" s="1"/>
  <c r="NSC1359"/>
  <c r="NSC1364" s="1"/>
  <c r="NSB1359"/>
  <c r="NSB1364" s="1"/>
  <c r="NRS1359"/>
  <c r="NRS1364" s="1"/>
  <c r="NRS1370" s="1"/>
  <c r="NRM1359"/>
  <c r="NRM1364" s="1"/>
  <c r="NRL1359"/>
  <c r="NRL1364" s="1"/>
  <c r="NRC1359"/>
  <c r="NRC1364" s="1"/>
  <c r="NRC1370" s="1"/>
  <c r="NQW1359"/>
  <c r="NQW1364" s="1"/>
  <c r="NQV1359"/>
  <c r="NQV1364" s="1"/>
  <c r="NQM1359"/>
  <c r="NQM1364" s="1"/>
  <c r="NQM1370" s="1"/>
  <c r="NQG1359"/>
  <c r="NQG1364" s="1"/>
  <c r="NQF1359"/>
  <c r="NQF1364" s="1"/>
  <c r="NPW1359"/>
  <c r="NPW1364" s="1"/>
  <c r="NPW1370" s="1"/>
  <c r="NPQ1359"/>
  <c r="NPQ1364" s="1"/>
  <c r="NPP1359"/>
  <c r="NPP1364" s="1"/>
  <c r="NPG1359"/>
  <c r="NPG1364" s="1"/>
  <c r="NPG1370" s="1"/>
  <c r="NPA1359"/>
  <c r="NPA1364" s="1"/>
  <c r="NOZ1359"/>
  <c r="NOZ1364" s="1"/>
  <c r="NOQ1359"/>
  <c r="NOQ1364" s="1"/>
  <c r="NOQ1370" s="1"/>
  <c r="NOK1359"/>
  <c r="NOK1364" s="1"/>
  <c r="NOJ1359"/>
  <c r="NOA1359"/>
  <c r="NOA1364" s="1"/>
  <c r="NOA1370" s="1"/>
  <c r="NNU1359"/>
  <c r="NNU1364" s="1"/>
  <c r="NNT1359"/>
  <c r="NNK1359"/>
  <c r="NNK1364" s="1"/>
  <c r="NNK1370" s="1"/>
  <c r="NNE1359"/>
  <c r="NNE1364" s="1"/>
  <c r="NND1359"/>
  <c r="NMU1359"/>
  <c r="NMU1364" s="1"/>
  <c r="NMU1370" s="1"/>
  <c r="NMO1359"/>
  <c r="NMO1364" s="1"/>
  <c r="NMN1359"/>
  <c r="NME1359"/>
  <c r="NME1364" s="1"/>
  <c r="NME1370" s="1"/>
  <c r="NLY1359"/>
  <c r="NLY1364" s="1"/>
  <c r="NLX1359"/>
  <c r="NLO1359"/>
  <c r="NLO1364" s="1"/>
  <c r="NLO1370" s="1"/>
  <c r="NLI1359"/>
  <c r="NLI1364" s="1"/>
  <c r="NLH1359"/>
  <c r="NKY1359"/>
  <c r="NKY1364" s="1"/>
  <c r="NKY1370" s="1"/>
  <c r="NKS1359"/>
  <c r="NKS1364" s="1"/>
  <c r="NKR1359"/>
  <c r="NKI1359"/>
  <c r="NKI1364" s="1"/>
  <c r="NKI1370" s="1"/>
  <c r="NKC1359"/>
  <c r="NKC1364" s="1"/>
  <c r="NKB1359"/>
  <c r="NJS1359"/>
  <c r="NJS1364" s="1"/>
  <c r="NJS1370" s="1"/>
  <c r="NJM1359"/>
  <c r="NJM1364" s="1"/>
  <c r="NJL1359"/>
  <c r="NJC1359"/>
  <c r="NJC1364" s="1"/>
  <c r="NJC1370" s="1"/>
  <c r="NIW1359"/>
  <c r="NIW1364" s="1"/>
  <c r="NIV1359"/>
  <c r="NIM1359"/>
  <c r="NIM1364" s="1"/>
  <c r="NIM1370" s="1"/>
  <c r="NIG1359"/>
  <c r="NIG1364" s="1"/>
  <c r="NIF1359"/>
  <c r="NHW1359"/>
  <c r="NHW1364" s="1"/>
  <c r="NHW1370" s="1"/>
  <c r="NHQ1359"/>
  <c r="NHQ1364" s="1"/>
  <c r="NHP1359"/>
  <c r="NHG1359"/>
  <c r="NHG1364" s="1"/>
  <c r="NHG1370" s="1"/>
  <c r="NHA1359"/>
  <c r="NHA1364" s="1"/>
  <c r="NGZ1359"/>
  <c r="NGQ1359"/>
  <c r="NGQ1364" s="1"/>
  <c r="NGQ1370" s="1"/>
  <c r="NGK1359"/>
  <c r="NGK1364" s="1"/>
  <c r="NGJ1359"/>
  <c r="NGA1359"/>
  <c r="NGA1364" s="1"/>
  <c r="NGA1370" s="1"/>
  <c r="NFU1359"/>
  <c r="NFU1364" s="1"/>
  <c r="NFT1359"/>
  <c r="NFK1359"/>
  <c r="NFK1364" s="1"/>
  <c r="NFK1370" s="1"/>
  <c r="NFE1359"/>
  <c r="NFE1364" s="1"/>
  <c r="NFD1359"/>
  <c r="NEU1359"/>
  <c r="NEU1364" s="1"/>
  <c r="NEU1370" s="1"/>
  <c r="NEO1359"/>
  <c r="NEO1364" s="1"/>
  <c r="NEN1359"/>
  <c r="NEE1359"/>
  <c r="NEE1364" s="1"/>
  <c r="NEE1370" s="1"/>
  <c r="NDY1359"/>
  <c r="NDY1364" s="1"/>
  <c r="NDX1359"/>
  <c r="NDO1359"/>
  <c r="NDO1364" s="1"/>
  <c r="NDO1370" s="1"/>
  <c r="NDI1359"/>
  <c r="NDI1364" s="1"/>
  <c r="NDH1359"/>
  <c r="NCY1359"/>
  <c r="NCY1364" s="1"/>
  <c r="NCY1370" s="1"/>
  <c r="NCS1359"/>
  <c r="NCS1364" s="1"/>
  <c r="NCR1359"/>
  <c r="NCI1359"/>
  <c r="NCI1364" s="1"/>
  <c r="NCI1370" s="1"/>
  <c r="NCC1359"/>
  <c r="NCC1364" s="1"/>
  <c r="NCB1359"/>
  <c r="NBS1359"/>
  <c r="NBS1364" s="1"/>
  <c r="NBS1370" s="1"/>
  <c r="NBM1359"/>
  <c r="NBM1364" s="1"/>
  <c r="NBL1359"/>
  <c r="NBC1359"/>
  <c r="NBC1364" s="1"/>
  <c r="NBC1370" s="1"/>
  <c r="NAW1359"/>
  <c r="NAW1364" s="1"/>
  <c r="NAV1359"/>
  <c r="NAM1359"/>
  <c r="NAM1364" s="1"/>
  <c r="NAM1370" s="1"/>
  <c r="NAG1359"/>
  <c r="NAG1364" s="1"/>
  <c r="NAF1359"/>
  <c r="MZW1359"/>
  <c r="MZW1364" s="1"/>
  <c r="MZW1370" s="1"/>
  <c r="MZQ1359"/>
  <c r="MZQ1364" s="1"/>
  <c r="MZP1359"/>
  <c r="MZP1364" s="1"/>
  <c r="MZG1359"/>
  <c r="MZG1364" s="1"/>
  <c r="MZG1370" s="1"/>
  <c r="MZA1359"/>
  <c r="MZA1364" s="1"/>
  <c r="MYZ1359"/>
  <c r="MYZ1364" s="1"/>
  <c r="MYQ1359"/>
  <c r="MYQ1364" s="1"/>
  <c r="MYQ1370" s="1"/>
  <c r="MYK1359"/>
  <c r="MYK1364" s="1"/>
  <c r="MYJ1359"/>
  <c r="MYJ1364" s="1"/>
  <c r="MYA1359"/>
  <c r="MYA1364" s="1"/>
  <c r="MYA1370" s="1"/>
  <c r="MXU1359"/>
  <c r="MXU1364" s="1"/>
  <c r="MXT1359"/>
  <c r="MXT1364" s="1"/>
  <c r="MXK1359"/>
  <c r="MXK1364" s="1"/>
  <c r="MXK1370" s="1"/>
  <c r="MXE1359"/>
  <c r="MXE1364" s="1"/>
  <c r="MXD1359"/>
  <c r="MXD1364" s="1"/>
  <c r="MWU1359"/>
  <c r="MWU1364" s="1"/>
  <c r="MWU1370" s="1"/>
  <c r="MWO1359"/>
  <c r="MWO1364" s="1"/>
  <c r="MWN1359"/>
  <c r="MWN1364" s="1"/>
  <c r="MWE1359"/>
  <c r="MWE1364" s="1"/>
  <c r="MWE1370" s="1"/>
  <c r="MVY1359"/>
  <c r="MVY1364" s="1"/>
  <c r="MVX1359"/>
  <c r="MVX1364" s="1"/>
  <c r="MVO1359"/>
  <c r="MVO1364" s="1"/>
  <c r="MVO1370" s="1"/>
  <c r="MVI1359"/>
  <c r="MVI1364" s="1"/>
  <c r="MVH1359"/>
  <c r="MVH1364" s="1"/>
  <c r="MUY1359"/>
  <c r="MUY1364" s="1"/>
  <c r="MUY1370" s="1"/>
  <c r="MUS1359"/>
  <c r="MUS1364" s="1"/>
  <c r="MUR1359"/>
  <c r="MUR1364" s="1"/>
  <c r="MUI1359"/>
  <c r="MUI1364" s="1"/>
  <c r="MUI1370" s="1"/>
  <c r="MUC1359"/>
  <c r="MUC1364" s="1"/>
  <c r="MUB1359"/>
  <c r="MUB1364" s="1"/>
  <c r="MTS1359"/>
  <c r="MTS1364" s="1"/>
  <c r="MTS1370" s="1"/>
  <c r="MTM1359"/>
  <c r="MTM1364" s="1"/>
  <c r="MTL1359"/>
  <c r="MTL1364" s="1"/>
  <c r="MTC1359"/>
  <c r="MTC1364" s="1"/>
  <c r="MTC1370" s="1"/>
  <c r="MSW1359"/>
  <c r="MSW1364" s="1"/>
  <c r="MSV1359"/>
  <c r="MSV1364" s="1"/>
  <c r="MSM1359"/>
  <c r="MSM1364" s="1"/>
  <c r="MSM1370" s="1"/>
  <c r="MSG1359"/>
  <c r="MSG1364" s="1"/>
  <c r="MSF1359"/>
  <c r="MSF1364" s="1"/>
  <c r="MRW1359"/>
  <c r="MRW1364" s="1"/>
  <c r="MRW1370" s="1"/>
  <c r="MRQ1359"/>
  <c r="MRQ1364" s="1"/>
  <c r="MRP1359"/>
  <c r="MRP1364" s="1"/>
  <c r="MRG1359"/>
  <c r="MRG1364" s="1"/>
  <c r="MRG1370" s="1"/>
  <c r="MRA1359"/>
  <c r="MRA1364" s="1"/>
  <c r="MQZ1359"/>
  <c r="MQZ1364" s="1"/>
  <c r="MQQ1359"/>
  <c r="MQQ1364" s="1"/>
  <c r="MQQ1370" s="1"/>
  <c r="MQK1359"/>
  <c r="MQK1364" s="1"/>
  <c r="MQJ1359"/>
  <c r="MQJ1364" s="1"/>
  <c r="MQA1359"/>
  <c r="MQA1364" s="1"/>
  <c r="MQA1370" s="1"/>
  <c r="MPU1359"/>
  <c r="MPU1364" s="1"/>
  <c r="MPT1359"/>
  <c r="MPT1364" s="1"/>
  <c r="MPK1359"/>
  <c r="MPK1364" s="1"/>
  <c r="MPK1370" s="1"/>
  <c r="MPE1359"/>
  <c r="MPE1364" s="1"/>
  <c r="MPD1359"/>
  <c r="MPD1364" s="1"/>
  <c r="MOU1359"/>
  <c r="MOU1364" s="1"/>
  <c r="MOU1370" s="1"/>
  <c r="MOO1359"/>
  <c r="MOO1364" s="1"/>
  <c r="MON1359"/>
  <c r="MON1364" s="1"/>
  <c r="MOE1359"/>
  <c r="MOE1364" s="1"/>
  <c r="MOE1370" s="1"/>
  <c r="MNY1359"/>
  <c r="MNY1364" s="1"/>
  <c r="MNX1359"/>
  <c r="MNX1364" s="1"/>
  <c r="MNO1359"/>
  <c r="MNO1364" s="1"/>
  <c r="MNO1370" s="1"/>
  <c r="MNI1359"/>
  <c r="MNI1364" s="1"/>
  <c r="MNH1359"/>
  <c r="MNH1364" s="1"/>
  <c r="MMY1359"/>
  <c r="MMY1364" s="1"/>
  <c r="MMY1370" s="1"/>
  <c r="MMS1359"/>
  <c r="MMS1364" s="1"/>
  <c r="MMR1359"/>
  <c r="MMR1364" s="1"/>
  <c r="MMI1359"/>
  <c r="MMI1364" s="1"/>
  <c r="MMI1370" s="1"/>
  <c r="MMC1359"/>
  <c r="MMC1364" s="1"/>
  <c r="MMB1359"/>
  <c r="MMB1364" s="1"/>
  <c r="MLS1359"/>
  <c r="MLS1364" s="1"/>
  <c r="MLS1370" s="1"/>
  <c r="MLM1359"/>
  <c r="MLM1364" s="1"/>
  <c r="MLL1359"/>
  <c r="MLL1364" s="1"/>
  <c r="MLC1359"/>
  <c r="MLC1364" s="1"/>
  <c r="MLC1370" s="1"/>
  <c r="MKW1359"/>
  <c r="MKW1364" s="1"/>
  <c r="MKV1359"/>
  <c r="MKV1364" s="1"/>
  <c r="MKM1359"/>
  <c r="MKM1364" s="1"/>
  <c r="MKM1370" s="1"/>
  <c r="MKG1359"/>
  <c r="MKG1364" s="1"/>
  <c r="MKF1359"/>
  <c r="MKF1364" s="1"/>
  <c r="MJW1359"/>
  <c r="MJW1364" s="1"/>
  <c r="MJW1370" s="1"/>
  <c r="MJQ1359"/>
  <c r="MJQ1364" s="1"/>
  <c r="MJP1359"/>
  <c r="MJP1364" s="1"/>
  <c r="MJG1359"/>
  <c r="MJG1364" s="1"/>
  <c r="MJG1370" s="1"/>
  <c r="MJA1359"/>
  <c r="MJA1364" s="1"/>
  <c r="MIZ1359"/>
  <c r="MIZ1364" s="1"/>
  <c r="MIQ1359"/>
  <c r="MIQ1364" s="1"/>
  <c r="MIQ1370" s="1"/>
  <c r="MIK1359"/>
  <c r="MIK1364" s="1"/>
  <c r="MIJ1359"/>
  <c r="MIJ1364" s="1"/>
  <c r="MIA1359"/>
  <c r="MIA1364" s="1"/>
  <c r="MIA1370" s="1"/>
  <c r="MHU1359"/>
  <c r="MHU1364" s="1"/>
  <c r="MHT1359"/>
  <c r="MHT1364" s="1"/>
  <c r="MHK1359"/>
  <c r="MHK1364" s="1"/>
  <c r="MHK1370" s="1"/>
  <c r="MHE1359"/>
  <c r="MHE1364" s="1"/>
  <c r="MHD1359"/>
  <c r="MHD1364" s="1"/>
  <c r="MGU1359"/>
  <c r="MGU1364" s="1"/>
  <c r="MGU1370" s="1"/>
  <c r="MGO1359"/>
  <c r="MGO1364" s="1"/>
  <c r="MGN1359"/>
  <c r="MGN1364" s="1"/>
  <c r="MGE1359"/>
  <c r="MGE1364" s="1"/>
  <c r="MGE1370" s="1"/>
  <c r="MFY1359"/>
  <c r="MFY1364" s="1"/>
  <c r="MFX1359"/>
  <c r="MFX1364" s="1"/>
  <c r="MFO1359"/>
  <c r="MFO1364" s="1"/>
  <c r="MFO1370" s="1"/>
  <c r="MFI1359"/>
  <c r="MFI1364" s="1"/>
  <c r="MFH1359"/>
  <c r="MFH1364" s="1"/>
  <c r="MEY1359"/>
  <c r="MEY1364" s="1"/>
  <c r="MEY1370" s="1"/>
  <c r="MES1359"/>
  <c r="MES1364" s="1"/>
  <c r="MER1359"/>
  <c r="MER1364" s="1"/>
  <c r="MEI1359"/>
  <c r="MEI1364" s="1"/>
  <c r="MEI1370" s="1"/>
  <c r="MEC1359"/>
  <c r="MEC1364" s="1"/>
  <c r="MEB1359"/>
  <c r="MEB1364" s="1"/>
  <c r="MDS1359"/>
  <c r="MDS1364" s="1"/>
  <c r="MDS1370" s="1"/>
  <c r="MDM1359"/>
  <c r="MDM1364" s="1"/>
  <c r="MDL1359"/>
  <c r="MDL1364" s="1"/>
  <c r="MDC1359"/>
  <c r="MDC1364" s="1"/>
  <c r="MDC1370" s="1"/>
  <c r="MCW1359"/>
  <c r="MCW1364" s="1"/>
  <c r="MCV1359"/>
  <c r="MCV1364" s="1"/>
  <c r="MCM1359"/>
  <c r="MCM1364" s="1"/>
  <c r="MCM1370" s="1"/>
  <c r="MCG1359"/>
  <c r="MCG1364" s="1"/>
  <c r="MCF1359"/>
  <c r="MCF1364" s="1"/>
  <c r="MBW1359"/>
  <c r="MBW1364" s="1"/>
  <c r="MBW1370" s="1"/>
  <c r="MBQ1359"/>
  <c r="MBQ1364" s="1"/>
  <c r="MBP1359"/>
  <c r="MBP1364" s="1"/>
  <c r="MBG1359"/>
  <c r="MBG1364" s="1"/>
  <c r="MBG1370" s="1"/>
  <c r="MBA1359"/>
  <c r="MBA1364" s="1"/>
  <c r="MAZ1359"/>
  <c r="MAZ1364" s="1"/>
  <c r="MAQ1359"/>
  <c r="MAQ1364" s="1"/>
  <c r="MAQ1370" s="1"/>
  <c r="MAK1359"/>
  <c r="MAK1364" s="1"/>
  <c r="MAJ1359"/>
  <c r="MAJ1364" s="1"/>
  <c r="MAA1359"/>
  <c r="MAA1364" s="1"/>
  <c r="MAA1370" s="1"/>
  <c r="LZU1359"/>
  <c r="LZU1364" s="1"/>
  <c r="LZT1359"/>
  <c r="LZT1364" s="1"/>
  <c r="LZK1359"/>
  <c r="LZK1364" s="1"/>
  <c r="LZK1370" s="1"/>
  <c r="LZE1359"/>
  <c r="LZE1364" s="1"/>
  <c r="LZD1359"/>
  <c r="LZD1364" s="1"/>
  <c r="LYU1359"/>
  <c r="LYU1364" s="1"/>
  <c r="LYU1370" s="1"/>
  <c r="LYO1359"/>
  <c r="LYO1364" s="1"/>
  <c r="LYN1359"/>
  <c r="LYN1364" s="1"/>
  <c r="LYE1359"/>
  <c r="LYE1364" s="1"/>
  <c r="LYE1370" s="1"/>
  <c r="LXY1359"/>
  <c r="LXY1364" s="1"/>
  <c r="LXX1359"/>
  <c r="LXX1364" s="1"/>
  <c r="LXO1359"/>
  <c r="LXO1364" s="1"/>
  <c r="LXO1370" s="1"/>
  <c r="LXI1359"/>
  <c r="LXI1364" s="1"/>
  <c r="LXH1359"/>
  <c r="LXH1364" s="1"/>
  <c r="LWY1359"/>
  <c r="LWY1364" s="1"/>
  <c r="LWY1370" s="1"/>
  <c r="LWS1359"/>
  <c r="LWS1364" s="1"/>
  <c r="LWR1359"/>
  <c r="LWR1364" s="1"/>
  <c r="LWI1359"/>
  <c r="LWI1364" s="1"/>
  <c r="LWI1370" s="1"/>
  <c r="LWC1359"/>
  <c r="LWC1364" s="1"/>
  <c r="LWB1359"/>
  <c r="LWB1364" s="1"/>
  <c r="LVS1359"/>
  <c r="LVS1364" s="1"/>
  <c r="LVS1370" s="1"/>
  <c r="LVM1359"/>
  <c r="LVM1364" s="1"/>
  <c r="LVL1359"/>
  <c r="LVL1364" s="1"/>
  <c r="LVC1359"/>
  <c r="LVC1364" s="1"/>
  <c r="LVC1370" s="1"/>
  <c r="LUW1359"/>
  <c r="LUW1364" s="1"/>
  <c r="LUV1359"/>
  <c r="LUV1364" s="1"/>
  <c r="LUM1359"/>
  <c r="LUM1364" s="1"/>
  <c r="LUM1370" s="1"/>
  <c r="LUG1359"/>
  <c r="LUG1364" s="1"/>
  <c r="LUF1359"/>
  <c r="LUF1364" s="1"/>
  <c r="LTW1359"/>
  <c r="LTW1364" s="1"/>
  <c r="LTW1370" s="1"/>
  <c r="LTQ1359"/>
  <c r="LTQ1364" s="1"/>
  <c r="LTP1359"/>
  <c r="LTP1364" s="1"/>
  <c r="LTG1359"/>
  <c r="LTG1364" s="1"/>
  <c r="LTG1370" s="1"/>
  <c r="LTA1359"/>
  <c r="LTA1364" s="1"/>
  <c r="LSZ1359"/>
  <c r="LSZ1364" s="1"/>
  <c r="LSQ1359"/>
  <c r="LSQ1364" s="1"/>
  <c r="LSQ1370" s="1"/>
  <c r="LSK1359"/>
  <c r="LSK1364" s="1"/>
  <c r="LSJ1359"/>
  <c r="LSJ1364" s="1"/>
  <c r="LSA1359"/>
  <c r="LSA1364" s="1"/>
  <c r="LSA1370" s="1"/>
  <c r="LRU1359"/>
  <c r="LRU1364" s="1"/>
  <c r="LRT1359"/>
  <c r="LRT1364" s="1"/>
  <c r="LRK1359"/>
  <c r="LRK1364" s="1"/>
  <c r="LRK1370" s="1"/>
  <c r="LRE1359"/>
  <c r="LRE1364" s="1"/>
  <c r="LRD1359"/>
  <c r="LRD1364" s="1"/>
  <c r="LQU1359"/>
  <c r="LQU1364" s="1"/>
  <c r="LQU1370" s="1"/>
  <c r="LQO1359"/>
  <c r="LQO1364" s="1"/>
  <c r="LQN1359"/>
  <c r="LQN1364" s="1"/>
  <c r="LQE1359"/>
  <c r="LQE1364" s="1"/>
  <c r="LQE1370" s="1"/>
  <c r="LPY1359"/>
  <c r="LPY1364" s="1"/>
  <c r="LPX1359"/>
  <c r="LPX1364" s="1"/>
  <c r="LPO1359"/>
  <c r="LPO1364" s="1"/>
  <c r="LPO1370" s="1"/>
  <c r="LPI1359"/>
  <c r="LPI1364" s="1"/>
  <c r="LPH1359"/>
  <c r="LPH1364" s="1"/>
  <c r="LOY1359"/>
  <c r="LOY1364" s="1"/>
  <c r="LOY1370" s="1"/>
  <c r="LOS1359"/>
  <c r="LOS1364" s="1"/>
  <c r="LOR1359"/>
  <c r="LOI1359"/>
  <c r="LOI1364" s="1"/>
  <c r="LOI1370" s="1"/>
  <c r="LOC1359"/>
  <c r="LOC1364" s="1"/>
  <c r="LOB1359"/>
  <c r="LNS1359"/>
  <c r="LNS1364" s="1"/>
  <c r="LNS1370" s="1"/>
  <c r="LNM1359"/>
  <c r="LNM1364" s="1"/>
  <c r="LNL1359"/>
  <c r="LNC1359"/>
  <c r="LNC1364" s="1"/>
  <c r="LNC1370" s="1"/>
  <c r="LMW1359"/>
  <c r="LMW1364" s="1"/>
  <c r="LMV1359"/>
  <c r="LMM1359"/>
  <c r="LMM1364" s="1"/>
  <c r="LMM1370" s="1"/>
  <c r="LMG1359"/>
  <c r="LMG1364" s="1"/>
  <c r="LMF1359"/>
  <c r="LLW1359"/>
  <c r="LLW1364" s="1"/>
  <c r="LLW1370" s="1"/>
  <c r="LLQ1359"/>
  <c r="LLQ1364" s="1"/>
  <c r="LLP1359"/>
  <c r="LLG1359"/>
  <c r="LLG1364" s="1"/>
  <c r="LLG1370" s="1"/>
  <c r="LLA1359"/>
  <c r="LLA1364" s="1"/>
  <c r="LKZ1359"/>
  <c r="LKQ1359"/>
  <c r="LKQ1364" s="1"/>
  <c r="LKQ1370" s="1"/>
  <c r="LKK1359"/>
  <c r="LKK1364" s="1"/>
  <c r="LKJ1359"/>
  <c r="LKA1359"/>
  <c r="LKA1364" s="1"/>
  <c r="LKA1370" s="1"/>
  <c r="LJU1359"/>
  <c r="LJU1364" s="1"/>
  <c r="LJT1359"/>
  <c r="LJK1359"/>
  <c r="LJK1364" s="1"/>
  <c r="LJK1370" s="1"/>
  <c r="LJE1359"/>
  <c r="LJE1364" s="1"/>
  <c r="LJD1359"/>
  <c r="LIU1359"/>
  <c r="LIU1364" s="1"/>
  <c r="LIU1370" s="1"/>
  <c r="LIO1359"/>
  <c r="LIO1364" s="1"/>
  <c r="LIN1359"/>
  <c r="LIE1359"/>
  <c r="LIE1364" s="1"/>
  <c r="LIE1370" s="1"/>
  <c r="LHY1359"/>
  <c r="LHY1364" s="1"/>
  <c r="LHX1359"/>
  <c r="LHO1359"/>
  <c r="LHO1364" s="1"/>
  <c r="LHO1370" s="1"/>
  <c r="LHI1359"/>
  <c r="LHI1364" s="1"/>
  <c r="LHH1359"/>
  <c r="LGY1359"/>
  <c r="LGY1364" s="1"/>
  <c r="LGY1370" s="1"/>
  <c r="LGS1359"/>
  <c r="LGS1364" s="1"/>
  <c r="LGR1359"/>
  <c r="LGI1359"/>
  <c r="LGI1364" s="1"/>
  <c r="LGI1370" s="1"/>
  <c r="LGC1359"/>
  <c r="LGC1364" s="1"/>
  <c r="LGB1359"/>
  <c r="LFS1359"/>
  <c r="LFS1364" s="1"/>
  <c r="LFS1370" s="1"/>
  <c r="LFM1359"/>
  <c r="LFM1364" s="1"/>
  <c r="LFL1359"/>
  <c r="LFC1359"/>
  <c r="LFC1364" s="1"/>
  <c r="LFC1370" s="1"/>
  <c r="LEW1359"/>
  <c r="LEW1364" s="1"/>
  <c r="LEV1359"/>
  <c r="LEM1359"/>
  <c r="LEM1364" s="1"/>
  <c r="LEM1370" s="1"/>
  <c r="LEG1359"/>
  <c r="LEG1364" s="1"/>
  <c r="LEF1359"/>
  <c r="LDW1359"/>
  <c r="LDW1364" s="1"/>
  <c r="LDW1370" s="1"/>
  <c r="LDQ1359"/>
  <c r="LDQ1364" s="1"/>
  <c r="LDP1359"/>
  <c r="LDG1359"/>
  <c r="LDG1364" s="1"/>
  <c r="LDG1370" s="1"/>
  <c r="LDA1359"/>
  <c r="LDA1364" s="1"/>
  <c r="LCZ1359"/>
  <c r="LCQ1359"/>
  <c r="LCQ1364" s="1"/>
  <c r="LCQ1370" s="1"/>
  <c r="LCK1359"/>
  <c r="LCK1364" s="1"/>
  <c r="LCJ1359"/>
  <c r="LCA1359"/>
  <c r="LCA1364" s="1"/>
  <c r="LCA1370" s="1"/>
  <c r="LBU1359"/>
  <c r="LBU1364" s="1"/>
  <c r="LBT1359"/>
  <c r="LBT1364" s="1"/>
  <c r="LBK1359"/>
  <c r="LBK1364" s="1"/>
  <c r="LBK1370" s="1"/>
  <c r="LBE1359"/>
  <c r="LBE1364" s="1"/>
  <c r="LBD1359"/>
  <c r="LBD1364" s="1"/>
  <c r="LAU1359"/>
  <c r="LAU1364" s="1"/>
  <c r="LAU1370" s="1"/>
  <c r="LAO1359"/>
  <c r="LAO1364" s="1"/>
  <c r="LAN1359"/>
  <c r="LAN1364" s="1"/>
  <c r="LAE1359"/>
  <c r="LAE1364" s="1"/>
  <c r="LAE1370" s="1"/>
  <c r="KZY1359"/>
  <c r="KZY1364" s="1"/>
  <c r="KZX1359"/>
  <c r="KZX1364" s="1"/>
  <c r="KZO1359"/>
  <c r="KZO1364" s="1"/>
  <c r="KZO1370" s="1"/>
  <c r="KZI1359"/>
  <c r="KZI1364" s="1"/>
  <c r="KZH1359"/>
  <c r="KZH1364" s="1"/>
  <c r="KYY1359"/>
  <c r="KYY1364" s="1"/>
  <c r="KYY1370" s="1"/>
  <c r="KYS1359"/>
  <c r="KYS1364" s="1"/>
  <c r="KYR1359"/>
  <c r="KYR1364" s="1"/>
  <c r="KYI1359"/>
  <c r="KYI1364" s="1"/>
  <c r="KYI1370" s="1"/>
  <c r="KYC1359"/>
  <c r="KYC1364" s="1"/>
  <c r="KYB1359"/>
  <c r="KYB1364" s="1"/>
  <c r="KXS1359"/>
  <c r="KXS1364" s="1"/>
  <c r="KXS1370" s="1"/>
  <c r="KXM1359"/>
  <c r="KXM1364" s="1"/>
  <c r="KXL1359"/>
  <c r="KXL1364" s="1"/>
  <c r="KXC1359"/>
  <c r="KXC1364" s="1"/>
  <c r="KXC1370" s="1"/>
  <c r="KWW1359"/>
  <c r="KWW1364" s="1"/>
  <c r="KWV1359"/>
  <c r="KWV1364" s="1"/>
  <c r="KWM1359"/>
  <c r="KWM1364" s="1"/>
  <c r="KWM1370" s="1"/>
  <c r="KWG1359"/>
  <c r="KWG1364" s="1"/>
  <c r="KWF1359"/>
  <c r="KWF1364" s="1"/>
  <c r="KVW1359"/>
  <c r="KVW1364" s="1"/>
  <c r="KVW1370" s="1"/>
  <c r="KVQ1359"/>
  <c r="KVQ1364" s="1"/>
  <c r="KVP1359"/>
  <c r="KVP1364" s="1"/>
  <c r="KVG1359"/>
  <c r="KVG1364" s="1"/>
  <c r="KVG1370" s="1"/>
  <c r="KVA1359"/>
  <c r="KVA1364" s="1"/>
  <c r="KUZ1359"/>
  <c r="KUZ1364" s="1"/>
  <c r="KUQ1359"/>
  <c r="KUQ1364" s="1"/>
  <c r="KUQ1370" s="1"/>
  <c r="KUK1359"/>
  <c r="KUK1364" s="1"/>
  <c r="KUJ1359"/>
  <c r="KUJ1364" s="1"/>
  <c r="KUA1359"/>
  <c r="KUA1364" s="1"/>
  <c r="KUA1370" s="1"/>
  <c r="KTU1359"/>
  <c r="KTU1364" s="1"/>
  <c r="KTT1359"/>
  <c r="KTT1364" s="1"/>
  <c r="KTK1359"/>
  <c r="KTK1364" s="1"/>
  <c r="KTK1370" s="1"/>
  <c r="KTE1359"/>
  <c r="KTE1364" s="1"/>
  <c r="KTD1359"/>
  <c r="KTD1364" s="1"/>
  <c r="KSU1359"/>
  <c r="KSU1364" s="1"/>
  <c r="KSU1370" s="1"/>
  <c r="KSO1359"/>
  <c r="KSO1364" s="1"/>
  <c r="KSN1359"/>
  <c r="KSN1364" s="1"/>
  <c r="KSE1359"/>
  <c r="KSE1364" s="1"/>
  <c r="KSE1370" s="1"/>
  <c r="KRY1359"/>
  <c r="KRY1364" s="1"/>
  <c r="KRX1359"/>
  <c r="KRX1364" s="1"/>
  <c r="KRO1359"/>
  <c r="KRO1364" s="1"/>
  <c r="KRO1370" s="1"/>
  <c r="KRI1359"/>
  <c r="KRI1364" s="1"/>
  <c r="KRH1359"/>
  <c r="KRH1364" s="1"/>
  <c r="KQY1359"/>
  <c r="KQY1364" s="1"/>
  <c r="KQY1370" s="1"/>
  <c r="KQS1359"/>
  <c r="KQS1364" s="1"/>
  <c r="KQR1359"/>
  <c r="KQR1364" s="1"/>
  <c r="KQI1359"/>
  <c r="KQI1364" s="1"/>
  <c r="KQI1370" s="1"/>
  <c r="KQC1359"/>
  <c r="KQC1364" s="1"/>
  <c r="KQB1359"/>
  <c r="KQB1364" s="1"/>
  <c r="KPS1359"/>
  <c r="KPS1364" s="1"/>
  <c r="KPS1370" s="1"/>
  <c r="KPM1359"/>
  <c r="KPM1364" s="1"/>
  <c r="KPL1359"/>
  <c r="KPL1364" s="1"/>
  <c r="KPC1359"/>
  <c r="KPC1364" s="1"/>
  <c r="KPC1370" s="1"/>
  <c r="KOW1359"/>
  <c r="KOW1364" s="1"/>
  <c r="KOV1359"/>
  <c r="KOV1364" s="1"/>
  <c r="KOM1359"/>
  <c r="KOM1364" s="1"/>
  <c r="KOM1370" s="1"/>
  <c r="KOG1359"/>
  <c r="KOG1364" s="1"/>
  <c r="KOF1359"/>
  <c r="KOF1364" s="1"/>
  <c r="KNW1359"/>
  <c r="KNW1364" s="1"/>
  <c r="KNW1370" s="1"/>
  <c r="KNQ1359"/>
  <c r="KNQ1364" s="1"/>
  <c r="KNP1359"/>
  <c r="KNP1364" s="1"/>
  <c r="KNG1359"/>
  <c r="KNG1364" s="1"/>
  <c r="KNG1370" s="1"/>
  <c r="KNA1359"/>
  <c r="KNA1364" s="1"/>
  <c r="KMZ1359"/>
  <c r="KMZ1364" s="1"/>
  <c r="KMQ1359"/>
  <c r="KMQ1364" s="1"/>
  <c r="KMQ1370" s="1"/>
  <c r="KMK1359"/>
  <c r="KMK1364" s="1"/>
  <c r="KMJ1359"/>
  <c r="KMJ1364" s="1"/>
  <c r="KMA1359"/>
  <c r="KMA1364" s="1"/>
  <c r="KMA1370" s="1"/>
  <c r="KLU1359"/>
  <c r="KLU1364" s="1"/>
  <c r="KLT1359"/>
  <c r="KLT1364" s="1"/>
  <c r="KLK1359"/>
  <c r="KLK1364" s="1"/>
  <c r="KLK1370" s="1"/>
  <c r="KLE1359"/>
  <c r="KLE1364" s="1"/>
  <c r="KLD1359"/>
  <c r="KLD1364" s="1"/>
  <c r="KKU1359"/>
  <c r="KKU1364" s="1"/>
  <c r="KKU1370" s="1"/>
  <c r="KKO1359"/>
  <c r="KKO1364" s="1"/>
  <c r="KKN1359"/>
  <c r="KKN1364" s="1"/>
  <c r="KKE1359"/>
  <c r="KKE1364" s="1"/>
  <c r="KKE1370" s="1"/>
  <c r="KJY1359"/>
  <c r="KJY1364" s="1"/>
  <c r="KJX1359"/>
  <c r="KJX1364" s="1"/>
  <c r="KJO1359"/>
  <c r="KJO1364" s="1"/>
  <c r="KJO1370" s="1"/>
  <c r="KJI1359"/>
  <c r="KJI1364" s="1"/>
  <c r="KJH1359"/>
  <c r="KJH1364" s="1"/>
  <c r="KIY1359"/>
  <c r="KIY1364" s="1"/>
  <c r="KIY1370" s="1"/>
  <c r="KIS1359"/>
  <c r="KIS1364" s="1"/>
  <c r="KIR1359"/>
  <c r="KIR1364" s="1"/>
  <c r="KII1359"/>
  <c r="KII1364" s="1"/>
  <c r="KII1370" s="1"/>
  <c r="KIC1359"/>
  <c r="KIC1364" s="1"/>
  <c r="KIB1359"/>
  <c r="KIB1364" s="1"/>
  <c r="KHS1359"/>
  <c r="KHS1364" s="1"/>
  <c r="KHS1370" s="1"/>
  <c r="KHM1359"/>
  <c r="KHM1364" s="1"/>
  <c r="KHL1359"/>
  <c r="KHL1364" s="1"/>
  <c r="KHC1359"/>
  <c r="KHC1364" s="1"/>
  <c r="KHC1370" s="1"/>
  <c r="KGW1359"/>
  <c r="KGW1364" s="1"/>
  <c r="KGV1359"/>
  <c r="KGV1364" s="1"/>
  <c r="KGM1359"/>
  <c r="KGM1364" s="1"/>
  <c r="KGM1370" s="1"/>
  <c r="KGG1359"/>
  <c r="KGG1364" s="1"/>
  <c r="KGF1359"/>
  <c r="KGF1364" s="1"/>
  <c r="KFW1359"/>
  <c r="KFW1364" s="1"/>
  <c r="KFW1370" s="1"/>
  <c r="KFQ1359"/>
  <c r="KFQ1364" s="1"/>
  <c r="KFP1359"/>
  <c r="KFP1364" s="1"/>
  <c r="KFG1359"/>
  <c r="KFG1364" s="1"/>
  <c r="KFG1370" s="1"/>
  <c r="KFA1359"/>
  <c r="KFA1364" s="1"/>
  <c r="KEZ1359"/>
  <c r="KEZ1364" s="1"/>
  <c r="KEQ1359"/>
  <c r="KEQ1364" s="1"/>
  <c r="KEQ1370" s="1"/>
  <c r="KEK1359"/>
  <c r="KEK1364" s="1"/>
  <c r="KEJ1359"/>
  <c r="KEJ1364" s="1"/>
  <c r="KEA1359"/>
  <c r="KEA1364" s="1"/>
  <c r="KEA1370" s="1"/>
  <c r="KDU1359"/>
  <c r="KDU1364" s="1"/>
  <c r="KDT1359"/>
  <c r="KDT1364" s="1"/>
  <c r="KDK1359"/>
  <c r="KDK1364" s="1"/>
  <c r="KDK1370" s="1"/>
  <c r="KDE1359"/>
  <c r="KDE1364" s="1"/>
  <c r="KDD1359"/>
  <c r="KDD1364" s="1"/>
  <c r="KCU1359"/>
  <c r="KCU1364" s="1"/>
  <c r="KCU1370" s="1"/>
  <c r="KCO1359"/>
  <c r="KCO1364" s="1"/>
  <c r="KCN1359"/>
  <c r="KCN1364" s="1"/>
  <c r="KCE1359"/>
  <c r="KCE1364" s="1"/>
  <c r="KCE1370" s="1"/>
  <c r="KBY1359"/>
  <c r="KBY1364" s="1"/>
  <c r="KBX1359"/>
  <c r="KBX1364" s="1"/>
  <c r="KBO1359"/>
  <c r="KBO1364" s="1"/>
  <c r="KBO1370" s="1"/>
  <c r="KBI1359"/>
  <c r="KBI1364" s="1"/>
  <c r="KBH1359"/>
  <c r="KBH1364" s="1"/>
  <c r="KAY1359"/>
  <c r="KAY1364" s="1"/>
  <c r="KAY1370" s="1"/>
  <c r="KAS1359"/>
  <c r="KAS1364" s="1"/>
  <c r="KAR1359"/>
  <c r="KAR1364" s="1"/>
  <c r="KAI1359"/>
  <c r="KAI1364" s="1"/>
  <c r="KAI1370" s="1"/>
  <c r="KAC1359"/>
  <c r="KAC1364" s="1"/>
  <c r="KAB1359"/>
  <c r="KAB1364" s="1"/>
  <c r="JZS1359"/>
  <c r="JZS1364" s="1"/>
  <c r="JZS1370" s="1"/>
  <c r="JZM1359"/>
  <c r="JZM1364" s="1"/>
  <c r="JZL1359"/>
  <c r="JZL1364" s="1"/>
  <c r="JZC1359"/>
  <c r="JZC1364" s="1"/>
  <c r="JZC1370" s="1"/>
  <c r="JYW1359"/>
  <c r="JYW1364" s="1"/>
  <c r="JYV1359"/>
  <c r="JYV1364" s="1"/>
  <c r="JYM1359"/>
  <c r="JYM1364" s="1"/>
  <c r="JYM1370" s="1"/>
  <c r="JYG1359"/>
  <c r="JYG1364" s="1"/>
  <c r="JYF1359"/>
  <c r="JYF1364" s="1"/>
  <c r="JXW1359"/>
  <c r="JXW1364" s="1"/>
  <c r="JXW1370" s="1"/>
  <c r="JXQ1359"/>
  <c r="JXQ1364" s="1"/>
  <c r="JXP1359"/>
  <c r="JXP1364" s="1"/>
  <c r="JXG1359"/>
  <c r="JXG1364" s="1"/>
  <c r="JXG1370" s="1"/>
  <c r="JXA1359"/>
  <c r="JXA1364" s="1"/>
  <c r="JWZ1359"/>
  <c r="JWZ1364" s="1"/>
  <c r="JWQ1359"/>
  <c r="JWQ1364" s="1"/>
  <c r="JWQ1370" s="1"/>
  <c r="JWK1359"/>
  <c r="JWK1364" s="1"/>
  <c r="JWJ1359"/>
  <c r="JWJ1364" s="1"/>
  <c r="JWA1359"/>
  <c r="JWA1364" s="1"/>
  <c r="JWA1370" s="1"/>
  <c r="JVU1359"/>
  <c r="JVU1364" s="1"/>
  <c r="JVT1359"/>
  <c r="JVT1364" s="1"/>
  <c r="JVK1359"/>
  <c r="JVK1364" s="1"/>
  <c r="JVK1370" s="1"/>
  <c r="JVE1359"/>
  <c r="JVE1364" s="1"/>
  <c r="JVD1359"/>
  <c r="JVD1364" s="1"/>
  <c r="JUU1359"/>
  <c r="JUU1364" s="1"/>
  <c r="JUU1370" s="1"/>
  <c r="JUO1359"/>
  <c r="JUO1364" s="1"/>
  <c r="JUN1359"/>
  <c r="JUN1364" s="1"/>
  <c r="JUE1359"/>
  <c r="JUE1364" s="1"/>
  <c r="JUE1370" s="1"/>
  <c r="JTY1359"/>
  <c r="JTY1364" s="1"/>
  <c r="JTX1359"/>
  <c r="JTX1364" s="1"/>
  <c r="JTO1359"/>
  <c r="JTO1364" s="1"/>
  <c r="JTO1370" s="1"/>
  <c r="JTI1359"/>
  <c r="JTI1364" s="1"/>
  <c r="JTH1359"/>
  <c r="JTH1364" s="1"/>
  <c r="JSY1359"/>
  <c r="JSY1364" s="1"/>
  <c r="JSY1370" s="1"/>
  <c r="JSS1359"/>
  <c r="JSS1364" s="1"/>
  <c r="JSR1359"/>
  <c r="JSR1364" s="1"/>
  <c r="JSI1359"/>
  <c r="JSI1364" s="1"/>
  <c r="JSI1370" s="1"/>
  <c r="JSC1359"/>
  <c r="JSC1364" s="1"/>
  <c r="JSB1359"/>
  <c r="JSB1364" s="1"/>
  <c r="JRS1359"/>
  <c r="JRS1364" s="1"/>
  <c r="JRS1370" s="1"/>
  <c r="JRM1359"/>
  <c r="JRM1364" s="1"/>
  <c r="JRL1359"/>
  <c r="JRL1364" s="1"/>
  <c r="JRC1359"/>
  <c r="JRC1364" s="1"/>
  <c r="JRC1370" s="1"/>
  <c r="JQW1359"/>
  <c r="JQW1364" s="1"/>
  <c r="JQV1359"/>
  <c r="JQV1364" s="1"/>
  <c r="JQM1359"/>
  <c r="JQM1364" s="1"/>
  <c r="JQM1370" s="1"/>
  <c r="JQG1359"/>
  <c r="JQG1364" s="1"/>
  <c r="JQF1359"/>
  <c r="JQF1364" s="1"/>
  <c r="JPW1359"/>
  <c r="JPW1364" s="1"/>
  <c r="JPW1370" s="1"/>
  <c r="JPQ1359"/>
  <c r="JPQ1364" s="1"/>
  <c r="JPP1359"/>
  <c r="JPP1364" s="1"/>
  <c r="JPG1359"/>
  <c r="JPG1364" s="1"/>
  <c r="JPG1370" s="1"/>
  <c r="JPA1359"/>
  <c r="JPA1364" s="1"/>
  <c r="JOZ1359"/>
  <c r="JOZ1364" s="1"/>
  <c r="JOQ1359"/>
  <c r="JOQ1364" s="1"/>
  <c r="JOQ1370" s="1"/>
  <c r="JOK1359"/>
  <c r="JOK1364" s="1"/>
  <c r="JOJ1359"/>
  <c r="JOJ1364" s="1"/>
  <c r="JOA1359"/>
  <c r="JOA1364" s="1"/>
  <c r="JOA1370" s="1"/>
  <c r="JNU1359"/>
  <c r="JNU1364" s="1"/>
  <c r="JNT1359"/>
  <c r="JNT1364" s="1"/>
  <c r="JNK1359"/>
  <c r="JNK1364" s="1"/>
  <c r="JNK1370" s="1"/>
  <c r="JNE1359"/>
  <c r="JNE1364" s="1"/>
  <c r="JND1359"/>
  <c r="JND1364" s="1"/>
  <c r="JMU1359"/>
  <c r="JMU1364" s="1"/>
  <c r="JMU1370" s="1"/>
  <c r="JMO1359"/>
  <c r="JMO1364" s="1"/>
  <c r="JMN1359"/>
  <c r="JMN1364" s="1"/>
  <c r="JME1359"/>
  <c r="JME1364" s="1"/>
  <c r="JME1370" s="1"/>
  <c r="JLY1359"/>
  <c r="JLY1364" s="1"/>
  <c r="JLX1359"/>
  <c r="JLX1364" s="1"/>
  <c r="JLO1359"/>
  <c r="JLO1364" s="1"/>
  <c r="JLO1370" s="1"/>
  <c r="JLI1359"/>
  <c r="JLI1364" s="1"/>
  <c r="JLH1359"/>
  <c r="JLH1364" s="1"/>
  <c r="JKY1359"/>
  <c r="JKY1364" s="1"/>
  <c r="JKY1370" s="1"/>
  <c r="JKS1359"/>
  <c r="JKS1364" s="1"/>
  <c r="JKR1359"/>
  <c r="JKI1359"/>
  <c r="JKI1364" s="1"/>
  <c r="JKI1370" s="1"/>
  <c r="JKC1359"/>
  <c r="JKC1364" s="1"/>
  <c r="JKB1359"/>
  <c r="JJS1359"/>
  <c r="JJS1364" s="1"/>
  <c r="JJS1370" s="1"/>
  <c r="JJM1359"/>
  <c r="JJM1364" s="1"/>
  <c r="JJL1359"/>
  <c r="JJC1359"/>
  <c r="JJC1364" s="1"/>
  <c r="JJC1370" s="1"/>
  <c r="JIW1359"/>
  <c r="JIW1364" s="1"/>
  <c r="JIV1359"/>
  <c r="JIM1359"/>
  <c r="JIM1364" s="1"/>
  <c r="JIM1370" s="1"/>
  <c r="JIG1359"/>
  <c r="JIG1364" s="1"/>
  <c r="JIF1359"/>
  <c r="JHW1359"/>
  <c r="JHW1364" s="1"/>
  <c r="JHW1370" s="1"/>
  <c r="JHQ1359"/>
  <c r="JHQ1364" s="1"/>
  <c r="JHP1359"/>
  <c r="JHG1359"/>
  <c r="JHG1364" s="1"/>
  <c r="JHG1370" s="1"/>
  <c r="JHA1359"/>
  <c r="JHA1364" s="1"/>
  <c r="JGZ1359"/>
  <c r="JGQ1359"/>
  <c r="JGQ1364" s="1"/>
  <c r="JGQ1370" s="1"/>
  <c r="JGK1359"/>
  <c r="JGK1364" s="1"/>
  <c r="JGJ1359"/>
  <c r="JGA1359"/>
  <c r="JGA1364" s="1"/>
  <c r="JGA1370" s="1"/>
  <c r="JFU1359"/>
  <c r="JFU1364" s="1"/>
  <c r="JFT1359"/>
  <c r="JFK1359"/>
  <c r="JFK1364" s="1"/>
  <c r="JFK1370" s="1"/>
  <c r="JFE1359"/>
  <c r="JFE1364" s="1"/>
  <c r="JFD1359"/>
  <c r="JEU1359"/>
  <c r="JEU1364" s="1"/>
  <c r="JEU1370" s="1"/>
  <c r="JEO1359"/>
  <c r="JEO1364" s="1"/>
  <c r="JEN1359"/>
  <c r="JEE1359"/>
  <c r="JEE1364" s="1"/>
  <c r="JEE1370" s="1"/>
  <c r="JDY1359"/>
  <c r="JDY1364" s="1"/>
  <c r="JDX1359"/>
  <c r="JDO1359"/>
  <c r="JDO1364" s="1"/>
  <c r="JDO1370" s="1"/>
  <c r="JDI1359"/>
  <c r="JDI1364" s="1"/>
  <c r="JDH1359"/>
  <c r="JCY1359"/>
  <c r="JCY1364" s="1"/>
  <c r="JCY1370" s="1"/>
  <c r="JCS1359"/>
  <c r="JCS1364" s="1"/>
  <c r="JCR1359"/>
  <c r="JCI1359"/>
  <c r="JCI1364" s="1"/>
  <c r="JCI1370" s="1"/>
  <c r="JCC1359"/>
  <c r="JCC1364" s="1"/>
  <c r="JCB1359"/>
  <c r="JCB1364" s="1"/>
  <c r="JBS1359"/>
  <c r="JBS1364" s="1"/>
  <c r="JBS1370" s="1"/>
  <c r="JBM1359"/>
  <c r="JBM1364" s="1"/>
  <c r="JBL1359"/>
  <c r="JBL1364" s="1"/>
  <c r="JBC1359"/>
  <c r="JBC1364" s="1"/>
  <c r="JBC1370" s="1"/>
  <c r="JAW1359"/>
  <c r="JAW1364" s="1"/>
  <c r="JAV1359"/>
  <c r="JAV1364" s="1"/>
  <c r="JAM1359"/>
  <c r="JAM1364" s="1"/>
  <c r="JAM1370" s="1"/>
  <c r="JAG1359"/>
  <c r="JAG1364" s="1"/>
  <c r="JAF1359"/>
  <c r="JAF1364" s="1"/>
  <c r="IZW1359"/>
  <c r="IZW1364" s="1"/>
  <c r="IZW1370" s="1"/>
  <c r="IZQ1359"/>
  <c r="IZQ1364" s="1"/>
  <c r="IZP1359"/>
  <c r="IZG1359"/>
  <c r="IZG1364" s="1"/>
  <c r="IZG1370" s="1"/>
  <c r="IZA1359"/>
  <c r="IZA1364" s="1"/>
  <c r="IYZ1359"/>
  <c r="IYQ1359"/>
  <c r="IYQ1364" s="1"/>
  <c r="IYQ1370" s="1"/>
  <c r="IYK1359"/>
  <c r="IYK1364" s="1"/>
  <c r="IYJ1359"/>
  <c r="IYA1359"/>
  <c r="IYA1364" s="1"/>
  <c r="IYA1370" s="1"/>
  <c r="IXU1359"/>
  <c r="IXU1364" s="1"/>
  <c r="IXT1359"/>
  <c r="IXK1359"/>
  <c r="IXK1364" s="1"/>
  <c r="IXK1370" s="1"/>
  <c r="IXE1359"/>
  <c r="IXE1364" s="1"/>
  <c r="IXD1359"/>
  <c r="IWU1359"/>
  <c r="IWU1364" s="1"/>
  <c r="IWU1370" s="1"/>
  <c r="IWO1359"/>
  <c r="IWO1364" s="1"/>
  <c r="IWN1359"/>
  <c r="IWE1359"/>
  <c r="IWE1364" s="1"/>
  <c r="IWE1370" s="1"/>
  <c r="IVY1359"/>
  <c r="IVY1364" s="1"/>
  <c r="IVX1359"/>
  <c r="IVO1359"/>
  <c r="IVO1364" s="1"/>
  <c r="IVO1370" s="1"/>
  <c r="IVI1359"/>
  <c r="IVI1364" s="1"/>
  <c r="IVH1359"/>
  <c r="IUY1359"/>
  <c r="IUY1364" s="1"/>
  <c r="IUY1370" s="1"/>
  <c r="IUS1359"/>
  <c r="IUS1364" s="1"/>
  <c r="IUR1359"/>
  <c r="IUI1359"/>
  <c r="IUI1364" s="1"/>
  <c r="IUI1370" s="1"/>
  <c r="IUC1359"/>
  <c r="IUC1364" s="1"/>
  <c r="IUB1359"/>
  <c r="ITS1359"/>
  <c r="ITS1364" s="1"/>
  <c r="ITS1370" s="1"/>
  <c r="ITM1359"/>
  <c r="ITM1364" s="1"/>
  <c r="ITL1359"/>
  <c r="ITC1359"/>
  <c r="ITC1364" s="1"/>
  <c r="ITC1370" s="1"/>
  <c r="ISW1359"/>
  <c r="ISW1364" s="1"/>
  <c r="ISV1359"/>
  <c r="ISM1359"/>
  <c r="ISM1364" s="1"/>
  <c r="ISM1370" s="1"/>
  <c r="ISG1359"/>
  <c r="ISG1364" s="1"/>
  <c r="ISF1359"/>
  <c r="IRW1359"/>
  <c r="IRW1364" s="1"/>
  <c r="IRW1370" s="1"/>
  <c r="IRQ1359"/>
  <c r="IRQ1364" s="1"/>
  <c r="IRP1359"/>
  <c r="IRG1359"/>
  <c r="IRG1364" s="1"/>
  <c r="IRG1370" s="1"/>
  <c r="IRA1359"/>
  <c r="IRA1364" s="1"/>
  <c r="IQZ1359"/>
  <c r="IQQ1359"/>
  <c r="IQQ1364" s="1"/>
  <c r="IQQ1370" s="1"/>
  <c r="IQK1359"/>
  <c r="IQK1364" s="1"/>
  <c r="IQJ1359"/>
  <c r="IQA1359"/>
  <c r="IQA1364" s="1"/>
  <c r="IQA1370" s="1"/>
  <c r="IPU1359"/>
  <c r="IPU1364" s="1"/>
  <c r="IPT1359"/>
  <c r="IPK1359"/>
  <c r="IPK1364" s="1"/>
  <c r="IPK1370" s="1"/>
  <c r="IPE1359"/>
  <c r="IPE1364" s="1"/>
  <c r="IPD1359"/>
  <c r="IOU1359"/>
  <c r="IOU1364" s="1"/>
  <c r="IOU1370" s="1"/>
  <c r="IOO1359"/>
  <c r="IOO1364" s="1"/>
  <c r="ION1359"/>
  <c r="IOE1359"/>
  <c r="IOE1364" s="1"/>
  <c r="IOE1370" s="1"/>
  <c r="INY1359"/>
  <c r="INY1364" s="1"/>
  <c r="INX1359"/>
  <c r="INO1359"/>
  <c r="INO1364" s="1"/>
  <c r="INO1370" s="1"/>
  <c r="INI1359"/>
  <c r="INI1364" s="1"/>
  <c r="INH1359"/>
  <c r="IMY1359"/>
  <c r="IMY1364" s="1"/>
  <c r="IMY1370" s="1"/>
  <c r="IMS1359"/>
  <c r="IMS1364" s="1"/>
  <c r="IMR1359"/>
  <c r="IMI1359"/>
  <c r="IMI1364" s="1"/>
  <c r="IMI1370" s="1"/>
  <c r="IMC1359"/>
  <c r="IMC1364" s="1"/>
  <c r="IMB1359"/>
  <c r="ILS1359"/>
  <c r="ILS1364" s="1"/>
  <c r="ILS1370" s="1"/>
  <c r="ILM1359"/>
  <c r="ILM1364" s="1"/>
  <c r="ILL1359"/>
  <c r="ILC1359"/>
  <c r="ILC1364" s="1"/>
  <c r="ILC1370" s="1"/>
  <c r="IKW1359"/>
  <c r="IKW1364" s="1"/>
  <c r="IKV1359"/>
  <c r="IKM1359"/>
  <c r="IKM1364" s="1"/>
  <c r="IKM1370" s="1"/>
  <c r="IKG1359"/>
  <c r="IKG1364" s="1"/>
  <c r="IKF1359"/>
  <c r="IJW1359"/>
  <c r="IJW1364" s="1"/>
  <c r="IJW1370" s="1"/>
  <c r="IJQ1359"/>
  <c r="IJQ1364" s="1"/>
  <c r="IJP1359"/>
  <c r="IJG1359"/>
  <c r="IJG1364" s="1"/>
  <c r="IJG1370" s="1"/>
  <c r="IJA1359"/>
  <c r="IJA1364" s="1"/>
  <c r="IIZ1359"/>
  <c r="IIQ1359"/>
  <c r="IIQ1364" s="1"/>
  <c r="IIQ1370" s="1"/>
  <c r="IIK1359"/>
  <c r="IIK1364" s="1"/>
  <c r="IIJ1359"/>
  <c r="IIA1359"/>
  <c r="IIA1364" s="1"/>
  <c r="IIA1370" s="1"/>
  <c r="IHU1359"/>
  <c r="IHU1364" s="1"/>
  <c r="IHT1359"/>
  <c r="IHK1359"/>
  <c r="IHK1364" s="1"/>
  <c r="IHK1370" s="1"/>
  <c r="IHE1359"/>
  <c r="IHE1364" s="1"/>
  <c r="IHD1359"/>
  <c r="IGU1359"/>
  <c r="IGU1364" s="1"/>
  <c r="IGU1370" s="1"/>
  <c r="IGO1359"/>
  <c r="IGO1364" s="1"/>
  <c r="IGN1359"/>
  <c r="IGE1359"/>
  <c r="IGE1364" s="1"/>
  <c r="IGE1370" s="1"/>
  <c r="IFY1359"/>
  <c r="IFY1364" s="1"/>
  <c r="IFX1359"/>
  <c r="IFO1359"/>
  <c r="IFO1364" s="1"/>
  <c r="IFO1370" s="1"/>
  <c r="IFI1359"/>
  <c r="IFI1364" s="1"/>
  <c r="IFH1359"/>
  <c r="IEY1359"/>
  <c r="IEY1364" s="1"/>
  <c r="IEY1370" s="1"/>
  <c r="IES1359"/>
  <c r="IES1364" s="1"/>
  <c r="IER1359"/>
  <c r="IEI1359"/>
  <c r="IEI1364" s="1"/>
  <c r="IEI1370" s="1"/>
  <c r="IEC1359"/>
  <c r="IEC1364" s="1"/>
  <c r="IEB1359"/>
  <c r="IDS1359"/>
  <c r="IDS1364" s="1"/>
  <c r="IDS1370" s="1"/>
  <c r="IDM1359"/>
  <c r="IDM1364" s="1"/>
  <c r="IDL1359"/>
  <c r="IDC1359"/>
  <c r="IDC1364" s="1"/>
  <c r="IDC1370" s="1"/>
  <c r="ICW1359"/>
  <c r="ICW1364" s="1"/>
  <c r="ICV1359"/>
  <c r="ICM1359"/>
  <c r="ICM1364" s="1"/>
  <c r="ICM1370" s="1"/>
  <c r="ICG1359"/>
  <c r="ICG1364" s="1"/>
  <c r="ICF1359"/>
  <c r="IBW1359"/>
  <c r="IBW1364" s="1"/>
  <c r="IBW1370" s="1"/>
  <c r="IBQ1359"/>
  <c r="IBQ1364" s="1"/>
  <c r="IBP1359"/>
  <c r="IBG1359"/>
  <c r="IBG1364" s="1"/>
  <c r="IBG1370" s="1"/>
  <c r="IBA1359"/>
  <c r="IBA1364" s="1"/>
  <c r="IAZ1359"/>
  <c r="IAQ1359"/>
  <c r="IAQ1364" s="1"/>
  <c r="IAQ1370" s="1"/>
  <c r="IAK1359"/>
  <c r="IAK1364" s="1"/>
  <c r="IAJ1359"/>
  <c r="IAA1359"/>
  <c r="IAA1364" s="1"/>
  <c r="IAA1370" s="1"/>
  <c r="HZU1359"/>
  <c r="HZU1364" s="1"/>
  <c r="HZT1359"/>
  <c r="HZK1359"/>
  <c r="HZK1364" s="1"/>
  <c r="HZK1370" s="1"/>
  <c r="HZE1359"/>
  <c r="HZE1364" s="1"/>
  <c r="HZD1359"/>
  <c r="HYU1359"/>
  <c r="HYU1364" s="1"/>
  <c r="HYU1370" s="1"/>
  <c r="HYO1359"/>
  <c r="HYO1364" s="1"/>
  <c r="HYN1359"/>
  <c r="HYE1359"/>
  <c r="HYE1364" s="1"/>
  <c r="HYE1370" s="1"/>
  <c r="HXY1359"/>
  <c r="HXY1364" s="1"/>
  <c r="HXX1359"/>
  <c r="HXO1359"/>
  <c r="HXO1364" s="1"/>
  <c r="HXO1370" s="1"/>
  <c r="HXI1359"/>
  <c r="HXI1364" s="1"/>
  <c r="HXH1359"/>
  <c r="HWY1359"/>
  <c r="HWY1364" s="1"/>
  <c r="HWY1370" s="1"/>
  <c r="HWS1359"/>
  <c r="HWS1364" s="1"/>
  <c r="HWR1359"/>
  <c r="HWI1359"/>
  <c r="HWI1364" s="1"/>
  <c r="HWI1370" s="1"/>
  <c r="HWC1359"/>
  <c r="HWC1364" s="1"/>
  <c r="HWB1359"/>
  <c r="HVS1359"/>
  <c r="HVS1364" s="1"/>
  <c r="HVS1370" s="1"/>
  <c r="HVM1359"/>
  <c r="HVM1364" s="1"/>
  <c r="HVL1359"/>
  <c r="HVC1359"/>
  <c r="HVC1364" s="1"/>
  <c r="HVC1370" s="1"/>
  <c r="HUW1359"/>
  <c r="HUW1364" s="1"/>
  <c r="HUV1359"/>
  <c r="HUM1359"/>
  <c r="HUM1364" s="1"/>
  <c r="HUM1370" s="1"/>
  <c r="HUG1359"/>
  <c r="HUG1364" s="1"/>
  <c r="HUF1359"/>
  <c r="HTW1359"/>
  <c r="HTW1364" s="1"/>
  <c r="HTW1370" s="1"/>
  <c r="HTQ1359"/>
  <c r="HTQ1364" s="1"/>
  <c r="HTP1359"/>
  <c r="HTG1359"/>
  <c r="HTG1364" s="1"/>
  <c r="HTG1370" s="1"/>
  <c r="HTA1359"/>
  <c r="HTA1364" s="1"/>
  <c r="HSZ1359"/>
  <c r="HSQ1359"/>
  <c r="HSQ1364" s="1"/>
  <c r="HSQ1370" s="1"/>
  <c r="HSK1359"/>
  <c r="HSK1364" s="1"/>
  <c r="HSJ1359"/>
  <c r="HSA1359"/>
  <c r="HSA1364" s="1"/>
  <c r="HSA1370" s="1"/>
  <c r="HRU1359"/>
  <c r="HRU1364" s="1"/>
  <c r="HRT1359"/>
  <c r="HRK1359"/>
  <c r="HRK1364" s="1"/>
  <c r="HRK1370" s="1"/>
  <c r="HRE1359"/>
  <c r="HRE1364" s="1"/>
  <c r="HRD1359"/>
  <c r="HQU1359"/>
  <c r="HQU1364" s="1"/>
  <c r="HQU1370" s="1"/>
  <c r="HQO1359"/>
  <c r="HQO1364" s="1"/>
  <c r="HQN1359"/>
  <c r="HQE1359"/>
  <c r="HQE1364" s="1"/>
  <c r="HQE1370" s="1"/>
  <c r="HPY1359"/>
  <c r="HPY1364" s="1"/>
  <c r="HPX1359"/>
  <c r="HPO1359"/>
  <c r="HPO1364" s="1"/>
  <c r="HPO1370" s="1"/>
  <c r="HPI1359"/>
  <c r="HPI1364" s="1"/>
  <c r="HPH1359"/>
  <c r="HOY1359"/>
  <c r="HOY1364" s="1"/>
  <c r="HOY1370" s="1"/>
  <c r="HOS1359"/>
  <c r="HOS1364" s="1"/>
  <c r="HOR1359"/>
  <c r="HOI1359"/>
  <c r="HOI1364" s="1"/>
  <c r="HOI1370" s="1"/>
  <c r="HOC1359"/>
  <c r="HOC1364" s="1"/>
  <c r="HOB1359"/>
  <c r="HNS1359"/>
  <c r="HNS1364" s="1"/>
  <c r="HNS1370" s="1"/>
  <c r="HNM1359"/>
  <c r="HNM1364" s="1"/>
  <c r="HNL1359"/>
  <c r="HNC1359"/>
  <c r="HNC1364" s="1"/>
  <c r="HNC1370" s="1"/>
  <c r="HMW1359"/>
  <c r="HMW1364" s="1"/>
  <c r="HMV1359"/>
  <c r="HMM1359"/>
  <c r="HMM1364" s="1"/>
  <c r="HMM1370" s="1"/>
  <c r="HMG1359"/>
  <c r="HMG1364" s="1"/>
  <c r="HMF1359"/>
  <c r="HLW1359"/>
  <c r="HLW1364" s="1"/>
  <c r="HLW1370" s="1"/>
  <c r="HLQ1359"/>
  <c r="HLQ1364" s="1"/>
  <c r="HLP1359"/>
  <c r="HLG1359"/>
  <c r="HLG1364" s="1"/>
  <c r="HLG1370" s="1"/>
  <c r="HLA1359"/>
  <c r="HLA1364" s="1"/>
  <c r="HKZ1359"/>
  <c r="HKQ1359"/>
  <c r="HKQ1364" s="1"/>
  <c r="HKQ1370" s="1"/>
  <c r="HKK1359"/>
  <c r="HKK1364" s="1"/>
  <c r="HKJ1359"/>
  <c r="HKA1359"/>
  <c r="HKA1364" s="1"/>
  <c r="HKA1370" s="1"/>
  <c r="HJU1359"/>
  <c r="HJU1364" s="1"/>
  <c r="HJT1359"/>
  <c r="HJK1359"/>
  <c r="HJK1364" s="1"/>
  <c r="HJK1370" s="1"/>
  <c r="HJE1359"/>
  <c r="HJE1364" s="1"/>
  <c r="HJD1359"/>
  <c r="HIU1359"/>
  <c r="HIU1364" s="1"/>
  <c r="HIU1370" s="1"/>
  <c r="HIO1359"/>
  <c r="HIO1364" s="1"/>
  <c r="HIN1359"/>
  <c r="HIE1359"/>
  <c r="HIE1364" s="1"/>
  <c r="HIE1370" s="1"/>
  <c r="HHY1359"/>
  <c r="HHY1364" s="1"/>
  <c r="HHX1359"/>
  <c r="HHO1359"/>
  <c r="HHO1364" s="1"/>
  <c r="HHO1370" s="1"/>
  <c r="HHI1359"/>
  <c r="HHI1364" s="1"/>
  <c r="HHH1359"/>
  <c r="HGY1359"/>
  <c r="HGY1364" s="1"/>
  <c r="HGY1370" s="1"/>
  <c r="HGS1359"/>
  <c r="HGS1364" s="1"/>
  <c r="HGR1359"/>
  <c r="HGI1359"/>
  <c r="HGI1364" s="1"/>
  <c r="HGI1370" s="1"/>
  <c r="HGC1359"/>
  <c r="HGC1364" s="1"/>
  <c r="HGB1359"/>
  <c r="HFS1359"/>
  <c r="HFS1364" s="1"/>
  <c r="HFS1370" s="1"/>
  <c r="HFM1359"/>
  <c r="HFM1364" s="1"/>
  <c r="HFL1359"/>
  <c r="HFC1359"/>
  <c r="HFC1364" s="1"/>
  <c r="HFC1370" s="1"/>
  <c r="HEW1359"/>
  <c r="HEW1364" s="1"/>
  <c r="HEV1359"/>
  <c r="HEM1359"/>
  <c r="HEM1364" s="1"/>
  <c r="HEM1370" s="1"/>
  <c r="HEG1359"/>
  <c r="HEG1364" s="1"/>
  <c r="HEF1359"/>
  <c r="HDW1359"/>
  <c r="HDW1364" s="1"/>
  <c r="HDW1370" s="1"/>
  <c r="HDQ1359"/>
  <c r="HDQ1364" s="1"/>
  <c r="HDP1359"/>
  <c r="HDG1359"/>
  <c r="HDG1364" s="1"/>
  <c r="HDG1370" s="1"/>
  <c r="HDA1359"/>
  <c r="HDA1364" s="1"/>
  <c r="HCZ1359"/>
  <c r="HCQ1359"/>
  <c r="HCQ1364" s="1"/>
  <c r="HCQ1370" s="1"/>
  <c r="HCK1359"/>
  <c r="HCK1364" s="1"/>
  <c r="HCJ1359"/>
  <c r="HCA1359"/>
  <c r="HCA1364" s="1"/>
  <c r="HCA1370" s="1"/>
  <c r="HBU1359"/>
  <c r="HBU1364" s="1"/>
  <c r="HBT1359"/>
  <c r="HBK1359"/>
  <c r="HBK1364" s="1"/>
  <c r="HBK1370" s="1"/>
  <c r="HBE1359"/>
  <c r="HBE1364" s="1"/>
  <c r="HBD1359"/>
  <c r="HBD1364" s="1"/>
  <c r="HAU1359"/>
  <c r="HAU1364" s="1"/>
  <c r="HAU1370" s="1"/>
  <c r="HAO1359"/>
  <c r="HAO1364" s="1"/>
  <c r="HAN1359"/>
  <c r="HAN1364" s="1"/>
  <c r="HAE1359"/>
  <c r="HAE1364" s="1"/>
  <c r="HAE1370" s="1"/>
  <c r="GZY1359"/>
  <c r="GZY1364" s="1"/>
  <c r="GZX1359"/>
  <c r="GZX1364" s="1"/>
  <c r="GZO1359"/>
  <c r="GZO1364" s="1"/>
  <c r="GZO1370" s="1"/>
  <c r="GZI1359"/>
  <c r="GZI1364" s="1"/>
  <c r="GZH1359"/>
  <c r="GZH1364" s="1"/>
  <c r="GYY1359"/>
  <c r="GYY1364" s="1"/>
  <c r="GYY1370" s="1"/>
  <c r="GYS1359"/>
  <c r="GYS1364" s="1"/>
  <c r="GYR1359"/>
  <c r="GYR1364" s="1"/>
  <c r="GYI1359"/>
  <c r="GYI1364" s="1"/>
  <c r="GYI1370" s="1"/>
  <c r="GYC1359"/>
  <c r="GYC1364" s="1"/>
  <c r="GYB1359"/>
  <c r="GYB1364" s="1"/>
  <c r="GXS1359"/>
  <c r="GXS1364" s="1"/>
  <c r="GXS1370" s="1"/>
  <c r="GXM1359"/>
  <c r="GXM1364" s="1"/>
  <c r="GXL1359"/>
  <c r="GXL1364" s="1"/>
  <c r="GXC1359"/>
  <c r="GXC1364" s="1"/>
  <c r="GXC1370" s="1"/>
  <c r="GWW1359"/>
  <c r="GWW1364" s="1"/>
  <c r="GWV1359"/>
  <c r="GWV1364" s="1"/>
  <c r="GWM1359"/>
  <c r="GWM1364" s="1"/>
  <c r="GWM1370" s="1"/>
  <c r="GWG1359"/>
  <c r="GWG1364" s="1"/>
  <c r="GWF1359"/>
  <c r="GWF1364" s="1"/>
  <c r="GVW1359"/>
  <c r="GVW1364" s="1"/>
  <c r="GVW1370" s="1"/>
  <c r="GVQ1359"/>
  <c r="GVQ1364" s="1"/>
  <c r="GVP1359"/>
  <c r="GVP1364" s="1"/>
  <c r="GVG1359"/>
  <c r="GVG1364" s="1"/>
  <c r="GVG1370" s="1"/>
  <c r="GVA1359"/>
  <c r="GVA1364" s="1"/>
  <c r="GUZ1359"/>
  <c r="GUZ1364" s="1"/>
  <c r="GUQ1359"/>
  <c r="GUQ1364" s="1"/>
  <c r="GUQ1370" s="1"/>
  <c r="GUK1359"/>
  <c r="GUK1364" s="1"/>
  <c r="GUJ1359"/>
  <c r="GUJ1364" s="1"/>
  <c r="GUA1359"/>
  <c r="GUA1364" s="1"/>
  <c r="GUA1370" s="1"/>
  <c r="GTU1359"/>
  <c r="GTU1364" s="1"/>
  <c r="GTT1359"/>
  <c r="GTT1364" s="1"/>
  <c r="GTK1359"/>
  <c r="GTK1364" s="1"/>
  <c r="GTK1370" s="1"/>
  <c r="GTE1359"/>
  <c r="GTE1364" s="1"/>
  <c r="GTD1359"/>
  <c r="GTD1364" s="1"/>
  <c r="GSU1359"/>
  <c r="GSU1364" s="1"/>
  <c r="GSU1370" s="1"/>
  <c r="GSO1359"/>
  <c r="GSO1364" s="1"/>
  <c r="GSN1359"/>
  <c r="GSN1364" s="1"/>
  <c r="GSE1359"/>
  <c r="GSE1364" s="1"/>
  <c r="GSE1370" s="1"/>
  <c r="GRY1359"/>
  <c r="GRY1364" s="1"/>
  <c r="GRX1359"/>
  <c r="GRX1364" s="1"/>
  <c r="GRO1359"/>
  <c r="GRO1364" s="1"/>
  <c r="GRO1370" s="1"/>
  <c r="GRI1359"/>
  <c r="GRI1364" s="1"/>
  <c r="GRH1359"/>
  <c r="GRH1364" s="1"/>
  <c r="GQY1359"/>
  <c r="GQY1364" s="1"/>
  <c r="GQY1370" s="1"/>
  <c r="GQS1359"/>
  <c r="GQS1364" s="1"/>
  <c r="GQR1359"/>
  <c r="GQR1364" s="1"/>
  <c r="GQI1359"/>
  <c r="GQI1364" s="1"/>
  <c r="GQI1370" s="1"/>
  <c r="GQC1359"/>
  <c r="GQC1364" s="1"/>
  <c r="GQB1359"/>
  <c r="GQB1364" s="1"/>
  <c r="GPS1359"/>
  <c r="GPS1364" s="1"/>
  <c r="GPS1370" s="1"/>
  <c r="GPM1359"/>
  <c r="GPM1364" s="1"/>
  <c r="GPL1359"/>
  <c r="GPL1364" s="1"/>
  <c r="GPC1359"/>
  <c r="GPC1364" s="1"/>
  <c r="GPC1370" s="1"/>
  <c r="GOW1359"/>
  <c r="GOW1364" s="1"/>
  <c r="GOV1359"/>
  <c r="GOV1364" s="1"/>
  <c r="GOM1359"/>
  <c r="GOM1364" s="1"/>
  <c r="GOM1370" s="1"/>
  <c r="GOG1359"/>
  <c r="GOG1364" s="1"/>
  <c r="GOF1359"/>
  <c r="GOF1364" s="1"/>
  <c r="GNW1359"/>
  <c r="GNW1364" s="1"/>
  <c r="GNW1370" s="1"/>
  <c r="GNQ1359"/>
  <c r="GNQ1364" s="1"/>
  <c r="GNP1359"/>
  <c r="GNP1364" s="1"/>
  <c r="GNG1359"/>
  <c r="GNG1364" s="1"/>
  <c r="GNG1370" s="1"/>
  <c r="GNA1359"/>
  <c r="GNA1364" s="1"/>
  <c r="GMZ1359"/>
  <c r="GMZ1364" s="1"/>
  <c r="GMQ1359"/>
  <c r="GMQ1364" s="1"/>
  <c r="GMQ1370" s="1"/>
  <c r="GMK1359"/>
  <c r="GMK1364" s="1"/>
  <c r="GMJ1359"/>
  <c r="GMJ1364" s="1"/>
  <c r="GMA1359"/>
  <c r="GMA1364" s="1"/>
  <c r="GMA1370" s="1"/>
  <c r="GLU1359"/>
  <c r="GLU1364" s="1"/>
  <c r="GLT1359"/>
  <c r="GLT1364" s="1"/>
  <c r="GLK1359"/>
  <c r="GLK1364" s="1"/>
  <c r="GLK1370" s="1"/>
  <c r="GLE1359"/>
  <c r="GLE1364" s="1"/>
  <c r="GLD1359"/>
  <c r="GLD1364" s="1"/>
  <c r="GKU1359"/>
  <c r="GKU1364" s="1"/>
  <c r="GKU1370" s="1"/>
  <c r="GKO1359"/>
  <c r="GKO1364" s="1"/>
  <c r="GKN1359"/>
  <c r="GKN1364" s="1"/>
  <c r="GKE1359"/>
  <c r="GKE1364" s="1"/>
  <c r="GKE1370" s="1"/>
  <c r="GJY1359"/>
  <c r="GJY1364" s="1"/>
  <c r="GJX1359"/>
  <c r="GJX1364" s="1"/>
  <c r="GJO1359"/>
  <c r="GJO1364" s="1"/>
  <c r="GJO1370" s="1"/>
  <c r="GJI1359"/>
  <c r="GJI1364" s="1"/>
  <c r="GJH1359"/>
  <c r="GJH1364" s="1"/>
  <c r="GIY1359"/>
  <c r="GIY1364" s="1"/>
  <c r="GIY1370" s="1"/>
  <c r="GIS1359"/>
  <c r="GIS1364" s="1"/>
  <c r="GIR1359"/>
  <c r="GIR1364" s="1"/>
  <c r="GII1359"/>
  <c r="GII1364" s="1"/>
  <c r="GII1370" s="1"/>
  <c r="GIC1359"/>
  <c r="GIC1364" s="1"/>
  <c r="GIB1359"/>
  <c r="GIB1364" s="1"/>
  <c r="GHS1359"/>
  <c r="GHS1364" s="1"/>
  <c r="GHS1370" s="1"/>
  <c r="GHM1359"/>
  <c r="GHM1364" s="1"/>
  <c r="GHL1359"/>
  <c r="GHL1364" s="1"/>
  <c r="GHC1359"/>
  <c r="GHC1364" s="1"/>
  <c r="GHC1370" s="1"/>
  <c r="GGW1359"/>
  <c r="GGW1364" s="1"/>
  <c r="GGV1359"/>
  <c r="GGV1364" s="1"/>
  <c r="GGM1359"/>
  <c r="GGM1364" s="1"/>
  <c r="GGM1370" s="1"/>
  <c r="GGG1359"/>
  <c r="GGG1364" s="1"/>
  <c r="GGF1359"/>
  <c r="GGF1364" s="1"/>
  <c r="GFW1359"/>
  <c r="GFW1364" s="1"/>
  <c r="GFW1370" s="1"/>
  <c r="GFQ1359"/>
  <c r="GFQ1364" s="1"/>
  <c r="GFP1359"/>
  <c r="GFP1364" s="1"/>
  <c r="GFG1359"/>
  <c r="GFG1364" s="1"/>
  <c r="GFG1370" s="1"/>
  <c r="GFA1359"/>
  <c r="GFA1364" s="1"/>
  <c r="GEZ1359"/>
  <c r="GEZ1364" s="1"/>
  <c r="GEQ1359"/>
  <c r="GEQ1364" s="1"/>
  <c r="GEQ1370" s="1"/>
  <c r="GEK1359"/>
  <c r="GEK1364" s="1"/>
  <c r="GEJ1359"/>
  <c r="GEJ1364" s="1"/>
  <c r="GEA1359"/>
  <c r="GEA1364" s="1"/>
  <c r="GEA1370" s="1"/>
  <c r="GDU1359"/>
  <c r="GDU1364" s="1"/>
  <c r="GDT1359"/>
  <c r="GDT1364" s="1"/>
  <c r="GDK1359"/>
  <c r="GDK1364" s="1"/>
  <c r="GDK1370" s="1"/>
  <c r="GDE1359"/>
  <c r="GDE1364" s="1"/>
  <c r="GDD1359"/>
  <c r="GDD1364" s="1"/>
  <c r="GCU1359"/>
  <c r="GCU1364" s="1"/>
  <c r="GCU1370" s="1"/>
  <c r="GCO1359"/>
  <c r="GCO1364" s="1"/>
  <c r="GCN1359"/>
  <c r="GCN1364" s="1"/>
  <c r="GCE1359"/>
  <c r="GCE1364" s="1"/>
  <c r="GCE1370" s="1"/>
  <c r="GBY1359"/>
  <c r="GBY1364" s="1"/>
  <c r="GBX1359"/>
  <c r="GBX1364" s="1"/>
  <c r="GBO1359"/>
  <c r="GBO1364" s="1"/>
  <c r="GBO1370" s="1"/>
  <c r="GBI1359"/>
  <c r="GBI1364" s="1"/>
  <c r="GBH1359"/>
  <c r="GBH1364" s="1"/>
  <c r="GAY1359"/>
  <c r="GAY1364" s="1"/>
  <c r="GAY1370" s="1"/>
  <c r="GAS1359"/>
  <c r="GAS1364" s="1"/>
  <c r="GAR1359"/>
  <c r="GAR1364" s="1"/>
  <c r="GAI1359"/>
  <c r="GAI1364" s="1"/>
  <c r="GAI1370" s="1"/>
  <c r="GAC1359"/>
  <c r="GAC1364" s="1"/>
  <c r="GAB1359"/>
  <c r="GAB1364" s="1"/>
  <c r="FZS1359"/>
  <c r="FZS1364" s="1"/>
  <c r="FZS1370" s="1"/>
  <c r="FZM1359"/>
  <c r="FZM1364" s="1"/>
  <c r="FZL1359"/>
  <c r="FZL1364" s="1"/>
  <c r="FZC1359"/>
  <c r="FZC1364" s="1"/>
  <c r="FZC1370" s="1"/>
  <c r="FYW1359"/>
  <c r="FYW1364" s="1"/>
  <c r="FYV1359"/>
  <c r="FYV1364" s="1"/>
  <c r="FYM1359"/>
  <c r="FYM1364" s="1"/>
  <c r="FYM1370" s="1"/>
  <c r="FYG1359"/>
  <c r="FYG1364" s="1"/>
  <c r="FYF1359"/>
  <c r="FYF1364" s="1"/>
  <c r="FXW1359"/>
  <c r="FXW1364" s="1"/>
  <c r="FXW1370" s="1"/>
  <c r="FXQ1359"/>
  <c r="FXQ1364" s="1"/>
  <c r="FXP1359"/>
  <c r="FXP1364" s="1"/>
  <c r="FXG1359"/>
  <c r="FXG1364" s="1"/>
  <c r="FXG1370" s="1"/>
  <c r="FXA1359"/>
  <c r="FXA1364" s="1"/>
  <c r="FWZ1359"/>
  <c r="FWZ1364" s="1"/>
  <c r="FWQ1359"/>
  <c r="FWQ1364" s="1"/>
  <c r="FWQ1370" s="1"/>
  <c r="FWK1359"/>
  <c r="FWK1364" s="1"/>
  <c r="FWJ1359"/>
  <c r="FWJ1364" s="1"/>
  <c r="FWA1359"/>
  <c r="FWA1364" s="1"/>
  <c r="FWA1370" s="1"/>
  <c r="FVU1359"/>
  <c r="FVU1364" s="1"/>
  <c r="FVT1359"/>
  <c r="FVT1364" s="1"/>
  <c r="FVK1359"/>
  <c r="FVK1364" s="1"/>
  <c r="FVK1370" s="1"/>
  <c r="FVE1359"/>
  <c r="FVE1364" s="1"/>
  <c r="FVD1359"/>
  <c r="FVD1364" s="1"/>
  <c r="FUU1359"/>
  <c r="FUU1364" s="1"/>
  <c r="FUU1370" s="1"/>
  <c r="FUO1359"/>
  <c r="FUO1364" s="1"/>
  <c r="FUN1359"/>
  <c r="FUN1364" s="1"/>
  <c r="FUE1359"/>
  <c r="FUE1364" s="1"/>
  <c r="FUE1370" s="1"/>
  <c r="FTY1359"/>
  <c r="FTY1364" s="1"/>
  <c r="FTX1359"/>
  <c r="FTX1364" s="1"/>
  <c r="FTO1359"/>
  <c r="FTO1364" s="1"/>
  <c r="FTO1370" s="1"/>
  <c r="FTI1359"/>
  <c r="FTI1364" s="1"/>
  <c r="FTH1359"/>
  <c r="FTH1364" s="1"/>
  <c r="FSY1359"/>
  <c r="FSY1364" s="1"/>
  <c r="FSY1370" s="1"/>
  <c r="FSS1359"/>
  <c r="FSS1364" s="1"/>
  <c r="FSR1359"/>
  <c r="FSR1364" s="1"/>
  <c r="FSI1359"/>
  <c r="FSI1364" s="1"/>
  <c r="FSI1370" s="1"/>
  <c r="FSC1359"/>
  <c r="FSC1364" s="1"/>
  <c r="FSB1359"/>
  <c r="FSB1364" s="1"/>
  <c r="FRS1359"/>
  <c r="FRS1364" s="1"/>
  <c r="FRS1370" s="1"/>
  <c r="FRM1359"/>
  <c r="FRM1364" s="1"/>
  <c r="FRL1359"/>
  <c r="FRL1364" s="1"/>
  <c r="FRC1359"/>
  <c r="FRC1364" s="1"/>
  <c r="FRC1370" s="1"/>
  <c r="FQW1359"/>
  <c r="FQW1364" s="1"/>
  <c r="FQV1359"/>
  <c r="FQV1364" s="1"/>
  <c r="FQM1359"/>
  <c r="FQM1364" s="1"/>
  <c r="FQM1370" s="1"/>
  <c r="FQG1359"/>
  <c r="FQG1364" s="1"/>
  <c r="FQF1359"/>
  <c r="FQF1364" s="1"/>
  <c r="FPW1359"/>
  <c r="FPW1364" s="1"/>
  <c r="FPW1370" s="1"/>
  <c r="FPQ1359"/>
  <c r="FPQ1364" s="1"/>
  <c r="FPP1359"/>
  <c r="FPP1364" s="1"/>
  <c r="FPG1359"/>
  <c r="FPG1364" s="1"/>
  <c r="FPG1370" s="1"/>
  <c r="FPA1359"/>
  <c r="FPA1364" s="1"/>
  <c r="FOZ1359"/>
  <c r="FOZ1364" s="1"/>
  <c r="FOQ1359"/>
  <c r="FOQ1364" s="1"/>
  <c r="FOQ1370" s="1"/>
  <c r="FOK1359"/>
  <c r="FOK1364" s="1"/>
  <c r="FOJ1359"/>
  <c r="FOJ1364" s="1"/>
  <c r="FOA1359"/>
  <c r="FOA1364" s="1"/>
  <c r="FOA1370" s="1"/>
  <c r="FNU1359"/>
  <c r="FNU1364" s="1"/>
  <c r="FNT1359"/>
  <c r="FNT1364" s="1"/>
  <c r="FNK1359"/>
  <c r="FNK1364" s="1"/>
  <c r="FNK1370" s="1"/>
  <c r="FNE1359"/>
  <c r="FNE1364" s="1"/>
  <c r="FND1359"/>
  <c r="FND1364" s="1"/>
  <c r="FMU1359"/>
  <c r="FMU1364" s="1"/>
  <c r="FMU1370" s="1"/>
  <c r="FMO1359"/>
  <c r="FMO1364" s="1"/>
  <c r="FMN1359"/>
  <c r="FMN1364" s="1"/>
  <c r="FME1359"/>
  <c r="FME1364" s="1"/>
  <c r="FME1370" s="1"/>
  <c r="FLY1359"/>
  <c r="FLY1364" s="1"/>
  <c r="FLX1359"/>
  <c r="FLX1364" s="1"/>
  <c r="FLO1359"/>
  <c r="FLO1364" s="1"/>
  <c r="FLO1370" s="1"/>
  <c r="FLI1359"/>
  <c r="FLI1364" s="1"/>
  <c r="FLH1359"/>
  <c r="FLH1364" s="1"/>
  <c r="FKY1359"/>
  <c r="FKY1364" s="1"/>
  <c r="FKY1370" s="1"/>
  <c r="FKS1359"/>
  <c r="FKR1359"/>
  <c r="FKR1364" s="1"/>
  <c r="FKI1359"/>
  <c r="FKI1364" s="1"/>
  <c r="FKI1370" s="1"/>
  <c r="FKC1359"/>
  <c r="FKB1359"/>
  <c r="FJS1359"/>
  <c r="FJS1364" s="1"/>
  <c r="FJS1370" s="1"/>
  <c r="FJM1359"/>
  <c r="FJL1359"/>
  <c r="FJC1359"/>
  <c r="FJC1364" s="1"/>
  <c r="FJC1370" s="1"/>
  <c r="FIW1359"/>
  <c r="FIV1359"/>
  <c r="FIM1359"/>
  <c r="FIM1364" s="1"/>
  <c r="FIM1370" s="1"/>
  <c r="FIG1359"/>
  <c r="FIF1359"/>
  <c r="FHW1359"/>
  <c r="FHW1364" s="1"/>
  <c r="FHW1370" s="1"/>
  <c r="FHQ1359"/>
  <c r="FHP1359"/>
  <c r="FHG1359"/>
  <c r="FHG1364" s="1"/>
  <c r="FHG1370" s="1"/>
  <c r="FHA1359"/>
  <c r="FGZ1359"/>
  <c r="FGQ1359"/>
  <c r="FGQ1364" s="1"/>
  <c r="FGQ1370" s="1"/>
  <c r="FGK1359"/>
  <c r="FGJ1359"/>
  <c r="FGA1359"/>
  <c r="FGA1364" s="1"/>
  <c r="FGA1370" s="1"/>
  <c r="FFU1359"/>
  <c r="FFT1359"/>
  <c r="FFK1359"/>
  <c r="FFK1364" s="1"/>
  <c r="FFK1370" s="1"/>
  <c r="FFE1359"/>
  <c r="FFD1359"/>
  <c r="FEU1359"/>
  <c r="FEU1364" s="1"/>
  <c r="FEU1370" s="1"/>
  <c r="FEO1359"/>
  <c r="FEN1359"/>
  <c r="FEE1359"/>
  <c r="FEE1364" s="1"/>
  <c r="FEE1370" s="1"/>
  <c r="FDY1359"/>
  <c r="FDX1359"/>
  <c r="FDO1359"/>
  <c r="FDO1364" s="1"/>
  <c r="FDO1370" s="1"/>
  <c r="FDI1359"/>
  <c r="FDH1359"/>
  <c r="FCY1359"/>
  <c r="FCY1364" s="1"/>
  <c r="FCY1370" s="1"/>
  <c r="FCS1359"/>
  <c r="FCR1359"/>
  <c r="FCI1359"/>
  <c r="FCI1364" s="1"/>
  <c r="FCI1370" s="1"/>
  <c r="FCC1359"/>
  <c r="FCB1359"/>
  <c r="FBS1359"/>
  <c r="FBS1364" s="1"/>
  <c r="FBS1370" s="1"/>
  <c r="FBM1359"/>
  <c r="FBL1359"/>
  <c r="FBC1359"/>
  <c r="FBC1364" s="1"/>
  <c r="FBC1370" s="1"/>
  <c r="FAW1359"/>
  <c r="FAV1359"/>
  <c r="FAM1359"/>
  <c r="FAM1364" s="1"/>
  <c r="FAM1370" s="1"/>
  <c r="FAG1359"/>
  <c r="FAF1359"/>
  <c r="FAF1364" s="1"/>
  <c r="EZW1359"/>
  <c r="EZW1364" s="1"/>
  <c r="EZW1370" s="1"/>
  <c r="EZQ1359"/>
  <c r="EZP1359"/>
  <c r="EZP1364" s="1"/>
  <c r="EZG1359"/>
  <c r="EZG1364" s="1"/>
  <c r="EZG1370" s="1"/>
  <c r="EZA1359"/>
  <c r="EYZ1359"/>
  <c r="EYZ1364" s="1"/>
  <c r="EYQ1359"/>
  <c r="EYQ1364" s="1"/>
  <c r="EYQ1370" s="1"/>
  <c r="EYK1359"/>
  <c r="EYJ1359"/>
  <c r="EYJ1364" s="1"/>
  <c r="EYA1359"/>
  <c r="EYA1364" s="1"/>
  <c r="EYA1370" s="1"/>
  <c r="EXU1359"/>
  <c r="EXT1359"/>
  <c r="EXT1364" s="1"/>
  <c r="EXK1359"/>
  <c r="EXK1364" s="1"/>
  <c r="EXK1370" s="1"/>
  <c r="EXE1359"/>
  <c r="EXD1359"/>
  <c r="EXD1364" s="1"/>
  <c r="EWU1359"/>
  <c r="EWU1364" s="1"/>
  <c r="EWU1370" s="1"/>
  <c r="EWO1359"/>
  <c r="EWN1359"/>
  <c r="EWN1364" s="1"/>
  <c r="EWE1359"/>
  <c r="EWE1364" s="1"/>
  <c r="EWE1370" s="1"/>
  <c r="EVY1359"/>
  <c r="EVX1359"/>
  <c r="EVX1364" s="1"/>
  <c r="EVO1359"/>
  <c r="EVO1364" s="1"/>
  <c r="EVO1370" s="1"/>
  <c r="EVI1359"/>
  <c r="EVH1359"/>
  <c r="EVH1364" s="1"/>
  <c r="EUY1359"/>
  <c r="EUY1364" s="1"/>
  <c r="EUY1370" s="1"/>
  <c r="EUS1359"/>
  <c r="EUR1359"/>
  <c r="EUR1364" s="1"/>
  <c r="EUI1359"/>
  <c r="EUI1364" s="1"/>
  <c r="EUI1370" s="1"/>
  <c r="EUC1359"/>
  <c r="EUB1359"/>
  <c r="EUB1364" s="1"/>
  <c r="ETS1359"/>
  <c r="ETS1364" s="1"/>
  <c r="ETS1370" s="1"/>
  <c r="ETM1359"/>
  <c r="ETL1359"/>
  <c r="ETL1364" s="1"/>
  <c r="ETC1359"/>
  <c r="ETC1364" s="1"/>
  <c r="ETC1370" s="1"/>
  <c r="ESW1359"/>
  <c r="ESV1359"/>
  <c r="ESV1364" s="1"/>
  <c r="ESM1359"/>
  <c r="ESM1364" s="1"/>
  <c r="ESM1370" s="1"/>
  <c r="ESG1359"/>
  <c r="ESF1359"/>
  <c r="ESF1364" s="1"/>
  <c r="ERW1359"/>
  <c r="ERW1364" s="1"/>
  <c r="ERW1370" s="1"/>
  <c r="ERQ1359"/>
  <c r="ERP1359"/>
  <c r="ERP1364" s="1"/>
  <c r="ERG1359"/>
  <c r="ERG1364" s="1"/>
  <c r="ERG1370" s="1"/>
  <c r="ERA1359"/>
  <c r="EQZ1359"/>
  <c r="EQZ1364" s="1"/>
  <c r="EQQ1359"/>
  <c r="EQQ1364" s="1"/>
  <c r="EQQ1370" s="1"/>
  <c r="EQK1359"/>
  <c r="EQJ1359"/>
  <c r="EQJ1364" s="1"/>
  <c r="EQA1359"/>
  <c r="EQA1364" s="1"/>
  <c r="EQA1370" s="1"/>
  <c r="EPU1359"/>
  <c r="EPT1359"/>
  <c r="EPT1364" s="1"/>
  <c r="EPK1359"/>
  <c r="EPK1364" s="1"/>
  <c r="EPK1370" s="1"/>
  <c r="EPE1359"/>
  <c r="EPD1359"/>
  <c r="EPD1364" s="1"/>
  <c r="EOU1359"/>
  <c r="EOU1364" s="1"/>
  <c r="EOU1370" s="1"/>
  <c r="EOO1359"/>
  <c r="EON1359"/>
  <c r="EON1364" s="1"/>
  <c r="EOE1359"/>
  <c r="EOE1364" s="1"/>
  <c r="EOE1370" s="1"/>
  <c r="ENY1359"/>
  <c r="ENX1359"/>
  <c r="ENX1364" s="1"/>
  <c r="ENO1359"/>
  <c r="ENO1364" s="1"/>
  <c r="ENO1370" s="1"/>
  <c r="ENI1359"/>
  <c r="ENH1359"/>
  <c r="ENH1364" s="1"/>
  <c r="EMY1359"/>
  <c r="EMY1364" s="1"/>
  <c r="EMY1370" s="1"/>
  <c r="EMS1359"/>
  <c r="EMR1359"/>
  <c r="EMR1364" s="1"/>
  <c r="EMI1359"/>
  <c r="EMI1364" s="1"/>
  <c r="EMI1370" s="1"/>
  <c r="EMC1359"/>
  <c r="EMB1359"/>
  <c r="EMB1364" s="1"/>
  <c r="ELS1359"/>
  <c r="ELS1364" s="1"/>
  <c r="ELS1370" s="1"/>
  <c r="ELM1359"/>
  <c r="ELL1359"/>
  <c r="ELL1364" s="1"/>
  <c r="ELC1359"/>
  <c r="ELC1364" s="1"/>
  <c r="ELC1370" s="1"/>
  <c r="EKW1359"/>
  <c r="EKV1359"/>
  <c r="EKV1364" s="1"/>
  <c r="EKM1359"/>
  <c r="EKM1364" s="1"/>
  <c r="EKM1370" s="1"/>
  <c r="EKG1359"/>
  <c r="EKF1359"/>
  <c r="EKF1364" s="1"/>
  <c r="EJW1359"/>
  <c r="EJW1364" s="1"/>
  <c r="EJW1370" s="1"/>
  <c r="EJQ1359"/>
  <c r="EJP1359"/>
  <c r="EJP1364" s="1"/>
  <c r="EJG1359"/>
  <c r="EJG1364" s="1"/>
  <c r="EJG1370" s="1"/>
  <c r="EJA1359"/>
  <c r="EIZ1359"/>
  <c r="EIZ1364" s="1"/>
  <c r="EIQ1359"/>
  <c r="EIQ1364" s="1"/>
  <c r="EIQ1370" s="1"/>
  <c r="EIK1359"/>
  <c r="EIJ1359"/>
  <c r="EIJ1364" s="1"/>
  <c r="EIA1359"/>
  <c r="EIA1364" s="1"/>
  <c r="EIA1370" s="1"/>
  <c r="EHU1359"/>
  <c r="EHT1359"/>
  <c r="EHT1364" s="1"/>
  <c r="EHK1359"/>
  <c r="EHK1364" s="1"/>
  <c r="EHK1370" s="1"/>
  <c r="EHE1359"/>
  <c r="EHD1359"/>
  <c r="EHD1364" s="1"/>
  <c r="EGU1359"/>
  <c r="EGU1364" s="1"/>
  <c r="EGU1370" s="1"/>
  <c r="EGO1359"/>
  <c r="EGN1359"/>
  <c r="EGN1364" s="1"/>
  <c r="EGE1359"/>
  <c r="EGE1364" s="1"/>
  <c r="EGE1370" s="1"/>
  <c r="EFY1359"/>
  <c r="EFX1359"/>
  <c r="EFX1364" s="1"/>
  <c r="EFO1359"/>
  <c r="EFO1364" s="1"/>
  <c r="EFO1370" s="1"/>
  <c r="EFI1359"/>
  <c r="EFH1359"/>
  <c r="EFH1364" s="1"/>
  <c r="EEY1359"/>
  <c r="EEY1364" s="1"/>
  <c r="EEY1370" s="1"/>
  <c r="EES1359"/>
  <c r="EER1359"/>
  <c r="EER1364" s="1"/>
  <c r="EEI1359"/>
  <c r="EEI1364" s="1"/>
  <c r="EEI1370" s="1"/>
  <c r="EEC1359"/>
  <c r="EEB1359"/>
  <c r="EEB1364" s="1"/>
  <c r="EDS1359"/>
  <c r="EDS1364" s="1"/>
  <c r="EDS1370" s="1"/>
  <c r="EDM1359"/>
  <c r="EDL1359"/>
  <c r="EDL1364" s="1"/>
  <c r="EDC1359"/>
  <c r="EDC1364" s="1"/>
  <c r="EDC1370" s="1"/>
  <c r="ECW1359"/>
  <c r="ECV1359"/>
  <c r="ECV1364" s="1"/>
  <c r="ECM1359"/>
  <c r="ECM1364" s="1"/>
  <c r="ECM1370" s="1"/>
  <c r="ECG1359"/>
  <c r="ECF1359"/>
  <c r="ECF1364" s="1"/>
  <c r="EBW1359"/>
  <c r="EBW1364" s="1"/>
  <c r="EBW1370" s="1"/>
  <c r="EBQ1359"/>
  <c r="EBP1359"/>
  <c r="EBP1364" s="1"/>
  <c r="EBG1359"/>
  <c r="EBG1364" s="1"/>
  <c r="EBG1370" s="1"/>
  <c r="EBA1359"/>
  <c r="EAZ1359"/>
  <c r="EAZ1364" s="1"/>
  <c r="EAQ1359"/>
  <c r="EAQ1364" s="1"/>
  <c r="EAQ1370" s="1"/>
  <c r="EAK1359"/>
  <c r="EAJ1359"/>
  <c r="EAJ1364" s="1"/>
  <c r="EAA1359"/>
  <c r="EAA1364" s="1"/>
  <c r="EAA1370" s="1"/>
  <c r="DZU1359"/>
  <c r="DZT1359"/>
  <c r="DZT1364" s="1"/>
  <c r="DZK1359"/>
  <c r="DZK1364" s="1"/>
  <c r="DZK1370" s="1"/>
  <c r="DZE1359"/>
  <c r="DZD1359"/>
  <c r="DZD1364" s="1"/>
  <c r="DYU1359"/>
  <c r="DYU1364" s="1"/>
  <c r="DYU1370" s="1"/>
  <c r="DYO1359"/>
  <c r="DYN1359"/>
  <c r="DYN1364" s="1"/>
  <c r="DYE1359"/>
  <c r="DYE1364" s="1"/>
  <c r="DYE1370" s="1"/>
  <c r="DXY1359"/>
  <c r="DXX1359"/>
  <c r="DXO1359"/>
  <c r="DXO1364" s="1"/>
  <c r="DXO1370" s="1"/>
  <c r="DXI1359"/>
  <c r="DXH1359"/>
  <c r="DWY1359"/>
  <c r="DWY1364" s="1"/>
  <c r="DWY1370" s="1"/>
  <c r="DWS1359"/>
  <c r="DWR1359"/>
  <c r="DWI1359"/>
  <c r="DWI1364" s="1"/>
  <c r="DWI1370" s="1"/>
  <c r="DWC1359"/>
  <c r="DWB1359"/>
  <c r="DVS1359"/>
  <c r="DVS1364" s="1"/>
  <c r="DVS1370" s="1"/>
  <c r="DVM1359"/>
  <c r="DVL1359"/>
  <c r="DVC1359"/>
  <c r="DVC1364" s="1"/>
  <c r="DVC1370" s="1"/>
  <c r="DUW1359"/>
  <c r="DUV1359"/>
  <c r="DUM1359"/>
  <c r="DUM1364" s="1"/>
  <c r="DUM1370" s="1"/>
  <c r="DUG1359"/>
  <c r="DUF1359"/>
  <c r="DTW1359"/>
  <c r="DTW1364" s="1"/>
  <c r="DTW1370" s="1"/>
  <c r="DTQ1359"/>
  <c r="DTP1359"/>
  <c r="DTG1359"/>
  <c r="DTG1364" s="1"/>
  <c r="DTG1370" s="1"/>
  <c r="DTA1359"/>
  <c r="DSZ1359"/>
  <c r="DSQ1359"/>
  <c r="DSQ1364" s="1"/>
  <c r="DSQ1370" s="1"/>
  <c r="DSK1359"/>
  <c r="DSJ1359"/>
  <c r="DSA1359"/>
  <c r="DSA1364" s="1"/>
  <c r="DSA1370" s="1"/>
  <c r="DRU1359"/>
  <c r="DRT1359"/>
  <c r="DRK1359"/>
  <c r="DRK1364" s="1"/>
  <c r="DRK1370" s="1"/>
  <c r="DRE1359"/>
  <c r="DRD1359"/>
  <c r="DQU1359"/>
  <c r="DQU1364" s="1"/>
  <c r="DQU1370" s="1"/>
  <c r="DQO1359"/>
  <c r="DQN1359"/>
  <c r="DQE1359"/>
  <c r="DQE1364" s="1"/>
  <c r="DQE1370" s="1"/>
  <c r="DPY1359"/>
  <c r="DPX1359"/>
  <c r="DPO1359"/>
  <c r="DPO1364" s="1"/>
  <c r="DPO1370" s="1"/>
  <c r="DPI1359"/>
  <c r="DPH1359"/>
  <c r="DOY1359"/>
  <c r="DOY1364" s="1"/>
  <c r="DOY1370" s="1"/>
  <c r="DOS1359"/>
  <c r="DOR1359"/>
  <c r="DOI1359"/>
  <c r="DOI1364" s="1"/>
  <c r="DOI1370" s="1"/>
  <c r="DOC1359"/>
  <c r="DOB1359"/>
  <c r="DNS1359"/>
  <c r="DNS1364" s="1"/>
  <c r="DNS1370" s="1"/>
  <c r="DNM1359"/>
  <c r="DNL1359"/>
  <c r="DNC1359"/>
  <c r="DNC1364" s="1"/>
  <c r="DNC1370" s="1"/>
  <c r="DMW1359"/>
  <c r="DMV1359"/>
  <c r="DMM1359"/>
  <c r="DMM1364" s="1"/>
  <c r="DMM1370" s="1"/>
  <c r="DMG1359"/>
  <c r="DMF1359"/>
  <c r="DLW1359"/>
  <c r="DLW1364" s="1"/>
  <c r="DLW1370" s="1"/>
  <c r="DLQ1359"/>
  <c r="DLP1359"/>
  <c r="DLG1359"/>
  <c r="DLG1364" s="1"/>
  <c r="DLG1370" s="1"/>
  <c r="DLA1359"/>
  <c r="DKZ1359"/>
  <c r="DKQ1359"/>
  <c r="DKQ1364" s="1"/>
  <c r="DKQ1370" s="1"/>
  <c r="DKK1359"/>
  <c r="DKJ1359"/>
  <c r="DKA1359"/>
  <c r="DKA1364" s="1"/>
  <c r="DKA1370" s="1"/>
  <c r="DJU1359"/>
  <c r="DJT1359"/>
  <c r="DJK1359"/>
  <c r="DJK1364" s="1"/>
  <c r="DJK1370" s="1"/>
  <c r="DJE1359"/>
  <c r="DJD1359"/>
  <c r="DIU1359"/>
  <c r="DIU1364" s="1"/>
  <c r="DIU1370" s="1"/>
  <c r="DIO1359"/>
  <c r="DIN1359"/>
  <c r="DIE1359"/>
  <c r="DIE1364" s="1"/>
  <c r="DIE1370" s="1"/>
  <c r="DHY1359"/>
  <c r="DHX1359"/>
  <c r="DHO1359"/>
  <c r="DHO1364" s="1"/>
  <c r="DHO1370" s="1"/>
  <c r="DHI1359"/>
  <c r="DHH1359"/>
  <c r="DGY1359"/>
  <c r="DGY1364" s="1"/>
  <c r="DGY1370" s="1"/>
  <c r="DGS1359"/>
  <c r="DGR1359"/>
  <c r="DGI1359"/>
  <c r="DGI1364" s="1"/>
  <c r="DGI1370" s="1"/>
  <c r="DGC1359"/>
  <c r="DGB1359"/>
  <c r="DFS1359"/>
  <c r="DFS1364" s="1"/>
  <c r="DFS1370" s="1"/>
  <c r="DFM1359"/>
  <c r="DFL1359"/>
  <c r="DFL1364" s="1"/>
  <c r="DFC1359"/>
  <c r="DFC1364" s="1"/>
  <c r="DFC1370" s="1"/>
  <c r="DEW1359"/>
  <c r="DEV1359"/>
  <c r="DEV1364" s="1"/>
  <c r="DEM1359"/>
  <c r="DEM1364" s="1"/>
  <c r="DEM1370" s="1"/>
  <c r="DEG1359"/>
  <c r="DEF1359"/>
  <c r="DEF1364" s="1"/>
  <c r="DDW1359"/>
  <c r="DDW1364" s="1"/>
  <c r="DDW1370" s="1"/>
  <c r="DDQ1359"/>
  <c r="DDP1359"/>
  <c r="DDP1364" s="1"/>
  <c r="DDG1359"/>
  <c r="DDG1364" s="1"/>
  <c r="DDG1370" s="1"/>
  <c r="DDA1359"/>
  <c r="DCZ1359"/>
  <c r="DCZ1364" s="1"/>
  <c r="DCQ1359"/>
  <c r="DCQ1364" s="1"/>
  <c r="DCQ1370" s="1"/>
  <c r="DCK1359"/>
  <c r="DCJ1359"/>
  <c r="DCJ1364" s="1"/>
  <c r="DCA1359"/>
  <c r="DCA1364" s="1"/>
  <c r="DCA1370" s="1"/>
  <c r="DBU1359"/>
  <c r="DBT1359"/>
  <c r="DBT1364" s="1"/>
  <c r="DBK1359"/>
  <c r="DBK1364" s="1"/>
  <c r="DBK1370" s="1"/>
  <c r="DBE1359"/>
  <c r="DBD1359"/>
  <c r="DBD1364" s="1"/>
  <c r="DAU1359"/>
  <c r="DAU1364" s="1"/>
  <c r="DAU1370" s="1"/>
  <c r="DAO1359"/>
  <c r="DAN1359"/>
  <c r="DAN1364" s="1"/>
  <c r="DAE1359"/>
  <c r="DAE1364" s="1"/>
  <c r="DAE1370" s="1"/>
  <c r="CZY1359"/>
  <c r="CZX1359"/>
  <c r="CZX1364" s="1"/>
  <c r="CZO1359"/>
  <c r="CZO1364" s="1"/>
  <c r="CZO1370" s="1"/>
  <c r="CZI1359"/>
  <c r="CZH1359"/>
  <c r="CZH1364" s="1"/>
  <c r="CYY1359"/>
  <c r="CYY1364" s="1"/>
  <c r="CYY1370" s="1"/>
  <c r="CYS1359"/>
  <c r="CYR1359"/>
  <c r="CYR1364" s="1"/>
  <c r="CYI1359"/>
  <c r="CYI1364" s="1"/>
  <c r="CYI1370" s="1"/>
  <c r="CYC1359"/>
  <c r="CYB1359"/>
  <c r="CXS1359"/>
  <c r="CXS1364" s="1"/>
  <c r="CXS1370" s="1"/>
  <c r="CXM1359"/>
  <c r="CXL1359"/>
  <c r="CXC1359"/>
  <c r="CXC1364" s="1"/>
  <c r="CXC1370" s="1"/>
  <c r="CWW1359"/>
  <c r="CWV1359"/>
  <c r="CWM1359"/>
  <c r="CWM1364" s="1"/>
  <c r="CWM1370" s="1"/>
  <c r="CWG1359"/>
  <c r="CWF1359"/>
  <c r="CVW1359"/>
  <c r="CVW1364" s="1"/>
  <c r="CVW1370" s="1"/>
  <c r="CVQ1359"/>
  <c r="CVP1359"/>
  <c r="CVG1359"/>
  <c r="CVG1364" s="1"/>
  <c r="CVG1370" s="1"/>
  <c r="CVA1359"/>
  <c r="CUZ1359"/>
  <c r="CUQ1359"/>
  <c r="CUQ1364" s="1"/>
  <c r="CUQ1370" s="1"/>
  <c r="CUK1359"/>
  <c r="CUJ1359"/>
  <c r="CUA1359"/>
  <c r="CUA1364" s="1"/>
  <c r="CUA1370" s="1"/>
  <c r="CTU1359"/>
  <c r="CTT1359"/>
  <c r="CTK1359"/>
  <c r="CTK1364" s="1"/>
  <c r="CTK1370" s="1"/>
  <c r="CTE1359"/>
  <c r="CTD1359"/>
  <c r="CSU1359"/>
  <c r="CSU1364" s="1"/>
  <c r="CSU1370" s="1"/>
  <c r="CSO1359"/>
  <c r="CSN1359"/>
  <c r="CSE1359"/>
  <c r="CSE1364" s="1"/>
  <c r="CSE1370" s="1"/>
  <c r="CRY1359"/>
  <c r="CRX1359"/>
  <c r="CRO1359"/>
  <c r="CRO1364" s="1"/>
  <c r="CRO1370" s="1"/>
  <c r="CRI1359"/>
  <c r="CRH1359"/>
  <c r="CQY1359"/>
  <c r="CQY1364" s="1"/>
  <c r="CQY1370" s="1"/>
  <c r="CQS1359"/>
  <c r="CQR1359"/>
  <c r="CQI1359"/>
  <c r="CQI1364" s="1"/>
  <c r="CQI1370" s="1"/>
  <c r="CQC1359"/>
  <c r="CQB1359"/>
  <c r="CPS1359"/>
  <c r="CPS1364" s="1"/>
  <c r="CPS1370" s="1"/>
  <c r="CPM1359"/>
  <c r="CPL1359"/>
  <c r="CPC1359"/>
  <c r="CPC1364" s="1"/>
  <c r="CPC1370" s="1"/>
  <c r="COW1359"/>
  <c r="COV1359"/>
  <c r="COM1359"/>
  <c r="COM1364" s="1"/>
  <c r="COM1370" s="1"/>
  <c r="COG1359"/>
  <c r="COF1359"/>
  <c r="CNW1359"/>
  <c r="CNW1364" s="1"/>
  <c r="CNW1370" s="1"/>
  <c r="CNQ1359"/>
  <c r="CNP1359"/>
  <c r="CNG1359"/>
  <c r="CNG1364" s="1"/>
  <c r="CNG1370" s="1"/>
  <c r="CNA1359"/>
  <c r="CMZ1359"/>
  <c r="CMQ1359"/>
  <c r="CMQ1364" s="1"/>
  <c r="CMQ1370" s="1"/>
  <c r="CMK1359"/>
  <c r="CMJ1359"/>
  <c r="CMA1359"/>
  <c r="CMA1364" s="1"/>
  <c r="CMA1370" s="1"/>
  <c r="CLU1359"/>
  <c r="CLT1359"/>
  <c r="CLK1359"/>
  <c r="CLK1364" s="1"/>
  <c r="CLK1370" s="1"/>
  <c r="CLE1359"/>
  <c r="CLD1359"/>
  <c r="CKU1359"/>
  <c r="CKU1364" s="1"/>
  <c r="CKU1370" s="1"/>
  <c r="CKO1359"/>
  <c r="CKN1359"/>
  <c r="CKE1359"/>
  <c r="CKE1364" s="1"/>
  <c r="CKE1370" s="1"/>
  <c r="CJY1359"/>
  <c r="CJX1359"/>
  <c r="CJO1359"/>
  <c r="CJO1364" s="1"/>
  <c r="CJO1370" s="1"/>
  <c r="CJI1359"/>
  <c r="CJH1359"/>
  <c r="CIY1359"/>
  <c r="CIY1364" s="1"/>
  <c r="CIY1370" s="1"/>
  <c r="CIS1359"/>
  <c r="CIR1359"/>
  <c r="CII1359"/>
  <c r="CII1364" s="1"/>
  <c r="CII1370" s="1"/>
  <c r="CIC1359"/>
  <c r="CIB1359"/>
  <c r="CHS1359"/>
  <c r="CHS1364" s="1"/>
  <c r="CHS1370" s="1"/>
  <c r="CHM1359"/>
  <c r="CHL1359"/>
  <c r="CHC1359"/>
  <c r="CHC1364" s="1"/>
  <c r="CHC1370" s="1"/>
  <c r="CGW1359"/>
  <c r="CGV1359"/>
  <c r="CGM1359"/>
  <c r="CGM1364" s="1"/>
  <c r="CGM1370" s="1"/>
  <c r="CGG1359"/>
  <c r="CGF1359"/>
  <c r="CFW1359"/>
  <c r="CFW1364" s="1"/>
  <c r="CFW1370" s="1"/>
  <c r="CFQ1359"/>
  <c r="CFP1359"/>
  <c r="CFG1359"/>
  <c r="CFG1364" s="1"/>
  <c r="CFG1370" s="1"/>
  <c r="CFA1359"/>
  <c r="CEZ1359"/>
  <c r="CEQ1359"/>
  <c r="CEQ1364" s="1"/>
  <c r="CEQ1370" s="1"/>
  <c r="CEK1359"/>
  <c r="CEJ1359"/>
  <c r="CEA1359"/>
  <c r="CEA1364" s="1"/>
  <c r="CEA1370" s="1"/>
  <c r="CDU1359"/>
  <c r="CDT1359"/>
  <c r="CDK1359"/>
  <c r="CDK1364" s="1"/>
  <c r="CDK1370" s="1"/>
  <c r="CDE1359"/>
  <c r="CDD1359"/>
  <c r="CCU1359"/>
  <c r="CCU1364" s="1"/>
  <c r="CCU1370" s="1"/>
  <c r="CCO1359"/>
  <c r="CCN1359"/>
  <c r="CCE1359"/>
  <c r="CCE1364" s="1"/>
  <c r="CCE1370" s="1"/>
  <c r="CBY1359"/>
  <c r="CBX1359"/>
  <c r="CBO1359"/>
  <c r="CBO1364" s="1"/>
  <c r="CBO1370" s="1"/>
  <c r="CBI1359"/>
  <c r="CBH1359"/>
  <c r="CAY1359"/>
  <c r="CAY1364" s="1"/>
  <c r="CAY1370" s="1"/>
  <c r="CAS1359"/>
  <c r="CAR1359"/>
  <c r="CAI1359"/>
  <c r="CAI1364" s="1"/>
  <c r="CAI1370" s="1"/>
  <c r="CAC1359"/>
  <c r="CAB1359"/>
  <c r="BZS1359"/>
  <c r="BZS1364" s="1"/>
  <c r="BZS1370" s="1"/>
  <c r="BZM1359"/>
  <c r="BZL1359"/>
  <c r="BZC1359"/>
  <c r="BZC1364" s="1"/>
  <c r="BZC1370" s="1"/>
  <c r="BYW1359"/>
  <c r="BYV1359"/>
  <c r="BYM1359"/>
  <c r="BYM1364" s="1"/>
  <c r="BYM1370" s="1"/>
  <c r="BYG1359"/>
  <c r="BYF1359"/>
  <c r="BXW1359"/>
  <c r="BXW1364" s="1"/>
  <c r="BXW1370" s="1"/>
  <c r="BXQ1359"/>
  <c r="BXP1359"/>
  <c r="BXG1359"/>
  <c r="BXG1364" s="1"/>
  <c r="BXG1370" s="1"/>
  <c r="BXA1359"/>
  <c r="BWZ1359"/>
  <c r="BWQ1359"/>
  <c r="BWQ1364" s="1"/>
  <c r="BWQ1370" s="1"/>
  <c r="BWK1359"/>
  <c r="BWJ1359"/>
  <c r="BWA1359"/>
  <c r="BWA1364" s="1"/>
  <c r="BWA1370" s="1"/>
  <c r="BVU1359"/>
  <c r="BVT1359"/>
  <c r="BVK1359"/>
  <c r="BVK1364" s="1"/>
  <c r="BVK1370" s="1"/>
  <c r="BVE1359"/>
  <c r="BVD1359"/>
  <c r="BUU1359"/>
  <c r="BUU1364" s="1"/>
  <c r="BUU1370" s="1"/>
  <c r="BUO1359"/>
  <c r="BUN1359"/>
  <c r="BUE1359"/>
  <c r="BUE1364" s="1"/>
  <c r="BUE1370" s="1"/>
  <c r="BTY1359"/>
  <c r="BTX1359"/>
  <c r="BTO1359"/>
  <c r="BTO1364" s="1"/>
  <c r="BTO1370" s="1"/>
  <c r="BTI1359"/>
  <c r="BTH1359"/>
  <c r="BSY1359"/>
  <c r="BSY1364" s="1"/>
  <c r="BSY1370" s="1"/>
  <c r="BSS1359"/>
  <c r="BSR1359"/>
  <c r="BSI1359"/>
  <c r="BSI1364" s="1"/>
  <c r="BSI1370" s="1"/>
  <c r="BSC1359"/>
  <c r="BSB1359"/>
  <c r="BRS1359"/>
  <c r="BRS1364" s="1"/>
  <c r="BRS1370" s="1"/>
  <c r="BRM1359"/>
  <c r="BRL1359"/>
  <c r="BRC1359"/>
  <c r="BRC1364" s="1"/>
  <c r="BRC1370" s="1"/>
  <c r="BQW1359"/>
  <c r="BQV1359"/>
  <c r="BQM1359"/>
  <c r="BQM1364" s="1"/>
  <c r="BQM1370" s="1"/>
  <c r="BQG1359"/>
  <c r="BQF1359"/>
  <c r="BPW1359"/>
  <c r="BPW1364" s="1"/>
  <c r="BPW1370" s="1"/>
  <c r="BPQ1359"/>
  <c r="BPP1359"/>
  <c r="BPG1359"/>
  <c r="BPG1364" s="1"/>
  <c r="BPG1370" s="1"/>
  <c r="BPA1359"/>
  <c r="BOZ1359"/>
  <c r="BOQ1359"/>
  <c r="BOQ1364" s="1"/>
  <c r="BOQ1370" s="1"/>
  <c r="BOK1359"/>
  <c r="BOJ1359"/>
  <c r="BOA1359"/>
  <c r="BOA1364" s="1"/>
  <c r="BOA1370" s="1"/>
  <c r="BNU1359"/>
  <c r="BNT1359"/>
  <c r="BNK1359"/>
  <c r="BNK1364" s="1"/>
  <c r="BNK1370" s="1"/>
  <c r="BNE1359"/>
  <c r="BND1359"/>
  <c r="BMU1359"/>
  <c r="BMU1364" s="1"/>
  <c r="BMU1370" s="1"/>
  <c r="BMO1359"/>
  <c r="BMN1359"/>
  <c r="BME1359"/>
  <c r="BME1364" s="1"/>
  <c r="BME1370" s="1"/>
  <c r="BLY1359"/>
  <c r="BLX1359"/>
  <c r="BLO1359"/>
  <c r="BLO1364" s="1"/>
  <c r="BLO1370" s="1"/>
  <c r="BLI1359"/>
  <c r="BLH1359"/>
  <c r="BKY1359"/>
  <c r="BKY1364" s="1"/>
  <c r="BKY1370" s="1"/>
  <c r="BKS1359"/>
  <c r="BKR1359"/>
  <c r="BKI1359"/>
  <c r="BKI1364" s="1"/>
  <c r="BKI1370" s="1"/>
  <c r="BKC1359"/>
  <c r="BKB1359"/>
  <c r="BJS1359"/>
  <c r="BJS1364" s="1"/>
  <c r="BJS1370" s="1"/>
  <c r="BJM1359"/>
  <c r="BJL1359"/>
  <c r="BJC1359"/>
  <c r="BJC1364" s="1"/>
  <c r="BJC1370" s="1"/>
  <c r="BIW1359"/>
  <c r="BIV1359"/>
  <c r="BIM1359"/>
  <c r="BIM1364" s="1"/>
  <c r="BIM1370" s="1"/>
  <c r="BIG1359"/>
  <c r="BIF1359"/>
  <c r="BHW1359"/>
  <c r="BHW1364" s="1"/>
  <c r="BHW1370" s="1"/>
  <c r="BHQ1359"/>
  <c r="BHP1359"/>
  <c r="BHG1359"/>
  <c r="BHG1364" s="1"/>
  <c r="BHG1370" s="1"/>
  <c r="BHA1359"/>
  <c r="BGZ1359"/>
  <c r="BGQ1359"/>
  <c r="BGQ1364" s="1"/>
  <c r="BGQ1370" s="1"/>
  <c r="BGK1359"/>
  <c r="BGJ1359"/>
  <c r="BGA1359"/>
  <c r="BGA1364" s="1"/>
  <c r="BGA1370" s="1"/>
  <c r="BFU1359"/>
  <c r="BFT1359"/>
  <c r="BFK1359"/>
  <c r="BFK1364" s="1"/>
  <c r="BFK1370" s="1"/>
  <c r="BFE1359"/>
  <c r="BFD1359"/>
  <c r="BEU1359"/>
  <c r="BEU1364" s="1"/>
  <c r="BEU1370" s="1"/>
  <c r="BEO1359"/>
  <c r="BEN1359"/>
  <c r="BEE1359"/>
  <c r="BEE1364" s="1"/>
  <c r="BEE1370" s="1"/>
  <c r="BDY1359"/>
  <c r="BDX1359"/>
  <c r="BDO1359"/>
  <c r="BDO1364" s="1"/>
  <c r="BDO1370" s="1"/>
  <c r="BDI1359"/>
  <c r="BDH1359"/>
  <c r="BCY1359"/>
  <c r="BCY1364" s="1"/>
  <c r="BCY1370" s="1"/>
  <c r="BCS1359"/>
  <c r="BCR1359"/>
  <c r="BCI1359"/>
  <c r="BCI1364" s="1"/>
  <c r="BCI1370" s="1"/>
  <c r="BCC1359"/>
  <c r="BCB1359"/>
  <c r="BBS1359"/>
  <c r="BBS1364" s="1"/>
  <c r="BBS1370" s="1"/>
  <c r="BBM1359"/>
  <c r="BBL1359"/>
  <c r="BBC1359"/>
  <c r="BBC1364" s="1"/>
  <c r="BBC1370" s="1"/>
  <c r="BAW1359"/>
  <c r="BAV1359"/>
  <c r="BAM1359"/>
  <c r="BAM1364" s="1"/>
  <c r="BAM1370" s="1"/>
  <c r="BAG1359"/>
  <c r="BAF1359"/>
  <c r="AZW1359"/>
  <c r="AZW1364" s="1"/>
  <c r="AZW1370" s="1"/>
  <c r="AZQ1359"/>
  <c r="AZP1359"/>
  <c r="AZG1359"/>
  <c r="AZG1364" s="1"/>
  <c r="AZG1370" s="1"/>
  <c r="AZA1359"/>
  <c r="AYZ1359"/>
  <c r="AYQ1359"/>
  <c r="AYQ1364" s="1"/>
  <c r="AYQ1370" s="1"/>
  <c r="AYK1359"/>
  <c r="AYJ1359"/>
  <c r="AYA1359"/>
  <c r="AYA1364" s="1"/>
  <c r="AYA1370" s="1"/>
  <c r="AXU1359"/>
  <c r="AXT1359"/>
  <c r="AXK1359"/>
  <c r="AXK1364" s="1"/>
  <c r="AXK1370" s="1"/>
  <c r="AXE1359"/>
  <c r="AXD1359"/>
  <c r="AWU1359"/>
  <c r="AWU1364" s="1"/>
  <c r="AWU1370" s="1"/>
  <c r="AWO1359"/>
  <c r="AWN1359"/>
  <c r="AWE1359"/>
  <c r="AWE1364" s="1"/>
  <c r="AWE1370" s="1"/>
  <c r="AVY1359"/>
  <c r="AVX1359"/>
  <c r="AVO1359"/>
  <c r="AVO1364" s="1"/>
  <c r="AVO1370" s="1"/>
  <c r="AVI1359"/>
  <c r="AVH1359"/>
  <c r="AUY1359"/>
  <c r="AUY1364" s="1"/>
  <c r="AUY1370" s="1"/>
  <c r="AUS1359"/>
  <c r="AUR1359"/>
  <c r="AUI1359"/>
  <c r="AUI1364" s="1"/>
  <c r="AUI1370" s="1"/>
  <c r="AUC1359"/>
  <c r="AUB1359"/>
  <c r="ATS1359"/>
  <c r="ATS1364" s="1"/>
  <c r="ATS1370" s="1"/>
  <c r="ATM1359"/>
  <c r="ATL1359"/>
  <c r="ATC1359"/>
  <c r="ATC1364" s="1"/>
  <c r="ATC1370" s="1"/>
  <c r="ASW1359"/>
  <c r="ASV1359"/>
  <c r="ASM1359"/>
  <c r="ASM1364" s="1"/>
  <c r="ASM1370" s="1"/>
  <c r="ASG1359"/>
  <c r="ASF1359"/>
  <c r="ARW1359"/>
  <c r="ARW1364" s="1"/>
  <c r="ARW1370" s="1"/>
  <c r="ARQ1359"/>
  <c r="ARP1359"/>
  <c r="ARG1359"/>
  <c r="ARG1364" s="1"/>
  <c r="ARG1370" s="1"/>
  <c r="ARA1359"/>
  <c r="AQZ1359"/>
  <c r="AQQ1359"/>
  <c r="AQQ1364" s="1"/>
  <c r="AQQ1370" s="1"/>
  <c r="AQK1359"/>
  <c r="AQJ1359"/>
  <c r="AQA1359"/>
  <c r="AQA1364" s="1"/>
  <c r="AQA1370" s="1"/>
  <c r="APU1359"/>
  <c r="APT1359"/>
  <c r="APK1359"/>
  <c r="APK1364" s="1"/>
  <c r="APK1370" s="1"/>
  <c r="APE1359"/>
  <c r="APD1359"/>
  <c r="AOU1359"/>
  <c r="AOU1364" s="1"/>
  <c r="AOU1370" s="1"/>
  <c r="AOO1359"/>
  <c r="AON1359"/>
  <c r="AOE1359"/>
  <c r="AOE1364" s="1"/>
  <c r="AOE1370" s="1"/>
  <c r="ANY1359"/>
  <c r="ANX1359"/>
  <c r="ANO1359"/>
  <c r="ANO1364" s="1"/>
  <c r="ANO1370" s="1"/>
  <c r="ANI1359"/>
  <c r="ANH1359"/>
  <c r="AMY1359"/>
  <c r="AMY1364" s="1"/>
  <c r="AMY1370" s="1"/>
  <c r="AMS1359"/>
  <c r="AMR1359"/>
  <c r="AMI1359"/>
  <c r="AMI1364" s="1"/>
  <c r="AMI1370" s="1"/>
  <c r="AMC1359"/>
  <c r="AMB1359"/>
  <c r="ALS1359"/>
  <c r="ALS1364" s="1"/>
  <c r="ALS1370" s="1"/>
  <c r="ALM1359"/>
  <c r="ALL1359"/>
  <c r="ALC1359"/>
  <c r="ALC1364" s="1"/>
  <c r="ALC1370" s="1"/>
  <c r="AKW1359"/>
  <c r="AKV1359"/>
  <c r="AKM1359"/>
  <c r="AKM1364" s="1"/>
  <c r="AKM1370" s="1"/>
  <c r="AKG1359"/>
  <c r="AKF1359"/>
  <c r="AJW1359"/>
  <c r="AJW1364" s="1"/>
  <c r="AJW1370" s="1"/>
  <c r="AJQ1359"/>
  <c r="AJP1359"/>
  <c r="AJG1359"/>
  <c r="AJG1364" s="1"/>
  <c r="AJG1370" s="1"/>
  <c r="AJA1359"/>
  <c r="AIZ1359"/>
  <c r="AIQ1359"/>
  <c r="AIQ1364" s="1"/>
  <c r="AIQ1370" s="1"/>
  <c r="AIK1359"/>
  <c r="AIJ1359"/>
  <c r="AIA1359"/>
  <c r="AIA1364" s="1"/>
  <c r="AIA1370" s="1"/>
  <c r="AHU1359"/>
  <c r="AHT1359"/>
  <c r="AHK1359"/>
  <c r="AHK1364" s="1"/>
  <c r="AHK1370" s="1"/>
  <c r="AHE1359"/>
  <c r="AHD1359"/>
  <c r="AGU1359"/>
  <c r="AGU1364" s="1"/>
  <c r="AGU1370" s="1"/>
  <c r="AGO1359"/>
  <c r="AGN1359"/>
  <c r="AGE1359"/>
  <c r="AGE1364" s="1"/>
  <c r="AGE1370" s="1"/>
  <c r="AFY1359"/>
  <c r="AFX1359"/>
  <c r="AFO1359"/>
  <c r="AFO1364" s="1"/>
  <c r="AFO1370" s="1"/>
  <c r="AFI1359"/>
  <c r="AFH1359"/>
  <c r="AEY1359"/>
  <c r="AEY1364" s="1"/>
  <c r="AEY1370" s="1"/>
  <c r="AES1359"/>
  <c r="AER1359"/>
  <c r="AEI1359"/>
  <c r="AEI1364" s="1"/>
  <c r="AEI1370" s="1"/>
  <c r="AEC1359"/>
  <c r="AEB1359"/>
  <c r="ADS1359"/>
  <c r="ADS1364" s="1"/>
  <c r="ADS1370" s="1"/>
  <c r="ADM1359"/>
  <c r="ADL1359"/>
  <c r="ADC1359"/>
  <c r="ADC1364" s="1"/>
  <c r="ADC1370" s="1"/>
  <c r="ACW1359"/>
  <c r="ACV1359"/>
  <c r="ACM1359"/>
  <c r="ACM1364" s="1"/>
  <c r="ACM1370" s="1"/>
  <c r="ACG1359"/>
  <c r="ACF1359"/>
  <c r="ABW1359"/>
  <c r="ABW1364" s="1"/>
  <c r="ABW1370" s="1"/>
  <c r="ABQ1359"/>
  <c r="ABP1359"/>
  <c r="ABG1359"/>
  <c r="ABG1364" s="1"/>
  <c r="ABG1370" s="1"/>
  <c r="ABA1359"/>
  <c r="AAZ1359"/>
  <c r="AAQ1359"/>
  <c r="AAQ1364" s="1"/>
  <c r="AAQ1370" s="1"/>
  <c r="AAK1359"/>
  <c r="AAJ1359"/>
  <c r="AAA1359"/>
  <c r="AAA1364" s="1"/>
  <c r="AAA1370" s="1"/>
  <c r="ZU1359"/>
  <c r="ZT1359"/>
  <c r="ZK1359"/>
  <c r="ZK1364" s="1"/>
  <c r="ZK1370" s="1"/>
  <c r="ZE1359"/>
  <c r="ZD1359"/>
  <c r="YU1359"/>
  <c r="YU1364" s="1"/>
  <c r="YU1370" s="1"/>
  <c r="YO1359"/>
  <c r="YN1359"/>
  <c r="YE1359"/>
  <c r="YE1364" s="1"/>
  <c r="YE1370" s="1"/>
  <c r="XY1359"/>
  <c r="XX1359"/>
  <c r="XO1359"/>
  <c r="XO1364" s="1"/>
  <c r="XO1370" s="1"/>
  <c r="XI1359"/>
  <c r="XH1359"/>
  <c r="WY1359"/>
  <c r="WY1364" s="1"/>
  <c r="WY1370" s="1"/>
  <c r="WS1359"/>
  <c r="WR1359"/>
  <c r="WI1359"/>
  <c r="WI1364" s="1"/>
  <c r="WI1370" s="1"/>
  <c r="WC1359"/>
  <c r="WB1359"/>
  <c r="VS1359"/>
  <c r="VS1364" s="1"/>
  <c r="VS1370" s="1"/>
  <c r="VM1359"/>
  <c r="VL1359"/>
  <c r="VC1359"/>
  <c r="VC1364" s="1"/>
  <c r="VC1370" s="1"/>
  <c r="UW1359"/>
  <c r="UV1359"/>
  <c r="UM1359"/>
  <c r="UM1364" s="1"/>
  <c r="UM1370" s="1"/>
  <c r="UG1359"/>
  <c r="UF1359"/>
  <c r="TW1359"/>
  <c r="TW1364" s="1"/>
  <c r="TW1370" s="1"/>
  <c r="TQ1359"/>
  <c r="TP1359"/>
  <c r="TG1359"/>
  <c r="TG1364" s="1"/>
  <c r="TG1370" s="1"/>
  <c r="TA1359"/>
  <c r="SZ1359"/>
  <c r="SQ1359"/>
  <c r="SQ1364" s="1"/>
  <c r="SQ1370" s="1"/>
  <c r="SK1359"/>
  <c r="SJ1359"/>
  <c r="SA1359"/>
  <c r="SA1364" s="1"/>
  <c r="SA1370" s="1"/>
  <c r="RU1359"/>
  <c r="RT1359"/>
  <c r="RK1359"/>
  <c r="RK1364" s="1"/>
  <c r="RK1370" s="1"/>
  <c r="RE1359"/>
  <c r="RD1359"/>
  <c r="QU1359"/>
  <c r="QU1364" s="1"/>
  <c r="QU1370" s="1"/>
  <c r="QO1359"/>
  <c r="QN1359"/>
  <c r="QE1359"/>
  <c r="QE1364" s="1"/>
  <c r="QE1370" s="1"/>
  <c r="PY1359"/>
  <c r="PX1359"/>
  <c r="PO1359"/>
  <c r="PO1364" s="1"/>
  <c r="PO1370" s="1"/>
  <c r="PI1359"/>
  <c r="PH1359"/>
  <c r="OY1359"/>
  <c r="OY1364" s="1"/>
  <c r="OY1370" s="1"/>
  <c r="OS1359"/>
  <c r="OR1359"/>
  <c r="OI1359"/>
  <c r="OI1364" s="1"/>
  <c r="OI1370" s="1"/>
  <c r="OC1359"/>
  <c r="OB1359"/>
  <c r="NS1359"/>
  <c r="NS1364" s="1"/>
  <c r="NS1370" s="1"/>
  <c r="NM1359"/>
  <c r="NL1359"/>
  <c r="NC1359"/>
  <c r="NC1364" s="1"/>
  <c r="NC1370" s="1"/>
  <c r="MW1359"/>
  <c r="MV1359"/>
  <c r="MM1359"/>
  <c r="MM1364" s="1"/>
  <c r="MM1370" s="1"/>
  <c r="MG1359"/>
  <c r="MF1359"/>
  <c r="LW1359"/>
  <c r="LW1364" s="1"/>
  <c r="LW1370" s="1"/>
  <c r="LQ1359"/>
  <c r="LP1359"/>
  <c r="LG1359"/>
  <c r="LG1364" s="1"/>
  <c r="LG1370" s="1"/>
  <c r="LA1359"/>
  <c r="KZ1359"/>
  <c r="KQ1359"/>
  <c r="KQ1364" s="1"/>
  <c r="KQ1370" s="1"/>
  <c r="KK1359"/>
  <c r="KJ1359"/>
  <c r="KA1359"/>
  <c r="KA1364" s="1"/>
  <c r="KA1370" s="1"/>
  <c r="JU1359"/>
  <c r="JT1359"/>
  <c r="JK1359"/>
  <c r="JK1364" s="1"/>
  <c r="JK1370" s="1"/>
  <c r="JE1359"/>
  <c r="JD1359"/>
  <c r="IU1359"/>
  <c r="IU1364" s="1"/>
  <c r="IU1370" s="1"/>
  <c r="IO1359"/>
  <c r="IN1359"/>
  <c r="IE1359"/>
  <c r="IE1364" s="1"/>
  <c r="IE1370" s="1"/>
  <c r="HY1359"/>
  <c r="HX1359"/>
  <c r="HO1359"/>
  <c r="HO1364" s="1"/>
  <c r="HO1370" s="1"/>
  <c r="HI1359"/>
  <c r="HH1359"/>
  <c r="GY1359"/>
  <c r="GY1364" s="1"/>
  <c r="GY1370" s="1"/>
  <c r="GS1359"/>
  <c r="GR1359"/>
  <c r="GI1359"/>
  <c r="GI1364" s="1"/>
  <c r="GI1370" s="1"/>
  <c r="GC1359"/>
  <c r="GB1359"/>
  <c r="FS1359"/>
  <c r="FS1364" s="1"/>
  <c r="FS1370" s="1"/>
  <c r="FM1359"/>
  <c r="FL1359"/>
  <c r="FC1359"/>
  <c r="FC1364" s="1"/>
  <c r="FC1370" s="1"/>
  <c r="EW1359"/>
  <c r="EV1359"/>
  <c r="EM1359"/>
  <c r="EM1364" s="1"/>
  <c r="EM1370" s="1"/>
  <c r="EG1359"/>
  <c r="EF1359"/>
  <c r="DW1359"/>
  <c r="DW1364" s="1"/>
  <c r="DW1370" s="1"/>
  <c r="DQ1359"/>
  <c r="DP1359"/>
  <c r="DG1359"/>
  <c r="DG1364" s="1"/>
  <c r="DG1370" s="1"/>
  <c r="DA1359"/>
  <c r="CZ1359"/>
  <c r="CQ1359"/>
  <c r="CQ1364" s="1"/>
  <c r="CQ1370" s="1"/>
  <c r="CK1359"/>
  <c r="CJ1359"/>
  <c r="CA1359"/>
  <c r="CA1364" s="1"/>
  <c r="CA1370" s="1"/>
  <c r="BU1359"/>
  <c r="BT1359"/>
  <c r="BK1359"/>
  <c r="BK1364" s="1"/>
  <c r="BK1370" s="1"/>
  <c r="BE1359"/>
  <c r="BD1359"/>
  <c r="AU1359"/>
  <c r="AU1364" s="1"/>
  <c r="AU1370" s="1"/>
  <c r="AO1359"/>
  <c r="AN1359"/>
  <c r="AE1359"/>
  <c r="AE1364" s="1"/>
  <c r="AE1370" s="1"/>
  <c r="Y1359"/>
  <c r="X1359"/>
  <c r="O1359"/>
  <c r="O1364" s="1"/>
  <c r="O1370" s="1"/>
  <c r="I1359"/>
  <c r="H1359"/>
  <c r="XFD1357"/>
  <c r="XFC1357"/>
  <c r="XFB1357"/>
  <c r="XEY1357"/>
  <c r="XEY1359" s="1"/>
  <c r="XEX1357"/>
  <c r="XEN1357"/>
  <c r="XEM1357"/>
  <c r="XEL1357"/>
  <c r="XEI1357"/>
  <c r="XEI1359" s="1"/>
  <c r="XEH1357"/>
  <c r="XDX1357"/>
  <c r="XDW1357"/>
  <c r="XDV1357"/>
  <c r="XDS1357"/>
  <c r="XDS1359" s="1"/>
  <c r="XDR1357"/>
  <c r="XDH1357"/>
  <c r="XDG1357"/>
  <c r="XDF1357"/>
  <c r="XDC1357"/>
  <c r="XDC1359" s="1"/>
  <c r="XDB1357"/>
  <c r="XCR1357"/>
  <c r="XCQ1357"/>
  <c r="XCP1357"/>
  <c r="XCM1357"/>
  <c r="XCM1359" s="1"/>
  <c r="XCL1357"/>
  <c r="XCB1357"/>
  <c r="XCA1357"/>
  <c r="XBZ1357"/>
  <c r="XBW1357"/>
  <c r="XBW1359" s="1"/>
  <c r="XBV1357"/>
  <c r="XBL1357"/>
  <c r="XBK1357"/>
  <c r="XBJ1357"/>
  <c r="XBG1357"/>
  <c r="XBG1359" s="1"/>
  <c r="XBF1357"/>
  <c r="XAV1357"/>
  <c r="XAU1357"/>
  <c r="XAT1357"/>
  <c r="XAQ1357"/>
  <c r="XAQ1359" s="1"/>
  <c r="XAP1357"/>
  <c r="XAF1357"/>
  <c r="XAE1357"/>
  <c r="XAD1357"/>
  <c r="XAA1357"/>
  <c r="XAA1359" s="1"/>
  <c r="WZZ1357"/>
  <c r="WZP1357"/>
  <c r="WZO1357"/>
  <c r="WZN1357"/>
  <c r="WZK1357"/>
  <c r="WZK1359" s="1"/>
  <c r="WZJ1357"/>
  <c r="WYZ1357"/>
  <c r="WYY1357"/>
  <c r="WYX1357"/>
  <c r="WYU1357"/>
  <c r="WYU1359" s="1"/>
  <c r="WYT1357"/>
  <c r="WYJ1357"/>
  <c r="WYI1357"/>
  <c r="WYH1357"/>
  <c r="WYE1357"/>
  <c r="WYE1359" s="1"/>
  <c r="WYD1357"/>
  <c r="WXT1357"/>
  <c r="WXS1357"/>
  <c r="WXR1357"/>
  <c r="WXO1357"/>
  <c r="WXO1359" s="1"/>
  <c r="WXN1357"/>
  <c r="WXD1357"/>
  <c r="WXC1357"/>
  <c r="WXB1357"/>
  <c r="WWY1357"/>
  <c r="WWY1359" s="1"/>
  <c r="WWX1357"/>
  <c r="WWN1357"/>
  <c r="WWM1357"/>
  <c r="WWL1357"/>
  <c r="WWI1357"/>
  <c r="WWI1359" s="1"/>
  <c r="WWH1357"/>
  <c r="WVX1357"/>
  <c r="WVW1357"/>
  <c r="WVV1357"/>
  <c r="WVS1357"/>
  <c r="WVS1359" s="1"/>
  <c r="WVR1357"/>
  <c r="WVH1357"/>
  <c r="WVG1357"/>
  <c r="WVF1357"/>
  <c r="WVC1357"/>
  <c r="WVC1359" s="1"/>
  <c r="WVB1357"/>
  <c r="WUR1357"/>
  <c r="WUQ1357"/>
  <c r="WUP1357"/>
  <c r="WUM1357"/>
  <c r="WUM1359" s="1"/>
  <c r="WUL1357"/>
  <c r="WUB1357"/>
  <c r="WUA1357"/>
  <c r="WTZ1357"/>
  <c r="WTW1357"/>
  <c r="WTW1359" s="1"/>
  <c r="WTV1357"/>
  <c r="WTL1357"/>
  <c r="WTK1357"/>
  <c r="WTJ1357"/>
  <c r="WTG1357"/>
  <c r="WTG1359" s="1"/>
  <c r="WTF1357"/>
  <c r="WSV1357"/>
  <c r="WSU1357"/>
  <c r="WST1357"/>
  <c r="WSQ1357"/>
  <c r="WSQ1359" s="1"/>
  <c r="WSP1357"/>
  <c r="WSF1357"/>
  <c r="WSE1357"/>
  <c r="WSD1357"/>
  <c r="WSA1357"/>
  <c r="WSA1359" s="1"/>
  <c r="WRZ1357"/>
  <c r="WRP1357"/>
  <c r="WRO1357"/>
  <c r="WRN1357"/>
  <c r="WRK1357"/>
  <c r="WRK1359" s="1"/>
  <c r="WRJ1357"/>
  <c r="WQZ1357"/>
  <c r="WQY1357"/>
  <c r="WQX1357"/>
  <c r="WQU1357"/>
  <c r="WQU1359" s="1"/>
  <c r="WQT1357"/>
  <c r="WQJ1357"/>
  <c r="WQI1357"/>
  <c r="WQH1357"/>
  <c r="WQE1357"/>
  <c r="WQE1359" s="1"/>
  <c r="WQD1357"/>
  <c r="WPT1357"/>
  <c r="WPS1357"/>
  <c r="WPR1357"/>
  <c r="WPO1357"/>
  <c r="WPO1359" s="1"/>
  <c r="WPN1357"/>
  <c r="WPD1357"/>
  <c r="WPC1357"/>
  <c r="WPB1357"/>
  <c r="WOY1357"/>
  <c r="WOY1359" s="1"/>
  <c r="WOX1357"/>
  <c r="WON1357"/>
  <c r="WOM1357"/>
  <c r="WOL1357"/>
  <c r="WOI1357"/>
  <c r="WOI1359" s="1"/>
  <c r="WOH1357"/>
  <c r="WNX1357"/>
  <c r="WNW1357"/>
  <c r="WNV1357"/>
  <c r="WNS1357"/>
  <c r="WNS1359" s="1"/>
  <c r="WNR1357"/>
  <c r="WNH1357"/>
  <c r="WNG1357"/>
  <c r="WNF1357"/>
  <c r="WNC1357"/>
  <c r="WNC1359" s="1"/>
  <c r="WNB1357"/>
  <c r="WMR1357"/>
  <c r="WMQ1357"/>
  <c r="WMP1357"/>
  <c r="WMM1357"/>
  <c r="WMM1359" s="1"/>
  <c r="WML1357"/>
  <c r="WMB1357"/>
  <c r="WMA1357"/>
  <c r="WLZ1357"/>
  <c r="WLW1357"/>
  <c r="WLW1359" s="1"/>
  <c r="WLV1357"/>
  <c r="WLL1357"/>
  <c r="WLK1357"/>
  <c r="WLJ1357"/>
  <c r="WLG1357"/>
  <c r="WLG1359" s="1"/>
  <c r="WLF1357"/>
  <c r="WKV1357"/>
  <c r="WKU1357"/>
  <c r="WKT1357"/>
  <c r="WKQ1357"/>
  <c r="WKQ1359" s="1"/>
  <c r="WKP1357"/>
  <c r="WKF1357"/>
  <c r="WKE1357"/>
  <c r="WKD1357"/>
  <c r="WKA1357"/>
  <c r="WKA1359" s="1"/>
  <c r="WJZ1357"/>
  <c r="WJP1357"/>
  <c r="WJO1357"/>
  <c r="WJN1357"/>
  <c r="WJK1357"/>
  <c r="WJK1359" s="1"/>
  <c r="WJJ1357"/>
  <c r="WIZ1357"/>
  <c r="WIY1357"/>
  <c r="WIX1357"/>
  <c r="WIU1357"/>
  <c r="WIU1359" s="1"/>
  <c r="WIT1357"/>
  <c r="WIJ1357"/>
  <c r="WII1357"/>
  <c r="WIH1357"/>
  <c r="WIE1357"/>
  <c r="WIE1359" s="1"/>
  <c r="WID1357"/>
  <c r="WHT1357"/>
  <c r="WHS1357"/>
  <c r="WHR1357"/>
  <c r="WHO1357"/>
  <c r="WHO1359" s="1"/>
  <c r="WHN1357"/>
  <c r="WHD1357"/>
  <c r="WHC1357"/>
  <c r="WHB1357"/>
  <c r="WGY1357"/>
  <c r="WGY1359" s="1"/>
  <c r="WGX1357"/>
  <c r="WGN1357"/>
  <c r="WGM1357"/>
  <c r="WGL1357"/>
  <c r="WGI1357"/>
  <c r="WGI1359" s="1"/>
  <c r="WGH1357"/>
  <c r="WFX1357"/>
  <c r="WFW1357"/>
  <c r="WFV1357"/>
  <c r="WFS1357"/>
  <c r="WFS1359" s="1"/>
  <c r="WFR1357"/>
  <c r="WFH1357"/>
  <c r="WFG1357"/>
  <c r="WFF1357"/>
  <c r="WFC1357"/>
  <c r="WFC1359" s="1"/>
  <c r="WFB1357"/>
  <c r="WER1357"/>
  <c r="WEQ1357"/>
  <c r="WEP1357"/>
  <c r="WEM1357"/>
  <c r="WEM1359" s="1"/>
  <c r="WEL1357"/>
  <c r="WEB1357"/>
  <c r="WEA1357"/>
  <c r="WDZ1357"/>
  <c r="WDW1357"/>
  <c r="WDW1359" s="1"/>
  <c r="WDV1357"/>
  <c r="WDL1357"/>
  <c r="WDK1357"/>
  <c r="WDJ1357"/>
  <c r="WDG1357"/>
  <c r="WDG1359" s="1"/>
  <c r="WDF1357"/>
  <c r="WCV1357"/>
  <c r="WCU1357"/>
  <c r="WCT1357"/>
  <c r="WCQ1357"/>
  <c r="WCQ1359" s="1"/>
  <c r="WCP1357"/>
  <c r="WCF1357"/>
  <c r="WCE1357"/>
  <c r="WCD1357"/>
  <c r="WCA1357"/>
  <c r="WCA1359" s="1"/>
  <c r="WBZ1357"/>
  <c r="WBP1357"/>
  <c r="WBO1357"/>
  <c r="WBN1357"/>
  <c r="WBK1357"/>
  <c r="WBK1359" s="1"/>
  <c r="WBJ1357"/>
  <c r="WAZ1357"/>
  <c r="WAY1357"/>
  <c r="WAX1357"/>
  <c r="WAU1357"/>
  <c r="WAU1359" s="1"/>
  <c r="WAT1357"/>
  <c r="WAJ1357"/>
  <c r="WAI1357"/>
  <c r="WAH1357"/>
  <c r="WAE1357"/>
  <c r="WAE1359" s="1"/>
  <c r="WAD1357"/>
  <c r="VZT1357"/>
  <c r="VZS1357"/>
  <c r="VZR1357"/>
  <c r="VZO1357"/>
  <c r="VZO1359" s="1"/>
  <c r="VZN1357"/>
  <c r="VZD1357"/>
  <c r="VZC1357"/>
  <c r="VZB1357"/>
  <c r="VYY1357"/>
  <c r="VYY1359" s="1"/>
  <c r="VYX1357"/>
  <c r="VYN1357"/>
  <c r="VYM1357"/>
  <c r="VYL1357"/>
  <c r="VYI1357"/>
  <c r="VYI1359" s="1"/>
  <c r="VYH1357"/>
  <c r="VXX1357"/>
  <c r="VXW1357"/>
  <c r="VXV1357"/>
  <c r="VXS1357"/>
  <c r="VXS1359" s="1"/>
  <c r="VXR1357"/>
  <c r="VXH1357"/>
  <c r="VXG1357"/>
  <c r="VXF1357"/>
  <c r="VXC1357"/>
  <c r="VXC1359" s="1"/>
  <c r="VXB1357"/>
  <c r="VWR1357"/>
  <c r="VWQ1357"/>
  <c r="VWP1357"/>
  <c r="VWM1357"/>
  <c r="VWM1359" s="1"/>
  <c r="VWL1357"/>
  <c r="VWB1357"/>
  <c r="VWA1357"/>
  <c r="VVZ1357"/>
  <c r="VVW1357"/>
  <c r="VVW1359" s="1"/>
  <c r="VVV1357"/>
  <c r="VVL1357"/>
  <c r="VVK1357"/>
  <c r="VVJ1357"/>
  <c r="VVG1357"/>
  <c r="VVG1359" s="1"/>
  <c r="VVF1357"/>
  <c r="VUV1357"/>
  <c r="VUU1357"/>
  <c r="VUT1357"/>
  <c r="VUQ1357"/>
  <c r="VUQ1359" s="1"/>
  <c r="VUP1357"/>
  <c r="VUF1357"/>
  <c r="VUE1357"/>
  <c r="VUD1357"/>
  <c r="VUA1357"/>
  <c r="VUA1359" s="1"/>
  <c r="VTZ1357"/>
  <c r="VTP1357"/>
  <c r="VTO1357"/>
  <c r="VTN1357"/>
  <c r="VTK1357"/>
  <c r="VTK1359" s="1"/>
  <c r="VTJ1357"/>
  <c r="VSZ1357"/>
  <c r="VSY1357"/>
  <c r="VSX1357"/>
  <c r="VSU1357"/>
  <c r="VSU1359" s="1"/>
  <c r="VST1357"/>
  <c r="VSJ1357"/>
  <c r="VSI1357"/>
  <c r="VSH1357"/>
  <c r="VSE1357"/>
  <c r="VSE1359" s="1"/>
  <c r="VSD1357"/>
  <c r="VRT1357"/>
  <c r="VRS1357"/>
  <c r="VRR1357"/>
  <c r="VRO1357"/>
  <c r="VRO1359" s="1"/>
  <c r="VRN1357"/>
  <c r="VRD1357"/>
  <c r="VRC1357"/>
  <c r="VRB1357"/>
  <c r="VQY1357"/>
  <c r="VQY1359" s="1"/>
  <c r="VQX1357"/>
  <c r="VQN1357"/>
  <c r="VQM1357"/>
  <c r="VQL1357"/>
  <c r="VQI1357"/>
  <c r="VQI1359" s="1"/>
  <c r="VQH1357"/>
  <c r="VPX1357"/>
  <c r="VPW1357"/>
  <c r="VPV1357"/>
  <c r="VPS1357"/>
  <c r="VPS1359" s="1"/>
  <c r="VPR1357"/>
  <c r="VPH1357"/>
  <c r="VPG1357"/>
  <c r="VPF1357"/>
  <c r="VPC1357"/>
  <c r="VPC1359" s="1"/>
  <c r="VPB1357"/>
  <c r="VOR1357"/>
  <c r="VOQ1357"/>
  <c r="VOP1357"/>
  <c r="VOM1357"/>
  <c r="VOM1359" s="1"/>
  <c r="VOL1357"/>
  <c r="VOB1357"/>
  <c r="VOA1357"/>
  <c r="VNZ1357"/>
  <c r="VNW1357"/>
  <c r="VNW1359" s="1"/>
  <c r="VNV1357"/>
  <c r="VNL1357"/>
  <c r="VNK1357"/>
  <c r="VNJ1357"/>
  <c r="VNG1357"/>
  <c r="VNG1359" s="1"/>
  <c r="VNF1357"/>
  <c r="VMV1357"/>
  <c r="VMU1357"/>
  <c r="VMT1357"/>
  <c r="VMQ1357"/>
  <c r="VMQ1359" s="1"/>
  <c r="VMP1357"/>
  <c r="VMF1357"/>
  <c r="VME1357"/>
  <c r="VMD1357"/>
  <c r="VMA1357"/>
  <c r="VMA1359" s="1"/>
  <c r="VLZ1357"/>
  <c r="VLP1357"/>
  <c r="VLO1357"/>
  <c r="VLN1357"/>
  <c r="VLK1357"/>
  <c r="VLK1359" s="1"/>
  <c r="VLJ1357"/>
  <c r="VKZ1357"/>
  <c r="VKY1357"/>
  <c r="VKX1357"/>
  <c r="VKU1357"/>
  <c r="VKU1359" s="1"/>
  <c r="VKT1357"/>
  <c r="VKJ1357"/>
  <c r="VKI1357"/>
  <c r="VKH1357"/>
  <c r="VKE1357"/>
  <c r="VKE1359" s="1"/>
  <c r="VKD1357"/>
  <c r="VJT1357"/>
  <c r="VJS1357"/>
  <c r="VJR1357"/>
  <c r="VJO1357"/>
  <c r="VJO1359" s="1"/>
  <c r="VJN1357"/>
  <c r="VJD1357"/>
  <c r="VJC1357"/>
  <c r="VJB1357"/>
  <c r="VIY1357"/>
  <c r="VIY1359" s="1"/>
  <c r="VIX1357"/>
  <c r="VIN1357"/>
  <c r="VIM1357"/>
  <c r="VIL1357"/>
  <c r="VII1357"/>
  <c r="VII1359" s="1"/>
  <c r="VIH1357"/>
  <c r="VHX1357"/>
  <c r="VHW1357"/>
  <c r="VHV1357"/>
  <c r="VHS1357"/>
  <c r="VHS1359" s="1"/>
  <c r="VHR1357"/>
  <c r="VHH1357"/>
  <c r="VHG1357"/>
  <c r="VHF1357"/>
  <c r="VHC1357"/>
  <c r="VHC1359" s="1"/>
  <c r="VHB1357"/>
  <c r="VGR1357"/>
  <c r="VGQ1357"/>
  <c r="VGP1357"/>
  <c r="VGM1357"/>
  <c r="VGM1359" s="1"/>
  <c r="VGL1357"/>
  <c r="VGB1357"/>
  <c r="VGA1357"/>
  <c r="VFZ1357"/>
  <c r="VFW1357"/>
  <c r="VFW1359" s="1"/>
  <c r="VFV1357"/>
  <c r="VFL1357"/>
  <c r="VFK1357"/>
  <c r="VFJ1357"/>
  <c r="VFG1357"/>
  <c r="VFG1359" s="1"/>
  <c r="VFF1357"/>
  <c r="VEV1357"/>
  <c r="VEU1357"/>
  <c r="VET1357"/>
  <c r="VEQ1357"/>
  <c r="VEQ1359" s="1"/>
  <c r="VEP1357"/>
  <c r="VEF1357"/>
  <c r="VEE1357"/>
  <c r="VED1357"/>
  <c r="VEA1357"/>
  <c r="VEA1359" s="1"/>
  <c r="VDZ1357"/>
  <c r="VDP1357"/>
  <c r="VDO1357"/>
  <c r="VDN1357"/>
  <c r="VDK1357"/>
  <c r="VDK1359" s="1"/>
  <c r="VDJ1357"/>
  <c r="VCZ1357"/>
  <c r="VCY1357"/>
  <c r="VCX1357"/>
  <c r="VCU1357"/>
  <c r="VCU1359" s="1"/>
  <c r="VCT1357"/>
  <c r="VCJ1357"/>
  <c r="VCI1357"/>
  <c r="VCH1357"/>
  <c r="VCE1357"/>
  <c r="VCE1359" s="1"/>
  <c r="VCD1357"/>
  <c r="VBT1357"/>
  <c r="VBS1357"/>
  <c r="VBR1357"/>
  <c r="VBO1357"/>
  <c r="VBO1359" s="1"/>
  <c r="VBN1357"/>
  <c r="VBD1357"/>
  <c r="VBC1357"/>
  <c r="VBB1357"/>
  <c r="VAY1357"/>
  <c r="VAY1359" s="1"/>
  <c r="VAX1357"/>
  <c r="VAN1357"/>
  <c r="VAM1357"/>
  <c r="VAL1357"/>
  <c r="VAI1357"/>
  <c r="VAI1359" s="1"/>
  <c r="VAH1357"/>
  <c r="UZX1357"/>
  <c r="UZW1357"/>
  <c r="UZV1357"/>
  <c r="UZS1357"/>
  <c r="UZS1359" s="1"/>
  <c r="UZR1357"/>
  <c r="UZH1357"/>
  <c r="UZG1357"/>
  <c r="UZF1357"/>
  <c r="UZC1357"/>
  <c r="UZC1359" s="1"/>
  <c r="UZB1357"/>
  <c r="UYR1357"/>
  <c r="UYQ1357"/>
  <c r="UYP1357"/>
  <c r="UYM1357"/>
  <c r="UYM1359" s="1"/>
  <c r="UYL1357"/>
  <c r="UYB1357"/>
  <c r="UYA1357"/>
  <c r="UXZ1357"/>
  <c r="UXW1357"/>
  <c r="UXW1359" s="1"/>
  <c r="UXV1357"/>
  <c r="UXL1357"/>
  <c r="UXK1357"/>
  <c r="UXJ1357"/>
  <c r="UXG1357"/>
  <c r="UXG1359" s="1"/>
  <c r="UXF1357"/>
  <c r="UWV1357"/>
  <c r="UWU1357"/>
  <c r="UWT1357"/>
  <c r="UWQ1357"/>
  <c r="UWQ1359" s="1"/>
  <c r="UWP1357"/>
  <c r="UWF1357"/>
  <c r="UWE1357"/>
  <c r="UWD1357"/>
  <c r="UWA1357"/>
  <c r="UWA1359" s="1"/>
  <c r="UVZ1357"/>
  <c r="UVP1357"/>
  <c r="UVO1357"/>
  <c r="UVN1357"/>
  <c r="UVK1357"/>
  <c r="UVK1359" s="1"/>
  <c r="UVJ1357"/>
  <c r="UUZ1357"/>
  <c r="UUY1357"/>
  <c r="UUX1357"/>
  <c r="UUU1357"/>
  <c r="UUU1359" s="1"/>
  <c r="UUT1357"/>
  <c r="UUJ1357"/>
  <c r="UUI1357"/>
  <c r="UUH1357"/>
  <c r="UUE1357"/>
  <c r="UUE1359" s="1"/>
  <c r="UUD1357"/>
  <c r="UTT1357"/>
  <c r="UTS1357"/>
  <c r="UTR1357"/>
  <c r="UTO1357"/>
  <c r="UTO1359" s="1"/>
  <c r="UTN1357"/>
  <c r="UTD1357"/>
  <c r="UTC1357"/>
  <c r="UTB1357"/>
  <c r="USY1357"/>
  <c r="USY1359" s="1"/>
  <c r="USX1357"/>
  <c r="USN1357"/>
  <c r="USM1357"/>
  <c r="USL1357"/>
  <c r="USI1357"/>
  <c r="USI1359" s="1"/>
  <c r="USH1357"/>
  <c r="URX1357"/>
  <c r="URW1357"/>
  <c r="URV1357"/>
  <c r="URS1357"/>
  <c r="URS1359" s="1"/>
  <c r="URR1357"/>
  <c r="URH1357"/>
  <c r="URG1357"/>
  <c r="URF1357"/>
  <c r="URC1357"/>
  <c r="URC1359" s="1"/>
  <c r="URB1357"/>
  <c r="UQR1357"/>
  <c r="UQQ1357"/>
  <c r="UQP1357"/>
  <c r="UQM1357"/>
  <c r="UQM1359" s="1"/>
  <c r="UQL1357"/>
  <c r="UQB1357"/>
  <c r="UQA1357"/>
  <c r="UPZ1357"/>
  <c r="UPW1357"/>
  <c r="UPW1359" s="1"/>
  <c r="UPV1357"/>
  <c r="UPL1357"/>
  <c r="UPK1357"/>
  <c r="UPJ1357"/>
  <c r="UPG1357"/>
  <c r="UPG1359" s="1"/>
  <c r="UPF1357"/>
  <c r="UOV1357"/>
  <c r="UOU1357"/>
  <c r="UOT1357"/>
  <c r="UOQ1357"/>
  <c r="UOQ1359" s="1"/>
  <c r="UOP1357"/>
  <c r="UOF1357"/>
  <c r="UOE1357"/>
  <c r="UOD1357"/>
  <c r="UOA1357"/>
  <c r="UOA1359" s="1"/>
  <c r="UNZ1357"/>
  <c r="UNP1357"/>
  <c r="UNO1357"/>
  <c r="UNN1357"/>
  <c r="UNK1357"/>
  <c r="UNK1359" s="1"/>
  <c r="UNJ1357"/>
  <c r="UMZ1357"/>
  <c r="UMY1357"/>
  <c r="UMX1357"/>
  <c r="UMU1357"/>
  <c r="UMU1359" s="1"/>
  <c r="UMT1357"/>
  <c r="UMJ1357"/>
  <c r="UMI1357"/>
  <c r="UMH1357"/>
  <c r="UME1357"/>
  <c r="UME1359" s="1"/>
  <c r="UMD1357"/>
  <c r="ULT1357"/>
  <c r="ULS1357"/>
  <c r="ULR1357"/>
  <c r="ULO1357"/>
  <c r="ULO1359" s="1"/>
  <c r="ULN1357"/>
  <c r="ULD1357"/>
  <c r="ULC1357"/>
  <c r="ULB1357"/>
  <c r="UKY1357"/>
  <c r="UKY1359" s="1"/>
  <c r="UKX1357"/>
  <c r="UKN1357"/>
  <c r="UKM1357"/>
  <c r="UKL1357"/>
  <c r="UKI1357"/>
  <c r="UKI1359" s="1"/>
  <c r="UKH1357"/>
  <c r="UJX1357"/>
  <c r="UJW1357"/>
  <c r="UJV1357"/>
  <c r="UJS1357"/>
  <c r="UJS1359" s="1"/>
  <c r="UJR1357"/>
  <c r="UJH1357"/>
  <c r="UJG1357"/>
  <c r="UJF1357"/>
  <c r="UJC1357"/>
  <c r="UJC1359" s="1"/>
  <c r="UJB1357"/>
  <c r="UIR1357"/>
  <c r="UIQ1357"/>
  <c r="UIP1357"/>
  <c r="UIM1357"/>
  <c r="UIM1359" s="1"/>
  <c r="UIL1357"/>
  <c r="UIB1357"/>
  <c r="UIA1357"/>
  <c r="UHZ1357"/>
  <c r="UHW1357"/>
  <c r="UHW1359" s="1"/>
  <c r="UHV1357"/>
  <c r="UHL1357"/>
  <c r="UHK1357"/>
  <c r="UHJ1357"/>
  <c r="UHG1357"/>
  <c r="UHG1359" s="1"/>
  <c r="UHF1357"/>
  <c r="UGV1357"/>
  <c r="UGU1357"/>
  <c r="UGT1357"/>
  <c r="UGQ1357"/>
  <c r="UGQ1359" s="1"/>
  <c r="UGP1357"/>
  <c r="UGF1357"/>
  <c r="UGE1357"/>
  <c r="UGD1357"/>
  <c r="UGA1357"/>
  <c r="UGA1359" s="1"/>
  <c r="UFZ1357"/>
  <c r="UFP1357"/>
  <c r="UFO1357"/>
  <c r="UFN1357"/>
  <c r="UFK1357"/>
  <c r="UFK1359" s="1"/>
  <c r="UFJ1357"/>
  <c r="UEZ1357"/>
  <c r="UEY1357"/>
  <c r="UEX1357"/>
  <c r="UEU1357"/>
  <c r="UEU1359" s="1"/>
  <c r="UET1357"/>
  <c r="UEJ1357"/>
  <c r="UEI1357"/>
  <c r="UEH1357"/>
  <c r="UEE1357"/>
  <c r="UEE1359" s="1"/>
  <c r="UED1357"/>
  <c r="UDT1357"/>
  <c r="UDS1357"/>
  <c r="UDR1357"/>
  <c r="UDO1357"/>
  <c r="UDO1359" s="1"/>
  <c r="UDN1357"/>
  <c r="UDD1357"/>
  <c r="UDC1357"/>
  <c r="UDB1357"/>
  <c r="UCY1357"/>
  <c r="UCY1359" s="1"/>
  <c r="UCX1357"/>
  <c r="UCN1357"/>
  <c r="UCM1357"/>
  <c r="UCL1357"/>
  <c r="UCI1357"/>
  <c r="UCI1359" s="1"/>
  <c r="UCH1357"/>
  <c r="UBX1357"/>
  <c r="UBW1357"/>
  <c r="UBV1357"/>
  <c r="UBS1357"/>
  <c r="UBS1359" s="1"/>
  <c r="UBR1357"/>
  <c r="UBH1357"/>
  <c r="UBG1357"/>
  <c r="UBF1357"/>
  <c r="UBC1357"/>
  <c r="UBC1359" s="1"/>
  <c r="UBB1357"/>
  <c r="UAR1357"/>
  <c r="UAQ1357"/>
  <c r="UAP1357"/>
  <c r="UAM1357"/>
  <c r="UAM1359" s="1"/>
  <c r="UAL1357"/>
  <c r="UAB1357"/>
  <c r="UAA1357"/>
  <c r="TZZ1357"/>
  <c r="TZW1357"/>
  <c r="TZW1359" s="1"/>
  <c r="TZV1357"/>
  <c r="TZL1357"/>
  <c r="TZK1357"/>
  <c r="TZJ1357"/>
  <c r="TZG1357"/>
  <c r="TZG1359" s="1"/>
  <c r="TZF1357"/>
  <c r="TYV1357"/>
  <c r="TYU1357"/>
  <c r="TYT1357"/>
  <c r="TYQ1357"/>
  <c r="TYQ1359" s="1"/>
  <c r="TYP1357"/>
  <c r="TYF1357"/>
  <c r="TYE1357"/>
  <c r="TYD1357"/>
  <c r="TYA1357"/>
  <c r="TYA1359" s="1"/>
  <c r="TXZ1357"/>
  <c r="TXP1357"/>
  <c r="TXO1357"/>
  <c r="TXN1357"/>
  <c r="TXK1357"/>
  <c r="TXK1359" s="1"/>
  <c r="TXJ1357"/>
  <c r="TWZ1357"/>
  <c r="TWY1357"/>
  <c r="TWX1357"/>
  <c r="TWU1357"/>
  <c r="TWU1359" s="1"/>
  <c r="TWT1357"/>
  <c r="TWJ1357"/>
  <c r="TWI1357"/>
  <c r="TWH1357"/>
  <c r="TWE1357"/>
  <c r="TWE1359" s="1"/>
  <c r="TWD1357"/>
  <c r="TVT1357"/>
  <c r="TVS1357"/>
  <c r="TVR1357"/>
  <c r="TVO1357"/>
  <c r="TVO1359" s="1"/>
  <c r="TVN1357"/>
  <c r="TVD1357"/>
  <c r="TVC1357"/>
  <c r="TVB1357"/>
  <c r="TUY1357"/>
  <c r="TUY1359" s="1"/>
  <c r="TUX1357"/>
  <c r="TUN1357"/>
  <c r="TUM1357"/>
  <c r="TUL1357"/>
  <c r="TUI1357"/>
  <c r="TUI1359" s="1"/>
  <c r="TUH1357"/>
  <c r="TTX1357"/>
  <c r="TTW1357"/>
  <c r="TTV1357"/>
  <c r="TTS1357"/>
  <c r="TTS1359" s="1"/>
  <c r="TTR1357"/>
  <c r="TTH1357"/>
  <c r="TTG1357"/>
  <c r="TTF1357"/>
  <c r="TTC1357"/>
  <c r="TTC1359" s="1"/>
  <c r="TTB1357"/>
  <c r="TSR1357"/>
  <c r="TSQ1357"/>
  <c r="TSP1357"/>
  <c r="TSM1357"/>
  <c r="TSM1359" s="1"/>
  <c r="TSL1357"/>
  <c r="TSB1357"/>
  <c r="TSA1357"/>
  <c r="TRZ1357"/>
  <c r="TRW1357"/>
  <c r="TRW1359" s="1"/>
  <c r="TRV1357"/>
  <c r="TRL1357"/>
  <c r="TRK1357"/>
  <c r="TRJ1357"/>
  <c r="TRG1357"/>
  <c r="TRG1359" s="1"/>
  <c r="TRF1357"/>
  <c r="TQV1357"/>
  <c r="TQU1357"/>
  <c r="TQT1357"/>
  <c r="TQQ1357"/>
  <c r="TQQ1359" s="1"/>
  <c r="TQP1357"/>
  <c r="TQF1357"/>
  <c r="TQE1357"/>
  <c r="TQD1357"/>
  <c r="TQA1357"/>
  <c r="TQA1359" s="1"/>
  <c r="TPZ1357"/>
  <c r="TPP1357"/>
  <c r="TPO1357"/>
  <c r="TPN1357"/>
  <c r="TPK1357"/>
  <c r="TPK1359" s="1"/>
  <c r="TPJ1357"/>
  <c r="TOZ1357"/>
  <c r="TOY1357"/>
  <c r="TOX1357"/>
  <c r="TOU1357"/>
  <c r="TOU1359" s="1"/>
  <c r="TOT1357"/>
  <c r="TOJ1357"/>
  <c r="TOI1357"/>
  <c r="TOH1357"/>
  <c r="TOE1357"/>
  <c r="TOE1359" s="1"/>
  <c r="TOD1357"/>
  <c r="TNT1357"/>
  <c r="TNS1357"/>
  <c r="TNR1357"/>
  <c r="TNO1357"/>
  <c r="TNO1359" s="1"/>
  <c r="TNN1357"/>
  <c r="TND1357"/>
  <c r="TNC1357"/>
  <c r="TNB1357"/>
  <c r="TMY1357"/>
  <c r="TMY1359" s="1"/>
  <c r="TMX1357"/>
  <c r="TMN1357"/>
  <c r="TMM1357"/>
  <c r="TML1357"/>
  <c r="TMI1357"/>
  <c r="TMI1359" s="1"/>
  <c r="TMH1357"/>
  <c r="TLX1357"/>
  <c r="TLW1357"/>
  <c r="TLV1357"/>
  <c r="TLS1357"/>
  <c r="TLS1359" s="1"/>
  <c r="TLR1357"/>
  <c r="TLH1357"/>
  <c r="TLG1357"/>
  <c r="TLF1357"/>
  <c r="TLC1357"/>
  <c r="TLC1359" s="1"/>
  <c r="TLB1357"/>
  <c r="TKR1357"/>
  <c r="TKQ1357"/>
  <c r="TKP1357"/>
  <c r="TKM1357"/>
  <c r="TKM1359" s="1"/>
  <c r="TKL1357"/>
  <c r="TKB1357"/>
  <c r="TKA1357"/>
  <c r="TJZ1357"/>
  <c r="TJW1357"/>
  <c r="TJW1359" s="1"/>
  <c r="TJV1357"/>
  <c r="TJL1357"/>
  <c r="TJK1357"/>
  <c r="TJJ1357"/>
  <c r="TJG1357"/>
  <c r="TJG1359" s="1"/>
  <c r="TJF1357"/>
  <c r="TIV1357"/>
  <c r="TIU1357"/>
  <c r="TIT1357"/>
  <c r="TIQ1357"/>
  <c r="TIQ1359" s="1"/>
  <c r="TIP1357"/>
  <c r="TIF1357"/>
  <c r="TIE1357"/>
  <c r="TID1357"/>
  <c r="TIA1357"/>
  <c r="TIA1359" s="1"/>
  <c r="THZ1357"/>
  <c r="THP1357"/>
  <c r="THO1357"/>
  <c r="THN1357"/>
  <c r="THK1357"/>
  <c r="THK1359" s="1"/>
  <c r="THJ1357"/>
  <c r="TGZ1357"/>
  <c r="TGY1357"/>
  <c r="TGX1357"/>
  <c r="TGU1357"/>
  <c r="TGU1359" s="1"/>
  <c r="TGT1357"/>
  <c r="TGJ1357"/>
  <c r="TGI1357"/>
  <c r="TGH1357"/>
  <c r="TGE1357"/>
  <c r="TGE1359" s="1"/>
  <c r="TGD1357"/>
  <c r="TFT1357"/>
  <c r="TFS1357"/>
  <c r="TFR1357"/>
  <c r="TFO1357"/>
  <c r="TFO1359" s="1"/>
  <c r="TFN1357"/>
  <c r="TFD1357"/>
  <c r="TFC1357"/>
  <c r="TFB1357"/>
  <c r="TEY1357"/>
  <c r="TEY1359" s="1"/>
  <c r="TEX1357"/>
  <c r="TEN1357"/>
  <c r="TEM1357"/>
  <c r="TEL1357"/>
  <c r="TEI1357"/>
  <c r="TEI1359" s="1"/>
  <c r="TEH1357"/>
  <c r="TDX1357"/>
  <c r="TDW1357"/>
  <c r="TDV1357"/>
  <c r="TDS1357"/>
  <c r="TDS1359" s="1"/>
  <c r="TDR1357"/>
  <c r="TDH1357"/>
  <c r="TDG1357"/>
  <c r="TDF1357"/>
  <c r="TDC1357"/>
  <c r="TDC1359" s="1"/>
  <c r="TDB1357"/>
  <c r="TCR1357"/>
  <c r="TCQ1357"/>
  <c r="TCP1357"/>
  <c r="TCM1357"/>
  <c r="TCM1359" s="1"/>
  <c r="TCL1357"/>
  <c r="TCB1357"/>
  <c r="TCA1357"/>
  <c r="TBZ1357"/>
  <c r="TBW1357"/>
  <c r="TBW1359" s="1"/>
  <c r="TBV1357"/>
  <c r="TBL1357"/>
  <c r="TBK1357"/>
  <c r="TBJ1357"/>
  <c r="TBG1357"/>
  <c r="TBG1359" s="1"/>
  <c r="TBF1357"/>
  <c r="TAV1357"/>
  <c r="TAU1357"/>
  <c r="TAT1357"/>
  <c r="TAQ1357"/>
  <c r="TAQ1359" s="1"/>
  <c r="TAP1357"/>
  <c r="TAF1357"/>
  <c r="TAE1357"/>
  <c r="TAD1357"/>
  <c r="TAA1357"/>
  <c r="TAA1359" s="1"/>
  <c r="SZZ1357"/>
  <c r="SZP1357"/>
  <c r="SZO1357"/>
  <c r="SZN1357"/>
  <c r="SZK1357"/>
  <c r="SZK1359" s="1"/>
  <c r="SZJ1357"/>
  <c r="SYZ1357"/>
  <c r="SYY1357"/>
  <c r="SYX1357"/>
  <c r="SYU1357"/>
  <c r="SYU1359" s="1"/>
  <c r="SYT1357"/>
  <c r="SYJ1357"/>
  <c r="SYI1357"/>
  <c r="SYH1357"/>
  <c r="SYE1357"/>
  <c r="SYE1359" s="1"/>
  <c r="SYD1357"/>
  <c r="SXT1357"/>
  <c r="SXS1357"/>
  <c r="SXR1357"/>
  <c r="SXO1357"/>
  <c r="SXO1359" s="1"/>
  <c r="SXN1357"/>
  <c r="SXD1357"/>
  <c r="SXC1357"/>
  <c r="SXB1357"/>
  <c r="SWY1357"/>
  <c r="SWY1359" s="1"/>
  <c r="SWX1357"/>
  <c r="SWN1357"/>
  <c r="SWM1357"/>
  <c r="SWL1357"/>
  <c r="SWI1357"/>
  <c r="SWI1359" s="1"/>
  <c r="SWH1357"/>
  <c r="SVX1357"/>
  <c r="SVW1357"/>
  <c r="SVV1357"/>
  <c r="SVS1357"/>
  <c r="SVS1359" s="1"/>
  <c r="SVR1357"/>
  <c r="SVH1357"/>
  <c r="SVG1357"/>
  <c r="SVF1357"/>
  <c r="SVC1357"/>
  <c r="SVC1359" s="1"/>
  <c r="SVB1357"/>
  <c r="SUR1357"/>
  <c r="SUQ1357"/>
  <c r="SUP1357"/>
  <c r="SUM1357"/>
  <c r="SUM1359" s="1"/>
  <c r="SUL1357"/>
  <c r="SUB1357"/>
  <c r="SUA1357"/>
  <c r="STZ1357"/>
  <c r="STW1357"/>
  <c r="STW1359" s="1"/>
  <c r="STV1357"/>
  <c r="STL1357"/>
  <c r="STK1357"/>
  <c r="STJ1357"/>
  <c r="STG1357"/>
  <c r="STG1359" s="1"/>
  <c r="STF1357"/>
  <c r="SSV1357"/>
  <c r="SSU1357"/>
  <c r="SST1357"/>
  <c r="SSQ1357"/>
  <c r="SSQ1359" s="1"/>
  <c r="SSP1357"/>
  <c r="SSF1357"/>
  <c r="SSE1357"/>
  <c r="SSD1357"/>
  <c r="SSA1357"/>
  <c r="SSA1359" s="1"/>
  <c r="SRZ1357"/>
  <c r="SRP1357"/>
  <c r="SRO1357"/>
  <c r="SRN1357"/>
  <c r="SRK1357"/>
  <c r="SRK1359" s="1"/>
  <c r="SRJ1357"/>
  <c r="SQZ1357"/>
  <c r="SQY1357"/>
  <c r="SQX1357"/>
  <c r="SQU1357"/>
  <c r="SQU1359" s="1"/>
  <c r="SQT1357"/>
  <c r="SQJ1357"/>
  <c r="SQI1357"/>
  <c r="SQH1357"/>
  <c r="SQE1357"/>
  <c r="SQE1359" s="1"/>
  <c r="SQD1357"/>
  <c r="SPT1357"/>
  <c r="SPS1357"/>
  <c r="SPR1357"/>
  <c r="SPO1357"/>
  <c r="SPO1359" s="1"/>
  <c r="SPN1357"/>
  <c r="SPD1357"/>
  <c r="SPC1357"/>
  <c r="SPB1357"/>
  <c r="SOY1357"/>
  <c r="SOY1359" s="1"/>
  <c r="SOX1357"/>
  <c r="SON1357"/>
  <c r="SOM1357"/>
  <c r="SOL1357"/>
  <c r="SOI1357"/>
  <c r="SOI1359" s="1"/>
  <c r="SOH1357"/>
  <c r="SNX1357"/>
  <c r="SNW1357"/>
  <c r="SNV1357"/>
  <c r="SNS1357"/>
  <c r="SNS1359" s="1"/>
  <c r="SNR1357"/>
  <c r="SNH1357"/>
  <c r="SNG1357"/>
  <c r="SNF1357"/>
  <c r="SNC1357"/>
  <c r="SNC1359" s="1"/>
  <c r="SNB1357"/>
  <c r="SMR1357"/>
  <c r="SMQ1357"/>
  <c r="SMP1357"/>
  <c r="SMM1357"/>
  <c r="SMM1359" s="1"/>
  <c r="SML1357"/>
  <c r="SMB1357"/>
  <c r="SMA1357"/>
  <c r="SLZ1357"/>
  <c r="SLW1357"/>
  <c r="SLW1359" s="1"/>
  <c r="SLV1357"/>
  <c r="SLL1357"/>
  <c r="SLK1357"/>
  <c r="SLJ1357"/>
  <c r="SLG1357"/>
  <c r="SLG1359" s="1"/>
  <c r="SLF1357"/>
  <c r="SKV1357"/>
  <c r="SKU1357"/>
  <c r="SKT1357"/>
  <c r="SKQ1357"/>
  <c r="SKQ1359" s="1"/>
  <c r="SKP1357"/>
  <c r="SKF1357"/>
  <c r="SKE1357"/>
  <c r="SKD1357"/>
  <c r="SKA1357"/>
  <c r="SKA1359" s="1"/>
  <c r="SJZ1357"/>
  <c r="SJP1357"/>
  <c r="SJO1357"/>
  <c r="SJN1357"/>
  <c r="SJK1357"/>
  <c r="SJK1359" s="1"/>
  <c r="SJJ1357"/>
  <c r="SIZ1357"/>
  <c r="SIY1357"/>
  <c r="SIX1357"/>
  <c r="SIU1357"/>
  <c r="SIU1359" s="1"/>
  <c r="SIT1357"/>
  <c r="SIJ1357"/>
  <c r="SII1357"/>
  <c r="SIH1357"/>
  <c r="SIE1357"/>
  <c r="SIE1359" s="1"/>
  <c r="SID1357"/>
  <c r="SHT1357"/>
  <c r="SHS1357"/>
  <c r="SHR1357"/>
  <c r="SHO1357"/>
  <c r="SHO1359" s="1"/>
  <c r="SHN1357"/>
  <c r="SHD1357"/>
  <c r="SHC1357"/>
  <c r="SHB1357"/>
  <c r="SGY1357"/>
  <c r="SGY1359" s="1"/>
  <c r="SGX1357"/>
  <c r="SGN1357"/>
  <c r="SGM1357"/>
  <c r="SGL1357"/>
  <c r="SGI1357"/>
  <c r="SGI1359" s="1"/>
  <c r="SGH1357"/>
  <c r="SFX1357"/>
  <c r="SFW1357"/>
  <c r="SFV1357"/>
  <c r="SFS1357"/>
  <c r="SFS1359" s="1"/>
  <c r="SFR1357"/>
  <c r="SFH1357"/>
  <c r="SFG1357"/>
  <c r="SFF1357"/>
  <c r="SFC1357"/>
  <c r="SFC1359" s="1"/>
  <c r="SFB1357"/>
  <c r="SER1357"/>
  <c r="SEQ1357"/>
  <c r="SEP1357"/>
  <c r="SEM1357"/>
  <c r="SEM1359" s="1"/>
  <c r="SEL1357"/>
  <c r="SEB1357"/>
  <c r="SEA1357"/>
  <c r="SDZ1357"/>
  <c r="SDW1357"/>
  <c r="SDW1359" s="1"/>
  <c r="SDV1357"/>
  <c r="SDL1357"/>
  <c r="SDK1357"/>
  <c r="SDJ1357"/>
  <c r="SDG1357"/>
  <c r="SDG1359" s="1"/>
  <c r="SDF1357"/>
  <c r="SCV1357"/>
  <c r="SCU1357"/>
  <c r="SCT1357"/>
  <c r="SCQ1357"/>
  <c r="SCQ1359" s="1"/>
  <c r="SCP1357"/>
  <c r="SCF1357"/>
  <c r="SCE1357"/>
  <c r="SCD1357"/>
  <c r="SCA1357"/>
  <c r="SCA1359" s="1"/>
  <c r="SBZ1357"/>
  <c r="SBP1357"/>
  <c r="SBO1357"/>
  <c r="SBN1357"/>
  <c r="SBK1357"/>
  <c r="SBK1359" s="1"/>
  <c r="SBJ1357"/>
  <c r="SAZ1357"/>
  <c r="SAY1357"/>
  <c r="SAX1357"/>
  <c r="SAU1357"/>
  <c r="SAU1359" s="1"/>
  <c r="SAT1357"/>
  <c r="SAJ1357"/>
  <c r="SAI1357"/>
  <c r="SAH1357"/>
  <c r="SAE1357"/>
  <c r="SAE1359" s="1"/>
  <c r="SAD1357"/>
  <c r="RZT1357"/>
  <c r="RZS1357"/>
  <c r="RZR1357"/>
  <c r="RZO1357"/>
  <c r="RZO1359" s="1"/>
  <c r="RZN1357"/>
  <c r="RZD1357"/>
  <c r="RZC1357"/>
  <c r="RZB1357"/>
  <c r="RYY1357"/>
  <c r="RYY1359" s="1"/>
  <c r="RYX1357"/>
  <c r="RYN1357"/>
  <c r="RYM1357"/>
  <c r="RYL1357"/>
  <c r="RYI1357"/>
  <c r="RYI1359" s="1"/>
  <c r="RYH1357"/>
  <c r="RXX1357"/>
  <c r="RXW1357"/>
  <c r="RXV1357"/>
  <c r="RXS1357"/>
  <c r="RXS1359" s="1"/>
  <c r="RXR1357"/>
  <c r="RXH1357"/>
  <c r="RXG1357"/>
  <c r="RXF1357"/>
  <c r="RXC1357"/>
  <c r="RXC1359" s="1"/>
  <c r="RXB1357"/>
  <c r="RWR1357"/>
  <c r="RWQ1357"/>
  <c r="RWP1357"/>
  <c r="RWM1357"/>
  <c r="RWM1359" s="1"/>
  <c r="RWL1357"/>
  <c r="RWB1357"/>
  <c r="RWA1357"/>
  <c r="RVZ1357"/>
  <c r="RVW1357"/>
  <c r="RVW1359" s="1"/>
  <c r="RVV1357"/>
  <c r="RVL1357"/>
  <c r="RVK1357"/>
  <c r="RVJ1357"/>
  <c r="RVG1357"/>
  <c r="RVG1359" s="1"/>
  <c r="RVF1357"/>
  <c r="RUV1357"/>
  <c r="RUU1357"/>
  <c r="RUT1357"/>
  <c r="RUQ1357"/>
  <c r="RUQ1359" s="1"/>
  <c r="RUP1357"/>
  <c r="RUF1357"/>
  <c r="RUE1357"/>
  <c r="RUD1357"/>
  <c r="RUA1357"/>
  <c r="RUA1359" s="1"/>
  <c r="RTZ1357"/>
  <c r="RTP1357"/>
  <c r="RTO1357"/>
  <c r="RTN1357"/>
  <c r="RTK1357"/>
  <c r="RTK1359" s="1"/>
  <c r="RTJ1357"/>
  <c r="RSZ1357"/>
  <c r="RSY1357"/>
  <c r="RSX1357"/>
  <c r="RSU1357"/>
  <c r="RSU1359" s="1"/>
  <c r="RST1357"/>
  <c r="RSJ1357"/>
  <c r="RSI1357"/>
  <c r="RSH1357"/>
  <c r="RSE1357"/>
  <c r="RSE1359" s="1"/>
  <c r="RSD1357"/>
  <c r="RRT1357"/>
  <c r="RRS1357"/>
  <c r="RRR1357"/>
  <c r="RRO1357"/>
  <c r="RRO1359" s="1"/>
  <c r="RRN1357"/>
  <c r="RRD1357"/>
  <c r="RRC1357"/>
  <c r="RRB1357"/>
  <c r="RQY1357"/>
  <c r="RQY1359" s="1"/>
  <c r="RQX1357"/>
  <c r="RQN1357"/>
  <c r="RQM1357"/>
  <c r="RQL1357"/>
  <c r="RQI1357"/>
  <c r="RQI1359" s="1"/>
  <c r="RQH1357"/>
  <c r="RPX1357"/>
  <c r="RPW1357"/>
  <c r="RPV1357"/>
  <c r="RPS1357"/>
  <c r="RPS1359" s="1"/>
  <c r="RPR1357"/>
  <c r="RPH1357"/>
  <c r="RPG1357"/>
  <c r="RPF1357"/>
  <c r="RPC1357"/>
  <c r="RPC1359" s="1"/>
  <c r="RPB1357"/>
  <c r="ROR1357"/>
  <c r="ROQ1357"/>
  <c r="ROP1357"/>
  <c r="ROM1357"/>
  <c r="ROM1359" s="1"/>
  <c r="ROL1357"/>
  <c r="ROB1357"/>
  <c r="ROA1357"/>
  <c r="RNZ1357"/>
  <c r="RNW1357"/>
  <c r="RNW1359" s="1"/>
  <c r="RNV1357"/>
  <c r="RNL1357"/>
  <c r="RNK1357"/>
  <c r="RNJ1357"/>
  <c r="RNG1357"/>
  <c r="RNG1359" s="1"/>
  <c r="RNF1357"/>
  <c r="RMV1357"/>
  <c r="RMU1357"/>
  <c r="RMT1357"/>
  <c r="RMQ1357"/>
  <c r="RMQ1359" s="1"/>
  <c r="RMP1357"/>
  <c r="RMF1357"/>
  <c r="RME1357"/>
  <c r="RMD1357"/>
  <c r="RMA1357"/>
  <c r="RMA1359" s="1"/>
  <c r="RLZ1357"/>
  <c r="RLP1357"/>
  <c r="RLO1357"/>
  <c r="RLN1357"/>
  <c r="RLK1357"/>
  <c r="RLK1359" s="1"/>
  <c r="RLJ1357"/>
  <c r="RKZ1357"/>
  <c r="RKY1357"/>
  <c r="RKX1357"/>
  <c r="RKU1357"/>
  <c r="RKU1359" s="1"/>
  <c r="RKT1357"/>
  <c r="RKJ1357"/>
  <c r="RKI1357"/>
  <c r="RKH1357"/>
  <c r="RKE1357"/>
  <c r="RKE1359" s="1"/>
  <c r="RKD1357"/>
  <c r="RJT1357"/>
  <c r="RJS1357"/>
  <c r="RJR1357"/>
  <c r="RJO1357"/>
  <c r="RJO1359" s="1"/>
  <c r="RJN1357"/>
  <c r="RJD1357"/>
  <c r="RJC1357"/>
  <c r="RJB1357"/>
  <c r="RIY1357"/>
  <c r="RIY1359" s="1"/>
  <c r="RIX1357"/>
  <c r="RIN1357"/>
  <c r="RIM1357"/>
  <c r="RIL1357"/>
  <c r="RII1357"/>
  <c r="RII1359" s="1"/>
  <c r="RIH1357"/>
  <c r="RHX1357"/>
  <c r="RHW1357"/>
  <c r="RHV1357"/>
  <c r="RHS1357"/>
  <c r="RHS1359" s="1"/>
  <c r="RHR1357"/>
  <c r="RHH1357"/>
  <c r="RHG1357"/>
  <c r="RHF1357"/>
  <c r="RHC1357"/>
  <c r="RHC1359" s="1"/>
  <c r="RHB1357"/>
  <c r="RGR1357"/>
  <c r="RGQ1357"/>
  <c r="RGP1357"/>
  <c r="RGM1357"/>
  <c r="RGM1359" s="1"/>
  <c r="RGL1357"/>
  <c r="RGB1357"/>
  <c r="RGA1357"/>
  <c r="RFZ1357"/>
  <c r="RFW1357"/>
  <c r="RFW1359" s="1"/>
  <c r="RFV1357"/>
  <c r="RFL1357"/>
  <c r="RFK1357"/>
  <c r="RFJ1357"/>
  <c r="RFG1357"/>
  <c r="RFG1359" s="1"/>
  <c r="RFF1357"/>
  <c r="REV1357"/>
  <c r="REU1357"/>
  <c r="RET1357"/>
  <c r="REQ1357"/>
  <c r="REQ1359" s="1"/>
  <c r="REP1357"/>
  <c r="REF1357"/>
  <c r="REE1357"/>
  <c r="RED1357"/>
  <c r="REA1357"/>
  <c r="REA1359" s="1"/>
  <c r="RDZ1357"/>
  <c r="RDP1357"/>
  <c r="RDO1357"/>
  <c r="RDN1357"/>
  <c r="RDK1357"/>
  <c r="RDK1359" s="1"/>
  <c r="RDJ1357"/>
  <c r="RCZ1357"/>
  <c r="RCY1357"/>
  <c r="RCX1357"/>
  <c r="RCU1357"/>
  <c r="RCU1359" s="1"/>
  <c r="RCT1357"/>
  <c r="RCJ1357"/>
  <c r="RCI1357"/>
  <c r="RCH1357"/>
  <c r="RCE1357"/>
  <c r="RCE1359" s="1"/>
  <c r="RCD1357"/>
  <c r="RBT1357"/>
  <c r="RBS1357"/>
  <c r="RBR1357"/>
  <c r="RBO1357"/>
  <c r="RBO1359" s="1"/>
  <c r="RBN1357"/>
  <c r="RBD1357"/>
  <c r="RBC1357"/>
  <c r="RBB1357"/>
  <c r="RAY1357"/>
  <c r="RAY1359" s="1"/>
  <c r="RAX1357"/>
  <c r="RAN1357"/>
  <c r="RAM1357"/>
  <c r="RAL1357"/>
  <c r="RAI1357"/>
  <c r="RAI1359" s="1"/>
  <c r="RAH1357"/>
  <c r="QZX1357"/>
  <c r="QZW1357"/>
  <c r="QZV1357"/>
  <c r="QZS1357"/>
  <c r="QZS1359" s="1"/>
  <c r="QZR1357"/>
  <c r="QZH1357"/>
  <c r="QZG1357"/>
  <c r="QZF1357"/>
  <c r="QZC1357"/>
  <c r="QZC1359" s="1"/>
  <c r="QZB1357"/>
  <c r="QYR1357"/>
  <c r="QYQ1357"/>
  <c r="QYP1357"/>
  <c r="QYM1357"/>
  <c r="QYM1359" s="1"/>
  <c r="QYL1357"/>
  <c r="QYB1357"/>
  <c r="QYA1357"/>
  <c r="QXZ1357"/>
  <c r="QXW1357"/>
  <c r="QXW1359" s="1"/>
  <c r="QXV1357"/>
  <c r="QXL1357"/>
  <c r="QXK1357"/>
  <c r="QXJ1357"/>
  <c r="QXG1357"/>
  <c r="QXG1359" s="1"/>
  <c r="QXF1357"/>
  <c r="QWV1357"/>
  <c r="QWU1357"/>
  <c r="QWT1357"/>
  <c r="QWQ1357"/>
  <c r="QWQ1359" s="1"/>
  <c r="QWP1357"/>
  <c r="QWF1357"/>
  <c r="QWE1357"/>
  <c r="QWD1357"/>
  <c r="QWA1357"/>
  <c r="QWA1359" s="1"/>
  <c r="QVZ1357"/>
  <c r="QVP1357"/>
  <c r="QVO1357"/>
  <c r="QVN1357"/>
  <c r="QVK1357"/>
  <c r="QVK1359" s="1"/>
  <c r="QVJ1357"/>
  <c r="QUZ1357"/>
  <c r="QUY1357"/>
  <c r="QUX1357"/>
  <c r="QUU1357"/>
  <c r="QUU1359" s="1"/>
  <c r="QUT1357"/>
  <c r="QUJ1357"/>
  <c r="QUI1357"/>
  <c r="QUH1357"/>
  <c r="QUE1357"/>
  <c r="QUE1359" s="1"/>
  <c r="QUD1357"/>
  <c r="QTT1357"/>
  <c r="QTS1357"/>
  <c r="QTR1357"/>
  <c r="QTO1357"/>
  <c r="QTO1359" s="1"/>
  <c r="QTN1357"/>
  <c r="QTD1357"/>
  <c r="QTC1357"/>
  <c r="QTB1357"/>
  <c r="QSY1357"/>
  <c r="QSY1359" s="1"/>
  <c r="QSX1357"/>
  <c r="QSN1357"/>
  <c r="QSM1357"/>
  <c r="QSL1357"/>
  <c r="QSI1357"/>
  <c r="QSI1359" s="1"/>
  <c r="QSH1357"/>
  <c r="QRX1357"/>
  <c r="QRW1357"/>
  <c r="QRV1357"/>
  <c r="QRS1357"/>
  <c r="QRS1359" s="1"/>
  <c r="QRR1357"/>
  <c r="QRH1357"/>
  <c r="QRG1357"/>
  <c r="QRF1357"/>
  <c r="QRC1357"/>
  <c r="QRC1359" s="1"/>
  <c r="QRB1357"/>
  <c r="QQR1357"/>
  <c r="QQQ1357"/>
  <c r="QQP1357"/>
  <c r="QQM1357"/>
  <c r="QQM1359" s="1"/>
  <c r="QQL1357"/>
  <c r="QQB1357"/>
  <c r="QQA1357"/>
  <c r="QPZ1357"/>
  <c r="QPW1357"/>
  <c r="QPW1359" s="1"/>
  <c r="QPV1357"/>
  <c r="QPL1357"/>
  <c r="QPK1357"/>
  <c r="QPJ1357"/>
  <c r="QPG1357"/>
  <c r="QPG1359" s="1"/>
  <c r="QPF1357"/>
  <c r="QOV1357"/>
  <c r="QOU1357"/>
  <c r="QOT1357"/>
  <c r="QOQ1357"/>
  <c r="QOQ1359" s="1"/>
  <c r="QOP1357"/>
  <c r="QOF1357"/>
  <c r="QOE1357"/>
  <c r="QOD1357"/>
  <c r="QOA1357"/>
  <c r="QOA1359" s="1"/>
  <c r="QNZ1357"/>
  <c r="QNP1357"/>
  <c r="QNO1357"/>
  <c r="QNN1357"/>
  <c r="QNK1357"/>
  <c r="QNK1359" s="1"/>
  <c r="QNJ1357"/>
  <c r="QMZ1357"/>
  <c r="QMY1357"/>
  <c r="QMX1357"/>
  <c r="QMU1357"/>
  <c r="QMU1359" s="1"/>
  <c r="QMT1357"/>
  <c r="QMJ1357"/>
  <c r="QMI1357"/>
  <c r="QMH1357"/>
  <c r="QME1357"/>
  <c r="QME1359" s="1"/>
  <c r="QMD1357"/>
  <c r="QLT1357"/>
  <c r="QLS1357"/>
  <c r="QLR1357"/>
  <c r="QLO1357"/>
  <c r="QLO1359" s="1"/>
  <c r="QLN1357"/>
  <c r="QLD1357"/>
  <c r="QLC1357"/>
  <c r="QLB1357"/>
  <c r="QKY1357"/>
  <c r="QKY1359" s="1"/>
  <c r="QKX1357"/>
  <c r="QKN1357"/>
  <c r="QKM1357"/>
  <c r="QKL1357"/>
  <c r="QKI1357"/>
  <c r="QKI1359" s="1"/>
  <c r="QKH1357"/>
  <c r="QJX1357"/>
  <c r="QJW1357"/>
  <c r="QJV1357"/>
  <c r="QJS1357"/>
  <c r="QJS1359" s="1"/>
  <c r="QJR1357"/>
  <c r="QJH1357"/>
  <c r="QJG1357"/>
  <c r="QJF1357"/>
  <c r="QJC1357"/>
  <c r="QJC1359" s="1"/>
  <c r="QJB1357"/>
  <c r="QIR1357"/>
  <c r="QIQ1357"/>
  <c r="QIP1357"/>
  <c r="QIM1357"/>
  <c r="QIM1359" s="1"/>
  <c r="QIL1357"/>
  <c r="QIB1357"/>
  <c r="QIA1357"/>
  <c r="QHZ1357"/>
  <c r="QHW1357"/>
  <c r="QHW1359" s="1"/>
  <c r="QHV1357"/>
  <c r="QHL1357"/>
  <c r="QHK1357"/>
  <c r="QHJ1357"/>
  <c r="QHG1357"/>
  <c r="QHG1359" s="1"/>
  <c r="QHF1357"/>
  <c r="QGV1357"/>
  <c r="QGU1357"/>
  <c r="QGT1357"/>
  <c r="QGQ1357"/>
  <c r="QGQ1359" s="1"/>
  <c r="QGP1357"/>
  <c r="QGF1357"/>
  <c r="QGE1357"/>
  <c r="QGD1357"/>
  <c r="QGA1357"/>
  <c r="QGA1359" s="1"/>
  <c r="QFZ1357"/>
  <c r="QFP1357"/>
  <c r="QFO1357"/>
  <c r="QFN1357"/>
  <c r="QFK1357"/>
  <c r="QFK1359" s="1"/>
  <c r="QFJ1357"/>
  <c r="QEZ1357"/>
  <c r="QEY1357"/>
  <c r="QEX1357"/>
  <c r="QEU1357"/>
  <c r="QEU1359" s="1"/>
  <c r="QET1357"/>
  <c r="QEJ1357"/>
  <c r="QEI1357"/>
  <c r="QEH1357"/>
  <c r="QEE1357"/>
  <c r="QEE1359" s="1"/>
  <c r="QED1357"/>
  <c r="QDT1357"/>
  <c r="QDS1357"/>
  <c r="QDR1357"/>
  <c r="QDO1357"/>
  <c r="QDO1359" s="1"/>
  <c r="QDN1357"/>
  <c r="QDD1357"/>
  <c r="QDC1357"/>
  <c r="QDB1357"/>
  <c r="QCY1357"/>
  <c r="QCY1359" s="1"/>
  <c r="QCX1357"/>
  <c r="QCN1357"/>
  <c r="QCM1357"/>
  <c r="QCL1357"/>
  <c r="QCI1357"/>
  <c r="QCI1359" s="1"/>
  <c r="QCH1357"/>
  <c r="QBX1357"/>
  <c r="QBW1357"/>
  <c r="QBV1357"/>
  <c r="QBS1357"/>
  <c r="QBS1359" s="1"/>
  <c r="QBR1357"/>
  <c r="QBH1357"/>
  <c r="QBG1357"/>
  <c r="QBF1357"/>
  <c r="QBC1357"/>
  <c r="QBC1359" s="1"/>
  <c r="QBB1357"/>
  <c r="QAR1357"/>
  <c r="QAQ1357"/>
  <c r="QAP1357"/>
  <c r="QAM1357"/>
  <c r="QAM1359" s="1"/>
  <c r="QAL1357"/>
  <c r="QAB1357"/>
  <c r="QAA1357"/>
  <c r="PZZ1357"/>
  <c r="PZW1357"/>
  <c r="PZW1359" s="1"/>
  <c r="PZV1357"/>
  <c r="PZL1357"/>
  <c r="PZK1357"/>
  <c r="PZJ1357"/>
  <c r="PZG1357"/>
  <c r="PZG1359" s="1"/>
  <c r="PZF1357"/>
  <c r="PYV1357"/>
  <c r="PYU1357"/>
  <c r="PYT1357"/>
  <c r="PYQ1357"/>
  <c r="PYQ1359" s="1"/>
  <c r="PYP1357"/>
  <c r="PYF1357"/>
  <c r="PYE1357"/>
  <c r="PYD1357"/>
  <c r="PYA1357"/>
  <c r="PYA1359" s="1"/>
  <c r="PXZ1357"/>
  <c r="PXP1357"/>
  <c r="PXO1357"/>
  <c r="PXN1357"/>
  <c r="PXK1357"/>
  <c r="PXK1359" s="1"/>
  <c r="PXJ1357"/>
  <c r="PWZ1357"/>
  <c r="PWY1357"/>
  <c r="PWX1357"/>
  <c r="PWU1357"/>
  <c r="PWU1359" s="1"/>
  <c r="PWT1357"/>
  <c r="PWJ1357"/>
  <c r="PWI1357"/>
  <c r="PWH1357"/>
  <c r="PWE1357"/>
  <c r="PWE1359" s="1"/>
  <c r="PWD1357"/>
  <c r="PVT1357"/>
  <c r="PVS1357"/>
  <c r="PVR1357"/>
  <c r="PVO1357"/>
  <c r="PVO1359" s="1"/>
  <c r="PVN1357"/>
  <c r="PVD1357"/>
  <c r="PVC1357"/>
  <c r="PVB1357"/>
  <c r="PUY1357"/>
  <c r="PUY1359" s="1"/>
  <c r="PUX1357"/>
  <c r="PUN1357"/>
  <c r="PUM1357"/>
  <c r="PUL1357"/>
  <c r="PUI1357"/>
  <c r="PUI1359" s="1"/>
  <c r="PUH1357"/>
  <c r="PTX1357"/>
  <c r="PTW1357"/>
  <c r="PTV1357"/>
  <c r="PTS1357"/>
  <c r="PTS1359" s="1"/>
  <c r="PTR1357"/>
  <c r="PTH1357"/>
  <c r="PTG1357"/>
  <c r="PTF1357"/>
  <c r="PTC1357"/>
  <c r="PTC1359" s="1"/>
  <c r="PTB1357"/>
  <c r="PSR1357"/>
  <c r="PSQ1357"/>
  <c r="PSP1357"/>
  <c r="PSM1357"/>
  <c r="PSM1359" s="1"/>
  <c r="PSL1357"/>
  <c r="PSB1357"/>
  <c r="PSA1357"/>
  <c r="PRZ1357"/>
  <c r="PRW1357"/>
  <c r="PRW1359" s="1"/>
  <c r="PRV1357"/>
  <c r="PRL1357"/>
  <c r="PRK1357"/>
  <c r="PRJ1357"/>
  <c r="PRG1357"/>
  <c r="PRG1359" s="1"/>
  <c r="PRF1357"/>
  <c r="PQV1357"/>
  <c r="PQU1357"/>
  <c r="PQT1357"/>
  <c r="PQQ1357"/>
  <c r="PQQ1359" s="1"/>
  <c r="PQP1357"/>
  <c r="PQF1357"/>
  <c r="PQE1357"/>
  <c r="PQD1357"/>
  <c r="PQA1357"/>
  <c r="PQA1359" s="1"/>
  <c r="PPZ1357"/>
  <c r="PPP1357"/>
  <c r="PPO1357"/>
  <c r="PPN1357"/>
  <c r="PPK1357"/>
  <c r="PPK1359" s="1"/>
  <c r="PPJ1357"/>
  <c r="POZ1357"/>
  <c r="POY1357"/>
  <c r="POX1357"/>
  <c r="POU1357"/>
  <c r="POU1359" s="1"/>
  <c r="POT1357"/>
  <c r="POJ1357"/>
  <c r="POI1357"/>
  <c r="POH1357"/>
  <c r="POE1357"/>
  <c r="POE1359" s="1"/>
  <c r="POD1357"/>
  <c r="PNT1357"/>
  <c r="PNS1357"/>
  <c r="PNR1357"/>
  <c r="PNO1357"/>
  <c r="PNO1359" s="1"/>
  <c r="PNN1357"/>
  <c r="PND1357"/>
  <c r="PNC1357"/>
  <c r="PNB1357"/>
  <c r="PMY1357"/>
  <c r="PMY1359" s="1"/>
  <c r="PMX1357"/>
  <c r="PMN1357"/>
  <c r="PMM1357"/>
  <c r="PML1357"/>
  <c r="PMI1357"/>
  <c r="PMI1359" s="1"/>
  <c r="PMH1357"/>
  <c r="PLX1357"/>
  <c r="PLW1357"/>
  <c r="PLV1357"/>
  <c r="PLS1357"/>
  <c r="PLS1359" s="1"/>
  <c r="PLR1357"/>
  <c r="PLH1357"/>
  <c r="PLG1357"/>
  <c r="PLF1357"/>
  <c r="PLC1357"/>
  <c r="PLC1359" s="1"/>
  <c r="PLB1357"/>
  <c r="PKR1357"/>
  <c r="PKQ1357"/>
  <c r="PKP1357"/>
  <c r="PKM1357"/>
  <c r="PKM1359" s="1"/>
  <c r="PKL1357"/>
  <c r="PKB1357"/>
  <c r="PKA1357"/>
  <c r="PJZ1357"/>
  <c r="PJW1357"/>
  <c r="PJW1359" s="1"/>
  <c r="PJV1357"/>
  <c r="PJL1357"/>
  <c r="PJK1357"/>
  <c r="PJJ1357"/>
  <c r="PJG1357"/>
  <c r="PJG1359" s="1"/>
  <c r="PJF1357"/>
  <c r="PIV1357"/>
  <c r="PIU1357"/>
  <c r="PIT1357"/>
  <c r="PIQ1357"/>
  <c r="PIQ1359" s="1"/>
  <c r="PIP1357"/>
  <c r="PIF1357"/>
  <c r="PIE1357"/>
  <c r="PID1357"/>
  <c r="PIA1357"/>
  <c r="PIA1359" s="1"/>
  <c r="PHZ1357"/>
  <c r="PHP1357"/>
  <c r="PHO1357"/>
  <c r="PHN1357"/>
  <c r="PHK1357"/>
  <c r="PHK1359" s="1"/>
  <c r="PHJ1357"/>
  <c r="PGZ1357"/>
  <c r="PGY1357"/>
  <c r="PGX1357"/>
  <c r="PGU1357"/>
  <c r="PGU1359" s="1"/>
  <c r="PGT1357"/>
  <c r="PGJ1357"/>
  <c r="PGI1357"/>
  <c r="PGH1357"/>
  <c r="PGE1357"/>
  <c r="PGE1359" s="1"/>
  <c r="PGD1357"/>
  <c r="PFT1357"/>
  <c r="PFS1357"/>
  <c r="PFR1357"/>
  <c r="PFO1357"/>
  <c r="PFO1359" s="1"/>
  <c r="PFN1357"/>
  <c r="PFD1357"/>
  <c r="PFC1357"/>
  <c r="PFB1357"/>
  <c r="PEY1357"/>
  <c r="PEY1359" s="1"/>
  <c r="PEX1357"/>
  <c r="PEN1357"/>
  <c r="PEM1357"/>
  <c r="PEL1357"/>
  <c r="PEI1357"/>
  <c r="PEI1359" s="1"/>
  <c r="PEH1357"/>
  <c r="PDX1357"/>
  <c r="PDW1357"/>
  <c r="PDV1357"/>
  <c r="PDS1357"/>
  <c r="PDS1359" s="1"/>
  <c r="PDR1357"/>
  <c r="PDH1357"/>
  <c r="PDG1357"/>
  <c r="PDF1357"/>
  <c r="PDC1357"/>
  <c r="PDC1359" s="1"/>
  <c r="PDB1357"/>
  <c r="PCR1357"/>
  <c r="PCQ1357"/>
  <c r="PCP1357"/>
  <c r="PCM1357"/>
  <c r="PCM1359" s="1"/>
  <c r="PCL1357"/>
  <c r="PCB1357"/>
  <c r="PCA1357"/>
  <c r="PBZ1357"/>
  <c r="PBW1357"/>
  <c r="PBW1359" s="1"/>
  <c r="PBV1357"/>
  <c r="PBL1357"/>
  <c r="PBK1357"/>
  <c r="PBJ1357"/>
  <c r="PBG1357"/>
  <c r="PBG1359" s="1"/>
  <c r="PBF1357"/>
  <c r="PAV1357"/>
  <c r="PAU1357"/>
  <c r="PAT1357"/>
  <c r="PAQ1357"/>
  <c r="PAQ1359" s="1"/>
  <c r="PAP1357"/>
  <c r="PAF1357"/>
  <c r="PAE1357"/>
  <c r="PAD1357"/>
  <c r="PAA1357"/>
  <c r="PAA1359" s="1"/>
  <c r="OZZ1357"/>
  <c r="OZP1357"/>
  <c r="OZO1357"/>
  <c r="OZN1357"/>
  <c r="OZK1357"/>
  <c r="OZK1359" s="1"/>
  <c r="OZJ1357"/>
  <c r="OYZ1357"/>
  <c r="OYY1357"/>
  <c r="OYX1357"/>
  <c r="OYU1357"/>
  <c r="OYU1359" s="1"/>
  <c r="OYT1357"/>
  <c r="OYJ1357"/>
  <c r="OYI1357"/>
  <c r="OYH1357"/>
  <c r="OYE1357"/>
  <c r="OYE1359" s="1"/>
  <c r="OYD1357"/>
  <c r="OXT1357"/>
  <c r="OXS1357"/>
  <c r="OXR1357"/>
  <c r="OXO1357"/>
  <c r="OXO1359" s="1"/>
  <c r="OXN1357"/>
  <c r="OXD1357"/>
  <c r="OXC1357"/>
  <c r="OXB1357"/>
  <c r="OWY1357"/>
  <c r="OWY1359" s="1"/>
  <c r="OWX1357"/>
  <c r="OWN1357"/>
  <c r="OWM1357"/>
  <c r="OWL1357"/>
  <c r="OWI1357"/>
  <c r="OWI1359" s="1"/>
  <c r="OWH1357"/>
  <c r="OVX1357"/>
  <c r="OVW1357"/>
  <c r="OVV1357"/>
  <c r="OVS1357"/>
  <c r="OVS1359" s="1"/>
  <c r="OVR1357"/>
  <c r="OVH1357"/>
  <c r="OVG1357"/>
  <c r="OVF1357"/>
  <c r="OVC1357"/>
  <c r="OVC1359" s="1"/>
  <c r="OVB1357"/>
  <c r="OUR1357"/>
  <c r="OUQ1357"/>
  <c r="OUP1357"/>
  <c r="OUM1357"/>
  <c r="OUM1359" s="1"/>
  <c r="OUL1357"/>
  <c r="OUB1357"/>
  <c r="OUA1357"/>
  <c r="OTZ1357"/>
  <c r="OTW1357"/>
  <c r="OTW1359" s="1"/>
  <c r="OTV1357"/>
  <c r="OTL1357"/>
  <c r="OTK1357"/>
  <c r="OTJ1357"/>
  <c r="OTG1357"/>
  <c r="OTG1359" s="1"/>
  <c r="OTF1357"/>
  <c r="OSV1357"/>
  <c r="OSU1357"/>
  <c r="OST1357"/>
  <c r="OSQ1357"/>
  <c r="OSQ1359" s="1"/>
  <c r="OSP1357"/>
  <c r="OSF1357"/>
  <c r="OSE1357"/>
  <c r="OSD1357"/>
  <c r="OSA1357"/>
  <c r="OSA1359" s="1"/>
  <c r="ORZ1357"/>
  <c r="ORP1357"/>
  <c r="ORO1357"/>
  <c r="ORN1357"/>
  <c r="ORK1357"/>
  <c r="ORK1359" s="1"/>
  <c r="ORJ1357"/>
  <c r="OQZ1357"/>
  <c r="OQY1357"/>
  <c r="OQX1357"/>
  <c r="OQU1357"/>
  <c r="OQU1359" s="1"/>
  <c r="OQT1357"/>
  <c r="OQJ1357"/>
  <c r="OQI1357"/>
  <c r="OQH1357"/>
  <c r="OQE1357"/>
  <c r="OQE1359" s="1"/>
  <c r="OQD1357"/>
  <c r="OPT1357"/>
  <c r="OPS1357"/>
  <c r="OPR1357"/>
  <c r="OPO1357"/>
  <c r="OPO1359" s="1"/>
  <c r="OPN1357"/>
  <c r="OPD1357"/>
  <c r="OPC1357"/>
  <c r="OPB1357"/>
  <c r="OOY1357"/>
  <c r="OOY1359" s="1"/>
  <c r="OOX1357"/>
  <c r="OON1357"/>
  <c r="OOM1357"/>
  <c r="OOL1357"/>
  <c r="OOI1357"/>
  <c r="OOI1359" s="1"/>
  <c r="OOH1357"/>
  <c r="ONX1357"/>
  <c r="ONW1357"/>
  <c r="ONV1357"/>
  <c r="ONS1357"/>
  <c r="ONS1359" s="1"/>
  <c r="ONR1357"/>
  <c r="ONH1357"/>
  <c r="ONG1357"/>
  <c r="ONF1357"/>
  <c r="ONC1357"/>
  <c r="ONC1359" s="1"/>
  <c r="ONB1357"/>
  <c r="OMR1357"/>
  <c r="OMQ1357"/>
  <c r="OMP1357"/>
  <c r="OMM1357"/>
  <c r="OMM1359" s="1"/>
  <c r="OML1357"/>
  <c r="OMB1357"/>
  <c r="OMA1357"/>
  <c r="OLZ1357"/>
  <c r="OLW1357"/>
  <c r="OLW1359" s="1"/>
  <c r="OLV1357"/>
  <c r="OLL1357"/>
  <c r="OLK1357"/>
  <c r="OLJ1357"/>
  <c r="OLG1357"/>
  <c r="OLG1359" s="1"/>
  <c r="OLF1357"/>
  <c r="OKV1357"/>
  <c r="OKU1357"/>
  <c r="OKT1357"/>
  <c r="OKQ1357"/>
  <c r="OKQ1359" s="1"/>
  <c r="OKP1357"/>
  <c r="OKF1357"/>
  <c r="OKE1357"/>
  <c r="OKD1357"/>
  <c r="OKA1357"/>
  <c r="OKA1359" s="1"/>
  <c r="OJZ1357"/>
  <c r="OJP1357"/>
  <c r="OJO1357"/>
  <c r="OJN1357"/>
  <c r="OJK1357"/>
  <c r="OJK1359" s="1"/>
  <c r="OJJ1357"/>
  <c r="OIZ1357"/>
  <c r="OIY1357"/>
  <c r="OIX1357"/>
  <c r="OIU1357"/>
  <c r="OIU1359" s="1"/>
  <c r="OIT1357"/>
  <c r="OIJ1357"/>
  <c r="OII1357"/>
  <c r="OIH1357"/>
  <c r="OIE1357"/>
  <c r="OIE1359" s="1"/>
  <c r="OID1357"/>
  <c r="OHT1357"/>
  <c r="OHS1357"/>
  <c r="OHR1357"/>
  <c r="OHO1357"/>
  <c r="OHO1359" s="1"/>
  <c r="OHN1357"/>
  <c r="OHD1357"/>
  <c r="OHC1357"/>
  <c r="OHB1357"/>
  <c r="OGY1357"/>
  <c r="OGY1359" s="1"/>
  <c r="OGX1357"/>
  <c r="OGN1357"/>
  <c r="OGM1357"/>
  <c r="OGL1357"/>
  <c r="OGI1357"/>
  <c r="OGI1359" s="1"/>
  <c r="OGH1357"/>
  <c r="OFX1357"/>
  <c r="OFW1357"/>
  <c r="OFV1357"/>
  <c r="OFS1357"/>
  <c r="OFS1359" s="1"/>
  <c r="OFR1357"/>
  <c r="OFH1357"/>
  <c r="OFG1357"/>
  <c r="OFF1357"/>
  <c r="OFC1357"/>
  <c r="OFC1359" s="1"/>
  <c r="OFB1357"/>
  <c r="OER1357"/>
  <c r="OEQ1357"/>
  <c r="OEP1357"/>
  <c r="OEM1357"/>
  <c r="OEM1359" s="1"/>
  <c r="OEL1357"/>
  <c r="OEB1357"/>
  <c r="OEA1357"/>
  <c r="ODZ1357"/>
  <c r="ODW1357"/>
  <c r="ODW1359" s="1"/>
  <c r="ODV1357"/>
  <c r="ODL1357"/>
  <c r="ODK1357"/>
  <c r="ODJ1357"/>
  <c r="ODG1357"/>
  <c r="ODG1359" s="1"/>
  <c r="ODF1357"/>
  <c r="OCV1357"/>
  <c r="OCU1357"/>
  <c r="OCT1357"/>
  <c r="OCQ1357"/>
  <c r="OCQ1359" s="1"/>
  <c r="OCP1357"/>
  <c r="OCF1357"/>
  <c r="OCE1357"/>
  <c r="OCD1357"/>
  <c r="OCA1357"/>
  <c r="OCA1359" s="1"/>
  <c r="OBZ1357"/>
  <c r="OBP1357"/>
  <c r="OBO1357"/>
  <c r="OBN1357"/>
  <c r="OBK1357"/>
  <c r="OBK1359" s="1"/>
  <c r="OBJ1357"/>
  <c r="OAZ1357"/>
  <c r="OAY1357"/>
  <c r="OAX1357"/>
  <c r="OAU1357"/>
  <c r="OAU1359" s="1"/>
  <c r="OAT1357"/>
  <c r="OAJ1357"/>
  <c r="OAI1357"/>
  <c r="OAH1357"/>
  <c r="OAE1357"/>
  <c r="OAE1359" s="1"/>
  <c r="OAD1357"/>
  <c r="NZT1357"/>
  <c r="NZS1357"/>
  <c r="NZR1357"/>
  <c r="NZO1357"/>
  <c r="NZO1359" s="1"/>
  <c r="NZN1357"/>
  <c r="NZD1357"/>
  <c r="NZC1357"/>
  <c r="NZB1357"/>
  <c r="NYY1357"/>
  <c r="NYY1359" s="1"/>
  <c r="NYX1357"/>
  <c r="NYN1357"/>
  <c r="NYM1357"/>
  <c r="NYL1357"/>
  <c r="NYI1357"/>
  <c r="NYI1359" s="1"/>
  <c r="NYH1357"/>
  <c r="NXX1357"/>
  <c r="NXW1357"/>
  <c r="NXV1357"/>
  <c r="NXS1357"/>
  <c r="NXS1359" s="1"/>
  <c r="NXR1357"/>
  <c r="NXH1357"/>
  <c r="NXG1357"/>
  <c r="NXF1357"/>
  <c r="NXC1357"/>
  <c r="NXC1359" s="1"/>
  <c r="NXB1357"/>
  <c r="NWR1357"/>
  <c r="NWQ1357"/>
  <c r="NWP1357"/>
  <c r="NWM1357"/>
  <c r="NWM1359" s="1"/>
  <c r="NWL1357"/>
  <c r="NWB1357"/>
  <c r="NWA1357"/>
  <c r="NVZ1357"/>
  <c r="NVW1357"/>
  <c r="NVW1359" s="1"/>
  <c r="NVV1357"/>
  <c r="NVL1357"/>
  <c r="NVK1357"/>
  <c r="NVJ1357"/>
  <c r="NVG1357"/>
  <c r="NVG1359" s="1"/>
  <c r="NVF1357"/>
  <c r="NUV1357"/>
  <c r="NUU1357"/>
  <c r="NUT1357"/>
  <c r="NUQ1357"/>
  <c r="NUQ1359" s="1"/>
  <c r="NUP1357"/>
  <c r="NUF1357"/>
  <c r="NUE1357"/>
  <c r="NUD1357"/>
  <c r="NUA1357"/>
  <c r="NUA1359" s="1"/>
  <c r="NTZ1357"/>
  <c r="NTP1357"/>
  <c r="NTO1357"/>
  <c r="NTN1357"/>
  <c r="NTK1357"/>
  <c r="NTK1359" s="1"/>
  <c r="NTJ1357"/>
  <c r="NSZ1357"/>
  <c r="NSY1357"/>
  <c r="NSX1357"/>
  <c r="NSU1357"/>
  <c r="NSU1359" s="1"/>
  <c r="NST1357"/>
  <c r="NSJ1357"/>
  <c r="NSI1357"/>
  <c r="NSH1357"/>
  <c r="NSE1357"/>
  <c r="NSE1359" s="1"/>
  <c r="NSD1357"/>
  <c r="NRT1357"/>
  <c r="NRS1357"/>
  <c r="NRR1357"/>
  <c r="NRO1357"/>
  <c r="NRO1359" s="1"/>
  <c r="NRN1357"/>
  <c r="NRD1357"/>
  <c r="NRC1357"/>
  <c r="NRB1357"/>
  <c r="NQY1357"/>
  <c r="NQY1359" s="1"/>
  <c r="NQX1357"/>
  <c r="NQN1357"/>
  <c r="NQM1357"/>
  <c r="NQL1357"/>
  <c r="NQI1357"/>
  <c r="NQI1359" s="1"/>
  <c r="NQH1357"/>
  <c r="NPX1357"/>
  <c r="NPW1357"/>
  <c r="NPV1357"/>
  <c r="NPS1357"/>
  <c r="NPS1359" s="1"/>
  <c r="NPR1357"/>
  <c r="NPH1357"/>
  <c r="NPG1357"/>
  <c r="NPF1357"/>
  <c r="NPC1357"/>
  <c r="NPC1359" s="1"/>
  <c r="NPB1357"/>
  <c r="NOR1357"/>
  <c r="NOQ1357"/>
  <c r="NOP1357"/>
  <c r="NOM1357"/>
  <c r="NOM1359" s="1"/>
  <c r="NOL1357"/>
  <c r="NOB1357"/>
  <c r="NOA1357"/>
  <c r="NNZ1357"/>
  <c r="NNW1357"/>
  <c r="NNW1359" s="1"/>
  <c r="NNV1357"/>
  <c r="NNL1357"/>
  <c r="NNK1357"/>
  <c r="NNJ1357"/>
  <c r="NNG1357"/>
  <c r="NNG1359" s="1"/>
  <c r="NNF1357"/>
  <c r="NMV1357"/>
  <c r="NMU1357"/>
  <c r="NMT1357"/>
  <c r="NMQ1357"/>
  <c r="NMQ1359" s="1"/>
  <c r="NMP1357"/>
  <c r="NMF1357"/>
  <c r="NME1357"/>
  <c r="NMD1357"/>
  <c r="NMA1357"/>
  <c r="NMA1359" s="1"/>
  <c r="NLZ1357"/>
  <c r="NLP1357"/>
  <c r="NLO1357"/>
  <c r="NLN1357"/>
  <c r="NLK1357"/>
  <c r="NLK1359" s="1"/>
  <c r="NLJ1357"/>
  <c r="NKZ1357"/>
  <c r="NKY1357"/>
  <c r="NKX1357"/>
  <c r="NKU1357"/>
  <c r="NKU1359" s="1"/>
  <c r="NKT1357"/>
  <c r="NKJ1357"/>
  <c r="NKI1357"/>
  <c r="NKH1357"/>
  <c r="NKE1357"/>
  <c r="NKE1359" s="1"/>
  <c r="NKD1357"/>
  <c r="NJT1357"/>
  <c r="NJS1357"/>
  <c r="NJR1357"/>
  <c r="NJO1357"/>
  <c r="NJO1359" s="1"/>
  <c r="NJN1357"/>
  <c r="NJD1357"/>
  <c r="NJC1357"/>
  <c r="NJB1357"/>
  <c r="NIY1357"/>
  <c r="NIY1359" s="1"/>
  <c r="NIX1357"/>
  <c r="NIN1357"/>
  <c r="NIM1357"/>
  <c r="NIL1357"/>
  <c r="NII1357"/>
  <c r="NII1359" s="1"/>
  <c r="NIH1357"/>
  <c r="NHX1357"/>
  <c r="NHW1357"/>
  <c r="NHV1357"/>
  <c r="NHS1357"/>
  <c r="NHS1359" s="1"/>
  <c r="NHR1357"/>
  <c r="NHH1357"/>
  <c r="NHG1357"/>
  <c r="NHF1357"/>
  <c r="NHC1357"/>
  <c r="NHC1359" s="1"/>
  <c r="NHB1357"/>
  <c r="NGR1357"/>
  <c r="NGQ1357"/>
  <c r="NGP1357"/>
  <c r="NGM1357"/>
  <c r="NGM1359" s="1"/>
  <c r="NGL1357"/>
  <c r="NGB1357"/>
  <c r="NGA1357"/>
  <c r="NFZ1357"/>
  <c r="NFW1357"/>
  <c r="NFW1359" s="1"/>
  <c r="NFV1357"/>
  <c r="NFL1357"/>
  <c r="NFK1357"/>
  <c r="NFJ1357"/>
  <c r="NFG1357"/>
  <c r="NFG1359" s="1"/>
  <c r="NFF1357"/>
  <c r="NEV1357"/>
  <c r="NEU1357"/>
  <c r="NET1357"/>
  <c r="NEQ1357"/>
  <c r="NEQ1359" s="1"/>
  <c r="NEP1357"/>
  <c r="NEF1357"/>
  <c r="NEE1357"/>
  <c r="NED1357"/>
  <c r="NEA1357"/>
  <c r="NEA1359" s="1"/>
  <c r="NDZ1357"/>
  <c r="NDP1357"/>
  <c r="NDO1357"/>
  <c r="NDN1357"/>
  <c r="NDK1357"/>
  <c r="NDK1359" s="1"/>
  <c r="NDJ1357"/>
  <c r="NCZ1357"/>
  <c r="NCY1357"/>
  <c r="NCX1357"/>
  <c r="NCU1357"/>
  <c r="NCU1359" s="1"/>
  <c r="NCT1357"/>
  <c r="NCJ1357"/>
  <c r="NCI1357"/>
  <c r="NCH1357"/>
  <c r="NCE1357"/>
  <c r="NCE1359" s="1"/>
  <c r="NCD1357"/>
  <c r="NBT1357"/>
  <c r="NBS1357"/>
  <c r="NBR1357"/>
  <c r="NBO1357"/>
  <c r="NBO1359" s="1"/>
  <c r="NBN1357"/>
  <c r="NBD1357"/>
  <c r="NBC1357"/>
  <c r="NBB1357"/>
  <c r="NAY1357"/>
  <c r="NAY1359" s="1"/>
  <c r="NAX1357"/>
  <c r="NAN1357"/>
  <c r="NAM1357"/>
  <c r="NAL1357"/>
  <c r="NAI1357"/>
  <c r="NAI1359" s="1"/>
  <c r="NAH1357"/>
  <c r="MZX1357"/>
  <c r="MZW1357"/>
  <c r="MZV1357"/>
  <c r="MZS1357"/>
  <c r="MZS1359" s="1"/>
  <c r="MZR1357"/>
  <c r="MZH1357"/>
  <c r="MZG1357"/>
  <c r="MZF1357"/>
  <c r="MZC1357"/>
  <c r="MZC1359" s="1"/>
  <c r="MZB1357"/>
  <c r="MYR1357"/>
  <c r="MYQ1357"/>
  <c r="MYP1357"/>
  <c r="MYM1357"/>
  <c r="MYM1359" s="1"/>
  <c r="MYL1357"/>
  <c r="MYB1357"/>
  <c r="MYA1357"/>
  <c r="MXZ1357"/>
  <c r="MXW1357"/>
  <c r="MXW1359" s="1"/>
  <c r="MXV1357"/>
  <c r="MXL1357"/>
  <c r="MXK1357"/>
  <c r="MXJ1357"/>
  <c r="MXG1357"/>
  <c r="MXG1359" s="1"/>
  <c r="MXF1357"/>
  <c r="MWV1357"/>
  <c r="MWU1357"/>
  <c r="MWT1357"/>
  <c r="MWQ1357"/>
  <c r="MWQ1359" s="1"/>
  <c r="MWP1357"/>
  <c r="MWF1357"/>
  <c r="MWE1357"/>
  <c r="MWD1357"/>
  <c r="MWA1357"/>
  <c r="MWA1359" s="1"/>
  <c r="MVZ1357"/>
  <c r="MVP1357"/>
  <c r="MVO1357"/>
  <c r="MVN1357"/>
  <c r="MVK1357"/>
  <c r="MVK1359" s="1"/>
  <c r="MVJ1357"/>
  <c r="MUZ1357"/>
  <c r="MUY1357"/>
  <c r="MUX1357"/>
  <c r="MUU1357"/>
  <c r="MUU1359" s="1"/>
  <c r="MUT1357"/>
  <c r="MUJ1357"/>
  <c r="MUI1357"/>
  <c r="MUH1357"/>
  <c r="MUE1357"/>
  <c r="MUE1359" s="1"/>
  <c r="MUD1357"/>
  <c r="MTT1357"/>
  <c r="MTS1357"/>
  <c r="MTR1357"/>
  <c r="MTO1357"/>
  <c r="MTO1359" s="1"/>
  <c r="MTN1357"/>
  <c r="MTD1357"/>
  <c r="MTC1357"/>
  <c r="MTB1357"/>
  <c r="MSY1357"/>
  <c r="MSY1359" s="1"/>
  <c r="MSX1357"/>
  <c r="MSN1357"/>
  <c r="MSM1357"/>
  <c r="MSL1357"/>
  <c r="MSI1357"/>
  <c r="MSI1359" s="1"/>
  <c r="MSH1357"/>
  <c r="MRX1357"/>
  <c r="MRW1357"/>
  <c r="MRV1357"/>
  <c r="MRS1357"/>
  <c r="MRS1359" s="1"/>
  <c r="MRR1357"/>
  <c r="MRH1357"/>
  <c r="MRG1357"/>
  <c r="MRF1357"/>
  <c r="MRC1357"/>
  <c r="MRC1359" s="1"/>
  <c r="MRB1357"/>
  <c r="MQR1357"/>
  <c r="MQQ1357"/>
  <c r="MQP1357"/>
  <c r="MQM1357"/>
  <c r="MQM1359" s="1"/>
  <c r="MQL1357"/>
  <c r="MQB1357"/>
  <c r="MQA1357"/>
  <c r="MPZ1357"/>
  <c r="MPW1357"/>
  <c r="MPW1359" s="1"/>
  <c r="MPV1357"/>
  <c r="MPL1357"/>
  <c r="MPK1357"/>
  <c r="MPJ1357"/>
  <c r="MPG1357"/>
  <c r="MPG1359" s="1"/>
  <c r="MPF1357"/>
  <c r="MOV1357"/>
  <c r="MOU1357"/>
  <c r="MOT1357"/>
  <c r="MOQ1357"/>
  <c r="MOQ1359" s="1"/>
  <c r="MOP1357"/>
  <c r="MOF1357"/>
  <c r="MOE1357"/>
  <c r="MOD1357"/>
  <c r="MOA1357"/>
  <c r="MOA1359" s="1"/>
  <c r="MNZ1357"/>
  <c r="MNP1357"/>
  <c r="MNO1357"/>
  <c r="MNN1357"/>
  <c r="MNK1357"/>
  <c r="MNK1359" s="1"/>
  <c r="MNJ1357"/>
  <c r="MMZ1357"/>
  <c r="MMY1357"/>
  <c r="MMX1357"/>
  <c r="MMU1357"/>
  <c r="MMU1359" s="1"/>
  <c r="MMT1357"/>
  <c r="MMJ1357"/>
  <c r="MMI1357"/>
  <c r="MMH1357"/>
  <c r="MME1357"/>
  <c r="MME1359" s="1"/>
  <c r="MMD1357"/>
  <c r="MLT1357"/>
  <c r="MLS1357"/>
  <c r="MLR1357"/>
  <c r="MLO1357"/>
  <c r="MLO1359" s="1"/>
  <c r="MLN1357"/>
  <c r="MLD1357"/>
  <c r="MLC1357"/>
  <c r="MLB1357"/>
  <c r="MKY1357"/>
  <c r="MKY1359" s="1"/>
  <c r="MKX1357"/>
  <c r="MKN1357"/>
  <c r="MKM1357"/>
  <c r="MKL1357"/>
  <c r="MKI1357"/>
  <c r="MKI1359" s="1"/>
  <c r="MKH1357"/>
  <c r="MJX1357"/>
  <c r="MJW1357"/>
  <c r="MJV1357"/>
  <c r="MJS1357"/>
  <c r="MJS1359" s="1"/>
  <c r="MJR1357"/>
  <c r="MJH1357"/>
  <c r="MJG1357"/>
  <c r="MJF1357"/>
  <c r="MJC1357"/>
  <c r="MJC1359" s="1"/>
  <c r="MJB1357"/>
  <c r="MIR1357"/>
  <c r="MIQ1357"/>
  <c r="MIP1357"/>
  <c r="MIM1357"/>
  <c r="MIM1359" s="1"/>
  <c r="MIL1357"/>
  <c r="MIB1357"/>
  <c r="MIA1357"/>
  <c r="MHZ1357"/>
  <c r="MHW1357"/>
  <c r="MHW1359" s="1"/>
  <c r="MHV1357"/>
  <c r="MHL1357"/>
  <c r="MHK1357"/>
  <c r="MHJ1357"/>
  <c r="MHG1357"/>
  <c r="MHG1359" s="1"/>
  <c r="MHF1357"/>
  <c r="MGV1357"/>
  <c r="MGU1357"/>
  <c r="MGT1357"/>
  <c r="MGQ1357"/>
  <c r="MGQ1359" s="1"/>
  <c r="MGP1357"/>
  <c r="MGF1357"/>
  <c r="MGE1357"/>
  <c r="MGD1357"/>
  <c r="MGA1357"/>
  <c r="MGA1359" s="1"/>
  <c r="MFZ1357"/>
  <c r="MFP1357"/>
  <c r="MFO1357"/>
  <c r="MFN1357"/>
  <c r="MFK1357"/>
  <c r="MFK1359" s="1"/>
  <c r="MFJ1357"/>
  <c r="MEZ1357"/>
  <c r="MEY1357"/>
  <c r="MEX1357"/>
  <c r="MEU1357"/>
  <c r="MEU1359" s="1"/>
  <c r="MET1357"/>
  <c r="MEJ1357"/>
  <c r="MEI1357"/>
  <c r="MEH1357"/>
  <c r="MEE1357"/>
  <c r="MEE1359" s="1"/>
  <c r="MED1357"/>
  <c r="MDT1357"/>
  <c r="MDS1357"/>
  <c r="MDR1357"/>
  <c r="MDO1357"/>
  <c r="MDO1359" s="1"/>
  <c r="MDN1357"/>
  <c r="MDD1357"/>
  <c r="MDC1357"/>
  <c r="MDB1357"/>
  <c r="MCY1357"/>
  <c r="MCY1359" s="1"/>
  <c r="MCX1357"/>
  <c r="MCN1357"/>
  <c r="MCM1357"/>
  <c r="MCL1357"/>
  <c r="MCI1357"/>
  <c r="MCI1359" s="1"/>
  <c r="MCH1357"/>
  <c r="MBX1357"/>
  <c r="MBW1357"/>
  <c r="MBV1357"/>
  <c r="MBS1357"/>
  <c r="MBS1359" s="1"/>
  <c r="MBR1357"/>
  <c r="MBH1357"/>
  <c r="MBG1357"/>
  <c r="MBF1357"/>
  <c r="MBC1357"/>
  <c r="MBC1359" s="1"/>
  <c r="MBB1357"/>
  <c r="MAR1357"/>
  <c r="MAQ1357"/>
  <c r="MAP1357"/>
  <c r="MAM1357"/>
  <c r="MAM1359" s="1"/>
  <c r="MAL1357"/>
  <c r="MAB1357"/>
  <c r="MAA1357"/>
  <c r="LZZ1357"/>
  <c r="LZW1357"/>
  <c r="LZW1359" s="1"/>
  <c r="LZV1357"/>
  <c r="LZL1357"/>
  <c r="LZK1357"/>
  <c r="LZJ1357"/>
  <c r="LZG1357"/>
  <c r="LZG1359" s="1"/>
  <c r="LZF1357"/>
  <c r="LYV1357"/>
  <c r="LYU1357"/>
  <c r="LYT1357"/>
  <c r="LYQ1357"/>
  <c r="LYQ1359" s="1"/>
  <c r="LYP1357"/>
  <c r="LYF1357"/>
  <c r="LYE1357"/>
  <c r="LYD1357"/>
  <c r="LYA1357"/>
  <c r="LYA1359" s="1"/>
  <c r="LXZ1357"/>
  <c r="LXP1357"/>
  <c r="LXO1357"/>
  <c r="LXN1357"/>
  <c r="LXK1357"/>
  <c r="LXK1359" s="1"/>
  <c r="LXJ1357"/>
  <c r="LWZ1357"/>
  <c r="LWY1357"/>
  <c r="LWX1357"/>
  <c r="LWU1357"/>
  <c r="LWU1359" s="1"/>
  <c r="LWT1357"/>
  <c r="LWJ1357"/>
  <c r="LWI1357"/>
  <c r="LWH1357"/>
  <c r="LWE1357"/>
  <c r="LWE1359" s="1"/>
  <c r="LWD1357"/>
  <c r="LVT1357"/>
  <c r="LVS1357"/>
  <c r="LVR1357"/>
  <c r="LVO1357"/>
  <c r="LVO1359" s="1"/>
  <c r="LVN1357"/>
  <c r="LVD1357"/>
  <c r="LVC1357"/>
  <c r="LVB1357"/>
  <c r="LUY1357"/>
  <c r="LUY1359" s="1"/>
  <c r="LUX1357"/>
  <c r="LUN1357"/>
  <c r="LUM1357"/>
  <c r="LUL1357"/>
  <c r="LUI1357"/>
  <c r="LUI1359" s="1"/>
  <c r="LUH1357"/>
  <c r="LTX1357"/>
  <c r="LTW1357"/>
  <c r="LTV1357"/>
  <c r="LTS1357"/>
  <c r="LTS1359" s="1"/>
  <c r="LTR1357"/>
  <c r="LTH1357"/>
  <c r="LTG1357"/>
  <c r="LTF1357"/>
  <c r="LTC1357"/>
  <c r="LTC1359" s="1"/>
  <c r="LTB1357"/>
  <c r="LSR1357"/>
  <c r="LSQ1357"/>
  <c r="LSP1357"/>
  <c r="LSM1357"/>
  <c r="LSM1359" s="1"/>
  <c r="LSL1357"/>
  <c r="LSB1357"/>
  <c r="LSA1357"/>
  <c r="LRZ1357"/>
  <c r="LRW1357"/>
  <c r="LRW1359" s="1"/>
  <c r="LRV1357"/>
  <c r="LRL1357"/>
  <c r="LRK1357"/>
  <c r="LRJ1357"/>
  <c r="LRG1357"/>
  <c r="LRG1359" s="1"/>
  <c r="LRF1357"/>
  <c r="LQV1357"/>
  <c r="LQU1357"/>
  <c r="LQT1357"/>
  <c r="LQQ1357"/>
  <c r="LQQ1359" s="1"/>
  <c r="LQP1357"/>
  <c r="LQF1357"/>
  <c r="LQE1357"/>
  <c r="LQD1357"/>
  <c r="LQA1357"/>
  <c r="LQA1359" s="1"/>
  <c r="LPZ1357"/>
  <c r="LPP1357"/>
  <c r="LPO1357"/>
  <c r="LPN1357"/>
  <c r="LPK1357"/>
  <c r="LPK1359" s="1"/>
  <c r="LPJ1357"/>
  <c r="LOZ1357"/>
  <c r="LOY1357"/>
  <c r="LOX1357"/>
  <c r="LOU1357"/>
  <c r="LOU1359" s="1"/>
  <c r="LOT1357"/>
  <c r="LOJ1357"/>
  <c r="LOI1357"/>
  <c r="LOH1357"/>
  <c r="LOE1357"/>
  <c r="LOE1359" s="1"/>
  <c r="LOD1357"/>
  <c r="LNT1357"/>
  <c r="LNS1357"/>
  <c r="LNR1357"/>
  <c r="LNO1357"/>
  <c r="LNO1359" s="1"/>
  <c r="LNN1357"/>
  <c r="LND1357"/>
  <c r="LNC1357"/>
  <c r="LNB1357"/>
  <c r="LMY1357"/>
  <c r="LMY1359" s="1"/>
  <c r="LMX1357"/>
  <c r="LMN1357"/>
  <c r="LMM1357"/>
  <c r="LML1357"/>
  <c r="LMI1357"/>
  <c r="LMI1359" s="1"/>
  <c r="LMH1357"/>
  <c r="LLX1357"/>
  <c r="LLW1357"/>
  <c r="LLV1357"/>
  <c r="LLS1357"/>
  <c r="LLS1359" s="1"/>
  <c r="LLR1357"/>
  <c r="LLH1357"/>
  <c r="LLG1357"/>
  <c r="LLF1357"/>
  <c r="LLC1357"/>
  <c r="LLC1359" s="1"/>
  <c r="LLB1357"/>
  <c r="LKR1357"/>
  <c r="LKQ1357"/>
  <c r="LKP1357"/>
  <c r="LKM1357"/>
  <c r="LKM1359" s="1"/>
  <c r="LKL1357"/>
  <c r="LKB1357"/>
  <c r="LKA1357"/>
  <c r="LJZ1357"/>
  <c r="LJW1357"/>
  <c r="LJW1359" s="1"/>
  <c r="LJV1357"/>
  <c r="LJL1357"/>
  <c r="LJK1357"/>
  <c r="LJJ1357"/>
  <c r="LJG1357"/>
  <c r="LJG1359" s="1"/>
  <c r="LJF1357"/>
  <c r="LIV1357"/>
  <c r="LIU1357"/>
  <c r="LIT1357"/>
  <c r="LIQ1357"/>
  <c r="LIQ1359" s="1"/>
  <c r="LIP1357"/>
  <c r="LIF1357"/>
  <c r="LIE1357"/>
  <c r="LID1357"/>
  <c r="LIA1357"/>
  <c r="LIA1359" s="1"/>
  <c r="LHZ1357"/>
  <c r="LHP1357"/>
  <c r="LHO1357"/>
  <c r="LHN1357"/>
  <c r="LHK1357"/>
  <c r="LHK1359" s="1"/>
  <c r="LHJ1357"/>
  <c r="LGZ1357"/>
  <c r="LGY1357"/>
  <c r="LGX1357"/>
  <c r="LGU1357"/>
  <c r="LGU1359" s="1"/>
  <c r="LGT1357"/>
  <c r="LGJ1357"/>
  <c r="LGI1357"/>
  <c r="LGH1357"/>
  <c r="LGE1357"/>
  <c r="LGE1359" s="1"/>
  <c r="LGD1357"/>
  <c r="LFT1357"/>
  <c r="LFS1357"/>
  <c r="LFR1357"/>
  <c r="LFO1357"/>
  <c r="LFO1359" s="1"/>
  <c r="LFN1357"/>
  <c r="LFD1357"/>
  <c r="LFC1357"/>
  <c r="LFB1357"/>
  <c r="LEY1357"/>
  <c r="LEY1359" s="1"/>
  <c r="LEX1357"/>
  <c r="LEN1357"/>
  <c r="LEM1357"/>
  <c r="LEL1357"/>
  <c r="LEI1357"/>
  <c r="LEI1359" s="1"/>
  <c r="LEH1357"/>
  <c r="LDX1357"/>
  <c r="LDW1357"/>
  <c r="LDV1357"/>
  <c r="LDS1357"/>
  <c r="LDS1359" s="1"/>
  <c r="LDR1357"/>
  <c r="LDH1357"/>
  <c r="LDG1357"/>
  <c r="LDF1357"/>
  <c r="LDC1357"/>
  <c r="LDC1359" s="1"/>
  <c r="LDB1357"/>
  <c r="LCR1357"/>
  <c r="LCQ1357"/>
  <c r="LCP1357"/>
  <c r="LCM1357"/>
  <c r="LCM1359" s="1"/>
  <c r="LCL1357"/>
  <c r="LCB1357"/>
  <c r="LCA1357"/>
  <c r="LBZ1357"/>
  <c r="LBW1357"/>
  <c r="LBW1359" s="1"/>
  <c r="LBV1357"/>
  <c r="LBL1357"/>
  <c r="LBK1357"/>
  <c r="LBJ1357"/>
  <c r="LBG1357"/>
  <c r="LBG1359" s="1"/>
  <c r="LBF1357"/>
  <c r="LAV1357"/>
  <c r="LAU1357"/>
  <c r="LAT1357"/>
  <c r="LAQ1357"/>
  <c r="LAQ1359" s="1"/>
  <c r="LAP1357"/>
  <c r="LAF1357"/>
  <c r="LAE1357"/>
  <c r="LAD1357"/>
  <c r="LAA1357"/>
  <c r="LAA1359" s="1"/>
  <c r="KZZ1357"/>
  <c r="KZP1357"/>
  <c r="KZO1357"/>
  <c r="KZN1357"/>
  <c r="KZK1357"/>
  <c r="KZK1359" s="1"/>
  <c r="KZJ1357"/>
  <c r="KYZ1357"/>
  <c r="KYY1357"/>
  <c r="KYX1357"/>
  <c r="KYU1357"/>
  <c r="KYU1359" s="1"/>
  <c r="KYT1357"/>
  <c r="KYJ1357"/>
  <c r="KYI1357"/>
  <c r="KYH1357"/>
  <c r="KYE1357"/>
  <c r="KYE1359" s="1"/>
  <c r="KYD1357"/>
  <c r="KXT1357"/>
  <c r="KXS1357"/>
  <c r="KXR1357"/>
  <c r="KXO1357"/>
  <c r="KXO1359" s="1"/>
  <c r="KXN1357"/>
  <c r="KXD1357"/>
  <c r="KXC1357"/>
  <c r="KXB1357"/>
  <c r="KWY1357"/>
  <c r="KWY1359" s="1"/>
  <c r="KWX1357"/>
  <c r="KWN1357"/>
  <c r="KWM1357"/>
  <c r="KWL1357"/>
  <c r="KWI1357"/>
  <c r="KWI1359" s="1"/>
  <c r="KWH1357"/>
  <c r="KVX1357"/>
  <c r="KVW1357"/>
  <c r="KVV1357"/>
  <c r="KVS1357"/>
  <c r="KVS1359" s="1"/>
  <c r="KVR1357"/>
  <c r="KVH1357"/>
  <c r="KVG1357"/>
  <c r="KVF1357"/>
  <c r="KVC1357"/>
  <c r="KVC1359" s="1"/>
  <c r="KVB1357"/>
  <c r="KUR1357"/>
  <c r="KUQ1357"/>
  <c r="KUP1357"/>
  <c r="KUM1357"/>
  <c r="KUM1359" s="1"/>
  <c r="KUL1357"/>
  <c r="KUB1357"/>
  <c r="KUA1357"/>
  <c r="KTZ1357"/>
  <c r="KTW1357"/>
  <c r="KTW1359" s="1"/>
  <c r="KTV1357"/>
  <c r="KTL1357"/>
  <c r="KTK1357"/>
  <c r="KTJ1357"/>
  <c r="KTG1357"/>
  <c r="KTG1359" s="1"/>
  <c r="KTF1357"/>
  <c r="KSV1357"/>
  <c r="KSU1357"/>
  <c r="KST1357"/>
  <c r="KSQ1357"/>
  <c r="KSQ1359" s="1"/>
  <c r="KSP1357"/>
  <c r="KSF1357"/>
  <c r="KSE1357"/>
  <c r="KSD1357"/>
  <c r="KSA1357"/>
  <c r="KSA1359" s="1"/>
  <c r="KRZ1357"/>
  <c r="KRP1357"/>
  <c r="KRO1357"/>
  <c r="KRN1357"/>
  <c r="KRK1357"/>
  <c r="KRK1359" s="1"/>
  <c r="KRJ1357"/>
  <c r="KQZ1357"/>
  <c r="KQY1357"/>
  <c r="KQX1357"/>
  <c r="KQU1357"/>
  <c r="KQU1359" s="1"/>
  <c r="KQT1357"/>
  <c r="KQJ1357"/>
  <c r="KQI1357"/>
  <c r="KQH1357"/>
  <c r="KQE1357"/>
  <c r="KQE1359" s="1"/>
  <c r="KQD1357"/>
  <c r="KPT1357"/>
  <c r="KPS1357"/>
  <c r="KPR1357"/>
  <c r="KPO1357"/>
  <c r="KPO1359" s="1"/>
  <c r="KPN1357"/>
  <c r="KPD1357"/>
  <c r="KPC1357"/>
  <c r="KPB1357"/>
  <c r="KOY1357"/>
  <c r="KOY1359" s="1"/>
  <c r="KOX1357"/>
  <c r="KON1357"/>
  <c r="KOM1357"/>
  <c r="KOL1357"/>
  <c r="KOI1357"/>
  <c r="KOI1359" s="1"/>
  <c r="KOH1357"/>
  <c r="KNX1357"/>
  <c r="KNW1357"/>
  <c r="KNV1357"/>
  <c r="KNS1357"/>
  <c r="KNS1359" s="1"/>
  <c r="KNR1357"/>
  <c r="KNH1357"/>
  <c r="KNG1357"/>
  <c r="KNF1357"/>
  <c r="KNC1357"/>
  <c r="KNC1359" s="1"/>
  <c r="KNB1357"/>
  <c r="KMR1357"/>
  <c r="KMQ1357"/>
  <c r="KMP1357"/>
  <c r="KMM1357"/>
  <c r="KMM1359" s="1"/>
  <c r="KML1357"/>
  <c r="KMB1357"/>
  <c r="KMA1357"/>
  <c r="KLZ1357"/>
  <c r="KLW1357"/>
  <c r="KLW1359" s="1"/>
  <c r="KLV1357"/>
  <c r="KLL1357"/>
  <c r="KLK1357"/>
  <c r="KLJ1357"/>
  <c r="KLG1357"/>
  <c r="KLG1359" s="1"/>
  <c r="KLF1357"/>
  <c r="KKV1357"/>
  <c r="KKU1357"/>
  <c r="KKT1357"/>
  <c r="KKQ1357"/>
  <c r="KKQ1359" s="1"/>
  <c r="KKP1357"/>
  <c r="KKF1357"/>
  <c r="KKE1357"/>
  <c r="KKD1357"/>
  <c r="KKA1357"/>
  <c r="KKA1359" s="1"/>
  <c r="KJZ1357"/>
  <c r="KJP1357"/>
  <c r="KJO1357"/>
  <c r="KJN1357"/>
  <c r="KJK1357"/>
  <c r="KJK1359" s="1"/>
  <c r="KJJ1357"/>
  <c r="KIZ1357"/>
  <c r="KIY1357"/>
  <c r="KIX1357"/>
  <c r="KIU1357"/>
  <c r="KIU1359" s="1"/>
  <c r="KIT1357"/>
  <c r="KIJ1357"/>
  <c r="KII1357"/>
  <c r="KIH1357"/>
  <c r="KIE1357"/>
  <c r="KIE1359" s="1"/>
  <c r="KID1357"/>
  <c r="KHT1357"/>
  <c r="KHS1357"/>
  <c r="KHR1357"/>
  <c r="KHO1357"/>
  <c r="KHO1359" s="1"/>
  <c r="KHN1357"/>
  <c r="KHD1357"/>
  <c r="KHC1357"/>
  <c r="KHB1357"/>
  <c r="KGY1357"/>
  <c r="KGY1359" s="1"/>
  <c r="KGX1357"/>
  <c r="KGN1357"/>
  <c r="KGM1357"/>
  <c r="KGL1357"/>
  <c r="KGI1357"/>
  <c r="KGI1359" s="1"/>
  <c r="KGH1357"/>
  <c r="KFX1357"/>
  <c r="KFW1357"/>
  <c r="KFV1357"/>
  <c r="KFS1357"/>
  <c r="KFS1359" s="1"/>
  <c r="KFR1357"/>
  <c r="KFH1357"/>
  <c r="KFG1357"/>
  <c r="KFF1357"/>
  <c r="KFC1357"/>
  <c r="KFC1359" s="1"/>
  <c r="KFB1357"/>
  <c r="KER1357"/>
  <c r="KEQ1357"/>
  <c r="KEP1357"/>
  <c r="KEM1357"/>
  <c r="KEM1359" s="1"/>
  <c r="KEL1357"/>
  <c r="KEB1357"/>
  <c r="KEA1357"/>
  <c r="KDZ1357"/>
  <c r="KDW1357"/>
  <c r="KDW1359" s="1"/>
  <c r="KDV1357"/>
  <c r="KDL1357"/>
  <c r="KDK1357"/>
  <c r="KDJ1357"/>
  <c r="KDG1357"/>
  <c r="KDG1359" s="1"/>
  <c r="KDF1357"/>
  <c r="KCV1357"/>
  <c r="KCU1357"/>
  <c r="KCT1357"/>
  <c r="KCQ1357"/>
  <c r="KCQ1359" s="1"/>
  <c r="KCP1357"/>
  <c r="KCF1357"/>
  <c r="KCE1357"/>
  <c r="KCD1357"/>
  <c r="KCA1357"/>
  <c r="KCA1359" s="1"/>
  <c r="KBZ1357"/>
  <c r="KBP1357"/>
  <c r="KBO1357"/>
  <c r="KBN1357"/>
  <c r="KBK1357"/>
  <c r="KBK1359" s="1"/>
  <c r="KBJ1357"/>
  <c r="KAZ1357"/>
  <c r="KAY1357"/>
  <c r="KAX1357"/>
  <c r="KAU1357"/>
  <c r="KAU1359" s="1"/>
  <c r="KAT1357"/>
  <c r="KAJ1357"/>
  <c r="KAI1357"/>
  <c r="KAH1357"/>
  <c r="KAE1357"/>
  <c r="KAE1359" s="1"/>
  <c r="KAD1357"/>
  <c r="JZT1357"/>
  <c r="JZS1357"/>
  <c r="JZR1357"/>
  <c r="JZO1357"/>
  <c r="JZO1359" s="1"/>
  <c r="JZN1357"/>
  <c r="JZD1357"/>
  <c r="JZC1357"/>
  <c r="JZB1357"/>
  <c r="JYY1357"/>
  <c r="JYY1359" s="1"/>
  <c r="JYX1357"/>
  <c r="JYN1357"/>
  <c r="JYM1357"/>
  <c r="JYL1357"/>
  <c r="JYI1357"/>
  <c r="JYI1359" s="1"/>
  <c r="JYH1357"/>
  <c r="JXX1357"/>
  <c r="JXW1357"/>
  <c r="JXV1357"/>
  <c r="JXS1357"/>
  <c r="JXS1359" s="1"/>
  <c r="JXR1357"/>
  <c r="JXH1357"/>
  <c r="JXG1357"/>
  <c r="JXF1357"/>
  <c r="JXC1357"/>
  <c r="JXC1359" s="1"/>
  <c r="JXB1357"/>
  <c r="JWR1357"/>
  <c r="JWQ1357"/>
  <c r="JWP1357"/>
  <c r="JWM1357"/>
  <c r="JWM1359" s="1"/>
  <c r="JWL1357"/>
  <c r="JWB1357"/>
  <c r="JWA1357"/>
  <c r="JVZ1357"/>
  <c r="JVW1357"/>
  <c r="JVW1359" s="1"/>
  <c r="JVV1357"/>
  <c r="JVL1357"/>
  <c r="JVK1357"/>
  <c r="JVJ1357"/>
  <c r="JVG1357"/>
  <c r="JVG1359" s="1"/>
  <c r="JVF1357"/>
  <c r="JUV1357"/>
  <c r="JUU1357"/>
  <c r="JUT1357"/>
  <c r="JUQ1357"/>
  <c r="JUQ1359" s="1"/>
  <c r="JUP1357"/>
  <c r="JUF1357"/>
  <c r="JUE1357"/>
  <c r="JUD1357"/>
  <c r="JUA1357"/>
  <c r="JUA1359" s="1"/>
  <c r="JTZ1357"/>
  <c r="JTP1357"/>
  <c r="JTO1357"/>
  <c r="JTN1357"/>
  <c r="JTK1357"/>
  <c r="JTK1359" s="1"/>
  <c r="JTJ1357"/>
  <c r="JSZ1357"/>
  <c r="JSY1357"/>
  <c r="JSX1357"/>
  <c r="JSU1357"/>
  <c r="JSU1359" s="1"/>
  <c r="JST1357"/>
  <c r="JSJ1357"/>
  <c r="JSI1357"/>
  <c r="JSH1357"/>
  <c r="JSE1357"/>
  <c r="JSE1359" s="1"/>
  <c r="JSD1357"/>
  <c r="JRT1357"/>
  <c r="JRS1357"/>
  <c r="JRR1357"/>
  <c r="JRO1357"/>
  <c r="JRO1359" s="1"/>
  <c r="JRN1357"/>
  <c r="JRD1357"/>
  <c r="JRC1357"/>
  <c r="JRB1357"/>
  <c r="JQY1357"/>
  <c r="JQY1359" s="1"/>
  <c r="JQX1357"/>
  <c r="JQN1357"/>
  <c r="JQM1357"/>
  <c r="JQL1357"/>
  <c r="JQI1357"/>
  <c r="JQI1359" s="1"/>
  <c r="JQH1357"/>
  <c r="JPX1357"/>
  <c r="JPW1357"/>
  <c r="JPV1357"/>
  <c r="JPS1357"/>
  <c r="JPS1359" s="1"/>
  <c r="JPR1357"/>
  <c r="JPH1357"/>
  <c r="JPG1357"/>
  <c r="JPF1357"/>
  <c r="JPC1357"/>
  <c r="JPC1359" s="1"/>
  <c r="JPB1357"/>
  <c r="JOR1357"/>
  <c r="JOQ1357"/>
  <c r="JOP1357"/>
  <c r="JOM1357"/>
  <c r="JOM1359" s="1"/>
  <c r="JOL1357"/>
  <c r="JOB1357"/>
  <c r="JOA1357"/>
  <c r="JNZ1357"/>
  <c r="JNW1357"/>
  <c r="JNW1359" s="1"/>
  <c r="JNV1357"/>
  <c r="JNL1357"/>
  <c r="JNK1357"/>
  <c r="JNJ1357"/>
  <c r="JNG1357"/>
  <c r="JNG1359" s="1"/>
  <c r="JNF1357"/>
  <c r="JMV1357"/>
  <c r="JMU1357"/>
  <c r="JMT1357"/>
  <c r="JMQ1357"/>
  <c r="JMQ1359" s="1"/>
  <c r="JMP1357"/>
  <c r="JMF1357"/>
  <c r="JME1357"/>
  <c r="JMD1357"/>
  <c r="JMA1357"/>
  <c r="JMA1359" s="1"/>
  <c r="JLZ1357"/>
  <c r="JLP1357"/>
  <c r="JLO1357"/>
  <c r="JLN1357"/>
  <c r="JLK1357"/>
  <c r="JLK1359" s="1"/>
  <c r="JLJ1357"/>
  <c r="JKZ1357"/>
  <c r="JKY1357"/>
  <c r="JKX1357"/>
  <c r="JKU1357"/>
  <c r="JKU1359" s="1"/>
  <c r="JKT1357"/>
  <c r="JKJ1357"/>
  <c r="JKI1357"/>
  <c r="JKH1357"/>
  <c r="JKE1357"/>
  <c r="JKE1359" s="1"/>
  <c r="JKD1357"/>
  <c r="JJT1357"/>
  <c r="JJS1357"/>
  <c r="JJR1357"/>
  <c r="JJO1357"/>
  <c r="JJO1359" s="1"/>
  <c r="JJN1357"/>
  <c r="JJD1357"/>
  <c r="JJC1357"/>
  <c r="JJB1357"/>
  <c r="JIY1357"/>
  <c r="JIY1359" s="1"/>
  <c r="JIX1357"/>
  <c r="JIN1357"/>
  <c r="JIM1357"/>
  <c r="JIL1357"/>
  <c r="JII1357"/>
  <c r="JII1359" s="1"/>
  <c r="JIH1357"/>
  <c r="JHX1357"/>
  <c r="JHW1357"/>
  <c r="JHV1357"/>
  <c r="JHS1357"/>
  <c r="JHS1359" s="1"/>
  <c r="JHR1357"/>
  <c r="JHH1357"/>
  <c r="JHG1357"/>
  <c r="JHF1357"/>
  <c r="JHC1357"/>
  <c r="JHC1359" s="1"/>
  <c r="JHB1357"/>
  <c r="JGR1357"/>
  <c r="JGQ1357"/>
  <c r="JGP1357"/>
  <c r="JGM1357"/>
  <c r="JGM1359" s="1"/>
  <c r="JGL1357"/>
  <c r="JGB1357"/>
  <c r="JGA1357"/>
  <c r="JFZ1357"/>
  <c r="JFW1357"/>
  <c r="JFW1359" s="1"/>
  <c r="JFV1357"/>
  <c r="JFL1357"/>
  <c r="JFK1357"/>
  <c r="JFJ1357"/>
  <c r="JFG1357"/>
  <c r="JFG1359" s="1"/>
  <c r="JFF1357"/>
  <c r="JEV1357"/>
  <c r="JEU1357"/>
  <c r="JET1357"/>
  <c r="JEQ1357"/>
  <c r="JEQ1359" s="1"/>
  <c r="JEP1357"/>
  <c r="JEF1357"/>
  <c r="JEE1357"/>
  <c r="JED1357"/>
  <c r="JEA1357"/>
  <c r="JEA1359" s="1"/>
  <c r="JDZ1357"/>
  <c r="JDP1357"/>
  <c r="JDO1357"/>
  <c r="JDN1357"/>
  <c r="JDK1357"/>
  <c r="JDK1359" s="1"/>
  <c r="JDJ1357"/>
  <c r="JCZ1357"/>
  <c r="JCY1357"/>
  <c r="JCX1357"/>
  <c r="JCU1357"/>
  <c r="JCU1359" s="1"/>
  <c r="JCT1357"/>
  <c r="JCJ1357"/>
  <c r="JCI1357"/>
  <c r="JCH1357"/>
  <c r="JCE1357"/>
  <c r="JCE1359" s="1"/>
  <c r="JCD1357"/>
  <c r="JBT1357"/>
  <c r="JBS1357"/>
  <c r="JBR1357"/>
  <c r="JBO1357"/>
  <c r="JBO1359" s="1"/>
  <c r="JBN1357"/>
  <c r="JBD1357"/>
  <c r="JBC1357"/>
  <c r="JBB1357"/>
  <c r="JAY1357"/>
  <c r="JAY1359" s="1"/>
  <c r="JAX1357"/>
  <c r="JAN1357"/>
  <c r="JAM1357"/>
  <c r="JAL1357"/>
  <c r="JAI1357"/>
  <c r="JAI1359" s="1"/>
  <c r="JAH1357"/>
  <c r="IZX1357"/>
  <c r="IZW1357"/>
  <c r="IZV1357"/>
  <c r="IZS1357"/>
  <c r="IZS1359" s="1"/>
  <c r="IZR1357"/>
  <c r="IZH1357"/>
  <c r="IZG1357"/>
  <c r="IZF1357"/>
  <c r="IZC1357"/>
  <c r="IZC1359" s="1"/>
  <c r="IZB1357"/>
  <c r="IYR1357"/>
  <c r="IYQ1357"/>
  <c r="IYP1357"/>
  <c r="IYM1357"/>
  <c r="IYM1359" s="1"/>
  <c r="IYL1357"/>
  <c r="IYB1357"/>
  <c r="IYA1357"/>
  <c r="IXZ1357"/>
  <c r="IXW1357"/>
  <c r="IXW1359" s="1"/>
  <c r="IXV1357"/>
  <c r="IXL1357"/>
  <c r="IXK1357"/>
  <c r="IXJ1357"/>
  <c r="IXG1357"/>
  <c r="IXG1359" s="1"/>
  <c r="IXF1357"/>
  <c r="IWV1357"/>
  <c r="IWU1357"/>
  <c r="IWT1357"/>
  <c r="IWQ1357"/>
  <c r="IWQ1359" s="1"/>
  <c r="IWP1357"/>
  <c r="IWF1357"/>
  <c r="IWE1357"/>
  <c r="IWD1357"/>
  <c r="IWA1357"/>
  <c r="IWA1359" s="1"/>
  <c r="IVZ1357"/>
  <c r="IVP1357"/>
  <c r="IVO1357"/>
  <c r="IVN1357"/>
  <c r="IVK1357"/>
  <c r="IVK1359" s="1"/>
  <c r="IVJ1357"/>
  <c r="IUZ1357"/>
  <c r="IUY1357"/>
  <c r="IUX1357"/>
  <c r="IUU1357"/>
  <c r="IUU1359" s="1"/>
  <c r="IUT1357"/>
  <c r="IUJ1357"/>
  <c r="IUI1357"/>
  <c r="IUH1357"/>
  <c r="IUE1357"/>
  <c r="IUE1359" s="1"/>
  <c r="IUD1357"/>
  <c r="ITT1357"/>
  <c r="ITS1357"/>
  <c r="ITR1357"/>
  <c r="ITO1357"/>
  <c r="ITO1359" s="1"/>
  <c r="ITN1357"/>
  <c r="ITD1357"/>
  <c r="ITC1357"/>
  <c r="ITB1357"/>
  <c r="ISY1357"/>
  <c r="ISY1359" s="1"/>
  <c r="ISX1357"/>
  <c r="ISN1357"/>
  <c r="ISM1357"/>
  <c r="ISL1357"/>
  <c r="ISI1357"/>
  <c r="ISI1359" s="1"/>
  <c r="ISH1357"/>
  <c r="IRX1357"/>
  <c r="IRW1357"/>
  <c r="IRV1357"/>
  <c r="IRS1357"/>
  <c r="IRS1359" s="1"/>
  <c r="IRR1357"/>
  <c r="IRH1357"/>
  <c r="IRG1357"/>
  <c r="IRF1357"/>
  <c r="IRC1357"/>
  <c r="IRC1359" s="1"/>
  <c r="IRB1357"/>
  <c r="IQR1357"/>
  <c r="IQQ1357"/>
  <c r="IQP1357"/>
  <c r="IQM1357"/>
  <c r="IQM1359" s="1"/>
  <c r="IQL1357"/>
  <c r="IQB1357"/>
  <c r="IQA1357"/>
  <c r="IPZ1357"/>
  <c r="IPW1357"/>
  <c r="IPW1359" s="1"/>
  <c r="IPV1357"/>
  <c r="IPL1357"/>
  <c r="IPK1357"/>
  <c r="IPJ1357"/>
  <c r="IPG1357"/>
  <c r="IPG1359" s="1"/>
  <c r="IPF1357"/>
  <c r="IOV1357"/>
  <c r="IOU1357"/>
  <c r="IOT1357"/>
  <c r="IOQ1357"/>
  <c r="IOQ1359" s="1"/>
  <c r="IOP1357"/>
  <c r="IOF1357"/>
  <c r="IOE1357"/>
  <c r="IOD1357"/>
  <c r="IOA1357"/>
  <c r="IOA1359" s="1"/>
  <c r="INZ1357"/>
  <c r="INP1357"/>
  <c r="INO1357"/>
  <c r="INN1357"/>
  <c r="INK1357"/>
  <c r="INK1359" s="1"/>
  <c r="INJ1357"/>
  <c r="IMZ1357"/>
  <c r="IMY1357"/>
  <c r="IMX1357"/>
  <c r="IMU1357"/>
  <c r="IMU1359" s="1"/>
  <c r="IMT1357"/>
  <c r="IMJ1357"/>
  <c r="IMI1357"/>
  <c r="IMH1357"/>
  <c r="IME1357"/>
  <c r="IME1359" s="1"/>
  <c r="IMD1357"/>
  <c r="ILT1357"/>
  <c r="ILS1357"/>
  <c r="ILR1357"/>
  <c r="ILO1357"/>
  <c r="ILO1359" s="1"/>
  <c r="ILN1357"/>
  <c r="ILD1357"/>
  <c r="ILC1357"/>
  <c r="ILB1357"/>
  <c r="IKY1357"/>
  <c r="IKY1359" s="1"/>
  <c r="IKX1357"/>
  <c r="IKN1357"/>
  <c r="IKM1357"/>
  <c r="IKL1357"/>
  <c r="IKI1357"/>
  <c r="IKI1359" s="1"/>
  <c r="IKH1357"/>
  <c r="IJX1357"/>
  <c r="IJW1357"/>
  <c r="IJV1357"/>
  <c r="IJS1357"/>
  <c r="IJS1359" s="1"/>
  <c r="IJR1357"/>
  <c r="IJH1357"/>
  <c r="IJG1357"/>
  <c r="IJF1357"/>
  <c r="IJC1357"/>
  <c r="IJC1359" s="1"/>
  <c r="IJB1357"/>
  <c r="IIR1357"/>
  <c r="IIQ1357"/>
  <c r="IIP1357"/>
  <c r="IIM1357"/>
  <c r="IIM1359" s="1"/>
  <c r="IIL1357"/>
  <c r="IIB1357"/>
  <c r="IIA1357"/>
  <c r="IHZ1357"/>
  <c r="IHW1357"/>
  <c r="IHW1359" s="1"/>
  <c r="IHV1357"/>
  <c r="IHL1357"/>
  <c r="IHK1357"/>
  <c r="IHJ1357"/>
  <c r="IHG1357"/>
  <c r="IHG1359" s="1"/>
  <c r="IHF1357"/>
  <c r="IGV1357"/>
  <c r="IGU1357"/>
  <c r="IGT1357"/>
  <c r="IGQ1357"/>
  <c r="IGQ1359" s="1"/>
  <c r="IGP1357"/>
  <c r="IGF1357"/>
  <c r="IGE1357"/>
  <c r="IGD1357"/>
  <c r="IGA1357"/>
  <c r="IGA1359" s="1"/>
  <c r="IFZ1357"/>
  <c r="IFP1357"/>
  <c r="IFO1357"/>
  <c r="IFN1357"/>
  <c r="IFK1357"/>
  <c r="IFK1359" s="1"/>
  <c r="IFJ1357"/>
  <c r="IEZ1357"/>
  <c r="IEY1357"/>
  <c r="IEX1357"/>
  <c r="IEU1357"/>
  <c r="IEU1359" s="1"/>
  <c r="IET1357"/>
  <c r="IEJ1357"/>
  <c r="IEI1357"/>
  <c r="IEH1357"/>
  <c r="IEE1357"/>
  <c r="IEE1359" s="1"/>
  <c r="IED1357"/>
  <c r="IDT1357"/>
  <c r="IDS1357"/>
  <c r="IDR1357"/>
  <c r="IDO1357"/>
  <c r="IDO1359" s="1"/>
  <c r="IDN1357"/>
  <c r="IDD1357"/>
  <c r="IDC1357"/>
  <c r="IDB1357"/>
  <c r="ICY1357"/>
  <c r="ICY1359" s="1"/>
  <c r="ICX1357"/>
  <c r="ICN1357"/>
  <c r="ICM1357"/>
  <c r="ICL1357"/>
  <c r="ICI1357"/>
  <c r="ICI1359" s="1"/>
  <c r="ICH1357"/>
  <c r="IBX1357"/>
  <c r="IBW1357"/>
  <c r="IBV1357"/>
  <c r="IBS1357"/>
  <c r="IBS1359" s="1"/>
  <c r="IBR1357"/>
  <c r="IBH1357"/>
  <c r="IBG1357"/>
  <c r="IBF1357"/>
  <c r="IBC1357"/>
  <c r="IBC1359" s="1"/>
  <c r="IBB1357"/>
  <c r="IAR1357"/>
  <c r="IAQ1357"/>
  <c r="IAP1357"/>
  <c r="IAM1357"/>
  <c r="IAM1359" s="1"/>
  <c r="IAL1357"/>
  <c r="IAB1357"/>
  <c r="IAA1357"/>
  <c r="HZZ1357"/>
  <c r="HZW1357"/>
  <c r="HZW1359" s="1"/>
  <c r="HZV1357"/>
  <c r="HZL1357"/>
  <c r="HZK1357"/>
  <c r="HZJ1357"/>
  <c r="HZG1357"/>
  <c r="HZG1359" s="1"/>
  <c r="HZF1357"/>
  <c r="HYV1357"/>
  <c r="HYU1357"/>
  <c r="HYT1357"/>
  <c r="HYQ1357"/>
  <c r="HYQ1359" s="1"/>
  <c r="HYP1357"/>
  <c r="HYF1357"/>
  <c r="HYE1357"/>
  <c r="HYD1357"/>
  <c r="HYA1357"/>
  <c r="HYA1359" s="1"/>
  <c r="HXZ1357"/>
  <c r="HXP1357"/>
  <c r="HXO1357"/>
  <c r="HXN1357"/>
  <c r="HXK1357"/>
  <c r="HXK1359" s="1"/>
  <c r="HXJ1357"/>
  <c r="HWZ1357"/>
  <c r="HWY1357"/>
  <c r="HWX1357"/>
  <c r="HWU1357"/>
  <c r="HWU1359" s="1"/>
  <c r="HWT1357"/>
  <c r="HWJ1357"/>
  <c r="HWI1357"/>
  <c r="HWH1357"/>
  <c r="HWE1357"/>
  <c r="HWE1359" s="1"/>
  <c r="HWD1357"/>
  <c r="HVT1357"/>
  <c r="HVS1357"/>
  <c r="HVR1357"/>
  <c r="HVO1357"/>
  <c r="HVO1359" s="1"/>
  <c r="HVN1357"/>
  <c r="HVD1357"/>
  <c r="HVC1357"/>
  <c r="HVB1357"/>
  <c r="HUY1357"/>
  <c r="HUY1359" s="1"/>
  <c r="HUX1357"/>
  <c r="HUN1357"/>
  <c r="HUM1357"/>
  <c r="HUL1357"/>
  <c r="HUI1357"/>
  <c r="HUI1359" s="1"/>
  <c r="HUH1357"/>
  <c r="HTX1357"/>
  <c r="HTW1357"/>
  <c r="HTV1357"/>
  <c r="HTS1357"/>
  <c r="HTS1359" s="1"/>
  <c r="HTR1357"/>
  <c r="HTH1357"/>
  <c r="HTG1357"/>
  <c r="HTF1357"/>
  <c r="HTC1357"/>
  <c r="HTC1359" s="1"/>
  <c r="HTB1357"/>
  <c r="HSR1357"/>
  <c r="HSQ1357"/>
  <c r="HSP1357"/>
  <c r="HSM1357"/>
  <c r="HSM1359" s="1"/>
  <c r="HSL1357"/>
  <c r="HSB1357"/>
  <c r="HSA1357"/>
  <c r="HRZ1357"/>
  <c r="HRW1357"/>
  <c r="HRW1359" s="1"/>
  <c r="HRV1357"/>
  <c r="HRL1357"/>
  <c r="HRK1357"/>
  <c r="HRJ1357"/>
  <c r="HRG1357"/>
  <c r="HRG1359" s="1"/>
  <c r="HRF1357"/>
  <c r="HQV1357"/>
  <c r="HQU1357"/>
  <c r="HQT1357"/>
  <c r="HQQ1357"/>
  <c r="HQQ1359" s="1"/>
  <c r="HQP1357"/>
  <c r="HQF1357"/>
  <c r="HQE1357"/>
  <c r="HQD1357"/>
  <c r="HQA1357"/>
  <c r="HQA1359" s="1"/>
  <c r="HPZ1357"/>
  <c r="HPP1357"/>
  <c r="HPO1357"/>
  <c r="HPN1357"/>
  <c r="HPK1357"/>
  <c r="HPK1359" s="1"/>
  <c r="HPJ1357"/>
  <c r="HOZ1357"/>
  <c r="HOY1357"/>
  <c r="HOX1357"/>
  <c r="HOU1357"/>
  <c r="HOU1359" s="1"/>
  <c r="HOT1357"/>
  <c r="HOJ1357"/>
  <c r="HOI1357"/>
  <c r="HOH1357"/>
  <c r="HOE1357"/>
  <c r="HOE1359" s="1"/>
  <c r="HOD1357"/>
  <c r="HNT1357"/>
  <c r="HNS1357"/>
  <c r="HNR1357"/>
  <c r="HNO1357"/>
  <c r="HNO1359" s="1"/>
  <c r="HNN1357"/>
  <c r="HND1357"/>
  <c r="HNC1357"/>
  <c r="HNB1357"/>
  <c r="HMY1357"/>
  <c r="HMY1359" s="1"/>
  <c r="HMX1357"/>
  <c r="HMN1357"/>
  <c r="HMM1357"/>
  <c r="HML1357"/>
  <c r="HMI1357"/>
  <c r="HMI1359" s="1"/>
  <c r="HMH1357"/>
  <c r="HLX1357"/>
  <c r="HLW1357"/>
  <c r="HLV1357"/>
  <c r="HLS1357"/>
  <c r="HLS1359" s="1"/>
  <c r="HLR1357"/>
  <c r="HLH1357"/>
  <c r="HLG1357"/>
  <c r="HLF1357"/>
  <c r="HLC1357"/>
  <c r="HLC1359" s="1"/>
  <c r="HLB1357"/>
  <c r="HKR1357"/>
  <c r="HKQ1357"/>
  <c r="HKP1357"/>
  <c r="HKM1357"/>
  <c r="HKM1359" s="1"/>
  <c r="HKL1357"/>
  <c r="HKB1357"/>
  <c r="HKA1357"/>
  <c r="HJZ1357"/>
  <c r="HJW1357"/>
  <c r="HJW1359" s="1"/>
  <c r="HJV1357"/>
  <c r="HJL1357"/>
  <c r="HJK1357"/>
  <c r="HJJ1357"/>
  <c r="HJG1357"/>
  <c r="HJG1359" s="1"/>
  <c r="HJF1357"/>
  <c r="HIV1357"/>
  <c r="HIU1357"/>
  <c r="HIT1357"/>
  <c r="HIQ1357"/>
  <c r="HIQ1359" s="1"/>
  <c r="HIP1357"/>
  <c r="HIF1357"/>
  <c r="HIE1357"/>
  <c r="HID1357"/>
  <c r="HIA1357"/>
  <c r="HIA1359" s="1"/>
  <c r="HHZ1357"/>
  <c r="HHP1357"/>
  <c r="HHO1357"/>
  <c r="HHN1357"/>
  <c r="HHK1357"/>
  <c r="HHK1359" s="1"/>
  <c r="HHJ1357"/>
  <c r="HGZ1357"/>
  <c r="HGY1357"/>
  <c r="HGX1357"/>
  <c r="HGU1357"/>
  <c r="HGU1359" s="1"/>
  <c r="HGT1357"/>
  <c r="HGJ1357"/>
  <c r="HGI1357"/>
  <c r="HGH1357"/>
  <c r="HGE1357"/>
  <c r="HGE1359" s="1"/>
  <c r="HGD1357"/>
  <c r="HFT1357"/>
  <c r="HFS1357"/>
  <c r="HFR1357"/>
  <c r="HFO1357"/>
  <c r="HFO1359" s="1"/>
  <c r="HFN1357"/>
  <c r="HFD1357"/>
  <c r="HFC1357"/>
  <c r="HFB1357"/>
  <c r="HEY1357"/>
  <c r="HEY1359" s="1"/>
  <c r="HEX1357"/>
  <c r="HEN1357"/>
  <c r="HEM1357"/>
  <c r="HEL1357"/>
  <c r="HEI1357"/>
  <c r="HEI1359" s="1"/>
  <c r="HEH1357"/>
  <c r="HDX1357"/>
  <c r="HDW1357"/>
  <c r="HDV1357"/>
  <c r="HDS1357"/>
  <c r="HDS1359" s="1"/>
  <c r="HDR1357"/>
  <c r="HDH1357"/>
  <c r="HDG1357"/>
  <c r="HDF1357"/>
  <c r="HDC1357"/>
  <c r="HDC1359" s="1"/>
  <c r="HDB1357"/>
  <c r="HCR1357"/>
  <c r="HCQ1357"/>
  <c r="HCP1357"/>
  <c r="HCM1357"/>
  <c r="HCM1359" s="1"/>
  <c r="HCL1357"/>
  <c r="HCB1357"/>
  <c r="HCA1357"/>
  <c r="HBZ1357"/>
  <c r="HBW1357"/>
  <c r="HBW1359" s="1"/>
  <c r="HBV1357"/>
  <c r="HBL1357"/>
  <c r="HBK1357"/>
  <c r="HBJ1357"/>
  <c r="HBG1357"/>
  <c r="HBG1359" s="1"/>
  <c r="HBF1357"/>
  <c r="HAV1357"/>
  <c r="HAU1357"/>
  <c r="HAT1357"/>
  <c r="HAQ1357"/>
  <c r="HAQ1359" s="1"/>
  <c r="HAP1357"/>
  <c r="HAF1357"/>
  <c r="HAE1357"/>
  <c r="HAD1357"/>
  <c r="HAA1357"/>
  <c r="HAA1359" s="1"/>
  <c r="GZZ1357"/>
  <c r="GZP1357"/>
  <c r="GZO1357"/>
  <c r="GZN1357"/>
  <c r="GZK1357"/>
  <c r="GZK1359" s="1"/>
  <c r="GZJ1357"/>
  <c r="GYZ1357"/>
  <c r="GYY1357"/>
  <c r="GYX1357"/>
  <c r="GYU1357"/>
  <c r="GYU1359" s="1"/>
  <c r="GYT1357"/>
  <c r="GYJ1357"/>
  <c r="GYI1357"/>
  <c r="GYH1357"/>
  <c r="GYE1357"/>
  <c r="GYE1359" s="1"/>
  <c r="GYD1357"/>
  <c r="GXT1357"/>
  <c r="GXS1357"/>
  <c r="GXR1357"/>
  <c r="GXO1357"/>
  <c r="GXO1359" s="1"/>
  <c r="GXN1357"/>
  <c r="GXD1357"/>
  <c r="GXC1357"/>
  <c r="GXB1357"/>
  <c r="GWY1357"/>
  <c r="GWY1359" s="1"/>
  <c r="GWX1357"/>
  <c r="GWN1357"/>
  <c r="GWM1357"/>
  <c r="GWL1357"/>
  <c r="GWI1357"/>
  <c r="GWI1359" s="1"/>
  <c r="GWH1357"/>
  <c r="GVX1357"/>
  <c r="GVW1357"/>
  <c r="GVV1357"/>
  <c r="GVS1357"/>
  <c r="GVS1359" s="1"/>
  <c r="GVR1357"/>
  <c r="GVH1357"/>
  <c r="GVG1357"/>
  <c r="GVF1357"/>
  <c r="GVC1357"/>
  <c r="GVC1359" s="1"/>
  <c r="GVB1357"/>
  <c r="GUR1357"/>
  <c r="GUQ1357"/>
  <c r="GUP1357"/>
  <c r="GUM1357"/>
  <c r="GUM1359" s="1"/>
  <c r="GUL1357"/>
  <c r="GUB1357"/>
  <c r="GUA1357"/>
  <c r="GTZ1357"/>
  <c r="GTW1357"/>
  <c r="GTW1359" s="1"/>
  <c r="GTV1357"/>
  <c r="GTL1357"/>
  <c r="GTK1357"/>
  <c r="GTJ1357"/>
  <c r="GTG1357"/>
  <c r="GTG1359" s="1"/>
  <c r="GTF1357"/>
  <c r="GSV1357"/>
  <c r="GSU1357"/>
  <c r="GST1357"/>
  <c r="GSQ1357"/>
  <c r="GSQ1359" s="1"/>
  <c r="GSP1357"/>
  <c r="GSF1357"/>
  <c r="GSE1357"/>
  <c r="GSD1357"/>
  <c r="GSA1357"/>
  <c r="GSA1359" s="1"/>
  <c r="GRZ1357"/>
  <c r="GRP1357"/>
  <c r="GRO1357"/>
  <c r="GRN1357"/>
  <c r="GRK1357"/>
  <c r="GRK1359" s="1"/>
  <c r="GRJ1357"/>
  <c r="GQZ1357"/>
  <c r="GQY1357"/>
  <c r="GQX1357"/>
  <c r="GQU1357"/>
  <c r="GQU1359" s="1"/>
  <c r="GQT1357"/>
  <c r="GQJ1357"/>
  <c r="GQI1357"/>
  <c r="GQH1357"/>
  <c r="GQE1357"/>
  <c r="GQE1359" s="1"/>
  <c r="GQD1357"/>
  <c r="GPT1357"/>
  <c r="GPS1357"/>
  <c r="GPR1357"/>
  <c r="GPO1357"/>
  <c r="GPO1359" s="1"/>
  <c r="GPN1357"/>
  <c r="GPD1357"/>
  <c r="GPC1357"/>
  <c r="GPB1357"/>
  <c r="GOY1357"/>
  <c r="GOY1359" s="1"/>
  <c r="GOX1357"/>
  <c r="GON1357"/>
  <c r="GOM1357"/>
  <c r="GOL1357"/>
  <c r="GOI1357"/>
  <c r="GOI1359" s="1"/>
  <c r="GOH1357"/>
  <c r="GNX1357"/>
  <c r="GNW1357"/>
  <c r="GNV1357"/>
  <c r="GNS1357"/>
  <c r="GNS1359" s="1"/>
  <c r="GNR1357"/>
  <c r="GNH1357"/>
  <c r="GNG1357"/>
  <c r="GNF1357"/>
  <c r="GNC1357"/>
  <c r="GNC1359" s="1"/>
  <c r="GNB1357"/>
  <c r="GMR1357"/>
  <c r="GMQ1357"/>
  <c r="GMP1357"/>
  <c r="GMM1357"/>
  <c r="GMM1359" s="1"/>
  <c r="GML1357"/>
  <c r="GMB1357"/>
  <c r="GMA1357"/>
  <c r="GLZ1357"/>
  <c r="GLW1357"/>
  <c r="GLW1359" s="1"/>
  <c r="GLV1357"/>
  <c r="GLL1357"/>
  <c r="GLK1357"/>
  <c r="GLJ1357"/>
  <c r="GLG1357"/>
  <c r="GLG1359" s="1"/>
  <c r="GLF1357"/>
  <c r="GKV1357"/>
  <c r="GKU1357"/>
  <c r="GKT1357"/>
  <c r="GKQ1357"/>
  <c r="GKQ1359" s="1"/>
  <c r="GKP1357"/>
  <c r="GKF1357"/>
  <c r="GKE1357"/>
  <c r="GKD1357"/>
  <c r="GKA1357"/>
  <c r="GKA1359" s="1"/>
  <c r="GJZ1357"/>
  <c r="GJP1357"/>
  <c r="GJO1357"/>
  <c r="GJN1357"/>
  <c r="GJK1357"/>
  <c r="GJK1359" s="1"/>
  <c r="GJJ1357"/>
  <c r="GIZ1357"/>
  <c r="GIY1357"/>
  <c r="GIX1357"/>
  <c r="GIU1357"/>
  <c r="GIU1359" s="1"/>
  <c r="GIT1357"/>
  <c r="GIJ1357"/>
  <c r="GII1357"/>
  <c r="GIH1357"/>
  <c r="GIE1357"/>
  <c r="GIE1359" s="1"/>
  <c r="GID1357"/>
  <c r="GHT1357"/>
  <c r="GHS1357"/>
  <c r="GHR1357"/>
  <c r="GHO1357"/>
  <c r="GHO1359" s="1"/>
  <c r="GHN1357"/>
  <c r="GHD1357"/>
  <c r="GHC1357"/>
  <c r="GHB1357"/>
  <c r="GGY1357"/>
  <c r="GGY1359" s="1"/>
  <c r="GGX1357"/>
  <c r="GGN1357"/>
  <c r="GGM1357"/>
  <c r="GGL1357"/>
  <c r="GGI1357"/>
  <c r="GGI1359" s="1"/>
  <c r="GGH1357"/>
  <c r="GFX1357"/>
  <c r="GFW1357"/>
  <c r="GFV1357"/>
  <c r="GFS1357"/>
  <c r="GFS1359" s="1"/>
  <c r="GFR1357"/>
  <c r="GFH1357"/>
  <c r="GFG1357"/>
  <c r="GFF1357"/>
  <c r="GFC1357"/>
  <c r="GFC1359" s="1"/>
  <c r="GFB1357"/>
  <c r="GER1357"/>
  <c r="GEQ1357"/>
  <c r="GEP1357"/>
  <c r="GEM1357"/>
  <c r="GEM1359" s="1"/>
  <c r="GEL1357"/>
  <c r="GEB1357"/>
  <c r="GEA1357"/>
  <c r="GDZ1357"/>
  <c r="GDW1357"/>
  <c r="GDW1359" s="1"/>
  <c r="GDV1357"/>
  <c r="GDL1357"/>
  <c r="GDK1357"/>
  <c r="GDJ1357"/>
  <c r="GDG1357"/>
  <c r="GDG1359" s="1"/>
  <c r="GDF1357"/>
  <c r="GCV1357"/>
  <c r="GCU1357"/>
  <c r="GCT1357"/>
  <c r="GCQ1357"/>
  <c r="GCQ1359" s="1"/>
  <c r="GCP1357"/>
  <c r="GCF1357"/>
  <c r="GCE1357"/>
  <c r="GCD1357"/>
  <c r="GCA1357"/>
  <c r="GCA1359" s="1"/>
  <c r="GBZ1357"/>
  <c r="GBP1357"/>
  <c r="GBO1357"/>
  <c r="GBN1357"/>
  <c r="GBK1357"/>
  <c r="GBK1359" s="1"/>
  <c r="GBJ1357"/>
  <c r="GAZ1357"/>
  <c r="GAY1357"/>
  <c r="GAX1357"/>
  <c r="GAU1357"/>
  <c r="GAU1359" s="1"/>
  <c r="GAT1357"/>
  <c r="GAJ1357"/>
  <c r="GAI1357"/>
  <c r="GAH1357"/>
  <c r="GAE1357"/>
  <c r="GAE1359" s="1"/>
  <c r="GAD1357"/>
  <c r="FZT1357"/>
  <c r="FZS1357"/>
  <c r="FZR1357"/>
  <c r="FZO1357"/>
  <c r="FZO1359" s="1"/>
  <c r="FZN1357"/>
  <c r="FZD1357"/>
  <c r="FZC1357"/>
  <c r="FZB1357"/>
  <c r="FYY1357"/>
  <c r="FYY1359" s="1"/>
  <c r="FYX1357"/>
  <c r="FYN1357"/>
  <c r="FYM1357"/>
  <c r="FYL1357"/>
  <c r="FYI1357"/>
  <c r="FYI1359" s="1"/>
  <c r="FYH1357"/>
  <c r="FXX1357"/>
  <c r="FXW1357"/>
  <c r="FXV1357"/>
  <c r="FXS1357"/>
  <c r="FXS1359" s="1"/>
  <c r="FXR1357"/>
  <c r="FXH1357"/>
  <c r="FXG1357"/>
  <c r="FXF1357"/>
  <c r="FXC1357"/>
  <c r="FXC1359" s="1"/>
  <c r="FXB1357"/>
  <c r="FWR1357"/>
  <c r="FWQ1357"/>
  <c r="FWP1357"/>
  <c r="FWM1357"/>
  <c r="FWM1359" s="1"/>
  <c r="FWL1357"/>
  <c r="FWB1357"/>
  <c r="FWA1357"/>
  <c r="FVZ1357"/>
  <c r="FVW1357"/>
  <c r="FVW1359" s="1"/>
  <c r="FVV1357"/>
  <c r="FVL1357"/>
  <c r="FVK1357"/>
  <c r="FVJ1357"/>
  <c r="FVG1357"/>
  <c r="FVG1359" s="1"/>
  <c r="FVF1357"/>
  <c r="FUV1357"/>
  <c r="FUU1357"/>
  <c r="FUT1357"/>
  <c r="FUQ1357"/>
  <c r="FUQ1359" s="1"/>
  <c r="FUP1357"/>
  <c r="FUF1357"/>
  <c r="FUE1357"/>
  <c r="FUD1357"/>
  <c r="FUA1357"/>
  <c r="FUA1359" s="1"/>
  <c r="FTZ1357"/>
  <c r="FTP1357"/>
  <c r="FTO1357"/>
  <c r="FTN1357"/>
  <c r="FTK1357"/>
  <c r="FTK1359" s="1"/>
  <c r="FTJ1357"/>
  <c r="FSZ1357"/>
  <c r="FSY1357"/>
  <c r="FSX1357"/>
  <c r="FSU1357"/>
  <c r="FSU1359" s="1"/>
  <c r="FST1357"/>
  <c r="FSJ1357"/>
  <c r="FSI1357"/>
  <c r="FSH1357"/>
  <c r="FSE1357"/>
  <c r="FSE1359" s="1"/>
  <c r="FSD1357"/>
  <c r="FRT1357"/>
  <c r="FRS1357"/>
  <c r="FRR1357"/>
  <c r="FRO1357"/>
  <c r="FRO1359" s="1"/>
  <c r="FRN1357"/>
  <c r="FRD1357"/>
  <c r="FRC1357"/>
  <c r="FRB1357"/>
  <c r="FQY1357"/>
  <c r="FQY1359" s="1"/>
  <c r="FQX1357"/>
  <c r="FQN1357"/>
  <c r="FQM1357"/>
  <c r="FQL1357"/>
  <c r="FQI1357"/>
  <c r="FQI1359" s="1"/>
  <c r="FQH1357"/>
  <c r="FPX1357"/>
  <c r="FPW1357"/>
  <c r="FPV1357"/>
  <c r="FPS1357"/>
  <c r="FPS1359" s="1"/>
  <c r="FPR1357"/>
  <c r="FPH1357"/>
  <c r="FPG1357"/>
  <c r="FPF1357"/>
  <c r="FPC1357"/>
  <c r="FPC1359" s="1"/>
  <c r="FPB1357"/>
  <c r="FOR1357"/>
  <c r="FOQ1357"/>
  <c r="FOP1357"/>
  <c r="FOM1357"/>
  <c r="FOM1359" s="1"/>
  <c r="FOL1357"/>
  <c r="FOB1357"/>
  <c r="FOA1357"/>
  <c r="FNZ1357"/>
  <c r="FNW1357"/>
  <c r="FNW1359" s="1"/>
  <c r="FNV1357"/>
  <c r="FNL1357"/>
  <c r="FNK1357"/>
  <c r="FNJ1357"/>
  <c r="FNG1357"/>
  <c r="FNG1359" s="1"/>
  <c r="FNF1357"/>
  <c r="FMV1357"/>
  <c r="FMU1357"/>
  <c r="FMT1357"/>
  <c r="FMQ1357"/>
  <c r="FMQ1359" s="1"/>
  <c r="FMP1357"/>
  <c r="FMF1357"/>
  <c r="FME1357"/>
  <c r="FMD1357"/>
  <c r="FMA1357"/>
  <c r="FMA1359" s="1"/>
  <c r="FLZ1357"/>
  <c r="FLP1357"/>
  <c r="FLO1357"/>
  <c r="FLN1357"/>
  <c r="FLK1357"/>
  <c r="FLK1359" s="1"/>
  <c r="FLJ1357"/>
  <c r="FKZ1357"/>
  <c r="FKY1357"/>
  <c r="FKX1357"/>
  <c r="FKU1357"/>
  <c r="FKU1359" s="1"/>
  <c r="FKT1357"/>
  <c r="FKJ1357"/>
  <c r="FKI1357"/>
  <c r="FKH1357"/>
  <c r="FKE1357"/>
  <c r="FKE1359" s="1"/>
  <c r="FKD1357"/>
  <c r="FJT1357"/>
  <c r="FJS1357"/>
  <c r="FJR1357"/>
  <c r="FJO1357"/>
  <c r="FJO1359" s="1"/>
  <c r="FJN1357"/>
  <c r="FJD1357"/>
  <c r="FJC1357"/>
  <c r="FJB1357"/>
  <c r="FIY1357"/>
  <c r="FIY1359" s="1"/>
  <c r="FIX1357"/>
  <c r="FIN1357"/>
  <c r="FIM1357"/>
  <c r="FIL1357"/>
  <c r="FII1357"/>
  <c r="FII1359" s="1"/>
  <c r="FIH1357"/>
  <c r="FHX1357"/>
  <c r="FHW1357"/>
  <c r="FHV1357"/>
  <c r="FHS1357"/>
  <c r="FHS1359" s="1"/>
  <c r="FHR1357"/>
  <c r="FHH1357"/>
  <c r="FHG1357"/>
  <c r="FHF1357"/>
  <c r="FHC1357"/>
  <c r="FHC1359" s="1"/>
  <c r="FHB1357"/>
  <c r="FGR1357"/>
  <c r="FGQ1357"/>
  <c r="FGP1357"/>
  <c r="FGM1357"/>
  <c r="FGM1359" s="1"/>
  <c r="FGL1357"/>
  <c r="FGB1357"/>
  <c r="FGA1357"/>
  <c r="FFZ1357"/>
  <c r="FFW1357"/>
  <c r="FFW1359" s="1"/>
  <c r="FFV1357"/>
  <c r="FFL1357"/>
  <c r="FFK1357"/>
  <c r="FFJ1357"/>
  <c r="FFG1357"/>
  <c r="FFG1359" s="1"/>
  <c r="FFF1357"/>
  <c r="FEV1357"/>
  <c r="FEU1357"/>
  <c r="FET1357"/>
  <c r="FEQ1357"/>
  <c r="FEQ1359" s="1"/>
  <c r="FEP1357"/>
  <c r="FEF1357"/>
  <c r="FEE1357"/>
  <c r="FED1357"/>
  <c r="FEA1357"/>
  <c r="FEA1359" s="1"/>
  <c r="FDZ1357"/>
  <c r="FDP1357"/>
  <c r="FDO1357"/>
  <c r="FDN1357"/>
  <c r="FDK1357"/>
  <c r="FDK1359" s="1"/>
  <c r="FDJ1357"/>
  <c r="FCZ1357"/>
  <c r="FCY1357"/>
  <c r="FCX1357"/>
  <c r="FCU1357"/>
  <c r="FCU1359" s="1"/>
  <c r="FCT1357"/>
  <c r="FCJ1357"/>
  <c r="FCI1357"/>
  <c r="FCH1357"/>
  <c r="FCE1357"/>
  <c r="FCE1359" s="1"/>
  <c r="FCD1357"/>
  <c r="FBT1357"/>
  <c r="FBS1357"/>
  <c r="FBR1357"/>
  <c r="FBO1357"/>
  <c r="FBO1359" s="1"/>
  <c r="FBN1357"/>
  <c r="FBD1357"/>
  <c r="FBC1357"/>
  <c r="FBB1357"/>
  <c r="FAY1357"/>
  <c r="FAY1359" s="1"/>
  <c r="FAX1357"/>
  <c r="FAN1357"/>
  <c r="FAM1357"/>
  <c r="FAL1357"/>
  <c r="FAI1357"/>
  <c r="FAI1359" s="1"/>
  <c r="FAH1357"/>
  <c r="EZX1357"/>
  <c r="EZW1357"/>
  <c r="EZV1357"/>
  <c r="EZS1357"/>
  <c r="EZS1359" s="1"/>
  <c r="EZR1357"/>
  <c r="EZH1357"/>
  <c r="EZG1357"/>
  <c r="EZF1357"/>
  <c r="EZC1357"/>
  <c r="EZC1359" s="1"/>
  <c r="EZB1357"/>
  <c r="EYR1357"/>
  <c r="EYQ1357"/>
  <c r="EYP1357"/>
  <c r="EYM1357"/>
  <c r="EYM1359" s="1"/>
  <c r="EYL1357"/>
  <c r="EYB1357"/>
  <c r="EYA1357"/>
  <c r="EXZ1357"/>
  <c r="EXW1357"/>
  <c r="EXW1359" s="1"/>
  <c r="EXV1357"/>
  <c r="EXL1357"/>
  <c r="EXK1357"/>
  <c r="EXJ1357"/>
  <c r="EXG1357"/>
  <c r="EXG1359" s="1"/>
  <c r="EXF1357"/>
  <c r="EWV1357"/>
  <c r="EWU1357"/>
  <c r="EWT1357"/>
  <c r="EWQ1357"/>
  <c r="EWQ1359" s="1"/>
  <c r="EWP1357"/>
  <c r="EWF1357"/>
  <c r="EWE1357"/>
  <c r="EWD1357"/>
  <c r="EWA1357"/>
  <c r="EWA1359" s="1"/>
  <c r="EVZ1357"/>
  <c r="EVP1357"/>
  <c r="EVO1357"/>
  <c r="EVN1357"/>
  <c r="EVK1357"/>
  <c r="EVK1359" s="1"/>
  <c r="EVJ1357"/>
  <c r="EUZ1357"/>
  <c r="EUY1357"/>
  <c r="EUX1357"/>
  <c r="EUU1357"/>
  <c r="EUU1359" s="1"/>
  <c r="EUT1357"/>
  <c r="EUJ1357"/>
  <c r="EUI1357"/>
  <c r="EUH1357"/>
  <c r="EUE1357"/>
  <c r="EUE1359" s="1"/>
  <c r="EUD1357"/>
  <c r="ETT1357"/>
  <c r="ETS1357"/>
  <c r="ETR1357"/>
  <c r="ETO1357"/>
  <c r="ETO1359" s="1"/>
  <c r="ETN1357"/>
  <c r="ETD1357"/>
  <c r="ETC1357"/>
  <c r="ETB1357"/>
  <c r="ESY1357"/>
  <c r="ESY1359" s="1"/>
  <c r="ESX1357"/>
  <c r="ESN1357"/>
  <c r="ESM1357"/>
  <c r="ESL1357"/>
  <c r="ESI1357"/>
  <c r="ESI1359" s="1"/>
  <c r="ESH1357"/>
  <c r="ERX1357"/>
  <c r="ERW1357"/>
  <c r="ERV1357"/>
  <c r="ERS1357"/>
  <c r="ERS1359" s="1"/>
  <c r="ERR1357"/>
  <c r="ERH1357"/>
  <c r="ERG1357"/>
  <c r="ERF1357"/>
  <c r="ERC1357"/>
  <c r="ERC1359" s="1"/>
  <c r="ERB1357"/>
  <c r="EQR1357"/>
  <c r="EQQ1357"/>
  <c r="EQP1357"/>
  <c r="EQM1357"/>
  <c r="EQM1359" s="1"/>
  <c r="EQL1357"/>
  <c r="EQB1357"/>
  <c r="EQA1357"/>
  <c r="EPZ1357"/>
  <c r="EPW1357"/>
  <c r="EPW1359" s="1"/>
  <c r="EPV1357"/>
  <c r="EPL1357"/>
  <c r="EPK1357"/>
  <c r="EPJ1357"/>
  <c r="EPG1357"/>
  <c r="EPG1359" s="1"/>
  <c r="EPF1357"/>
  <c r="EOV1357"/>
  <c r="EOU1357"/>
  <c r="EOT1357"/>
  <c r="EOQ1357"/>
  <c r="EOQ1359" s="1"/>
  <c r="EOP1357"/>
  <c r="EOF1357"/>
  <c r="EOE1357"/>
  <c r="EOD1357"/>
  <c r="EOA1357"/>
  <c r="EOA1359" s="1"/>
  <c r="ENZ1357"/>
  <c r="ENP1357"/>
  <c r="ENO1357"/>
  <c r="ENN1357"/>
  <c r="ENK1357"/>
  <c r="ENK1359" s="1"/>
  <c r="ENJ1357"/>
  <c r="EMZ1357"/>
  <c r="EMY1357"/>
  <c r="EMX1357"/>
  <c r="EMU1357"/>
  <c r="EMU1359" s="1"/>
  <c r="EMT1357"/>
  <c r="EMJ1357"/>
  <c r="EMI1357"/>
  <c r="EMH1357"/>
  <c r="EME1357"/>
  <c r="EME1359" s="1"/>
  <c r="EMD1357"/>
  <c r="ELT1357"/>
  <c r="ELS1357"/>
  <c r="ELR1357"/>
  <c r="ELO1357"/>
  <c r="ELO1359" s="1"/>
  <c r="ELN1357"/>
  <c r="ELD1357"/>
  <c r="ELC1357"/>
  <c r="ELB1357"/>
  <c r="EKY1357"/>
  <c r="EKY1359" s="1"/>
  <c r="EKX1357"/>
  <c r="EKN1357"/>
  <c r="EKM1357"/>
  <c r="EKL1357"/>
  <c r="EKI1357"/>
  <c r="EKI1359" s="1"/>
  <c r="EKH1357"/>
  <c r="EJX1357"/>
  <c r="EJW1357"/>
  <c r="EJV1357"/>
  <c r="EJS1357"/>
  <c r="EJS1359" s="1"/>
  <c r="EJR1357"/>
  <c r="EJH1357"/>
  <c r="EJG1357"/>
  <c r="EJF1357"/>
  <c r="EJC1357"/>
  <c r="EJC1359" s="1"/>
  <c r="EJB1357"/>
  <c r="EIR1357"/>
  <c r="EIQ1357"/>
  <c r="EIP1357"/>
  <c r="EIM1357"/>
  <c r="EIM1359" s="1"/>
  <c r="EIL1357"/>
  <c r="EIB1357"/>
  <c r="EIA1357"/>
  <c r="EHZ1357"/>
  <c r="EHW1357"/>
  <c r="EHW1359" s="1"/>
  <c r="EHV1357"/>
  <c r="EHL1357"/>
  <c r="EHK1357"/>
  <c r="EHJ1357"/>
  <c r="EHG1357"/>
  <c r="EHG1359" s="1"/>
  <c r="EHF1357"/>
  <c r="EGV1357"/>
  <c r="EGU1357"/>
  <c r="EGT1357"/>
  <c r="EGQ1357"/>
  <c r="EGQ1359" s="1"/>
  <c r="EGP1357"/>
  <c r="EGF1357"/>
  <c r="EGE1357"/>
  <c r="EGD1357"/>
  <c r="EGA1357"/>
  <c r="EGA1359" s="1"/>
  <c r="EFZ1357"/>
  <c r="EFP1357"/>
  <c r="EFO1357"/>
  <c r="EFN1357"/>
  <c r="EFK1357"/>
  <c r="EFK1359" s="1"/>
  <c r="EFJ1357"/>
  <c r="EEZ1357"/>
  <c r="EEY1357"/>
  <c r="EEX1357"/>
  <c r="EEU1357"/>
  <c r="EEU1359" s="1"/>
  <c r="EET1357"/>
  <c r="EEJ1357"/>
  <c r="EEI1357"/>
  <c r="EEH1357"/>
  <c r="EEE1357"/>
  <c r="EEE1359" s="1"/>
  <c r="EED1357"/>
  <c r="EDT1357"/>
  <c r="EDS1357"/>
  <c r="EDR1357"/>
  <c r="EDO1357"/>
  <c r="EDO1359" s="1"/>
  <c r="EDN1357"/>
  <c r="EDD1357"/>
  <c r="EDC1357"/>
  <c r="EDB1357"/>
  <c r="ECY1357"/>
  <c r="ECY1359" s="1"/>
  <c r="ECX1357"/>
  <c r="ECN1357"/>
  <c r="ECM1357"/>
  <c r="ECL1357"/>
  <c r="ECI1357"/>
  <c r="ECI1359" s="1"/>
  <c r="ECH1357"/>
  <c r="EBX1357"/>
  <c r="EBW1357"/>
  <c r="EBV1357"/>
  <c r="EBS1357"/>
  <c r="EBS1359" s="1"/>
  <c r="EBR1357"/>
  <c r="EBH1357"/>
  <c r="EBG1357"/>
  <c r="EBF1357"/>
  <c r="EBC1357"/>
  <c r="EBC1359" s="1"/>
  <c r="EBB1357"/>
  <c r="EAR1357"/>
  <c r="EAQ1357"/>
  <c r="EAP1357"/>
  <c r="EAM1357"/>
  <c r="EAM1359" s="1"/>
  <c r="EAL1357"/>
  <c r="EAB1357"/>
  <c r="EAA1357"/>
  <c r="DZZ1357"/>
  <c r="DZW1357"/>
  <c r="DZW1359" s="1"/>
  <c r="DZV1357"/>
  <c r="DZL1357"/>
  <c r="DZK1357"/>
  <c r="DZJ1357"/>
  <c r="DZG1357"/>
  <c r="DZG1359" s="1"/>
  <c r="DZF1357"/>
  <c r="DYV1357"/>
  <c r="DYU1357"/>
  <c r="DYT1357"/>
  <c r="DYQ1357"/>
  <c r="DYQ1359" s="1"/>
  <c r="DYP1357"/>
  <c r="DYF1357"/>
  <c r="DYE1357"/>
  <c r="DYD1357"/>
  <c r="DYA1357"/>
  <c r="DYA1359" s="1"/>
  <c r="DXZ1357"/>
  <c r="DXP1357"/>
  <c r="DXO1357"/>
  <c r="DXN1357"/>
  <c r="DXK1357"/>
  <c r="DXK1359" s="1"/>
  <c r="DXJ1357"/>
  <c r="DWZ1357"/>
  <c r="DWY1357"/>
  <c r="DWX1357"/>
  <c r="DWU1357"/>
  <c r="DWU1359" s="1"/>
  <c r="DWT1357"/>
  <c r="DWJ1357"/>
  <c r="DWI1357"/>
  <c r="DWH1357"/>
  <c r="DWE1357"/>
  <c r="DWE1359" s="1"/>
  <c r="DWD1357"/>
  <c r="DVT1357"/>
  <c r="DVS1357"/>
  <c r="DVR1357"/>
  <c r="DVO1357"/>
  <c r="DVO1359" s="1"/>
  <c r="DVN1357"/>
  <c r="DVD1357"/>
  <c r="DVC1357"/>
  <c r="DVB1357"/>
  <c r="DUY1357"/>
  <c r="DUY1359" s="1"/>
  <c r="DUX1357"/>
  <c r="DUN1357"/>
  <c r="DUM1357"/>
  <c r="DUL1357"/>
  <c r="DUI1357"/>
  <c r="DUI1359" s="1"/>
  <c r="DUH1357"/>
  <c r="DTX1357"/>
  <c r="DTW1357"/>
  <c r="DTV1357"/>
  <c r="DTS1357"/>
  <c r="DTS1359" s="1"/>
  <c r="DTR1357"/>
  <c r="DTH1357"/>
  <c r="DTG1357"/>
  <c r="DTF1357"/>
  <c r="DTC1357"/>
  <c r="DTC1359" s="1"/>
  <c r="DTB1357"/>
  <c r="DSR1357"/>
  <c r="DSQ1357"/>
  <c r="DSP1357"/>
  <c r="DSM1357"/>
  <c r="DSM1359" s="1"/>
  <c r="DSL1357"/>
  <c r="DSB1357"/>
  <c r="DSA1357"/>
  <c r="DRZ1357"/>
  <c r="DRW1357"/>
  <c r="DRW1359" s="1"/>
  <c r="DRV1357"/>
  <c r="DRL1357"/>
  <c r="DRK1357"/>
  <c r="DRJ1357"/>
  <c r="DRG1357"/>
  <c r="DRG1359" s="1"/>
  <c r="DRF1357"/>
  <c r="DQV1357"/>
  <c r="DQU1357"/>
  <c r="DQT1357"/>
  <c r="DQQ1357"/>
  <c r="DQQ1359" s="1"/>
  <c r="DQP1357"/>
  <c r="DQF1357"/>
  <c r="DQE1357"/>
  <c r="DQD1357"/>
  <c r="DQA1357"/>
  <c r="DQA1359" s="1"/>
  <c r="DPZ1357"/>
  <c r="DPP1357"/>
  <c r="DPO1357"/>
  <c r="DPN1357"/>
  <c r="DPK1357"/>
  <c r="DPK1359" s="1"/>
  <c r="DPJ1357"/>
  <c r="DOZ1357"/>
  <c r="DOY1357"/>
  <c r="DOX1357"/>
  <c r="DOU1357"/>
  <c r="DOU1359" s="1"/>
  <c r="DOT1357"/>
  <c r="DOJ1357"/>
  <c r="DOI1357"/>
  <c r="DOH1357"/>
  <c r="DOE1357"/>
  <c r="DOE1359" s="1"/>
  <c r="DOD1357"/>
  <c r="DNT1357"/>
  <c r="DNS1357"/>
  <c r="DNR1357"/>
  <c r="DNO1357"/>
  <c r="DNO1359" s="1"/>
  <c r="DNN1357"/>
  <c r="DND1357"/>
  <c r="DNC1357"/>
  <c r="DNB1357"/>
  <c r="DMY1357"/>
  <c r="DMY1359" s="1"/>
  <c r="DMX1357"/>
  <c r="DMN1357"/>
  <c r="DMM1357"/>
  <c r="DML1357"/>
  <c r="DMI1357"/>
  <c r="DMI1359" s="1"/>
  <c r="DMH1357"/>
  <c r="DLX1357"/>
  <c r="DLW1357"/>
  <c r="DLV1357"/>
  <c r="DLS1357"/>
  <c r="DLS1359" s="1"/>
  <c r="DLR1357"/>
  <c r="DLH1357"/>
  <c r="DLG1357"/>
  <c r="DLF1357"/>
  <c r="DLC1357"/>
  <c r="DLC1359" s="1"/>
  <c r="DLB1357"/>
  <c r="DKR1357"/>
  <c r="DKQ1357"/>
  <c r="DKP1357"/>
  <c r="DKM1357"/>
  <c r="DKM1359" s="1"/>
  <c r="DKL1357"/>
  <c r="DKB1357"/>
  <c r="DKA1357"/>
  <c r="DJZ1357"/>
  <c r="DJW1357"/>
  <c r="DJW1359" s="1"/>
  <c r="DJV1357"/>
  <c r="DJL1357"/>
  <c r="DJK1357"/>
  <c r="DJJ1357"/>
  <c r="DJG1357"/>
  <c r="DJG1359" s="1"/>
  <c r="DJF1357"/>
  <c r="DIV1357"/>
  <c r="DIU1357"/>
  <c r="DIT1357"/>
  <c r="DIQ1357"/>
  <c r="DIQ1359" s="1"/>
  <c r="DIP1357"/>
  <c r="DIF1357"/>
  <c r="DIE1357"/>
  <c r="DID1357"/>
  <c r="DIA1357"/>
  <c r="DIA1359" s="1"/>
  <c r="DHZ1357"/>
  <c r="DHP1357"/>
  <c r="DHO1357"/>
  <c r="DHN1357"/>
  <c r="DHK1357"/>
  <c r="DHK1359" s="1"/>
  <c r="DHJ1357"/>
  <c r="DGZ1357"/>
  <c r="DGY1357"/>
  <c r="DGX1357"/>
  <c r="DGU1357"/>
  <c r="DGU1359" s="1"/>
  <c r="DGT1357"/>
  <c r="DGJ1357"/>
  <c r="DGI1357"/>
  <c r="DGH1357"/>
  <c r="DGE1357"/>
  <c r="DGE1359" s="1"/>
  <c r="DGD1357"/>
  <c r="DFT1357"/>
  <c r="DFS1357"/>
  <c r="DFR1357"/>
  <c r="DFO1357"/>
  <c r="DFO1359" s="1"/>
  <c r="DFN1357"/>
  <c r="DFD1357"/>
  <c r="DFC1357"/>
  <c r="DFB1357"/>
  <c r="DEY1357"/>
  <c r="DEY1359" s="1"/>
  <c r="DEX1357"/>
  <c r="DEN1357"/>
  <c r="DEM1357"/>
  <c r="DEL1357"/>
  <c r="DEI1357"/>
  <c r="DEI1359" s="1"/>
  <c r="DEH1357"/>
  <c r="DDX1357"/>
  <c r="DDW1357"/>
  <c r="DDV1357"/>
  <c r="DDS1357"/>
  <c r="DDS1359" s="1"/>
  <c r="DDR1357"/>
  <c r="DDH1357"/>
  <c r="DDG1357"/>
  <c r="DDF1357"/>
  <c r="DDC1357"/>
  <c r="DDC1359" s="1"/>
  <c r="DDB1357"/>
  <c r="DCR1357"/>
  <c r="DCQ1357"/>
  <c r="DCP1357"/>
  <c r="DCM1357"/>
  <c r="DCM1359" s="1"/>
  <c r="DCL1357"/>
  <c r="DCB1357"/>
  <c r="DCA1357"/>
  <c r="DBZ1357"/>
  <c r="DBW1357"/>
  <c r="DBW1359" s="1"/>
  <c r="DBV1357"/>
  <c r="DBL1357"/>
  <c r="DBK1357"/>
  <c r="DBJ1357"/>
  <c r="DBG1357"/>
  <c r="DBG1359" s="1"/>
  <c r="DBF1357"/>
  <c r="DAV1357"/>
  <c r="DAU1357"/>
  <c r="DAT1357"/>
  <c r="DAQ1357"/>
  <c r="DAQ1359" s="1"/>
  <c r="DAP1357"/>
  <c r="DAF1357"/>
  <c r="DAE1357"/>
  <c r="DAD1357"/>
  <c r="DAA1357"/>
  <c r="DAA1359" s="1"/>
  <c r="CZZ1357"/>
  <c r="CZP1357"/>
  <c r="CZO1357"/>
  <c r="CZN1357"/>
  <c r="CZK1357"/>
  <c r="CZK1359" s="1"/>
  <c r="CZJ1357"/>
  <c r="CYZ1357"/>
  <c r="CYY1357"/>
  <c r="CYX1357"/>
  <c r="CYU1357"/>
  <c r="CYU1359" s="1"/>
  <c r="CYT1357"/>
  <c r="CYJ1357"/>
  <c r="CYI1357"/>
  <c r="CYH1357"/>
  <c r="CYE1357"/>
  <c r="CYE1359" s="1"/>
  <c r="CYD1357"/>
  <c r="CXT1357"/>
  <c r="CXS1357"/>
  <c r="CXR1357"/>
  <c r="CXO1357"/>
  <c r="CXO1359" s="1"/>
  <c r="CXN1357"/>
  <c r="CXD1357"/>
  <c r="CXC1357"/>
  <c r="CXB1357"/>
  <c r="CWY1357"/>
  <c r="CWY1359" s="1"/>
  <c r="CWX1357"/>
  <c r="CWN1357"/>
  <c r="CWM1357"/>
  <c r="CWL1357"/>
  <c r="CWI1357"/>
  <c r="CWI1359" s="1"/>
  <c r="CWH1357"/>
  <c r="CVX1357"/>
  <c r="CVW1357"/>
  <c r="CVV1357"/>
  <c r="CVS1357"/>
  <c r="CVS1359" s="1"/>
  <c r="CVR1357"/>
  <c r="CVH1357"/>
  <c r="CVG1357"/>
  <c r="CVF1357"/>
  <c r="CVC1357"/>
  <c r="CVC1359" s="1"/>
  <c r="CVB1357"/>
  <c r="CUR1357"/>
  <c r="CUQ1357"/>
  <c r="CUP1357"/>
  <c r="CUM1357"/>
  <c r="CUM1359" s="1"/>
  <c r="CUL1357"/>
  <c r="CUB1357"/>
  <c r="CUA1357"/>
  <c r="CTZ1357"/>
  <c r="CTW1357"/>
  <c r="CTW1359" s="1"/>
  <c r="CTV1357"/>
  <c r="CTL1357"/>
  <c r="CTK1357"/>
  <c r="CTJ1357"/>
  <c r="CTG1357"/>
  <c r="CTG1359" s="1"/>
  <c r="CTF1357"/>
  <c r="CSV1357"/>
  <c r="CSU1357"/>
  <c r="CST1357"/>
  <c r="CSQ1357"/>
  <c r="CSQ1359" s="1"/>
  <c r="CSP1357"/>
  <c r="CSF1357"/>
  <c r="CSE1357"/>
  <c r="CSD1357"/>
  <c r="CSA1357"/>
  <c r="CSA1359" s="1"/>
  <c r="CRZ1357"/>
  <c r="CRP1357"/>
  <c r="CRO1357"/>
  <c r="CRN1357"/>
  <c r="CRK1357"/>
  <c r="CRK1359" s="1"/>
  <c r="CRJ1357"/>
  <c r="CQZ1357"/>
  <c r="CQY1357"/>
  <c r="CQX1357"/>
  <c r="CQU1357"/>
  <c r="CQU1359" s="1"/>
  <c r="CQT1357"/>
  <c r="CQJ1357"/>
  <c r="CQI1357"/>
  <c r="CQH1357"/>
  <c r="CQE1357"/>
  <c r="CQE1359" s="1"/>
  <c r="CQD1357"/>
  <c r="CPT1357"/>
  <c r="CPS1357"/>
  <c r="CPR1357"/>
  <c r="CPO1357"/>
  <c r="CPO1359" s="1"/>
  <c r="CPN1357"/>
  <c r="CPD1357"/>
  <c r="CPC1357"/>
  <c r="CPB1357"/>
  <c r="COY1357"/>
  <c r="COY1359" s="1"/>
  <c r="COX1357"/>
  <c r="CON1357"/>
  <c r="COM1357"/>
  <c r="COL1357"/>
  <c r="COI1357"/>
  <c r="COI1359" s="1"/>
  <c r="COH1357"/>
  <c r="CNX1357"/>
  <c r="CNW1357"/>
  <c r="CNV1357"/>
  <c r="CNS1357"/>
  <c r="CNS1359" s="1"/>
  <c r="CNR1357"/>
  <c r="CNH1357"/>
  <c r="CNG1357"/>
  <c r="CNF1357"/>
  <c r="CNC1357"/>
  <c r="CNC1359" s="1"/>
  <c r="CNB1357"/>
  <c r="CMR1357"/>
  <c r="CMQ1357"/>
  <c r="CMP1357"/>
  <c r="CMM1357"/>
  <c r="CMM1359" s="1"/>
  <c r="CML1357"/>
  <c r="CMB1357"/>
  <c r="CMA1357"/>
  <c r="CLZ1357"/>
  <c r="CLW1357"/>
  <c r="CLW1359" s="1"/>
  <c r="CLV1357"/>
  <c r="CLL1357"/>
  <c r="CLK1357"/>
  <c r="CLJ1357"/>
  <c r="CLG1357"/>
  <c r="CLG1359" s="1"/>
  <c r="CLF1357"/>
  <c r="CKV1357"/>
  <c r="CKU1357"/>
  <c r="CKT1357"/>
  <c r="CKQ1357"/>
  <c r="CKQ1359" s="1"/>
  <c r="CKP1357"/>
  <c r="CKF1357"/>
  <c r="CKE1357"/>
  <c r="CKD1357"/>
  <c r="CKA1357"/>
  <c r="CKA1359" s="1"/>
  <c r="CJZ1357"/>
  <c r="CJP1357"/>
  <c r="CJO1357"/>
  <c r="CJN1357"/>
  <c r="CJK1357"/>
  <c r="CJK1359" s="1"/>
  <c r="CJJ1357"/>
  <c r="CIZ1357"/>
  <c r="CIY1357"/>
  <c r="CIX1357"/>
  <c r="CIU1357"/>
  <c r="CIU1359" s="1"/>
  <c r="CIT1357"/>
  <c r="CIJ1357"/>
  <c r="CII1357"/>
  <c r="CIH1357"/>
  <c r="CIE1357"/>
  <c r="CIE1359" s="1"/>
  <c r="CID1357"/>
  <c r="CHT1357"/>
  <c r="CHS1357"/>
  <c r="CHR1357"/>
  <c r="CHO1357"/>
  <c r="CHO1359" s="1"/>
  <c r="CHN1357"/>
  <c r="CHD1357"/>
  <c r="CHC1357"/>
  <c r="CHB1357"/>
  <c r="CGY1357"/>
  <c r="CGY1359" s="1"/>
  <c r="CGX1357"/>
  <c r="CGN1357"/>
  <c r="CGM1357"/>
  <c r="CGL1357"/>
  <c r="CGI1357"/>
  <c r="CGI1359" s="1"/>
  <c r="CGH1357"/>
  <c r="CFX1357"/>
  <c r="CFW1357"/>
  <c r="CFV1357"/>
  <c r="CFS1357"/>
  <c r="CFS1359" s="1"/>
  <c r="CFR1357"/>
  <c r="CFH1357"/>
  <c r="CFG1357"/>
  <c r="CFF1357"/>
  <c r="CFC1357"/>
  <c r="CFC1359" s="1"/>
  <c r="CFB1357"/>
  <c r="CER1357"/>
  <c r="CEQ1357"/>
  <c r="CEP1357"/>
  <c r="CEM1357"/>
  <c r="CEM1359" s="1"/>
  <c r="CEL1357"/>
  <c r="CEB1357"/>
  <c r="CEA1357"/>
  <c r="CDZ1357"/>
  <c r="CDW1357"/>
  <c r="CDW1359" s="1"/>
  <c r="CDV1357"/>
  <c r="CDL1357"/>
  <c r="CDK1357"/>
  <c r="CDJ1357"/>
  <c r="CDG1357"/>
  <c r="CDG1359" s="1"/>
  <c r="CDF1357"/>
  <c r="CCV1357"/>
  <c r="CCU1357"/>
  <c r="CCT1357"/>
  <c r="CCQ1357"/>
  <c r="CCQ1359" s="1"/>
  <c r="CCP1357"/>
  <c r="CCF1357"/>
  <c r="CCE1357"/>
  <c r="CCD1357"/>
  <c r="CCA1357"/>
  <c r="CCA1359" s="1"/>
  <c r="CBZ1357"/>
  <c r="CBP1357"/>
  <c r="CBO1357"/>
  <c r="CBN1357"/>
  <c r="CBK1357"/>
  <c r="CBK1359" s="1"/>
  <c r="CBJ1357"/>
  <c r="CAZ1357"/>
  <c r="CAY1357"/>
  <c r="CAX1357"/>
  <c r="CAU1357"/>
  <c r="CAU1359" s="1"/>
  <c r="CAT1357"/>
  <c r="CAJ1357"/>
  <c r="CAI1357"/>
  <c r="CAH1357"/>
  <c r="CAE1357"/>
  <c r="CAE1359" s="1"/>
  <c r="CAD1357"/>
  <c r="BZT1357"/>
  <c r="BZS1357"/>
  <c r="BZR1357"/>
  <c r="BZO1357"/>
  <c r="BZO1359" s="1"/>
  <c r="BZN1357"/>
  <c r="BZD1357"/>
  <c r="BZC1357"/>
  <c r="BZB1357"/>
  <c r="BYY1357"/>
  <c r="BYY1359" s="1"/>
  <c r="BYX1357"/>
  <c r="BYN1357"/>
  <c r="BYM1357"/>
  <c r="BYL1357"/>
  <c r="BYI1357"/>
  <c r="BYI1359" s="1"/>
  <c r="BYH1357"/>
  <c r="BXX1357"/>
  <c r="BXW1357"/>
  <c r="BXV1357"/>
  <c r="BXS1357"/>
  <c r="BXS1359" s="1"/>
  <c r="BXR1357"/>
  <c r="BXH1357"/>
  <c r="BXG1357"/>
  <c r="BXF1357"/>
  <c r="BXC1357"/>
  <c r="BXC1359" s="1"/>
  <c r="BXB1357"/>
  <c r="BWR1357"/>
  <c r="BWQ1357"/>
  <c r="BWP1357"/>
  <c r="BWM1357"/>
  <c r="BWM1359" s="1"/>
  <c r="BWL1357"/>
  <c r="BWB1357"/>
  <c r="BWA1357"/>
  <c r="BVZ1357"/>
  <c r="BVW1357"/>
  <c r="BVW1359" s="1"/>
  <c r="BVV1357"/>
  <c r="BVL1357"/>
  <c r="BVK1357"/>
  <c r="BVJ1357"/>
  <c r="BVG1357"/>
  <c r="BVG1359" s="1"/>
  <c r="BVF1357"/>
  <c r="BUV1357"/>
  <c r="BUU1357"/>
  <c r="BUT1357"/>
  <c r="BUQ1357"/>
  <c r="BUQ1359" s="1"/>
  <c r="BUP1357"/>
  <c r="BUF1357"/>
  <c r="BUE1357"/>
  <c r="BUD1357"/>
  <c r="BUA1357"/>
  <c r="BUA1359" s="1"/>
  <c r="BTZ1357"/>
  <c r="BTP1357"/>
  <c r="BTO1357"/>
  <c r="BTN1357"/>
  <c r="BTK1357"/>
  <c r="BTK1359" s="1"/>
  <c r="BTJ1357"/>
  <c r="BSZ1357"/>
  <c r="BSY1357"/>
  <c r="BSX1357"/>
  <c r="BSU1357"/>
  <c r="BSU1359" s="1"/>
  <c r="BST1357"/>
  <c r="BSJ1357"/>
  <c r="BSI1357"/>
  <c r="BSH1357"/>
  <c r="BSE1357"/>
  <c r="BSE1359" s="1"/>
  <c r="BSD1357"/>
  <c r="BRT1357"/>
  <c r="BRS1357"/>
  <c r="BRR1357"/>
  <c r="BRO1357"/>
  <c r="BRO1359" s="1"/>
  <c r="BRN1357"/>
  <c r="BRD1357"/>
  <c r="BRC1357"/>
  <c r="BRB1357"/>
  <c r="BQY1357"/>
  <c r="BQY1359" s="1"/>
  <c r="BQX1357"/>
  <c r="BQN1357"/>
  <c r="BQM1357"/>
  <c r="BQL1357"/>
  <c r="BQI1357"/>
  <c r="BQI1359" s="1"/>
  <c r="BQH1357"/>
  <c r="BPX1357"/>
  <c r="BPW1357"/>
  <c r="BPV1357"/>
  <c r="BPS1357"/>
  <c r="BPS1359" s="1"/>
  <c r="BPR1357"/>
  <c r="BPH1357"/>
  <c r="BPG1357"/>
  <c r="BPF1357"/>
  <c r="BPC1357"/>
  <c r="BPC1359" s="1"/>
  <c r="BPB1357"/>
  <c r="BOR1357"/>
  <c r="BOQ1357"/>
  <c r="BOP1357"/>
  <c r="BOM1357"/>
  <c r="BOM1359" s="1"/>
  <c r="BOL1357"/>
  <c r="BOB1357"/>
  <c r="BOA1357"/>
  <c r="BNZ1357"/>
  <c r="BNW1357"/>
  <c r="BNW1359" s="1"/>
  <c r="BNV1357"/>
  <c r="BNL1357"/>
  <c r="BNK1357"/>
  <c r="BNJ1357"/>
  <c r="BNG1357"/>
  <c r="BNG1359" s="1"/>
  <c r="BNF1357"/>
  <c r="BMV1357"/>
  <c r="BMU1357"/>
  <c r="BMT1357"/>
  <c r="BMQ1357"/>
  <c r="BMQ1359" s="1"/>
  <c r="BMP1357"/>
  <c r="BMF1357"/>
  <c r="BME1357"/>
  <c r="BMD1357"/>
  <c r="BMA1357"/>
  <c r="BMA1359" s="1"/>
  <c r="BLZ1357"/>
  <c r="BLP1357"/>
  <c r="BLO1357"/>
  <c r="BLN1357"/>
  <c r="BLK1357"/>
  <c r="BLK1359" s="1"/>
  <c r="BLJ1357"/>
  <c r="BKZ1357"/>
  <c r="BKY1357"/>
  <c r="BKX1357"/>
  <c r="BKU1357"/>
  <c r="BKU1359" s="1"/>
  <c r="BKT1357"/>
  <c r="BKJ1357"/>
  <c r="BKI1357"/>
  <c r="BKH1357"/>
  <c r="BKE1357"/>
  <c r="BKE1359" s="1"/>
  <c r="BKD1357"/>
  <c r="BJT1357"/>
  <c r="BJS1357"/>
  <c r="BJR1357"/>
  <c r="BJO1357"/>
  <c r="BJO1359" s="1"/>
  <c r="BJN1357"/>
  <c r="BJD1357"/>
  <c r="BJC1357"/>
  <c r="BJB1357"/>
  <c r="BIY1357"/>
  <c r="BIY1359" s="1"/>
  <c r="BIX1357"/>
  <c r="BIN1357"/>
  <c r="BIM1357"/>
  <c r="BIL1357"/>
  <c r="BII1357"/>
  <c r="BII1359" s="1"/>
  <c r="BIH1357"/>
  <c r="BHX1357"/>
  <c r="BHW1357"/>
  <c r="BHV1357"/>
  <c r="BHS1357"/>
  <c r="BHS1359" s="1"/>
  <c r="BHR1357"/>
  <c r="BHH1357"/>
  <c r="BHG1357"/>
  <c r="BHF1357"/>
  <c r="BHC1357"/>
  <c r="BHC1359" s="1"/>
  <c r="BHB1357"/>
  <c r="BGR1357"/>
  <c r="BGQ1357"/>
  <c r="BGP1357"/>
  <c r="BGM1357"/>
  <c r="BGM1359" s="1"/>
  <c r="BGL1357"/>
  <c r="BGB1357"/>
  <c r="BGA1357"/>
  <c r="BFZ1357"/>
  <c r="BFW1357"/>
  <c r="BFW1359" s="1"/>
  <c r="BFV1357"/>
  <c r="BFL1357"/>
  <c r="BFK1357"/>
  <c r="BFJ1357"/>
  <c r="BFG1357"/>
  <c r="BFG1359" s="1"/>
  <c r="BFF1357"/>
  <c r="BEV1357"/>
  <c r="BEU1357"/>
  <c r="BET1357"/>
  <c r="BEQ1357"/>
  <c r="BEQ1359" s="1"/>
  <c r="BEP1357"/>
  <c r="BEF1357"/>
  <c r="BEE1357"/>
  <c r="BED1357"/>
  <c r="BEA1357"/>
  <c r="BEA1359" s="1"/>
  <c r="BDZ1357"/>
  <c r="BDP1357"/>
  <c r="BDO1357"/>
  <c r="BDN1357"/>
  <c r="BDK1357"/>
  <c r="BDK1359" s="1"/>
  <c r="BDJ1357"/>
  <c r="BCZ1357"/>
  <c r="BCY1357"/>
  <c r="BCX1357"/>
  <c r="BCU1357"/>
  <c r="BCU1359" s="1"/>
  <c r="BCT1357"/>
  <c r="BCJ1357"/>
  <c r="BCI1357"/>
  <c r="BCH1357"/>
  <c r="BCE1357"/>
  <c r="BCE1359" s="1"/>
  <c r="BCD1357"/>
  <c r="BBT1357"/>
  <c r="BBS1357"/>
  <c r="BBR1357"/>
  <c r="BBO1357"/>
  <c r="BBO1359" s="1"/>
  <c r="BBN1357"/>
  <c r="BBD1357"/>
  <c r="BBC1357"/>
  <c r="BBB1357"/>
  <c r="BAY1357"/>
  <c r="BAY1359" s="1"/>
  <c r="BAX1357"/>
  <c r="BAN1357"/>
  <c r="BAM1357"/>
  <c r="BAL1357"/>
  <c r="BAI1357"/>
  <c r="BAI1359" s="1"/>
  <c r="BAH1357"/>
  <c r="AZX1357"/>
  <c r="AZW1357"/>
  <c r="AZV1357"/>
  <c r="AZS1357"/>
  <c r="AZS1359" s="1"/>
  <c r="AZR1357"/>
  <c r="AZH1357"/>
  <c r="AZG1357"/>
  <c r="AZF1357"/>
  <c r="AZC1357"/>
  <c r="AZC1359" s="1"/>
  <c r="AZB1357"/>
  <c r="AYR1357"/>
  <c r="AYQ1357"/>
  <c r="AYP1357"/>
  <c r="AYM1357"/>
  <c r="AYM1359" s="1"/>
  <c r="AYL1357"/>
  <c r="AYB1357"/>
  <c r="AYA1357"/>
  <c r="AXZ1357"/>
  <c r="AXW1357"/>
  <c r="AXW1359" s="1"/>
  <c r="AXV1357"/>
  <c r="AXL1357"/>
  <c r="AXK1357"/>
  <c r="AXJ1357"/>
  <c r="AXG1357"/>
  <c r="AXG1359" s="1"/>
  <c r="AXF1357"/>
  <c r="AWV1357"/>
  <c r="AWU1357"/>
  <c r="AWT1357"/>
  <c r="AWQ1357"/>
  <c r="AWQ1359" s="1"/>
  <c r="AWP1357"/>
  <c r="AWF1357"/>
  <c r="AWE1357"/>
  <c r="AWD1357"/>
  <c r="AWA1357"/>
  <c r="AWA1359" s="1"/>
  <c r="AVZ1357"/>
  <c r="AVP1357"/>
  <c r="AVO1357"/>
  <c r="AVN1357"/>
  <c r="AVK1357"/>
  <c r="AVK1359" s="1"/>
  <c r="AVJ1357"/>
  <c r="AUZ1357"/>
  <c r="AUY1357"/>
  <c r="AUX1357"/>
  <c r="AUU1357"/>
  <c r="AUU1359" s="1"/>
  <c r="AUT1357"/>
  <c r="AUJ1357"/>
  <c r="AUI1357"/>
  <c r="AUH1357"/>
  <c r="AUE1357"/>
  <c r="AUE1359" s="1"/>
  <c r="AUD1357"/>
  <c r="ATT1357"/>
  <c r="ATS1357"/>
  <c r="ATR1357"/>
  <c r="ATO1357"/>
  <c r="ATO1359" s="1"/>
  <c r="ATN1357"/>
  <c r="ATD1357"/>
  <c r="ATC1357"/>
  <c r="ATB1357"/>
  <c r="ASY1357"/>
  <c r="ASY1359" s="1"/>
  <c r="ASX1357"/>
  <c r="ASN1357"/>
  <c r="ASM1357"/>
  <c r="ASL1357"/>
  <c r="ASI1357"/>
  <c r="ASI1359" s="1"/>
  <c r="ASH1357"/>
  <c r="ARX1357"/>
  <c r="ARW1357"/>
  <c r="ARV1357"/>
  <c r="ARS1357"/>
  <c r="ARS1359" s="1"/>
  <c r="ARR1357"/>
  <c r="ARH1357"/>
  <c r="ARG1357"/>
  <c r="ARF1357"/>
  <c r="ARC1357"/>
  <c r="ARC1359" s="1"/>
  <c r="ARB1357"/>
  <c r="AQR1357"/>
  <c r="AQQ1357"/>
  <c r="AQP1357"/>
  <c r="AQM1357"/>
  <c r="AQM1359" s="1"/>
  <c r="AQL1357"/>
  <c r="AQB1357"/>
  <c r="AQA1357"/>
  <c r="APZ1357"/>
  <c r="APW1357"/>
  <c r="APW1359" s="1"/>
  <c r="APV1357"/>
  <c r="APL1357"/>
  <c r="APK1357"/>
  <c r="APJ1357"/>
  <c r="APG1357"/>
  <c r="APG1359" s="1"/>
  <c r="APF1357"/>
  <c r="AOV1357"/>
  <c r="AOU1357"/>
  <c r="AOT1357"/>
  <c r="AOQ1357"/>
  <c r="AOQ1359" s="1"/>
  <c r="AOP1357"/>
  <c r="AOF1357"/>
  <c r="AOE1357"/>
  <c r="AOD1357"/>
  <c r="AOA1357"/>
  <c r="AOA1359" s="1"/>
  <c r="ANZ1357"/>
  <c r="ANP1357"/>
  <c r="ANO1357"/>
  <c r="ANN1357"/>
  <c r="ANK1357"/>
  <c r="ANK1359" s="1"/>
  <c r="ANJ1357"/>
  <c r="AMZ1357"/>
  <c r="AMY1357"/>
  <c r="AMX1357"/>
  <c r="AMU1357"/>
  <c r="AMU1359" s="1"/>
  <c r="AMT1357"/>
  <c r="AMJ1357"/>
  <c r="AMI1357"/>
  <c r="AMH1357"/>
  <c r="AME1357"/>
  <c r="AME1359" s="1"/>
  <c r="AMD1357"/>
  <c r="ALT1357"/>
  <c r="ALS1357"/>
  <c r="ALR1357"/>
  <c r="ALO1357"/>
  <c r="ALO1359" s="1"/>
  <c r="ALN1357"/>
  <c r="ALD1357"/>
  <c r="ALC1357"/>
  <c r="ALB1357"/>
  <c r="AKY1357"/>
  <c r="AKY1359" s="1"/>
  <c r="AKX1357"/>
  <c r="AKN1357"/>
  <c r="AKM1357"/>
  <c r="AKL1357"/>
  <c r="AKI1357"/>
  <c r="AKI1359" s="1"/>
  <c r="AKH1357"/>
  <c r="AJX1357"/>
  <c r="AJW1357"/>
  <c r="AJV1357"/>
  <c r="AJS1357"/>
  <c r="AJS1359" s="1"/>
  <c r="AJR1357"/>
  <c r="AJH1357"/>
  <c r="AJG1357"/>
  <c r="AJF1357"/>
  <c r="AJC1357"/>
  <c r="AJC1359" s="1"/>
  <c r="AJB1357"/>
  <c r="AIR1357"/>
  <c r="AIQ1357"/>
  <c r="AIP1357"/>
  <c r="AIM1357"/>
  <c r="AIM1359" s="1"/>
  <c r="AIL1357"/>
  <c r="AIB1357"/>
  <c r="AIA1357"/>
  <c r="AHZ1357"/>
  <c r="AHW1357"/>
  <c r="AHW1359" s="1"/>
  <c r="AHV1357"/>
  <c r="AHL1357"/>
  <c r="AHK1357"/>
  <c r="AHJ1357"/>
  <c r="AHG1357"/>
  <c r="AHG1359" s="1"/>
  <c r="AHF1357"/>
  <c r="AGV1357"/>
  <c r="AGU1357"/>
  <c r="AGT1357"/>
  <c r="AGQ1357"/>
  <c r="AGQ1359" s="1"/>
  <c r="AGP1357"/>
  <c r="AGF1357"/>
  <c r="AGE1357"/>
  <c r="AGD1357"/>
  <c r="AGA1357"/>
  <c r="AGA1359" s="1"/>
  <c r="AFZ1357"/>
  <c r="AFP1357"/>
  <c r="AFO1357"/>
  <c r="AFN1357"/>
  <c r="AFK1357"/>
  <c r="AFK1359" s="1"/>
  <c r="AFJ1357"/>
  <c r="AEZ1357"/>
  <c r="AEY1357"/>
  <c r="AEX1357"/>
  <c r="AEU1357"/>
  <c r="AEU1359" s="1"/>
  <c r="AET1357"/>
  <c r="AEJ1357"/>
  <c r="AEI1357"/>
  <c r="AEH1357"/>
  <c r="AEE1357"/>
  <c r="AEE1359" s="1"/>
  <c r="AED1357"/>
  <c r="ADT1357"/>
  <c r="ADS1357"/>
  <c r="ADR1357"/>
  <c r="ADO1357"/>
  <c r="ADO1359" s="1"/>
  <c r="ADN1357"/>
  <c r="ADD1357"/>
  <c r="ADC1357"/>
  <c r="ADB1357"/>
  <c r="ACY1357"/>
  <c r="ACY1359" s="1"/>
  <c r="ACX1357"/>
  <c r="ACN1357"/>
  <c r="ACM1357"/>
  <c r="ACL1357"/>
  <c r="ACI1357"/>
  <c r="ACI1359" s="1"/>
  <c r="ACH1357"/>
  <c r="ABX1357"/>
  <c r="ABW1357"/>
  <c r="ABV1357"/>
  <c r="ABS1357"/>
  <c r="ABS1359" s="1"/>
  <c r="ABR1357"/>
  <c r="ABH1357"/>
  <c r="ABG1357"/>
  <c r="ABF1357"/>
  <c r="ABC1357"/>
  <c r="ABC1359" s="1"/>
  <c r="ABB1357"/>
  <c r="AAR1357"/>
  <c r="AAQ1357"/>
  <c r="AAP1357"/>
  <c r="AAM1357"/>
  <c r="AAM1359" s="1"/>
  <c r="AAL1357"/>
  <c r="AAB1357"/>
  <c r="AAA1357"/>
  <c r="ZZ1357"/>
  <c r="ZW1357"/>
  <c r="ZW1359" s="1"/>
  <c r="ZV1357"/>
  <c r="ZL1357"/>
  <c r="ZK1357"/>
  <c r="ZJ1357"/>
  <c r="ZG1357"/>
  <c r="ZG1359" s="1"/>
  <c r="ZF1357"/>
  <c r="YV1357"/>
  <c r="YU1357"/>
  <c r="YT1357"/>
  <c r="YQ1357"/>
  <c r="YQ1359" s="1"/>
  <c r="YP1357"/>
  <c r="YF1357"/>
  <c r="YE1357"/>
  <c r="YD1357"/>
  <c r="YA1357"/>
  <c r="YA1359" s="1"/>
  <c r="XZ1357"/>
  <c r="XP1357"/>
  <c r="XO1357"/>
  <c r="XN1357"/>
  <c r="XK1357"/>
  <c r="XK1359" s="1"/>
  <c r="XJ1357"/>
  <c r="WZ1357"/>
  <c r="WY1357"/>
  <c r="WX1357"/>
  <c r="WU1357"/>
  <c r="WU1359" s="1"/>
  <c r="WT1357"/>
  <c r="WJ1357"/>
  <c r="WI1357"/>
  <c r="WH1357"/>
  <c r="WE1357"/>
  <c r="WE1359" s="1"/>
  <c r="WD1357"/>
  <c r="VT1357"/>
  <c r="VS1357"/>
  <c r="VR1357"/>
  <c r="VO1357"/>
  <c r="VO1359" s="1"/>
  <c r="VN1357"/>
  <c r="VD1357"/>
  <c r="VC1357"/>
  <c r="VB1357"/>
  <c r="UY1357"/>
  <c r="UY1359" s="1"/>
  <c r="UX1357"/>
  <c r="UN1357"/>
  <c r="UM1357"/>
  <c r="UL1357"/>
  <c r="UI1357"/>
  <c r="UI1359" s="1"/>
  <c r="UH1357"/>
  <c r="TX1357"/>
  <c r="TW1357"/>
  <c r="TV1357"/>
  <c r="TS1357"/>
  <c r="TS1359" s="1"/>
  <c r="TR1357"/>
  <c r="TH1357"/>
  <c r="TG1357"/>
  <c r="TF1357"/>
  <c r="TC1357"/>
  <c r="TC1359" s="1"/>
  <c r="TB1357"/>
  <c r="SR1357"/>
  <c r="SQ1357"/>
  <c r="SP1357"/>
  <c r="SM1357"/>
  <c r="SM1359" s="1"/>
  <c r="SL1357"/>
  <c r="SB1357"/>
  <c r="SA1357"/>
  <c r="RZ1357"/>
  <c r="RW1357"/>
  <c r="RW1359" s="1"/>
  <c r="RV1357"/>
  <c r="RL1357"/>
  <c r="RK1357"/>
  <c r="RJ1357"/>
  <c r="RG1357"/>
  <c r="RG1359" s="1"/>
  <c r="RF1357"/>
  <c r="QV1357"/>
  <c r="QU1357"/>
  <c r="QT1357"/>
  <c r="QQ1357"/>
  <c r="QQ1359" s="1"/>
  <c r="QP1357"/>
  <c r="QF1357"/>
  <c r="QE1357"/>
  <c r="QD1357"/>
  <c r="QA1357"/>
  <c r="QA1359" s="1"/>
  <c r="PZ1357"/>
  <c r="PP1357"/>
  <c r="PO1357"/>
  <c r="PN1357"/>
  <c r="PK1357"/>
  <c r="PK1359" s="1"/>
  <c r="PJ1357"/>
  <c r="OZ1357"/>
  <c r="OY1357"/>
  <c r="OX1357"/>
  <c r="OU1357"/>
  <c r="OU1359" s="1"/>
  <c r="OT1357"/>
  <c r="OJ1357"/>
  <c r="OI1357"/>
  <c r="OH1357"/>
  <c r="OE1357"/>
  <c r="OE1359" s="1"/>
  <c r="OD1357"/>
  <c r="NT1357"/>
  <c r="NS1357"/>
  <c r="NR1357"/>
  <c r="NO1357"/>
  <c r="NO1359" s="1"/>
  <c r="NN1357"/>
  <c r="ND1357"/>
  <c r="NC1357"/>
  <c r="NB1357"/>
  <c r="MY1357"/>
  <c r="MY1359" s="1"/>
  <c r="MX1357"/>
  <c r="MN1357"/>
  <c r="MM1357"/>
  <c r="ML1357"/>
  <c r="MI1357"/>
  <c r="MI1359" s="1"/>
  <c r="MH1357"/>
  <c r="LX1357"/>
  <c r="LW1357"/>
  <c r="LV1357"/>
  <c r="LS1357"/>
  <c r="LS1359" s="1"/>
  <c r="LR1357"/>
  <c r="LH1357"/>
  <c r="LG1357"/>
  <c r="LF1357"/>
  <c r="LC1357"/>
  <c r="LC1359" s="1"/>
  <c r="LB1357"/>
  <c r="KR1357"/>
  <c r="KQ1357"/>
  <c r="KP1357"/>
  <c r="KM1357"/>
  <c r="KM1359" s="1"/>
  <c r="KL1357"/>
  <c r="KB1357"/>
  <c r="KA1357"/>
  <c r="JZ1357"/>
  <c r="JW1357"/>
  <c r="JW1359" s="1"/>
  <c r="JV1357"/>
  <c r="JL1357"/>
  <c r="JK1357"/>
  <c r="JJ1357"/>
  <c r="JG1357"/>
  <c r="JG1359" s="1"/>
  <c r="JF1357"/>
  <c r="IV1357"/>
  <c r="IU1357"/>
  <c r="IT1357"/>
  <c r="IQ1357"/>
  <c r="IQ1359" s="1"/>
  <c r="IP1357"/>
  <c r="IF1357"/>
  <c r="IE1357"/>
  <c r="ID1357"/>
  <c r="IA1357"/>
  <c r="IA1359" s="1"/>
  <c r="HZ1357"/>
  <c r="HP1357"/>
  <c r="HO1357"/>
  <c r="HN1357"/>
  <c r="HK1357"/>
  <c r="HK1359" s="1"/>
  <c r="HJ1357"/>
  <c r="GZ1357"/>
  <c r="GY1357"/>
  <c r="GX1357"/>
  <c r="GU1357"/>
  <c r="GU1359" s="1"/>
  <c r="GT1357"/>
  <c r="GJ1357"/>
  <c r="GI1357"/>
  <c r="GH1357"/>
  <c r="GE1357"/>
  <c r="GE1359" s="1"/>
  <c r="GD1357"/>
  <c r="FT1357"/>
  <c r="FS1357"/>
  <c r="FR1357"/>
  <c r="FO1357"/>
  <c r="FO1359" s="1"/>
  <c r="FN1357"/>
  <c r="FD1357"/>
  <c r="FC1357"/>
  <c r="FB1357"/>
  <c r="EY1357"/>
  <c r="EY1359" s="1"/>
  <c r="EX1357"/>
  <c r="EN1357"/>
  <c r="EM1357"/>
  <c r="EL1357"/>
  <c r="EI1357"/>
  <c r="EI1359" s="1"/>
  <c r="EH1357"/>
  <c r="DX1357"/>
  <c r="DW1357"/>
  <c r="DV1357"/>
  <c r="DS1357"/>
  <c r="DS1359" s="1"/>
  <c r="DR1357"/>
  <c r="DH1357"/>
  <c r="DG1357"/>
  <c r="DF1357"/>
  <c r="DC1357"/>
  <c r="DC1359" s="1"/>
  <c r="DB1357"/>
  <c r="CR1357"/>
  <c r="CQ1357"/>
  <c r="CP1357"/>
  <c r="CM1357"/>
  <c r="CM1359" s="1"/>
  <c r="CL1357"/>
  <c r="CB1357"/>
  <c r="CA1357"/>
  <c r="BZ1357"/>
  <c r="BW1357"/>
  <c r="BW1359" s="1"/>
  <c r="BV1357"/>
  <c r="BL1357"/>
  <c r="BK1357"/>
  <c r="BJ1357"/>
  <c r="BG1357"/>
  <c r="BG1359" s="1"/>
  <c r="BF1357"/>
  <c r="AV1357"/>
  <c r="AU1357"/>
  <c r="AT1357"/>
  <c r="AQ1357"/>
  <c r="AQ1359" s="1"/>
  <c r="AP1357"/>
  <c r="AF1357"/>
  <c r="AE1357"/>
  <c r="AD1357"/>
  <c r="AA1357"/>
  <c r="AA1359" s="1"/>
  <c r="Z1357"/>
  <c r="P1357"/>
  <c r="O1357"/>
  <c r="N1357"/>
  <c r="K1357"/>
  <c r="K1359" s="1"/>
  <c r="J1357"/>
  <c r="CYZ1359" l="1"/>
  <c r="CYZ1364" s="1"/>
  <c r="CYZ1370" s="1"/>
  <c r="CZP1359"/>
  <c r="CZP1364" s="1"/>
  <c r="CZP1370" s="1"/>
  <c r="DAF1359"/>
  <c r="DAF1364" s="1"/>
  <c r="DAF1370" s="1"/>
  <c r="DAV1359"/>
  <c r="DAV1364" s="1"/>
  <c r="DAV1370" s="1"/>
  <c r="DBL1359"/>
  <c r="DBL1364" s="1"/>
  <c r="DBL1370" s="1"/>
  <c r="DCB1359"/>
  <c r="DCB1364" s="1"/>
  <c r="DCB1370" s="1"/>
  <c r="DCR1359"/>
  <c r="DCR1364" s="1"/>
  <c r="DCR1370" s="1"/>
  <c r="DDH1359"/>
  <c r="DDH1364" s="1"/>
  <c r="DDH1370" s="1"/>
  <c r="DDX1359"/>
  <c r="DDX1364" s="1"/>
  <c r="DDX1370" s="1"/>
  <c r="DEN1359"/>
  <c r="DEN1364" s="1"/>
  <c r="DEN1370" s="1"/>
  <c r="DFD1359"/>
  <c r="DFD1364" s="1"/>
  <c r="DFD1370" s="1"/>
  <c r="DFT1359"/>
  <c r="DFT1364" s="1"/>
  <c r="DFT1370" s="1"/>
  <c r="AOP1359"/>
  <c r="AOP1364" s="1"/>
  <c r="AOP1370" s="1"/>
  <c r="HHN1360"/>
  <c r="HHN1365" s="1"/>
  <c r="HHN1371" s="1"/>
  <c r="QZH1359"/>
  <c r="QZH1364" s="1"/>
  <c r="QZH1370" s="1"/>
  <c r="QZX1359"/>
  <c r="QZX1364" s="1"/>
  <c r="QZX1370" s="1"/>
  <c r="RAN1359"/>
  <c r="RAN1364" s="1"/>
  <c r="RAN1370" s="1"/>
  <c r="RBD1359"/>
  <c r="RBD1364" s="1"/>
  <c r="RBD1370" s="1"/>
  <c r="RBT1359"/>
  <c r="RBT1364" s="1"/>
  <c r="RBT1370" s="1"/>
  <c r="DGR1364"/>
  <c r="DGR1370" s="1"/>
  <c r="DGZ1359"/>
  <c r="DGZ1364" s="1"/>
  <c r="DGZ1370" s="1"/>
  <c r="DHX1364"/>
  <c r="DHX1367" s="1"/>
  <c r="DIF1359"/>
  <c r="DIF1364" s="1"/>
  <c r="DIF1370" s="1"/>
  <c r="DJD1364"/>
  <c r="DJD1370" s="1"/>
  <c r="DJL1359"/>
  <c r="DJL1364" s="1"/>
  <c r="DJL1370" s="1"/>
  <c r="DKJ1364"/>
  <c r="DKJ1367" s="1"/>
  <c r="DKR1359"/>
  <c r="DKR1364" s="1"/>
  <c r="DKR1370" s="1"/>
  <c r="DLP1364"/>
  <c r="DLP1370" s="1"/>
  <c r="DLX1359"/>
  <c r="DLX1364" s="1"/>
  <c r="DLX1370" s="1"/>
  <c r="DMV1364"/>
  <c r="DMV1367" s="1"/>
  <c r="DND1359"/>
  <c r="DND1364" s="1"/>
  <c r="DND1370" s="1"/>
  <c r="DOB1364"/>
  <c r="DOB1370" s="1"/>
  <c r="DOJ1359"/>
  <c r="DOJ1364" s="1"/>
  <c r="DOJ1370" s="1"/>
  <c r="DPH1364"/>
  <c r="DPH1367" s="1"/>
  <c r="DPP1359"/>
  <c r="DPP1364" s="1"/>
  <c r="DPP1370" s="1"/>
  <c r="DQN1364"/>
  <c r="DQN1370" s="1"/>
  <c r="DQV1359"/>
  <c r="DQV1364" s="1"/>
  <c r="DQV1370" s="1"/>
  <c r="DRT1364"/>
  <c r="DRT1367" s="1"/>
  <c r="DSB1359"/>
  <c r="DSB1364" s="1"/>
  <c r="DSB1370" s="1"/>
  <c r="DSZ1364"/>
  <c r="DSZ1370" s="1"/>
  <c r="DTH1359"/>
  <c r="DTH1364" s="1"/>
  <c r="DTH1370" s="1"/>
  <c r="DUF1364"/>
  <c r="DUF1367" s="1"/>
  <c r="DUN1359"/>
  <c r="DUN1364" s="1"/>
  <c r="DUN1370" s="1"/>
  <c r="DVL1364"/>
  <c r="DVL1370" s="1"/>
  <c r="DVT1359"/>
  <c r="DVT1364" s="1"/>
  <c r="DVT1370" s="1"/>
  <c r="DWR1364"/>
  <c r="DWR1367" s="1"/>
  <c r="DWZ1359"/>
  <c r="DWZ1364" s="1"/>
  <c r="DWZ1370" s="1"/>
  <c r="DXX1364"/>
  <c r="DXX1370" s="1"/>
  <c r="DYF1359"/>
  <c r="DYF1364" s="1"/>
  <c r="DYF1370" s="1"/>
  <c r="DGB1364"/>
  <c r="DGB1367" s="1"/>
  <c r="DGJ1359"/>
  <c r="DGJ1364" s="1"/>
  <c r="DGJ1370" s="1"/>
  <c r="DHH1364"/>
  <c r="DHP1359"/>
  <c r="DHP1364" s="1"/>
  <c r="DHP1370" s="1"/>
  <c r="DIN1364"/>
  <c r="DIN1370" s="1"/>
  <c r="DIV1359"/>
  <c r="DIV1364" s="1"/>
  <c r="DIV1370" s="1"/>
  <c r="DJT1364"/>
  <c r="DKB1359"/>
  <c r="DKB1364" s="1"/>
  <c r="DKB1370" s="1"/>
  <c r="DKZ1364"/>
  <c r="DKZ1367" s="1"/>
  <c r="DLH1359"/>
  <c r="DLH1364" s="1"/>
  <c r="DLH1370" s="1"/>
  <c r="DMF1364"/>
  <c r="DMN1359"/>
  <c r="DMN1364" s="1"/>
  <c r="DMN1370" s="1"/>
  <c r="DNL1364"/>
  <c r="DNL1370" s="1"/>
  <c r="DNT1359"/>
  <c r="DNT1364" s="1"/>
  <c r="DNT1370" s="1"/>
  <c r="DOR1364"/>
  <c r="DOZ1359"/>
  <c r="DOZ1364" s="1"/>
  <c r="DOZ1370" s="1"/>
  <c r="DPX1364"/>
  <c r="DPX1367" s="1"/>
  <c r="DQF1359"/>
  <c r="DQF1364" s="1"/>
  <c r="DQF1370" s="1"/>
  <c r="DRD1364"/>
  <c r="DRL1359"/>
  <c r="DRL1364" s="1"/>
  <c r="DRL1370" s="1"/>
  <c r="DSJ1364"/>
  <c r="DSJ1370" s="1"/>
  <c r="DSR1359"/>
  <c r="DSR1364" s="1"/>
  <c r="DSR1370" s="1"/>
  <c r="DTP1364"/>
  <c r="DTX1359"/>
  <c r="DTX1364" s="1"/>
  <c r="DTX1370" s="1"/>
  <c r="DUV1364"/>
  <c r="DUV1367" s="1"/>
  <c r="DVD1359"/>
  <c r="DVD1364" s="1"/>
  <c r="DVD1370" s="1"/>
  <c r="DWB1364"/>
  <c r="DWJ1359"/>
  <c r="DWJ1364" s="1"/>
  <c r="DWJ1370" s="1"/>
  <c r="DXH1364"/>
  <c r="DXH1370" s="1"/>
  <c r="DXP1359"/>
  <c r="DXP1364" s="1"/>
  <c r="DXP1370" s="1"/>
  <c r="DYV1359"/>
  <c r="DYV1364" s="1"/>
  <c r="DYV1370" s="1"/>
  <c r="DZL1359"/>
  <c r="DZL1364" s="1"/>
  <c r="DZL1370" s="1"/>
  <c r="EAB1359"/>
  <c r="EAB1364" s="1"/>
  <c r="EAB1370" s="1"/>
  <c r="EAR1359"/>
  <c r="EAR1364" s="1"/>
  <c r="EAR1370" s="1"/>
  <c r="EBH1359"/>
  <c r="EBH1364" s="1"/>
  <c r="EBH1370" s="1"/>
  <c r="EBX1359"/>
  <c r="EBX1364" s="1"/>
  <c r="EBX1370" s="1"/>
  <c r="ECN1359"/>
  <c r="ECN1364" s="1"/>
  <c r="ECN1370" s="1"/>
  <c r="EDD1359"/>
  <c r="EDD1364" s="1"/>
  <c r="EDD1370" s="1"/>
  <c r="EDT1359"/>
  <c r="EDT1364" s="1"/>
  <c r="EDT1370" s="1"/>
  <c r="EEJ1359"/>
  <c r="EEJ1364" s="1"/>
  <c r="EEJ1370" s="1"/>
  <c r="EEZ1359"/>
  <c r="EEZ1364" s="1"/>
  <c r="EEZ1370" s="1"/>
  <c r="EFP1359"/>
  <c r="EFP1364" s="1"/>
  <c r="EFP1370" s="1"/>
  <c r="EGF1359"/>
  <c r="EGF1364" s="1"/>
  <c r="EGF1370" s="1"/>
  <c r="EGV1359"/>
  <c r="EGV1364" s="1"/>
  <c r="EGV1370" s="1"/>
  <c r="EHL1359"/>
  <c r="EHL1364" s="1"/>
  <c r="EHL1370" s="1"/>
  <c r="EIB1359"/>
  <c r="EIB1364" s="1"/>
  <c r="EIB1370" s="1"/>
  <c r="EIR1359"/>
  <c r="EIR1364" s="1"/>
  <c r="EIR1370" s="1"/>
  <c r="EJH1359"/>
  <c r="EJH1364" s="1"/>
  <c r="EJH1370" s="1"/>
  <c r="EJX1359"/>
  <c r="EJX1364" s="1"/>
  <c r="EJX1370" s="1"/>
  <c r="EKN1359"/>
  <c r="EKN1364" s="1"/>
  <c r="EKN1370" s="1"/>
  <c r="ELD1359"/>
  <c r="ELD1364" s="1"/>
  <c r="ELD1370" s="1"/>
  <c r="ELT1359"/>
  <c r="ELT1364" s="1"/>
  <c r="ELT1370" s="1"/>
  <c r="EMJ1359"/>
  <c r="EMJ1364" s="1"/>
  <c r="EMJ1370" s="1"/>
  <c r="EMZ1359"/>
  <c r="EMZ1364" s="1"/>
  <c r="EMZ1370" s="1"/>
  <c r="ENP1359"/>
  <c r="ENP1364" s="1"/>
  <c r="ENP1370" s="1"/>
  <c r="EOF1359"/>
  <c r="EOF1364" s="1"/>
  <c r="EOF1370" s="1"/>
  <c r="EOV1359"/>
  <c r="EOV1364" s="1"/>
  <c r="EOV1370" s="1"/>
  <c r="EPL1359"/>
  <c r="EPL1364" s="1"/>
  <c r="EPL1370" s="1"/>
  <c r="EQB1359"/>
  <c r="EQB1364" s="1"/>
  <c r="EQB1370" s="1"/>
  <c r="EQR1359"/>
  <c r="EQR1364" s="1"/>
  <c r="EQR1370" s="1"/>
  <c r="ERH1359"/>
  <c r="ERH1364" s="1"/>
  <c r="ERH1370" s="1"/>
  <c r="ERX1359"/>
  <c r="ERX1364" s="1"/>
  <c r="ERX1370" s="1"/>
  <c r="ESN1359"/>
  <c r="ESN1364" s="1"/>
  <c r="ESN1370" s="1"/>
  <c r="ETD1359"/>
  <c r="ETD1364" s="1"/>
  <c r="ETD1370" s="1"/>
  <c r="ETT1359"/>
  <c r="ETT1364" s="1"/>
  <c r="ETT1370" s="1"/>
  <c r="EUJ1359"/>
  <c r="EUJ1364" s="1"/>
  <c r="EUJ1370" s="1"/>
  <c r="EUZ1359"/>
  <c r="EUZ1364" s="1"/>
  <c r="EUZ1370" s="1"/>
  <c r="EVP1359"/>
  <c r="EVP1364" s="1"/>
  <c r="EVP1370" s="1"/>
  <c r="EWF1359"/>
  <c r="EWF1364" s="1"/>
  <c r="EWF1370" s="1"/>
  <c r="EWV1359"/>
  <c r="EWV1364" s="1"/>
  <c r="EWV1370" s="1"/>
  <c r="EXL1359"/>
  <c r="EXL1364" s="1"/>
  <c r="EXL1370" s="1"/>
  <c r="EYB1359"/>
  <c r="EYB1364" s="1"/>
  <c r="EYB1370" s="1"/>
  <c r="EYR1359"/>
  <c r="EYR1364" s="1"/>
  <c r="EYR1370" s="1"/>
  <c r="EZH1359"/>
  <c r="EZH1364" s="1"/>
  <c r="EZH1370" s="1"/>
  <c r="EZX1359"/>
  <c r="EZX1364" s="1"/>
  <c r="EZX1370" s="1"/>
  <c r="FAN1359"/>
  <c r="FAN1364" s="1"/>
  <c r="FAN1370" s="1"/>
  <c r="GYJ1359"/>
  <c r="GYJ1364" s="1"/>
  <c r="GYJ1370" s="1"/>
  <c r="GYZ1359"/>
  <c r="GYZ1364" s="1"/>
  <c r="GYZ1370" s="1"/>
  <c r="GZP1359"/>
  <c r="GZP1364" s="1"/>
  <c r="GZP1370" s="1"/>
  <c r="HAF1359"/>
  <c r="HAF1364" s="1"/>
  <c r="HAF1370" s="1"/>
  <c r="HAV1359"/>
  <c r="HAV1364" s="1"/>
  <c r="HAV1370" s="1"/>
  <c r="HBL1359"/>
  <c r="HBL1364" s="1"/>
  <c r="HBL1370" s="1"/>
  <c r="RCZ1359"/>
  <c r="RCZ1364" s="1"/>
  <c r="RCZ1370" s="1"/>
  <c r="RDP1359"/>
  <c r="RDP1364" s="1"/>
  <c r="RDP1370" s="1"/>
  <c r="REF1359"/>
  <c r="REF1364" s="1"/>
  <c r="REF1370" s="1"/>
  <c r="JBD1359"/>
  <c r="JBD1364" s="1"/>
  <c r="JBD1370" s="1"/>
  <c r="JBT1359"/>
  <c r="JBT1364" s="1"/>
  <c r="JBT1370" s="1"/>
  <c r="JCJ1359"/>
  <c r="JCJ1364" s="1"/>
  <c r="JCJ1370" s="1"/>
  <c r="HCJ1364"/>
  <c r="HCJ1370" s="1"/>
  <c r="HCR1359"/>
  <c r="HCR1364" s="1"/>
  <c r="HCR1370" s="1"/>
  <c r="HDP1364"/>
  <c r="HDP1370" s="1"/>
  <c r="HDX1359"/>
  <c r="HDX1364" s="1"/>
  <c r="HDX1370" s="1"/>
  <c r="HEV1364"/>
  <c r="HEV1370" s="1"/>
  <c r="HFD1359"/>
  <c r="HFD1364" s="1"/>
  <c r="HFD1370" s="1"/>
  <c r="HGB1364"/>
  <c r="HGB1370" s="1"/>
  <c r="HGJ1359"/>
  <c r="HGJ1364" s="1"/>
  <c r="HGJ1370" s="1"/>
  <c r="HHH1364"/>
  <c r="HHH1370" s="1"/>
  <c r="HHP1359"/>
  <c r="HHP1364" s="1"/>
  <c r="HHP1370" s="1"/>
  <c r="HIN1364"/>
  <c r="HIN1370" s="1"/>
  <c r="HIV1359"/>
  <c r="HIV1364" s="1"/>
  <c r="HIV1370" s="1"/>
  <c r="HJT1364"/>
  <c r="HJT1370" s="1"/>
  <c r="HKB1359"/>
  <c r="HKB1364" s="1"/>
  <c r="HKB1370" s="1"/>
  <c r="HKZ1364"/>
  <c r="HKZ1370" s="1"/>
  <c r="HLH1359"/>
  <c r="HLH1364" s="1"/>
  <c r="HLH1370" s="1"/>
  <c r="HMF1364"/>
  <c r="HMF1370" s="1"/>
  <c r="HMN1359"/>
  <c r="HMN1364" s="1"/>
  <c r="HMN1370" s="1"/>
  <c r="HNL1364"/>
  <c r="HNL1370" s="1"/>
  <c r="HNT1359"/>
  <c r="HNT1364" s="1"/>
  <c r="HNT1370" s="1"/>
  <c r="HOR1364"/>
  <c r="HOR1370" s="1"/>
  <c r="HOZ1359"/>
  <c r="HOZ1364" s="1"/>
  <c r="HOZ1370" s="1"/>
  <c r="HPX1364"/>
  <c r="HPX1370" s="1"/>
  <c r="HQF1359"/>
  <c r="HQF1364" s="1"/>
  <c r="HQF1370" s="1"/>
  <c r="HRD1364"/>
  <c r="HRD1370" s="1"/>
  <c r="HRL1359"/>
  <c r="HRL1364" s="1"/>
  <c r="HRL1370" s="1"/>
  <c r="HSJ1364"/>
  <c r="HSJ1370" s="1"/>
  <c r="HSR1359"/>
  <c r="HSR1364" s="1"/>
  <c r="HSR1370" s="1"/>
  <c r="HTP1364"/>
  <c r="HTP1370" s="1"/>
  <c r="HTX1359"/>
  <c r="HTX1364" s="1"/>
  <c r="HTX1370" s="1"/>
  <c r="HUV1364"/>
  <c r="HUV1370" s="1"/>
  <c r="HVD1359"/>
  <c r="HVD1364" s="1"/>
  <c r="HVD1370" s="1"/>
  <c r="HWB1364"/>
  <c r="HWB1370" s="1"/>
  <c r="HWJ1359"/>
  <c r="HWJ1364" s="1"/>
  <c r="HWJ1370" s="1"/>
  <c r="HXH1364"/>
  <c r="HXH1370" s="1"/>
  <c r="HXP1359"/>
  <c r="HXP1364" s="1"/>
  <c r="HXP1370" s="1"/>
  <c r="HYN1364"/>
  <c r="HYN1370" s="1"/>
  <c r="HYV1359"/>
  <c r="HYV1364" s="1"/>
  <c r="HYV1370" s="1"/>
  <c r="HZT1364"/>
  <c r="HZT1370" s="1"/>
  <c r="IAB1359"/>
  <c r="IAB1364" s="1"/>
  <c r="IAB1370" s="1"/>
  <c r="IAZ1364"/>
  <c r="IAZ1370" s="1"/>
  <c r="IBH1359"/>
  <c r="IBH1364" s="1"/>
  <c r="IBH1370" s="1"/>
  <c r="ICF1364"/>
  <c r="ICF1370" s="1"/>
  <c r="ICN1359"/>
  <c r="ICN1364" s="1"/>
  <c r="ICN1370" s="1"/>
  <c r="IDL1364"/>
  <c r="IDL1370" s="1"/>
  <c r="IDT1359"/>
  <c r="IDT1364" s="1"/>
  <c r="IDT1370" s="1"/>
  <c r="IER1364"/>
  <c r="IER1370" s="1"/>
  <c r="IEZ1359"/>
  <c r="IEZ1364" s="1"/>
  <c r="IEZ1370" s="1"/>
  <c r="IFX1364"/>
  <c r="IFX1370" s="1"/>
  <c r="IGF1359"/>
  <c r="IGF1364" s="1"/>
  <c r="IGF1370" s="1"/>
  <c r="IHD1364"/>
  <c r="IHD1370" s="1"/>
  <c r="IHL1359"/>
  <c r="IHL1364" s="1"/>
  <c r="IHL1370" s="1"/>
  <c r="IIJ1364"/>
  <c r="IIJ1370" s="1"/>
  <c r="IIR1359"/>
  <c r="IIR1364" s="1"/>
  <c r="IIR1370" s="1"/>
  <c r="IJP1364"/>
  <c r="IJP1370" s="1"/>
  <c r="IJX1359"/>
  <c r="IJX1364" s="1"/>
  <c r="IJX1370" s="1"/>
  <c r="IKV1364"/>
  <c r="IKV1370" s="1"/>
  <c r="ILD1359"/>
  <c r="ILD1364" s="1"/>
  <c r="ILD1370" s="1"/>
  <c r="IMB1364"/>
  <c r="IMB1370" s="1"/>
  <c r="IMJ1359"/>
  <c r="IMJ1364" s="1"/>
  <c r="IMJ1370" s="1"/>
  <c r="INH1364"/>
  <c r="INH1370" s="1"/>
  <c r="INP1359"/>
  <c r="INP1364" s="1"/>
  <c r="INP1370" s="1"/>
  <c r="ION1364"/>
  <c r="IOV1359"/>
  <c r="IOV1364" s="1"/>
  <c r="IOV1370" s="1"/>
  <c r="IPT1364"/>
  <c r="IPT1370" s="1"/>
  <c r="IQB1359"/>
  <c r="IQB1364" s="1"/>
  <c r="IQB1370" s="1"/>
  <c r="IQZ1364"/>
  <c r="IRH1359"/>
  <c r="IRH1364" s="1"/>
  <c r="IRH1370" s="1"/>
  <c r="ISF1364"/>
  <c r="ISF1370" s="1"/>
  <c r="ISN1359"/>
  <c r="ISN1364" s="1"/>
  <c r="ISN1370" s="1"/>
  <c r="ITL1364"/>
  <c r="ITT1359"/>
  <c r="ITT1364" s="1"/>
  <c r="ITT1370" s="1"/>
  <c r="IUR1364"/>
  <c r="IUR1370" s="1"/>
  <c r="IUZ1359"/>
  <c r="IUZ1364" s="1"/>
  <c r="IUZ1370" s="1"/>
  <c r="IVX1364"/>
  <c r="IWF1359"/>
  <c r="IWF1364" s="1"/>
  <c r="IWF1370" s="1"/>
  <c r="IXD1364"/>
  <c r="IXD1370" s="1"/>
  <c r="IXL1359"/>
  <c r="IXL1364" s="1"/>
  <c r="IXL1370" s="1"/>
  <c r="IYJ1364"/>
  <c r="IYR1359"/>
  <c r="IYR1364" s="1"/>
  <c r="IYR1370" s="1"/>
  <c r="IZP1364"/>
  <c r="IZP1370" s="1"/>
  <c r="IZX1359"/>
  <c r="IZX1364" s="1"/>
  <c r="IZX1370" s="1"/>
  <c r="HBT1364"/>
  <c r="HBT1370" s="1"/>
  <c r="HCB1359"/>
  <c r="HCB1364" s="1"/>
  <c r="HCB1370" s="1"/>
  <c r="HCZ1364"/>
  <c r="HCZ1370" s="1"/>
  <c r="HDH1359"/>
  <c r="HDH1364" s="1"/>
  <c r="HDH1370" s="1"/>
  <c r="HEF1364"/>
  <c r="HEF1370" s="1"/>
  <c r="HEN1359"/>
  <c r="HEN1364" s="1"/>
  <c r="HEN1370" s="1"/>
  <c r="HFL1364"/>
  <c r="HFL1370" s="1"/>
  <c r="HFT1359"/>
  <c r="HFT1364" s="1"/>
  <c r="HFT1370" s="1"/>
  <c r="HGR1364"/>
  <c r="HGR1370" s="1"/>
  <c r="HGZ1359"/>
  <c r="HGZ1364" s="1"/>
  <c r="HGZ1370" s="1"/>
  <c r="HHX1364"/>
  <c r="HHX1370" s="1"/>
  <c r="HIF1359"/>
  <c r="HIF1364" s="1"/>
  <c r="HIF1370" s="1"/>
  <c r="HJD1364"/>
  <c r="HJD1370" s="1"/>
  <c r="HJL1359"/>
  <c r="HJL1364" s="1"/>
  <c r="HJL1370" s="1"/>
  <c r="HKJ1364"/>
  <c r="HKJ1370" s="1"/>
  <c r="HKR1359"/>
  <c r="HKR1364" s="1"/>
  <c r="HKR1370" s="1"/>
  <c r="HLP1364"/>
  <c r="HLP1370" s="1"/>
  <c r="HLX1359"/>
  <c r="HLX1364" s="1"/>
  <c r="HLX1370" s="1"/>
  <c r="HMV1364"/>
  <c r="HMV1370" s="1"/>
  <c r="HND1359"/>
  <c r="HND1364" s="1"/>
  <c r="HND1370" s="1"/>
  <c r="HOB1364"/>
  <c r="HOB1370" s="1"/>
  <c r="HOJ1359"/>
  <c r="HOJ1364" s="1"/>
  <c r="HOJ1370" s="1"/>
  <c r="HPH1364"/>
  <c r="HPH1370" s="1"/>
  <c r="HPP1359"/>
  <c r="HPP1364" s="1"/>
  <c r="HPP1370" s="1"/>
  <c r="HQN1364"/>
  <c r="HQN1370" s="1"/>
  <c r="HQV1359"/>
  <c r="HQV1364" s="1"/>
  <c r="HQV1370" s="1"/>
  <c r="HRT1364"/>
  <c r="HRT1370" s="1"/>
  <c r="HSB1359"/>
  <c r="HSB1364" s="1"/>
  <c r="HSB1370" s="1"/>
  <c r="HSZ1364"/>
  <c r="HSZ1370" s="1"/>
  <c r="HTH1359"/>
  <c r="HTH1364" s="1"/>
  <c r="HTH1370" s="1"/>
  <c r="HUF1364"/>
  <c r="HUF1370" s="1"/>
  <c r="HUN1359"/>
  <c r="HUN1364" s="1"/>
  <c r="HUN1370" s="1"/>
  <c r="HVL1364"/>
  <c r="HVL1370" s="1"/>
  <c r="HVT1359"/>
  <c r="HVT1364" s="1"/>
  <c r="HVT1370" s="1"/>
  <c r="HWR1364"/>
  <c r="HWR1370" s="1"/>
  <c r="HWZ1359"/>
  <c r="HWZ1364" s="1"/>
  <c r="HWZ1370" s="1"/>
  <c r="HXX1364"/>
  <c r="HXX1370" s="1"/>
  <c r="HYF1359"/>
  <c r="HYF1364" s="1"/>
  <c r="HYF1370" s="1"/>
  <c r="HZD1364"/>
  <c r="HZD1370" s="1"/>
  <c r="HZL1359"/>
  <c r="HZL1364" s="1"/>
  <c r="HZL1370" s="1"/>
  <c r="IAJ1364"/>
  <c r="IAJ1370" s="1"/>
  <c r="IAR1359"/>
  <c r="IAR1364" s="1"/>
  <c r="IAR1370" s="1"/>
  <c r="IBP1364"/>
  <c r="IBP1370" s="1"/>
  <c r="IBX1359"/>
  <c r="IBX1364" s="1"/>
  <c r="IBX1370" s="1"/>
  <c r="ICV1364"/>
  <c r="ICV1370" s="1"/>
  <c r="IDD1359"/>
  <c r="IDD1364" s="1"/>
  <c r="IDD1370" s="1"/>
  <c r="IEB1364"/>
  <c r="IEB1370" s="1"/>
  <c r="IEJ1359"/>
  <c r="IEJ1364" s="1"/>
  <c r="IEJ1370" s="1"/>
  <c r="IFH1364"/>
  <c r="IFH1370" s="1"/>
  <c r="IFP1359"/>
  <c r="IFP1364" s="1"/>
  <c r="IFP1370" s="1"/>
  <c r="IGN1364"/>
  <c r="IGN1370" s="1"/>
  <c r="IGV1359"/>
  <c r="IGV1364" s="1"/>
  <c r="IGV1370" s="1"/>
  <c r="IHT1364"/>
  <c r="IHT1370" s="1"/>
  <c r="IIB1359"/>
  <c r="IIB1364" s="1"/>
  <c r="IIB1370" s="1"/>
  <c r="IIZ1364"/>
  <c r="IIZ1370" s="1"/>
  <c r="IJH1359"/>
  <c r="IJH1364" s="1"/>
  <c r="IJH1370" s="1"/>
  <c r="IKF1364"/>
  <c r="IKF1370" s="1"/>
  <c r="IKN1359"/>
  <c r="IKN1364" s="1"/>
  <c r="IKN1370" s="1"/>
  <c r="ILL1364"/>
  <c r="ILL1370" s="1"/>
  <c r="ILT1359"/>
  <c r="ILT1364" s="1"/>
  <c r="ILT1370" s="1"/>
  <c r="IMR1364"/>
  <c r="IMR1370" s="1"/>
  <c r="IMZ1359"/>
  <c r="IMZ1364" s="1"/>
  <c r="IMZ1370" s="1"/>
  <c r="INX1364"/>
  <c r="INX1367" s="1"/>
  <c r="IOF1359"/>
  <c r="IOF1364" s="1"/>
  <c r="IOF1370" s="1"/>
  <c r="IPD1364"/>
  <c r="IPL1359"/>
  <c r="IPL1364" s="1"/>
  <c r="IPL1370" s="1"/>
  <c r="IQJ1364"/>
  <c r="IQJ1367" s="1"/>
  <c r="IQR1359"/>
  <c r="IQR1364" s="1"/>
  <c r="IQR1370" s="1"/>
  <c r="IRP1364"/>
  <c r="IRX1359"/>
  <c r="IRX1364" s="1"/>
  <c r="IRX1370" s="1"/>
  <c r="ISV1364"/>
  <c r="ISV1367" s="1"/>
  <c r="ITD1359"/>
  <c r="ITD1364" s="1"/>
  <c r="ITD1370" s="1"/>
  <c r="IUB1364"/>
  <c r="IUJ1359"/>
  <c r="IUJ1364" s="1"/>
  <c r="IUJ1370" s="1"/>
  <c r="IVH1364"/>
  <c r="IVH1367" s="1"/>
  <c r="IVP1359"/>
  <c r="IVP1364" s="1"/>
  <c r="IVP1370" s="1"/>
  <c r="IWN1364"/>
  <c r="IWV1359"/>
  <c r="IWV1364" s="1"/>
  <c r="IWV1370" s="1"/>
  <c r="IXT1364"/>
  <c r="IXT1367" s="1"/>
  <c r="IYB1359"/>
  <c r="IYB1364" s="1"/>
  <c r="IYB1370" s="1"/>
  <c r="IYZ1364"/>
  <c r="IZH1359"/>
  <c r="IZH1364" s="1"/>
  <c r="IZH1370" s="1"/>
  <c r="JCR1364"/>
  <c r="JCR1367" s="1"/>
  <c r="JCZ1359"/>
  <c r="JCZ1364" s="1"/>
  <c r="JCZ1370" s="1"/>
  <c r="JDX1364"/>
  <c r="JEF1359"/>
  <c r="JEF1364" s="1"/>
  <c r="JEF1370" s="1"/>
  <c r="JFD1364"/>
  <c r="JFD1367" s="1"/>
  <c r="JFL1359"/>
  <c r="JFL1364" s="1"/>
  <c r="JFL1370" s="1"/>
  <c r="JGJ1364"/>
  <c r="JGR1359"/>
  <c r="JGR1364" s="1"/>
  <c r="JGR1370" s="1"/>
  <c r="JHP1364"/>
  <c r="JHP1367" s="1"/>
  <c r="JHX1359"/>
  <c r="JHX1364" s="1"/>
  <c r="JHX1370" s="1"/>
  <c r="JIV1364"/>
  <c r="JJD1359"/>
  <c r="JJD1364" s="1"/>
  <c r="JJD1370" s="1"/>
  <c r="JKB1364"/>
  <c r="JKB1367" s="1"/>
  <c r="JKJ1359"/>
  <c r="JKJ1364" s="1"/>
  <c r="JKJ1370" s="1"/>
  <c r="JAN1359"/>
  <c r="JAN1364" s="1"/>
  <c r="JAN1370" s="1"/>
  <c r="JDH1364"/>
  <c r="JDP1359"/>
  <c r="JDP1364" s="1"/>
  <c r="JDP1370" s="1"/>
  <c r="JEN1364"/>
  <c r="JEV1359"/>
  <c r="JEV1364" s="1"/>
  <c r="JEV1370" s="1"/>
  <c r="JFT1364"/>
  <c r="JGB1359"/>
  <c r="JGB1364" s="1"/>
  <c r="JGB1370" s="1"/>
  <c r="JGZ1364"/>
  <c r="JHH1359"/>
  <c r="JHH1364" s="1"/>
  <c r="JHH1370" s="1"/>
  <c r="JIF1364"/>
  <c r="JIN1359"/>
  <c r="JIN1364" s="1"/>
  <c r="JIN1370" s="1"/>
  <c r="JJL1364"/>
  <c r="JJT1359"/>
  <c r="JJT1364" s="1"/>
  <c r="JJT1370" s="1"/>
  <c r="JKR1364"/>
  <c r="JKZ1359"/>
  <c r="JKZ1364" s="1"/>
  <c r="JKZ1370" s="1"/>
  <c r="JLP1359"/>
  <c r="JLP1364" s="1"/>
  <c r="JLP1370" s="1"/>
  <c r="JMF1359"/>
  <c r="JMF1364" s="1"/>
  <c r="JMF1370" s="1"/>
  <c r="JMV1359"/>
  <c r="JMV1364" s="1"/>
  <c r="JMV1370" s="1"/>
  <c r="JNL1359"/>
  <c r="JNL1364" s="1"/>
  <c r="JNL1370" s="1"/>
  <c r="JOB1359"/>
  <c r="JOB1364" s="1"/>
  <c r="JOB1370" s="1"/>
  <c r="JOR1359"/>
  <c r="JOR1364" s="1"/>
  <c r="JOR1370" s="1"/>
  <c r="JPH1359"/>
  <c r="JPH1364" s="1"/>
  <c r="JPH1370" s="1"/>
  <c r="JPX1359"/>
  <c r="JPX1364" s="1"/>
  <c r="JPX1370" s="1"/>
  <c r="JQN1359"/>
  <c r="JQN1364" s="1"/>
  <c r="JQN1370" s="1"/>
  <c r="JRD1359"/>
  <c r="JRD1364" s="1"/>
  <c r="JRD1370" s="1"/>
  <c r="JRT1359"/>
  <c r="JRT1364" s="1"/>
  <c r="JRT1370" s="1"/>
  <c r="JSJ1359"/>
  <c r="JSJ1364" s="1"/>
  <c r="JSJ1370" s="1"/>
  <c r="JSZ1359"/>
  <c r="JSZ1364" s="1"/>
  <c r="JSZ1370" s="1"/>
  <c r="JTP1359"/>
  <c r="JTP1364" s="1"/>
  <c r="JTP1370" s="1"/>
  <c r="JUF1359"/>
  <c r="JUF1364" s="1"/>
  <c r="JUF1370" s="1"/>
  <c r="JUV1359"/>
  <c r="JUV1364" s="1"/>
  <c r="JUV1370" s="1"/>
  <c r="JVL1359"/>
  <c r="JVL1364" s="1"/>
  <c r="JVL1370" s="1"/>
  <c r="JWB1359"/>
  <c r="JWB1364" s="1"/>
  <c r="JWB1370" s="1"/>
  <c r="JWR1359"/>
  <c r="JWR1364" s="1"/>
  <c r="JWR1370" s="1"/>
  <c r="JXH1359"/>
  <c r="JXH1364" s="1"/>
  <c r="JXH1370" s="1"/>
  <c r="JXX1359"/>
  <c r="JXX1364" s="1"/>
  <c r="JXX1370" s="1"/>
  <c r="JYN1359"/>
  <c r="JYN1364" s="1"/>
  <c r="JYN1370" s="1"/>
  <c r="JZD1359"/>
  <c r="JZD1364" s="1"/>
  <c r="JZD1370" s="1"/>
  <c r="JZT1359"/>
  <c r="JZT1364" s="1"/>
  <c r="JZT1370" s="1"/>
  <c r="KAJ1359"/>
  <c r="KAJ1364" s="1"/>
  <c r="KAJ1370" s="1"/>
  <c r="KAZ1359"/>
  <c r="KAZ1364" s="1"/>
  <c r="KAZ1370" s="1"/>
  <c r="KBP1359"/>
  <c r="KBP1364" s="1"/>
  <c r="KBP1370" s="1"/>
  <c r="KCF1359"/>
  <c r="KCF1364" s="1"/>
  <c r="KCF1370" s="1"/>
  <c r="KCV1359"/>
  <c r="KCV1364" s="1"/>
  <c r="KCV1370" s="1"/>
  <c r="KDL1359"/>
  <c r="KDL1364" s="1"/>
  <c r="KDL1370" s="1"/>
  <c r="KEB1359"/>
  <c r="KEB1364" s="1"/>
  <c r="KEB1370" s="1"/>
  <c r="KER1359"/>
  <c r="KER1364" s="1"/>
  <c r="KER1370" s="1"/>
  <c r="KFH1359"/>
  <c r="KFH1364" s="1"/>
  <c r="KFH1370" s="1"/>
  <c r="KFX1359"/>
  <c r="KFX1364" s="1"/>
  <c r="KFX1370" s="1"/>
  <c r="KGN1359"/>
  <c r="KGN1364" s="1"/>
  <c r="KGN1370" s="1"/>
  <c r="KHD1359"/>
  <c r="KHD1364" s="1"/>
  <c r="KHD1370" s="1"/>
  <c r="KHT1359"/>
  <c r="KHT1364" s="1"/>
  <c r="KHT1370" s="1"/>
  <c r="KIJ1359"/>
  <c r="KIJ1364" s="1"/>
  <c r="KIJ1370" s="1"/>
  <c r="KIZ1359"/>
  <c r="KIZ1364" s="1"/>
  <c r="KIZ1370" s="1"/>
  <c r="KJP1359"/>
  <c r="KJP1364" s="1"/>
  <c r="KJP1370" s="1"/>
  <c r="KKF1359"/>
  <c r="KKF1364" s="1"/>
  <c r="KKF1370" s="1"/>
  <c r="KKV1359"/>
  <c r="KKV1364" s="1"/>
  <c r="KKV1370" s="1"/>
  <c r="KLL1359"/>
  <c r="KLL1364" s="1"/>
  <c r="KLL1370" s="1"/>
  <c r="KMB1359"/>
  <c r="KMB1364" s="1"/>
  <c r="KMB1370" s="1"/>
  <c r="KMR1359"/>
  <c r="KMR1364" s="1"/>
  <c r="KMR1370" s="1"/>
  <c r="KNH1359"/>
  <c r="KNH1364" s="1"/>
  <c r="KNH1370" s="1"/>
  <c r="KNX1359"/>
  <c r="KNX1364" s="1"/>
  <c r="KNX1370" s="1"/>
  <c r="KON1359"/>
  <c r="KON1364" s="1"/>
  <c r="KON1370" s="1"/>
  <c r="KPD1359"/>
  <c r="KPD1364" s="1"/>
  <c r="KPD1370" s="1"/>
  <c r="KPT1359"/>
  <c r="KPT1364" s="1"/>
  <c r="KPT1370" s="1"/>
  <c r="KQJ1359"/>
  <c r="KQJ1364" s="1"/>
  <c r="KQJ1370" s="1"/>
  <c r="KQZ1359"/>
  <c r="KQZ1364" s="1"/>
  <c r="KQZ1370" s="1"/>
  <c r="KRP1359"/>
  <c r="KRP1364" s="1"/>
  <c r="KRP1370" s="1"/>
  <c r="KSF1359"/>
  <c r="KSF1364" s="1"/>
  <c r="KSF1370" s="1"/>
  <c r="KSV1359"/>
  <c r="KSV1364" s="1"/>
  <c r="KSV1370" s="1"/>
  <c r="KTL1359"/>
  <c r="KTL1364" s="1"/>
  <c r="KTL1370" s="1"/>
  <c r="KUB1359"/>
  <c r="KUB1364" s="1"/>
  <c r="KUB1370" s="1"/>
  <c r="KUR1359"/>
  <c r="KUR1364" s="1"/>
  <c r="KUR1370" s="1"/>
  <c r="KVH1359"/>
  <c r="KVH1364" s="1"/>
  <c r="KVH1370" s="1"/>
  <c r="KVX1359"/>
  <c r="KVX1364" s="1"/>
  <c r="KVX1370" s="1"/>
  <c r="KWN1359"/>
  <c r="KWN1364" s="1"/>
  <c r="KWN1370" s="1"/>
  <c r="KXD1359"/>
  <c r="KXD1364" s="1"/>
  <c r="KXD1370" s="1"/>
  <c r="KXT1359"/>
  <c r="KXT1364" s="1"/>
  <c r="KXT1370" s="1"/>
  <c r="KYJ1359"/>
  <c r="KYJ1364" s="1"/>
  <c r="KYJ1370" s="1"/>
  <c r="KYZ1359"/>
  <c r="KYZ1364" s="1"/>
  <c r="KYZ1370" s="1"/>
  <c r="KZP1359"/>
  <c r="KZP1364" s="1"/>
  <c r="KZP1370" s="1"/>
  <c r="LAF1359"/>
  <c r="LAF1364" s="1"/>
  <c r="LAF1370" s="1"/>
  <c r="LAV1359"/>
  <c r="LAV1364" s="1"/>
  <c r="LAV1370" s="1"/>
  <c r="LBL1359"/>
  <c r="LBL1364" s="1"/>
  <c r="LBL1370" s="1"/>
  <c r="LCB1359"/>
  <c r="LCB1364" s="1"/>
  <c r="LCB1370" s="1"/>
  <c r="RCJ1359"/>
  <c r="RCJ1364" s="1"/>
  <c r="RCJ1370" s="1"/>
  <c r="LCZ1364"/>
  <c r="LCZ1370" s="1"/>
  <c r="LDH1359"/>
  <c r="LDH1364" s="1"/>
  <c r="LDH1370" s="1"/>
  <c r="LEF1364"/>
  <c r="LEN1359"/>
  <c r="LEN1364" s="1"/>
  <c r="LEN1370" s="1"/>
  <c r="LFL1364"/>
  <c r="LFL1370" s="1"/>
  <c r="LFT1359"/>
  <c r="LFT1364" s="1"/>
  <c r="LFT1370" s="1"/>
  <c r="LGR1364"/>
  <c r="LGZ1359"/>
  <c r="LGZ1364" s="1"/>
  <c r="LGZ1370" s="1"/>
  <c r="LHX1364"/>
  <c r="LHX1370" s="1"/>
  <c r="LIF1359"/>
  <c r="LIF1364" s="1"/>
  <c r="LIF1370" s="1"/>
  <c r="LJD1364"/>
  <c r="LJL1359"/>
  <c r="LJL1364" s="1"/>
  <c r="LJL1370" s="1"/>
  <c r="LKJ1364"/>
  <c r="LKJ1370" s="1"/>
  <c r="LKR1359"/>
  <c r="LKR1364" s="1"/>
  <c r="LKR1370" s="1"/>
  <c r="LLP1364"/>
  <c r="LLX1359"/>
  <c r="LLX1364" s="1"/>
  <c r="LLX1370" s="1"/>
  <c r="LMV1364"/>
  <c r="LMV1370" s="1"/>
  <c r="LND1359"/>
  <c r="LND1364" s="1"/>
  <c r="LND1370" s="1"/>
  <c r="LOB1364"/>
  <c r="LOJ1359"/>
  <c r="LOJ1364" s="1"/>
  <c r="LOJ1370" s="1"/>
  <c r="LCJ1364"/>
  <c r="LCJ1367" s="1"/>
  <c r="LCR1359"/>
  <c r="LCR1364" s="1"/>
  <c r="LCR1370" s="1"/>
  <c r="LDP1364"/>
  <c r="LDX1359"/>
  <c r="LDX1364" s="1"/>
  <c r="LDX1370" s="1"/>
  <c r="LEV1364"/>
  <c r="LEV1367" s="1"/>
  <c r="LFD1359"/>
  <c r="LFD1364" s="1"/>
  <c r="LFD1370" s="1"/>
  <c r="LGB1364"/>
  <c r="LGJ1359"/>
  <c r="LGJ1364" s="1"/>
  <c r="LGJ1370" s="1"/>
  <c r="LHH1364"/>
  <c r="LHH1367" s="1"/>
  <c r="LHP1359"/>
  <c r="LHP1364" s="1"/>
  <c r="LHP1370" s="1"/>
  <c r="LIN1364"/>
  <c r="LIV1359"/>
  <c r="LIV1364" s="1"/>
  <c r="LIV1370" s="1"/>
  <c r="LJT1364"/>
  <c r="LJT1367" s="1"/>
  <c r="LKB1359"/>
  <c r="LKB1364" s="1"/>
  <c r="LKB1370" s="1"/>
  <c r="LKZ1364"/>
  <c r="LLH1359"/>
  <c r="LLH1364" s="1"/>
  <c r="LLH1370" s="1"/>
  <c r="LMF1364"/>
  <c r="LMF1367" s="1"/>
  <c r="LMN1359"/>
  <c r="LMN1364" s="1"/>
  <c r="LMN1370" s="1"/>
  <c r="LNL1364"/>
  <c r="LNT1359"/>
  <c r="LNT1364" s="1"/>
  <c r="LNT1370" s="1"/>
  <c r="LOR1364"/>
  <c r="LOR1367" s="1"/>
  <c r="LOZ1359"/>
  <c r="LOZ1364" s="1"/>
  <c r="LOZ1370" s="1"/>
  <c r="NAF1364"/>
  <c r="NAN1359"/>
  <c r="NAN1364" s="1"/>
  <c r="NAN1370" s="1"/>
  <c r="NBL1364"/>
  <c r="NBL1370" s="1"/>
  <c r="NBT1359"/>
  <c r="NBT1364" s="1"/>
  <c r="NBT1370" s="1"/>
  <c r="NCR1364"/>
  <c r="NCZ1359"/>
  <c r="NCZ1364" s="1"/>
  <c r="NCZ1370" s="1"/>
  <c r="NDX1364"/>
  <c r="NDX1370" s="1"/>
  <c r="NEF1359"/>
  <c r="NEF1364" s="1"/>
  <c r="NEF1370" s="1"/>
  <c r="NFD1364"/>
  <c r="NFL1359"/>
  <c r="NFL1364" s="1"/>
  <c r="NFL1370" s="1"/>
  <c r="NGJ1364"/>
  <c r="NGJ1370" s="1"/>
  <c r="NGR1359"/>
  <c r="NGR1364" s="1"/>
  <c r="NGR1370" s="1"/>
  <c r="NHP1364"/>
  <c r="NHX1359"/>
  <c r="NHX1364" s="1"/>
  <c r="NHX1370" s="1"/>
  <c r="NIV1364"/>
  <c r="NIV1370" s="1"/>
  <c r="NJD1359"/>
  <c r="NJD1364" s="1"/>
  <c r="NJD1370" s="1"/>
  <c r="NKB1364"/>
  <c r="NKJ1359"/>
  <c r="NKJ1364" s="1"/>
  <c r="NKJ1370" s="1"/>
  <c r="NLH1364"/>
  <c r="NLH1370" s="1"/>
  <c r="NLP1359"/>
  <c r="NLP1364" s="1"/>
  <c r="NLP1370" s="1"/>
  <c r="NMN1364"/>
  <c r="NMV1359"/>
  <c r="NMV1364" s="1"/>
  <c r="NMV1370" s="1"/>
  <c r="NNT1364"/>
  <c r="NNT1370" s="1"/>
  <c r="NOB1359"/>
  <c r="NOB1364" s="1"/>
  <c r="NOB1370" s="1"/>
  <c r="LPP1359"/>
  <c r="LPP1364" s="1"/>
  <c r="LPP1370" s="1"/>
  <c r="LQF1359"/>
  <c r="LQF1364" s="1"/>
  <c r="LQF1370" s="1"/>
  <c r="LQV1359"/>
  <c r="LQV1364" s="1"/>
  <c r="LQV1370" s="1"/>
  <c r="LRL1359"/>
  <c r="LRL1364" s="1"/>
  <c r="LRL1370" s="1"/>
  <c r="LSB1359"/>
  <c r="LSB1364" s="1"/>
  <c r="LSB1370" s="1"/>
  <c r="LSR1359"/>
  <c r="LSR1364" s="1"/>
  <c r="LSR1370" s="1"/>
  <c r="LTH1359"/>
  <c r="LTH1364" s="1"/>
  <c r="LTH1370" s="1"/>
  <c r="LTX1359"/>
  <c r="LTX1364" s="1"/>
  <c r="LTX1370" s="1"/>
  <c r="LUN1359"/>
  <c r="LUN1364" s="1"/>
  <c r="LUN1370" s="1"/>
  <c r="LVD1359"/>
  <c r="LVD1364" s="1"/>
  <c r="LVD1370" s="1"/>
  <c r="LVT1359"/>
  <c r="LVT1364" s="1"/>
  <c r="LVT1370" s="1"/>
  <c r="LWJ1359"/>
  <c r="LWJ1364" s="1"/>
  <c r="LWJ1370" s="1"/>
  <c r="LWZ1359"/>
  <c r="LWZ1364" s="1"/>
  <c r="LWZ1370" s="1"/>
  <c r="LXP1359"/>
  <c r="LXP1364" s="1"/>
  <c r="LXP1370" s="1"/>
  <c r="LYF1359"/>
  <c r="LYF1364" s="1"/>
  <c r="LYF1370" s="1"/>
  <c r="LYV1359"/>
  <c r="LYV1364" s="1"/>
  <c r="LYV1370" s="1"/>
  <c r="LZL1359"/>
  <c r="LZL1364" s="1"/>
  <c r="LZL1370" s="1"/>
  <c r="MAB1359"/>
  <c r="MAB1364" s="1"/>
  <c r="MAB1370" s="1"/>
  <c r="MAR1359"/>
  <c r="MAR1364" s="1"/>
  <c r="MAR1370" s="1"/>
  <c r="MBH1359"/>
  <c r="MBH1364" s="1"/>
  <c r="MBH1370" s="1"/>
  <c r="MBX1359"/>
  <c r="MBX1364" s="1"/>
  <c r="MBX1370" s="1"/>
  <c r="MCN1359"/>
  <c r="MCN1364" s="1"/>
  <c r="MCN1370" s="1"/>
  <c r="MDD1359"/>
  <c r="MDD1364" s="1"/>
  <c r="MDD1370" s="1"/>
  <c r="MDT1359"/>
  <c r="MDT1364" s="1"/>
  <c r="MDT1370" s="1"/>
  <c r="MEJ1359"/>
  <c r="MEJ1364" s="1"/>
  <c r="MEJ1370" s="1"/>
  <c r="MEZ1359"/>
  <c r="MEZ1364" s="1"/>
  <c r="MEZ1370" s="1"/>
  <c r="MFP1359"/>
  <c r="MFP1364" s="1"/>
  <c r="MFP1370" s="1"/>
  <c r="MGF1359"/>
  <c r="MGF1364" s="1"/>
  <c r="MGF1370" s="1"/>
  <c r="MGV1359"/>
  <c r="MGV1364" s="1"/>
  <c r="MGV1370" s="1"/>
  <c r="MHL1359"/>
  <c r="MHL1364" s="1"/>
  <c r="MHL1370" s="1"/>
  <c r="MIB1359"/>
  <c r="MIB1364" s="1"/>
  <c r="MIB1370" s="1"/>
  <c r="MIR1359"/>
  <c r="MIR1364" s="1"/>
  <c r="MIR1370" s="1"/>
  <c r="MJH1359"/>
  <c r="MJH1364" s="1"/>
  <c r="MJH1370" s="1"/>
  <c r="MJX1359"/>
  <c r="MJX1364" s="1"/>
  <c r="MJX1370" s="1"/>
  <c r="MKN1359"/>
  <c r="MKN1364" s="1"/>
  <c r="MKN1370" s="1"/>
  <c r="MLD1359"/>
  <c r="MLD1364" s="1"/>
  <c r="MLD1370" s="1"/>
  <c r="MLT1359"/>
  <c r="MLT1364" s="1"/>
  <c r="MLT1370" s="1"/>
  <c r="MMJ1359"/>
  <c r="MMJ1364" s="1"/>
  <c r="MMJ1370" s="1"/>
  <c r="MMZ1359"/>
  <c r="MMZ1364" s="1"/>
  <c r="MMZ1370" s="1"/>
  <c r="MNP1359"/>
  <c r="MNP1364" s="1"/>
  <c r="MNP1370" s="1"/>
  <c r="MOF1359"/>
  <c r="MOF1364" s="1"/>
  <c r="MOF1370" s="1"/>
  <c r="MOV1359"/>
  <c r="MOV1364" s="1"/>
  <c r="MOV1370" s="1"/>
  <c r="MPL1359"/>
  <c r="MPL1364" s="1"/>
  <c r="MPL1370" s="1"/>
  <c r="MQB1359"/>
  <c r="MQB1364" s="1"/>
  <c r="MQB1370" s="1"/>
  <c r="MQR1359"/>
  <c r="MQR1364" s="1"/>
  <c r="MQR1370" s="1"/>
  <c r="MRH1359"/>
  <c r="MRH1364" s="1"/>
  <c r="MRH1370" s="1"/>
  <c r="MRX1359"/>
  <c r="MRX1364" s="1"/>
  <c r="MRX1370" s="1"/>
  <c r="MSN1359"/>
  <c r="MSN1364" s="1"/>
  <c r="MSN1370" s="1"/>
  <c r="MTD1359"/>
  <c r="MTD1364" s="1"/>
  <c r="MTD1370" s="1"/>
  <c r="MTT1359"/>
  <c r="MTT1364" s="1"/>
  <c r="MTT1370" s="1"/>
  <c r="MUJ1359"/>
  <c r="MUJ1364" s="1"/>
  <c r="MUJ1370" s="1"/>
  <c r="MUZ1359"/>
  <c r="MUZ1364" s="1"/>
  <c r="MUZ1370" s="1"/>
  <c r="MVP1359"/>
  <c r="MVP1364" s="1"/>
  <c r="MVP1370" s="1"/>
  <c r="MWF1359"/>
  <c r="MWF1364" s="1"/>
  <c r="MWF1370" s="1"/>
  <c r="MWV1359"/>
  <c r="MWV1364" s="1"/>
  <c r="MWV1370" s="1"/>
  <c r="MXL1359"/>
  <c r="MXL1364" s="1"/>
  <c r="MXL1370" s="1"/>
  <c r="MYB1359"/>
  <c r="MYB1364" s="1"/>
  <c r="MYB1370" s="1"/>
  <c r="MYR1359"/>
  <c r="MYR1364" s="1"/>
  <c r="MYR1370" s="1"/>
  <c r="MZH1359"/>
  <c r="MZH1364" s="1"/>
  <c r="MZH1370" s="1"/>
  <c r="MZX1359"/>
  <c r="MZX1364" s="1"/>
  <c r="MZX1370" s="1"/>
  <c r="NAV1364"/>
  <c r="NBD1359"/>
  <c r="NBD1364" s="1"/>
  <c r="NBD1370" s="1"/>
  <c r="NCB1364"/>
  <c r="NCB1367" s="1"/>
  <c r="NCJ1359"/>
  <c r="NCJ1364" s="1"/>
  <c r="NCJ1370" s="1"/>
  <c r="NDH1364"/>
  <c r="NDP1359"/>
  <c r="NDP1364" s="1"/>
  <c r="NDP1370" s="1"/>
  <c r="NEN1364"/>
  <c r="NEN1367" s="1"/>
  <c r="NEV1359"/>
  <c r="NEV1364" s="1"/>
  <c r="NEV1370" s="1"/>
  <c r="NFT1364"/>
  <c r="NGB1359"/>
  <c r="NGB1364" s="1"/>
  <c r="NGB1370" s="1"/>
  <c r="NGZ1364"/>
  <c r="NGZ1367" s="1"/>
  <c r="NHH1359"/>
  <c r="NHH1364" s="1"/>
  <c r="NHH1370" s="1"/>
  <c r="NIF1364"/>
  <c r="NIN1359"/>
  <c r="NIN1364" s="1"/>
  <c r="NIN1370" s="1"/>
  <c r="NJL1364"/>
  <c r="NJL1367" s="1"/>
  <c r="NJT1359"/>
  <c r="NJT1364" s="1"/>
  <c r="NJT1370" s="1"/>
  <c r="NKR1364"/>
  <c r="NKZ1359"/>
  <c r="NKZ1364" s="1"/>
  <c r="NKZ1370" s="1"/>
  <c r="NLX1364"/>
  <c r="NLX1367" s="1"/>
  <c r="NMF1359"/>
  <c r="NMF1364" s="1"/>
  <c r="NMF1370" s="1"/>
  <c r="NND1364"/>
  <c r="NNL1359"/>
  <c r="NNL1364" s="1"/>
  <c r="NNL1370" s="1"/>
  <c r="NOJ1364"/>
  <c r="NOJ1367" s="1"/>
  <c r="NOR1359"/>
  <c r="NOR1364" s="1"/>
  <c r="NOR1370" s="1"/>
  <c r="NPH1359"/>
  <c r="NPH1364" s="1"/>
  <c r="NPH1370" s="1"/>
  <c r="NPX1359"/>
  <c r="NPX1364" s="1"/>
  <c r="NPX1370" s="1"/>
  <c r="NQN1359"/>
  <c r="NQN1364" s="1"/>
  <c r="NQN1370" s="1"/>
  <c r="NRD1359"/>
  <c r="NRD1364" s="1"/>
  <c r="NRD1370" s="1"/>
  <c r="NRT1359"/>
  <c r="NRT1364" s="1"/>
  <c r="NRT1370" s="1"/>
  <c r="NSJ1359"/>
  <c r="NSJ1364" s="1"/>
  <c r="NSJ1370" s="1"/>
  <c r="NSZ1359"/>
  <c r="NSZ1364" s="1"/>
  <c r="NSZ1370" s="1"/>
  <c r="NTP1359"/>
  <c r="NTP1364" s="1"/>
  <c r="NTP1370" s="1"/>
  <c r="NUF1359"/>
  <c r="NUF1364" s="1"/>
  <c r="NUF1370" s="1"/>
  <c r="NUV1359"/>
  <c r="NUV1364" s="1"/>
  <c r="NUV1370" s="1"/>
  <c r="NVL1359"/>
  <c r="NVL1364" s="1"/>
  <c r="NVL1370" s="1"/>
  <c r="NWB1359"/>
  <c r="NWB1364" s="1"/>
  <c r="NWB1370" s="1"/>
  <c r="NWR1359"/>
  <c r="NWR1364" s="1"/>
  <c r="NWR1370" s="1"/>
  <c r="NXH1359"/>
  <c r="NXH1364" s="1"/>
  <c r="NXH1370" s="1"/>
  <c r="NXX1359"/>
  <c r="NXX1364" s="1"/>
  <c r="NXX1370" s="1"/>
  <c r="NYN1359"/>
  <c r="NYN1364" s="1"/>
  <c r="NYN1370" s="1"/>
  <c r="NZD1359"/>
  <c r="NZD1364" s="1"/>
  <c r="NZD1370" s="1"/>
  <c r="NZT1359"/>
  <c r="NZT1364" s="1"/>
  <c r="NZT1370" s="1"/>
  <c r="OAJ1359"/>
  <c r="OAJ1364" s="1"/>
  <c r="OAJ1370" s="1"/>
  <c r="OAZ1359"/>
  <c r="OAZ1364" s="1"/>
  <c r="OAZ1370" s="1"/>
  <c r="OBP1359"/>
  <c r="OBP1364" s="1"/>
  <c r="OBP1370" s="1"/>
  <c r="OCF1359"/>
  <c r="OCF1364" s="1"/>
  <c r="OCF1370" s="1"/>
  <c r="OCV1359"/>
  <c r="OCV1364" s="1"/>
  <c r="OCV1370" s="1"/>
  <c r="ODL1359"/>
  <c r="ODL1364" s="1"/>
  <c r="ODL1370" s="1"/>
  <c r="OEB1359"/>
  <c r="OEB1364" s="1"/>
  <c r="OEB1370" s="1"/>
  <c r="OER1359"/>
  <c r="OER1364" s="1"/>
  <c r="OER1370" s="1"/>
  <c r="OFH1359"/>
  <c r="OFH1364" s="1"/>
  <c r="OFH1370" s="1"/>
  <c r="OFX1359"/>
  <c r="OFX1364" s="1"/>
  <c r="OFX1370" s="1"/>
  <c r="OGN1359"/>
  <c r="OGN1364" s="1"/>
  <c r="OGN1370" s="1"/>
  <c r="OHD1359"/>
  <c r="OHD1364" s="1"/>
  <c r="OHD1370" s="1"/>
  <c r="OHT1359"/>
  <c r="OHT1364" s="1"/>
  <c r="OHT1370" s="1"/>
  <c r="OIJ1359"/>
  <c r="OIJ1364" s="1"/>
  <c r="OIJ1370" s="1"/>
  <c r="OIZ1359"/>
  <c r="OIZ1364" s="1"/>
  <c r="OIZ1370" s="1"/>
  <c r="OJP1359"/>
  <c r="OJP1364" s="1"/>
  <c r="OJP1370" s="1"/>
  <c r="OKF1359"/>
  <c r="OKF1364" s="1"/>
  <c r="OKF1370" s="1"/>
  <c r="OKV1359"/>
  <c r="OKV1364" s="1"/>
  <c r="OKV1370" s="1"/>
  <c r="OLL1359"/>
  <c r="OLL1364" s="1"/>
  <c r="OLL1370" s="1"/>
  <c r="OMB1359"/>
  <c r="OMB1364" s="1"/>
  <c r="OMB1370" s="1"/>
  <c r="OMR1359"/>
  <c r="OMR1364" s="1"/>
  <c r="OMR1370" s="1"/>
  <c r="ONH1359"/>
  <c r="ONH1364" s="1"/>
  <c r="ONH1370" s="1"/>
  <c r="ONX1359"/>
  <c r="ONX1364" s="1"/>
  <c r="ONX1370" s="1"/>
  <c r="OON1359"/>
  <c r="OON1364" s="1"/>
  <c r="OON1370" s="1"/>
  <c r="OPD1359"/>
  <c r="OPD1364" s="1"/>
  <c r="OPD1370" s="1"/>
  <c r="OPT1359"/>
  <c r="OPT1364" s="1"/>
  <c r="OPT1370" s="1"/>
  <c r="OQJ1359"/>
  <c r="OQJ1364" s="1"/>
  <c r="OQJ1370" s="1"/>
  <c r="OQZ1359"/>
  <c r="OQZ1364" s="1"/>
  <c r="OQZ1370" s="1"/>
  <c r="ORP1359"/>
  <c r="ORP1364" s="1"/>
  <c r="ORP1370" s="1"/>
  <c r="OSF1359"/>
  <c r="OSF1364" s="1"/>
  <c r="OSF1370" s="1"/>
  <c r="OSV1359"/>
  <c r="OSV1364" s="1"/>
  <c r="OSV1370" s="1"/>
  <c r="OTL1359"/>
  <c r="OTL1364" s="1"/>
  <c r="OTL1370" s="1"/>
  <c r="OUB1359"/>
  <c r="OUB1364" s="1"/>
  <c r="OUB1370" s="1"/>
  <c r="OUR1359"/>
  <c r="OUR1364" s="1"/>
  <c r="OUR1370" s="1"/>
  <c r="OVH1359"/>
  <c r="OVH1364" s="1"/>
  <c r="OVH1370" s="1"/>
  <c r="OVX1359"/>
  <c r="OVX1364" s="1"/>
  <c r="OVX1370" s="1"/>
  <c r="OWN1359"/>
  <c r="OWN1364" s="1"/>
  <c r="OWN1370" s="1"/>
  <c r="OXD1359"/>
  <c r="OXD1364" s="1"/>
  <c r="OXD1370" s="1"/>
  <c r="OXT1359"/>
  <c r="OXT1364" s="1"/>
  <c r="OXT1370" s="1"/>
  <c r="OYJ1359"/>
  <c r="OYJ1364" s="1"/>
  <c r="OYJ1370" s="1"/>
  <c r="OYZ1359"/>
  <c r="OYZ1364" s="1"/>
  <c r="OYZ1370" s="1"/>
  <c r="OZP1359"/>
  <c r="OZP1364" s="1"/>
  <c r="OZP1370" s="1"/>
  <c r="PAF1359"/>
  <c r="PAF1364" s="1"/>
  <c r="PAF1370" s="1"/>
  <c r="PBD1364"/>
  <c r="PBL1359"/>
  <c r="PBL1364" s="1"/>
  <c r="PBL1370" s="1"/>
  <c r="PCJ1364"/>
  <c r="PCR1359"/>
  <c r="PCR1364" s="1"/>
  <c r="PCR1370" s="1"/>
  <c r="PDP1364"/>
  <c r="PDX1359"/>
  <c r="PDX1364" s="1"/>
  <c r="PDX1370" s="1"/>
  <c r="PEV1364"/>
  <c r="PFD1359"/>
  <c r="PFD1364" s="1"/>
  <c r="PFD1370" s="1"/>
  <c r="PGB1364"/>
  <c r="PGJ1359"/>
  <c r="PGJ1364" s="1"/>
  <c r="PGJ1370" s="1"/>
  <c r="PHH1364"/>
  <c r="PHP1359"/>
  <c r="PHP1364" s="1"/>
  <c r="PHP1370" s="1"/>
  <c r="PIN1364"/>
  <c r="PIV1359"/>
  <c r="PIV1364" s="1"/>
  <c r="PIV1370" s="1"/>
  <c r="PAN1364"/>
  <c r="PAV1359"/>
  <c r="PAV1364" s="1"/>
  <c r="PAV1370" s="1"/>
  <c r="PBT1364"/>
  <c r="PCB1359"/>
  <c r="PCB1364" s="1"/>
  <c r="PCB1370" s="1"/>
  <c r="PCZ1364"/>
  <c r="PDH1359"/>
  <c r="PDH1364" s="1"/>
  <c r="PDH1370" s="1"/>
  <c r="PEF1364"/>
  <c r="PEN1359"/>
  <c r="PEN1364" s="1"/>
  <c r="PEN1370" s="1"/>
  <c r="PFL1364"/>
  <c r="PFT1359"/>
  <c r="PFT1364" s="1"/>
  <c r="PFT1370" s="1"/>
  <c r="PGR1364"/>
  <c r="PGZ1359"/>
  <c r="PGZ1364" s="1"/>
  <c r="PGZ1370" s="1"/>
  <c r="PHX1364"/>
  <c r="PIF1359"/>
  <c r="PIF1364" s="1"/>
  <c r="PIF1370" s="1"/>
  <c r="PJD1364"/>
  <c r="PJL1359"/>
  <c r="PJL1364" s="1"/>
  <c r="PJL1370" s="1"/>
  <c r="PKB1359"/>
  <c r="PKB1364" s="1"/>
  <c r="PKB1370" s="1"/>
  <c r="PKR1359"/>
  <c r="PKR1364" s="1"/>
  <c r="PKR1370" s="1"/>
  <c r="PLH1359"/>
  <c r="PLH1364" s="1"/>
  <c r="PLH1370" s="1"/>
  <c r="PLX1359"/>
  <c r="PLX1364" s="1"/>
  <c r="PLX1370" s="1"/>
  <c r="PMN1359"/>
  <c r="PMN1364" s="1"/>
  <c r="PMN1370" s="1"/>
  <c r="PND1359"/>
  <c r="PND1364" s="1"/>
  <c r="PND1370" s="1"/>
  <c r="PNT1359"/>
  <c r="PNT1364" s="1"/>
  <c r="PNT1370" s="1"/>
  <c r="POJ1359"/>
  <c r="POJ1364" s="1"/>
  <c r="POJ1370" s="1"/>
  <c r="POZ1359"/>
  <c r="POZ1364" s="1"/>
  <c r="POZ1370" s="1"/>
  <c r="PPP1359"/>
  <c r="PPP1364" s="1"/>
  <c r="PPP1370" s="1"/>
  <c r="PQF1359"/>
  <c r="PQF1364" s="1"/>
  <c r="PQF1370" s="1"/>
  <c r="PQV1359"/>
  <c r="PQV1364" s="1"/>
  <c r="PQV1370" s="1"/>
  <c r="PRL1359"/>
  <c r="PRL1364" s="1"/>
  <c r="PRL1370" s="1"/>
  <c r="PSB1359"/>
  <c r="PSB1364" s="1"/>
  <c r="PSB1370" s="1"/>
  <c r="PSR1359"/>
  <c r="PSR1364" s="1"/>
  <c r="PSR1370" s="1"/>
  <c r="PTH1359"/>
  <c r="PTH1364" s="1"/>
  <c r="PTH1370" s="1"/>
  <c r="PTX1359"/>
  <c r="PTX1364" s="1"/>
  <c r="PTX1370" s="1"/>
  <c r="PUN1359"/>
  <c r="PUN1364" s="1"/>
  <c r="PUN1370" s="1"/>
  <c r="PVD1359"/>
  <c r="PVD1364" s="1"/>
  <c r="PVD1370" s="1"/>
  <c r="PVT1359"/>
  <c r="PVT1364" s="1"/>
  <c r="PVT1370" s="1"/>
  <c r="PWJ1359"/>
  <c r="PWJ1364" s="1"/>
  <c r="PWJ1370" s="1"/>
  <c r="PWZ1359"/>
  <c r="PWZ1364" s="1"/>
  <c r="PWZ1370" s="1"/>
  <c r="PXP1359"/>
  <c r="PXP1364" s="1"/>
  <c r="PXP1370" s="1"/>
  <c r="PYF1359"/>
  <c r="PYF1364" s="1"/>
  <c r="PYF1370" s="1"/>
  <c r="PYV1359"/>
  <c r="PYV1364" s="1"/>
  <c r="PYV1370" s="1"/>
  <c r="PZL1359"/>
  <c r="PZL1364" s="1"/>
  <c r="PZL1370" s="1"/>
  <c r="QAB1359"/>
  <c r="QAB1364" s="1"/>
  <c r="QAB1370" s="1"/>
  <c r="QAR1359"/>
  <c r="QAR1364" s="1"/>
  <c r="QAR1370" s="1"/>
  <c r="QBH1359"/>
  <c r="QBH1364" s="1"/>
  <c r="QBH1370" s="1"/>
  <c r="QBX1359"/>
  <c r="QBX1364" s="1"/>
  <c r="QBX1370" s="1"/>
  <c r="QCN1359"/>
  <c r="QCN1364" s="1"/>
  <c r="QCN1370" s="1"/>
  <c r="QDD1359"/>
  <c r="QDD1364" s="1"/>
  <c r="QDD1370" s="1"/>
  <c r="QDT1359"/>
  <c r="QDT1364" s="1"/>
  <c r="QDT1370" s="1"/>
  <c r="QEJ1359"/>
  <c r="QEJ1364" s="1"/>
  <c r="QEJ1370" s="1"/>
  <c r="QEZ1359"/>
  <c r="QEZ1364" s="1"/>
  <c r="QEZ1370" s="1"/>
  <c r="QFP1359"/>
  <c r="QFP1364" s="1"/>
  <c r="QFP1370" s="1"/>
  <c r="QGF1359"/>
  <c r="QGF1364" s="1"/>
  <c r="QGF1370" s="1"/>
  <c r="QGV1359"/>
  <c r="QGV1364" s="1"/>
  <c r="QGV1370" s="1"/>
  <c r="QHL1359"/>
  <c r="QHL1364" s="1"/>
  <c r="QHL1370" s="1"/>
  <c r="QIB1359"/>
  <c r="QIB1364" s="1"/>
  <c r="QIB1370" s="1"/>
  <c r="QIR1359"/>
  <c r="QIR1364" s="1"/>
  <c r="QIR1370" s="1"/>
  <c r="QJH1359"/>
  <c r="QJH1364" s="1"/>
  <c r="QJH1370" s="1"/>
  <c r="QJX1359"/>
  <c r="QJX1364" s="1"/>
  <c r="QJX1370" s="1"/>
  <c r="QKN1359"/>
  <c r="QKN1364" s="1"/>
  <c r="QKN1370" s="1"/>
  <c r="QLD1359"/>
  <c r="QLD1364" s="1"/>
  <c r="QLD1370" s="1"/>
  <c r="QLT1359"/>
  <c r="QLT1364" s="1"/>
  <c r="QLT1370" s="1"/>
  <c r="QMJ1359"/>
  <c r="QMJ1364" s="1"/>
  <c r="QMJ1370" s="1"/>
  <c r="QMZ1359"/>
  <c r="QMZ1364" s="1"/>
  <c r="QMZ1370" s="1"/>
  <c r="QNP1359"/>
  <c r="QNP1364" s="1"/>
  <c r="QNP1370" s="1"/>
  <c r="QOF1359"/>
  <c r="QOF1364" s="1"/>
  <c r="QOF1370" s="1"/>
  <c r="QOV1359"/>
  <c r="QOV1364" s="1"/>
  <c r="QOV1370" s="1"/>
  <c r="QPL1359"/>
  <c r="QPL1364" s="1"/>
  <c r="QPL1370" s="1"/>
  <c r="QQB1359"/>
  <c r="QQB1364" s="1"/>
  <c r="QQB1370" s="1"/>
  <c r="QQR1359"/>
  <c r="QQR1364" s="1"/>
  <c r="QQR1370" s="1"/>
  <c r="QRH1359"/>
  <c r="QRH1364" s="1"/>
  <c r="QRH1370" s="1"/>
  <c r="QRX1359"/>
  <c r="QRX1364" s="1"/>
  <c r="QRX1370" s="1"/>
  <c r="QSN1359"/>
  <c r="QSN1364" s="1"/>
  <c r="QSN1370" s="1"/>
  <c r="QTD1359"/>
  <c r="QTD1364" s="1"/>
  <c r="QTD1370" s="1"/>
  <c r="QTT1359"/>
  <c r="QTT1364" s="1"/>
  <c r="QTT1370" s="1"/>
  <c r="QUJ1359"/>
  <c r="QUJ1364" s="1"/>
  <c r="QUJ1370" s="1"/>
  <c r="QUZ1359"/>
  <c r="QUZ1364" s="1"/>
  <c r="QUZ1370" s="1"/>
  <c r="QVP1359"/>
  <c r="QVP1364" s="1"/>
  <c r="QVP1370" s="1"/>
  <c r="QWF1359"/>
  <c r="QWF1364" s="1"/>
  <c r="QWF1370" s="1"/>
  <c r="QWV1359"/>
  <c r="QWV1364" s="1"/>
  <c r="QWV1370" s="1"/>
  <c r="QXL1359"/>
  <c r="QXL1364" s="1"/>
  <c r="QXL1370" s="1"/>
  <c r="QYB1359"/>
  <c r="QYB1364" s="1"/>
  <c r="QYB1370" s="1"/>
  <c r="QYR1359"/>
  <c r="QYR1364" s="1"/>
  <c r="QYR1370" s="1"/>
  <c r="XDX1359"/>
  <c r="XDX1364" s="1"/>
  <c r="XDX1370" s="1"/>
  <c r="XEN1359"/>
  <c r="XEN1364" s="1"/>
  <c r="XEN1370" s="1"/>
  <c r="FBL1364"/>
  <c r="FBL1370" s="1"/>
  <c r="FBT1359"/>
  <c r="FBT1364" s="1"/>
  <c r="FBT1370" s="1"/>
  <c r="FCR1364"/>
  <c r="FCR1367" s="1"/>
  <c r="FCZ1359"/>
  <c r="FCZ1364" s="1"/>
  <c r="FCZ1370" s="1"/>
  <c r="FDX1364"/>
  <c r="FDX1370" s="1"/>
  <c r="FEF1359"/>
  <c r="FEF1364" s="1"/>
  <c r="FEF1370" s="1"/>
  <c r="FFD1364"/>
  <c r="FFD1367" s="1"/>
  <c r="FFL1359"/>
  <c r="FFL1364" s="1"/>
  <c r="FFL1370" s="1"/>
  <c r="FGJ1364"/>
  <c r="FGJ1370" s="1"/>
  <c r="FGR1359"/>
  <c r="FGR1364" s="1"/>
  <c r="FGR1370" s="1"/>
  <c r="FHP1364"/>
  <c r="FHP1367" s="1"/>
  <c r="FHX1359"/>
  <c r="FHX1364" s="1"/>
  <c r="FHX1370" s="1"/>
  <c r="FIV1364"/>
  <c r="FIV1370" s="1"/>
  <c r="FJD1359"/>
  <c r="FJD1364" s="1"/>
  <c r="FJD1370" s="1"/>
  <c r="FKB1364"/>
  <c r="FKB1367" s="1"/>
  <c r="FKJ1359"/>
  <c r="FKJ1364" s="1"/>
  <c r="FKJ1370" s="1"/>
  <c r="FAV1364"/>
  <c r="FBD1359"/>
  <c r="FBD1364" s="1"/>
  <c r="FBD1370" s="1"/>
  <c r="FCB1364"/>
  <c r="FCB1367" s="1"/>
  <c r="FCJ1359"/>
  <c r="FCJ1364" s="1"/>
  <c r="FCJ1370" s="1"/>
  <c r="FDH1364"/>
  <c r="FDP1359"/>
  <c r="FDP1364" s="1"/>
  <c r="FDP1370" s="1"/>
  <c r="FEN1364"/>
  <c r="FEN1370" s="1"/>
  <c r="FEV1359"/>
  <c r="FEV1364" s="1"/>
  <c r="FEV1370" s="1"/>
  <c r="FFT1364"/>
  <c r="FGB1359"/>
  <c r="FGB1364" s="1"/>
  <c r="FGB1370" s="1"/>
  <c r="FGZ1364"/>
  <c r="FGZ1367" s="1"/>
  <c r="FHH1359"/>
  <c r="FHH1364" s="1"/>
  <c r="FHH1370" s="1"/>
  <c r="FIF1364"/>
  <c r="FIN1359"/>
  <c r="FIN1364" s="1"/>
  <c r="FIN1370" s="1"/>
  <c r="FJL1364"/>
  <c r="FJL1370" s="1"/>
  <c r="FJT1359"/>
  <c r="FJT1364" s="1"/>
  <c r="FJT1370" s="1"/>
  <c r="FKZ1359"/>
  <c r="FKZ1364" s="1"/>
  <c r="FKZ1370" s="1"/>
  <c r="FLP1359"/>
  <c r="FLP1364" s="1"/>
  <c r="FLP1370" s="1"/>
  <c r="FMF1359"/>
  <c r="FMF1364" s="1"/>
  <c r="FMF1370" s="1"/>
  <c r="FMV1359"/>
  <c r="FMV1364" s="1"/>
  <c r="FMV1370" s="1"/>
  <c r="FNL1359"/>
  <c r="FNL1364" s="1"/>
  <c r="FNL1370" s="1"/>
  <c r="FOB1359"/>
  <c r="FOB1364" s="1"/>
  <c r="FOB1370" s="1"/>
  <c r="FOR1359"/>
  <c r="FOR1364" s="1"/>
  <c r="FOR1370" s="1"/>
  <c r="FPH1359"/>
  <c r="FPH1364" s="1"/>
  <c r="FPH1370" s="1"/>
  <c r="FPX1359"/>
  <c r="FPX1364" s="1"/>
  <c r="FPX1370" s="1"/>
  <c r="FQN1359"/>
  <c r="FQN1364" s="1"/>
  <c r="FQN1370" s="1"/>
  <c r="FRD1359"/>
  <c r="FRD1364" s="1"/>
  <c r="FRD1370" s="1"/>
  <c r="FRT1359"/>
  <c r="FRT1364" s="1"/>
  <c r="FRT1370" s="1"/>
  <c r="FSJ1359"/>
  <c r="FSJ1364" s="1"/>
  <c r="FSJ1370" s="1"/>
  <c r="FSZ1359"/>
  <c r="FSZ1364" s="1"/>
  <c r="FSZ1370" s="1"/>
  <c r="FTP1359"/>
  <c r="FTP1364" s="1"/>
  <c r="FTP1370" s="1"/>
  <c r="FUF1359"/>
  <c r="FUF1364" s="1"/>
  <c r="FUF1370" s="1"/>
  <c r="FUV1359"/>
  <c r="FUV1364" s="1"/>
  <c r="FUV1370" s="1"/>
  <c r="FVL1359"/>
  <c r="FVL1364" s="1"/>
  <c r="FVL1370" s="1"/>
  <c r="FWB1359"/>
  <c r="FWB1364" s="1"/>
  <c r="FWB1370" s="1"/>
  <c r="FWR1359"/>
  <c r="FWR1364" s="1"/>
  <c r="FWR1370" s="1"/>
  <c r="FXH1359"/>
  <c r="FXH1364" s="1"/>
  <c r="FXH1370" s="1"/>
  <c r="FXX1359"/>
  <c r="FXX1364" s="1"/>
  <c r="FXX1370" s="1"/>
  <c r="FYN1359"/>
  <c r="FYN1364" s="1"/>
  <c r="FYN1370" s="1"/>
  <c r="FZD1359"/>
  <c r="FZD1364" s="1"/>
  <c r="FZD1370" s="1"/>
  <c r="FZT1359"/>
  <c r="FZT1364" s="1"/>
  <c r="FZT1370" s="1"/>
  <c r="GAJ1359"/>
  <c r="GAJ1364" s="1"/>
  <c r="GAJ1370" s="1"/>
  <c r="GAZ1359"/>
  <c r="GAZ1364" s="1"/>
  <c r="GAZ1370" s="1"/>
  <c r="GBP1359"/>
  <c r="GBP1364" s="1"/>
  <c r="GBP1370" s="1"/>
  <c r="GCF1359"/>
  <c r="GCF1364" s="1"/>
  <c r="GCF1370" s="1"/>
  <c r="GCV1359"/>
  <c r="GCV1364" s="1"/>
  <c r="GCV1370" s="1"/>
  <c r="GDL1359"/>
  <c r="GDL1364" s="1"/>
  <c r="GDL1370" s="1"/>
  <c r="GEB1359"/>
  <c r="GEB1364" s="1"/>
  <c r="GEB1370" s="1"/>
  <c r="GER1359"/>
  <c r="GER1364" s="1"/>
  <c r="GER1370" s="1"/>
  <c r="GFH1359"/>
  <c r="GFH1364" s="1"/>
  <c r="GFH1370" s="1"/>
  <c r="GFX1359"/>
  <c r="GFX1364" s="1"/>
  <c r="GFX1370" s="1"/>
  <c r="GGN1359"/>
  <c r="GGN1364" s="1"/>
  <c r="GGN1370" s="1"/>
  <c r="GHD1359"/>
  <c r="GHD1364" s="1"/>
  <c r="GHD1370" s="1"/>
  <c r="GHT1359"/>
  <c r="GHT1364" s="1"/>
  <c r="GHT1370" s="1"/>
  <c r="GIJ1359"/>
  <c r="GIJ1364" s="1"/>
  <c r="GIJ1370" s="1"/>
  <c r="GIZ1359"/>
  <c r="GIZ1364" s="1"/>
  <c r="GIZ1370" s="1"/>
  <c r="GJP1359"/>
  <c r="GJP1364" s="1"/>
  <c r="GJP1370" s="1"/>
  <c r="GKF1359"/>
  <c r="GKF1364" s="1"/>
  <c r="GKF1370" s="1"/>
  <c r="GKV1359"/>
  <c r="GKV1364" s="1"/>
  <c r="GKV1370" s="1"/>
  <c r="GLL1359"/>
  <c r="GLL1364" s="1"/>
  <c r="GLL1370" s="1"/>
  <c r="GMB1359"/>
  <c r="GMB1364" s="1"/>
  <c r="GMB1370" s="1"/>
  <c r="GMR1359"/>
  <c r="GMR1364" s="1"/>
  <c r="GMR1370" s="1"/>
  <c r="GNH1359"/>
  <c r="GNH1364" s="1"/>
  <c r="GNH1370" s="1"/>
  <c r="GNX1359"/>
  <c r="GNX1364" s="1"/>
  <c r="GNX1370" s="1"/>
  <c r="GON1359"/>
  <c r="GON1364" s="1"/>
  <c r="GON1370" s="1"/>
  <c r="GPD1359"/>
  <c r="GPD1364" s="1"/>
  <c r="GPD1370" s="1"/>
  <c r="GPT1359"/>
  <c r="GPT1364" s="1"/>
  <c r="GPT1370" s="1"/>
  <c r="GQJ1359"/>
  <c r="GQJ1364" s="1"/>
  <c r="GQJ1370" s="1"/>
  <c r="GQZ1359"/>
  <c r="GQZ1364" s="1"/>
  <c r="GQZ1370" s="1"/>
  <c r="GRP1359"/>
  <c r="GRP1364" s="1"/>
  <c r="GRP1370" s="1"/>
  <c r="GSF1359"/>
  <c r="GSF1364" s="1"/>
  <c r="GSF1370" s="1"/>
  <c r="GSV1359"/>
  <c r="GSV1364" s="1"/>
  <c r="GSV1370" s="1"/>
  <c r="GTL1359"/>
  <c r="GTL1364" s="1"/>
  <c r="GTL1370" s="1"/>
  <c r="GUB1359"/>
  <c r="GUB1364" s="1"/>
  <c r="GUB1370" s="1"/>
  <c r="GUR1359"/>
  <c r="GUR1364" s="1"/>
  <c r="GUR1370" s="1"/>
  <c r="GVH1359"/>
  <c r="GVH1364" s="1"/>
  <c r="GVH1370" s="1"/>
  <c r="GVX1359"/>
  <c r="GVX1364" s="1"/>
  <c r="GVX1370" s="1"/>
  <c r="GWN1359"/>
  <c r="GWN1364" s="1"/>
  <c r="GWN1370" s="1"/>
  <c r="GXD1359"/>
  <c r="GXD1364" s="1"/>
  <c r="GXD1370" s="1"/>
  <c r="GXT1359"/>
  <c r="GXT1364" s="1"/>
  <c r="GXT1370" s="1"/>
  <c r="RFD1364"/>
  <c r="RFL1359"/>
  <c r="RFL1364" s="1"/>
  <c r="RFL1370" s="1"/>
  <c r="RGJ1364"/>
  <c r="RGJ1367" s="1"/>
  <c r="RGR1359"/>
  <c r="RGR1364" s="1"/>
  <c r="RGR1370" s="1"/>
  <c r="RHP1364"/>
  <c r="RHX1359"/>
  <c r="RHX1364" s="1"/>
  <c r="RHX1370" s="1"/>
  <c r="RIV1364"/>
  <c r="RIV1367" s="1"/>
  <c r="RJD1359"/>
  <c r="RJD1364" s="1"/>
  <c r="RJD1370" s="1"/>
  <c r="RKB1364"/>
  <c r="RKJ1359"/>
  <c r="RKJ1364" s="1"/>
  <c r="RKJ1370" s="1"/>
  <c r="RLH1364"/>
  <c r="RLH1367" s="1"/>
  <c r="RLP1359"/>
  <c r="RLP1364" s="1"/>
  <c r="RLP1370" s="1"/>
  <c r="RMN1364"/>
  <c r="RMV1359"/>
  <c r="RMV1364" s="1"/>
  <c r="RMV1370" s="1"/>
  <c r="RNT1364"/>
  <c r="RNT1367" s="1"/>
  <c r="ROB1359"/>
  <c r="ROB1364" s="1"/>
  <c r="ROB1370" s="1"/>
  <c r="ROZ1364"/>
  <c r="RPH1359"/>
  <c r="RPH1364" s="1"/>
  <c r="RPH1370" s="1"/>
  <c r="RQF1364"/>
  <c r="RQF1367" s="1"/>
  <c r="RQN1359"/>
  <c r="RQN1364" s="1"/>
  <c r="RQN1370" s="1"/>
  <c r="RRL1364"/>
  <c r="RRT1359"/>
  <c r="RRT1364" s="1"/>
  <c r="RRT1370" s="1"/>
  <c r="RSR1364"/>
  <c r="RSR1367" s="1"/>
  <c r="RSZ1359"/>
  <c r="RSZ1364" s="1"/>
  <c r="RSZ1370" s="1"/>
  <c r="RTX1364"/>
  <c r="RUF1359"/>
  <c r="RUF1364" s="1"/>
  <c r="RUF1370" s="1"/>
  <c r="RVD1364"/>
  <c r="RVD1367" s="1"/>
  <c r="RVL1359"/>
  <c r="RVL1364" s="1"/>
  <c r="RVL1370" s="1"/>
  <c r="RWJ1364"/>
  <c r="RWR1359"/>
  <c r="RWR1364" s="1"/>
  <c r="RWR1370" s="1"/>
  <c r="RXP1364"/>
  <c r="RXP1367" s="1"/>
  <c r="RXX1359"/>
  <c r="RXX1364" s="1"/>
  <c r="RXX1370" s="1"/>
  <c r="REN1364"/>
  <c r="REV1359"/>
  <c r="REV1364" s="1"/>
  <c r="REV1370" s="1"/>
  <c r="RFT1364"/>
  <c r="RFT1370" s="1"/>
  <c r="RGB1359"/>
  <c r="RGB1364" s="1"/>
  <c r="RGB1370" s="1"/>
  <c r="RGZ1364"/>
  <c r="RHH1359"/>
  <c r="RHH1364" s="1"/>
  <c r="RHH1370" s="1"/>
  <c r="RIF1364"/>
  <c r="RIF1370" s="1"/>
  <c r="RIN1359"/>
  <c r="RIN1364" s="1"/>
  <c r="RIN1370" s="1"/>
  <c r="RJL1364"/>
  <c r="RJT1359"/>
  <c r="RJT1364" s="1"/>
  <c r="RJT1370" s="1"/>
  <c r="RKR1364"/>
  <c r="RKR1370" s="1"/>
  <c r="RKZ1359"/>
  <c r="RKZ1364" s="1"/>
  <c r="RKZ1370" s="1"/>
  <c r="RLX1364"/>
  <c r="RMF1359"/>
  <c r="RMF1364" s="1"/>
  <c r="RMF1370" s="1"/>
  <c r="RND1364"/>
  <c r="RND1370" s="1"/>
  <c r="RNL1359"/>
  <c r="RNL1364" s="1"/>
  <c r="RNL1370" s="1"/>
  <c r="ROJ1364"/>
  <c r="ROR1359"/>
  <c r="ROR1364" s="1"/>
  <c r="ROR1370" s="1"/>
  <c r="RPP1364"/>
  <c r="RPP1370" s="1"/>
  <c r="RPX1359"/>
  <c r="RPX1364" s="1"/>
  <c r="RPX1370" s="1"/>
  <c r="RQV1364"/>
  <c r="RRD1359"/>
  <c r="RRD1364" s="1"/>
  <c r="RRD1370" s="1"/>
  <c r="RSB1364"/>
  <c r="RSB1370" s="1"/>
  <c r="RSJ1359"/>
  <c r="RSJ1364" s="1"/>
  <c r="RSJ1370" s="1"/>
  <c r="RTH1364"/>
  <c r="RTP1359"/>
  <c r="RTP1364" s="1"/>
  <c r="RTP1370" s="1"/>
  <c r="RUN1364"/>
  <c r="RUN1370" s="1"/>
  <c r="RUV1359"/>
  <c r="RUV1364" s="1"/>
  <c r="RUV1370" s="1"/>
  <c r="RVT1364"/>
  <c r="RWB1359"/>
  <c r="RWB1364" s="1"/>
  <c r="RWB1370" s="1"/>
  <c r="RWZ1364"/>
  <c r="RWZ1370" s="1"/>
  <c r="RXH1359"/>
  <c r="RXH1364" s="1"/>
  <c r="RXH1370" s="1"/>
  <c r="VEN1364"/>
  <c r="VEV1359"/>
  <c r="VEV1364" s="1"/>
  <c r="VEV1370" s="1"/>
  <c r="VFT1364"/>
  <c r="VFT1367" s="1"/>
  <c r="VGB1359"/>
  <c r="VGB1364" s="1"/>
  <c r="VGB1370" s="1"/>
  <c r="VGZ1364"/>
  <c r="VHH1359"/>
  <c r="VHH1364" s="1"/>
  <c r="VHH1370" s="1"/>
  <c r="VIF1364"/>
  <c r="VIF1367" s="1"/>
  <c r="VIN1359"/>
  <c r="VIN1364" s="1"/>
  <c r="VIN1370" s="1"/>
  <c r="VJL1364"/>
  <c r="VJT1359"/>
  <c r="VJT1364" s="1"/>
  <c r="VJT1370" s="1"/>
  <c r="RYN1359"/>
  <c r="RYN1364" s="1"/>
  <c r="RYN1370" s="1"/>
  <c r="RZD1359"/>
  <c r="RZD1364" s="1"/>
  <c r="RZD1370" s="1"/>
  <c r="RZT1359"/>
  <c r="RZT1364" s="1"/>
  <c r="RZT1370" s="1"/>
  <c r="SAJ1359"/>
  <c r="SAJ1364" s="1"/>
  <c r="SAJ1370" s="1"/>
  <c r="SAZ1359"/>
  <c r="SAZ1364" s="1"/>
  <c r="SAZ1370" s="1"/>
  <c r="SBP1359"/>
  <c r="SBP1364" s="1"/>
  <c r="SBP1370" s="1"/>
  <c r="SCF1359"/>
  <c r="SCF1364" s="1"/>
  <c r="SCF1370" s="1"/>
  <c r="SCV1359"/>
  <c r="SCV1364" s="1"/>
  <c r="SCV1370" s="1"/>
  <c r="SDL1359"/>
  <c r="SDL1364" s="1"/>
  <c r="SDL1370" s="1"/>
  <c r="SEB1359"/>
  <c r="SEB1364" s="1"/>
  <c r="SEB1370" s="1"/>
  <c r="SER1359"/>
  <c r="SER1364" s="1"/>
  <c r="SER1370" s="1"/>
  <c r="SFH1359"/>
  <c r="SFH1364" s="1"/>
  <c r="SFH1370" s="1"/>
  <c r="SFX1359"/>
  <c r="SFX1364" s="1"/>
  <c r="SFX1370" s="1"/>
  <c r="SGN1359"/>
  <c r="SGN1364" s="1"/>
  <c r="SGN1370" s="1"/>
  <c r="SHD1359"/>
  <c r="SHD1364" s="1"/>
  <c r="SHD1370" s="1"/>
  <c r="SHT1359"/>
  <c r="SHT1364" s="1"/>
  <c r="SHT1370" s="1"/>
  <c r="SIJ1359"/>
  <c r="SIJ1364" s="1"/>
  <c r="SIJ1370" s="1"/>
  <c r="SIZ1359"/>
  <c r="SIZ1364" s="1"/>
  <c r="SIZ1370" s="1"/>
  <c r="SJP1359"/>
  <c r="SJP1364" s="1"/>
  <c r="SJP1370" s="1"/>
  <c r="SKF1359"/>
  <c r="SKF1364" s="1"/>
  <c r="SKF1370" s="1"/>
  <c r="SKV1359"/>
  <c r="SKV1364" s="1"/>
  <c r="SKV1370" s="1"/>
  <c r="SLL1359"/>
  <c r="SLL1364" s="1"/>
  <c r="SLL1370" s="1"/>
  <c r="SMB1359"/>
  <c r="SMB1364" s="1"/>
  <c r="SMB1370" s="1"/>
  <c r="SMR1359"/>
  <c r="SMR1364" s="1"/>
  <c r="SMR1370" s="1"/>
  <c r="SNH1359"/>
  <c r="SNH1364" s="1"/>
  <c r="SNH1370" s="1"/>
  <c r="SNX1359"/>
  <c r="SNX1364" s="1"/>
  <c r="SNX1370" s="1"/>
  <c r="SON1359"/>
  <c r="SON1364" s="1"/>
  <c r="SON1370" s="1"/>
  <c r="SPD1359"/>
  <c r="SPD1364" s="1"/>
  <c r="SPD1370" s="1"/>
  <c r="SPT1359"/>
  <c r="SPT1364" s="1"/>
  <c r="SPT1370" s="1"/>
  <c r="SQJ1359"/>
  <c r="SQJ1364" s="1"/>
  <c r="SQJ1370" s="1"/>
  <c r="SQZ1359"/>
  <c r="SQZ1364" s="1"/>
  <c r="SQZ1370" s="1"/>
  <c r="SRP1359"/>
  <c r="SRP1364" s="1"/>
  <c r="SRP1370" s="1"/>
  <c r="SSF1359"/>
  <c r="SSF1364" s="1"/>
  <c r="SSF1370" s="1"/>
  <c r="SSV1359"/>
  <c r="SSV1364" s="1"/>
  <c r="SSV1370" s="1"/>
  <c r="STL1359"/>
  <c r="STL1364" s="1"/>
  <c r="STL1370" s="1"/>
  <c r="SUB1359"/>
  <c r="SUB1364" s="1"/>
  <c r="SUB1370" s="1"/>
  <c r="SUR1359"/>
  <c r="SUR1364" s="1"/>
  <c r="SUR1370" s="1"/>
  <c r="SVH1359"/>
  <c r="SVH1364" s="1"/>
  <c r="SVH1370" s="1"/>
  <c r="SVX1359"/>
  <c r="SVX1364" s="1"/>
  <c r="SVX1370" s="1"/>
  <c r="SWN1359"/>
  <c r="SWN1364" s="1"/>
  <c r="SWN1370" s="1"/>
  <c r="SXD1359"/>
  <c r="SXD1364" s="1"/>
  <c r="SXD1370" s="1"/>
  <c r="SXT1359"/>
  <c r="SXT1364" s="1"/>
  <c r="SXT1370" s="1"/>
  <c r="SYJ1359"/>
  <c r="SYJ1364" s="1"/>
  <c r="SYJ1370" s="1"/>
  <c r="SYZ1359"/>
  <c r="SYZ1364" s="1"/>
  <c r="SYZ1370" s="1"/>
  <c r="SZP1359"/>
  <c r="SZP1364" s="1"/>
  <c r="SZP1370" s="1"/>
  <c r="TAF1359"/>
  <c r="TAF1364" s="1"/>
  <c r="TAF1370" s="1"/>
  <c r="TAV1359"/>
  <c r="TAV1364" s="1"/>
  <c r="TAV1370" s="1"/>
  <c r="TBL1359"/>
  <c r="TBL1364" s="1"/>
  <c r="TBL1370" s="1"/>
  <c r="TCB1359"/>
  <c r="TCB1364" s="1"/>
  <c r="TCB1370" s="1"/>
  <c r="TCR1359"/>
  <c r="TCR1364" s="1"/>
  <c r="TCR1370" s="1"/>
  <c r="TDH1359"/>
  <c r="TDH1364" s="1"/>
  <c r="TDH1370" s="1"/>
  <c r="TDX1359"/>
  <c r="TDX1364" s="1"/>
  <c r="TDX1370" s="1"/>
  <c r="TEN1359"/>
  <c r="TEN1364" s="1"/>
  <c r="TEN1370" s="1"/>
  <c r="TFD1359"/>
  <c r="TFD1364" s="1"/>
  <c r="TFD1370" s="1"/>
  <c r="TFT1359"/>
  <c r="TFT1364" s="1"/>
  <c r="TFT1370" s="1"/>
  <c r="TGJ1359"/>
  <c r="TGJ1364" s="1"/>
  <c r="TGJ1370" s="1"/>
  <c r="TGZ1359"/>
  <c r="TGZ1364" s="1"/>
  <c r="TGZ1370" s="1"/>
  <c r="THP1359"/>
  <c r="THP1364" s="1"/>
  <c r="THP1370" s="1"/>
  <c r="TIF1359"/>
  <c r="TIF1364" s="1"/>
  <c r="TIF1370" s="1"/>
  <c r="TIV1359"/>
  <c r="TIV1364" s="1"/>
  <c r="TIV1370" s="1"/>
  <c r="TJL1359"/>
  <c r="TJL1364" s="1"/>
  <c r="TJL1370" s="1"/>
  <c r="TKB1359"/>
  <c r="TKB1364" s="1"/>
  <c r="TKB1370" s="1"/>
  <c r="TKR1359"/>
  <c r="TKR1364" s="1"/>
  <c r="TKR1370" s="1"/>
  <c r="TLH1359"/>
  <c r="TLH1364" s="1"/>
  <c r="TLH1370" s="1"/>
  <c r="TLX1359"/>
  <c r="TLX1364" s="1"/>
  <c r="TLX1370" s="1"/>
  <c r="TMN1359"/>
  <c r="TMN1364" s="1"/>
  <c r="TMN1370" s="1"/>
  <c r="TND1359"/>
  <c r="TND1364" s="1"/>
  <c r="TND1370" s="1"/>
  <c r="TNT1359"/>
  <c r="TNT1364" s="1"/>
  <c r="TNT1370" s="1"/>
  <c r="TOJ1359"/>
  <c r="TOJ1364" s="1"/>
  <c r="TOJ1370" s="1"/>
  <c r="TOZ1359"/>
  <c r="TOZ1364" s="1"/>
  <c r="TOZ1370" s="1"/>
  <c r="TPP1359"/>
  <c r="TPP1364" s="1"/>
  <c r="TPP1370" s="1"/>
  <c r="TQF1359"/>
  <c r="TQF1364" s="1"/>
  <c r="TQF1370" s="1"/>
  <c r="TQV1359"/>
  <c r="TQV1364" s="1"/>
  <c r="TQV1370" s="1"/>
  <c r="TRL1359"/>
  <c r="TRL1364" s="1"/>
  <c r="TRL1370" s="1"/>
  <c r="TSB1359"/>
  <c r="TSB1364" s="1"/>
  <c r="TSB1370" s="1"/>
  <c r="TSR1359"/>
  <c r="TSR1364" s="1"/>
  <c r="TSR1370" s="1"/>
  <c r="TTH1359"/>
  <c r="TTH1364" s="1"/>
  <c r="TTH1370" s="1"/>
  <c r="TTX1359"/>
  <c r="TTX1364" s="1"/>
  <c r="TTX1370" s="1"/>
  <c r="TUN1359"/>
  <c r="TUN1364" s="1"/>
  <c r="TUN1370" s="1"/>
  <c r="TVD1359"/>
  <c r="TVD1364" s="1"/>
  <c r="TVD1370" s="1"/>
  <c r="TVT1359"/>
  <c r="TVT1364" s="1"/>
  <c r="TVT1370" s="1"/>
  <c r="TWJ1359"/>
  <c r="TWJ1364" s="1"/>
  <c r="TWJ1370" s="1"/>
  <c r="TWZ1359"/>
  <c r="TWZ1364" s="1"/>
  <c r="TWZ1370" s="1"/>
  <c r="TXP1359"/>
  <c r="TXP1364" s="1"/>
  <c r="TXP1370" s="1"/>
  <c r="TYF1359"/>
  <c r="TYF1364" s="1"/>
  <c r="TYF1370" s="1"/>
  <c r="TYV1359"/>
  <c r="TYV1364" s="1"/>
  <c r="TYV1370" s="1"/>
  <c r="TZL1359"/>
  <c r="TZL1364" s="1"/>
  <c r="TZL1370" s="1"/>
  <c r="UAB1359"/>
  <c r="UAB1364" s="1"/>
  <c r="UAB1370" s="1"/>
  <c r="UAR1359"/>
  <c r="UAR1364" s="1"/>
  <c r="UAR1370" s="1"/>
  <c r="UBH1359"/>
  <c r="UBH1364" s="1"/>
  <c r="UBH1370" s="1"/>
  <c r="UBX1359"/>
  <c r="UBX1364" s="1"/>
  <c r="UBX1370" s="1"/>
  <c r="UCN1359"/>
  <c r="UCN1364" s="1"/>
  <c r="UCN1370" s="1"/>
  <c r="UDD1359"/>
  <c r="UDD1364" s="1"/>
  <c r="UDD1370" s="1"/>
  <c r="UDT1359"/>
  <c r="UDT1364" s="1"/>
  <c r="UDT1370" s="1"/>
  <c r="UEJ1359"/>
  <c r="UEJ1364" s="1"/>
  <c r="UEJ1370" s="1"/>
  <c r="UEZ1359"/>
  <c r="UEZ1364" s="1"/>
  <c r="UEZ1370" s="1"/>
  <c r="UFP1359"/>
  <c r="UFP1364" s="1"/>
  <c r="UFP1370" s="1"/>
  <c r="UGF1359"/>
  <c r="UGF1364" s="1"/>
  <c r="UGF1370" s="1"/>
  <c r="UGV1359"/>
  <c r="UGV1364" s="1"/>
  <c r="UGV1370" s="1"/>
  <c r="UHL1359"/>
  <c r="UHL1364" s="1"/>
  <c r="UHL1370" s="1"/>
  <c r="UIB1359"/>
  <c r="UIB1364" s="1"/>
  <c r="UIB1370" s="1"/>
  <c r="UIR1359"/>
  <c r="UIR1364" s="1"/>
  <c r="UIR1370" s="1"/>
  <c r="UJH1359"/>
  <c r="UJH1364" s="1"/>
  <c r="UJH1370" s="1"/>
  <c r="UJX1359"/>
  <c r="UJX1364" s="1"/>
  <c r="UJX1370" s="1"/>
  <c r="UKN1359"/>
  <c r="UKN1364" s="1"/>
  <c r="UKN1370" s="1"/>
  <c r="ULD1359"/>
  <c r="ULD1364" s="1"/>
  <c r="ULD1370" s="1"/>
  <c r="ULT1359"/>
  <c r="ULT1364" s="1"/>
  <c r="ULT1370" s="1"/>
  <c r="UMJ1359"/>
  <c r="UMJ1364" s="1"/>
  <c r="UMJ1370" s="1"/>
  <c r="UMZ1359"/>
  <c r="UMZ1364" s="1"/>
  <c r="UMZ1370" s="1"/>
  <c r="UNP1359"/>
  <c r="UNP1364" s="1"/>
  <c r="UNP1370" s="1"/>
  <c r="UOF1359"/>
  <c r="UOF1364" s="1"/>
  <c r="UOF1370" s="1"/>
  <c r="UOV1359"/>
  <c r="UOV1364" s="1"/>
  <c r="UOV1370" s="1"/>
  <c r="UPL1359"/>
  <c r="UPL1364" s="1"/>
  <c r="UPL1370" s="1"/>
  <c r="UQB1359"/>
  <c r="UQB1364" s="1"/>
  <c r="UQB1370" s="1"/>
  <c r="UQR1359"/>
  <c r="UQR1364" s="1"/>
  <c r="UQR1370" s="1"/>
  <c r="URH1359"/>
  <c r="URH1364" s="1"/>
  <c r="URH1370" s="1"/>
  <c r="URX1359"/>
  <c r="URX1364" s="1"/>
  <c r="URX1370" s="1"/>
  <c r="USN1359"/>
  <c r="USN1364" s="1"/>
  <c r="USN1370" s="1"/>
  <c r="UTD1359"/>
  <c r="UTD1364" s="1"/>
  <c r="UTD1370" s="1"/>
  <c r="UTT1359"/>
  <c r="UTT1364" s="1"/>
  <c r="UTT1370" s="1"/>
  <c r="UUJ1359"/>
  <c r="UUJ1364" s="1"/>
  <c r="UUJ1370" s="1"/>
  <c r="UUZ1359"/>
  <c r="UUZ1364" s="1"/>
  <c r="UUZ1370" s="1"/>
  <c r="UVP1359"/>
  <c r="UVP1364" s="1"/>
  <c r="UVP1370" s="1"/>
  <c r="UWF1359"/>
  <c r="UWF1364" s="1"/>
  <c r="UWF1370" s="1"/>
  <c r="UWV1359"/>
  <c r="UWV1364" s="1"/>
  <c r="UWV1370" s="1"/>
  <c r="UXL1359"/>
  <c r="UXL1364" s="1"/>
  <c r="UXL1370" s="1"/>
  <c r="UYB1359"/>
  <c r="UYB1364" s="1"/>
  <c r="UYB1370" s="1"/>
  <c r="UYR1359"/>
  <c r="UYR1364" s="1"/>
  <c r="UYR1370" s="1"/>
  <c r="UZH1359"/>
  <c r="UZH1364" s="1"/>
  <c r="UZH1370" s="1"/>
  <c r="UZX1359"/>
  <c r="UZX1364" s="1"/>
  <c r="UZX1370" s="1"/>
  <c r="VAN1359"/>
  <c r="VAN1364" s="1"/>
  <c r="VAN1370" s="1"/>
  <c r="VBD1359"/>
  <c r="VBD1364" s="1"/>
  <c r="VBD1370" s="1"/>
  <c r="VBT1359"/>
  <c r="VBT1364" s="1"/>
  <c r="VBT1370" s="1"/>
  <c r="VCJ1359"/>
  <c r="VCJ1364" s="1"/>
  <c r="VCJ1370" s="1"/>
  <c r="VCZ1359"/>
  <c r="VCZ1364" s="1"/>
  <c r="VCZ1370" s="1"/>
  <c r="VDP1359"/>
  <c r="VDP1364" s="1"/>
  <c r="VDP1370" s="1"/>
  <c r="VEF1359"/>
  <c r="VEF1364" s="1"/>
  <c r="VEF1370" s="1"/>
  <c r="VFD1364"/>
  <c r="VFL1359"/>
  <c r="VFL1364" s="1"/>
  <c r="VFL1370" s="1"/>
  <c r="VGJ1364"/>
  <c r="VGR1359"/>
  <c r="VGR1364" s="1"/>
  <c r="VGR1370" s="1"/>
  <c r="VHP1364"/>
  <c r="VHX1359"/>
  <c r="VHX1364" s="1"/>
  <c r="VHX1370" s="1"/>
  <c r="VIV1364"/>
  <c r="VJD1359"/>
  <c r="VJD1364" s="1"/>
  <c r="VJD1370" s="1"/>
  <c r="VKJ1359"/>
  <c r="VKJ1364" s="1"/>
  <c r="VKJ1370" s="1"/>
  <c r="VKZ1359"/>
  <c r="VKZ1364" s="1"/>
  <c r="VKZ1370" s="1"/>
  <c r="VLP1359"/>
  <c r="VLP1364" s="1"/>
  <c r="VLP1370" s="1"/>
  <c r="VMF1359"/>
  <c r="VMF1364" s="1"/>
  <c r="VMF1370" s="1"/>
  <c r="VMV1359"/>
  <c r="VMV1364" s="1"/>
  <c r="VMV1370" s="1"/>
  <c r="VNL1359"/>
  <c r="VNL1364" s="1"/>
  <c r="VNL1370" s="1"/>
  <c r="VOB1359"/>
  <c r="VOB1364" s="1"/>
  <c r="VOB1370" s="1"/>
  <c r="VOR1359"/>
  <c r="VOR1364" s="1"/>
  <c r="VOR1370" s="1"/>
  <c r="VPH1359"/>
  <c r="VPH1364" s="1"/>
  <c r="VPH1370" s="1"/>
  <c r="VPX1359"/>
  <c r="VPX1364" s="1"/>
  <c r="VPX1370" s="1"/>
  <c r="VQN1359"/>
  <c r="VQN1364" s="1"/>
  <c r="VQN1370" s="1"/>
  <c r="VRD1359"/>
  <c r="VRD1364" s="1"/>
  <c r="VRD1370" s="1"/>
  <c r="VRT1359"/>
  <c r="VRT1364" s="1"/>
  <c r="VRT1370" s="1"/>
  <c r="VSJ1359"/>
  <c r="VSJ1364" s="1"/>
  <c r="VSJ1370" s="1"/>
  <c r="VSZ1359"/>
  <c r="VSZ1364" s="1"/>
  <c r="VSZ1370" s="1"/>
  <c r="VTP1359"/>
  <c r="VTP1364" s="1"/>
  <c r="VTP1370" s="1"/>
  <c r="VUF1359"/>
  <c r="VUF1364" s="1"/>
  <c r="VUF1370" s="1"/>
  <c r="VUV1359"/>
  <c r="VUV1364" s="1"/>
  <c r="VUV1370" s="1"/>
  <c r="VVL1359"/>
  <c r="VVL1364" s="1"/>
  <c r="VVL1370" s="1"/>
  <c r="VWB1359"/>
  <c r="VWB1364" s="1"/>
  <c r="VWB1370" s="1"/>
  <c r="VWR1359"/>
  <c r="VWR1364" s="1"/>
  <c r="VWR1370" s="1"/>
  <c r="VXH1359"/>
  <c r="VXH1364" s="1"/>
  <c r="VXH1370" s="1"/>
  <c r="VXX1359"/>
  <c r="VXX1364" s="1"/>
  <c r="VXX1370" s="1"/>
  <c r="VYN1359"/>
  <c r="VYN1364" s="1"/>
  <c r="VYN1370" s="1"/>
  <c r="VZD1359"/>
  <c r="VZD1364" s="1"/>
  <c r="VZD1370" s="1"/>
  <c r="VZT1359"/>
  <c r="VZT1364" s="1"/>
  <c r="VZT1370" s="1"/>
  <c r="WAJ1359"/>
  <c r="WAJ1364" s="1"/>
  <c r="WAJ1370" s="1"/>
  <c r="WAZ1359"/>
  <c r="WAZ1364" s="1"/>
  <c r="WAZ1370" s="1"/>
  <c r="WBP1359"/>
  <c r="WBP1364" s="1"/>
  <c r="WBP1370" s="1"/>
  <c r="WCF1359"/>
  <c r="WCF1364" s="1"/>
  <c r="WCF1370" s="1"/>
  <c r="WCV1359"/>
  <c r="WCV1364" s="1"/>
  <c r="WCV1370" s="1"/>
  <c r="WDL1359"/>
  <c r="WDL1364" s="1"/>
  <c r="WDL1370" s="1"/>
  <c r="WEB1359"/>
  <c r="WEB1364" s="1"/>
  <c r="WEB1370" s="1"/>
  <c r="WER1359"/>
  <c r="WER1364" s="1"/>
  <c r="WER1370" s="1"/>
  <c r="WFH1359"/>
  <c r="WFH1364" s="1"/>
  <c r="WFH1370" s="1"/>
  <c r="WFX1359"/>
  <c r="WFX1364" s="1"/>
  <c r="WFX1370" s="1"/>
  <c r="WGN1359"/>
  <c r="WGN1364" s="1"/>
  <c r="WGN1370" s="1"/>
  <c r="WHD1359"/>
  <c r="WHD1364" s="1"/>
  <c r="WHD1370" s="1"/>
  <c r="WHT1359"/>
  <c r="WHT1364" s="1"/>
  <c r="WHT1370" s="1"/>
  <c r="WIJ1359"/>
  <c r="WIJ1364" s="1"/>
  <c r="WIJ1370" s="1"/>
  <c r="WIZ1359"/>
  <c r="WIZ1364" s="1"/>
  <c r="WIZ1370" s="1"/>
  <c r="WJP1359"/>
  <c r="WJP1364" s="1"/>
  <c r="WJP1370" s="1"/>
  <c r="WKF1359"/>
  <c r="WKF1364" s="1"/>
  <c r="WKF1370" s="1"/>
  <c r="WKV1359"/>
  <c r="WKV1364" s="1"/>
  <c r="WKV1370" s="1"/>
  <c r="WLL1359"/>
  <c r="WLL1364" s="1"/>
  <c r="WLL1370" s="1"/>
  <c r="WMB1359"/>
  <c r="WMB1364" s="1"/>
  <c r="WMB1370" s="1"/>
  <c r="WMR1359"/>
  <c r="WMR1364" s="1"/>
  <c r="WMR1370" s="1"/>
  <c r="WNH1359"/>
  <c r="WNH1364" s="1"/>
  <c r="WNH1370" s="1"/>
  <c r="WNX1359"/>
  <c r="WNX1364" s="1"/>
  <c r="WNX1370" s="1"/>
  <c r="WON1359"/>
  <c r="WON1364" s="1"/>
  <c r="WON1370" s="1"/>
  <c r="WPD1359"/>
  <c r="WPD1364" s="1"/>
  <c r="WPD1370" s="1"/>
  <c r="WPT1359"/>
  <c r="WPT1364" s="1"/>
  <c r="WPT1370" s="1"/>
  <c r="WQJ1359"/>
  <c r="WQJ1364" s="1"/>
  <c r="WQJ1370" s="1"/>
  <c r="WQZ1359"/>
  <c r="WQZ1364" s="1"/>
  <c r="WQZ1370" s="1"/>
  <c r="WRP1359"/>
  <c r="WRP1364" s="1"/>
  <c r="WRP1370" s="1"/>
  <c r="WSF1359"/>
  <c r="WSF1364" s="1"/>
  <c r="WSF1370" s="1"/>
  <c r="WSV1359"/>
  <c r="WSV1364" s="1"/>
  <c r="WSV1370" s="1"/>
  <c r="WTL1359"/>
  <c r="WTL1364" s="1"/>
  <c r="WTL1370" s="1"/>
  <c r="WUB1359"/>
  <c r="WUB1364" s="1"/>
  <c r="WUB1370" s="1"/>
  <c r="WUR1359"/>
  <c r="WUR1364" s="1"/>
  <c r="WUR1370" s="1"/>
  <c r="WVH1359"/>
  <c r="WVH1364" s="1"/>
  <c r="WVH1370" s="1"/>
  <c r="WVX1359"/>
  <c r="WVX1364" s="1"/>
  <c r="WVX1370" s="1"/>
  <c r="WWN1359"/>
  <c r="WWN1364" s="1"/>
  <c r="WWN1370" s="1"/>
  <c r="WXD1359"/>
  <c r="WXD1364" s="1"/>
  <c r="WXD1370" s="1"/>
  <c r="WXT1359"/>
  <c r="WXT1364" s="1"/>
  <c r="WXT1370" s="1"/>
  <c r="WYJ1359"/>
  <c r="WYJ1364" s="1"/>
  <c r="WYJ1370" s="1"/>
  <c r="WYZ1359"/>
  <c r="WYZ1364" s="1"/>
  <c r="WYZ1370" s="1"/>
  <c r="WZP1359"/>
  <c r="WZP1364" s="1"/>
  <c r="WZP1370" s="1"/>
  <c r="XAF1359"/>
  <c r="XAF1364" s="1"/>
  <c r="XAF1370" s="1"/>
  <c r="XAV1359"/>
  <c r="XAV1364" s="1"/>
  <c r="XAV1370" s="1"/>
  <c r="XBL1359"/>
  <c r="XBL1364" s="1"/>
  <c r="XBL1370" s="1"/>
  <c r="XCB1359"/>
  <c r="XCB1364" s="1"/>
  <c r="XCB1370" s="1"/>
  <c r="XCR1359"/>
  <c r="XCR1364" s="1"/>
  <c r="XCR1370" s="1"/>
  <c r="XDH1359"/>
  <c r="XDH1364" s="1"/>
  <c r="XDH1370" s="1"/>
  <c r="XFD1359"/>
  <c r="XFD1364" s="1"/>
  <c r="XFD1370" s="1"/>
  <c r="AA1364"/>
  <c r="AA1370" s="1"/>
  <c r="AA1362"/>
  <c r="BG1364"/>
  <c r="BG1370" s="1"/>
  <c r="BG1362"/>
  <c r="DS1364"/>
  <c r="DS1370" s="1"/>
  <c r="DS1362"/>
  <c r="HK1364"/>
  <c r="HK1370" s="1"/>
  <c r="HK1362"/>
  <c r="JW1364"/>
  <c r="JW1370" s="1"/>
  <c r="JW1362"/>
  <c r="MI1364"/>
  <c r="MI1370" s="1"/>
  <c r="MI1362"/>
  <c r="QA1364"/>
  <c r="QA1370" s="1"/>
  <c r="QA1362"/>
  <c r="SM1364"/>
  <c r="SM1370" s="1"/>
  <c r="SM1362"/>
  <c r="UY1364"/>
  <c r="UY1370" s="1"/>
  <c r="UY1362"/>
  <c r="XK1364"/>
  <c r="XK1370" s="1"/>
  <c r="XK1362"/>
  <c r="ZW1364"/>
  <c r="ZW1370" s="1"/>
  <c r="ZW1362"/>
  <c r="ACI1364"/>
  <c r="ACI1370" s="1"/>
  <c r="ACI1362"/>
  <c r="AEU1364"/>
  <c r="AEU1370" s="1"/>
  <c r="AEU1362"/>
  <c r="AHG1364"/>
  <c r="AHG1370" s="1"/>
  <c r="AHG1362"/>
  <c r="AJS1364"/>
  <c r="AJS1370" s="1"/>
  <c r="AJS1362"/>
  <c r="AME1364"/>
  <c r="AME1370" s="1"/>
  <c r="AME1362"/>
  <c r="AOQ1364"/>
  <c r="AOQ1370" s="1"/>
  <c r="AOQ1362"/>
  <c r="ARC1364"/>
  <c r="ARC1370" s="1"/>
  <c r="ARC1362"/>
  <c r="AUU1364"/>
  <c r="AUU1370" s="1"/>
  <c r="AUU1362"/>
  <c r="AWA1364"/>
  <c r="AWA1370" s="1"/>
  <c r="AWA1362"/>
  <c r="AYM1364"/>
  <c r="AYM1370" s="1"/>
  <c r="AYM1362"/>
  <c r="BCE1364"/>
  <c r="BCE1370" s="1"/>
  <c r="BCE1362"/>
  <c r="BEQ1364"/>
  <c r="BEQ1370" s="1"/>
  <c r="BEQ1362"/>
  <c r="BHC1364"/>
  <c r="BHC1370" s="1"/>
  <c r="BHC1362"/>
  <c r="BJO1364"/>
  <c r="BJO1370" s="1"/>
  <c r="BJO1362"/>
  <c r="BNG1364"/>
  <c r="BNG1370" s="1"/>
  <c r="BNG1362"/>
  <c r="BOM1364"/>
  <c r="BOM1370" s="1"/>
  <c r="BOM1362"/>
  <c r="BSE1364"/>
  <c r="BSE1370" s="1"/>
  <c r="BSE1362"/>
  <c r="BUQ1364"/>
  <c r="BUQ1370" s="1"/>
  <c r="BUQ1362"/>
  <c r="BXC1364"/>
  <c r="BXC1370" s="1"/>
  <c r="BXC1362"/>
  <c r="BZO1364"/>
  <c r="BZO1370" s="1"/>
  <c r="BZO1362"/>
  <c r="CDG1364"/>
  <c r="CDG1370" s="1"/>
  <c r="CDG1362"/>
  <c r="CEM1364"/>
  <c r="CEM1370" s="1"/>
  <c r="CEM1362"/>
  <c r="CIE1364"/>
  <c r="CIE1370" s="1"/>
  <c r="CIE1362"/>
  <c r="CKQ1364"/>
  <c r="CKQ1370" s="1"/>
  <c r="CKQ1362"/>
  <c r="CNC1364"/>
  <c r="CNC1370" s="1"/>
  <c r="CNC1362"/>
  <c r="CPO1364"/>
  <c r="CPO1370" s="1"/>
  <c r="CPO1362"/>
  <c r="CSA1364"/>
  <c r="CSA1370" s="1"/>
  <c r="CSA1362"/>
  <c r="CTG1364"/>
  <c r="CTG1370" s="1"/>
  <c r="CTG1362"/>
  <c r="CWY1364"/>
  <c r="CWY1370" s="1"/>
  <c r="CWY1362"/>
  <c r="CZK1364"/>
  <c r="CZK1370" s="1"/>
  <c r="CZK1362"/>
  <c r="DBW1364"/>
  <c r="DBW1370" s="1"/>
  <c r="DBW1362"/>
  <c r="DDC1364"/>
  <c r="DDC1370" s="1"/>
  <c r="DDC1362"/>
  <c r="DFO1364"/>
  <c r="DFO1370" s="1"/>
  <c r="DFO1362"/>
  <c r="DIA1364"/>
  <c r="DIA1370" s="1"/>
  <c r="DIA1362"/>
  <c r="DKM1364"/>
  <c r="DKM1370" s="1"/>
  <c r="DKM1362"/>
  <c r="DMY1364"/>
  <c r="DMY1370" s="1"/>
  <c r="DMY1362"/>
  <c r="DPK1364"/>
  <c r="DPK1370" s="1"/>
  <c r="DPK1362"/>
  <c r="DRW1364"/>
  <c r="DRW1370" s="1"/>
  <c r="DRW1362"/>
  <c r="DUI1364"/>
  <c r="DUI1370" s="1"/>
  <c r="DUI1362"/>
  <c r="DWU1364"/>
  <c r="DWU1370" s="1"/>
  <c r="DWU1362"/>
  <c r="DZG1364"/>
  <c r="DZG1370" s="1"/>
  <c r="DZG1362"/>
  <c r="EBS1364"/>
  <c r="EBS1370" s="1"/>
  <c r="EBS1362"/>
  <c r="EEE1364"/>
  <c r="EEE1370" s="1"/>
  <c r="EEE1362"/>
  <c r="EGQ1364"/>
  <c r="EGQ1370" s="1"/>
  <c r="EGQ1362"/>
  <c r="EHW1364"/>
  <c r="EHW1370" s="1"/>
  <c r="EHW1362"/>
  <c r="ELO1364"/>
  <c r="ELO1370" s="1"/>
  <c r="ELO1362"/>
  <c r="EOA1364"/>
  <c r="EOA1370" s="1"/>
  <c r="EOA1362"/>
  <c r="EQM1364"/>
  <c r="EQM1370" s="1"/>
  <c r="EQM1362"/>
  <c r="ESY1364"/>
  <c r="ESY1370" s="1"/>
  <c r="ESY1362"/>
  <c r="EVK1364"/>
  <c r="EVK1370" s="1"/>
  <c r="EVK1362"/>
  <c r="EZC1364"/>
  <c r="EZC1370" s="1"/>
  <c r="EZC1362"/>
  <c r="FBO1364"/>
  <c r="FBO1370" s="1"/>
  <c r="FBO1362"/>
  <c r="FEA1364"/>
  <c r="FEA1370" s="1"/>
  <c r="FEA1362"/>
  <c r="FIY1364"/>
  <c r="FIY1370" s="1"/>
  <c r="FIY1362"/>
  <c r="CM1364"/>
  <c r="CM1370" s="1"/>
  <c r="CM1362"/>
  <c r="EY1364"/>
  <c r="EY1370" s="1"/>
  <c r="EY1362"/>
  <c r="GE1364"/>
  <c r="GE1370" s="1"/>
  <c r="GE1362"/>
  <c r="IQ1364"/>
  <c r="IQ1370" s="1"/>
  <c r="IQ1362"/>
  <c r="LC1364"/>
  <c r="LC1370" s="1"/>
  <c r="LC1362"/>
  <c r="NO1364"/>
  <c r="NO1370" s="1"/>
  <c r="NO1362"/>
  <c r="OU1364"/>
  <c r="OU1370" s="1"/>
  <c r="OU1362"/>
  <c r="RG1364"/>
  <c r="RG1370" s="1"/>
  <c r="RG1362"/>
  <c r="TS1364"/>
  <c r="TS1370" s="1"/>
  <c r="TS1362"/>
  <c r="WE1364"/>
  <c r="WE1370" s="1"/>
  <c r="WE1362"/>
  <c r="YQ1364"/>
  <c r="YQ1370" s="1"/>
  <c r="YQ1362"/>
  <c r="ABC1364"/>
  <c r="ABC1370" s="1"/>
  <c r="ABC1362"/>
  <c r="ADO1364"/>
  <c r="ADO1370" s="1"/>
  <c r="ADO1362"/>
  <c r="AGA1364"/>
  <c r="AGA1370" s="1"/>
  <c r="AGA1362"/>
  <c r="AIM1364"/>
  <c r="AIM1370" s="1"/>
  <c r="AIM1362"/>
  <c r="AKY1364"/>
  <c r="AKY1370" s="1"/>
  <c r="AKY1362"/>
  <c r="ANK1364"/>
  <c r="ANK1370" s="1"/>
  <c r="ANK1362"/>
  <c r="APW1364"/>
  <c r="APW1370" s="1"/>
  <c r="APW1362"/>
  <c r="ASI1364"/>
  <c r="ASI1370" s="1"/>
  <c r="ASI1362"/>
  <c r="ATO1364"/>
  <c r="ATO1370" s="1"/>
  <c r="ATO1362"/>
  <c r="AXG1364"/>
  <c r="AXG1370" s="1"/>
  <c r="AXG1362"/>
  <c r="AZS1364"/>
  <c r="AZS1370" s="1"/>
  <c r="AZS1362"/>
  <c r="BAY1364"/>
  <c r="BAY1370" s="1"/>
  <c r="BAY1362"/>
  <c r="BDK1364"/>
  <c r="BDK1370" s="1"/>
  <c r="BDK1362"/>
  <c r="BFW1364"/>
  <c r="BFW1370" s="1"/>
  <c r="BFW1362"/>
  <c r="BII1364"/>
  <c r="BII1370" s="1"/>
  <c r="BII1362"/>
  <c r="BKU1364"/>
  <c r="BKU1370" s="1"/>
  <c r="BKU1362"/>
  <c r="BMA1364"/>
  <c r="BMA1370" s="1"/>
  <c r="BMA1362"/>
  <c r="BPS1364"/>
  <c r="BPS1370" s="1"/>
  <c r="BPS1362"/>
  <c r="BQY1364"/>
  <c r="BQY1370" s="1"/>
  <c r="BQY1362"/>
  <c r="BTK1364"/>
  <c r="BTK1370" s="1"/>
  <c r="BTK1362"/>
  <c r="BVW1364"/>
  <c r="BVW1370" s="1"/>
  <c r="BVW1362"/>
  <c r="BYI1364"/>
  <c r="BYI1370" s="1"/>
  <c r="BYI1362"/>
  <c r="CAU1364"/>
  <c r="CAU1370" s="1"/>
  <c r="CAU1362"/>
  <c r="CCA1364"/>
  <c r="CCA1370" s="1"/>
  <c r="CCA1362"/>
  <c r="CFS1364"/>
  <c r="CFS1370" s="1"/>
  <c r="CFS1362"/>
  <c r="CGY1364"/>
  <c r="CGY1370" s="1"/>
  <c r="CGY1362"/>
  <c r="CJK1364"/>
  <c r="CJK1370" s="1"/>
  <c r="CJK1362"/>
  <c r="CLW1364"/>
  <c r="CLW1370" s="1"/>
  <c r="CLW1362"/>
  <c r="COI1364"/>
  <c r="COI1370" s="1"/>
  <c r="COI1362"/>
  <c r="CQU1364"/>
  <c r="CQU1370" s="1"/>
  <c r="CQU1362"/>
  <c r="CUM1364"/>
  <c r="CUM1370" s="1"/>
  <c r="CUM1362"/>
  <c r="CVS1364"/>
  <c r="CVS1370" s="1"/>
  <c r="CVS1362"/>
  <c r="CYE1364"/>
  <c r="CYE1370" s="1"/>
  <c r="CYE1362"/>
  <c r="DAQ1364"/>
  <c r="DAQ1370" s="1"/>
  <c r="DAQ1362"/>
  <c r="DEI1364"/>
  <c r="DEI1370" s="1"/>
  <c r="DEI1362"/>
  <c r="DGU1364"/>
  <c r="DGU1370" s="1"/>
  <c r="DGU1362"/>
  <c r="DJG1364"/>
  <c r="DJG1370" s="1"/>
  <c r="DJG1362"/>
  <c r="DLS1364"/>
  <c r="DLS1370" s="1"/>
  <c r="DLS1362"/>
  <c r="DOE1364"/>
  <c r="DOE1370" s="1"/>
  <c r="DOE1362"/>
  <c r="DQQ1364"/>
  <c r="DQQ1370" s="1"/>
  <c r="DQQ1362"/>
  <c r="DTC1364"/>
  <c r="DTC1370" s="1"/>
  <c r="DTC1362"/>
  <c r="DVO1364"/>
  <c r="DVO1370" s="1"/>
  <c r="DVO1362"/>
  <c r="DYA1364"/>
  <c r="DYA1370" s="1"/>
  <c r="DYA1362"/>
  <c r="EAM1364"/>
  <c r="EAM1370" s="1"/>
  <c r="EAM1362"/>
  <c r="ECY1364"/>
  <c r="ECY1370" s="1"/>
  <c r="ECY1362"/>
  <c r="EFK1364"/>
  <c r="EFK1370" s="1"/>
  <c r="EFK1362"/>
  <c r="EJC1364"/>
  <c r="EJC1370" s="1"/>
  <c r="EJC1362"/>
  <c r="EKI1364"/>
  <c r="EKI1370" s="1"/>
  <c r="EKI1362"/>
  <c r="EMU1364"/>
  <c r="EMU1370" s="1"/>
  <c r="EMU1362"/>
  <c r="EPG1364"/>
  <c r="EPG1370" s="1"/>
  <c r="EPG1362"/>
  <c r="ERS1364"/>
  <c r="ERS1370" s="1"/>
  <c r="ERS1362"/>
  <c r="EUE1364"/>
  <c r="EUE1370" s="1"/>
  <c r="EUE1362"/>
  <c r="EWQ1364"/>
  <c r="EWQ1370" s="1"/>
  <c r="EWQ1362"/>
  <c r="EXW1364"/>
  <c r="EXW1370" s="1"/>
  <c r="EXW1362"/>
  <c r="FAI1364"/>
  <c r="FAI1370" s="1"/>
  <c r="FAI1362"/>
  <c r="FCU1364"/>
  <c r="FCU1370" s="1"/>
  <c r="FCU1362"/>
  <c r="FFG1364"/>
  <c r="FFG1370" s="1"/>
  <c r="FFG1362"/>
  <c r="FGM1364"/>
  <c r="FGM1370" s="1"/>
  <c r="FGM1362"/>
  <c r="FHS1364"/>
  <c r="FHS1370" s="1"/>
  <c r="FHS1362"/>
  <c r="FKE1364"/>
  <c r="FKE1370" s="1"/>
  <c r="FKE1362"/>
  <c r="K1364"/>
  <c r="K1370" s="1"/>
  <c r="K1362"/>
  <c r="AQ1364"/>
  <c r="AQ1370" s="1"/>
  <c r="AQ1362"/>
  <c r="BW1364"/>
  <c r="BW1370" s="1"/>
  <c r="BW1362"/>
  <c r="DC1364"/>
  <c r="DC1370" s="1"/>
  <c r="DC1362"/>
  <c r="EI1364"/>
  <c r="EI1370" s="1"/>
  <c r="EI1362"/>
  <c r="FO1364"/>
  <c r="FO1370" s="1"/>
  <c r="FO1362"/>
  <c r="GU1364"/>
  <c r="GU1370" s="1"/>
  <c r="GU1362"/>
  <c r="IA1364"/>
  <c r="IA1370" s="1"/>
  <c r="IA1362"/>
  <c r="JG1364"/>
  <c r="JG1370" s="1"/>
  <c r="JG1362"/>
  <c r="KM1364"/>
  <c r="KM1370" s="1"/>
  <c r="KM1362"/>
  <c r="LS1364"/>
  <c r="LS1370" s="1"/>
  <c r="LS1362"/>
  <c r="MY1364"/>
  <c r="MY1370" s="1"/>
  <c r="MY1362"/>
  <c r="OE1364"/>
  <c r="OE1370" s="1"/>
  <c r="OE1362"/>
  <c r="PK1364"/>
  <c r="PK1370" s="1"/>
  <c r="PK1362"/>
  <c r="QQ1364"/>
  <c r="QQ1370" s="1"/>
  <c r="QQ1362"/>
  <c r="RW1364"/>
  <c r="RW1370" s="1"/>
  <c r="RW1362"/>
  <c r="TC1364"/>
  <c r="TC1370" s="1"/>
  <c r="TC1362"/>
  <c r="UI1364"/>
  <c r="UI1370" s="1"/>
  <c r="UI1362"/>
  <c r="VO1364"/>
  <c r="VO1370" s="1"/>
  <c r="VO1362"/>
  <c r="WU1364"/>
  <c r="WU1370" s="1"/>
  <c r="WU1362"/>
  <c r="YA1364"/>
  <c r="YA1370" s="1"/>
  <c r="YA1362"/>
  <c r="ZG1364"/>
  <c r="ZG1370" s="1"/>
  <c r="ZG1362"/>
  <c r="AAM1364"/>
  <c r="AAM1370" s="1"/>
  <c r="AAM1362"/>
  <c r="ABS1364"/>
  <c r="ABS1370" s="1"/>
  <c r="ABS1362"/>
  <c r="ACY1364"/>
  <c r="ACY1370" s="1"/>
  <c r="ACY1362"/>
  <c r="AEE1364"/>
  <c r="AEE1370" s="1"/>
  <c r="AEE1362"/>
  <c r="AFK1364"/>
  <c r="AFK1370" s="1"/>
  <c r="AFK1362"/>
  <c r="AGQ1364"/>
  <c r="AGQ1370" s="1"/>
  <c r="AGQ1362"/>
  <c r="AHW1364"/>
  <c r="AHW1370" s="1"/>
  <c r="AHW1362"/>
  <c r="AJC1364"/>
  <c r="AJC1370" s="1"/>
  <c r="AJC1362"/>
  <c r="AKI1364"/>
  <c r="AKI1370" s="1"/>
  <c r="AKI1362"/>
  <c r="ALO1364"/>
  <c r="ALO1370" s="1"/>
  <c r="ALO1362"/>
  <c r="AMU1364"/>
  <c r="AMU1370" s="1"/>
  <c r="AMU1362"/>
  <c r="AOA1364"/>
  <c r="AOA1370" s="1"/>
  <c r="AOA1362"/>
  <c r="APG1364"/>
  <c r="APG1370" s="1"/>
  <c r="APG1362"/>
  <c r="AQM1364"/>
  <c r="AQM1370" s="1"/>
  <c r="AQM1362"/>
  <c r="ARS1364"/>
  <c r="ARS1370" s="1"/>
  <c r="ARS1362"/>
  <c r="ASY1364"/>
  <c r="ASY1370" s="1"/>
  <c r="ASY1362"/>
  <c r="AUE1364"/>
  <c r="AUE1370" s="1"/>
  <c r="AUE1362"/>
  <c r="AVK1364"/>
  <c r="AVK1370" s="1"/>
  <c r="AVK1362"/>
  <c r="AWQ1364"/>
  <c r="AWQ1370" s="1"/>
  <c r="AWQ1362"/>
  <c r="AXW1364"/>
  <c r="AXW1370" s="1"/>
  <c r="AXW1362"/>
  <c r="AZC1364"/>
  <c r="AZC1370" s="1"/>
  <c r="AZC1362"/>
  <c r="BAI1364"/>
  <c r="BAI1370" s="1"/>
  <c r="BAI1362"/>
  <c r="BBO1364"/>
  <c r="BBO1370" s="1"/>
  <c r="BBO1362"/>
  <c r="BCU1364"/>
  <c r="BCU1370" s="1"/>
  <c r="BCU1362"/>
  <c r="BEA1364"/>
  <c r="BEA1370" s="1"/>
  <c r="BEA1362"/>
  <c r="BFG1364"/>
  <c r="BFG1370" s="1"/>
  <c r="BFG1362"/>
  <c r="BGM1364"/>
  <c r="BGM1370" s="1"/>
  <c r="BGM1362"/>
  <c r="BHS1364"/>
  <c r="BHS1370" s="1"/>
  <c r="BHS1362"/>
  <c r="BIY1364"/>
  <c r="BIY1370" s="1"/>
  <c r="BIY1362"/>
  <c r="BKE1364"/>
  <c r="BKE1370" s="1"/>
  <c r="BKE1362"/>
  <c r="BLK1364"/>
  <c r="BLK1370" s="1"/>
  <c r="BLK1362"/>
  <c r="BMQ1364"/>
  <c r="BMQ1370" s="1"/>
  <c r="BMQ1362"/>
  <c r="BNW1364"/>
  <c r="BNW1370" s="1"/>
  <c r="BNW1362"/>
  <c r="BPC1364"/>
  <c r="BPC1370" s="1"/>
  <c r="BPC1362"/>
  <c r="BQI1364"/>
  <c r="BQI1370" s="1"/>
  <c r="BQI1362"/>
  <c r="BRO1364"/>
  <c r="BRO1370" s="1"/>
  <c r="BRO1362"/>
  <c r="BSU1364"/>
  <c r="BSU1370" s="1"/>
  <c r="BSU1362"/>
  <c r="BUA1364"/>
  <c r="BUA1370" s="1"/>
  <c r="BUA1362"/>
  <c r="BVG1364"/>
  <c r="BVG1370" s="1"/>
  <c r="BVG1362"/>
  <c r="BWM1364"/>
  <c r="BWM1370" s="1"/>
  <c r="BWM1362"/>
  <c r="BXS1364"/>
  <c r="BXS1370" s="1"/>
  <c r="BXS1362"/>
  <c r="BYY1364"/>
  <c r="BYY1370" s="1"/>
  <c r="BYY1362"/>
  <c r="CAE1364"/>
  <c r="CAE1370" s="1"/>
  <c r="CAE1362"/>
  <c r="CBK1364"/>
  <c r="CBK1370" s="1"/>
  <c r="CBK1362"/>
  <c r="CCQ1364"/>
  <c r="CCQ1370" s="1"/>
  <c r="CCQ1362"/>
  <c r="CDW1364"/>
  <c r="CDW1370" s="1"/>
  <c r="CDW1362"/>
  <c r="CFC1364"/>
  <c r="CFC1370" s="1"/>
  <c r="CFC1362"/>
  <c r="CGI1364"/>
  <c r="CGI1370" s="1"/>
  <c r="CGI1362"/>
  <c r="CHO1364"/>
  <c r="CHO1370" s="1"/>
  <c r="CHO1362"/>
  <c r="CIU1364"/>
  <c r="CIU1370" s="1"/>
  <c r="CIU1362"/>
  <c r="CKA1364"/>
  <c r="CKA1370" s="1"/>
  <c r="CKA1362"/>
  <c r="CLG1364"/>
  <c r="CLG1370" s="1"/>
  <c r="CLG1362"/>
  <c r="CMM1364"/>
  <c r="CMM1370" s="1"/>
  <c r="CMM1362"/>
  <c r="CNS1364"/>
  <c r="CNS1370" s="1"/>
  <c r="CNS1362"/>
  <c r="COY1364"/>
  <c r="COY1370" s="1"/>
  <c r="COY1362"/>
  <c r="CQE1364"/>
  <c r="CQE1370" s="1"/>
  <c r="CQE1362"/>
  <c r="CRK1364"/>
  <c r="CRK1370" s="1"/>
  <c r="CRK1362"/>
  <c r="CSQ1364"/>
  <c r="CSQ1370" s="1"/>
  <c r="CSQ1362"/>
  <c r="CTW1364"/>
  <c r="CTW1370" s="1"/>
  <c r="CTW1362"/>
  <c r="CVC1364"/>
  <c r="CVC1370" s="1"/>
  <c r="CVC1362"/>
  <c r="CWI1364"/>
  <c r="CWI1370" s="1"/>
  <c r="CWI1362"/>
  <c r="CXO1364"/>
  <c r="CXO1370" s="1"/>
  <c r="CXO1362"/>
  <c r="CYU1364"/>
  <c r="CYU1370" s="1"/>
  <c r="CYU1362"/>
  <c r="DAA1364"/>
  <c r="DAA1370" s="1"/>
  <c r="DAA1362"/>
  <c r="DBG1364"/>
  <c r="DBG1370" s="1"/>
  <c r="DBG1362"/>
  <c r="DCM1364"/>
  <c r="DCM1370" s="1"/>
  <c r="DCM1362"/>
  <c r="DDS1364"/>
  <c r="DDS1370" s="1"/>
  <c r="DDS1362"/>
  <c r="DEY1364"/>
  <c r="DEY1370" s="1"/>
  <c r="DEY1362"/>
  <c r="DGE1364"/>
  <c r="DGE1370" s="1"/>
  <c r="DGE1362"/>
  <c r="DHK1364"/>
  <c r="DHK1370" s="1"/>
  <c r="DHK1362"/>
  <c r="DIQ1364"/>
  <c r="DIQ1370" s="1"/>
  <c r="DIQ1362"/>
  <c r="DJW1364"/>
  <c r="DJW1370" s="1"/>
  <c r="DJW1362"/>
  <c r="DLC1364"/>
  <c r="DLC1370" s="1"/>
  <c r="DLC1362"/>
  <c r="DMI1364"/>
  <c r="DMI1370" s="1"/>
  <c r="DMI1362"/>
  <c r="DNO1364"/>
  <c r="DNO1370" s="1"/>
  <c r="DNO1362"/>
  <c r="DOU1364"/>
  <c r="DOU1370" s="1"/>
  <c r="DOU1362"/>
  <c r="DQA1364"/>
  <c r="DQA1370" s="1"/>
  <c r="DQA1362"/>
  <c r="DRG1364"/>
  <c r="DRG1370" s="1"/>
  <c r="DRG1362"/>
  <c r="DSM1364"/>
  <c r="DSM1370" s="1"/>
  <c r="DSM1362"/>
  <c r="DTS1364"/>
  <c r="DTS1370" s="1"/>
  <c r="DTS1362"/>
  <c r="DUY1364"/>
  <c r="DUY1370" s="1"/>
  <c r="DUY1362"/>
  <c r="DWE1364"/>
  <c r="DWE1370" s="1"/>
  <c r="DWE1362"/>
  <c r="DXK1364"/>
  <c r="DXK1370" s="1"/>
  <c r="DXK1362"/>
  <c r="DYQ1364"/>
  <c r="DYQ1370" s="1"/>
  <c r="DYQ1362"/>
  <c r="DZW1364"/>
  <c r="DZW1370" s="1"/>
  <c r="DZW1362"/>
  <c r="EBC1364"/>
  <c r="EBC1370" s="1"/>
  <c r="EBC1362"/>
  <c r="ECI1364"/>
  <c r="ECI1370" s="1"/>
  <c r="ECI1362"/>
  <c r="EDO1364"/>
  <c r="EDO1370" s="1"/>
  <c r="EDO1362"/>
  <c r="EEU1364"/>
  <c r="EEU1370" s="1"/>
  <c r="EEU1362"/>
  <c r="EGA1364"/>
  <c r="EGA1370" s="1"/>
  <c r="EGA1362"/>
  <c r="EHG1364"/>
  <c r="EHG1370" s="1"/>
  <c r="EHG1362"/>
  <c r="EIM1364"/>
  <c r="EIM1370" s="1"/>
  <c r="EIM1362"/>
  <c r="EJS1364"/>
  <c r="EJS1370" s="1"/>
  <c r="EJS1362"/>
  <c r="EKY1364"/>
  <c r="EKY1370" s="1"/>
  <c r="EKY1362"/>
  <c r="EME1364"/>
  <c r="EME1370" s="1"/>
  <c r="EME1362"/>
  <c r="ENK1364"/>
  <c r="ENK1370" s="1"/>
  <c r="ENK1362"/>
  <c r="EOQ1364"/>
  <c r="EOQ1370" s="1"/>
  <c r="EOQ1362"/>
  <c r="EPW1364"/>
  <c r="EPW1370" s="1"/>
  <c r="EPW1362"/>
  <c r="ERC1364"/>
  <c r="ERC1370" s="1"/>
  <c r="ERC1362"/>
  <c r="ESI1364"/>
  <c r="ESI1370" s="1"/>
  <c r="ESI1362"/>
  <c r="ETO1364"/>
  <c r="ETO1370" s="1"/>
  <c r="ETO1362"/>
  <c r="EUU1364"/>
  <c r="EUU1370" s="1"/>
  <c r="EUU1362"/>
  <c r="EWA1364"/>
  <c r="EWA1370" s="1"/>
  <c r="EWA1362"/>
  <c r="EXG1364"/>
  <c r="EXG1370" s="1"/>
  <c r="EXG1362"/>
  <c r="EYM1364"/>
  <c r="EYM1370" s="1"/>
  <c r="EYM1362"/>
  <c r="EZS1364"/>
  <c r="EZS1370" s="1"/>
  <c r="EZS1362"/>
  <c r="FAY1364"/>
  <c r="FAY1370" s="1"/>
  <c r="FAY1362"/>
  <c r="FCE1364"/>
  <c r="FCE1370" s="1"/>
  <c r="FCE1362"/>
  <c r="FDK1364"/>
  <c r="FDK1370" s="1"/>
  <c r="FDK1362"/>
  <c r="FEQ1364"/>
  <c r="FEQ1370" s="1"/>
  <c r="FEQ1362"/>
  <c r="FFW1364"/>
  <c r="FFW1370" s="1"/>
  <c r="FFW1362"/>
  <c r="FHC1364"/>
  <c r="FHC1370" s="1"/>
  <c r="FHC1362"/>
  <c r="FII1364"/>
  <c r="FII1370" s="1"/>
  <c r="FII1362"/>
  <c r="FJO1364"/>
  <c r="FJO1370" s="1"/>
  <c r="FJO1362"/>
  <c r="FKU1364"/>
  <c r="FKU1370" s="1"/>
  <c r="FKU1362"/>
  <c r="FNW1364"/>
  <c r="FNW1370" s="1"/>
  <c r="FNW1362"/>
  <c r="FSU1364"/>
  <c r="FSU1370" s="1"/>
  <c r="FSU1362"/>
  <c r="FUA1364"/>
  <c r="FUA1370" s="1"/>
  <c r="FUA1362"/>
  <c r="FYY1364"/>
  <c r="FYY1370" s="1"/>
  <c r="FYY1362"/>
  <c r="GAE1364"/>
  <c r="GAE1370" s="1"/>
  <c r="GAE1362"/>
  <c r="GBK1364"/>
  <c r="GBK1370" s="1"/>
  <c r="GBK1362"/>
  <c r="GCQ1364"/>
  <c r="GCQ1370" s="1"/>
  <c r="GCQ1362"/>
  <c r="GDW1364"/>
  <c r="GDW1370" s="1"/>
  <c r="GDW1362"/>
  <c r="GFC1364"/>
  <c r="GFC1370" s="1"/>
  <c r="GFC1362"/>
  <c r="GGI1364"/>
  <c r="GGI1370" s="1"/>
  <c r="GGI1362"/>
  <c r="GHO1364"/>
  <c r="GHO1370" s="1"/>
  <c r="GHO1362"/>
  <c r="GIU1364"/>
  <c r="GIU1370" s="1"/>
  <c r="GIU1362"/>
  <c r="GKA1364"/>
  <c r="GKA1370" s="1"/>
  <c r="GKA1362"/>
  <c r="GMM1364"/>
  <c r="GMM1370" s="1"/>
  <c r="GMM1362"/>
  <c r="GOY1364"/>
  <c r="GOY1370" s="1"/>
  <c r="GOY1362"/>
  <c r="GTW1364"/>
  <c r="GTW1370" s="1"/>
  <c r="GTW1362"/>
  <c r="GVC1364"/>
  <c r="GVC1370" s="1"/>
  <c r="GVC1362"/>
  <c r="GXO1364"/>
  <c r="GXO1370" s="1"/>
  <c r="GXO1362"/>
  <c r="HDS1364"/>
  <c r="HDS1370" s="1"/>
  <c r="HDS1362"/>
  <c r="HGE1364"/>
  <c r="HGE1370" s="1"/>
  <c r="HGE1362"/>
  <c r="HHK1364"/>
  <c r="HHK1370" s="1"/>
  <c r="HHK1362"/>
  <c r="HMI1364"/>
  <c r="HMI1370" s="1"/>
  <c r="HMI1362"/>
  <c r="HNO1364"/>
  <c r="HNO1370" s="1"/>
  <c r="HNO1362"/>
  <c r="HOU1364"/>
  <c r="HOU1370" s="1"/>
  <c r="HOU1362"/>
  <c r="HQA1364"/>
  <c r="HQA1370" s="1"/>
  <c r="HQA1362"/>
  <c r="HRG1364"/>
  <c r="HRG1370" s="1"/>
  <c r="HRG1362"/>
  <c r="HTS1364"/>
  <c r="HTS1370" s="1"/>
  <c r="HTS1362"/>
  <c r="HWE1364"/>
  <c r="HWE1370" s="1"/>
  <c r="HWE1362"/>
  <c r="HXK1364"/>
  <c r="HXK1370" s="1"/>
  <c r="HXK1362"/>
  <c r="IBC1364"/>
  <c r="IBC1370" s="1"/>
  <c r="IBC1362"/>
  <c r="ICI1364"/>
  <c r="ICI1370" s="1"/>
  <c r="ICI1362"/>
  <c r="IDO1364"/>
  <c r="IDO1370" s="1"/>
  <c r="IDO1362"/>
  <c r="IEU1364"/>
  <c r="IEU1370" s="1"/>
  <c r="IEU1362"/>
  <c r="IJS1364"/>
  <c r="IJS1370" s="1"/>
  <c r="IJS1362"/>
  <c r="IKY1364"/>
  <c r="IKY1370" s="1"/>
  <c r="IKY1362"/>
  <c r="IME1364"/>
  <c r="IME1370" s="1"/>
  <c r="IME1362"/>
  <c r="ITO1364"/>
  <c r="ITO1370" s="1"/>
  <c r="ITO1362"/>
  <c r="IUU1364"/>
  <c r="IUU1370" s="1"/>
  <c r="IUU1362"/>
  <c r="IWA1364"/>
  <c r="IWA1370" s="1"/>
  <c r="IWA1362"/>
  <c r="IYM1364"/>
  <c r="IYM1370" s="1"/>
  <c r="IYM1362"/>
  <c r="JAY1364"/>
  <c r="JAY1370" s="1"/>
  <c r="JAY1362"/>
  <c r="JDK1364"/>
  <c r="JDK1370" s="1"/>
  <c r="JDK1362"/>
  <c r="JFW1364"/>
  <c r="JFW1370" s="1"/>
  <c r="JFW1362"/>
  <c r="JHC1364"/>
  <c r="JHC1370" s="1"/>
  <c r="JHC1362"/>
  <c r="JII1364"/>
  <c r="JII1370" s="1"/>
  <c r="JII1362"/>
  <c r="JNG1364"/>
  <c r="JNG1370" s="1"/>
  <c r="JNG1362"/>
  <c r="JOM1364"/>
  <c r="JOM1370" s="1"/>
  <c r="JOM1362"/>
  <c r="JPS1364"/>
  <c r="JPS1370" s="1"/>
  <c r="JPS1362"/>
  <c r="JQY1364"/>
  <c r="JQY1370" s="1"/>
  <c r="JQY1362"/>
  <c r="JTK1364"/>
  <c r="JTK1370" s="1"/>
  <c r="JTK1362"/>
  <c r="JUQ1364"/>
  <c r="JUQ1370" s="1"/>
  <c r="JUQ1362"/>
  <c r="JVW1364"/>
  <c r="JVW1370" s="1"/>
  <c r="JVW1362"/>
  <c r="JYI1364"/>
  <c r="JYI1370" s="1"/>
  <c r="JYI1362"/>
  <c r="JZO1364"/>
  <c r="JZO1370" s="1"/>
  <c r="JZO1362"/>
  <c r="KDG1364"/>
  <c r="KDG1370" s="1"/>
  <c r="KDG1362"/>
  <c r="KEM1364"/>
  <c r="KEM1370" s="1"/>
  <c r="KEM1362"/>
  <c r="KFS1364"/>
  <c r="KFS1370" s="1"/>
  <c r="KFS1362"/>
  <c r="KIE1364"/>
  <c r="KIE1370" s="1"/>
  <c r="KIE1362"/>
  <c r="KJK1364"/>
  <c r="KJK1370" s="1"/>
  <c r="KJK1362"/>
  <c r="KLW1364"/>
  <c r="KLW1370" s="1"/>
  <c r="KLW1362"/>
  <c r="KOI1364"/>
  <c r="KOI1370" s="1"/>
  <c r="KOI1362"/>
  <c r="KTG1364"/>
  <c r="KTG1370" s="1"/>
  <c r="KTG1362"/>
  <c r="KYE1364"/>
  <c r="KYE1370" s="1"/>
  <c r="KYE1362"/>
  <c r="KZK1364"/>
  <c r="KZK1370" s="1"/>
  <c r="KZK1362"/>
  <c r="LBW1364"/>
  <c r="LBW1370" s="1"/>
  <c r="LBW1362"/>
  <c r="LEI1364"/>
  <c r="LEI1370" s="1"/>
  <c r="LEI1362"/>
  <c r="LGU1364"/>
  <c r="LGU1370" s="1"/>
  <c r="LGU1362"/>
  <c r="LIA1364"/>
  <c r="LIA1370" s="1"/>
  <c r="LIA1362"/>
  <c r="LKM1364"/>
  <c r="LKM1370" s="1"/>
  <c r="LKM1362"/>
  <c r="LLS1364"/>
  <c r="LLS1370" s="1"/>
  <c r="LLS1362"/>
  <c r="LQQ1364"/>
  <c r="LQQ1370" s="1"/>
  <c r="LQQ1362"/>
  <c r="APD1364"/>
  <c r="APD1362"/>
  <c r="APF1359"/>
  <c r="APF1364" s="1"/>
  <c r="APF1370" s="1"/>
  <c r="APT1364"/>
  <c r="APT1362"/>
  <c r="APV1359"/>
  <c r="APV1364" s="1"/>
  <c r="APV1370" s="1"/>
  <c r="AQJ1364"/>
  <c r="AQJ1362"/>
  <c r="AQL1359"/>
  <c r="AQL1364" s="1"/>
  <c r="AQL1370" s="1"/>
  <c r="AQZ1364"/>
  <c r="AQZ1362"/>
  <c r="ARB1359"/>
  <c r="ARB1364" s="1"/>
  <c r="ARB1370" s="1"/>
  <c r="ARP1364"/>
  <c r="ARP1362"/>
  <c r="ARR1359"/>
  <c r="ARR1364" s="1"/>
  <c r="ARR1370" s="1"/>
  <c r="ASF1364"/>
  <c r="ASF1362"/>
  <c r="ASH1359"/>
  <c r="ASH1364" s="1"/>
  <c r="ASH1370" s="1"/>
  <c r="ASV1364"/>
  <c r="ASV1362"/>
  <c r="ASX1359"/>
  <c r="ASX1364" s="1"/>
  <c r="ASX1370" s="1"/>
  <c r="ATL1364"/>
  <c r="ATL1362"/>
  <c r="ATN1359"/>
  <c r="ATN1364" s="1"/>
  <c r="ATN1370" s="1"/>
  <c r="AUB1364"/>
  <c r="AUB1362"/>
  <c r="AUD1359"/>
  <c r="AUD1364" s="1"/>
  <c r="AUD1370" s="1"/>
  <c r="AUR1364"/>
  <c r="AUR1362"/>
  <c r="AUT1359"/>
  <c r="AUT1364" s="1"/>
  <c r="AUT1370" s="1"/>
  <c r="AVH1364"/>
  <c r="AVH1362"/>
  <c r="AVJ1359"/>
  <c r="AVJ1364" s="1"/>
  <c r="AVJ1370" s="1"/>
  <c r="AVX1364"/>
  <c r="AVX1362"/>
  <c r="AVZ1359"/>
  <c r="AVZ1364" s="1"/>
  <c r="AVZ1370" s="1"/>
  <c r="AWN1364"/>
  <c r="AWN1362"/>
  <c r="AWP1359"/>
  <c r="AWP1364" s="1"/>
  <c r="AWP1370" s="1"/>
  <c r="AXD1364"/>
  <c r="AXD1362"/>
  <c r="AXF1359"/>
  <c r="AXF1364" s="1"/>
  <c r="AXF1370" s="1"/>
  <c r="AXT1364"/>
  <c r="AXT1362"/>
  <c r="AXV1359"/>
  <c r="AXV1364" s="1"/>
  <c r="AXV1370" s="1"/>
  <c r="AYJ1364"/>
  <c r="AYJ1362"/>
  <c r="AYL1359"/>
  <c r="AYL1364" s="1"/>
  <c r="AYL1370" s="1"/>
  <c r="AYZ1364"/>
  <c r="AYZ1362"/>
  <c r="AZB1359"/>
  <c r="AZB1364" s="1"/>
  <c r="AZB1370" s="1"/>
  <c r="AZP1364"/>
  <c r="AZP1362"/>
  <c r="AZR1359"/>
  <c r="AZR1364" s="1"/>
  <c r="AZR1370" s="1"/>
  <c r="BAF1364"/>
  <c r="BAF1362"/>
  <c r="BAH1359"/>
  <c r="BAH1364" s="1"/>
  <c r="BAH1370" s="1"/>
  <c r="BAV1364"/>
  <c r="BAV1362"/>
  <c r="BAX1359"/>
  <c r="BAX1364" s="1"/>
  <c r="BAX1370" s="1"/>
  <c r="BBL1364"/>
  <c r="BBL1362"/>
  <c r="BBN1359"/>
  <c r="BBN1364" s="1"/>
  <c r="BBN1370" s="1"/>
  <c r="BCB1364"/>
  <c r="BCB1362"/>
  <c r="BCD1359"/>
  <c r="BCD1364" s="1"/>
  <c r="BCD1370" s="1"/>
  <c r="BCR1364"/>
  <c r="BCR1362"/>
  <c r="BCT1359"/>
  <c r="BCT1364" s="1"/>
  <c r="BCT1370" s="1"/>
  <c r="BDH1364"/>
  <c r="BDH1362"/>
  <c r="BDJ1359"/>
  <c r="BDJ1364" s="1"/>
  <c r="BDJ1370" s="1"/>
  <c r="BDX1364"/>
  <c r="BDX1362"/>
  <c r="BDZ1359"/>
  <c r="BDZ1364" s="1"/>
  <c r="BDZ1370" s="1"/>
  <c r="BEN1364"/>
  <c r="BEN1362"/>
  <c r="BEP1359"/>
  <c r="BEP1364" s="1"/>
  <c r="BEP1370" s="1"/>
  <c r="BFD1364"/>
  <c r="BFD1362"/>
  <c r="BFF1359"/>
  <c r="BFF1364" s="1"/>
  <c r="BFF1370" s="1"/>
  <c r="BFT1364"/>
  <c r="BFT1362"/>
  <c r="BFV1359"/>
  <c r="BFV1364" s="1"/>
  <c r="BFV1370" s="1"/>
  <c r="BGJ1364"/>
  <c r="BGJ1362"/>
  <c r="BGL1359"/>
  <c r="BGL1364" s="1"/>
  <c r="BGL1370" s="1"/>
  <c r="BGZ1364"/>
  <c r="BGZ1362"/>
  <c r="BHB1359"/>
  <c r="BHB1364" s="1"/>
  <c r="BHB1370" s="1"/>
  <c r="BHP1364"/>
  <c r="BHP1362"/>
  <c r="BHR1359"/>
  <c r="BHR1364" s="1"/>
  <c r="BHR1370" s="1"/>
  <c r="BIF1364"/>
  <c r="BIF1362"/>
  <c r="BIH1359"/>
  <c r="BIH1364" s="1"/>
  <c r="BIH1370" s="1"/>
  <c r="BIV1364"/>
  <c r="BIV1362"/>
  <c r="BIX1359"/>
  <c r="BIX1364" s="1"/>
  <c r="BIX1370" s="1"/>
  <c r="BJL1364"/>
  <c r="BJL1362"/>
  <c r="BJN1359"/>
  <c r="BJN1364" s="1"/>
  <c r="BJN1370" s="1"/>
  <c r="BKB1364"/>
  <c r="BKB1362"/>
  <c r="BKD1359"/>
  <c r="BKD1364" s="1"/>
  <c r="BKD1370" s="1"/>
  <c r="BKR1364"/>
  <c r="BKR1362"/>
  <c r="BKT1359"/>
  <c r="BKT1364" s="1"/>
  <c r="BKT1370" s="1"/>
  <c r="BLH1364"/>
  <c r="BLH1362"/>
  <c r="BLJ1359"/>
  <c r="BLJ1364" s="1"/>
  <c r="BLJ1370" s="1"/>
  <c r="BLX1364"/>
  <c r="BLX1362"/>
  <c r="BLZ1359"/>
  <c r="BLZ1364" s="1"/>
  <c r="BLZ1370" s="1"/>
  <c r="BMN1364"/>
  <c r="BMN1362"/>
  <c r="BMP1359"/>
  <c r="BMP1364" s="1"/>
  <c r="BMP1370" s="1"/>
  <c r="BND1364"/>
  <c r="BND1362"/>
  <c r="BNF1359"/>
  <c r="BNF1364" s="1"/>
  <c r="BNF1370" s="1"/>
  <c r="BNT1364"/>
  <c r="BNT1362"/>
  <c r="BNV1359"/>
  <c r="BNV1364" s="1"/>
  <c r="BNV1370" s="1"/>
  <c r="BOJ1364"/>
  <c r="BOJ1362"/>
  <c r="BOL1359"/>
  <c r="BOL1364" s="1"/>
  <c r="BOL1370" s="1"/>
  <c r="BOZ1364"/>
  <c r="BOZ1362"/>
  <c r="BPB1359"/>
  <c r="BPB1364" s="1"/>
  <c r="BPB1370" s="1"/>
  <c r="BPP1364"/>
  <c r="BPP1362"/>
  <c r="BPR1359"/>
  <c r="BPR1364" s="1"/>
  <c r="BPR1370" s="1"/>
  <c r="BQF1364"/>
  <c r="BQF1362"/>
  <c r="BQH1359"/>
  <c r="BQH1364" s="1"/>
  <c r="BQH1370" s="1"/>
  <c r="BQV1364"/>
  <c r="BQV1362"/>
  <c r="BQX1359"/>
  <c r="BQX1364" s="1"/>
  <c r="BQX1370" s="1"/>
  <c r="BRL1364"/>
  <c r="BRL1362"/>
  <c r="BRN1359"/>
  <c r="BRN1364" s="1"/>
  <c r="BRN1370" s="1"/>
  <c r="BSB1364"/>
  <c r="BSB1362"/>
  <c r="BSD1359"/>
  <c r="BSD1364" s="1"/>
  <c r="BSD1370" s="1"/>
  <c r="BSR1364"/>
  <c r="BSR1362"/>
  <c r="BST1359"/>
  <c r="BST1364" s="1"/>
  <c r="BST1370" s="1"/>
  <c r="BTH1364"/>
  <c r="BTH1362"/>
  <c r="BTJ1359"/>
  <c r="BTJ1364" s="1"/>
  <c r="BTJ1370" s="1"/>
  <c r="BTX1364"/>
  <c r="BTX1362"/>
  <c r="BTZ1359"/>
  <c r="BTZ1364" s="1"/>
  <c r="BTZ1370" s="1"/>
  <c r="BUN1364"/>
  <c r="BUN1362"/>
  <c r="BUP1359"/>
  <c r="BUP1364" s="1"/>
  <c r="BUP1370" s="1"/>
  <c r="BVD1364"/>
  <c r="BVD1362"/>
  <c r="BVF1359"/>
  <c r="BVF1364" s="1"/>
  <c r="BVF1370" s="1"/>
  <c r="BVT1364"/>
  <c r="BVT1362"/>
  <c r="BVV1359"/>
  <c r="BVV1364" s="1"/>
  <c r="BVV1370" s="1"/>
  <c r="BWJ1364"/>
  <c r="BWJ1362"/>
  <c r="BWL1359"/>
  <c r="BWL1364" s="1"/>
  <c r="BWL1370" s="1"/>
  <c r="BWZ1364"/>
  <c r="BWZ1362"/>
  <c r="BXB1359"/>
  <c r="BXB1364" s="1"/>
  <c r="BXB1370" s="1"/>
  <c r="BXP1364"/>
  <c r="BXP1362"/>
  <c r="BXR1359"/>
  <c r="BXR1364" s="1"/>
  <c r="BXR1370" s="1"/>
  <c r="BYF1364"/>
  <c r="BYF1362"/>
  <c r="BYH1359"/>
  <c r="BYH1364" s="1"/>
  <c r="BYH1370" s="1"/>
  <c r="BYV1364"/>
  <c r="BYV1362"/>
  <c r="BYX1359"/>
  <c r="BYX1364" s="1"/>
  <c r="BYX1370" s="1"/>
  <c r="BZL1364"/>
  <c r="BZL1362"/>
  <c r="BZN1359"/>
  <c r="BZN1364" s="1"/>
  <c r="BZN1370" s="1"/>
  <c r="CAB1364"/>
  <c r="CAB1362"/>
  <c r="CAD1359"/>
  <c r="CAD1364" s="1"/>
  <c r="CAD1370" s="1"/>
  <c r="CAR1364"/>
  <c r="CAR1362"/>
  <c r="CAT1359"/>
  <c r="CAT1364" s="1"/>
  <c r="CAT1370" s="1"/>
  <c r="CBH1364"/>
  <c r="CBH1362"/>
  <c r="CBJ1359"/>
  <c r="CBJ1364" s="1"/>
  <c r="CBJ1370" s="1"/>
  <c r="CBX1364"/>
  <c r="CBX1362"/>
  <c r="CBZ1359"/>
  <c r="CBZ1364" s="1"/>
  <c r="CBZ1370" s="1"/>
  <c r="CCN1364"/>
  <c r="CCN1362"/>
  <c r="CCP1359"/>
  <c r="CCP1364" s="1"/>
  <c r="CCP1370" s="1"/>
  <c r="CDD1364"/>
  <c r="CDD1362"/>
  <c r="CDF1359"/>
  <c r="CDF1364" s="1"/>
  <c r="CDF1370" s="1"/>
  <c r="CDT1364"/>
  <c r="CDT1362"/>
  <c r="CDV1359"/>
  <c r="CDV1364" s="1"/>
  <c r="CDV1370" s="1"/>
  <c r="CEJ1364"/>
  <c r="CEJ1362"/>
  <c r="CEL1359"/>
  <c r="CEL1364" s="1"/>
  <c r="CEL1370" s="1"/>
  <c r="CEZ1364"/>
  <c r="CEZ1362"/>
  <c r="CFB1359"/>
  <c r="CFB1364" s="1"/>
  <c r="CFB1370" s="1"/>
  <c r="CFP1364"/>
  <c r="CFP1362"/>
  <c r="CFR1359"/>
  <c r="CFR1364" s="1"/>
  <c r="CFR1370" s="1"/>
  <c r="CGF1364"/>
  <c r="CGF1362"/>
  <c r="CGH1359"/>
  <c r="CGH1364" s="1"/>
  <c r="CGH1370" s="1"/>
  <c r="CGV1364"/>
  <c r="CGV1362"/>
  <c r="CGX1359"/>
  <c r="CGX1364" s="1"/>
  <c r="CGX1370" s="1"/>
  <c r="CHL1364"/>
  <c r="CHL1362"/>
  <c r="CHN1359"/>
  <c r="CHN1364" s="1"/>
  <c r="CHN1370" s="1"/>
  <c r="CIB1364"/>
  <c r="CIB1362"/>
  <c r="CID1359"/>
  <c r="CID1364" s="1"/>
  <c r="CID1370" s="1"/>
  <c r="CIR1364"/>
  <c r="CIR1362"/>
  <c r="CIT1359"/>
  <c r="CIT1364" s="1"/>
  <c r="CIT1370" s="1"/>
  <c r="CJH1364"/>
  <c r="CJH1362"/>
  <c r="CJJ1359"/>
  <c r="CJJ1364" s="1"/>
  <c r="CJJ1370" s="1"/>
  <c r="CJX1364"/>
  <c r="CJX1362"/>
  <c r="CJZ1359"/>
  <c r="CJZ1364" s="1"/>
  <c r="CJZ1370" s="1"/>
  <c r="CKN1364"/>
  <c r="CKN1362"/>
  <c r="CKP1359"/>
  <c r="CKP1364" s="1"/>
  <c r="CKP1370" s="1"/>
  <c r="CLD1364"/>
  <c r="CLD1362"/>
  <c r="CLF1359"/>
  <c r="CLF1364" s="1"/>
  <c r="CLF1370" s="1"/>
  <c r="CLT1364"/>
  <c r="CLT1362"/>
  <c r="CLV1359"/>
  <c r="CLV1364" s="1"/>
  <c r="CLV1370" s="1"/>
  <c r="CMJ1364"/>
  <c r="CMJ1362"/>
  <c r="CML1359"/>
  <c r="CML1364" s="1"/>
  <c r="CML1370" s="1"/>
  <c r="CMZ1364"/>
  <c r="CMZ1362"/>
  <c r="CNB1359"/>
  <c r="CNB1364" s="1"/>
  <c r="CNB1370" s="1"/>
  <c r="CNP1364"/>
  <c r="CNP1362"/>
  <c r="CNR1359"/>
  <c r="CNR1364" s="1"/>
  <c r="CNR1370" s="1"/>
  <c r="COF1364"/>
  <c r="COF1362"/>
  <c r="COH1359"/>
  <c r="COH1364" s="1"/>
  <c r="COH1370" s="1"/>
  <c r="COV1364"/>
  <c r="COV1362"/>
  <c r="COX1359"/>
  <c r="COX1364" s="1"/>
  <c r="COX1370" s="1"/>
  <c r="CPL1364"/>
  <c r="CPL1362"/>
  <c r="CPN1359"/>
  <c r="CPN1364" s="1"/>
  <c r="CPN1370" s="1"/>
  <c r="CQB1364"/>
  <c r="CQB1362"/>
  <c r="CQD1359"/>
  <c r="CQD1364" s="1"/>
  <c r="CQD1370" s="1"/>
  <c r="CQR1364"/>
  <c r="CQR1362"/>
  <c r="CQT1359"/>
  <c r="CQT1364" s="1"/>
  <c r="CQT1370" s="1"/>
  <c r="CRH1364"/>
  <c r="CRH1362"/>
  <c r="CRJ1359"/>
  <c r="CRJ1364" s="1"/>
  <c r="CRJ1370" s="1"/>
  <c r="CRX1364"/>
  <c r="CRX1362"/>
  <c r="CRZ1359"/>
  <c r="CRZ1364" s="1"/>
  <c r="CRZ1370" s="1"/>
  <c r="CSN1364"/>
  <c r="CSN1362"/>
  <c r="CSP1359"/>
  <c r="CSP1364" s="1"/>
  <c r="CSP1370" s="1"/>
  <c r="CTD1364"/>
  <c r="CTD1362"/>
  <c r="CTF1359"/>
  <c r="CTF1364" s="1"/>
  <c r="CTF1370" s="1"/>
  <c r="CTT1364"/>
  <c r="CTT1362"/>
  <c r="CTV1359"/>
  <c r="CTV1364" s="1"/>
  <c r="CTV1370" s="1"/>
  <c r="CUJ1364"/>
  <c r="CUJ1362"/>
  <c r="CUL1359"/>
  <c r="CUL1364" s="1"/>
  <c r="CUL1370" s="1"/>
  <c r="CUZ1364"/>
  <c r="CUZ1362"/>
  <c r="CVB1359"/>
  <c r="CVB1364" s="1"/>
  <c r="CVB1370" s="1"/>
  <c r="CVP1364"/>
  <c r="CVP1362"/>
  <c r="CVR1359"/>
  <c r="CVR1364" s="1"/>
  <c r="CVR1370" s="1"/>
  <c r="CWF1364"/>
  <c r="CWF1362"/>
  <c r="CWH1359"/>
  <c r="CWH1364" s="1"/>
  <c r="CWH1370" s="1"/>
  <c r="CWV1364"/>
  <c r="CWV1362"/>
  <c r="CWX1359"/>
  <c r="CWX1364" s="1"/>
  <c r="CWX1370" s="1"/>
  <c r="CXL1364"/>
  <c r="CXL1362"/>
  <c r="CXN1359"/>
  <c r="CXN1364" s="1"/>
  <c r="CXN1370" s="1"/>
  <c r="CYB1364"/>
  <c r="CYB1362"/>
  <c r="CYJ1359"/>
  <c r="CYJ1364" s="1"/>
  <c r="CYJ1370" s="1"/>
  <c r="CYS1364"/>
  <c r="CYS1362"/>
  <c r="CYT1359"/>
  <c r="CYT1364" s="1"/>
  <c r="CYT1370" s="1"/>
  <c r="CZH1370"/>
  <c r="CZH1367"/>
  <c r="CZY1364"/>
  <c r="CZY1362"/>
  <c r="CZZ1359"/>
  <c r="CZZ1364" s="1"/>
  <c r="CZZ1370" s="1"/>
  <c r="DAN1370"/>
  <c r="DAN1367"/>
  <c r="DBE1364"/>
  <c r="DBE1362"/>
  <c r="DBF1359"/>
  <c r="DBF1364" s="1"/>
  <c r="DBF1370" s="1"/>
  <c r="DBT1370"/>
  <c r="DBT1367"/>
  <c r="DCK1364"/>
  <c r="DCK1362"/>
  <c r="DCL1359"/>
  <c r="DCL1364" s="1"/>
  <c r="DCL1370" s="1"/>
  <c r="DCZ1370"/>
  <c r="DCZ1367"/>
  <c r="DDQ1364"/>
  <c r="DDQ1362"/>
  <c r="DDR1359"/>
  <c r="DDR1364" s="1"/>
  <c r="DDR1370" s="1"/>
  <c r="DEF1370"/>
  <c r="DEF1367"/>
  <c r="DEW1364"/>
  <c r="DEW1362"/>
  <c r="DEX1359"/>
  <c r="DEX1364" s="1"/>
  <c r="DEX1370" s="1"/>
  <c r="DFL1370"/>
  <c r="DFL1367"/>
  <c r="DGC1364"/>
  <c r="DGC1362"/>
  <c r="DGD1359"/>
  <c r="DGD1364" s="1"/>
  <c r="DGD1370" s="1"/>
  <c r="DGR1367"/>
  <c r="DHI1364"/>
  <c r="DHI1362"/>
  <c r="DHJ1359"/>
  <c r="DHJ1364" s="1"/>
  <c r="DHJ1370" s="1"/>
  <c r="DIO1364"/>
  <c r="DIO1362"/>
  <c r="DIP1359"/>
  <c r="DIP1364" s="1"/>
  <c r="DIP1370" s="1"/>
  <c r="DJD1367"/>
  <c r="DJU1364"/>
  <c r="DJU1362"/>
  <c r="DJV1359"/>
  <c r="DJV1364" s="1"/>
  <c r="DJV1370" s="1"/>
  <c r="DLA1364"/>
  <c r="DLA1362"/>
  <c r="DLB1359"/>
  <c r="DLB1364" s="1"/>
  <c r="DLB1370" s="1"/>
  <c r="DLP1367"/>
  <c r="DMG1364"/>
  <c r="DMG1362"/>
  <c r="DMH1359"/>
  <c r="DMH1364" s="1"/>
  <c r="DMH1370" s="1"/>
  <c r="DNM1364"/>
  <c r="DNM1362"/>
  <c r="DNN1359"/>
  <c r="DNN1364" s="1"/>
  <c r="DNN1370" s="1"/>
  <c r="DOB1367"/>
  <c r="DOS1364"/>
  <c r="DOS1362"/>
  <c r="DOT1359"/>
  <c r="DOT1364" s="1"/>
  <c r="DOT1370" s="1"/>
  <c r="DPY1364"/>
  <c r="DPY1362"/>
  <c r="DPZ1359"/>
  <c r="DPZ1364" s="1"/>
  <c r="DPZ1370" s="1"/>
  <c r="DQN1367"/>
  <c r="DRE1364"/>
  <c r="DRE1362"/>
  <c r="DRF1359"/>
  <c r="DRF1364" s="1"/>
  <c r="DRF1370" s="1"/>
  <c r="DSK1364"/>
  <c r="DSK1362"/>
  <c r="DSL1359"/>
  <c r="DSL1364" s="1"/>
  <c r="DSL1370" s="1"/>
  <c r="DSZ1367"/>
  <c r="DTQ1364"/>
  <c r="DTQ1362"/>
  <c r="DTR1359"/>
  <c r="DTR1364" s="1"/>
  <c r="DTR1370" s="1"/>
  <c r="DUW1364"/>
  <c r="DUW1362"/>
  <c r="DUX1359"/>
  <c r="DUX1364" s="1"/>
  <c r="DUX1370" s="1"/>
  <c r="DVL1367"/>
  <c r="DWC1364"/>
  <c r="DWC1362"/>
  <c r="DWD1359"/>
  <c r="DWD1364" s="1"/>
  <c r="DWD1370" s="1"/>
  <c r="DXI1364"/>
  <c r="DXI1362"/>
  <c r="DXJ1359"/>
  <c r="DXJ1364" s="1"/>
  <c r="DXJ1370" s="1"/>
  <c r="DXX1367"/>
  <c r="DYO1364"/>
  <c r="DYO1362"/>
  <c r="DYP1359"/>
  <c r="DYP1364" s="1"/>
  <c r="DYP1370" s="1"/>
  <c r="DZD1370"/>
  <c r="DZD1367"/>
  <c r="DZU1364"/>
  <c r="DZU1362"/>
  <c r="DZV1359"/>
  <c r="DZV1364" s="1"/>
  <c r="DZV1370" s="1"/>
  <c r="EAJ1370"/>
  <c r="EAJ1367"/>
  <c r="EBA1364"/>
  <c r="EBA1362"/>
  <c r="EBB1359"/>
  <c r="EBB1364" s="1"/>
  <c r="EBB1370" s="1"/>
  <c r="EBP1370"/>
  <c r="EBP1367"/>
  <c r="ECG1364"/>
  <c r="ECG1362"/>
  <c r="ECH1359"/>
  <c r="ECH1364" s="1"/>
  <c r="ECH1370" s="1"/>
  <c r="ECV1370"/>
  <c r="ECV1367"/>
  <c r="EDM1364"/>
  <c r="EDM1362"/>
  <c r="EDN1359"/>
  <c r="EDN1364" s="1"/>
  <c r="EDN1370" s="1"/>
  <c r="EEB1370"/>
  <c r="EEB1367"/>
  <c r="EES1364"/>
  <c r="EES1362"/>
  <c r="EET1359"/>
  <c r="EET1364" s="1"/>
  <c r="EET1370" s="1"/>
  <c r="EFH1370"/>
  <c r="EFH1367"/>
  <c r="EFY1364"/>
  <c r="EFY1362"/>
  <c r="EFZ1359"/>
  <c r="EFZ1364" s="1"/>
  <c r="EFZ1370" s="1"/>
  <c r="EGN1370"/>
  <c r="EGN1367"/>
  <c r="EHE1364"/>
  <c r="EHE1362"/>
  <c r="EHF1359"/>
  <c r="EHF1364" s="1"/>
  <c r="EHF1370" s="1"/>
  <c r="EHT1370"/>
  <c r="EHT1367"/>
  <c r="EIK1364"/>
  <c r="EIK1362"/>
  <c r="EIL1359"/>
  <c r="EIL1364" s="1"/>
  <c r="EIL1370" s="1"/>
  <c r="EIZ1370"/>
  <c r="EIZ1367"/>
  <c r="EJQ1364"/>
  <c r="EJQ1362"/>
  <c r="EJR1359"/>
  <c r="EJR1364" s="1"/>
  <c r="EJR1370" s="1"/>
  <c r="EKF1370"/>
  <c r="EKF1367"/>
  <c r="EKW1364"/>
  <c r="EKW1362"/>
  <c r="EKX1359"/>
  <c r="EKX1364" s="1"/>
  <c r="EKX1370" s="1"/>
  <c r="ELL1370"/>
  <c r="ELL1367"/>
  <c r="EMC1364"/>
  <c r="EMC1362"/>
  <c r="EMD1359"/>
  <c r="EMD1364" s="1"/>
  <c r="EMD1370" s="1"/>
  <c r="EMR1370"/>
  <c r="EMR1367"/>
  <c r="ENI1364"/>
  <c r="ENI1362"/>
  <c r="ENJ1359"/>
  <c r="ENJ1364" s="1"/>
  <c r="ENJ1370" s="1"/>
  <c r="ENX1370"/>
  <c r="ENX1367"/>
  <c r="EOO1364"/>
  <c r="EOO1362"/>
  <c r="EOP1359"/>
  <c r="EOP1364" s="1"/>
  <c r="EOP1370" s="1"/>
  <c r="EPD1370"/>
  <c r="EPD1367"/>
  <c r="EPU1364"/>
  <c r="EPU1362"/>
  <c r="EPV1359"/>
  <c r="EPV1364" s="1"/>
  <c r="EPV1370" s="1"/>
  <c r="EQJ1370"/>
  <c r="EQJ1367"/>
  <c r="ERA1364"/>
  <c r="ERA1362"/>
  <c r="ERB1359"/>
  <c r="ERB1364" s="1"/>
  <c r="ERB1370" s="1"/>
  <c r="ERP1370"/>
  <c r="ERP1367"/>
  <c r="ESG1364"/>
  <c r="ESG1362"/>
  <c r="ESH1359"/>
  <c r="ESH1364" s="1"/>
  <c r="ESH1370" s="1"/>
  <c r="ESV1370"/>
  <c r="ESV1367"/>
  <c r="ETM1364"/>
  <c r="ETM1362"/>
  <c r="ETN1359"/>
  <c r="ETN1364" s="1"/>
  <c r="ETN1370" s="1"/>
  <c r="EUB1370"/>
  <c r="EUB1367"/>
  <c r="EUS1364"/>
  <c r="EUS1362"/>
  <c r="EUT1359"/>
  <c r="EUT1364" s="1"/>
  <c r="EUT1370" s="1"/>
  <c r="EVH1370"/>
  <c r="EVH1367"/>
  <c r="EVY1364"/>
  <c r="EVY1362"/>
  <c r="EVZ1359"/>
  <c r="EVZ1364" s="1"/>
  <c r="EVZ1370" s="1"/>
  <c r="EWN1370"/>
  <c r="EWN1367"/>
  <c r="EXE1364"/>
  <c r="EXE1362"/>
  <c r="EXF1359"/>
  <c r="EXF1364" s="1"/>
  <c r="EXF1370" s="1"/>
  <c r="EXT1370"/>
  <c r="EXT1367"/>
  <c r="EYK1364"/>
  <c r="EYK1362"/>
  <c r="EYL1359"/>
  <c r="EYL1364" s="1"/>
  <c r="EYL1370" s="1"/>
  <c r="EYZ1370"/>
  <c r="EYZ1367"/>
  <c r="EZQ1364"/>
  <c r="EZQ1362"/>
  <c r="EZR1359"/>
  <c r="EZR1364" s="1"/>
  <c r="EZR1370" s="1"/>
  <c r="FAF1370"/>
  <c r="FAF1367"/>
  <c r="FAW1364"/>
  <c r="FAW1362"/>
  <c r="FAX1359"/>
  <c r="FAX1364" s="1"/>
  <c r="FAX1370" s="1"/>
  <c r="FBL1367"/>
  <c r="FCC1364"/>
  <c r="FCC1362"/>
  <c r="FCD1359"/>
  <c r="FCD1364" s="1"/>
  <c r="FCD1370" s="1"/>
  <c r="FCR1370"/>
  <c r="FDI1364"/>
  <c r="FDI1362"/>
  <c r="FDJ1359"/>
  <c r="FDJ1364" s="1"/>
  <c r="FDJ1370" s="1"/>
  <c r="FDX1367"/>
  <c r="FEO1364"/>
  <c r="FEO1362"/>
  <c r="FEP1359"/>
  <c r="FEP1364" s="1"/>
  <c r="FEP1370" s="1"/>
  <c r="FFD1370"/>
  <c r="FFU1364"/>
  <c r="FFU1362"/>
  <c r="FFV1359"/>
  <c r="FFV1364" s="1"/>
  <c r="FFV1370" s="1"/>
  <c r="FGJ1367"/>
  <c r="FHA1364"/>
  <c r="FHA1362"/>
  <c r="FHB1359"/>
  <c r="FHB1364" s="1"/>
  <c r="FHB1370" s="1"/>
  <c r="FHP1370"/>
  <c r="FIG1364"/>
  <c r="FIG1362"/>
  <c r="FIH1359"/>
  <c r="FIH1364" s="1"/>
  <c r="FIH1370" s="1"/>
  <c r="FIV1367"/>
  <c r="FJM1364"/>
  <c r="FJM1362"/>
  <c r="FJN1359"/>
  <c r="FJN1364" s="1"/>
  <c r="FJN1370" s="1"/>
  <c r="FKB1370"/>
  <c r="FKS1364"/>
  <c r="FKS1362"/>
  <c r="FKT1359"/>
  <c r="FKT1364" s="1"/>
  <c r="FKT1370" s="1"/>
  <c r="FLH1370"/>
  <c r="FLH1367"/>
  <c r="FLX1370"/>
  <c r="FLX1367"/>
  <c r="FMN1370"/>
  <c r="FMN1367"/>
  <c r="FND1370"/>
  <c r="FND1367"/>
  <c r="FNT1370"/>
  <c r="FNT1367"/>
  <c r="FOJ1370"/>
  <c r="FOJ1367"/>
  <c r="FOZ1370"/>
  <c r="FOZ1367"/>
  <c r="FPP1370"/>
  <c r="FPP1367"/>
  <c r="FQF1370"/>
  <c r="FQF1367"/>
  <c r="FQV1370"/>
  <c r="FQV1367"/>
  <c r="FRL1370"/>
  <c r="FRL1367"/>
  <c r="FSB1370"/>
  <c r="FSB1367"/>
  <c r="FSR1370"/>
  <c r="FSR1367"/>
  <c r="FTH1370"/>
  <c r="FTH1367"/>
  <c r="FTX1370"/>
  <c r="FTX1367"/>
  <c r="FUN1370"/>
  <c r="FUN1367"/>
  <c r="FVD1370"/>
  <c r="FVD1367"/>
  <c r="FVT1370"/>
  <c r="FVT1367"/>
  <c r="FWJ1370"/>
  <c r="FWJ1367"/>
  <c r="FWZ1370"/>
  <c r="FWZ1367"/>
  <c r="FXP1370"/>
  <c r="FXP1367"/>
  <c r="FYF1370"/>
  <c r="FYF1367"/>
  <c r="FYV1370"/>
  <c r="FYV1367"/>
  <c r="FZL1370"/>
  <c r="FZL1367"/>
  <c r="GAB1370"/>
  <c r="GAB1367"/>
  <c r="GAR1370"/>
  <c r="GAR1367"/>
  <c r="GBH1370"/>
  <c r="GBH1367"/>
  <c r="GBX1370"/>
  <c r="GBX1367"/>
  <c r="GCN1370"/>
  <c r="GCN1367"/>
  <c r="GDD1370"/>
  <c r="GDD1367"/>
  <c r="GDT1370"/>
  <c r="GDT1367"/>
  <c r="GEJ1370"/>
  <c r="GEJ1367"/>
  <c r="GEZ1370"/>
  <c r="GEZ1367"/>
  <c r="GFP1370"/>
  <c r="GFP1367"/>
  <c r="GGF1370"/>
  <c r="GGF1367"/>
  <c r="GGV1370"/>
  <c r="GGV1367"/>
  <c r="GHL1370"/>
  <c r="GHL1367"/>
  <c r="GIB1370"/>
  <c r="GIB1367"/>
  <c r="GIR1370"/>
  <c r="GIR1367"/>
  <c r="GJH1370"/>
  <c r="GJH1367"/>
  <c r="GJX1370"/>
  <c r="GJX1367"/>
  <c r="GKN1370"/>
  <c r="GKN1367"/>
  <c r="GLD1370"/>
  <c r="GLD1367"/>
  <c r="GLT1370"/>
  <c r="GLT1367"/>
  <c r="GMJ1370"/>
  <c r="GMJ1367"/>
  <c r="GMZ1370"/>
  <c r="GMZ1367"/>
  <c r="GNP1370"/>
  <c r="GNP1367"/>
  <c r="GOF1370"/>
  <c r="GOF1367"/>
  <c r="GOV1370"/>
  <c r="GOV1367"/>
  <c r="GPL1370"/>
  <c r="GPL1367"/>
  <c r="GQB1370"/>
  <c r="GQB1367"/>
  <c r="GQR1370"/>
  <c r="GQR1367"/>
  <c r="GRH1370"/>
  <c r="GRH1367"/>
  <c r="GRX1370"/>
  <c r="GRX1367"/>
  <c r="GSN1370"/>
  <c r="GSN1367"/>
  <c r="GTD1370"/>
  <c r="GTD1367"/>
  <c r="GTT1370"/>
  <c r="GTT1367"/>
  <c r="GUJ1370"/>
  <c r="GUJ1367"/>
  <c r="GUZ1370"/>
  <c r="GUZ1367"/>
  <c r="GVP1370"/>
  <c r="GVP1367"/>
  <c r="GWF1370"/>
  <c r="GWF1367"/>
  <c r="GWV1370"/>
  <c r="GWV1367"/>
  <c r="GXL1370"/>
  <c r="GXL1367"/>
  <c r="GYB1370"/>
  <c r="GYB1367"/>
  <c r="GYR1370"/>
  <c r="GYR1367"/>
  <c r="GZH1370"/>
  <c r="GZH1367"/>
  <c r="GZX1370"/>
  <c r="GZX1367"/>
  <c r="HAN1370"/>
  <c r="HAN1367"/>
  <c r="HBD1370"/>
  <c r="HBD1367"/>
  <c r="HBT1367"/>
  <c r="HCZ1367"/>
  <c r="HDP1367"/>
  <c r="HEF1367"/>
  <c r="HFL1367"/>
  <c r="HGB1367"/>
  <c r="HGR1367"/>
  <c r="HHX1367"/>
  <c r="HIN1367"/>
  <c r="HJD1367"/>
  <c r="HKJ1367"/>
  <c r="HKZ1367"/>
  <c r="HLP1367"/>
  <c r="HMV1367"/>
  <c r="HNL1367"/>
  <c r="HOB1367"/>
  <c r="HPH1367"/>
  <c r="HPX1367"/>
  <c r="HQN1367"/>
  <c r="HRT1367"/>
  <c r="HSJ1367"/>
  <c r="HSZ1367"/>
  <c r="HUF1367"/>
  <c r="HUV1367"/>
  <c r="HVL1367"/>
  <c r="HWR1367"/>
  <c r="HXH1367"/>
  <c r="HXX1367"/>
  <c r="HZD1367"/>
  <c r="HZT1367"/>
  <c r="IAJ1367"/>
  <c r="IBP1367"/>
  <c r="ICF1367"/>
  <c r="ICV1367"/>
  <c r="IEB1367"/>
  <c r="IER1367"/>
  <c r="IFH1367"/>
  <c r="IGN1367"/>
  <c r="IHD1367"/>
  <c r="IHT1367"/>
  <c r="IIZ1367"/>
  <c r="IJP1367"/>
  <c r="IKF1367"/>
  <c r="ILL1367"/>
  <c r="IMB1367"/>
  <c r="IMR1367"/>
  <c r="INX1370"/>
  <c r="ION1370"/>
  <c r="ION1367"/>
  <c r="IPD1370"/>
  <c r="IPD1367"/>
  <c r="IQJ1370"/>
  <c r="IQZ1370"/>
  <c r="IQZ1367"/>
  <c r="IRP1370"/>
  <c r="IRP1367"/>
  <c r="ISV1370"/>
  <c r="ITL1370"/>
  <c r="ITL1367"/>
  <c r="IUB1370"/>
  <c r="IUB1367"/>
  <c r="IVH1370"/>
  <c r="IVX1370"/>
  <c r="IVX1367"/>
  <c r="IWN1370"/>
  <c r="IWN1367"/>
  <c r="IXT1370"/>
  <c r="IYJ1370"/>
  <c r="IYJ1367"/>
  <c r="IYZ1370"/>
  <c r="IYZ1367"/>
  <c r="JAF1370"/>
  <c r="JAF1367"/>
  <c r="JAV1370"/>
  <c r="JAV1367"/>
  <c r="JBL1370"/>
  <c r="JBL1367"/>
  <c r="JCB1370"/>
  <c r="JCB1367"/>
  <c r="JCR1370"/>
  <c r="JDH1370"/>
  <c r="JDH1367"/>
  <c r="JDX1370"/>
  <c r="JDX1367"/>
  <c r="JEN1370"/>
  <c r="JEN1367"/>
  <c r="JFD1370"/>
  <c r="JFT1370"/>
  <c r="JFT1367"/>
  <c r="JGJ1370"/>
  <c r="JGJ1367"/>
  <c r="JGZ1370"/>
  <c r="JGZ1367"/>
  <c r="JHP1370"/>
  <c r="JIF1370"/>
  <c r="JIF1367"/>
  <c r="JIV1370"/>
  <c r="JIV1367"/>
  <c r="JJL1370"/>
  <c r="JJL1367"/>
  <c r="JKB1370"/>
  <c r="JKR1370"/>
  <c r="JKR1367"/>
  <c r="JLH1370"/>
  <c r="JLH1367"/>
  <c r="JLX1370"/>
  <c r="JLX1367"/>
  <c r="JMN1370"/>
  <c r="JMN1367"/>
  <c r="JND1370"/>
  <c r="JND1367"/>
  <c r="JNT1370"/>
  <c r="JNT1367"/>
  <c r="JOJ1370"/>
  <c r="JOJ1367"/>
  <c r="JOZ1370"/>
  <c r="JOZ1367"/>
  <c r="JPP1370"/>
  <c r="JPP1367"/>
  <c r="JQF1370"/>
  <c r="JQF1367"/>
  <c r="JQV1370"/>
  <c r="JQV1367"/>
  <c r="JRL1370"/>
  <c r="JRL1367"/>
  <c r="JSB1370"/>
  <c r="JSB1367"/>
  <c r="JSR1370"/>
  <c r="JSR1367"/>
  <c r="JTH1370"/>
  <c r="JTH1367"/>
  <c r="JTX1370"/>
  <c r="JTX1367"/>
  <c r="JUN1370"/>
  <c r="JUN1367"/>
  <c r="JVD1370"/>
  <c r="JVD1367"/>
  <c r="JVT1370"/>
  <c r="JVT1367"/>
  <c r="JWJ1370"/>
  <c r="JWJ1367"/>
  <c r="JWZ1370"/>
  <c r="JWZ1367"/>
  <c r="JXP1370"/>
  <c r="JXP1367"/>
  <c r="JYF1370"/>
  <c r="JYF1367"/>
  <c r="JYV1370"/>
  <c r="JYV1367"/>
  <c r="JZL1370"/>
  <c r="JZL1367"/>
  <c r="KAB1370"/>
  <c r="KAB1367"/>
  <c r="KAR1370"/>
  <c r="KAR1367"/>
  <c r="KBH1370"/>
  <c r="KBH1367"/>
  <c r="KBX1370"/>
  <c r="KBX1367"/>
  <c r="KCN1370"/>
  <c r="KCN1367"/>
  <c r="KDD1370"/>
  <c r="KDD1367"/>
  <c r="KDT1370"/>
  <c r="KDT1367"/>
  <c r="KEJ1370"/>
  <c r="KEJ1367"/>
  <c r="KEZ1370"/>
  <c r="KEZ1367"/>
  <c r="KFP1370"/>
  <c r="KFP1367"/>
  <c r="KGF1370"/>
  <c r="KGF1367"/>
  <c r="KGV1370"/>
  <c r="KGV1367"/>
  <c r="KHL1370"/>
  <c r="KHL1367"/>
  <c r="KIB1370"/>
  <c r="KIB1367"/>
  <c r="KIR1370"/>
  <c r="KIR1367"/>
  <c r="KJH1370"/>
  <c r="KJH1367"/>
  <c r="KJX1370"/>
  <c r="KJX1367"/>
  <c r="KKN1370"/>
  <c r="KKN1367"/>
  <c r="KLD1370"/>
  <c r="KLD1367"/>
  <c r="KLT1370"/>
  <c r="KLT1367"/>
  <c r="KMJ1370"/>
  <c r="KMJ1367"/>
  <c r="KMZ1370"/>
  <c r="KMZ1367"/>
  <c r="KNP1370"/>
  <c r="KNP1367"/>
  <c r="KOF1370"/>
  <c r="KOF1367"/>
  <c r="KOV1370"/>
  <c r="KOV1367"/>
  <c r="KPL1370"/>
  <c r="KPL1367"/>
  <c r="KQB1370"/>
  <c r="KQB1367"/>
  <c r="KQR1370"/>
  <c r="KQR1367"/>
  <c r="KRH1370"/>
  <c r="KRH1367"/>
  <c r="KRX1370"/>
  <c r="KRX1367"/>
  <c r="KSN1370"/>
  <c r="KSN1367"/>
  <c r="KTD1370"/>
  <c r="KTD1367"/>
  <c r="KTT1370"/>
  <c r="KTT1367"/>
  <c r="KUJ1370"/>
  <c r="KUJ1367"/>
  <c r="KUZ1370"/>
  <c r="KUZ1367"/>
  <c r="KVP1370"/>
  <c r="KVP1367"/>
  <c r="KWF1370"/>
  <c r="KWF1367"/>
  <c r="KWV1370"/>
  <c r="KWV1367"/>
  <c r="KXL1370"/>
  <c r="KXL1367"/>
  <c r="KYB1370"/>
  <c r="KYB1367"/>
  <c r="KYR1370"/>
  <c r="KYR1367"/>
  <c r="KZH1370"/>
  <c r="KZH1367"/>
  <c r="KZX1370"/>
  <c r="KZX1367"/>
  <c r="LAN1370"/>
  <c r="LAN1367"/>
  <c r="LBD1370"/>
  <c r="LBD1367"/>
  <c r="LBT1370"/>
  <c r="LBT1367"/>
  <c r="LCJ1370"/>
  <c r="LDP1370"/>
  <c r="LDP1367"/>
  <c r="LEF1370"/>
  <c r="LEF1367"/>
  <c r="LEV1370"/>
  <c r="LGB1370"/>
  <c r="LGB1367"/>
  <c r="LGR1370"/>
  <c r="LGR1367"/>
  <c r="LHH1370"/>
  <c r="LIN1370"/>
  <c r="LIN1367"/>
  <c r="LJD1370"/>
  <c r="LJD1367"/>
  <c r="LJT1370"/>
  <c r="LKZ1370"/>
  <c r="LKZ1367"/>
  <c r="LLP1370"/>
  <c r="LLP1367"/>
  <c r="LMF1370"/>
  <c r="LNL1370"/>
  <c r="LNL1367"/>
  <c r="LOB1370"/>
  <c r="LOB1367"/>
  <c r="LOR1370"/>
  <c r="LPH1370"/>
  <c r="LPH1367"/>
  <c r="LPX1370"/>
  <c r="LPX1367"/>
  <c r="LQN1370"/>
  <c r="LQN1367"/>
  <c r="LRD1370"/>
  <c r="LRD1367"/>
  <c r="LRT1370"/>
  <c r="LRT1367"/>
  <c r="LSJ1370"/>
  <c r="LSJ1367"/>
  <c r="LSZ1370"/>
  <c r="LSZ1367"/>
  <c r="LTP1370"/>
  <c r="LTP1367"/>
  <c r="LUF1370"/>
  <c r="LUF1367"/>
  <c r="LUV1370"/>
  <c r="LUV1367"/>
  <c r="LVL1370"/>
  <c r="LVL1367"/>
  <c r="LWB1370"/>
  <c r="LWB1367"/>
  <c r="LWR1370"/>
  <c r="LWR1367"/>
  <c r="LXH1370"/>
  <c r="LXH1367"/>
  <c r="LXX1370"/>
  <c r="LXX1367"/>
  <c r="LYN1370"/>
  <c r="LYN1367"/>
  <c r="LZD1370"/>
  <c r="LZD1367"/>
  <c r="LZT1370"/>
  <c r="LZT1367"/>
  <c r="MAJ1370"/>
  <c r="MAJ1367"/>
  <c r="MAZ1370"/>
  <c r="MAZ1367"/>
  <c r="MBP1370"/>
  <c r="MBP1367"/>
  <c r="MCF1370"/>
  <c r="MCF1367"/>
  <c r="MCV1370"/>
  <c r="MCV1367"/>
  <c r="MDL1370"/>
  <c r="MDL1367"/>
  <c r="MEB1370"/>
  <c r="MEB1367"/>
  <c r="MER1370"/>
  <c r="MER1367"/>
  <c r="MFH1370"/>
  <c r="MFH1367"/>
  <c r="MFX1370"/>
  <c r="MFX1367"/>
  <c r="MGN1370"/>
  <c r="MGN1367"/>
  <c r="MHD1370"/>
  <c r="MHD1367"/>
  <c r="MHT1370"/>
  <c r="MHT1367"/>
  <c r="MIJ1370"/>
  <c r="MIJ1367"/>
  <c r="MIZ1370"/>
  <c r="MIZ1367"/>
  <c r="MJP1370"/>
  <c r="MJP1367"/>
  <c r="MKF1370"/>
  <c r="MKF1367"/>
  <c r="MKV1370"/>
  <c r="MKV1367"/>
  <c r="MLL1370"/>
  <c r="MLL1367"/>
  <c r="MMB1370"/>
  <c r="MMB1367"/>
  <c r="MMR1370"/>
  <c r="MMR1367"/>
  <c r="MNH1370"/>
  <c r="MNH1367"/>
  <c r="MNX1370"/>
  <c r="MNX1367"/>
  <c r="MON1370"/>
  <c r="MON1367"/>
  <c r="MPD1370"/>
  <c r="MPD1367"/>
  <c r="MPT1370"/>
  <c r="MPT1367"/>
  <c r="MQJ1370"/>
  <c r="MQJ1367"/>
  <c r="MQZ1370"/>
  <c r="MQZ1367"/>
  <c r="MRP1370"/>
  <c r="MRP1367"/>
  <c r="MSF1370"/>
  <c r="MSF1367"/>
  <c r="MSV1370"/>
  <c r="MSV1367"/>
  <c r="MTL1370"/>
  <c r="MTL1367"/>
  <c r="MUB1370"/>
  <c r="MUB1367"/>
  <c r="MUR1370"/>
  <c r="MUR1367"/>
  <c r="MVH1370"/>
  <c r="MVH1367"/>
  <c r="MVX1370"/>
  <c r="MVX1367"/>
  <c r="MWN1370"/>
  <c r="MWN1367"/>
  <c r="MXD1370"/>
  <c r="MXD1367"/>
  <c r="MXT1370"/>
  <c r="MXT1367"/>
  <c r="MYJ1370"/>
  <c r="MYJ1367"/>
  <c r="MYZ1370"/>
  <c r="MYZ1367"/>
  <c r="MZP1370"/>
  <c r="MZP1367"/>
  <c r="NAF1370"/>
  <c r="NAF1367"/>
  <c r="NAV1370"/>
  <c r="NAV1367"/>
  <c r="NCB1370"/>
  <c r="NCR1370"/>
  <c r="NCR1367"/>
  <c r="NDH1370"/>
  <c r="NDH1367"/>
  <c r="NEN1370"/>
  <c r="NFD1370"/>
  <c r="NFD1367"/>
  <c r="NFT1370"/>
  <c r="NFT1367"/>
  <c r="NGZ1370"/>
  <c r="NHP1370"/>
  <c r="NHP1367"/>
  <c r="NIF1370"/>
  <c r="NIF1367"/>
  <c r="NJL1370"/>
  <c r="NKB1370"/>
  <c r="NKB1367"/>
  <c r="NKR1370"/>
  <c r="NKR1367"/>
  <c r="NLX1370"/>
  <c r="NMN1370"/>
  <c r="NMN1367"/>
  <c r="NND1370"/>
  <c r="NND1367"/>
  <c r="NOJ1370"/>
  <c r="NOZ1370"/>
  <c r="NOZ1367"/>
  <c r="NPP1370"/>
  <c r="NPP1367"/>
  <c r="NQF1370"/>
  <c r="NQF1367"/>
  <c r="NQV1370"/>
  <c r="NQV1367"/>
  <c r="NRL1370"/>
  <c r="NRL1367"/>
  <c r="NSB1370"/>
  <c r="NSB1367"/>
  <c r="NSR1370"/>
  <c r="NSR1367"/>
  <c r="NTH1370"/>
  <c r="NTH1367"/>
  <c r="NTX1370"/>
  <c r="NTX1367"/>
  <c r="NUN1370"/>
  <c r="NUN1367"/>
  <c r="NVD1370"/>
  <c r="NVD1367"/>
  <c r="NVT1370"/>
  <c r="NVT1367"/>
  <c r="NWJ1370"/>
  <c r="NWJ1367"/>
  <c r="NWZ1370"/>
  <c r="NWZ1367"/>
  <c r="NXP1370"/>
  <c r="NXP1367"/>
  <c r="NYF1370"/>
  <c r="NYF1367"/>
  <c r="NYV1370"/>
  <c r="NYV1367"/>
  <c r="NZL1370"/>
  <c r="NZL1367"/>
  <c r="OAB1370"/>
  <c r="OAB1367"/>
  <c r="OAR1370"/>
  <c r="OAR1367"/>
  <c r="OBH1370"/>
  <c r="OBH1367"/>
  <c r="OBX1370"/>
  <c r="OBX1367"/>
  <c r="OCN1370"/>
  <c r="OCN1367"/>
  <c r="ODD1370"/>
  <c r="ODD1367"/>
  <c r="ODT1370"/>
  <c r="ODT1367"/>
  <c r="OEJ1370"/>
  <c r="OEJ1367"/>
  <c r="OEZ1370"/>
  <c r="OEZ1367"/>
  <c r="OFP1370"/>
  <c r="OFP1367"/>
  <c r="OGF1370"/>
  <c r="OGF1367"/>
  <c r="OGV1370"/>
  <c r="OGV1367"/>
  <c r="OHL1370"/>
  <c r="OHL1367"/>
  <c r="OIB1370"/>
  <c r="OIB1367"/>
  <c r="OIR1370"/>
  <c r="OIR1367"/>
  <c r="OJH1370"/>
  <c r="OJH1367"/>
  <c r="OJX1370"/>
  <c r="OJX1367"/>
  <c r="OKN1370"/>
  <c r="OKN1367"/>
  <c r="OLD1370"/>
  <c r="OLD1367"/>
  <c r="OLT1370"/>
  <c r="OLT1367"/>
  <c r="OMJ1370"/>
  <c r="OMJ1367"/>
  <c r="OMZ1370"/>
  <c r="OMZ1367"/>
  <c r="ONP1370"/>
  <c r="ONP1367"/>
  <c r="OOF1370"/>
  <c r="OOF1367"/>
  <c r="OOV1370"/>
  <c r="OOV1367"/>
  <c r="OPL1370"/>
  <c r="OPL1367"/>
  <c r="OQB1370"/>
  <c r="OQB1367"/>
  <c r="OQR1370"/>
  <c r="OQR1367"/>
  <c r="ORH1370"/>
  <c r="ORH1367"/>
  <c r="ORX1370"/>
  <c r="ORX1367"/>
  <c r="OSN1370"/>
  <c r="OSN1367"/>
  <c r="OTD1370"/>
  <c r="OTD1367"/>
  <c r="OTT1370"/>
  <c r="OTT1367"/>
  <c r="OUJ1370"/>
  <c r="OUJ1367"/>
  <c r="OUZ1370"/>
  <c r="OUZ1367"/>
  <c r="OVP1370"/>
  <c r="OVP1367"/>
  <c r="OWF1370"/>
  <c r="OWF1367"/>
  <c r="OWV1370"/>
  <c r="OWV1367"/>
  <c r="OXL1370"/>
  <c r="OXL1367"/>
  <c r="OYB1370"/>
  <c r="OYB1367"/>
  <c r="OYR1370"/>
  <c r="OYR1367"/>
  <c r="OZH1370"/>
  <c r="OZH1367"/>
  <c r="OZX1370"/>
  <c r="OZX1367"/>
  <c r="PAN1370"/>
  <c r="PAN1367"/>
  <c r="PBD1370"/>
  <c r="PBD1367"/>
  <c r="PBT1370"/>
  <c r="PBT1367"/>
  <c r="PCJ1370"/>
  <c r="PCJ1367"/>
  <c r="PCZ1370"/>
  <c r="PCZ1367"/>
  <c r="PDP1370"/>
  <c r="PDP1367"/>
  <c r="PEF1370"/>
  <c r="PEF1367"/>
  <c r="PEV1370"/>
  <c r="PEV1367"/>
  <c r="PFL1370"/>
  <c r="PFL1367"/>
  <c r="PGB1370"/>
  <c r="PGB1367"/>
  <c r="PGR1370"/>
  <c r="PGR1367"/>
  <c r="PHH1370"/>
  <c r="PHH1367"/>
  <c r="PHX1370"/>
  <c r="PHX1367"/>
  <c r="PIN1370"/>
  <c r="PIN1367"/>
  <c r="PJD1370"/>
  <c r="PJD1367"/>
  <c r="PJT1370"/>
  <c r="PJT1367"/>
  <c r="PKJ1370"/>
  <c r="PKJ1367"/>
  <c r="PKZ1370"/>
  <c r="PKZ1367"/>
  <c r="PLP1370"/>
  <c r="PLP1367"/>
  <c r="PMF1370"/>
  <c r="PMF1367"/>
  <c r="PMV1370"/>
  <c r="PMV1367"/>
  <c r="PNL1370"/>
  <c r="PNL1367"/>
  <c r="POB1370"/>
  <c r="POB1367"/>
  <c r="POR1370"/>
  <c r="POR1367"/>
  <c r="PPH1370"/>
  <c r="PPH1367"/>
  <c r="PPX1370"/>
  <c r="PPX1367"/>
  <c r="PQN1370"/>
  <c r="PQN1367"/>
  <c r="PRD1370"/>
  <c r="PRD1367"/>
  <c r="PRT1370"/>
  <c r="PRT1367"/>
  <c r="PSJ1370"/>
  <c r="PSJ1367"/>
  <c r="PSZ1370"/>
  <c r="PSZ1367"/>
  <c r="PTP1370"/>
  <c r="PTP1367"/>
  <c r="PUF1370"/>
  <c r="PUF1367"/>
  <c r="PUV1370"/>
  <c r="PUV1367"/>
  <c r="PVL1370"/>
  <c r="PVL1367"/>
  <c r="PWB1370"/>
  <c r="PWB1367"/>
  <c r="PWR1370"/>
  <c r="PWR1367"/>
  <c r="PXH1370"/>
  <c r="PXH1367"/>
  <c r="PXX1370"/>
  <c r="PXX1367"/>
  <c r="PYN1370"/>
  <c r="PYN1367"/>
  <c r="PZD1370"/>
  <c r="PZD1367"/>
  <c r="PZT1370"/>
  <c r="PZT1367"/>
  <c r="QAJ1370"/>
  <c r="QAJ1367"/>
  <c r="QAZ1370"/>
  <c r="QAZ1367"/>
  <c r="QBP1370"/>
  <c r="QBP1367"/>
  <c r="QCF1370"/>
  <c r="QCF1367"/>
  <c r="QCV1370"/>
  <c r="QCV1367"/>
  <c r="QDL1370"/>
  <c r="QDL1367"/>
  <c r="QEB1370"/>
  <c r="QEB1367"/>
  <c r="QER1370"/>
  <c r="QER1367"/>
  <c r="QFH1370"/>
  <c r="QFH1367"/>
  <c r="QFX1370"/>
  <c r="QFX1367"/>
  <c r="QGN1370"/>
  <c r="QGN1367"/>
  <c r="QHD1370"/>
  <c r="QHD1367"/>
  <c r="QHT1370"/>
  <c r="QHT1367"/>
  <c r="QIJ1370"/>
  <c r="QIJ1367"/>
  <c r="QIZ1370"/>
  <c r="QIZ1367"/>
  <c r="QJP1370"/>
  <c r="QJP1367"/>
  <c r="QKF1370"/>
  <c r="QKF1367"/>
  <c r="QKV1370"/>
  <c r="QKV1367"/>
  <c r="QLL1370"/>
  <c r="QLL1367"/>
  <c r="QMB1370"/>
  <c r="QMB1367"/>
  <c r="QMR1370"/>
  <c r="QMR1367"/>
  <c r="QNH1370"/>
  <c r="QNH1367"/>
  <c r="QNX1370"/>
  <c r="QNX1367"/>
  <c r="QON1370"/>
  <c r="QON1367"/>
  <c r="QPD1370"/>
  <c r="QPD1367"/>
  <c r="QPT1370"/>
  <c r="QPT1367"/>
  <c r="QQJ1370"/>
  <c r="QQJ1367"/>
  <c r="QQZ1370"/>
  <c r="QQZ1367"/>
  <c r="QRP1370"/>
  <c r="QRP1367"/>
  <c r="QSF1370"/>
  <c r="QSF1367"/>
  <c r="QSV1370"/>
  <c r="QSV1367"/>
  <c r="QTL1370"/>
  <c r="QTL1367"/>
  <c r="QUB1370"/>
  <c r="QUB1367"/>
  <c r="QUR1370"/>
  <c r="QUR1367"/>
  <c r="QVH1370"/>
  <c r="QVH1367"/>
  <c r="QVX1370"/>
  <c r="QVX1367"/>
  <c r="QWN1370"/>
  <c r="QWN1367"/>
  <c r="QXD1370"/>
  <c r="QXD1367"/>
  <c r="QXT1370"/>
  <c r="QXT1367"/>
  <c r="QYJ1370"/>
  <c r="QYJ1367"/>
  <c r="QYZ1370"/>
  <c r="QYZ1367"/>
  <c r="QZP1370"/>
  <c r="QZP1367"/>
  <c r="RAF1370"/>
  <c r="RAF1367"/>
  <c r="RAV1370"/>
  <c r="RAV1367"/>
  <c r="RBL1370"/>
  <c r="RBL1367"/>
  <c r="RCB1370"/>
  <c r="RCB1367"/>
  <c r="RCR1370"/>
  <c r="RCR1367"/>
  <c r="RDH1370"/>
  <c r="RDH1367"/>
  <c r="RDX1370"/>
  <c r="RDX1367"/>
  <c r="REN1370"/>
  <c r="REN1367"/>
  <c r="RFD1370"/>
  <c r="RFD1367"/>
  <c r="RGJ1370"/>
  <c r="RGZ1370"/>
  <c r="RGZ1367"/>
  <c r="RHP1370"/>
  <c r="RHP1367"/>
  <c r="RIV1370"/>
  <c r="RJL1370"/>
  <c r="RJL1367"/>
  <c r="RKB1370"/>
  <c r="RKB1367"/>
  <c r="RLH1370"/>
  <c r="RLX1370"/>
  <c r="RLX1367"/>
  <c r="RMN1370"/>
  <c r="RMN1367"/>
  <c r="RNT1370"/>
  <c r="ROJ1370"/>
  <c r="ROJ1367"/>
  <c r="ROZ1370"/>
  <c r="ROZ1367"/>
  <c r="RQF1370"/>
  <c r="RQV1370"/>
  <c r="RQV1367"/>
  <c r="RRL1370"/>
  <c r="RRL1367"/>
  <c r="RSR1370"/>
  <c r="RTH1370"/>
  <c r="RTH1367"/>
  <c r="RTX1370"/>
  <c r="RTX1367"/>
  <c r="RVD1370"/>
  <c r="RVT1370"/>
  <c r="RVT1367"/>
  <c r="RWJ1370"/>
  <c r="RWJ1367"/>
  <c r="RXP1370"/>
  <c r="RYF1370"/>
  <c r="RYF1367"/>
  <c r="RYV1370"/>
  <c r="RYV1367"/>
  <c r="RZL1370"/>
  <c r="RZL1367"/>
  <c r="SAB1370"/>
  <c r="SAB1367"/>
  <c r="SAR1370"/>
  <c r="SAR1367"/>
  <c r="SBH1370"/>
  <c r="SBH1367"/>
  <c r="SBX1370"/>
  <c r="SBX1367"/>
  <c r="SCN1370"/>
  <c r="SCN1367"/>
  <c r="SDD1370"/>
  <c r="SDD1367"/>
  <c r="SDT1370"/>
  <c r="SDT1367"/>
  <c r="SEJ1370"/>
  <c r="SEJ1367"/>
  <c r="SEZ1370"/>
  <c r="SEZ1367"/>
  <c r="SFP1370"/>
  <c r="SFP1367"/>
  <c r="SGF1370"/>
  <c r="SGF1367"/>
  <c r="SGV1370"/>
  <c r="SGV1367"/>
  <c r="SHL1370"/>
  <c r="SHL1367"/>
  <c r="SIB1370"/>
  <c r="SIB1367"/>
  <c r="SIR1370"/>
  <c r="SIR1367"/>
  <c r="SJH1370"/>
  <c r="SJH1367"/>
  <c r="SJX1370"/>
  <c r="SJX1367"/>
  <c r="SKN1370"/>
  <c r="SKN1367"/>
  <c r="SLD1370"/>
  <c r="SLD1367"/>
  <c r="SLT1370"/>
  <c r="SLT1367"/>
  <c r="SMJ1370"/>
  <c r="SMJ1367"/>
  <c r="SMZ1370"/>
  <c r="SMZ1367"/>
  <c r="SNP1370"/>
  <c r="SNP1367"/>
  <c r="SOF1370"/>
  <c r="SOF1367"/>
  <c r="SOV1370"/>
  <c r="SOV1367"/>
  <c r="SPL1370"/>
  <c r="SPL1367"/>
  <c r="SQB1370"/>
  <c r="SQB1367"/>
  <c r="SQR1370"/>
  <c r="SQR1367"/>
  <c r="SRH1370"/>
  <c r="SRH1367"/>
  <c r="SRX1370"/>
  <c r="SRX1367"/>
  <c r="SSN1370"/>
  <c r="SSN1367"/>
  <c r="STD1370"/>
  <c r="STD1367"/>
  <c r="STT1370"/>
  <c r="STT1367"/>
  <c r="SUJ1370"/>
  <c r="SUJ1367"/>
  <c r="SUZ1370"/>
  <c r="SUZ1367"/>
  <c r="SVP1370"/>
  <c r="SVP1367"/>
  <c r="SWF1370"/>
  <c r="SWF1367"/>
  <c r="SWV1370"/>
  <c r="SWV1367"/>
  <c r="SXL1370"/>
  <c r="SXL1367"/>
  <c r="SYB1370"/>
  <c r="SYB1367"/>
  <c r="SYR1370"/>
  <c r="SYR1367"/>
  <c r="SZH1370"/>
  <c r="SZH1367"/>
  <c r="SZX1370"/>
  <c r="SZX1367"/>
  <c r="TAN1370"/>
  <c r="TAN1367"/>
  <c r="TBD1370"/>
  <c r="TBD1367"/>
  <c r="TBT1370"/>
  <c r="TBT1367"/>
  <c r="TCJ1370"/>
  <c r="TCJ1367"/>
  <c r="TCZ1370"/>
  <c r="TCZ1367"/>
  <c r="TDP1370"/>
  <c r="TDP1367"/>
  <c r="TEF1370"/>
  <c r="TEF1367"/>
  <c r="TEV1370"/>
  <c r="TEV1367"/>
  <c r="TFL1370"/>
  <c r="TFL1367"/>
  <c r="TGB1370"/>
  <c r="TGB1367"/>
  <c r="TGR1370"/>
  <c r="TGR1367"/>
  <c r="THH1370"/>
  <c r="THH1367"/>
  <c r="THX1370"/>
  <c r="THX1367"/>
  <c r="TIN1370"/>
  <c r="TIN1367"/>
  <c r="TJD1370"/>
  <c r="TJD1367"/>
  <c r="TJT1370"/>
  <c r="TJT1367"/>
  <c r="TKJ1370"/>
  <c r="TKJ1367"/>
  <c r="TKZ1370"/>
  <c r="TKZ1367"/>
  <c r="TLP1370"/>
  <c r="TLP1367"/>
  <c r="TMF1370"/>
  <c r="TMF1367"/>
  <c r="TMV1370"/>
  <c r="TMV1367"/>
  <c r="TNL1370"/>
  <c r="TNL1367"/>
  <c r="TOB1370"/>
  <c r="TOB1367"/>
  <c r="TOR1370"/>
  <c r="TOR1367"/>
  <c r="TPH1370"/>
  <c r="TPH1367"/>
  <c r="TPX1370"/>
  <c r="TPX1367"/>
  <c r="TQN1370"/>
  <c r="TQN1367"/>
  <c r="TRD1370"/>
  <c r="TRD1367"/>
  <c r="TRT1370"/>
  <c r="TRT1367"/>
  <c r="TSJ1370"/>
  <c r="TSJ1367"/>
  <c r="TSZ1370"/>
  <c r="TSZ1367"/>
  <c r="TTP1370"/>
  <c r="TTP1367"/>
  <c r="TUF1370"/>
  <c r="TUF1367"/>
  <c r="TUV1370"/>
  <c r="TUV1367"/>
  <c r="TVL1370"/>
  <c r="TVL1367"/>
  <c r="TWB1370"/>
  <c r="TWB1367"/>
  <c r="TWR1370"/>
  <c r="TWR1367"/>
  <c r="TXH1370"/>
  <c r="TXH1367"/>
  <c r="TXX1370"/>
  <c r="TXX1367"/>
  <c r="TYN1370"/>
  <c r="TYN1367"/>
  <c r="TZD1370"/>
  <c r="TZD1367"/>
  <c r="TZT1370"/>
  <c r="TZT1367"/>
  <c r="UAJ1370"/>
  <c r="UAJ1367"/>
  <c r="UAZ1370"/>
  <c r="UAZ1367"/>
  <c r="UBP1370"/>
  <c r="UBP1367"/>
  <c r="UCF1370"/>
  <c r="UCF1367"/>
  <c r="UCV1370"/>
  <c r="UCV1367"/>
  <c r="UDL1370"/>
  <c r="UDL1367"/>
  <c r="UEB1370"/>
  <c r="UEB1367"/>
  <c r="UER1370"/>
  <c r="UER1367"/>
  <c r="UFH1370"/>
  <c r="UFH1367"/>
  <c r="UFX1370"/>
  <c r="UFX1367"/>
  <c r="UGN1370"/>
  <c r="UGN1367"/>
  <c r="UHD1370"/>
  <c r="UHD1367"/>
  <c r="UHT1370"/>
  <c r="UHT1367"/>
  <c r="UIJ1370"/>
  <c r="UIJ1367"/>
  <c r="UIZ1370"/>
  <c r="UIZ1367"/>
  <c r="UJP1370"/>
  <c r="UJP1367"/>
  <c r="UKF1370"/>
  <c r="UKF1367"/>
  <c r="UKV1370"/>
  <c r="UKV1367"/>
  <c r="ULL1370"/>
  <c r="ULL1367"/>
  <c r="UMB1370"/>
  <c r="UMB1367"/>
  <c r="UMR1370"/>
  <c r="UMR1367"/>
  <c r="UNH1370"/>
  <c r="UNH1367"/>
  <c r="UNX1370"/>
  <c r="UNX1367"/>
  <c r="UON1370"/>
  <c r="UON1367"/>
  <c r="UPD1370"/>
  <c r="UPD1367"/>
  <c r="UPT1370"/>
  <c r="UPT1367"/>
  <c r="UQJ1370"/>
  <c r="UQJ1367"/>
  <c r="UQZ1370"/>
  <c r="UQZ1367"/>
  <c r="URP1370"/>
  <c r="URP1367"/>
  <c r="USF1370"/>
  <c r="USF1367"/>
  <c r="USV1370"/>
  <c r="USV1367"/>
  <c r="UTL1370"/>
  <c r="UTL1367"/>
  <c r="UUB1370"/>
  <c r="UUB1367"/>
  <c r="UUR1370"/>
  <c r="UUR1367"/>
  <c r="UVH1370"/>
  <c r="UVH1367"/>
  <c r="UVX1370"/>
  <c r="UVX1367"/>
  <c r="UWN1370"/>
  <c r="UWN1367"/>
  <c r="UXD1370"/>
  <c r="UXD1367"/>
  <c r="UXT1370"/>
  <c r="UXT1367"/>
  <c r="UYJ1370"/>
  <c r="UYJ1367"/>
  <c r="UYZ1370"/>
  <c r="UYZ1367"/>
  <c r="UZP1370"/>
  <c r="UZP1367"/>
  <c r="VAF1370"/>
  <c r="VAF1367"/>
  <c r="VAV1370"/>
  <c r="VAV1367"/>
  <c r="VBL1370"/>
  <c r="VBL1367"/>
  <c r="VCB1370"/>
  <c r="VCB1367"/>
  <c r="VCR1370"/>
  <c r="VCR1367"/>
  <c r="VDH1370"/>
  <c r="VDH1367"/>
  <c r="VDX1370"/>
  <c r="VDX1367"/>
  <c r="VEN1370"/>
  <c r="VEN1367"/>
  <c r="VFD1370"/>
  <c r="VFD1367"/>
  <c r="VFT1370"/>
  <c r="VGJ1370"/>
  <c r="VGJ1367"/>
  <c r="VGZ1370"/>
  <c r="VGZ1367"/>
  <c r="VHP1370"/>
  <c r="VHP1367"/>
  <c r="VIF1370"/>
  <c r="VIV1370"/>
  <c r="VIV1367"/>
  <c r="VJL1370"/>
  <c r="VJL1367"/>
  <c r="VKB1370"/>
  <c r="VKB1367"/>
  <c r="VKR1370"/>
  <c r="VKR1367"/>
  <c r="VLH1370"/>
  <c r="VLH1367"/>
  <c r="VLX1370"/>
  <c r="VLX1367"/>
  <c r="VMN1370"/>
  <c r="VMN1367"/>
  <c r="VND1370"/>
  <c r="VND1367"/>
  <c r="VNT1370"/>
  <c r="VNT1367"/>
  <c r="VOJ1370"/>
  <c r="VOJ1367"/>
  <c r="VOZ1370"/>
  <c r="VOZ1367"/>
  <c r="VPP1370"/>
  <c r="VPP1367"/>
  <c r="VQF1370"/>
  <c r="VQF1367"/>
  <c r="VQV1370"/>
  <c r="VQV1367"/>
  <c r="VRL1370"/>
  <c r="VRL1367"/>
  <c r="VSB1370"/>
  <c r="VSB1367"/>
  <c r="VSR1370"/>
  <c r="VSR1367"/>
  <c r="VTH1370"/>
  <c r="VTH1367"/>
  <c r="VTX1370"/>
  <c r="VTX1367"/>
  <c r="VUN1370"/>
  <c r="VUN1367"/>
  <c r="VVD1370"/>
  <c r="VVD1367"/>
  <c r="VVT1370"/>
  <c r="VVT1367"/>
  <c r="VWJ1370"/>
  <c r="VWJ1367"/>
  <c r="VWZ1370"/>
  <c r="VWZ1367"/>
  <c r="VXP1370"/>
  <c r="VXP1367"/>
  <c r="VYF1370"/>
  <c r="VYF1367"/>
  <c r="VYV1370"/>
  <c r="VYV1367"/>
  <c r="VZL1370"/>
  <c r="VZL1367"/>
  <c r="WAB1370"/>
  <c r="WAB1367"/>
  <c r="WAR1370"/>
  <c r="WAR1367"/>
  <c r="WBH1370"/>
  <c r="WBH1367"/>
  <c r="WBX1370"/>
  <c r="WBX1367"/>
  <c r="WCN1370"/>
  <c r="WCN1367"/>
  <c r="WDD1370"/>
  <c r="WDD1367"/>
  <c r="WDT1370"/>
  <c r="WDT1367"/>
  <c r="WEJ1370"/>
  <c r="WEJ1367"/>
  <c r="WEZ1370"/>
  <c r="WEZ1367"/>
  <c r="WFP1370"/>
  <c r="WFP1367"/>
  <c r="WGF1370"/>
  <c r="WGF1367"/>
  <c r="WGV1370"/>
  <c r="WGV1367"/>
  <c r="WHL1370"/>
  <c r="WHL1367"/>
  <c r="WIB1370"/>
  <c r="WIB1367"/>
  <c r="WIR1370"/>
  <c r="WIR1367"/>
  <c r="WJH1370"/>
  <c r="WJH1367"/>
  <c r="WJX1370"/>
  <c r="WJX1367"/>
  <c r="WKN1370"/>
  <c r="WKN1367"/>
  <c r="WLD1370"/>
  <c r="WLD1367"/>
  <c r="WLT1370"/>
  <c r="WLT1367"/>
  <c r="WMJ1370"/>
  <c r="WMJ1367"/>
  <c r="WMZ1370"/>
  <c r="WMZ1367"/>
  <c r="WNP1370"/>
  <c r="WNP1367"/>
  <c r="WOF1370"/>
  <c r="WOF1367"/>
  <c r="WOV1370"/>
  <c r="WOV1367"/>
  <c r="WPL1370"/>
  <c r="WPL1367"/>
  <c r="WQB1370"/>
  <c r="WQB1367"/>
  <c r="WQR1370"/>
  <c r="WQR1367"/>
  <c r="WRH1370"/>
  <c r="WRH1367"/>
  <c r="WRX1370"/>
  <c r="WRX1367"/>
  <c r="WSN1370"/>
  <c r="WSN1367"/>
  <c r="WTD1370"/>
  <c r="WTD1367"/>
  <c r="WTT1370"/>
  <c r="WTT1367"/>
  <c r="WUJ1370"/>
  <c r="WUJ1367"/>
  <c r="WUZ1370"/>
  <c r="WUZ1367"/>
  <c r="WVP1370"/>
  <c r="WVP1367"/>
  <c r="WWF1370"/>
  <c r="WWF1367"/>
  <c r="WWV1370"/>
  <c r="WWV1367"/>
  <c r="WXL1370"/>
  <c r="WXL1367"/>
  <c r="WYB1370"/>
  <c r="WYB1367"/>
  <c r="WYR1370"/>
  <c r="WYR1367"/>
  <c r="WZH1370"/>
  <c r="WZH1367"/>
  <c r="WZX1370"/>
  <c r="WZX1367"/>
  <c r="XAN1370"/>
  <c r="XAN1367"/>
  <c r="XBD1370"/>
  <c r="XBD1367"/>
  <c r="XBT1370"/>
  <c r="XBT1367"/>
  <c r="XCJ1370"/>
  <c r="XCJ1367"/>
  <c r="XCZ1370"/>
  <c r="XCZ1367"/>
  <c r="XDP1370"/>
  <c r="XDP1367"/>
  <c r="XEF1370"/>
  <c r="XEF1367"/>
  <c r="XEV1370"/>
  <c r="XEV1367"/>
  <c r="FLK1364"/>
  <c r="FLK1370" s="1"/>
  <c r="FLK1362"/>
  <c r="FMQ1364"/>
  <c r="FMQ1370" s="1"/>
  <c r="FMQ1362"/>
  <c r="FPC1364"/>
  <c r="FPC1370" s="1"/>
  <c r="FPC1362"/>
  <c r="FQI1364"/>
  <c r="FQI1370" s="1"/>
  <c r="FQI1362"/>
  <c r="FRO1364"/>
  <c r="FRO1370" s="1"/>
  <c r="FRO1362"/>
  <c r="FVG1364"/>
  <c r="FVG1370" s="1"/>
  <c r="FVG1362"/>
  <c r="FWM1364"/>
  <c r="FWM1370" s="1"/>
  <c r="FWM1362"/>
  <c r="FXS1364"/>
  <c r="FXS1370" s="1"/>
  <c r="FXS1362"/>
  <c r="GLG1364"/>
  <c r="GLG1370" s="1"/>
  <c r="GLG1362"/>
  <c r="GNS1364"/>
  <c r="GNS1370" s="1"/>
  <c r="GNS1362"/>
  <c r="GQE1364"/>
  <c r="GQE1370" s="1"/>
  <c r="GQE1362"/>
  <c r="GRK1364"/>
  <c r="GRK1370" s="1"/>
  <c r="GRK1362"/>
  <c r="GSQ1364"/>
  <c r="GSQ1370" s="1"/>
  <c r="GSQ1362"/>
  <c r="GWI1364"/>
  <c r="GWI1370" s="1"/>
  <c r="GWI1362"/>
  <c r="GYU1364"/>
  <c r="GYU1370" s="1"/>
  <c r="GYU1362"/>
  <c r="HAA1364"/>
  <c r="HAA1370" s="1"/>
  <c r="HAA1362"/>
  <c r="HBG1364"/>
  <c r="HBG1370" s="1"/>
  <c r="HBG1362"/>
  <c r="HCM1364"/>
  <c r="HCM1370" s="1"/>
  <c r="HCM1362"/>
  <c r="HEY1364"/>
  <c r="HEY1370" s="1"/>
  <c r="HEY1362"/>
  <c r="HIQ1364"/>
  <c r="HIQ1370" s="1"/>
  <c r="HIQ1362"/>
  <c r="HJW1364"/>
  <c r="HJW1370" s="1"/>
  <c r="HJW1362"/>
  <c r="HLC1364"/>
  <c r="HLC1370" s="1"/>
  <c r="HLC1362"/>
  <c r="HSM1364"/>
  <c r="HSM1370" s="1"/>
  <c r="HSM1362"/>
  <c r="HUY1364"/>
  <c r="HUY1370" s="1"/>
  <c r="HUY1362"/>
  <c r="HYQ1364"/>
  <c r="HYQ1370" s="1"/>
  <c r="HYQ1362"/>
  <c r="HZW1364"/>
  <c r="HZW1370" s="1"/>
  <c r="HZW1362"/>
  <c r="IGA1364"/>
  <c r="IGA1370" s="1"/>
  <c r="IGA1362"/>
  <c r="IHG1364"/>
  <c r="IHG1370" s="1"/>
  <c r="IHG1362"/>
  <c r="IIM1364"/>
  <c r="IIM1370" s="1"/>
  <c r="IIM1362"/>
  <c r="INK1364"/>
  <c r="INK1370" s="1"/>
  <c r="INK1362"/>
  <c r="IOQ1364"/>
  <c r="IOQ1370" s="1"/>
  <c r="IOQ1362"/>
  <c r="IPW1364"/>
  <c r="IPW1370" s="1"/>
  <c r="IPW1362"/>
  <c r="IRC1364"/>
  <c r="IRC1370" s="1"/>
  <c r="IRC1362"/>
  <c r="ISI1364"/>
  <c r="ISI1370" s="1"/>
  <c r="ISI1362"/>
  <c r="IXG1364"/>
  <c r="IXG1370" s="1"/>
  <c r="IXG1362"/>
  <c r="IZS1364"/>
  <c r="IZS1370" s="1"/>
  <c r="IZS1362"/>
  <c r="JCE1364"/>
  <c r="JCE1370" s="1"/>
  <c r="JCE1362"/>
  <c r="JEQ1364"/>
  <c r="JEQ1370" s="1"/>
  <c r="JEQ1362"/>
  <c r="JJO1364"/>
  <c r="JJO1370" s="1"/>
  <c r="JJO1362"/>
  <c r="JKU1364"/>
  <c r="JKU1370" s="1"/>
  <c r="JKU1362"/>
  <c r="JMA1364"/>
  <c r="JMA1370" s="1"/>
  <c r="JMA1362"/>
  <c r="JSE1364"/>
  <c r="JSE1370" s="1"/>
  <c r="JSE1362"/>
  <c r="JXC1364"/>
  <c r="JXC1370" s="1"/>
  <c r="JXC1362"/>
  <c r="KAU1364"/>
  <c r="KAU1370" s="1"/>
  <c r="KAU1362"/>
  <c r="KCA1364"/>
  <c r="KCA1370" s="1"/>
  <c r="KCA1362"/>
  <c r="KGY1364"/>
  <c r="KGY1370" s="1"/>
  <c r="KGY1362"/>
  <c r="KKQ1364"/>
  <c r="KKQ1370" s="1"/>
  <c r="KKQ1362"/>
  <c r="KNC1364"/>
  <c r="KNC1370" s="1"/>
  <c r="KNC1362"/>
  <c r="KPO1364"/>
  <c r="KPO1370" s="1"/>
  <c r="KPO1362"/>
  <c r="KQU1364"/>
  <c r="KQU1370" s="1"/>
  <c r="KQU1362"/>
  <c r="KSA1364"/>
  <c r="KSA1370" s="1"/>
  <c r="KSA1362"/>
  <c r="KUM1364"/>
  <c r="KUM1370" s="1"/>
  <c r="KUM1362"/>
  <c r="KVS1364"/>
  <c r="KVS1370" s="1"/>
  <c r="KVS1362"/>
  <c r="KWY1364"/>
  <c r="KWY1370" s="1"/>
  <c r="KWY1362"/>
  <c r="LAQ1364"/>
  <c r="LAQ1370" s="1"/>
  <c r="LAQ1362"/>
  <c r="LDC1364"/>
  <c r="LDC1370" s="1"/>
  <c r="LDC1362"/>
  <c r="LFO1364"/>
  <c r="LFO1370" s="1"/>
  <c r="LFO1362"/>
  <c r="LJG1364"/>
  <c r="LJG1370" s="1"/>
  <c r="LJG1362"/>
  <c r="LMY1364"/>
  <c r="LMY1370" s="1"/>
  <c r="LMY1362"/>
  <c r="LOE1364"/>
  <c r="LOE1370" s="1"/>
  <c r="LOE1362"/>
  <c r="LPK1364"/>
  <c r="LPK1370" s="1"/>
  <c r="LPK1362"/>
  <c r="LRW1364"/>
  <c r="LRW1370" s="1"/>
  <c r="LRW1362"/>
  <c r="LTC1364"/>
  <c r="LTC1370" s="1"/>
  <c r="LTC1362"/>
  <c r="LUI1364"/>
  <c r="LUI1370" s="1"/>
  <c r="LUI1362"/>
  <c r="LVO1364"/>
  <c r="LVO1370" s="1"/>
  <c r="LVO1362"/>
  <c r="LWU1364"/>
  <c r="LWU1370" s="1"/>
  <c r="LWU1362"/>
  <c r="LYA1364"/>
  <c r="LYA1370" s="1"/>
  <c r="LYA1362"/>
  <c r="LZG1364"/>
  <c r="LZG1370" s="1"/>
  <c r="LZG1362"/>
  <c r="MAM1364"/>
  <c r="MAM1370" s="1"/>
  <c r="MAM1362"/>
  <c r="MBS1364"/>
  <c r="MBS1370" s="1"/>
  <c r="MBS1362"/>
  <c r="MCY1364"/>
  <c r="MCY1370" s="1"/>
  <c r="MCY1362"/>
  <c r="MEE1364"/>
  <c r="MEE1370" s="1"/>
  <c r="MEE1362"/>
  <c r="MFK1364"/>
  <c r="MFK1370" s="1"/>
  <c r="MFK1362"/>
  <c r="MGQ1364"/>
  <c r="MGQ1370" s="1"/>
  <c r="MGQ1362"/>
  <c r="MHW1364"/>
  <c r="MHW1370" s="1"/>
  <c r="MHW1362"/>
  <c r="MJC1364"/>
  <c r="MJC1370" s="1"/>
  <c r="MJC1362"/>
  <c r="MKI1364"/>
  <c r="MKI1370" s="1"/>
  <c r="MKI1362"/>
  <c r="MLO1364"/>
  <c r="MLO1370" s="1"/>
  <c r="MLO1362"/>
  <c r="MMU1364"/>
  <c r="MMU1370" s="1"/>
  <c r="MMU1362"/>
  <c r="MOA1364"/>
  <c r="MOA1370" s="1"/>
  <c r="MOA1362"/>
  <c r="MPG1364"/>
  <c r="MPG1370" s="1"/>
  <c r="MPG1362"/>
  <c r="MQM1364"/>
  <c r="MQM1370" s="1"/>
  <c r="MQM1362"/>
  <c r="MRS1364"/>
  <c r="MRS1370" s="1"/>
  <c r="MRS1362"/>
  <c r="MSY1364"/>
  <c r="MSY1370" s="1"/>
  <c r="MSY1362"/>
  <c r="MUE1364"/>
  <c r="MUE1370" s="1"/>
  <c r="MUE1362"/>
  <c r="MVK1364"/>
  <c r="MVK1370" s="1"/>
  <c r="MVK1362"/>
  <c r="MWQ1364"/>
  <c r="MWQ1370" s="1"/>
  <c r="MWQ1362"/>
  <c r="MXW1364"/>
  <c r="MXW1370" s="1"/>
  <c r="MXW1362"/>
  <c r="MZC1364"/>
  <c r="MZC1370" s="1"/>
  <c r="MZC1362"/>
  <c r="NAI1364"/>
  <c r="NAI1370" s="1"/>
  <c r="NAI1362"/>
  <c r="NBO1364"/>
  <c r="NBO1370" s="1"/>
  <c r="NBO1362"/>
  <c r="NCU1364"/>
  <c r="NCU1370" s="1"/>
  <c r="NCU1362"/>
  <c r="NEA1364"/>
  <c r="NEA1370" s="1"/>
  <c r="NEA1362"/>
  <c r="NFG1364"/>
  <c r="NFG1370" s="1"/>
  <c r="NFG1362"/>
  <c r="NGM1364"/>
  <c r="NGM1370" s="1"/>
  <c r="NGM1362"/>
  <c r="NHS1364"/>
  <c r="NHS1370" s="1"/>
  <c r="NHS1362"/>
  <c r="NIY1364"/>
  <c r="NIY1370" s="1"/>
  <c r="NIY1362"/>
  <c r="NKE1364"/>
  <c r="NKE1370" s="1"/>
  <c r="NKE1362"/>
  <c r="NLK1364"/>
  <c r="NLK1370" s="1"/>
  <c r="NLK1362"/>
  <c r="NMQ1364"/>
  <c r="NMQ1370" s="1"/>
  <c r="NMQ1362"/>
  <c r="NNW1364"/>
  <c r="NNW1370" s="1"/>
  <c r="NNW1362"/>
  <c r="NPC1364"/>
  <c r="NPC1370" s="1"/>
  <c r="NPC1362"/>
  <c r="NQI1364"/>
  <c r="NQI1370" s="1"/>
  <c r="NQI1362"/>
  <c r="NRO1364"/>
  <c r="NRO1370" s="1"/>
  <c r="NRO1362"/>
  <c r="NSU1364"/>
  <c r="NSU1370" s="1"/>
  <c r="NSU1362"/>
  <c r="NUA1364"/>
  <c r="NUA1370" s="1"/>
  <c r="NUA1362"/>
  <c r="NVG1364"/>
  <c r="NVG1370" s="1"/>
  <c r="NVG1362"/>
  <c r="NWM1364"/>
  <c r="NWM1370" s="1"/>
  <c r="NWM1362"/>
  <c r="NXS1364"/>
  <c r="NXS1370" s="1"/>
  <c r="NXS1362"/>
  <c r="NYY1364"/>
  <c r="NYY1370" s="1"/>
  <c r="NYY1362"/>
  <c r="OAE1364"/>
  <c r="OAE1370" s="1"/>
  <c r="OAE1362"/>
  <c r="OBK1364"/>
  <c r="OBK1370" s="1"/>
  <c r="OBK1362"/>
  <c r="OCQ1364"/>
  <c r="OCQ1370" s="1"/>
  <c r="OCQ1362"/>
  <c r="ODW1364"/>
  <c r="ODW1370" s="1"/>
  <c r="ODW1362"/>
  <c r="OFC1364"/>
  <c r="OFC1370" s="1"/>
  <c r="OFC1362"/>
  <c r="OGI1364"/>
  <c r="OGI1370" s="1"/>
  <c r="OGI1362"/>
  <c r="OHO1364"/>
  <c r="OHO1370" s="1"/>
  <c r="OHO1362"/>
  <c r="OIU1364"/>
  <c r="OIU1370" s="1"/>
  <c r="OIU1362"/>
  <c r="OKA1364"/>
  <c r="OKA1370" s="1"/>
  <c r="OKA1362"/>
  <c r="OLG1364"/>
  <c r="OLG1370" s="1"/>
  <c r="OLG1362"/>
  <c r="OMM1364"/>
  <c r="OMM1370" s="1"/>
  <c r="OMM1362"/>
  <c r="ONS1364"/>
  <c r="ONS1370" s="1"/>
  <c r="ONS1362"/>
  <c r="OOY1364"/>
  <c r="OOY1370" s="1"/>
  <c r="OOY1362"/>
  <c r="OQE1364"/>
  <c r="OQE1370" s="1"/>
  <c r="OQE1362"/>
  <c r="ORK1364"/>
  <c r="ORK1370" s="1"/>
  <c r="ORK1362"/>
  <c r="OSQ1364"/>
  <c r="OSQ1370" s="1"/>
  <c r="OSQ1362"/>
  <c r="OTW1364"/>
  <c r="OTW1370" s="1"/>
  <c r="OTW1362"/>
  <c r="OVC1364"/>
  <c r="OVC1370" s="1"/>
  <c r="OVC1362"/>
  <c r="OWI1364"/>
  <c r="OWI1370" s="1"/>
  <c r="OWI1362"/>
  <c r="OXO1364"/>
  <c r="OXO1370" s="1"/>
  <c r="OXO1362"/>
  <c r="OYU1364"/>
  <c r="OYU1370" s="1"/>
  <c r="OYU1362"/>
  <c r="PAA1364"/>
  <c r="PAA1370" s="1"/>
  <c r="PAA1362"/>
  <c r="PBG1364"/>
  <c r="PBG1370" s="1"/>
  <c r="PBG1362"/>
  <c r="PCM1364"/>
  <c r="PCM1370" s="1"/>
  <c r="PCM1362"/>
  <c r="PDS1364"/>
  <c r="PDS1370" s="1"/>
  <c r="PDS1362"/>
  <c r="PEY1364"/>
  <c r="PEY1370" s="1"/>
  <c r="PEY1362"/>
  <c r="PGE1364"/>
  <c r="PGE1370" s="1"/>
  <c r="PGE1362"/>
  <c r="PHK1364"/>
  <c r="PHK1370" s="1"/>
  <c r="PHK1362"/>
  <c r="PIQ1364"/>
  <c r="PIQ1370" s="1"/>
  <c r="PIQ1362"/>
  <c r="PJW1364"/>
  <c r="PJW1370" s="1"/>
  <c r="PJW1362"/>
  <c r="PLC1364"/>
  <c r="PLC1370" s="1"/>
  <c r="PLC1362"/>
  <c r="PMI1364"/>
  <c r="PMI1370" s="1"/>
  <c r="PMI1362"/>
  <c r="PNO1364"/>
  <c r="PNO1370" s="1"/>
  <c r="PNO1362"/>
  <c r="POU1364"/>
  <c r="POU1370" s="1"/>
  <c r="POU1362"/>
  <c r="PQA1364"/>
  <c r="PQA1370" s="1"/>
  <c r="PQA1362"/>
  <c r="PRG1364"/>
  <c r="PRG1370" s="1"/>
  <c r="PRG1362"/>
  <c r="PSM1364"/>
  <c r="PSM1370" s="1"/>
  <c r="PSM1362"/>
  <c r="PTS1364"/>
  <c r="PTS1370" s="1"/>
  <c r="PTS1362"/>
  <c r="PUY1364"/>
  <c r="PUY1370" s="1"/>
  <c r="PUY1362"/>
  <c r="PWE1364"/>
  <c r="PWE1370" s="1"/>
  <c r="PWE1362"/>
  <c r="PXK1364"/>
  <c r="PXK1370" s="1"/>
  <c r="PXK1362"/>
  <c r="PYQ1364"/>
  <c r="PYQ1370" s="1"/>
  <c r="PYQ1362"/>
  <c r="PZW1364"/>
  <c r="PZW1370" s="1"/>
  <c r="PZW1362"/>
  <c r="QBC1364"/>
  <c r="QBC1370" s="1"/>
  <c r="QBC1362"/>
  <c r="QCI1364"/>
  <c r="QCI1370" s="1"/>
  <c r="QCI1362"/>
  <c r="QDO1364"/>
  <c r="QDO1370" s="1"/>
  <c r="QDO1362"/>
  <c r="QEU1364"/>
  <c r="QEU1370" s="1"/>
  <c r="QEU1362"/>
  <c r="QGA1364"/>
  <c r="QGA1370" s="1"/>
  <c r="QGA1362"/>
  <c r="QHG1364"/>
  <c r="QHG1370" s="1"/>
  <c r="QHG1362"/>
  <c r="QIM1364"/>
  <c r="QIM1370" s="1"/>
  <c r="QIM1362"/>
  <c r="QJS1364"/>
  <c r="QJS1370" s="1"/>
  <c r="QJS1362"/>
  <c r="QKY1364"/>
  <c r="QKY1370" s="1"/>
  <c r="QKY1362"/>
  <c r="QME1364"/>
  <c r="QME1370" s="1"/>
  <c r="QME1362"/>
  <c r="QNK1364"/>
  <c r="QNK1370" s="1"/>
  <c r="QNK1362"/>
  <c r="QOQ1364"/>
  <c r="QOQ1370" s="1"/>
  <c r="QOQ1362"/>
  <c r="QPW1364"/>
  <c r="QPW1370" s="1"/>
  <c r="QPW1362"/>
  <c r="QRC1364"/>
  <c r="QRC1370" s="1"/>
  <c r="QRC1362"/>
  <c r="QSI1364"/>
  <c r="QSI1370" s="1"/>
  <c r="QSI1362"/>
  <c r="QTO1364"/>
  <c r="QTO1370" s="1"/>
  <c r="QTO1362"/>
  <c r="QUU1364"/>
  <c r="QUU1370" s="1"/>
  <c r="QUU1362"/>
  <c r="QWA1364"/>
  <c r="QWA1370" s="1"/>
  <c r="QWA1362"/>
  <c r="QXG1364"/>
  <c r="QXG1370" s="1"/>
  <c r="QXG1362"/>
  <c r="QYM1364"/>
  <c r="QYM1370" s="1"/>
  <c r="QYM1362"/>
  <c r="QZS1364"/>
  <c r="QZS1370" s="1"/>
  <c r="QZS1362"/>
  <c r="RAY1364"/>
  <c r="RAY1370" s="1"/>
  <c r="RAY1362"/>
  <c r="RCE1364"/>
  <c r="RCE1370" s="1"/>
  <c r="RCE1362"/>
  <c r="RDK1364"/>
  <c r="RDK1370" s="1"/>
  <c r="RDK1362"/>
  <c r="REQ1364"/>
  <c r="REQ1370" s="1"/>
  <c r="REQ1362"/>
  <c r="RFW1364"/>
  <c r="RFW1370" s="1"/>
  <c r="RFW1362"/>
  <c r="RHC1364"/>
  <c r="RHC1370" s="1"/>
  <c r="RHC1362"/>
  <c r="RII1364"/>
  <c r="RII1370" s="1"/>
  <c r="RII1362"/>
  <c r="RJO1364"/>
  <c r="RJO1370" s="1"/>
  <c r="RJO1362"/>
  <c r="RKU1364"/>
  <c r="RKU1370" s="1"/>
  <c r="RKU1362"/>
  <c r="RMA1364"/>
  <c r="RMA1370" s="1"/>
  <c r="RMA1362"/>
  <c r="RNG1364"/>
  <c r="RNG1370" s="1"/>
  <c r="RNG1362"/>
  <c r="ROM1364"/>
  <c r="ROM1370" s="1"/>
  <c r="ROM1362"/>
  <c r="RPS1364"/>
  <c r="RPS1370" s="1"/>
  <c r="RPS1362"/>
  <c r="RQY1364"/>
  <c r="RQY1370" s="1"/>
  <c r="RQY1362"/>
  <c r="RSE1364"/>
  <c r="RSE1370" s="1"/>
  <c r="RSE1362"/>
  <c r="RTK1364"/>
  <c r="RTK1370" s="1"/>
  <c r="RTK1362"/>
  <c r="RUQ1364"/>
  <c r="RUQ1370" s="1"/>
  <c r="RUQ1362"/>
  <c r="RVW1364"/>
  <c r="RVW1370" s="1"/>
  <c r="RVW1362"/>
  <c r="RXC1364"/>
  <c r="RXC1370" s="1"/>
  <c r="RXC1362"/>
  <c r="RYI1364"/>
  <c r="RYI1370" s="1"/>
  <c r="RYI1362"/>
  <c r="RZO1364"/>
  <c r="RZO1370" s="1"/>
  <c r="RZO1362"/>
  <c r="SAU1364"/>
  <c r="SAU1370" s="1"/>
  <c r="SAU1362"/>
  <c r="SCA1364"/>
  <c r="SCA1370" s="1"/>
  <c r="SCA1362"/>
  <c r="SDG1364"/>
  <c r="SDG1370" s="1"/>
  <c r="SDG1362"/>
  <c r="SEM1364"/>
  <c r="SEM1370" s="1"/>
  <c r="SEM1362"/>
  <c r="SFS1364"/>
  <c r="SFS1370" s="1"/>
  <c r="SFS1362"/>
  <c r="SGY1364"/>
  <c r="SGY1370" s="1"/>
  <c r="SGY1362"/>
  <c r="SIE1364"/>
  <c r="SIE1370" s="1"/>
  <c r="SIE1362"/>
  <c r="SJK1364"/>
  <c r="SJK1370" s="1"/>
  <c r="SJK1362"/>
  <c r="SKQ1364"/>
  <c r="SKQ1370" s="1"/>
  <c r="SKQ1362"/>
  <c r="SLW1364"/>
  <c r="SLW1370" s="1"/>
  <c r="SLW1362"/>
  <c r="SNC1364"/>
  <c r="SNC1370" s="1"/>
  <c r="SNC1362"/>
  <c r="SOI1364"/>
  <c r="SOI1370" s="1"/>
  <c r="SOI1362"/>
  <c r="SPO1364"/>
  <c r="SPO1370" s="1"/>
  <c r="SPO1362"/>
  <c r="SQU1364"/>
  <c r="SQU1370" s="1"/>
  <c r="SQU1362"/>
  <c r="SSA1364"/>
  <c r="SSA1370" s="1"/>
  <c r="SSA1362"/>
  <c r="STG1364"/>
  <c r="STG1370" s="1"/>
  <c r="STG1362"/>
  <c r="SUM1364"/>
  <c r="SUM1370" s="1"/>
  <c r="SUM1362"/>
  <c r="SVS1364"/>
  <c r="SVS1370" s="1"/>
  <c r="SVS1362"/>
  <c r="SWY1364"/>
  <c r="SWY1370" s="1"/>
  <c r="SWY1362"/>
  <c r="SYE1364"/>
  <c r="SYE1370" s="1"/>
  <c r="SYE1362"/>
  <c r="SZK1364"/>
  <c r="SZK1370" s="1"/>
  <c r="SZK1362"/>
  <c r="TAQ1364"/>
  <c r="TAQ1370" s="1"/>
  <c r="TAQ1362"/>
  <c r="TBW1364"/>
  <c r="TBW1370" s="1"/>
  <c r="TBW1362"/>
  <c r="TDC1364"/>
  <c r="TDC1370" s="1"/>
  <c r="TDC1362"/>
  <c r="TEI1364"/>
  <c r="TEI1370" s="1"/>
  <c r="TEI1362"/>
  <c r="TFO1364"/>
  <c r="TFO1370" s="1"/>
  <c r="TFO1362"/>
  <c r="TGU1364"/>
  <c r="TGU1370" s="1"/>
  <c r="TGU1362"/>
  <c r="TIA1364"/>
  <c r="TIA1370" s="1"/>
  <c r="TIA1362"/>
  <c r="TJG1364"/>
  <c r="TJG1370" s="1"/>
  <c r="TJG1362"/>
  <c r="TKM1364"/>
  <c r="TKM1370" s="1"/>
  <c r="TKM1362"/>
  <c r="TLS1364"/>
  <c r="TLS1370" s="1"/>
  <c r="TLS1362"/>
  <c r="TMY1364"/>
  <c r="TMY1370" s="1"/>
  <c r="TMY1362"/>
  <c r="TOE1364"/>
  <c r="TOE1370" s="1"/>
  <c r="TOE1362"/>
  <c r="TPK1364"/>
  <c r="TPK1370" s="1"/>
  <c r="TPK1362"/>
  <c r="TQQ1364"/>
  <c r="TQQ1370" s="1"/>
  <c r="TQQ1362"/>
  <c r="TRW1364"/>
  <c r="TRW1370" s="1"/>
  <c r="TRW1362"/>
  <c r="TTC1364"/>
  <c r="TTC1370" s="1"/>
  <c r="TTC1362"/>
  <c r="TUI1364"/>
  <c r="TUI1370" s="1"/>
  <c r="TUI1362"/>
  <c r="TVO1364"/>
  <c r="TVO1370" s="1"/>
  <c r="TVO1362"/>
  <c r="TWU1364"/>
  <c r="TWU1370" s="1"/>
  <c r="TWU1362"/>
  <c r="TYA1364"/>
  <c r="TYA1370" s="1"/>
  <c r="TYA1362"/>
  <c r="TZG1364"/>
  <c r="TZG1370" s="1"/>
  <c r="TZG1362"/>
  <c r="UAM1364"/>
  <c r="UAM1370" s="1"/>
  <c r="UAM1362"/>
  <c r="UBS1364"/>
  <c r="UBS1370" s="1"/>
  <c r="UBS1362"/>
  <c r="UCY1364"/>
  <c r="UCY1370" s="1"/>
  <c r="UCY1362"/>
  <c r="UEE1364"/>
  <c r="UEE1370" s="1"/>
  <c r="UEE1362"/>
  <c r="UFK1364"/>
  <c r="UFK1370" s="1"/>
  <c r="UFK1362"/>
  <c r="UGQ1364"/>
  <c r="UGQ1370" s="1"/>
  <c r="UGQ1362"/>
  <c r="UHW1364"/>
  <c r="UHW1370" s="1"/>
  <c r="UHW1362"/>
  <c r="UJC1364"/>
  <c r="UJC1370" s="1"/>
  <c r="UJC1362"/>
  <c r="UKI1364"/>
  <c r="UKI1370" s="1"/>
  <c r="UKI1362"/>
  <c r="ULO1364"/>
  <c r="ULO1370" s="1"/>
  <c r="ULO1362"/>
  <c r="UMU1364"/>
  <c r="UMU1370" s="1"/>
  <c r="UMU1362"/>
  <c r="UOA1364"/>
  <c r="UOA1370" s="1"/>
  <c r="UOA1362"/>
  <c r="UPG1364"/>
  <c r="UPG1370" s="1"/>
  <c r="UPG1362"/>
  <c r="UQM1364"/>
  <c r="UQM1370" s="1"/>
  <c r="UQM1362"/>
  <c r="URS1364"/>
  <c r="URS1370" s="1"/>
  <c r="URS1362"/>
  <c r="USY1364"/>
  <c r="USY1370" s="1"/>
  <c r="USY1362"/>
  <c r="UUE1364"/>
  <c r="UUE1370" s="1"/>
  <c r="UUE1362"/>
  <c r="UVK1364"/>
  <c r="UVK1370" s="1"/>
  <c r="UVK1362"/>
  <c r="UWQ1364"/>
  <c r="UWQ1370" s="1"/>
  <c r="UWQ1362"/>
  <c r="UXW1364"/>
  <c r="UXW1370" s="1"/>
  <c r="UXW1362"/>
  <c r="UZC1364"/>
  <c r="UZC1370" s="1"/>
  <c r="UZC1362"/>
  <c r="VAI1364"/>
  <c r="VAI1370" s="1"/>
  <c r="VAI1362"/>
  <c r="VBO1364"/>
  <c r="VBO1370" s="1"/>
  <c r="VBO1362"/>
  <c r="VCU1364"/>
  <c r="VCU1370" s="1"/>
  <c r="VCU1362"/>
  <c r="VEA1364"/>
  <c r="VEA1370" s="1"/>
  <c r="VEA1362"/>
  <c r="VFG1364"/>
  <c r="VFG1370" s="1"/>
  <c r="VFG1362"/>
  <c r="VGM1364"/>
  <c r="VGM1370" s="1"/>
  <c r="VGM1362"/>
  <c r="VHS1364"/>
  <c r="VHS1370" s="1"/>
  <c r="VHS1362"/>
  <c r="VIY1364"/>
  <c r="VIY1370" s="1"/>
  <c r="VIY1362"/>
  <c r="VKE1364"/>
  <c r="VKE1370" s="1"/>
  <c r="VKE1362"/>
  <c r="VLK1364"/>
  <c r="VLK1370" s="1"/>
  <c r="VLK1362"/>
  <c r="VMQ1364"/>
  <c r="VMQ1370" s="1"/>
  <c r="VMQ1362"/>
  <c r="VNW1364"/>
  <c r="VNW1370" s="1"/>
  <c r="VNW1362"/>
  <c r="VPC1364"/>
  <c r="VPC1370" s="1"/>
  <c r="VPC1362"/>
  <c r="VQI1364"/>
  <c r="VQI1370" s="1"/>
  <c r="VQI1362"/>
  <c r="VRO1364"/>
  <c r="VRO1370" s="1"/>
  <c r="VRO1362"/>
  <c r="VSU1364"/>
  <c r="VSU1370" s="1"/>
  <c r="VSU1362"/>
  <c r="VUA1364"/>
  <c r="VUA1370" s="1"/>
  <c r="VUA1362"/>
  <c r="VVG1364"/>
  <c r="VVG1370" s="1"/>
  <c r="VVG1362"/>
  <c r="VWM1364"/>
  <c r="VWM1370" s="1"/>
  <c r="VWM1362"/>
  <c r="VXS1364"/>
  <c r="VXS1370" s="1"/>
  <c r="VXS1362"/>
  <c r="VYY1364"/>
  <c r="VYY1370" s="1"/>
  <c r="VYY1362"/>
  <c r="WAE1364"/>
  <c r="WAE1370" s="1"/>
  <c r="WAE1362"/>
  <c r="WBK1364"/>
  <c r="WBK1370" s="1"/>
  <c r="WBK1362"/>
  <c r="WCQ1364"/>
  <c r="WCQ1370" s="1"/>
  <c r="WCQ1362"/>
  <c r="WDW1364"/>
  <c r="WDW1370" s="1"/>
  <c r="WDW1362"/>
  <c r="WFC1364"/>
  <c r="WFC1370" s="1"/>
  <c r="WFC1362"/>
  <c r="WGI1364"/>
  <c r="WGI1370" s="1"/>
  <c r="WGI1362"/>
  <c r="WHO1364"/>
  <c r="WHO1370" s="1"/>
  <c r="WHO1362"/>
  <c r="WIU1364"/>
  <c r="WIU1370" s="1"/>
  <c r="WIU1362"/>
  <c r="WKA1364"/>
  <c r="WKA1370" s="1"/>
  <c r="WKA1362"/>
  <c r="WLG1364"/>
  <c r="WLG1370" s="1"/>
  <c r="WLG1362"/>
  <c r="WMM1364"/>
  <c r="WMM1370" s="1"/>
  <c r="WMM1362"/>
  <c r="WNS1364"/>
  <c r="WNS1370" s="1"/>
  <c r="WNS1362"/>
  <c r="WOY1364"/>
  <c r="WOY1370" s="1"/>
  <c r="WOY1362"/>
  <c r="WQE1364"/>
  <c r="WQE1370" s="1"/>
  <c r="WQE1362"/>
  <c r="WRK1364"/>
  <c r="WRK1370" s="1"/>
  <c r="WRK1362"/>
  <c r="WSQ1364"/>
  <c r="WSQ1370" s="1"/>
  <c r="WSQ1362"/>
  <c r="WTW1364"/>
  <c r="WTW1370" s="1"/>
  <c r="WTW1362"/>
  <c r="WVC1364"/>
  <c r="WVC1370" s="1"/>
  <c r="WVC1362"/>
  <c r="WWI1364"/>
  <c r="WWI1370" s="1"/>
  <c r="WWI1362"/>
  <c r="WXO1364"/>
  <c r="WXO1370" s="1"/>
  <c r="WXO1362"/>
  <c r="WYU1364"/>
  <c r="WYU1370" s="1"/>
  <c r="WYU1362"/>
  <c r="XAA1364"/>
  <c r="XAA1370" s="1"/>
  <c r="XAA1362"/>
  <c r="XBG1364"/>
  <c r="XBG1370" s="1"/>
  <c r="XBG1362"/>
  <c r="XCM1364"/>
  <c r="XCM1370" s="1"/>
  <c r="XCM1362"/>
  <c r="XDS1364"/>
  <c r="XDS1370" s="1"/>
  <c r="XDS1362"/>
  <c r="XEY1364"/>
  <c r="XEY1370" s="1"/>
  <c r="XEY1362"/>
  <c r="H1364"/>
  <c r="H1362"/>
  <c r="J1359"/>
  <c r="J1364" s="1"/>
  <c r="J1370" s="1"/>
  <c r="X1364"/>
  <c r="X1362"/>
  <c r="Z1359"/>
  <c r="Z1364" s="1"/>
  <c r="Z1370" s="1"/>
  <c r="AN1364"/>
  <c r="AN1362"/>
  <c r="AP1359"/>
  <c r="AP1364" s="1"/>
  <c r="AP1370" s="1"/>
  <c r="BD1364"/>
  <c r="BD1362"/>
  <c r="BF1359"/>
  <c r="BF1364" s="1"/>
  <c r="BF1370" s="1"/>
  <c r="BT1364"/>
  <c r="BT1362"/>
  <c r="BV1359"/>
  <c r="BV1364" s="1"/>
  <c r="BV1370" s="1"/>
  <c r="CJ1364"/>
  <c r="CJ1362"/>
  <c r="CL1359"/>
  <c r="CL1364" s="1"/>
  <c r="CL1370" s="1"/>
  <c r="CZ1364"/>
  <c r="CZ1362"/>
  <c r="DB1359"/>
  <c r="DB1364" s="1"/>
  <c r="DB1370" s="1"/>
  <c r="DP1364"/>
  <c r="DP1362"/>
  <c r="DR1359"/>
  <c r="DR1364" s="1"/>
  <c r="DR1370" s="1"/>
  <c r="EF1364"/>
  <c r="EF1362"/>
  <c r="EH1359"/>
  <c r="EH1364" s="1"/>
  <c r="EH1370" s="1"/>
  <c r="EV1364"/>
  <c r="EV1362"/>
  <c r="EX1359"/>
  <c r="EX1364" s="1"/>
  <c r="EX1370" s="1"/>
  <c r="FL1364"/>
  <c r="FL1362"/>
  <c r="FN1359"/>
  <c r="FN1364" s="1"/>
  <c r="FN1370" s="1"/>
  <c r="GB1364"/>
  <c r="GB1362"/>
  <c r="GD1359"/>
  <c r="GD1364" s="1"/>
  <c r="GD1370" s="1"/>
  <c r="GR1364"/>
  <c r="GR1362"/>
  <c r="GT1359"/>
  <c r="GT1364" s="1"/>
  <c r="GT1370" s="1"/>
  <c r="HH1364"/>
  <c r="HH1362"/>
  <c r="HJ1359"/>
  <c r="HJ1364" s="1"/>
  <c r="HJ1370" s="1"/>
  <c r="HX1364"/>
  <c r="HX1362"/>
  <c r="HZ1359"/>
  <c r="HZ1364" s="1"/>
  <c r="HZ1370" s="1"/>
  <c r="IN1364"/>
  <c r="IN1362"/>
  <c r="IP1359"/>
  <c r="IP1364" s="1"/>
  <c r="IP1370" s="1"/>
  <c r="JD1364"/>
  <c r="JD1362"/>
  <c r="JF1359"/>
  <c r="JF1364" s="1"/>
  <c r="JF1370" s="1"/>
  <c r="JT1364"/>
  <c r="JT1362"/>
  <c r="JV1359"/>
  <c r="JV1364" s="1"/>
  <c r="JV1370" s="1"/>
  <c r="KJ1364"/>
  <c r="KJ1362"/>
  <c r="KL1359"/>
  <c r="KL1364" s="1"/>
  <c r="KL1370" s="1"/>
  <c r="KZ1364"/>
  <c r="KZ1362"/>
  <c r="LB1359"/>
  <c r="LB1364" s="1"/>
  <c r="LB1370" s="1"/>
  <c r="LP1364"/>
  <c r="LP1362"/>
  <c r="LR1359"/>
  <c r="LR1364" s="1"/>
  <c r="LR1370" s="1"/>
  <c r="MF1364"/>
  <c r="MF1362"/>
  <c r="MH1359"/>
  <c r="MH1364" s="1"/>
  <c r="MH1370" s="1"/>
  <c r="MV1364"/>
  <c r="MV1362"/>
  <c r="MX1359"/>
  <c r="MX1364" s="1"/>
  <c r="MX1370" s="1"/>
  <c r="NL1364"/>
  <c r="NL1362"/>
  <c r="NN1359"/>
  <c r="NN1364" s="1"/>
  <c r="NN1370" s="1"/>
  <c r="OB1364"/>
  <c r="OB1362"/>
  <c r="OD1359"/>
  <c r="OD1364" s="1"/>
  <c r="OD1370" s="1"/>
  <c r="OR1364"/>
  <c r="OR1362"/>
  <c r="OT1359"/>
  <c r="OT1364" s="1"/>
  <c r="OT1370" s="1"/>
  <c r="PH1364"/>
  <c r="PH1362"/>
  <c r="PJ1359"/>
  <c r="PJ1364" s="1"/>
  <c r="PJ1370" s="1"/>
  <c r="PX1364"/>
  <c r="PX1362"/>
  <c r="PZ1359"/>
  <c r="PZ1364" s="1"/>
  <c r="PZ1370" s="1"/>
  <c r="QN1364"/>
  <c r="QN1362"/>
  <c r="QP1359"/>
  <c r="QP1364" s="1"/>
  <c r="QP1370" s="1"/>
  <c r="RD1364"/>
  <c r="RD1362"/>
  <c r="RF1359"/>
  <c r="RF1364" s="1"/>
  <c r="RF1370" s="1"/>
  <c r="RT1364"/>
  <c r="RT1362"/>
  <c r="RV1359"/>
  <c r="RV1364" s="1"/>
  <c r="RV1370" s="1"/>
  <c r="SJ1364"/>
  <c r="SJ1362"/>
  <c r="SL1359"/>
  <c r="SL1364" s="1"/>
  <c r="SL1370" s="1"/>
  <c r="SZ1364"/>
  <c r="SZ1362"/>
  <c r="TB1359"/>
  <c r="TB1364" s="1"/>
  <c r="TB1370" s="1"/>
  <c r="TP1364"/>
  <c r="TP1362"/>
  <c r="TR1359"/>
  <c r="TR1364" s="1"/>
  <c r="TR1370" s="1"/>
  <c r="UF1364"/>
  <c r="UF1362"/>
  <c r="UH1359"/>
  <c r="UH1364" s="1"/>
  <c r="UH1370" s="1"/>
  <c r="UV1364"/>
  <c r="UV1362"/>
  <c r="UX1359"/>
  <c r="UX1364" s="1"/>
  <c r="UX1370" s="1"/>
  <c r="VL1364"/>
  <c r="VL1362"/>
  <c r="VN1359"/>
  <c r="VN1364" s="1"/>
  <c r="VN1370" s="1"/>
  <c r="WB1364"/>
  <c r="WB1362"/>
  <c r="WD1359"/>
  <c r="WD1364" s="1"/>
  <c r="WD1370" s="1"/>
  <c r="WR1364"/>
  <c r="WR1362"/>
  <c r="WT1359"/>
  <c r="WT1364" s="1"/>
  <c r="WT1370" s="1"/>
  <c r="XH1364"/>
  <c r="XH1362"/>
  <c r="XJ1359"/>
  <c r="XJ1364" s="1"/>
  <c r="XJ1370" s="1"/>
  <c r="XX1364"/>
  <c r="XX1362"/>
  <c r="XZ1359"/>
  <c r="XZ1364" s="1"/>
  <c r="XZ1370" s="1"/>
  <c r="YN1364"/>
  <c r="YN1362"/>
  <c r="YP1359"/>
  <c r="YP1364" s="1"/>
  <c r="YP1370" s="1"/>
  <c r="ZD1364"/>
  <c r="ZD1362"/>
  <c r="ZF1359"/>
  <c r="ZF1364" s="1"/>
  <c r="ZF1370" s="1"/>
  <c r="ZT1364"/>
  <c r="ZT1362"/>
  <c r="ZV1359"/>
  <c r="ZV1364" s="1"/>
  <c r="ZV1370" s="1"/>
  <c r="AAJ1364"/>
  <c r="AAJ1362"/>
  <c r="AAL1359"/>
  <c r="AAL1364" s="1"/>
  <c r="AAL1370" s="1"/>
  <c r="AAZ1364"/>
  <c r="AAZ1362"/>
  <c r="ABB1359"/>
  <c r="ABB1364" s="1"/>
  <c r="ABB1370" s="1"/>
  <c r="ABP1364"/>
  <c r="ABP1362"/>
  <c r="ABR1359"/>
  <c r="ABR1364" s="1"/>
  <c r="ABR1370" s="1"/>
  <c r="ACF1364"/>
  <c r="ACF1362"/>
  <c r="ACH1359"/>
  <c r="ACH1364" s="1"/>
  <c r="ACH1370" s="1"/>
  <c r="ACV1364"/>
  <c r="ACV1362"/>
  <c r="ACX1359"/>
  <c r="ACX1364" s="1"/>
  <c r="ACX1370" s="1"/>
  <c r="ADL1364"/>
  <c r="ADL1362"/>
  <c r="ADN1359"/>
  <c r="ADN1364" s="1"/>
  <c r="ADN1370" s="1"/>
  <c r="AEB1364"/>
  <c r="AEB1362"/>
  <c r="AED1359"/>
  <c r="AED1364" s="1"/>
  <c r="AED1370" s="1"/>
  <c r="AER1364"/>
  <c r="AER1362"/>
  <c r="AET1359"/>
  <c r="AET1364" s="1"/>
  <c r="AET1370" s="1"/>
  <c r="AFH1364"/>
  <c r="AFH1362"/>
  <c r="AFJ1359"/>
  <c r="AFJ1364" s="1"/>
  <c r="AFJ1370" s="1"/>
  <c r="AFX1364"/>
  <c r="AFX1362"/>
  <c r="AFZ1359"/>
  <c r="AFZ1364" s="1"/>
  <c r="AFZ1370" s="1"/>
  <c r="AGN1364"/>
  <c r="AGN1362"/>
  <c r="AGP1359"/>
  <c r="AGP1364" s="1"/>
  <c r="AGP1370" s="1"/>
  <c r="AHD1364"/>
  <c r="AHD1362"/>
  <c r="AHF1359"/>
  <c r="AHF1364" s="1"/>
  <c r="AHF1370" s="1"/>
  <c r="AHT1364"/>
  <c r="AHT1362"/>
  <c r="AHV1359"/>
  <c r="AHV1364" s="1"/>
  <c r="AHV1370" s="1"/>
  <c r="AIJ1364"/>
  <c r="AIJ1362"/>
  <c r="AIL1359"/>
  <c r="AIL1364" s="1"/>
  <c r="AIL1370" s="1"/>
  <c r="AIZ1364"/>
  <c r="AIZ1362"/>
  <c r="AJB1359"/>
  <c r="AJB1364" s="1"/>
  <c r="AJB1370" s="1"/>
  <c r="AJP1364"/>
  <c r="AJP1362"/>
  <c r="AJR1359"/>
  <c r="AJR1364" s="1"/>
  <c r="AJR1370" s="1"/>
  <c r="AKF1364"/>
  <c r="AKF1362"/>
  <c r="AKH1359"/>
  <c r="AKH1364" s="1"/>
  <c r="AKH1370" s="1"/>
  <c r="AKV1364"/>
  <c r="AKV1362"/>
  <c r="AKX1359"/>
  <c r="AKX1364" s="1"/>
  <c r="AKX1370" s="1"/>
  <c r="ALL1364"/>
  <c r="ALL1362"/>
  <c r="ALN1359"/>
  <c r="ALN1364" s="1"/>
  <c r="ALN1370" s="1"/>
  <c r="AMB1364"/>
  <c r="AMB1362"/>
  <c r="AMD1359"/>
  <c r="AMD1364" s="1"/>
  <c r="AMD1370" s="1"/>
  <c r="AMR1364"/>
  <c r="AMR1362"/>
  <c r="AMT1359"/>
  <c r="AMT1364" s="1"/>
  <c r="AMT1370" s="1"/>
  <c r="ANH1364"/>
  <c r="ANH1362"/>
  <c r="ANJ1359"/>
  <c r="ANJ1364" s="1"/>
  <c r="ANJ1370" s="1"/>
  <c r="ANX1364"/>
  <c r="ANX1362"/>
  <c r="ANZ1359"/>
  <c r="ANZ1364" s="1"/>
  <c r="ANZ1370" s="1"/>
  <c r="AON1364"/>
  <c r="AON1362"/>
  <c r="FMA1364"/>
  <c r="FMA1370" s="1"/>
  <c r="FMA1362"/>
  <c r="FNG1364"/>
  <c r="FNG1370" s="1"/>
  <c r="FNG1362"/>
  <c r="FOM1364"/>
  <c r="FOM1370" s="1"/>
  <c r="FOM1362"/>
  <c r="FPS1364"/>
  <c r="FPS1370" s="1"/>
  <c r="FPS1362"/>
  <c r="FQY1364"/>
  <c r="FQY1370" s="1"/>
  <c r="FQY1362"/>
  <c r="FSE1364"/>
  <c r="FSE1370" s="1"/>
  <c r="FSE1362"/>
  <c r="FTK1364"/>
  <c r="FTK1370" s="1"/>
  <c r="FTK1362"/>
  <c r="FUQ1364"/>
  <c r="FUQ1370" s="1"/>
  <c r="FUQ1362"/>
  <c r="FVW1364"/>
  <c r="FVW1370" s="1"/>
  <c r="FVW1362"/>
  <c r="FXC1364"/>
  <c r="FXC1370" s="1"/>
  <c r="FXC1362"/>
  <c r="FYI1364"/>
  <c r="FYI1370" s="1"/>
  <c r="FYI1362"/>
  <c r="FZO1364"/>
  <c r="FZO1370" s="1"/>
  <c r="FZO1362"/>
  <c r="GAU1364"/>
  <c r="GAU1370" s="1"/>
  <c r="GAU1362"/>
  <c r="GCA1364"/>
  <c r="GCA1370" s="1"/>
  <c r="GCA1362"/>
  <c r="GDG1364"/>
  <c r="GDG1370" s="1"/>
  <c r="GDG1362"/>
  <c r="GEM1364"/>
  <c r="GEM1370" s="1"/>
  <c r="GEM1362"/>
  <c r="GFS1364"/>
  <c r="GFS1370" s="1"/>
  <c r="GFS1362"/>
  <c r="GGY1364"/>
  <c r="GGY1370" s="1"/>
  <c r="GGY1362"/>
  <c r="GIE1364"/>
  <c r="GIE1370" s="1"/>
  <c r="GIE1362"/>
  <c r="GJK1364"/>
  <c r="GJK1370" s="1"/>
  <c r="GJK1362"/>
  <c r="GKQ1364"/>
  <c r="GKQ1370" s="1"/>
  <c r="GKQ1362"/>
  <c r="GLW1364"/>
  <c r="GLW1370" s="1"/>
  <c r="GLW1362"/>
  <c r="GNC1364"/>
  <c r="GNC1370" s="1"/>
  <c r="GNC1362"/>
  <c r="GOI1364"/>
  <c r="GOI1370" s="1"/>
  <c r="GOI1362"/>
  <c r="GPO1364"/>
  <c r="GPO1370" s="1"/>
  <c r="GPO1362"/>
  <c r="GQU1364"/>
  <c r="GQU1370" s="1"/>
  <c r="GQU1362"/>
  <c r="GSA1364"/>
  <c r="GSA1370" s="1"/>
  <c r="GSA1362"/>
  <c r="GTG1364"/>
  <c r="GTG1370" s="1"/>
  <c r="GTG1362"/>
  <c r="GUM1364"/>
  <c r="GUM1370" s="1"/>
  <c r="GUM1362"/>
  <c r="GVS1364"/>
  <c r="GVS1370" s="1"/>
  <c r="GVS1362"/>
  <c r="GWY1364"/>
  <c r="GWY1370" s="1"/>
  <c r="GWY1362"/>
  <c r="GYE1364"/>
  <c r="GYE1370" s="1"/>
  <c r="GYE1362"/>
  <c r="GZK1364"/>
  <c r="GZK1370" s="1"/>
  <c r="GZK1362"/>
  <c r="HAQ1364"/>
  <c r="HAQ1370" s="1"/>
  <c r="HAQ1362"/>
  <c r="HBW1364"/>
  <c r="HBW1370" s="1"/>
  <c r="HBW1362"/>
  <c r="HDC1364"/>
  <c r="HDC1370" s="1"/>
  <c r="HDC1362"/>
  <c r="HEI1364"/>
  <c r="HEI1370" s="1"/>
  <c r="HEI1362"/>
  <c r="HFO1364"/>
  <c r="HFO1370" s="1"/>
  <c r="HFO1362"/>
  <c r="HGU1364"/>
  <c r="HGU1370" s="1"/>
  <c r="HGU1362"/>
  <c r="HIA1364"/>
  <c r="HIA1370" s="1"/>
  <c r="HIA1362"/>
  <c r="HJG1364"/>
  <c r="HJG1370" s="1"/>
  <c r="HJG1362"/>
  <c r="HKM1364"/>
  <c r="HKM1370" s="1"/>
  <c r="HKM1362"/>
  <c r="HLS1364"/>
  <c r="HLS1370" s="1"/>
  <c r="HLS1362"/>
  <c r="HMY1364"/>
  <c r="HMY1370" s="1"/>
  <c r="HMY1362"/>
  <c r="HOE1364"/>
  <c r="HOE1370" s="1"/>
  <c r="HOE1362"/>
  <c r="HPK1364"/>
  <c r="HPK1370" s="1"/>
  <c r="HPK1362"/>
  <c r="HQQ1364"/>
  <c r="HQQ1370" s="1"/>
  <c r="HQQ1362"/>
  <c r="HRW1364"/>
  <c r="HRW1370" s="1"/>
  <c r="HRW1362"/>
  <c r="HTC1364"/>
  <c r="HTC1370" s="1"/>
  <c r="HTC1362"/>
  <c r="HUI1364"/>
  <c r="HUI1370" s="1"/>
  <c r="HUI1362"/>
  <c r="HVO1364"/>
  <c r="HVO1370" s="1"/>
  <c r="HVO1362"/>
  <c r="HWU1364"/>
  <c r="HWU1370" s="1"/>
  <c r="HWU1362"/>
  <c r="HYA1364"/>
  <c r="HYA1370" s="1"/>
  <c r="HYA1362"/>
  <c r="HZG1364"/>
  <c r="HZG1370" s="1"/>
  <c r="HZG1362"/>
  <c r="IAM1364"/>
  <c r="IAM1370" s="1"/>
  <c r="IAM1362"/>
  <c r="IBS1364"/>
  <c r="IBS1370" s="1"/>
  <c r="IBS1362"/>
  <c r="ICY1364"/>
  <c r="ICY1370" s="1"/>
  <c r="ICY1362"/>
  <c r="IEE1364"/>
  <c r="IEE1370" s="1"/>
  <c r="IEE1362"/>
  <c r="IFK1364"/>
  <c r="IFK1370" s="1"/>
  <c r="IFK1362"/>
  <c r="IGQ1364"/>
  <c r="IGQ1370" s="1"/>
  <c r="IGQ1362"/>
  <c r="IHW1364"/>
  <c r="IHW1370" s="1"/>
  <c r="IHW1362"/>
  <c r="IJC1364"/>
  <c r="IJC1370" s="1"/>
  <c r="IJC1362"/>
  <c r="IKI1364"/>
  <c r="IKI1370" s="1"/>
  <c r="IKI1362"/>
  <c r="ILO1364"/>
  <c r="ILO1370" s="1"/>
  <c r="ILO1362"/>
  <c r="IMU1364"/>
  <c r="IMU1370" s="1"/>
  <c r="IMU1362"/>
  <c r="IOA1364"/>
  <c r="IOA1370" s="1"/>
  <c r="IOA1362"/>
  <c r="IPG1364"/>
  <c r="IPG1370" s="1"/>
  <c r="IPG1362"/>
  <c r="IQM1364"/>
  <c r="IQM1370" s="1"/>
  <c r="IQM1362"/>
  <c r="IRS1364"/>
  <c r="IRS1370" s="1"/>
  <c r="IRS1362"/>
  <c r="ISY1364"/>
  <c r="ISY1370" s="1"/>
  <c r="ISY1362"/>
  <c r="IUE1364"/>
  <c r="IUE1370" s="1"/>
  <c r="IUE1362"/>
  <c r="IVK1364"/>
  <c r="IVK1370" s="1"/>
  <c r="IVK1362"/>
  <c r="IWQ1364"/>
  <c r="IWQ1370" s="1"/>
  <c r="IWQ1362"/>
  <c r="IXW1364"/>
  <c r="IXW1370" s="1"/>
  <c r="IXW1362"/>
  <c r="IZC1364"/>
  <c r="IZC1370" s="1"/>
  <c r="IZC1362"/>
  <c r="JAI1364"/>
  <c r="JAI1370" s="1"/>
  <c r="JAI1362"/>
  <c r="JBO1364"/>
  <c r="JBO1370" s="1"/>
  <c r="JBO1362"/>
  <c r="JCU1364"/>
  <c r="JCU1370" s="1"/>
  <c r="JCU1362"/>
  <c r="JEA1364"/>
  <c r="JEA1370" s="1"/>
  <c r="JEA1362"/>
  <c r="JFG1364"/>
  <c r="JFG1370" s="1"/>
  <c r="JFG1362"/>
  <c r="JGM1364"/>
  <c r="JGM1370" s="1"/>
  <c r="JGM1362"/>
  <c r="JHS1364"/>
  <c r="JHS1370" s="1"/>
  <c r="JHS1362"/>
  <c r="JIY1364"/>
  <c r="JIY1370" s="1"/>
  <c r="JIY1362"/>
  <c r="JKE1364"/>
  <c r="JKE1370" s="1"/>
  <c r="JKE1362"/>
  <c r="JLK1364"/>
  <c r="JLK1370" s="1"/>
  <c r="JLK1362"/>
  <c r="JMQ1364"/>
  <c r="JMQ1370" s="1"/>
  <c r="JMQ1362"/>
  <c r="JNW1364"/>
  <c r="JNW1370" s="1"/>
  <c r="JNW1362"/>
  <c r="JPC1364"/>
  <c r="JPC1370" s="1"/>
  <c r="JPC1362"/>
  <c r="JQI1364"/>
  <c r="JQI1370" s="1"/>
  <c r="JQI1362"/>
  <c r="JRO1364"/>
  <c r="JRO1370" s="1"/>
  <c r="JRO1362"/>
  <c r="JSU1364"/>
  <c r="JSU1370" s="1"/>
  <c r="JSU1362"/>
  <c r="JUA1364"/>
  <c r="JUA1370" s="1"/>
  <c r="JUA1362"/>
  <c r="JVG1364"/>
  <c r="JVG1370" s="1"/>
  <c r="JVG1362"/>
  <c r="JWM1364"/>
  <c r="JWM1370" s="1"/>
  <c r="JWM1362"/>
  <c r="JXS1364"/>
  <c r="JXS1370" s="1"/>
  <c r="JXS1362"/>
  <c r="JYY1364"/>
  <c r="JYY1370" s="1"/>
  <c r="JYY1362"/>
  <c r="KAE1364"/>
  <c r="KAE1370" s="1"/>
  <c r="KAE1362"/>
  <c r="KBK1364"/>
  <c r="KBK1370" s="1"/>
  <c r="KBK1362"/>
  <c r="KCQ1364"/>
  <c r="KCQ1370" s="1"/>
  <c r="KCQ1362"/>
  <c r="KDW1364"/>
  <c r="KDW1370" s="1"/>
  <c r="KDW1362"/>
  <c r="KFC1364"/>
  <c r="KFC1370" s="1"/>
  <c r="KFC1362"/>
  <c r="KGI1364"/>
  <c r="KGI1370" s="1"/>
  <c r="KGI1362"/>
  <c r="KHO1364"/>
  <c r="KHO1370" s="1"/>
  <c r="KHO1362"/>
  <c r="KIU1364"/>
  <c r="KIU1370" s="1"/>
  <c r="KIU1362"/>
  <c r="KKA1364"/>
  <c r="KKA1370" s="1"/>
  <c r="KKA1362"/>
  <c r="KLG1364"/>
  <c r="KLG1370" s="1"/>
  <c r="KLG1362"/>
  <c r="KMM1364"/>
  <c r="KMM1370" s="1"/>
  <c r="KMM1362"/>
  <c r="KNS1364"/>
  <c r="KNS1370" s="1"/>
  <c r="KNS1362"/>
  <c r="KOY1364"/>
  <c r="KOY1370" s="1"/>
  <c r="KOY1362"/>
  <c r="KQE1364"/>
  <c r="KQE1370" s="1"/>
  <c r="KQE1362"/>
  <c r="KRK1364"/>
  <c r="KRK1370" s="1"/>
  <c r="KRK1362"/>
  <c r="KSQ1364"/>
  <c r="KSQ1370" s="1"/>
  <c r="KSQ1362"/>
  <c r="KTW1364"/>
  <c r="KTW1370" s="1"/>
  <c r="KTW1362"/>
  <c r="KVC1364"/>
  <c r="KVC1370" s="1"/>
  <c r="KVC1362"/>
  <c r="KWI1364"/>
  <c r="KWI1370" s="1"/>
  <c r="KWI1362"/>
  <c r="KXO1364"/>
  <c r="KXO1370" s="1"/>
  <c r="KXO1362"/>
  <c r="KYU1364"/>
  <c r="KYU1370" s="1"/>
  <c r="KYU1362"/>
  <c r="LAA1364"/>
  <c r="LAA1370" s="1"/>
  <c r="LAA1362"/>
  <c r="LBG1364"/>
  <c r="LBG1370" s="1"/>
  <c r="LBG1362"/>
  <c r="LCM1364"/>
  <c r="LCM1370" s="1"/>
  <c r="LCM1362"/>
  <c r="LDS1364"/>
  <c r="LDS1370" s="1"/>
  <c r="LDS1362"/>
  <c r="LEY1364"/>
  <c r="LEY1370" s="1"/>
  <c r="LEY1362"/>
  <c r="LGE1364"/>
  <c r="LGE1370" s="1"/>
  <c r="LGE1362"/>
  <c r="LHK1364"/>
  <c r="LHK1370" s="1"/>
  <c r="LHK1362"/>
  <c r="LIQ1364"/>
  <c r="LIQ1370" s="1"/>
  <c r="LIQ1362"/>
  <c r="LJW1364"/>
  <c r="LJW1370" s="1"/>
  <c r="LJW1362"/>
  <c r="LLC1364"/>
  <c r="LLC1370" s="1"/>
  <c r="LLC1362"/>
  <c r="LMI1364"/>
  <c r="LMI1370" s="1"/>
  <c r="LMI1362"/>
  <c r="LNO1364"/>
  <c r="LNO1370" s="1"/>
  <c r="LNO1362"/>
  <c r="LOU1364"/>
  <c r="LOU1370" s="1"/>
  <c r="LOU1362"/>
  <c r="LQA1364"/>
  <c r="LQA1370" s="1"/>
  <c r="LQA1362"/>
  <c r="LRG1364"/>
  <c r="LRG1370" s="1"/>
  <c r="LRG1362"/>
  <c r="LSM1364"/>
  <c r="LSM1370" s="1"/>
  <c r="LSM1362"/>
  <c r="LTS1364"/>
  <c r="LTS1370" s="1"/>
  <c r="LTS1362"/>
  <c r="LUY1364"/>
  <c r="LUY1370" s="1"/>
  <c r="LUY1362"/>
  <c r="LWE1364"/>
  <c r="LWE1370" s="1"/>
  <c r="LWE1362"/>
  <c r="LXK1364"/>
  <c r="LXK1370" s="1"/>
  <c r="LXK1362"/>
  <c r="LYQ1364"/>
  <c r="LYQ1370" s="1"/>
  <c r="LYQ1362"/>
  <c r="LZW1364"/>
  <c r="LZW1370" s="1"/>
  <c r="LZW1362"/>
  <c r="MBC1364"/>
  <c r="MBC1370" s="1"/>
  <c r="MBC1362"/>
  <c r="MCI1364"/>
  <c r="MCI1370" s="1"/>
  <c r="MCI1362"/>
  <c r="MDO1364"/>
  <c r="MDO1370" s="1"/>
  <c r="MDO1362"/>
  <c r="MEU1364"/>
  <c r="MEU1370" s="1"/>
  <c r="MEU1362"/>
  <c r="MGA1364"/>
  <c r="MGA1370" s="1"/>
  <c r="MGA1362"/>
  <c r="MHG1364"/>
  <c r="MHG1370" s="1"/>
  <c r="MHG1362"/>
  <c r="MIM1364"/>
  <c r="MIM1370" s="1"/>
  <c r="MIM1362"/>
  <c r="MJS1364"/>
  <c r="MJS1370" s="1"/>
  <c r="MJS1362"/>
  <c r="MKY1364"/>
  <c r="MKY1370" s="1"/>
  <c r="MKY1362"/>
  <c r="MME1364"/>
  <c r="MME1370" s="1"/>
  <c r="MME1362"/>
  <c r="MNK1364"/>
  <c r="MNK1370" s="1"/>
  <c r="MNK1362"/>
  <c r="MOQ1364"/>
  <c r="MOQ1370" s="1"/>
  <c r="MOQ1362"/>
  <c r="MPW1364"/>
  <c r="MPW1370" s="1"/>
  <c r="MPW1362"/>
  <c r="MRC1364"/>
  <c r="MRC1370" s="1"/>
  <c r="MRC1362"/>
  <c r="MSI1364"/>
  <c r="MSI1370" s="1"/>
  <c r="MSI1362"/>
  <c r="MTO1364"/>
  <c r="MTO1370" s="1"/>
  <c r="MTO1362"/>
  <c r="MUU1364"/>
  <c r="MUU1370" s="1"/>
  <c r="MUU1362"/>
  <c r="MWA1364"/>
  <c r="MWA1370" s="1"/>
  <c r="MWA1362"/>
  <c r="MXG1364"/>
  <c r="MXG1370" s="1"/>
  <c r="MXG1362"/>
  <c r="MYM1364"/>
  <c r="MYM1370" s="1"/>
  <c r="MYM1362"/>
  <c r="MZS1364"/>
  <c r="MZS1370" s="1"/>
  <c r="MZS1362"/>
  <c r="NAY1364"/>
  <c r="NAY1370" s="1"/>
  <c r="NAY1362"/>
  <c r="NCE1364"/>
  <c r="NCE1370" s="1"/>
  <c r="NCE1362"/>
  <c r="NDK1364"/>
  <c r="NDK1370" s="1"/>
  <c r="NDK1362"/>
  <c r="NEQ1364"/>
  <c r="NEQ1370" s="1"/>
  <c r="NEQ1362"/>
  <c r="NFW1364"/>
  <c r="NFW1370" s="1"/>
  <c r="NFW1362"/>
  <c r="NHC1364"/>
  <c r="NHC1370" s="1"/>
  <c r="NHC1362"/>
  <c r="NII1364"/>
  <c r="NII1370" s="1"/>
  <c r="NII1362"/>
  <c r="NJO1364"/>
  <c r="NJO1370" s="1"/>
  <c r="NJO1362"/>
  <c r="NKU1364"/>
  <c r="NKU1370" s="1"/>
  <c r="NKU1362"/>
  <c r="NMA1364"/>
  <c r="NMA1370" s="1"/>
  <c r="NMA1362"/>
  <c r="NNG1364"/>
  <c r="NNG1370" s="1"/>
  <c r="NNG1362"/>
  <c r="NOM1364"/>
  <c r="NOM1370" s="1"/>
  <c r="NOM1362"/>
  <c r="NPS1364"/>
  <c r="NPS1370" s="1"/>
  <c r="NPS1362"/>
  <c r="NQY1364"/>
  <c r="NQY1370" s="1"/>
  <c r="NQY1362"/>
  <c r="NSE1364"/>
  <c r="NSE1370" s="1"/>
  <c r="NSE1362"/>
  <c r="NTK1364"/>
  <c r="NTK1370" s="1"/>
  <c r="NTK1362"/>
  <c r="NUQ1364"/>
  <c r="NUQ1370" s="1"/>
  <c r="NUQ1362"/>
  <c r="NVW1364"/>
  <c r="NVW1370" s="1"/>
  <c r="NVW1362"/>
  <c r="NXC1364"/>
  <c r="NXC1370" s="1"/>
  <c r="NXC1362"/>
  <c r="NYI1364"/>
  <c r="NYI1370" s="1"/>
  <c r="NYI1362"/>
  <c r="NZO1364"/>
  <c r="NZO1370" s="1"/>
  <c r="NZO1362"/>
  <c r="OAU1364"/>
  <c r="OAU1370" s="1"/>
  <c r="OAU1362"/>
  <c r="OCA1364"/>
  <c r="OCA1370" s="1"/>
  <c r="OCA1362"/>
  <c r="ODG1364"/>
  <c r="ODG1370" s="1"/>
  <c r="ODG1362"/>
  <c r="OEM1364"/>
  <c r="OEM1370" s="1"/>
  <c r="OEM1362"/>
  <c r="OFS1364"/>
  <c r="OFS1370" s="1"/>
  <c r="OFS1362"/>
  <c r="OGY1364"/>
  <c r="OGY1370" s="1"/>
  <c r="OGY1362"/>
  <c r="OIE1364"/>
  <c r="OIE1370" s="1"/>
  <c r="OIE1362"/>
  <c r="OJK1364"/>
  <c r="OJK1370" s="1"/>
  <c r="OJK1362"/>
  <c r="OKQ1364"/>
  <c r="OKQ1370" s="1"/>
  <c r="OKQ1362"/>
  <c r="OLW1364"/>
  <c r="OLW1370" s="1"/>
  <c r="OLW1362"/>
  <c r="ONC1364"/>
  <c r="ONC1370" s="1"/>
  <c r="ONC1362"/>
  <c r="OOI1364"/>
  <c r="OOI1370" s="1"/>
  <c r="OOI1362"/>
  <c r="OPO1364"/>
  <c r="OPO1370" s="1"/>
  <c r="OPO1362"/>
  <c r="OQU1364"/>
  <c r="OQU1370" s="1"/>
  <c r="OQU1362"/>
  <c r="OSA1364"/>
  <c r="OSA1370" s="1"/>
  <c r="OSA1362"/>
  <c r="OTG1364"/>
  <c r="OTG1370" s="1"/>
  <c r="OTG1362"/>
  <c r="OUM1364"/>
  <c r="OUM1370" s="1"/>
  <c r="OUM1362"/>
  <c r="OVS1364"/>
  <c r="OVS1370" s="1"/>
  <c r="OVS1362"/>
  <c r="OWY1364"/>
  <c r="OWY1370" s="1"/>
  <c r="OWY1362"/>
  <c r="OYE1364"/>
  <c r="OYE1370" s="1"/>
  <c r="OYE1362"/>
  <c r="OZK1364"/>
  <c r="OZK1370" s="1"/>
  <c r="OZK1362"/>
  <c r="PAQ1364"/>
  <c r="PAQ1370" s="1"/>
  <c r="PAQ1362"/>
  <c r="PBW1364"/>
  <c r="PBW1370" s="1"/>
  <c r="PBW1362"/>
  <c r="PDC1364"/>
  <c r="PDC1370" s="1"/>
  <c r="PDC1362"/>
  <c r="PEI1364"/>
  <c r="PEI1370" s="1"/>
  <c r="PEI1362"/>
  <c r="PFO1364"/>
  <c r="PFO1370" s="1"/>
  <c r="PFO1362"/>
  <c r="PGU1364"/>
  <c r="PGU1370" s="1"/>
  <c r="PGU1362"/>
  <c r="PIA1364"/>
  <c r="PIA1370" s="1"/>
  <c r="PIA1362"/>
  <c r="PJG1364"/>
  <c r="PJG1370" s="1"/>
  <c r="PJG1362"/>
  <c r="PKM1364"/>
  <c r="PKM1370" s="1"/>
  <c r="PKM1362"/>
  <c r="PLS1364"/>
  <c r="PLS1370" s="1"/>
  <c r="PLS1362"/>
  <c r="PMY1364"/>
  <c r="PMY1370" s="1"/>
  <c r="PMY1362"/>
  <c r="POE1364"/>
  <c r="POE1370" s="1"/>
  <c r="POE1362"/>
  <c r="PPK1364"/>
  <c r="PPK1370" s="1"/>
  <c r="PPK1362"/>
  <c r="PQQ1364"/>
  <c r="PQQ1370" s="1"/>
  <c r="PQQ1362"/>
  <c r="PRW1364"/>
  <c r="PRW1370" s="1"/>
  <c r="PRW1362"/>
  <c r="PTC1364"/>
  <c r="PTC1370" s="1"/>
  <c r="PTC1362"/>
  <c r="PUI1364"/>
  <c r="PUI1370" s="1"/>
  <c r="PUI1362"/>
  <c r="PVO1364"/>
  <c r="PVO1370" s="1"/>
  <c r="PVO1362"/>
  <c r="PWU1364"/>
  <c r="PWU1370" s="1"/>
  <c r="PWU1362"/>
  <c r="PYA1364"/>
  <c r="PYA1370" s="1"/>
  <c r="PYA1362"/>
  <c r="PZG1364"/>
  <c r="PZG1370" s="1"/>
  <c r="PZG1362"/>
  <c r="QAM1364"/>
  <c r="QAM1370" s="1"/>
  <c r="QAM1362"/>
  <c r="QBS1364"/>
  <c r="QBS1370" s="1"/>
  <c r="QBS1362"/>
  <c r="QCY1364"/>
  <c r="QCY1370" s="1"/>
  <c r="QCY1362"/>
  <c r="QEE1364"/>
  <c r="QEE1370" s="1"/>
  <c r="QEE1362"/>
  <c r="QFK1364"/>
  <c r="QFK1370" s="1"/>
  <c r="QFK1362"/>
  <c r="QGQ1364"/>
  <c r="QGQ1370" s="1"/>
  <c r="QGQ1362"/>
  <c r="QHW1364"/>
  <c r="QHW1370" s="1"/>
  <c r="QHW1362"/>
  <c r="QJC1364"/>
  <c r="QJC1370" s="1"/>
  <c r="QJC1362"/>
  <c r="QKI1364"/>
  <c r="QKI1370" s="1"/>
  <c r="QKI1362"/>
  <c r="QLO1364"/>
  <c r="QLO1370" s="1"/>
  <c r="QLO1362"/>
  <c r="QMU1364"/>
  <c r="QMU1370" s="1"/>
  <c r="QMU1362"/>
  <c r="QOA1364"/>
  <c r="QOA1370" s="1"/>
  <c r="QOA1362"/>
  <c r="QPG1364"/>
  <c r="QPG1370" s="1"/>
  <c r="QPG1362"/>
  <c r="QQM1364"/>
  <c r="QQM1370" s="1"/>
  <c r="QQM1362"/>
  <c r="QRS1364"/>
  <c r="QRS1370" s="1"/>
  <c r="QRS1362"/>
  <c r="QSY1364"/>
  <c r="QSY1370" s="1"/>
  <c r="QSY1362"/>
  <c r="QUE1364"/>
  <c r="QUE1370" s="1"/>
  <c r="QUE1362"/>
  <c r="QVK1364"/>
  <c r="QVK1370" s="1"/>
  <c r="QVK1362"/>
  <c r="QWQ1364"/>
  <c r="QWQ1370" s="1"/>
  <c r="QWQ1362"/>
  <c r="QXW1364"/>
  <c r="QXW1370" s="1"/>
  <c r="QXW1362"/>
  <c r="QZC1364"/>
  <c r="QZC1370" s="1"/>
  <c r="QZC1362"/>
  <c r="RAI1364"/>
  <c r="RAI1370" s="1"/>
  <c r="RAI1362"/>
  <c r="RBO1364"/>
  <c r="RBO1370" s="1"/>
  <c r="RBO1362"/>
  <c r="RCU1364"/>
  <c r="RCU1370" s="1"/>
  <c r="RCU1362"/>
  <c r="REA1364"/>
  <c r="REA1370" s="1"/>
  <c r="REA1362"/>
  <c r="RFG1364"/>
  <c r="RFG1370" s="1"/>
  <c r="RFG1362"/>
  <c r="RGM1364"/>
  <c r="RGM1370" s="1"/>
  <c r="RGM1362"/>
  <c r="RHS1364"/>
  <c r="RHS1370" s="1"/>
  <c r="RHS1362"/>
  <c r="RIY1364"/>
  <c r="RIY1370" s="1"/>
  <c r="RIY1362"/>
  <c r="RKE1364"/>
  <c r="RKE1370" s="1"/>
  <c r="RKE1362"/>
  <c r="RLK1364"/>
  <c r="RLK1370" s="1"/>
  <c r="RLK1362"/>
  <c r="RMQ1364"/>
  <c r="RMQ1370" s="1"/>
  <c r="RMQ1362"/>
  <c r="RNW1364"/>
  <c r="RNW1370" s="1"/>
  <c r="RNW1362"/>
  <c r="RPC1364"/>
  <c r="RPC1370" s="1"/>
  <c r="RPC1362"/>
  <c r="RQI1364"/>
  <c r="RQI1370" s="1"/>
  <c r="RQI1362"/>
  <c r="RRO1364"/>
  <c r="RRO1370" s="1"/>
  <c r="RRO1362"/>
  <c r="RSU1364"/>
  <c r="RSU1370" s="1"/>
  <c r="RSU1362"/>
  <c r="RUA1364"/>
  <c r="RUA1370" s="1"/>
  <c r="RUA1362"/>
  <c r="RVG1364"/>
  <c r="RVG1370" s="1"/>
  <c r="RVG1362"/>
  <c r="RWM1364"/>
  <c r="RWM1370" s="1"/>
  <c r="RWM1362"/>
  <c r="RXS1364"/>
  <c r="RXS1370" s="1"/>
  <c r="RXS1362"/>
  <c r="RYY1364"/>
  <c r="RYY1370" s="1"/>
  <c r="RYY1362"/>
  <c r="SAE1364"/>
  <c r="SAE1370" s="1"/>
  <c r="SAE1362"/>
  <c r="SBK1364"/>
  <c r="SBK1370" s="1"/>
  <c r="SBK1362"/>
  <c r="SCQ1364"/>
  <c r="SCQ1370" s="1"/>
  <c r="SCQ1362"/>
  <c r="SDW1364"/>
  <c r="SDW1370" s="1"/>
  <c r="SDW1362"/>
  <c r="SFC1364"/>
  <c r="SFC1370" s="1"/>
  <c r="SFC1362"/>
  <c r="SGI1364"/>
  <c r="SGI1370" s="1"/>
  <c r="SGI1362"/>
  <c r="SHO1364"/>
  <c r="SHO1370" s="1"/>
  <c r="SHO1362"/>
  <c r="SIU1364"/>
  <c r="SIU1370" s="1"/>
  <c r="SIU1362"/>
  <c r="SKA1364"/>
  <c r="SKA1370" s="1"/>
  <c r="SKA1362"/>
  <c r="SLG1364"/>
  <c r="SLG1370" s="1"/>
  <c r="SLG1362"/>
  <c r="SMM1364"/>
  <c r="SMM1370" s="1"/>
  <c r="SMM1362"/>
  <c r="SNS1364"/>
  <c r="SNS1370" s="1"/>
  <c r="SNS1362"/>
  <c r="SOY1364"/>
  <c r="SOY1370" s="1"/>
  <c r="SOY1362"/>
  <c r="SQE1364"/>
  <c r="SQE1370" s="1"/>
  <c r="SQE1362"/>
  <c r="SRK1364"/>
  <c r="SRK1370" s="1"/>
  <c r="SRK1362"/>
  <c r="SSQ1364"/>
  <c r="SSQ1370" s="1"/>
  <c r="SSQ1362"/>
  <c r="STW1364"/>
  <c r="STW1370" s="1"/>
  <c r="STW1362"/>
  <c r="SVC1364"/>
  <c r="SVC1370" s="1"/>
  <c r="SVC1362"/>
  <c r="SWI1364"/>
  <c r="SWI1370" s="1"/>
  <c r="SWI1362"/>
  <c r="SXO1364"/>
  <c r="SXO1370" s="1"/>
  <c r="SXO1362"/>
  <c r="SYU1364"/>
  <c r="SYU1370" s="1"/>
  <c r="SYU1362"/>
  <c r="TAA1364"/>
  <c r="TAA1370" s="1"/>
  <c r="TAA1362"/>
  <c r="TBG1364"/>
  <c r="TBG1370" s="1"/>
  <c r="TBG1362"/>
  <c r="TCM1364"/>
  <c r="TCM1370" s="1"/>
  <c r="TCM1362"/>
  <c r="TDS1364"/>
  <c r="TDS1370" s="1"/>
  <c r="TDS1362"/>
  <c r="TEY1364"/>
  <c r="TEY1370" s="1"/>
  <c r="TEY1362"/>
  <c r="TGE1364"/>
  <c r="TGE1370" s="1"/>
  <c r="TGE1362"/>
  <c r="THK1364"/>
  <c r="THK1370" s="1"/>
  <c r="THK1362"/>
  <c r="TIQ1364"/>
  <c r="TIQ1370" s="1"/>
  <c r="TIQ1362"/>
  <c r="TJW1364"/>
  <c r="TJW1370" s="1"/>
  <c r="TJW1362"/>
  <c r="TLC1364"/>
  <c r="TLC1370" s="1"/>
  <c r="TLC1362"/>
  <c r="TMI1364"/>
  <c r="TMI1370" s="1"/>
  <c r="TMI1362"/>
  <c r="TNO1364"/>
  <c r="TNO1370" s="1"/>
  <c r="TNO1362"/>
  <c r="TOU1364"/>
  <c r="TOU1370" s="1"/>
  <c r="TOU1362"/>
  <c r="TQA1364"/>
  <c r="TQA1370" s="1"/>
  <c r="TQA1362"/>
  <c r="TRG1364"/>
  <c r="TRG1370" s="1"/>
  <c r="TRG1362"/>
  <c r="TSM1364"/>
  <c r="TSM1370" s="1"/>
  <c r="TSM1362"/>
  <c r="TTS1364"/>
  <c r="TTS1370" s="1"/>
  <c r="TTS1362"/>
  <c r="TUY1364"/>
  <c r="TUY1370" s="1"/>
  <c r="TUY1362"/>
  <c r="TWE1364"/>
  <c r="TWE1370" s="1"/>
  <c r="TWE1362"/>
  <c r="TXK1364"/>
  <c r="TXK1370" s="1"/>
  <c r="TXK1362"/>
  <c r="TYQ1364"/>
  <c r="TYQ1370" s="1"/>
  <c r="TYQ1362"/>
  <c r="TZW1364"/>
  <c r="TZW1370" s="1"/>
  <c r="TZW1362"/>
  <c r="UBC1364"/>
  <c r="UBC1370" s="1"/>
  <c r="UBC1362"/>
  <c r="UCI1364"/>
  <c r="UCI1370" s="1"/>
  <c r="UCI1362"/>
  <c r="UDO1364"/>
  <c r="UDO1370" s="1"/>
  <c r="UDO1362"/>
  <c r="UEU1364"/>
  <c r="UEU1370" s="1"/>
  <c r="UEU1362"/>
  <c r="UGA1364"/>
  <c r="UGA1370" s="1"/>
  <c r="UGA1362"/>
  <c r="UHG1364"/>
  <c r="UHG1370" s="1"/>
  <c r="UHG1362"/>
  <c r="UIM1364"/>
  <c r="UIM1370" s="1"/>
  <c r="UIM1362"/>
  <c r="UJS1364"/>
  <c r="UJS1370" s="1"/>
  <c r="UJS1362"/>
  <c r="UKY1364"/>
  <c r="UKY1370" s="1"/>
  <c r="UKY1362"/>
  <c r="UME1364"/>
  <c r="UME1370" s="1"/>
  <c r="UME1362"/>
  <c r="UNK1364"/>
  <c r="UNK1370" s="1"/>
  <c r="UNK1362"/>
  <c r="UOQ1364"/>
  <c r="UOQ1370" s="1"/>
  <c r="UOQ1362"/>
  <c r="UPW1364"/>
  <c r="UPW1370" s="1"/>
  <c r="UPW1362"/>
  <c r="URC1364"/>
  <c r="URC1370" s="1"/>
  <c r="URC1362"/>
  <c r="USI1364"/>
  <c r="USI1370" s="1"/>
  <c r="USI1362"/>
  <c r="UTO1364"/>
  <c r="UTO1370" s="1"/>
  <c r="UTO1362"/>
  <c r="UUU1364"/>
  <c r="UUU1370" s="1"/>
  <c r="UUU1362"/>
  <c r="UWA1364"/>
  <c r="UWA1370" s="1"/>
  <c r="UWA1362"/>
  <c r="UXG1364"/>
  <c r="UXG1370" s="1"/>
  <c r="UXG1362"/>
  <c r="UYM1364"/>
  <c r="UYM1370" s="1"/>
  <c r="UYM1362"/>
  <c r="UZS1364"/>
  <c r="UZS1370" s="1"/>
  <c r="UZS1362"/>
  <c r="VAY1364"/>
  <c r="VAY1370" s="1"/>
  <c r="VAY1362"/>
  <c r="VCE1364"/>
  <c r="VCE1370" s="1"/>
  <c r="VCE1362"/>
  <c r="VDK1364"/>
  <c r="VDK1370" s="1"/>
  <c r="VDK1362"/>
  <c r="VEQ1364"/>
  <c r="VEQ1370" s="1"/>
  <c r="VEQ1362"/>
  <c r="VFW1364"/>
  <c r="VFW1370" s="1"/>
  <c r="VFW1362"/>
  <c r="VHC1364"/>
  <c r="VHC1370" s="1"/>
  <c r="VHC1362"/>
  <c r="VII1364"/>
  <c r="VII1370" s="1"/>
  <c r="VII1362"/>
  <c r="VJO1364"/>
  <c r="VJO1370" s="1"/>
  <c r="VJO1362"/>
  <c r="VKU1364"/>
  <c r="VKU1370" s="1"/>
  <c r="VKU1362"/>
  <c r="VMA1364"/>
  <c r="VMA1370" s="1"/>
  <c r="VMA1362"/>
  <c r="VNG1364"/>
  <c r="VNG1370" s="1"/>
  <c r="VNG1362"/>
  <c r="VOM1364"/>
  <c r="VOM1370" s="1"/>
  <c r="VOM1362"/>
  <c r="VPS1364"/>
  <c r="VPS1370" s="1"/>
  <c r="VPS1362"/>
  <c r="VQY1364"/>
  <c r="VQY1370" s="1"/>
  <c r="VQY1362"/>
  <c r="VSE1364"/>
  <c r="VSE1370" s="1"/>
  <c r="VSE1362"/>
  <c r="VTK1364"/>
  <c r="VTK1370" s="1"/>
  <c r="VTK1362"/>
  <c r="VUQ1364"/>
  <c r="VUQ1370" s="1"/>
  <c r="VUQ1362"/>
  <c r="VVW1364"/>
  <c r="VVW1370" s="1"/>
  <c r="VVW1362"/>
  <c r="VXC1364"/>
  <c r="VXC1370" s="1"/>
  <c r="VXC1362"/>
  <c r="VYI1364"/>
  <c r="VYI1370" s="1"/>
  <c r="VYI1362"/>
  <c r="VZO1364"/>
  <c r="VZO1370" s="1"/>
  <c r="VZO1362"/>
  <c r="WAU1364"/>
  <c r="WAU1370" s="1"/>
  <c r="WAU1362"/>
  <c r="WCA1364"/>
  <c r="WCA1370" s="1"/>
  <c r="WCA1362"/>
  <c r="WDG1364"/>
  <c r="WDG1370" s="1"/>
  <c r="WDG1362"/>
  <c r="WEM1364"/>
  <c r="WEM1370" s="1"/>
  <c r="WEM1362"/>
  <c r="WFS1364"/>
  <c r="WFS1370" s="1"/>
  <c r="WFS1362"/>
  <c r="WGY1364"/>
  <c r="WGY1370" s="1"/>
  <c r="WGY1362"/>
  <c r="WIE1364"/>
  <c r="WIE1370" s="1"/>
  <c r="WIE1362"/>
  <c r="WJK1364"/>
  <c r="WJK1370" s="1"/>
  <c r="WJK1362"/>
  <c r="WKQ1364"/>
  <c r="WKQ1370" s="1"/>
  <c r="WKQ1362"/>
  <c r="WLW1364"/>
  <c r="WLW1370" s="1"/>
  <c r="WLW1362"/>
  <c r="WNC1364"/>
  <c r="WNC1370" s="1"/>
  <c r="WNC1362"/>
  <c r="WOI1364"/>
  <c r="WOI1370" s="1"/>
  <c r="WOI1362"/>
  <c r="WPO1364"/>
  <c r="WPO1370" s="1"/>
  <c r="WPO1362"/>
  <c r="WQU1364"/>
  <c r="WQU1370" s="1"/>
  <c r="WQU1362"/>
  <c r="WSA1364"/>
  <c r="WSA1370" s="1"/>
  <c r="WSA1362"/>
  <c r="WTG1364"/>
  <c r="WTG1370" s="1"/>
  <c r="WTG1362"/>
  <c r="WUM1364"/>
  <c r="WUM1370" s="1"/>
  <c r="WUM1362"/>
  <c r="WVS1364"/>
  <c r="WVS1370" s="1"/>
  <c r="WVS1362"/>
  <c r="WWY1364"/>
  <c r="WWY1370" s="1"/>
  <c r="WWY1362"/>
  <c r="WYE1364"/>
  <c r="WYE1370" s="1"/>
  <c r="WYE1362"/>
  <c r="WZK1364"/>
  <c r="WZK1370" s="1"/>
  <c r="WZK1362"/>
  <c r="XAQ1364"/>
  <c r="XAQ1370" s="1"/>
  <c r="XAQ1362"/>
  <c r="XBW1364"/>
  <c r="XBW1370" s="1"/>
  <c r="XBW1362"/>
  <c r="XDC1364"/>
  <c r="XDC1370" s="1"/>
  <c r="XDC1362"/>
  <c r="XEI1364"/>
  <c r="XEI1370" s="1"/>
  <c r="XEI1362"/>
  <c r="I1364"/>
  <c r="I1362"/>
  <c r="P1359"/>
  <c r="P1364" s="1"/>
  <c r="P1370" s="1"/>
  <c r="Y1364"/>
  <c r="Y1362"/>
  <c r="AF1359"/>
  <c r="AF1364" s="1"/>
  <c r="AF1370" s="1"/>
  <c r="AO1364"/>
  <c r="AO1362"/>
  <c r="AV1359"/>
  <c r="AV1364" s="1"/>
  <c r="AV1370" s="1"/>
  <c r="BE1364"/>
  <c r="BE1362"/>
  <c r="BL1359"/>
  <c r="BL1364" s="1"/>
  <c r="BL1370" s="1"/>
  <c r="BU1364"/>
  <c r="BU1362"/>
  <c r="CB1359"/>
  <c r="CB1364" s="1"/>
  <c r="CB1370" s="1"/>
  <c r="CK1364"/>
  <c r="CK1362"/>
  <c r="CL1362" s="1"/>
  <c r="CR1359"/>
  <c r="CR1364" s="1"/>
  <c r="CR1370" s="1"/>
  <c r="DA1364"/>
  <c r="DA1362"/>
  <c r="DH1359"/>
  <c r="DH1364" s="1"/>
  <c r="DH1370" s="1"/>
  <c r="DQ1364"/>
  <c r="DQ1362"/>
  <c r="DX1359"/>
  <c r="DX1364" s="1"/>
  <c r="DX1370" s="1"/>
  <c r="EG1364"/>
  <c r="EG1362"/>
  <c r="EN1359"/>
  <c r="EN1364" s="1"/>
  <c r="EN1370" s="1"/>
  <c r="EW1364"/>
  <c r="EW1362"/>
  <c r="EX1362" s="1"/>
  <c r="FD1359"/>
  <c r="FD1364" s="1"/>
  <c r="FD1370" s="1"/>
  <c r="FM1364"/>
  <c r="FM1362"/>
  <c r="FT1359"/>
  <c r="FT1364" s="1"/>
  <c r="FT1370" s="1"/>
  <c r="GC1364"/>
  <c r="GC1362"/>
  <c r="GJ1359"/>
  <c r="GJ1364" s="1"/>
  <c r="GJ1370" s="1"/>
  <c r="GS1364"/>
  <c r="GS1362"/>
  <c r="GZ1359"/>
  <c r="GZ1364" s="1"/>
  <c r="GZ1370" s="1"/>
  <c r="HI1364"/>
  <c r="HI1362"/>
  <c r="HJ1362" s="1"/>
  <c r="HP1359"/>
  <c r="HP1364" s="1"/>
  <c r="HP1370" s="1"/>
  <c r="HY1364"/>
  <c r="HY1362"/>
  <c r="IF1359"/>
  <c r="IF1364" s="1"/>
  <c r="IF1370" s="1"/>
  <c r="IO1364"/>
  <c r="IO1362"/>
  <c r="IV1359"/>
  <c r="IV1364" s="1"/>
  <c r="IV1370" s="1"/>
  <c r="JE1364"/>
  <c r="JE1362"/>
  <c r="JL1359"/>
  <c r="JL1364" s="1"/>
  <c r="JL1370" s="1"/>
  <c r="JU1364"/>
  <c r="JU1362"/>
  <c r="JV1362" s="1"/>
  <c r="KB1359"/>
  <c r="KB1364" s="1"/>
  <c r="KB1370" s="1"/>
  <c r="KK1364"/>
  <c r="KK1362"/>
  <c r="KR1359"/>
  <c r="KR1364" s="1"/>
  <c r="KR1370" s="1"/>
  <c r="LA1364"/>
  <c r="LA1362"/>
  <c r="LH1359"/>
  <c r="LH1364" s="1"/>
  <c r="LH1370" s="1"/>
  <c r="LQ1364"/>
  <c r="LQ1362"/>
  <c r="LX1359"/>
  <c r="LX1364" s="1"/>
  <c r="LX1370" s="1"/>
  <c r="MG1364"/>
  <c r="MG1362"/>
  <c r="MH1362" s="1"/>
  <c r="MN1359"/>
  <c r="MN1364" s="1"/>
  <c r="MN1370" s="1"/>
  <c r="MW1364"/>
  <c r="MW1362"/>
  <c r="ND1359"/>
  <c r="ND1364" s="1"/>
  <c r="ND1370" s="1"/>
  <c r="NM1364"/>
  <c r="NM1362"/>
  <c r="NT1359"/>
  <c r="NT1364" s="1"/>
  <c r="NT1370" s="1"/>
  <c r="OC1364"/>
  <c r="OC1362"/>
  <c r="OJ1359"/>
  <c r="OJ1364" s="1"/>
  <c r="OJ1370" s="1"/>
  <c r="OS1364"/>
  <c r="OS1362"/>
  <c r="OT1362" s="1"/>
  <c r="OZ1359"/>
  <c r="OZ1364" s="1"/>
  <c r="OZ1370" s="1"/>
  <c r="PI1364"/>
  <c r="PI1362"/>
  <c r="PP1359"/>
  <c r="PP1364" s="1"/>
  <c r="PP1370" s="1"/>
  <c r="PY1364"/>
  <c r="PY1362"/>
  <c r="QF1359"/>
  <c r="QF1364" s="1"/>
  <c r="QF1370" s="1"/>
  <c r="QO1364"/>
  <c r="QO1362"/>
  <c r="QV1359"/>
  <c r="QV1364" s="1"/>
  <c r="QV1370" s="1"/>
  <c r="RE1364"/>
  <c r="RE1362"/>
  <c r="RF1362" s="1"/>
  <c r="RL1359"/>
  <c r="RL1364" s="1"/>
  <c r="RL1370" s="1"/>
  <c r="RU1364"/>
  <c r="RU1362"/>
  <c r="SB1359"/>
  <c r="SB1364" s="1"/>
  <c r="SB1370" s="1"/>
  <c r="SK1364"/>
  <c r="SK1362"/>
  <c r="SR1359"/>
  <c r="SR1364" s="1"/>
  <c r="SR1370" s="1"/>
  <c r="TA1364"/>
  <c r="TA1362"/>
  <c r="TH1359"/>
  <c r="TH1364" s="1"/>
  <c r="TH1370" s="1"/>
  <c r="TQ1364"/>
  <c r="TQ1362"/>
  <c r="TR1362" s="1"/>
  <c r="TX1359"/>
  <c r="TX1364" s="1"/>
  <c r="TX1370" s="1"/>
  <c r="UG1364"/>
  <c r="UG1362"/>
  <c r="UN1359"/>
  <c r="UN1364" s="1"/>
  <c r="UN1370" s="1"/>
  <c r="UW1364"/>
  <c r="UW1362"/>
  <c r="VD1359"/>
  <c r="VD1364" s="1"/>
  <c r="VD1370" s="1"/>
  <c r="VM1364"/>
  <c r="VM1362"/>
  <c r="VT1359"/>
  <c r="VT1364" s="1"/>
  <c r="VT1370" s="1"/>
  <c r="WC1364"/>
  <c r="WC1362"/>
  <c r="WD1362" s="1"/>
  <c r="WJ1359"/>
  <c r="WJ1364" s="1"/>
  <c r="WJ1370" s="1"/>
  <c r="WS1364"/>
  <c r="WS1362"/>
  <c r="WZ1359"/>
  <c r="WZ1364" s="1"/>
  <c r="WZ1370" s="1"/>
  <c r="XI1364"/>
  <c r="XI1362"/>
  <c r="XP1359"/>
  <c r="XP1364" s="1"/>
  <c r="XP1370" s="1"/>
  <c r="XY1364"/>
  <c r="XY1362"/>
  <c r="YF1359"/>
  <c r="YF1364" s="1"/>
  <c r="YF1370" s="1"/>
  <c r="YO1364"/>
  <c r="YO1362"/>
  <c r="YP1362" s="1"/>
  <c r="YV1359"/>
  <c r="YV1364" s="1"/>
  <c r="YV1370" s="1"/>
  <c r="ZE1364"/>
  <c r="ZE1362"/>
  <c r="ZL1359"/>
  <c r="ZL1364" s="1"/>
  <c r="ZL1370" s="1"/>
  <c r="ZU1364"/>
  <c r="ZU1362"/>
  <c r="AAB1359"/>
  <c r="AAB1364" s="1"/>
  <c r="AAB1370" s="1"/>
  <c r="AAK1364"/>
  <c r="AAK1362"/>
  <c r="AAR1359"/>
  <c r="AAR1364" s="1"/>
  <c r="AAR1370" s="1"/>
  <c r="ABA1364"/>
  <c r="ABA1362"/>
  <c r="ABB1362" s="1"/>
  <c r="ABH1359"/>
  <c r="ABH1364" s="1"/>
  <c r="ABH1370" s="1"/>
  <c r="ABQ1364"/>
  <c r="ABQ1362"/>
  <c r="ABX1359"/>
  <c r="ABX1364" s="1"/>
  <c r="ABX1370" s="1"/>
  <c r="ACG1364"/>
  <c r="ACG1362"/>
  <c r="ACN1359"/>
  <c r="ACN1364" s="1"/>
  <c r="ACN1370" s="1"/>
  <c r="ACW1364"/>
  <c r="ACW1362"/>
  <c r="ADD1359"/>
  <c r="ADD1364" s="1"/>
  <c r="ADD1370" s="1"/>
  <c r="ADM1364"/>
  <c r="ADM1362"/>
  <c r="ADN1362" s="1"/>
  <c r="ADT1359"/>
  <c r="ADT1364" s="1"/>
  <c r="ADT1370" s="1"/>
  <c r="AEC1364"/>
  <c r="AEC1362"/>
  <c r="AEJ1359"/>
  <c r="AEJ1364" s="1"/>
  <c r="AEJ1370" s="1"/>
  <c r="AES1364"/>
  <c r="AES1362"/>
  <c r="AEZ1359"/>
  <c r="AEZ1364" s="1"/>
  <c r="AEZ1370" s="1"/>
  <c r="AFI1364"/>
  <c r="AFI1362"/>
  <c r="AFP1359"/>
  <c r="AFP1364" s="1"/>
  <c r="AFP1370" s="1"/>
  <c r="AFY1364"/>
  <c r="AFY1362"/>
  <c r="AFZ1362" s="1"/>
  <c r="AGF1359"/>
  <c r="AGF1364" s="1"/>
  <c r="AGF1370" s="1"/>
  <c r="AGO1364"/>
  <c r="AGO1362"/>
  <c r="AGV1359"/>
  <c r="AGV1364" s="1"/>
  <c r="AGV1370" s="1"/>
  <c r="AHE1364"/>
  <c r="AHE1362"/>
  <c r="AHL1359"/>
  <c r="AHL1364" s="1"/>
  <c r="AHL1370" s="1"/>
  <c r="AHU1364"/>
  <c r="AHU1362"/>
  <c r="AIB1359"/>
  <c r="AIB1364" s="1"/>
  <c r="AIB1370" s="1"/>
  <c r="AIK1364"/>
  <c r="AIK1362"/>
  <c r="AIL1362" s="1"/>
  <c r="AIR1359"/>
  <c r="AIR1364" s="1"/>
  <c r="AIR1370" s="1"/>
  <c r="AJA1364"/>
  <c r="AJA1362"/>
  <c r="AJH1359"/>
  <c r="AJH1364" s="1"/>
  <c r="AJH1370" s="1"/>
  <c r="AJQ1364"/>
  <c r="AJQ1362"/>
  <c r="AJX1359"/>
  <c r="AJX1364" s="1"/>
  <c r="AJX1370" s="1"/>
  <c r="AKG1364"/>
  <c r="AKG1362"/>
  <c r="AKN1359"/>
  <c r="AKN1364" s="1"/>
  <c r="AKN1370" s="1"/>
  <c r="AKW1364"/>
  <c r="AKW1362"/>
  <c r="AKX1362" s="1"/>
  <c r="ALD1359"/>
  <c r="ALD1364" s="1"/>
  <c r="ALD1370" s="1"/>
  <c r="ALM1364"/>
  <c r="ALM1362"/>
  <c r="ALT1359"/>
  <c r="ALT1364" s="1"/>
  <c r="ALT1370" s="1"/>
  <c r="AMC1364"/>
  <c r="AMC1362"/>
  <c r="AMJ1359"/>
  <c r="AMJ1364" s="1"/>
  <c r="AMJ1370" s="1"/>
  <c r="AMS1364"/>
  <c r="AMS1362"/>
  <c r="AMZ1359"/>
  <c r="AMZ1364" s="1"/>
  <c r="AMZ1370" s="1"/>
  <c r="ANI1364"/>
  <c r="ANI1362"/>
  <c r="ANJ1362" s="1"/>
  <c r="ANP1359"/>
  <c r="ANP1364" s="1"/>
  <c r="ANP1370" s="1"/>
  <c r="ANY1364"/>
  <c r="ANY1362"/>
  <c r="AOF1359"/>
  <c r="AOF1364" s="1"/>
  <c r="AOF1370" s="1"/>
  <c r="AOO1364"/>
  <c r="AOO1362"/>
  <c r="AOV1359"/>
  <c r="AOV1364" s="1"/>
  <c r="AOV1370" s="1"/>
  <c r="APE1364"/>
  <c r="APE1362"/>
  <c r="APF1362" s="1"/>
  <c r="APL1359"/>
  <c r="APL1364" s="1"/>
  <c r="APL1370" s="1"/>
  <c r="APU1364"/>
  <c r="APU1362"/>
  <c r="AQB1359"/>
  <c r="AQB1364" s="1"/>
  <c r="AQB1370" s="1"/>
  <c r="AQK1364"/>
  <c r="AQK1362"/>
  <c r="AQL1362" s="1"/>
  <c r="AQR1359"/>
  <c r="AQR1364" s="1"/>
  <c r="AQR1370" s="1"/>
  <c r="ARA1364"/>
  <c r="ARA1362"/>
  <c r="ARB1362" s="1"/>
  <c r="ARH1359"/>
  <c r="ARH1364" s="1"/>
  <c r="ARH1370" s="1"/>
  <c r="ARQ1364"/>
  <c r="ARQ1362"/>
  <c r="ARR1362" s="1"/>
  <c r="ARX1359"/>
  <c r="ARX1364" s="1"/>
  <c r="ARX1370" s="1"/>
  <c r="ASG1364"/>
  <c r="ASG1362"/>
  <c r="ASN1359"/>
  <c r="ASN1364" s="1"/>
  <c r="ASN1370" s="1"/>
  <c r="ASW1364"/>
  <c r="ASW1362"/>
  <c r="ASX1362" s="1"/>
  <c r="ATD1359"/>
  <c r="ATD1364" s="1"/>
  <c r="ATD1370" s="1"/>
  <c r="ATM1364"/>
  <c r="ATM1362"/>
  <c r="ATN1362" s="1"/>
  <c r="ATT1359"/>
  <c r="ATT1364" s="1"/>
  <c r="ATT1370" s="1"/>
  <c r="AUC1364"/>
  <c r="AUC1362"/>
  <c r="AUD1362" s="1"/>
  <c r="AUJ1359"/>
  <c r="AUJ1364" s="1"/>
  <c r="AUJ1370" s="1"/>
  <c r="AUS1364"/>
  <c r="AUS1362"/>
  <c r="AUZ1359"/>
  <c r="AUZ1364" s="1"/>
  <c r="AUZ1370" s="1"/>
  <c r="AVI1364"/>
  <c r="AVI1362"/>
  <c r="AVJ1362" s="1"/>
  <c r="AVP1359"/>
  <c r="AVP1364" s="1"/>
  <c r="AVP1370" s="1"/>
  <c r="AVY1364"/>
  <c r="AVY1362"/>
  <c r="AVZ1362" s="1"/>
  <c r="AWF1359"/>
  <c r="AWF1364" s="1"/>
  <c r="AWF1370" s="1"/>
  <c r="AWO1364"/>
  <c r="AWO1362"/>
  <c r="AWP1362" s="1"/>
  <c r="AWV1359"/>
  <c r="AWV1364" s="1"/>
  <c r="AWV1370" s="1"/>
  <c r="AXE1364"/>
  <c r="AXE1362"/>
  <c r="AXL1359"/>
  <c r="AXL1364" s="1"/>
  <c r="AXL1370" s="1"/>
  <c r="AXU1364"/>
  <c r="AXU1362"/>
  <c r="AXV1362" s="1"/>
  <c r="AYB1359"/>
  <c r="AYB1364" s="1"/>
  <c r="AYB1370" s="1"/>
  <c r="AYK1364"/>
  <c r="AYK1362"/>
  <c r="AYL1362" s="1"/>
  <c r="AYR1359"/>
  <c r="AYR1364" s="1"/>
  <c r="AYR1370" s="1"/>
  <c r="AZA1364"/>
  <c r="AZA1362"/>
  <c r="AZB1362" s="1"/>
  <c r="AZH1359"/>
  <c r="AZH1364" s="1"/>
  <c r="AZH1370" s="1"/>
  <c r="AZQ1364"/>
  <c r="AZQ1362"/>
  <c r="AZX1359"/>
  <c r="AZX1364" s="1"/>
  <c r="AZX1370" s="1"/>
  <c r="BAG1364"/>
  <c r="BAG1362"/>
  <c r="BAH1362" s="1"/>
  <c r="BAN1359"/>
  <c r="BAN1364" s="1"/>
  <c r="BAN1370" s="1"/>
  <c r="BAW1364"/>
  <c r="BAW1362"/>
  <c r="BAX1362" s="1"/>
  <c r="BBD1359"/>
  <c r="BBD1364" s="1"/>
  <c r="BBD1370" s="1"/>
  <c r="BBM1364"/>
  <c r="BBM1362"/>
  <c r="BBN1362" s="1"/>
  <c r="BBT1359"/>
  <c r="BBT1364" s="1"/>
  <c r="BBT1370" s="1"/>
  <c r="BCC1364"/>
  <c r="BCC1362"/>
  <c r="BCJ1359"/>
  <c r="BCJ1364" s="1"/>
  <c r="BCJ1370" s="1"/>
  <c r="BCS1364"/>
  <c r="BCS1362"/>
  <c r="BCT1362" s="1"/>
  <c r="BCZ1359"/>
  <c r="BCZ1364" s="1"/>
  <c r="BCZ1370" s="1"/>
  <c r="BDI1364"/>
  <c r="BDI1362"/>
  <c r="BDJ1362" s="1"/>
  <c r="BDP1359"/>
  <c r="BDP1364" s="1"/>
  <c r="BDP1370" s="1"/>
  <c r="BDY1364"/>
  <c r="BDY1362"/>
  <c r="BDZ1362" s="1"/>
  <c r="BEF1359"/>
  <c r="BEF1364" s="1"/>
  <c r="BEF1370" s="1"/>
  <c r="BEO1364"/>
  <c r="BEO1362"/>
  <c r="BEV1359"/>
  <c r="BEV1364" s="1"/>
  <c r="BEV1370" s="1"/>
  <c r="BFE1364"/>
  <c r="BFE1362"/>
  <c r="BFF1362" s="1"/>
  <c r="BFL1359"/>
  <c r="BFL1364" s="1"/>
  <c r="BFL1370" s="1"/>
  <c r="BFU1364"/>
  <c r="BFU1362"/>
  <c r="BFV1362" s="1"/>
  <c r="BGB1359"/>
  <c r="BGB1364" s="1"/>
  <c r="BGB1370" s="1"/>
  <c r="BGK1364"/>
  <c r="BGK1362"/>
  <c r="BGL1362" s="1"/>
  <c r="BGR1359"/>
  <c r="BGR1364" s="1"/>
  <c r="BGR1370" s="1"/>
  <c r="BHA1364"/>
  <c r="BHA1362"/>
  <c r="BHH1359"/>
  <c r="BHH1364" s="1"/>
  <c r="BHH1370" s="1"/>
  <c r="BHQ1364"/>
  <c r="BHQ1362"/>
  <c r="BHR1362" s="1"/>
  <c r="BHX1359"/>
  <c r="BHX1364" s="1"/>
  <c r="BHX1370" s="1"/>
  <c r="BIG1364"/>
  <c r="BIG1362"/>
  <c r="BIH1362" s="1"/>
  <c r="BIN1359"/>
  <c r="BIN1364" s="1"/>
  <c r="BIN1370" s="1"/>
  <c r="BIW1364"/>
  <c r="BIW1362"/>
  <c r="BIX1362" s="1"/>
  <c r="BJD1359"/>
  <c r="BJD1364" s="1"/>
  <c r="BJD1370" s="1"/>
  <c r="BJM1364"/>
  <c r="BJM1362"/>
  <c r="BJT1359"/>
  <c r="BJT1364" s="1"/>
  <c r="BJT1370" s="1"/>
  <c r="BKC1364"/>
  <c r="BKC1362"/>
  <c r="BKD1362" s="1"/>
  <c r="BKJ1359"/>
  <c r="BKJ1364" s="1"/>
  <c r="BKJ1370" s="1"/>
  <c r="BKS1364"/>
  <c r="BKS1362"/>
  <c r="BKT1362" s="1"/>
  <c r="BKZ1359"/>
  <c r="BKZ1364" s="1"/>
  <c r="BKZ1370" s="1"/>
  <c r="BLI1364"/>
  <c r="BLI1362"/>
  <c r="BLJ1362" s="1"/>
  <c r="BLP1359"/>
  <c r="BLP1364" s="1"/>
  <c r="BLP1370" s="1"/>
  <c r="BLY1364"/>
  <c r="BLY1362"/>
  <c r="BMF1359"/>
  <c r="BMF1364" s="1"/>
  <c r="BMF1370" s="1"/>
  <c r="BMO1364"/>
  <c r="BMO1362"/>
  <c r="BMP1362" s="1"/>
  <c r="BMV1359"/>
  <c r="BMV1364" s="1"/>
  <c r="BMV1370" s="1"/>
  <c r="BNE1364"/>
  <c r="BNE1362"/>
  <c r="BNF1362" s="1"/>
  <c r="BNL1359"/>
  <c r="BNL1364" s="1"/>
  <c r="BNL1370" s="1"/>
  <c r="BNU1364"/>
  <c r="BNU1362"/>
  <c r="BNV1362" s="1"/>
  <c r="BOB1359"/>
  <c r="BOB1364" s="1"/>
  <c r="BOB1370" s="1"/>
  <c r="BOK1364"/>
  <c r="BOK1362"/>
  <c r="BOR1359"/>
  <c r="BOR1364" s="1"/>
  <c r="BOR1370" s="1"/>
  <c r="BPA1364"/>
  <c r="BPA1362"/>
  <c r="BPB1362" s="1"/>
  <c r="BPH1359"/>
  <c r="BPH1364" s="1"/>
  <c r="BPH1370" s="1"/>
  <c r="BPQ1364"/>
  <c r="BPQ1362"/>
  <c r="BPR1362" s="1"/>
  <c r="BPX1359"/>
  <c r="BPX1364" s="1"/>
  <c r="BPX1370" s="1"/>
  <c r="BQG1364"/>
  <c r="BQG1362"/>
  <c r="BQH1362" s="1"/>
  <c r="BQN1359"/>
  <c r="BQN1364" s="1"/>
  <c r="BQN1370" s="1"/>
  <c r="BQW1364"/>
  <c r="BQW1362"/>
  <c r="BRD1359"/>
  <c r="BRD1364" s="1"/>
  <c r="BRD1370" s="1"/>
  <c r="BRM1364"/>
  <c r="BRM1362"/>
  <c r="BRN1362" s="1"/>
  <c r="BRT1359"/>
  <c r="BRT1364" s="1"/>
  <c r="BRT1370" s="1"/>
  <c r="BSC1364"/>
  <c r="BSC1362"/>
  <c r="BSD1362" s="1"/>
  <c r="BSJ1359"/>
  <c r="BSJ1364" s="1"/>
  <c r="BSJ1370" s="1"/>
  <c r="BSS1364"/>
  <c r="BSS1362"/>
  <c r="BST1362" s="1"/>
  <c r="BSZ1359"/>
  <c r="BSZ1364" s="1"/>
  <c r="BSZ1370" s="1"/>
  <c r="BTI1364"/>
  <c r="BTI1362"/>
  <c r="BTP1359"/>
  <c r="BTP1364" s="1"/>
  <c r="BTP1370" s="1"/>
  <c r="BTY1364"/>
  <c r="BTY1362"/>
  <c r="BTZ1362" s="1"/>
  <c r="BUF1359"/>
  <c r="BUF1364" s="1"/>
  <c r="BUF1370" s="1"/>
  <c r="BUO1364"/>
  <c r="BUO1362"/>
  <c r="BUP1362" s="1"/>
  <c r="BUV1359"/>
  <c r="BUV1364" s="1"/>
  <c r="BUV1370" s="1"/>
  <c r="BVE1364"/>
  <c r="BVE1362"/>
  <c r="BVF1362" s="1"/>
  <c r="BVL1359"/>
  <c r="BVL1364" s="1"/>
  <c r="BVL1370" s="1"/>
  <c r="BVU1364"/>
  <c r="BVU1362"/>
  <c r="BWB1359"/>
  <c r="BWB1364" s="1"/>
  <c r="BWB1370" s="1"/>
  <c r="BWK1364"/>
  <c r="BWK1362"/>
  <c r="BWL1362" s="1"/>
  <c r="BWR1359"/>
  <c r="BWR1364" s="1"/>
  <c r="BWR1370" s="1"/>
  <c r="BXA1364"/>
  <c r="BXA1362"/>
  <c r="BXB1362" s="1"/>
  <c r="BXH1359"/>
  <c r="BXH1364" s="1"/>
  <c r="BXH1370" s="1"/>
  <c r="BXQ1364"/>
  <c r="BXQ1362"/>
  <c r="BXR1362" s="1"/>
  <c r="BXX1359"/>
  <c r="BXX1364" s="1"/>
  <c r="BXX1370" s="1"/>
  <c r="BYG1364"/>
  <c r="BYG1362"/>
  <c r="BYN1359"/>
  <c r="BYN1364" s="1"/>
  <c r="BYN1370" s="1"/>
  <c r="BYW1364"/>
  <c r="BYW1362"/>
  <c r="BYX1362" s="1"/>
  <c r="BZD1359"/>
  <c r="BZD1364" s="1"/>
  <c r="BZD1370" s="1"/>
  <c r="BZM1364"/>
  <c r="BZM1362"/>
  <c r="BZN1362" s="1"/>
  <c r="BZT1359"/>
  <c r="BZT1364" s="1"/>
  <c r="BZT1370" s="1"/>
  <c r="CAC1364"/>
  <c r="CAC1362"/>
  <c r="CAD1362" s="1"/>
  <c r="CAJ1359"/>
  <c r="CAJ1364" s="1"/>
  <c r="CAJ1370" s="1"/>
  <c r="CAS1364"/>
  <c r="CAS1362"/>
  <c r="CAZ1359"/>
  <c r="CAZ1364" s="1"/>
  <c r="CAZ1370" s="1"/>
  <c r="CBI1364"/>
  <c r="CBI1362"/>
  <c r="CBJ1362" s="1"/>
  <c r="CBP1359"/>
  <c r="CBP1364" s="1"/>
  <c r="CBP1370" s="1"/>
  <c r="CBY1364"/>
  <c r="CBY1362"/>
  <c r="CBZ1362" s="1"/>
  <c r="CCF1359"/>
  <c r="CCF1364" s="1"/>
  <c r="CCF1370" s="1"/>
  <c r="CCO1364"/>
  <c r="CCO1362"/>
  <c r="CCP1362" s="1"/>
  <c r="CCV1359"/>
  <c r="CCV1364" s="1"/>
  <c r="CCV1370" s="1"/>
  <c r="CDE1364"/>
  <c r="CDE1362"/>
  <c r="CDL1359"/>
  <c r="CDL1364" s="1"/>
  <c r="CDL1370" s="1"/>
  <c r="CDU1364"/>
  <c r="CDU1362"/>
  <c r="CDV1362" s="1"/>
  <c r="CEB1359"/>
  <c r="CEB1364" s="1"/>
  <c r="CEB1370" s="1"/>
  <c r="CEK1364"/>
  <c r="CEK1362"/>
  <c r="CEL1362" s="1"/>
  <c r="CER1359"/>
  <c r="CER1364" s="1"/>
  <c r="CER1370" s="1"/>
  <c r="CFA1364"/>
  <c r="CFA1362"/>
  <c r="CFB1362" s="1"/>
  <c r="CFH1359"/>
  <c r="CFH1364" s="1"/>
  <c r="CFH1370" s="1"/>
  <c r="CFQ1364"/>
  <c r="CFQ1362"/>
  <c r="CFX1359"/>
  <c r="CFX1364" s="1"/>
  <c r="CFX1370" s="1"/>
  <c r="CGG1364"/>
  <c r="CGG1362"/>
  <c r="CGH1362" s="1"/>
  <c r="CGN1359"/>
  <c r="CGN1364" s="1"/>
  <c r="CGN1370" s="1"/>
  <c r="CGW1364"/>
  <c r="CGW1362"/>
  <c r="CGX1362" s="1"/>
  <c r="CHD1359"/>
  <c r="CHD1364" s="1"/>
  <c r="CHD1370" s="1"/>
  <c r="CHM1364"/>
  <c r="CHM1362"/>
  <c r="CHN1362" s="1"/>
  <c r="CHT1359"/>
  <c r="CHT1364" s="1"/>
  <c r="CHT1370" s="1"/>
  <c r="CIC1364"/>
  <c r="CIC1362"/>
  <c r="CIJ1359"/>
  <c r="CIJ1364" s="1"/>
  <c r="CIJ1370" s="1"/>
  <c r="CIS1364"/>
  <c r="CIS1362"/>
  <c r="CIT1362" s="1"/>
  <c r="CIZ1359"/>
  <c r="CIZ1364" s="1"/>
  <c r="CIZ1370" s="1"/>
  <c r="CJI1364"/>
  <c r="CJI1362"/>
  <c r="CJJ1362" s="1"/>
  <c r="CJP1359"/>
  <c r="CJP1364" s="1"/>
  <c r="CJP1370" s="1"/>
  <c r="CJY1364"/>
  <c r="CJY1362"/>
  <c r="CJZ1362" s="1"/>
  <c r="CKF1359"/>
  <c r="CKF1364" s="1"/>
  <c r="CKF1370" s="1"/>
  <c r="CKO1364"/>
  <c r="CKO1362"/>
  <c r="CKV1359"/>
  <c r="CKV1364" s="1"/>
  <c r="CKV1370" s="1"/>
  <c r="CLE1364"/>
  <c r="CLE1362"/>
  <c r="CLF1362" s="1"/>
  <c r="CLL1359"/>
  <c r="CLL1364" s="1"/>
  <c r="CLL1370" s="1"/>
  <c r="CLU1364"/>
  <c r="CLU1362"/>
  <c r="CLV1362" s="1"/>
  <c r="CMB1359"/>
  <c r="CMB1364" s="1"/>
  <c r="CMB1370" s="1"/>
  <c r="CMK1364"/>
  <c r="CMK1362"/>
  <c r="CML1362" s="1"/>
  <c r="CMR1359"/>
  <c r="CMR1364" s="1"/>
  <c r="CMR1370" s="1"/>
  <c r="CNA1364"/>
  <c r="CNA1362"/>
  <c r="CNH1359"/>
  <c r="CNH1364" s="1"/>
  <c r="CNH1370" s="1"/>
  <c r="CNQ1364"/>
  <c r="CNQ1362"/>
  <c r="CNR1362" s="1"/>
  <c r="CNX1359"/>
  <c r="CNX1364" s="1"/>
  <c r="CNX1370" s="1"/>
  <c r="COG1364"/>
  <c r="COG1362"/>
  <c r="COH1362" s="1"/>
  <c r="CON1359"/>
  <c r="CON1364" s="1"/>
  <c r="CON1370" s="1"/>
  <c r="COW1364"/>
  <c r="COW1362"/>
  <c r="COX1362" s="1"/>
  <c r="CPD1359"/>
  <c r="CPD1364" s="1"/>
  <c r="CPD1370" s="1"/>
  <c r="CPM1364"/>
  <c r="CPM1362"/>
  <c r="CPT1359"/>
  <c r="CPT1364" s="1"/>
  <c r="CPT1370" s="1"/>
  <c r="CQC1364"/>
  <c r="CQC1362"/>
  <c r="CQD1362" s="1"/>
  <c r="CQJ1359"/>
  <c r="CQJ1364" s="1"/>
  <c r="CQJ1370" s="1"/>
  <c r="CQS1364"/>
  <c r="CQS1362"/>
  <c r="CQT1362" s="1"/>
  <c r="CQZ1359"/>
  <c r="CQZ1364" s="1"/>
  <c r="CQZ1370" s="1"/>
  <c r="CRI1364"/>
  <c r="CRI1362"/>
  <c r="CRJ1362" s="1"/>
  <c r="CRP1359"/>
  <c r="CRP1364" s="1"/>
  <c r="CRP1370" s="1"/>
  <c r="CRY1364"/>
  <c r="CRY1362"/>
  <c r="CSF1359"/>
  <c r="CSF1364" s="1"/>
  <c r="CSF1370" s="1"/>
  <c r="CSO1364"/>
  <c r="CSO1362"/>
  <c r="CSP1362" s="1"/>
  <c r="CSV1359"/>
  <c r="CSV1364" s="1"/>
  <c r="CSV1370" s="1"/>
  <c r="CTE1364"/>
  <c r="CTE1362"/>
  <c r="CTF1362" s="1"/>
  <c r="CTL1359"/>
  <c r="CTL1364" s="1"/>
  <c r="CTL1370" s="1"/>
  <c r="CTU1364"/>
  <c r="CTU1362"/>
  <c r="CTV1362" s="1"/>
  <c r="CUB1359"/>
  <c r="CUB1364" s="1"/>
  <c r="CUB1370" s="1"/>
  <c r="CUK1364"/>
  <c r="CUK1362"/>
  <c r="CUR1359"/>
  <c r="CUR1364" s="1"/>
  <c r="CUR1370" s="1"/>
  <c r="CVA1364"/>
  <c r="CVA1362"/>
  <c r="CVB1362" s="1"/>
  <c r="CVH1359"/>
  <c r="CVH1364" s="1"/>
  <c r="CVH1370" s="1"/>
  <c r="CVQ1364"/>
  <c r="CVQ1362"/>
  <c r="CVR1362" s="1"/>
  <c r="CVX1359"/>
  <c r="CVX1364" s="1"/>
  <c r="CVX1370" s="1"/>
  <c r="CWG1364"/>
  <c r="CWG1362"/>
  <c r="CWH1362" s="1"/>
  <c r="CWN1359"/>
  <c r="CWN1364" s="1"/>
  <c r="CWN1370" s="1"/>
  <c r="CWW1364"/>
  <c r="CWW1362"/>
  <c r="CXD1359"/>
  <c r="CXD1364" s="1"/>
  <c r="CXD1370" s="1"/>
  <c r="CXM1364"/>
  <c r="CXM1362"/>
  <c r="CXN1362" s="1"/>
  <c r="CXT1359"/>
  <c r="CXT1364" s="1"/>
  <c r="CXT1370" s="1"/>
  <c r="CYC1364"/>
  <c r="CYC1362"/>
  <c r="CYD1362" s="1"/>
  <c r="CYD1359"/>
  <c r="CYD1364" s="1"/>
  <c r="CYD1370" s="1"/>
  <c r="CYR1370"/>
  <c r="CYR1367"/>
  <c r="CZI1364"/>
  <c r="CZI1362"/>
  <c r="CZJ1359"/>
  <c r="CZJ1364" s="1"/>
  <c r="CZJ1370" s="1"/>
  <c r="CZX1370"/>
  <c r="CZX1367"/>
  <c r="DAO1364"/>
  <c r="DAO1362"/>
  <c r="DAP1359"/>
  <c r="DAP1364" s="1"/>
  <c r="DAP1370" s="1"/>
  <c r="DBD1370"/>
  <c r="DBD1367"/>
  <c r="DBU1364"/>
  <c r="DBU1362"/>
  <c r="DBV1359"/>
  <c r="DBV1364" s="1"/>
  <c r="DBV1370" s="1"/>
  <c r="DCJ1370"/>
  <c r="DCJ1367"/>
  <c r="DDA1364"/>
  <c r="DDA1362"/>
  <c r="DDB1359"/>
  <c r="DDB1364" s="1"/>
  <c r="DDB1370" s="1"/>
  <c r="DDP1370"/>
  <c r="DDP1367"/>
  <c r="DEG1364"/>
  <c r="DEG1362"/>
  <c r="DEH1359"/>
  <c r="DEH1364" s="1"/>
  <c r="DEH1370" s="1"/>
  <c r="DEV1370"/>
  <c r="DEV1367"/>
  <c r="DFM1364"/>
  <c r="DFM1362"/>
  <c r="DFN1359"/>
  <c r="DFN1364" s="1"/>
  <c r="DFN1370" s="1"/>
  <c r="DGS1364"/>
  <c r="DGS1362"/>
  <c r="DGT1359"/>
  <c r="DGT1364" s="1"/>
  <c r="DGT1370" s="1"/>
  <c r="DHH1370"/>
  <c r="DHH1367"/>
  <c r="DHY1364"/>
  <c r="DHY1362"/>
  <c r="DHZ1359"/>
  <c r="DHZ1364" s="1"/>
  <c r="DHZ1370" s="1"/>
  <c r="DIN1367"/>
  <c r="DJE1364"/>
  <c r="DJE1362"/>
  <c r="DJF1359"/>
  <c r="DJF1364" s="1"/>
  <c r="DJF1370" s="1"/>
  <c r="DJT1370"/>
  <c r="DJT1367"/>
  <c r="DKK1364"/>
  <c r="DKK1362"/>
  <c r="DKL1359"/>
  <c r="DKL1364" s="1"/>
  <c r="DKL1370" s="1"/>
  <c r="DLQ1364"/>
  <c r="DLQ1362"/>
  <c r="DLR1359"/>
  <c r="DLR1364" s="1"/>
  <c r="DLR1370" s="1"/>
  <c r="DMF1370"/>
  <c r="DMF1367"/>
  <c r="DMW1364"/>
  <c r="DMW1362"/>
  <c r="DMX1359"/>
  <c r="DMX1364" s="1"/>
  <c r="DMX1370" s="1"/>
  <c r="DNL1367"/>
  <c r="DOC1364"/>
  <c r="DOC1362"/>
  <c r="DOD1359"/>
  <c r="DOD1364" s="1"/>
  <c r="DOD1370" s="1"/>
  <c r="DOR1370"/>
  <c r="DOR1367"/>
  <c r="DPI1364"/>
  <c r="DPI1362"/>
  <c r="DPJ1359"/>
  <c r="DPJ1364" s="1"/>
  <c r="DPJ1370" s="1"/>
  <c r="DQO1364"/>
  <c r="DQO1362"/>
  <c r="DQP1359"/>
  <c r="DQP1364" s="1"/>
  <c r="DQP1370" s="1"/>
  <c r="DRD1370"/>
  <c r="DRD1367"/>
  <c r="DRU1364"/>
  <c r="DRU1362"/>
  <c r="DRV1359"/>
  <c r="DRV1364" s="1"/>
  <c r="DRV1370" s="1"/>
  <c r="DSJ1367"/>
  <c r="DTA1364"/>
  <c r="DTA1362"/>
  <c r="DTB1359"/>
  <c r="DTB1364" s="1"/>
  <c r="DTB1370" s="1"/>
  <c r="DTP1370"/>
  <c r="DTP1367"/>
  <c r="DUG1364"/>
  <c r="DUG1362"/>
  <c r="DUH1359"/>
  <c r="DUH1364" s="1"/>
  <c r="DUH1370" s="1"/>
  <c r="DVM1364"/>
  <c r="DVM1362"/>
  <c r="DVN1359"/>
  <c r="DVN1364" s="1"/>
  <c r="DVN1370" s="1"/>
  <c r="DWB1370"/>
  <c r="DWB1367"/>
  <c r="DWS1364"/>
  <c r="DWS1362"/>
  <c r="DWT1359"/>
  <c r="DWT1364" s="1"/>
  <c r="DWT1370" s="1"/>
  <c r="DXH1367"/>
  <c r="DXY1364"/>
  <c r="DXY1362"/>
  <c r="DXZ1359"/>
  <c r="DXZ1364" s="1"/>
  <c r="DXZ1370" s="1"/>
  <c r="DYN1370"/>
  <c r="DYN1367"/>
  <c r="DZE1364"/>
  <c r="DZE1362"/>
  <c r="DZF1359"/>
  <c r="DZF1364" s="1"/>
  <c r="DZF1370" s="1"/>
  <c r="DZT1370"/>
  <c r="DZT1367"/>
  <c r="EAK1364"/>
  <c r="EAK1362"/>
  <c r="EAL1359"/>
  <c r="EAL1364" s="1"/>
  <c r="EAL1370" s="1"/>
  <c r="EAZ1370"/>
  <c r="EAZ1367"/>
  <c r="EBQ1364"/>
  <c r="EBQ1362"/>
  <c r="EBR1359"/>
  <c r="EBR1364" s="1"/>
  <c r="EBR1370" s="1"/>
  <c r="ECF1370"/>
  <c r="ECF1367"/>
  <c r="ECW1364"/>
  <c r="ECW1362"/>
  <c r="ECX1359"/>
  <c r="ECX1364" s="1"/>
  <c r="ECX1370" s="1"/>
  <c r="EDL1370"/>
  <c r="EDL1367"/>
  <c r="EEC1364"/>
  <c r="EEC1362"/>
  <c r="EED1359"/>
  <c r="EED1364" s="1"/>
  <c r="EED1370" s="1"/>
  <c r="EER1370"/>
  <c r="EER1367"/>
  <c r="EFI1364"/>
  <c r="EFI1362"/>
  <c r="EFJ1359"/>
  <c r="EFJ1364" s="1"/>
  <c r="EFJ1370" s="1"/>
  <c r="EFX1370"/>
  <c r="EFX1367"/>
  <c r="EGO1364"/>
  <c r="EGO1362"/>
  <c r="EGP1359"/>
  <c r="EGP1364" s="1"/>
  <c r="EGP1370" s="1"/>
  <c r="EHD1370"/>
  <c r="EHD1367"/>
  <c r="EHU1364"/>
  <c r="EHU1362"/>
  <c r="EHV1359"/>
  <c r="EHV1364" s="1"/>
  <c r="EHV1370" s="1"/>
  <c r="EIJ1370"/>
  <c r="EIJ1367"/>
  <c r="EJA1364"/>
  <c r="EJA1362"/>
  <c r="EJB1359"/>
  <c r="EJB1364" s="1"/>
  <c r="EJB1370" s="1"/>
  <c r="EJP1370"/>
  <c r="EJP1367"/>
  <c r="EKG1364"/>
  <c r="EKG1362"/>
  <c r="EKH1359"/>
  <c r="EKH1364" s="1"/>
  <c r="EKH1370" s="1"/>
  <c r="EKV1370"/>
  <c r="EKV1367"/>
  <c r="ELM1364"/>
  <c r="ELM1362"/>
  <c r="ELN1359"/>
  <c r="ELN1364" s="1"/>
  <c r="ELN1370" s="1"/>
  <c r="EMB1370"/>
  <c r="EMB1367"/>
  <c r="EMS1364"/>
  <c r="EMS1362"/>
  <c r="EMT1359"/>
  <c r="EMT1364" s="1"/>
  <c r="EMT1370" s="1"/>
  <c r="ENH1370"/>
  <c r="ENH1367"/>
  <c r="ENY1364"/>
  <c r="ENY1362"/>
  <c r="ENZ1359"/>
  <c r="ENZ1364" s="1"/>
  <c r="ENZ1370" s="1"/>
  <c r="EON1370"/>
  <c r="EON1367"/>
  <c r="EPE1364"/>
  <c r="EPE1362"/>
  <c r="EPF1359"/>
  <c r="EPF1364" s="1"/>
  <c r="EPF1370" s="1"/>
  <c r="EPT1370"/>
  <c r="EPT1367"/>
  <c r="EQK1364"/>
  <c r="EQK1362"/>
  <c r="EQL1359"/>
  <c r="EQL1364" s="1"/>
  <c r="EQL1370" s="1"/>
  <c r="EQZ1370"/>
  <c r="EQZ1367"/>
  <c r="ERQ1364"/>
  <c r="ERQ1362"/>
  <c r="ERR1359"/>
  <c r="ERR1364" s="1"/>
  <c r="ERR1370" s="1"/>
  <c r="ESF1370"/>
  <c r="ESF1367"/>
  <c r="ESW1364"/>
  <c r="ESW1362"/>
  <c r="ESX1359"/>
  <c r="ESX1364" s="1"/>
  <c r="ESX1370" s="1"/>
  <c r="ETL1370"/>
  <c r="ETL1367"/>
  <c r="EUC1364"/>
  <c r="EUC1362"/>
  <c r="EUD1359"/>
  <c r="EUD1364" s="1"/>
  <c r="EUD1370" s="1"/>
  <c r="EUR1370"/>
  <c r="EUR1367"/>
  <c r="EVI1364"/>
  <c r="EVI1362"/>
  <c r="EVJ1359"/>
  <c r="EVJ1364" s="1"/>
  <c r="EVJ1370" s="1"/>
  <c r="EVX1370"/>
  <c r="EVX1367"/>
  <c r="EWO1364"/>
  <c r="EWO1362"/>
  <c r="EWP1359"/>
  <c r="EWP1364" s="1"/>
  <c r="EWP1370" s="1"/>
  <c r="EXD1370"/>
  <c r="EXD1367"/>
  <c r="EXU1364"/>
  <c r="EXU1362"/>
  <c r="EXV1359"/>
  <c r="EXV1364" s="1"/>
  <c r="EXV1370" s="1"/>
  <c r="EYJ1370"/>
  <c r="EYJ1367"/>
  <c r="EZA1364"/>
  <c r="EZA1362"/>
  <c r="EZB1359"/>
  <c r="EZB1364" s="1"/>
  <c r="EZB1370" s="1"/>
  <c r="EZP1370"/>
  <c r="EZP1367"/>
  <c r="FAG1364"/>
  <c r="FAG1362"/>
  <c r="FAH1359"/>
  <c r="FAH1364" s="1"/>
  <c r="FAH1370" s="1"/>
  <c r="FAV1370"/>
  <c r="FAV1367"/>
  <c r="FBM1364"/>
  <c r="FBM1362"/>
  <c r="FBN1359"/>
  <c r="FBN1364" s="1"/>
  <c r="FBN1370" s="1"/>
  <c r="FCB1370"/>
  <c r="FCS1364"/>
  <c r="FCS1362"/>
  <c r="FCT1359"/>
  <c r="FCT1364" s="1"/>
  <c r="FCT1370" s="1"/>
  <c r="FDH1370"/>
  <c r="FDH1367"/>
  <c r="FDY1364"/>
  <c r="FDY1362"/>
  <c r="FDZ1359"/>
  <c r="FDZ1364" s="1"/>
  <c r="FDZ1370" s="1"/>
  <c r="FFE1364"/>
  <c r="FFE1362"/>
  <c r="FFF1359"/>
  <c r="FFF1364" s="1"/>
  <c r="FFF1370" s="1"/>
  <c r="FFT1370"/>
  <c r="FFT1367"/>
  <c r="FGK1364"/>
  <c r="FGK1362"/>
  <c r="FGL1359"/>
  <c r="FGL1364" s="1"/>
  <c r="FGL1370" s="1"/>
  <c r="FGZ1370"/>
  <c r="FHQ1364"/>
  <c r="FHQ1362"/>
  <c r="FHR1359"/>
  <c r="FHR1364" s="1"/>
  <c r="FHR1370" s="1"/>
  <c r="FIF1370"/>
  <c r="FIF1367"/>
  <c r="FIW1364"/>
  <c r="FIW1362"/>
  <c r="FIX1359"/>
  <c r="FIX1364" s="1"/>
  <c r="FIX1370" s="1"/>
  <c r="FKC1364"/>
  <c r="FKC1362"/>
  <c r="FKD1359"/>
  <c r="FKD1364" s="1"/>
  <c r="FKD1370" s="1"/>
  <c r="FKR1370"/>
  <c r="FKR1367"/>
  <c r="FLI1370"/>
  <c r="FLI1367"/>
  <c r="FLY1370"/>
  <c r="FLY1367"/>
  <c r="FMO1370"/>
  <c r="FMO1367"/>
  <c r="FNE1370"/>
  <c r="FNE1367"/>
  <c r="FNU1370"/>
  <c r="FNU1367"/>
  <c r="FOK1370"/>
  <c r="FOK1367"/>
  <c r="FPA1370"/>
  <c r="FPA1367"/>
  <c r="FPQ1370"/>
  <c r="FPQ1367"/>
  <c r="FQG1370"/>
  <c r="FQG1367"/>
  <c r="FQW1370"/>
  <c r="FQW1367"/>
  <c r="FRM1370"/>
  <c r="FRM1367"/>
  <c r="FSC1370"/>
  <c r="FSC1367"/>
  <c r="FSS1370"/>
  <c r="FSS1367"/>
  <c r="FTI1370"/>
  <c r="FTI1367"/>
  <c r="FTY1370"/>
  <c r="FTY1367"/>
  <c r="FUO1370"/>
  <c r="FUO1367"/>
  <c r="FVE1370"/>
  <c r="FVE1367"/>
  <c r="FVU1370"/>
  <c r="FVU1367"/>
  <c r="FWK1370"/>
  <c r="FWK1367"/>
  <c r="FXA1370"/>
  <c r="FXA1367"/>
  <c r="FXQ1370"/>
  <c r="FXQ1367"/>
  <c r="FYG1370"/>
  <c r="FYG1367"/>
  <c r="FYW1370"/>
  <c r="FYW1367"/>
  <c r="FZM1370"/>
  <c r="FZM1367"/>
  <c r="GAC1370"/>
  <c r="GAC1367"/>
  <c r="GAS1370"/>
  <c r="GAS1367"/>
  <c r="GBI1370"/>
  <c r="GBI1367"/>
  <c r="GBY1370"/>
  <c r="GBY1367"/>
  <c r="GCO1370"/>
  <c r="GCO1367"/>
  <c r="GDE1370"/>
  <c r="GDE1367"/>
  <c r="GDU1370"/>
  <c r="GDU1367"/>
  <c r="GEK1370"/>
  <c r="GEK1367"/>
  <c r="GFA1370"/>
  <c r="GFA1367"/>
  <c r="GFQ1370"/>
  <c r="GFQ1367"/>
  <c r="GGG1370"/>
  <c r="GGG1367"/>
  <c r="GGW1370"/>
  <c r="GGW1367"/>
  <c r="GHM1370"/>
  <c r="GHM1367"/>
  <c r="GIC1370"/>
  <c r="GIC1367"/>
  <c r="GIS1370"/>
  <c r="GIS1367"/>
  <c r="GJI1370"/>
  <c r="GJI1367"/>
  <c r="GJY1370"/>
  <c r="GJY1367"/>
  <c r="GKO1370"/>
  <c r="GKO1367"/>
  <c r="GLE1370"/>
  <c r="GLE1367"/>
  <c r="GLU1370"/>
  <c r="GLU1367"/>
  <c r="GMK1370"/>
  <c r="GMK1367"/>
  <c r="GNA1370"/>
  <c r="GNA1367"/>
  <c r="GNQ1370"/>
  <c r="GNQ1367"/>
  <c r="GOG1370"/>
  <c r="GOG1367"/>
  <c r="GOW1370"/>
  <c r="GOW1367"/>
  <c r="GPM1370"/>
  <c r="GPM1367"/>
  <c r="GQC1370"/>
  <c r="GQC1367"/>
  <c r="GQS1370"/>
  <c r="GQS1367"/>
  <c r="GRI1370"/>
  <c r="GRI1367"/>
  <c r="GRY1370"/>
  <c r="GRY1367"/>
  <c r="GSO1370"/>
  <c r="GSO1367"/>
  <c r="GTE1370"/>
  <c r="GTE1367"/>
  <c r="GTU1370"/>
  <c r="GTU1367"/>
  <c r="GUK1370"/>
  <c r="GUK1367"/>
  <c r="GVA1370"/>
  <c r="GVA1367"/>
  <c r="GVQ1370"/>
  <c r="GVQ1367"/>
  <c r="GWG1370"/>
  <c r="GWG1367"/>
  <c r="GWW1370"/>
  <c r="GWW1367"/>
  <c r="GXM1370"/>
  <c r="GXM1367"/>
  <c r="GYC1370"/>
  <c r="GYC1367"/>
  <c r="GYS1370"/>
  <c r="GYS1367"/>
  <c r="GZI1370"/>
  <c r="GZI1367"/>
  <c r="GZY1370"/>
  <c r="GZY1367"/>
  <c r="HAO1370"/>
  <c r="HAO1367"/>
  <c r="HBE1370"/>
  <c r="HBE1367"/>
  <c r="HBU1370"/>
  <c r="HBU1367"/>
  <c r="HCK1370"/>
  <c r="HCK1367"/>
  <c r="HDA1370"/>
  <c r="HDA1367"/>
  <c r="HDQ1370"/>
  <c r="HDQ1367"/>
  <c r="HEG1370"/>
  <c r="HEG1367"/>
  <c r="HEW1370"/>
  <c r="HEW1367"/>
  <c r="HFM1370"/>
  <c r="HFM1367"/>
  <c r="HGC1370"/>
  <c r="HGC1367"/>
  <c r="HGS1370"/>
  <c r="HGS1367"/>
  <c r="HHI1370"/>
  <c r="HHI1367"/>
  <c r="HHY1370"/>
  <c r="HHY1367"/>
  <c r="HIO1370"/>
  <c r="HIO1367"/>
  <c r="HJE1370"/>
  <c r="HJE1367"/>
  <c r="HJU1370"/>
  <c r="HJU1367"/>
  <c r="HKK1370"/>
  <c r="HKK1367"/>
  <c r="HLA1370"/>
  <c r="HLA1367"/>
  <c r="HLQ1370"/>
  <c r="HLQ1367"/>
  <c r="HMG1370"/>
  <c r="HMG1367"/>
  <c r="HMW1370"/>
  <c r="HMW1367"/>
  <c r="HNM1370"/>
  <c r="HNM1367"/>
  <c r="HOC1370"/>
  <c r="HOC1367"/>
  <c r="HOS1370"/>
  <c r="HOS1367"/>
  <c r="HPI1370"/>
  <c r="HPI1367"/>
  <c r="HPY1370"/>
  <c r="HPY1367"/>
  <c r="HQO1370"/>
  <c r="HQO1367"/>
  <c r="HRE1370"/>
  <c r="HRE1367"/>
  <c r="HRU1370"/>
  <c r="HRU1367"/>
  <c r="HSK1370"/>
  <c r="HSK1367"/>
  <c r="HTA1370"/>
  <c r="HTA1367"/>
  <c r="HTQ1370"/>
  <c r="HTQ1367"/>
  <c r="HUG1370"/>
  <c r="HUG1367"/>
  <c r="HUW1370"/>
  <c r="HUW1367"/>
  <c r="HVM1370"/>
  <c r="HVM1367"/>
  <c r="HWC1370"/>
  <c r="HWC1367"/>
  <c r="HWS1370"/>
  <c r="HWS1367"/>
  <c r="HXI1370"/>
  <c r="HXI1367"/>
  <c r="HXY1370"/>
  <c r="HXY1367"/>
  <c r="HYO1370"/>
  <c r="HYO1367"/>
  <c r="HZE1370"/>
  <c r="HZE1367"/>
  <c r="HZU1370"/>
  <c r="HZU1367"/>
  <c r="IAK1370"/>
  <c r="IAK1367"/>
  <c r="IBA1370"/>
  <c r="IBA1367"/>
  <c r="IBQ1370"/>
  <c r="IBQ1367"/>
  <c r="ICG1370"/>
  <c r="ICG1367"/>
  <c r="ICW1370"/>
  <c r="ICW1367"/>
  <c r="IDM1370"/>
  <c r="IDM1367"/>
  <c r="IEC1370"/>
  <c r="IEC1367"/>
  <c r="IES1370"/>
  <c r="IES1367"/>
  <c r="IFI1370"/>
  <c r="IFI1367"/>
  <c r="IFY1370"/>
  <c r="IFY1367"/>
  <c r="IGO1370"/>
  <c r="IGO1367"/>
  <c r="IHE1370"/>
  <c r="IHE1367"/>
  <c r="IHU1370"/>
  <c r="IHU1367"/>
  <c r="IIK1370"/>
  <c r="IIK1367"/>
  <c r="IJA1370"/>
  <c r="IJA1367"/>
  <c r="IJQ1370"/>
  <c r="IJQ1367"/>
  <c r="IKG1370"/>
  <c r="IKG1367"/>
  <c r="IKW1370"/>
  <c r="IKW1367"/>
  <c r="ILM1370"/>
  <c r="ILM1367"/>
  <c r="IMC1370"/>
  <c r="IMC1367"/>
  <c r="IMS1370"/>
  <c r="IMS1367"/>
  <c r="INI1370"/>
  <c r="INI1367"/>
  <c r="INY1370"/>
  <c r="INY1367"/>
  <c r="IOO1370"/>
  <c r="IOO1367"/>
  <c r="IPE1370"/>
  <c r="IPE1367"/>
  <c r="IPU1370"/>
  <c r="IPU1367"/>
  <c r="IQK1370"/>
  <c r="IQK1367"/>
  <c r="IRA1370"/>
  <c r="IRA1367"/>
  <c r="IRQ1370"/>
  <c r="IRQ1367"/>
  <c r="ISG1370"/>
  <c r="ISG1367"/>
  <c r="ISW1370"/>
  <c r="ISW1367"/>
  <c r="ITM1370"/>
  <c r="ITM1367"/>
  <c r="IUC1370"/>
  <c r="IUC1367"/>
  <c r="IUS1370"/>
  <c r="IUS1367"/>
  <c r="IVI1370"/>
  <c r="IVI1367"/>
  <c r="IVY1370"/>
  <c r="IVY1367"/>
  <c r="IWO1370"/>
  <c r="IWO1367"/>
  <c r="IXE1370"/>
  <c r="IXE1367"/>
  <c r="IXU1370"/>
  <c r="IXU1367"/>
  <c r="IYK1370"/>
  <c r="IYK1367"/>
  <c r="IZA1370"/>
  <c r="IZA1367"/>
  <c r="IZQ1370"/>
  <c r="IZQ1367"/>
  <c r="JAG1370"/>
  <c r="JAG1367"/>
  <c r="JAW1370"/>
  <c r="JAW1367"/>
  <c r="JBM1370"/>
  <c r="JBM1367"/>
  <c r="JCC1370"/>
  <c r="JCC1367"/>
  <c r="JCS1370"/>
  <c r="JCS1367"/>
  <c r="JDI1370"/>
  <c r="JDI1367"/>
  <c r="JDY1370"/>
  <c r="JDY1367"/>
  <c r="JEO1370"/>
  <c r="JEO1367"/>
  <c r="JFE1370"/>
  <c r="JFE1367"/>
  <c r="JFU1370"/>
  <c r="JFU1367"/>
  <c r="JGK1370"/>
  <c r="JGK1367"/>
  <c r="JHA1370"/>
  <c r="JHA1367"/>
  <c r="JHQ1370"/>
  <c r="JHQ1367"/>
  <c r="JIG1370"/>
  <c r="JIG1367"/>
  <c r="JIW1370"/>
  <c r="JIW1367"/>
  <c r="JJM1370"/>
  <c r="JJM1367"/>
  <c r="JKC1370"/>
  <c r="JKC1367"/>
  <c r="JKS1370"/>
  <c r="JKS1367"/>
  <c r="JLI1370"/>
  <c r="JLI1367"/>
  <c r="JLY1370"/>
  <c r="JLY1367"/>
  <c r="JMO1370"/>
  <c r="JMO1367"/>
  <c r="JNE1370"/>
  <c r="JNE1367"/>
  <c r="JNU1370"/>
  <c r="JNU1367"/>
  <c r="JOK1370"/>
  <c r="JOK1367"/>
  <c r="JPA1370"/>
  <c r="JPA1367"/>
  <c r="JPQ1370"/>
  <c r="JPQ1367"/>
  <c r="JQG1370"/>
  <c r="JQG1367"/>
  <c r="JQW1370"/>
  <c r="JQW1367"/>
  <c r="JRM1370"/>
  <c r="JRM1367"/>
  <c r="JSC1370"/>
  <c r="JSC1367"/>
  <c r="JSS1370"/>
  <c r="JSS1367"/>
  <c r="JTI1370"/>
  <c r="JTI1367"/>
  <c r="JTY1370"/>
  <c r="JTY1367"/>
  <c r="JUO1370"/>
  <c r="JUO1367"/>
  <c r="JVE1370"/>
  <c r="JVE1367"/>
  <c r="JVU1370"/>
  <c r="JVU1367"/>
  <c r="JWK1370"/>
  <c r="JWK1367"/>
  <c r="JXA1370"/>
  <c r="JXA1367"/>
  <c r="JXQ1370"/>
  <c r="JXQ1367"/>
  <c r="JYG1370"/>
  <c r="JYG1367"/>
  <c r="JYW1370"/>
  <c r="JYW1367"/>
  <c r="JZM1370"/>
  <c r="JZM1367"/>
  <c r="KAC1370"/>
  <c r="KAC1367"/>
  <c r="KAS1370"/>
  <c r="KAS1367"/>
  <c r="KBI1370"/>
  <c r="KBI1367"/>
  <c r="KBY1370"/>
  <c r="KBY1367"/>
  <c r="KCO1370"/>
  <c r="KCO1367"/>
  <c r="KDE1370"/>
  <c r="KDE1367"/>
  <c r="KDU1370"/>
  <c r="KDU1367"/>
  <c r="KEK1370"/>
  <c r="KEK1367"/>
  <c r="KFA1370"/>
  <c r="KFA1367"/>
  <c r="KFQ1370"/>
  <c r="KFQ1367"/>
  <c r="KGG1370"/>
  <c r="KGG1367"/>
  <c r="KGW1370"/>
  <c r="KGW1367"/>
  <c r="KHM1370"/>
  <c r="KHM1367"/>
  <c r="KIC1370"/>
  <c r="KIC1367"/>
  <c r="KIS1370"/>
  <c r="KIS1367"/>
  <c r="KJI1370"/>
  <c r="KJI1367"/>
  <c r="KJY1370"/>
  <c r="KJY1367"/>
  <c r="KKO1370"/>
  <c r="KKO1367"/>
  <c r="KLE1370"/>
  <c r="KLE1367"/>
  <c r="KLU1370"/>
  <c r="KLU1367"/>
  <c r="KMK1370"/>
  <c r="KMK1367"/>
  <c r="KNA1370"/>
  <c r="KNA1367"/>
  <c r="KNQ1370"/>
  <c r="KNQ1367"/>
  <c r="KOG1370"/>
  <c r="KOG1367"/>
  <c r="KOW1370"/>
  <c r="KOW1367"/>
  <c r="KPM1370"/>
  <c r="KPM1367"/>
  <c r="KQC1370"/>
  <c r="KQC1367"/>
  <c r="KQS1370"/>
  <c r="KQS1367"/>
  <c r="KRI1370"/>
  <c r="KRI1367"/>
  <c r="KRY1370"/>
  <c r="KRY1367"/>
  <c r="KSO1370"/>
  <c r="KSO1367"/>
  <c r="KTE1370"/>
  <c r="KTE1367"/>
  <c r="KTU1370"/>
  <c r="KTU1367"/>
  <c r="KUK1370"/>
  <c r="KUK1367"/>
  <c r="KVA1370"/>
  <c r="KVA1367"/>
  <c r="KVQ1370"/>
  <c r="KVQ1367"/>
  <c r="KWG1370"/>
  <c r="KWG1367"/>
  <c r="KWW1370"/>
  <c r="KWW1367"/>
  <c r="KXM1370"/>
  <c r="KXM1367"/>
  <c r="KYC1370"/>
  <c r="KYC1367"/>
  <c r="KYS1370"/>
  <c r="KYS1367"/>
  <c r="KZI1370"/>
  <c r="KZI1367"/>
  <c r="KZY1370"/>
  <c r="KZY1367"/>
  <c r="LAO1370"/>
  <c r="LAO1367"/>
  <c r="LBE1370"/>
  <c r="LBE1367"/>
  <c r="LBU1370"/>
  <c r="LBU1367"/>
  <c r="LCK1370"/>
  <c r="LCK1367"/>
  <c r="LDA1370"/>
  <c r="LDA1367"/>
  <c r="LDQ1370"/>
  <c r="LDQ1367"/>
  <c r="LEG1370"/>
  <c r="LEG1367"/>
  <c r="LEW1370"/>
  <c r="LEW1367"/>
  <c r="LFM1370"/>
  <c r="LFM1367"/>
  <c r="LGC1370"/>
  <c r="LGC1367"/>
  <c r="LGS1370"/>
  <c r="LGS1367"/>
  <c r="LHI1370"/>
  <c r="LHI1367"/>
  <c r="LHY1370"/>
  <c r="LHY1367"/>
  <c r="LIO1370"/>
  <c r="LIO1367"/>
  <c r="LJE1370"/>
  <c r="LJE1367"/>
  <c r="LJU1370"/>
  <c r="LJU1367"/>
  <c r="LKK1370"/>
  <c r="LKK1367"/>
  <c r="LLA1370"/>
  <c r="LLA1367"/>
  <c r="LLQ1370"/>
  <c r="LLQ1367"/>
  <c r="LMG1370"/>
  <c r="LMG1367"/>
  <c r="LMW1370"/>
  <c r="LMW1367"/>
  <c r="LNM1370"/>
  <c r="LNM1367"/>
  <c r="LOC1370"/>
  <c r="LOC1367"/>
  <c r="LOS1370"/>
  <c r="LOS1367"/>
  <c r="LPI1370"/>
  <c r="LPI1367"/>
  <c r="LPY1370"/>
  <c r="LPY1367"/>
  <c r="LQO1370"/>
  <c r="LQO1367"/>
  <c r="LRE1370"/>
  <c r="LRE1367"/>
  <c r="LRU1370"/>
  <c r="LRU1367"/>
  <c r="LSK1370"/>
  <c r="LSK1367"/>
  <c r="LTA1370"/>
  <c r="LTA1367"/>
  <c r="LTQ1370"/>
  <c r="LTQ1367"/>
  <c r="LUG1370"/>
  <c r="LUG1367"/>
  <c r="LUW1370"/>
  <c r="LUW1367"/>
  <c r="LVM1370"/>
  <c r="LVM1367"/>
  <c r="LWC1370"/>
  <c r="LWC1367"/>
  <c r="LWS1370"/>
  <c r="LWS1367"/>
  <c r="LXI1370"/>
  <c r="LXI1367"/>
  <c r="LXY1370"/>
  <c r="LXY1367"/>
  <c r="LYO1370"/>
  <c r="LYO1367"/>
  <c r="LZE1370"/>
  <c r="LZE1367"/>
  <c r="LZU1370"/>
  <c r="LZU1367"/>
  <c r="MAK1370"/>
  <c r="MAK1367"/>
  <c r="MBA1370"/>
  <c r="MBA1367"/>
  <c r="MBQ1370"/>
  <c r="MBQ1367"/>
  <c r="MCG1370"/>
  <c r="MCG1367"/>
  <c r="MCW1370"/>
  <c r="MCW1367"/>
  <c r="MDM1370"/>
  <c r="MDM1367"/>
  <c r="MEC1370"/>
  <c r="MEC1367"/>
  <c r="MES1370"/>
  <c r="MES1367"/>
  <c r="MFI1370"/>
  <c r="MFI1367"/>
  <c r="MFY1370"/>
  <c r="MFY1367"/>
  <c r="MGO1370"/>
  <c r="MGO1367"/>
  <c r="MHE1370"/>
  <c r="MHE1367"/>
  <c r="MHU1370"/>
  <c r="MHU1367"/>
  <c r="MIK1370"/>
  <c r="MIK1367"/>
  <c r="MJA1370"/>
  <c r="MJA1367"/>
  <c r="MJQ1370"/>
  <c r="MJQ1367"/>
  <c r="MKG1370"/>
  <c r="MKG1367"/>
  <c r="MKW1370"/>
  <c r="MKW1367"/>
  <c r="MLM1370"/>
  <c r="MLM1367"/>
  <c r="MMC1370"/>
  <c r="MMC1367"/>
  <c r="MMS1370"/>
  <c r="MMS1367"/>
  <c r="MNI1370"/>
  <c r="MNI1367"/>
  <c r="MNY1370"/>
  <c r="MNY1367"/>
  <c r="MOO1370"/>
  <c r="MOO1367"/>
  <c r="MPE1370"/>
  <c r="MPE1367"/>
  <c r="MPU1370"/>
  <c r="MPU1367"/>
  <c r="MQK1370"/>
  <c r="MQK1367"/>
  <c r="MRA1370"/>
  <c r="MRA1367"/>
  <c r="MRQ1370"/>
  <c r="MRQ1367"/>
  <c r="MSG1370"/>
  <c r="MSG1367"/>
  <c r="MSW1370"/>
  <c r="MSW1367"/>
  <c r="MTM1370"/>
  <c r="MTM1367"/>
  <c r="MUC1370"/>
  <c r="MUC1367"/>
  <c r="MUS1370"/>
  <c r="MUS1367"/>
  <c r="MVI1370"/>
  <c r="MVI1367"/>
  <c r="MVY1370"/>
  <c r="MVY1367"/>
  <c r="MWO1370"/>
  <c r="MWO1367"/>
  <c r="MXE1370"/>
  <c r="MXE1367"/>
  <c r="MXU1370"/>
  <c r="MXU1367"/>
  <c r="MYK1370"/>
  <c r="MYK1367"/>
  <c r="MZA1370"/>
  <c r="MZA1367"/>
  <c r="MZQ1370"/>
  <c r="MZQ1367"/>
  <c r="NAG1370"/>
  <c r="NAG1367"/>
  <c r="NAW1370"/>
  <c r="NAW1367"/>
  <c r="NBM1370"/>
  <c r="NBM1367"/>
  <c r="NCC1370"/>
  <c r="NCC1367"/>
  <c r="NCS1370"/>
  <c r="NCS1367"/>
  <c r="NDI1370"/>
  <c r="NDI1367"/>
  <c r="NDY1370"/>
  <c r="NDY1367"/>
  <c r="NEO1370"/>
  <c r="NEO1367"/>
  <c r="NFE1370"/>
  <c r="NFE1367"/>
  <c r="NFU1370"/>
  <c r="NFU1367"/>
  <c r="NGK1370"/>
  <c r="NGK1367"/>
  <c r="NHA1370"/>
  <c r="NHA1367"/>
  <c r="NHQ1370"/>
  <c r="NHQ1367"/>
  <c r="NIG1370"/>
  <c r="NIG1367"/>
  <c r="NIW1370"/>
  <c r="NIW1367"/>
  <c r="NJM1370"/>
  <c r="NJM1367"/>
  <c r="NKC1370"/>
  <c r="NKC1367"/>
  <c r="NKS1370"/>
  <c r="NKS1367"/>
  <c r="NLI1370"/>
  <c r="NLI1367"/>
  <c r="NLY1370"/>
  <c r="NLY1367"/>
  <c r="NMO1370"/>
  <c r="NMO1367"/>
  <c r="NNE1370"/>
  <c r="NNE1367"/>
  <c r="NNU1370"/>
  <c r="NNU1367"/>
  <c r="NOK1370"/>
  <c r="NOK1367"/>
  <c r="NPA1370"/>
  <c r="NPA1367"/>
  <c r="NPQ1370"/>
  <c r="NPQ1367"/>
  <c r="NQG1370"/>
  <c r="NQG1367"/>
  <c r="NQW1370"/>
  <c r="NQW1367"/>
  <c r="NRM1370"/>
  <c r="NRM1367"/>
  <c r="NSC1370"/>
  <c r="NSC1367"/>
  <c r="NSS1370"/>
  <c r="NSS1367"/>
  <c r="NTI1370"/>
  <c r="NTI1367"/>
  <c r="NTY1370"/>
  <c r="NTY1367"/>
  <c r="NUO1370"/>
  <c r="NUO1367"/>
  <c r="NVE1370"/>
  <c r="NVE1367"/>
  <c r="NVU1370"/>
  <c r="NVU1367"/>
  <c r="NWK1370"/>
  <c r="NWK1367"/>
  <c r="NXA1370"/>
  <c r="NXA1367"/>
  <c r="NXQ1370"/>
  <c r="NXQ1367"/>
  <c r="NYG1370"/>
  <c r="NYG1367"/>
  <c r="NYW1370"/>
  <c r="NYW1367"/>
  <c r="NZM1370"/>
  <c r="NZM1367"/>
  <c r="OAC1370"/>
  <c r="OAC1367"/>
  <c r="OAS1370"/>
  <c r="OAS1367"/>
  <c r="OBI1370"/>
  <c r="OBI1367"/>
  <c r="OBY1370"/>
  <c r="OBY1367"/>
  <c r="OCO1370"/>
  <c r="OCO1367"/>
  <c r="ODE1370"/>
  <c r="ODE1367"/>
  <c r="ODU1370"/>
  <c r="ODU1367"/>
  <c r="OEK1370"/>
  <c r="OEK1367"/>
  <c r="OFA1370"/>
  <c r="OFA1367"/>
  <c r="OFQ1370"/>
  <c r="OFQ1367"/>
  <c r="OGG1370"/>
  <c r="OGG1367"/>
  <c r="OGW1370"/>
  <c r="OGW1367"/>
  <c r="OHM1370"/>
  <c r="OHM1367"/>
  <c r="OIC1370"/>
  <c r="OIC1367"/>
  <c r="OIS1370"/>
  <c r="OIS1367"/>
  <c r="OJI1370"/>
  <c r="OJI1367"/>
  <c r="OJY1370"/>
  <c r="OJY1367"/>
  <c r="OKO1370"/>
  <c r="OKO1367"/>
  <c r="OLE1370"/>
  <c r="OLE1367"/>
  <c r="OLU1370"/>
  <c r="OLU1367"/>
  <c r="OMK1370"/>
  <c r="OMK1367"/>
  <c r="ONA1370"/>
  <c r="ONA1367"/>
  <c r="ONQ1370"/>
  <c r="ONQ1367"/>
  <c r="OOG1370"/>
  <c r="OOG1367"/>
  <c r="OOW1370"/>
  <c r="OOW1367"/>
  <c r="OPM1370"/>
  <c r="OPM1367"/>
  <c r="OQC1370"/>
  <c r="OQC1367"/>
  <c r="OQS1370"/>
  <c r="OQS1367"/>
  <c r="ORI1370"/>
  <c r="ORI1367"/>
  <c r="ORY1370"/>
  <c r="ORY1367"/>
  <c r="OSO1370"/>
  <c r="OSO1367"/>
  <c r="OTE1370"/>
  <c r="OTE1367"/>
  <c r="OTU1370"/>
  <c r="OTU1367"/>
  <c r="OUK1370"/>
  <c r="OUK1367"/>
  <c r="OVA1370"/>
  <c r="OVA1367"/>
  <c r="OVQ1370"/>
  <c r="OVQ1367"/>
  <c r="OWG1370"/>
  <c r="OWG1367"/>
  <c r="OWW1370"/>
  <c r="OWW1367"/>
  <c r="OXM1370"/>
  <c r="OXM1367"/>
  <c r="OYC1370"/>
  <c r="OYC1367"/>
  <c r="OYS1370"/>
  <c r="OYS1367"/>
  <c r="OZI1370"/>
  <c r="OZI1367"/>
  <c r="OZY1370"/>
  <c r="OZY1367"/>
  <c r="PAO1370"/>
  <c r="PAO1367"/>
  <c r="PBE1370"/>
  <c r="PBE1367"/>
  <c r="PBU1370"/>
  <c r="PBU1367"/>
  <c r="PCK1370"/>
  <c r="PCK1367"/>
  <c r="PDA1370"/>
  <c r="PDA1367"/>
  <c r="PDQ1370"/>
  <c r="PDQ1367"/>
  <c r="PEG1370"/>
  <c r="PEG1367"/>
  <c r="PEW1370"/>
  <c r="PEW1367"/>
  <c r="PFM1370"/>
  <c r="PFM1367"/>
  <c r="PGC1370"/>
  <c r="PGC1367"/>
  <c r="PGS1370"/>
  <c r="PGS1367"/>
  <c r="PHI1370"/>
  <c r="PHI1367"/>
  <c r="PHY1370"/>
  <c r="PHY1367"/>
  <c r="PIO1370"/>
  <c r="PIO1367"/>
  <c r="PJE1370"/>
  <c r="PJE1367"/>
  <c r="PJU1370"/>
  <c r="PJU1367"/>
  <c r="PKK1370"/>
  <c r="PKK1367"/>
  <c r="PLA1370"/>
  <c r="PLA1367"/>
  <c r="PLQ1370"/>
  <c r="PLQ1367"/>
  <c r="PMG1370"/>
  <c r="PMG1367"/>
  <c r="PMW1370"/>
  <c r="PMW1367"/>
  <c r="PNM1370"/>
  <c r="PNM1367"/>
  <c r="POC1370"/>
  <c r="POC1367"/>
  <c r="POS1370"/>
  <c r="POS1367"/>
  <c r="PPI1370"/>
  <c r="PPI1367"/>
  <c r="PPY1370"/>
  <c r="PPY1367"/>
  <c r="PQO1370"/>
  <c r="PQO1367"/>
  <c r="PRE1370"/>
  <c r="PRE1367"/>
  <c r="PRU1370"/>
  <c r="PRU1367"/>
  <c r="PSK1370"/>
  <c r="PSK1367"/>
  <c r="PTA1370"/>
  <c r="PTA1367"/>
  <c r="PTQ1370"/>
  <c r="PTQ1367"/>
  <c r="PUG1370"/>
  <c r="PUG1367"/>
  <c r="PUW1370"/>
  <c r="PUW1367"/>
  <c r="PVM1370"/>
  <c r="PVM1367"/>
  <c r="PWC1370"/>
  <c r="PWC1367"/>
  <c r="PWS1370"/>
  <c r="PWS1367"/>
  <c r="PXI1370"/>
  <c r="PXI1367"/>
  <c r="PXY1370"/>
  <c r="PXY1367"/>
  <c r="PYO1370"/>
  <c r="PYO1367"/>
  <c r="PZE1370"/>
  <c r="PZE1367"/>
  <c r="PZU1370"/>
  <c r="PZU1367"/>
  <c r="QAK1370"/>
  <c r="QAK1367"/>
  <c r="QBA1370"/>
  <c r="QBA1367"/>
  <c r="QBQ1370"/>
  <c r="QBQ1367"/>
  <c r="QCG1370"/>
  <c r="QCG1367"/>
  <c r="QCW1370"/>
  <c r="QCW1367"/>
  <c r="QDM1370"/>
  <c r="QDM1367"/>
  <c r="QEC1370"/>
  <c r="QEC1367"/>
  <c r="QES1370"/>
  <c r="QES1367"/>
  <c r="QFI1370"/>
  <c r="QFI1367"/>
  <c r="QFY1370"/>
  <c r="QFY1367"/>
  <c r="QGO1370"/>
  <c r="QGO1367"/>
  <c r="QHE1370"/>
  <c r="QHE1367"/>
  <c r="QHU1370"/>
  <c r="QHU1367"/>
  <c r="QIK1370"/>
  <c r="QIK1367"/>
  <c r="QJA1370"/>
  <c r="QJA1367"/>
  <c r="QJQ1370"/>
  <c r="QJQ1367"/>
  <c r="QKG1370"/>
  <c r="QKG1367"/>
  <c r="QKW1370"/>
  <c r="QKW1367"/>
  <c r="QLM1370"/>
  <c r="QLM1367"/>
  <c r="QMC1370"/>
  <c r="QMC1367"/>
  <c r="QMS1370"/>
  <c r="QMS1367"/>
  <c r="QNI1370"/>
  <c r="QNI1367"/>
  <c r="QNY1370"/>
  <c r="QNY1367"/>
  <c r="QOO1370"/>
  <c r="QOO1367"/>
  <c r="QPE1370"/>
  <c r="QPE1367"/>
  <c r="QPU1370"/>
  <c r="QPU1367"/>
  <c r="QQK1370"/>
  <c r="QQK1367"/>
  <c r="QRA1370"/>
  <c r="QRA1367"/>
  <c r="QRQ1370"/>
  <c r="QRQ1367"/>
  <c r="QSG1370"/>
  <c r="QSG1367"/>
  <c r="QSW1370"/>
  <c r="QSW1367"/>
  <c r="QTM1370"/>
  <c r="QTM1367"/>
  <c r="QUC1370"/>
  <c r="QUC1367"/>
  <c r="QUS1370"/>
  <c r="QUS1367"/>
  <c r="QVI1370"/>
  <c r="QVI1367"/>
  <c r="QVY1370"/>
  <c r="QVY1367"/>
  <c r="QWO1370"/>
  <c r="QWO1367"/>
  <c r="QXE1370"/>
  <c r="QXE1367"/>
  <c r="QXU1370"/>
  <c r="QXU1367"/>
  <c r="QYK1370"/>
  <c r="QYK1367"/>
  <c r="QZA1370"/>
  <c r="QZA1367"/>
  <c r="QZQ1370"/>
  <c r="QZQ1367"/>
  <c r="RAG1370"/>
  <c r="RAG1367"/>
  <c r="RAW1370"/>
  <c r="RAW1367"/>
  <c r="RBM1370"/>
  <c r="RBM1367"/>
  <c r="RCC1370"/>
  <c r="RCC1367"/>
  <c r="RCS1370"/>
  <c r="RCS1367"/>
  <c r="RDI1370"/>
  <c r="RDI1367"/>
  <c r="RDY1370"/>
  <c r="RDY1367"/>
  <c r="REO1370"/>
  <c r="REO1367"/>
  <c r="RFE1370"/>
  <c r="RFE1367"/>
  <c r="RFU1370"/>
  <c r="RFU1367"/>
  <c r="RGK1370"/>
  <c r="RGK1367"/>
  <c r="RHA1370"/>
  <c r="RHA1367"/>
  <c r="RHQ1370"/>
  <c r="RHQ1367"/>
  <c r="RIG1370"/>
  <c r="RIG1367"/>
  <c r="RIW1370"/>
  <c r="RIW1367"/>
  <c r="RJM1370"/>
  <c r="RJM1367"/>
  <c r="RKC1370"/>
  <c r="RKC1367"/>
  <c r="RKS1370"/>
  <c r="RKS1367"/>
  <c r="RLI1370"/>
  <c r="RLI1367"/>
  <c r="RLY1370"/>
  <c r="RLY1367"/>
  <c r="RMO1370"/>
  <c r="RMO1367"/>
  <c r="RNE1370"/>
  <c r="RNE1367"/>
  <c r="RNU1370"/>
  <c r="RNU1367"/>
  <c r="ROK1370"/>
  <c r="ROK1367"/>
  <c r="RPA1370"/>
  <c r="RPA1367"/>
  <c r="RPQ1370"/>
  <c r="RPQ1367"/>
  <c r="RQG1370"/>
  <c r="RQG1367"/>
  <c r="RQW1370"/>
  <c r="RQW1367"/>
  <c r="RRM1370"/>
  <c r="RRM1367"/>
  <c r="RSC1370"/>
  <c r="RSC1367"/>
  <c r="RSS1370"/>
  <c r="RSS1367"/>
  <c r="RTI1370"/>
  <c r="RTI1367"/>
  <c r="RTY1370"/>
  <c r="RTY1367"/>
  <c r="RUO1370"/>
  <c r="RUO1367"/>
  <c r="RVE1370"/>
  <c r="RVE1367"/>
  <c r="RVU1370"/>
  <c r="RVU1367"/>
  <c r="RWK1370"/>
  <c r="RWK1367"/>
  <c r="RXA1370"/>
  <c r="RXA1367"/>
  <c r="RXQ1370"/>
  <c r="RXQ1367"/>
  <c r="RYG1370"/>
  <c r="RYG1367"/>
  <c r="RYW1370"/>
  <c r="RYW1367"/>
  <c r="RZM1370"/>
  <c r="RZM1367"/>
  <c r="SAC1370"/>
  <c r="SAC1367"/>
  <c r="SAS1370"/>
  <c r="SAS1367"/>
  <c r="SBI1370"/>
  <c r="SBI1367"/>
  <c r="SBY1370"/>
  <c r="SBY1367"/>
  <c r="SCO1370"/>
  <c r="SCO1367"/>
  <c r="SDE1370"/>
  <c r="SDE1367"/>
  <c r="SDU1370"/>
  <c r="SDU1367"/>
  <c r="SEK1370"/>
  <c r="SEK1367"/>
  <c r="SFA1370"/>
  <c r="SFA1367"/>
  <c r="SFQ1370"/>
  <c r="SFQ1367"/>
  <c r="SGG1370"/>
  <c r="SGG1367"/>
  <c r="SGW1370"/>
  <c r="SGW1367"/>
  <c r="SHM1370"/>
  <c r="SHM1367"/>
  <c r="SIC1370"/>
  <c r="SIC1367"/>
  <c r="SIS1370"/>
  <c r="SIS1367"/>
  <c r="SJI1370"/>
  <c r="SJI1367"/>
  <c r="SJY1370"/>
  <c r="SJY1367"/>
  <c r="SKO1370"/>
  <c r="SKO1367"/>
  <c r="SLE1370"/>
  <c r="SLE1367"/>
  <c r="SLU1370"/>
  <c r="SLU1367"/>
  <c r="SMK1370"/>
  <c r="SMK1367"/>
  <c r="SNA1370"/>
  <c r="SNA1367"/>
  <c r="SNQ1370"/>
  <c r="SNQ1367"/>
  <c r="SOG1370"/>
  <c r="SOG1367"/>
  <c r="SOW1370"/>
  <c r="SOW1367"/>
  <c r="SPM1370"/>
  <c r="SPM1367"/>
  <c r="SQC1370"/>
  <c r="SQC1367"/>
  <c r="SQS1370"/>
  <c r="SQS1367"/>
  <c r="SRI1370"/>
  <c r="SRI1367"/>
  <c r="SRY1370"/>
  <c r="SRY1367"/>
  <c r="SSO1370"/>
  <c r="SSO1367"/>
  <c r="STE1370"/>
  <c r="STE1367"/>
  <c r="STU1370"/>
  <c r="STU1367"/>
  <c r="SUK1370"/>
  <c r="SUK1367"/>
  <c r="SVA1370"/>
  <c r="SVA1367"/>
  <c r="SVQ1370"/>
  <c r="SVQ1367"/>
  <c r="SWG1370"/>
  <c r="SWG1367"/>
  <c r="SWW1370"/>
  <c r="SWW1367"/>
  <c r="SXM1370"/>
  <c r="SXM1367"/>
  <c r="SYC1370"/>
  <c r="SYC1367"/>
  <c r="SYS1370"/>
  <c r="SYS1367"/>
  <c r="SZI1370"/>
  <c r="SZI1367"/>
  <c r="SZY1370"/>
  <c r="SZY1367"/>
  <c r="TAO1370"/>
  <c r="TAO1367"/>
  <c r="TBE1370"/>
  <c r="TBE1367"/>
  <c r="TBU1370"/>
  <c r="TBU1367"/>
  <c r="TCK1370"/>
  <c r="TCK1367"/>
  <c r="TDA1370"/>
  <c r="TDA1367"/>
  <c r="TDQ1370"/>
  <c r="TDQ1367"/>
  <c r="TEG1370"/>
  <c r="TEG1367"/>
  <c r="TEW1370"/>
  <c r="TEW1367"/>
  <c r="TFM1370"/>
  <c r="TFM1367"/>
  <c r="TGC1370"/>
  <c r="TGC1367"/>
  <c r="TGS1370"/>
  <c r="TGS1367"/>
  <c r="THI1370"/>
  <c r="THI1367"/>
  <c r="THY1370"/>
  <c r="THY1367"/>
  <c r="TIO1370"/>
  <c r="TIO1367"/>
  <c r="TJE1370"/>
  <c r="TJE1367"/>
  <c r="TJU1370"/>
  <c r="TJU1367"/>
  <c r="TKK1370"/>
  <c r="TKK1367"/>
  <c r="TLA1370"/>
  <c r="TLA1367"/>
  <c r="TLQ1370"/>
  <c r="TLQ1367"/>
  <c r="TMG1370"/>
  <c r="TMG1367"/>
  <c r="TMW1370"/>
  <c r="TMW1367"/>
  <c r="TNM1370"/>
  <c r="TNM1367"/>
  <c r="TOC1370"/>
  <c r="TOC1367"/>
  <c r="TOS1370"/>
  <c r="TOS1367"/>
  <c r="TPI1370"/>
  <c r="TPI1367"/>
  <c r="TPY1370"/>
  <c r="TPY1367"/>
  <c r="TQO1370"/>
  <c r="TQO1367"/>
  <c r="TRE1370"/>
  <c r="TRE1367"/>
  <c r="TRU1370"/>
  <c r="TRU1367"/>
  <c r="TSK1370"/>
  <c r="TSK1367"/>
  <c r="TTA1370"/>
  <c r="TTA1367"/>
  <c r="TTQ1370"/>
  <c r="TTQ1367"/>
  <c r="TUG1370"/>
  <c r="TUG1367"/>
  <c r="TUW1370"/>
  <c r="TUW1367"/>
  <c r="TVM1370"/>
  <c r="TVM1367"/>
  <c r="TWC1370"/>
  <c r="TWC1367"/>
  <c r="TWS1370"/>
  <c r="TWS1367"/>
  <c r="TXI1370"/>
  <c r="TXI1367"/>
  <c r="TXY1370"/>
  <c r="TXY1367"/>
  <c r="TYO1370"/>
  <c r="TYO1367"/>
  <c r="TZE1370"/>
  <c r="TZE1367"/>
  <c r="TZU1370"/>
  <c r="TZU1367"/>
  <c r="UAK1370"/>
  <c r="UAK1367"/>
  <c r="UBA1370"/>
  <c r="UBA1367"/>
  <c r="UBQ1370"/>
  <c r="UBQ1367"/>
  <c r="UCG1370"/>
  <c r="UCG1367"/>
  <c r="UCW1370"/>
  <c r="UCW1367"/>
  <c r="UDM1370"/>
  <c r="UDM1367"/>
  <c r="UEC1370"/>
  <c r="UEC1367"/>
  <c r="UES1370"/>
  <c r="UES1367"/>
  <c r="UFI1370"/>
  <c r="UFI1367"/>
  <c r="UFY1370"/>
  <c r="UFY1367"/>
  <c r="UGO1370"/>
  <c r="UGO1367"/>
  <c r="UHE1370"/>
  <c r="UHE1367"/>
  <c r="UHU1370"/>
  <c r="UHU1367"/>
  <c r="UIK1370"/>
  <c r="UIK1367"/>
  <c r="UJA1370"/>
  <c r="UJA1367"/>
  <c r="UJQ1370"/>
  <c r="UJQ1367"/>
  <c r="UKG1370"/>
  <c r="UKG1367"/>
  <c r="UKW1370"/>
  <c r="UKW1367"/>
  <c r="ULM1370"/>
  <c r="ULM1367"/>
  <c r="UMC1370"/>
  <c r="UMC1367"/>
  <c r="UMS1370"/>
  <c r="UMS1367"/>
  <c r="UNI1370"/>
  <c r="UNI1367"/>
  <c r="UNY1370"/>
  <c r="UNY1367"/>
  <c r="UOO1370"/>
  <c r="UOO1367"/>
  <c r="UPE1370"/>
  <c r="UPE1367"/>
  <c r="UPU1370"/>
  <c r="UPU1367"/>
  <c r="UQK1370"/>
  <c r="UQK1367"/>
  <c r="URA1370"/>
  <c r="URA1367"/>
  <c r="URQ1370"/>
  <c r="URQ1367"/>
  <c r="USG1370"/>
  <c r="USG1367"/>
  <c r="USW1370"/>
  <c r="USW1367"/>
  <c r="UTM1370"/>
  <c r="UTM1367"/>
  <c r="UUC1370"/>
  <c r="UUC1367"/>
  <c r="UUS1370"/>
  <c r="UUS1367"/>
  <c r="UVI1370"/>
  <c r="UVI1367"/>
  <c r="UVY1370"/>
  <c r="UVY1367"/>
  <c r="UWO1370"/>
  <c r="UWO1367"/>
  <c r="UXE1370"/>
  <c r="UXE1367"/>
  <c r="UXU1370"/>
  <c r="UXU1367"/>
  <c r="UYK1370"/>
  <c r="UYK1367"/>
  <c r="UZA1370"/>
  <c r="UZA1367"/>
  <c r="UZQ1370"/>
  <c r="UZQ1367"/>
  <c r="VAG1370"/>
  <c r="VAG1367"/>
  <c r="VAW1370"/>
  <c r="VAW1367"/>
  <c r="VBM1370"/>
  <c r="VBM1367"/>
  <c r="VCC1370"/>
  <c r="VCC1367"/>
  <c r="VCS1370"/>
  <c r="VCS1367"/>
  <c r="VDI1370"/>
  <c r="VDI1367"/>
  <c r="VDY1370"/>
  <c r="VDY1367"/>
  <c r="VEO1370"/>
  <c r="VEO1367"/>
  <c r="VFE1370"/>
  <c r="VFE1367"/>
  <c r="VFU1370"/>
  <c r="VFU1367"/>
  <c r="VGK1370"/>
  <c r="VGK1367"/>
  <c r="VHA1370"/>
  <c r="VHA1367"/>
  <c r="VHQ1370"/>
  <c r="VHQ1367"/>
  <c r="VIG1370"/>
  <c r="VIG1367"/>
  <c r="VIW1370"/>
  <c r="VIW1367"/>
  <c r="VJM1370"/>
  <c r="VJM1367"/>
  <c r="VKC1370"/>
  <c r="VKC1367"/>
  <c r="VKS1370"/>
  <c r="VKS1367"/>
  <c r="VLI1370"/>
  <c r="VLI1367"/>
  <c r="VLY1370"/>
  <c r="VLY1367"/>
  <c r="VMO1370"/>
  <c r="VMO1367"/>
  <c r="VNE1370"/>
  <c r="VNE1367"/>
  <c r="VNU1370"/>
  <c r="VNU1367"/>
  <c r="VOK1370"/>
  <c r="VOK1367"/>
  <c r="VPA1370"/>
  <c r="VPA1367"/>
  <c r="VPQ1370"/>
  <c r="VPQ1367"/>
  <c r="VQG1370"/>
  <c r="VQG1367"/>
  <c r="VQW1370"/>
  <c r="VQW1367"/>
  <c r="VRM1370"/>
  <c r="VRM1367"/>
  <c r="VSC1370"/>
  <c r="VSC1367"/>
  <c r="VSS1370"/>
  <c r="VSS1367"/>
  <c r="VTI1370"/>
  <c r="VTI1367"/>
  <c r="VTY1370"/>
  <c r="VTY1367"/>
  <c r="VUO1370"/>
  <c r="VUO1367"/>
  <c r="VVE1370"/>
  <c r="VVE1367"/>
  <c r="VVU1370"/>
  <c r="VVU1367"/>
  <c r="VWK1370"/>
  <c r="VWK1367"/>
  <c r="VXA1370"/>
  <c r="VXA1367"/>
  <c r="VXQ1370"/>
  <c r="VXQ1367"/>
  <c r="VYG1370"/>
  <c r="VYG1367"/>
  <c r="VYW1370"/>
  <c r="VYW1367"/>
  <c r="VZM1370"/>
  <c r="VZM1367"/>
  <c r="WAC1370"/>
  <c r="WAC1367"/>
  <c r="WAS1370"/>
  <c r="WAS1367"/>
  <c r="WBI1370"/>
  <c r="WBI1367"/>
  <c r="WBY1370"/>
  <c r="WBY1367"/>
  <c r="WCO1370"/>
  <c r="WCO1367"/>
  <c r="WDE1370"/>
  <c r="WDE1367"/>
  <c r="WDU1370"/>
  <c r="WDU1367"/>
  <c r="WEK1370"/>
  <c r="WEK1367"/>
  <c r="WFA1370"/>
  <c r="WFA1367"/>
  <c r="WFQ1370"/>
  <c r="WFQ1367"/>
  <c r="WGG1370"/>
  <c r="WGG1367"/>
  <c r="WGW1370"/>
  <c r="WGW1367"/>
  <c r="WHM1370"/>
  <c r="WHM1367"/>
  <c r="WIC1370"/>
  <c r="WIC1367"/>
  <c r="WIS1370"/>
  <c r="WIS1367"/>
  <c r="WJI1370"/>
  <c r="WJI1367"/>
  <c r="WJY1370"/>
  <c r="WJY1367"/>
  <c r="WKO1370"/>
  <c r="WKO1367"/>
  <c r="WLE1370"/>
  <c r="WLE1367"/>
  <c r="WLU1370"/>
  <c r="WLU1367"/>
  <c r="WMK1370"/>
  <c r="WMK1367"/>
  <c r="WNA1370"/>
  <c r="WNA1367"/>
  <c r="WNQ1370"/>
  <c r="WNQ1367"/>
  <c r="WOG1370"/>
  <c r="WOG1367"/>
  <c r="WOW1370"/>
  <c r="WOW1367"/>
  <c r="WPM1370"/>
  <c r="WPM1367"/>
  <c r="WQC1370"/>
  <c r="WQC1367"/>
  <c r="WQS1370"/>
  <c r="WQS1367"/>
  <c r="WRI1370"/>
  <c r="WRI1367"/>
  <c r="WRY1370"/>
  <c r="WRY1367"/>
  <c r="WSO1370"/>
  <c r="WSO1367"/>
  <c r="WTE1370"/>
  <c r="WTE1367"/>
  <c r="WTU1370"/>
  <c r="WTU1367"/>
  <c r="WUK1370"/>
  <c r="WUK1367"/>
  <c r="WVA1370"/>
  <c r="WVA1367"/>
  <c r="WVQ1370"/>
  <c r="WVQ1367"/>
  <c r="WWG1370"/>
  <c r="WWG1367"/>
  <c r="WWW1370"/>
  <c r="WWW1367"/>
  <c r="WXM1370"/>
  <c r="WXM1367"/>
  <c r="WYC1370"/>
  <c r="WYC1367"/>
  <c r="WYS1370"/>
  <c r="WYS1367"/>
  <c r="WZI1370"/>
  <c r="WZI1367"/>
  <c r="WZY1370"/>
  <c r="WZY1367"/>
  <c r="XAO1370"/>
  <c r="XAO1367"/>
  <c r="XBE1370"/>
  <c r="XBE1367"/>
  <c r="XBU1370"/>
  <c r="XBU1367"/>
  <c r="XCK1370"/>
  <c r="XCK1367"/>
  <c r="XDA1370"/>
  <c r="XDA1367"/>
  <c r="XDQ1370"/>
  <c r="XDQ1367"/>
  <c r="XEG1370"/>
  <c r="XEG1367"/>
  <c r="XEW1370"/>
  <c r="XEW1367"/>
  <c r="FLJ1359"/>
  <c r="FLJ1364" s="1"/>
  <c r="FLJ1370" s="1"/>
  <c r="FLZ1359"/>
  <c r="FLZ1364" s="1"/>
  <c r="FLZ1370" s="1"/>
  <c r="FMP1359"/>
  <c r="FMP1364" s="1"/>
  <c r="FMP1370" s="1"/>
  <c r="FNF1359"/>
  <c r="FNF1364" s="1"/>
  <c r="FNF1370" s="1"/>
  <c r="FNV1359"/>
  <c r="FNV1364" s="1"/>
  <c r="FNV1370" s="1"/>
  <c r="FOL1359"/>
  <c r="FOL1364" s="1"/>
  <c r="FOL1370" s="1"/>
  <c r="FPB1359"/>
  <c r="FPB1364" s="1"/>
  <c r="FPB1370" s="1"/>
  <c r="FPR1359"/>
  <c r="FPR1364" s="1"/>
  <c r="FPR1370" s="1"/>
  <c r="FQH1359"/>
  <c r="FQH1364" s="1"/>
  <c r="FQH1370" s="1"/>
  <c r="FQX1359"/>
  <c r="FQX1364" s="1"/>
  <c r="FQX1370" s="1"/>
  <c r="FRN1359"/>
  <c r="FRN1364" s="1"/>
  <c r="FRN1370" s="1"/>
  <c r="FSD1359"/>
  <c r="FSD1364" s="1"/>
  <c r="FSD1370" s="1"/>
  <c r="FST1359"/>
  <c r="FST1364" s="1"/>
  <c r="FST1370" s="1"/>
  <c r="FTJ1359"/>
  <c r="FTJ1364" s="1"/>
  <c r="FTJ1370" s="1"/>
  <c r="FTZ1359"/>
  <c r="FTZ1364" s="1"/>
  <c r="FTZ1370" s="1"/>
  <c r="FUP1359"/>
  <c r="FUP1364" s="1"/>
  <c r="FUP1370" s="1"/>
  <c r="FVF1359"/>
  <c r="FVF1364" s="1"/>
  <c r="FVF1370" s="1"/>
  <c r="FVV1359"/>
  <c r="FVV1364" s="1"/>
  <c r="FVV1370" s="1"/>
  <c r="FWL1359"/>
  <c r="FWL1364" s="1"/>
  <c r="FWL1370" s="1"/>
  <c r="FXB1359"/>
  <c r="FXB1364" s="1"/>
  <c r="FXB1370" s="1"/>
  <c r="FXR1359"/>
  <c r="FXR1364" s="1"/>
  <c r="FXR1370" s="1"/>
  <c r="FYH1359"/>
  <c r="FYH1364" s="1"/>
  <c r="FYH1370" s="1"/>
  <c r="FYX1359"/>
  <c r="FYX1364" s="1"/>
  <c r="FYX1370" s="1"/>
  <c r="FZN1359"/>
  <c r="FZN1364" s="1"/>
  <c r="FZN1370" s="1"/>
  <c r="GAD1359"/>
  <c r="GAD1364" s="1"/>
  <c r="GAD1370" s="1"/>
  <c r="GAT1359"/>
  <c r="GAT1364" s="1"/>
  <c r="GAT1370" s="1"/>
  <c r="GBJ1359"/>
  <c r="GBJ1364" s="1"/>
  <c r="GBJ1370" s="1"/>
  <c r="GBZ1359"/>
  <c r="GBZ1364" s="1"/>
  <c r="GBZ1370" s="1"/>
  <c r="GCP1359"/>
  <c r="GCP1364" s="1"/>
  <c r="GCP1370" s="1"/>
  <c r="GDF1359"/>
  <c r="GDF1364" s="1"/>
  <c r="GDF1370" s="1"/>
  <c r="GDV1359"/>
  <c r="GDV1364" s="1"/>
  <c r="GDV1370" s="1"/>
  <c r="GEL1359"/>
  <c r="GEL1364" s="1"/>
  <c r="GEL1370" s="1"/>
  <c r="GFB1359"/>
  <c r="GFB1364" s="1"/>
  <c r="GFB1370" s="1"/>
  <c r="GFR1359"/>
  <c r="GFR1364" s="1"/>
  <c r="GFR1370" s="1"/>
  <c r="GGH1359"/>
  <c r="GGH1364" s="1"/>
  <c r="GGH1370" s="1"/>
  <c r="GGX1359"/>
  <c r="GGX1364" s="1"/>
  <c r="GGX1370" s="1"/>
  <c r="GHN1359"/>
  <c r="GHN1364" s="1"/>
  <c r="GHN1370" s="1"/>
  <c r="GID1359"/>
  <c r="GID1364" s="1"/>
  <c r="GID1370" s="1"/>
  <c r="GIT1359"/>
  <c r="GIT1364" s="1"/>
  <c r="GIT1370" s="1"/>
  <c r="GJJ1359"/>
  <c r="GJJ1364" s="1"/>
  <c r="GJJ1370" s="1"/>
  <c r="GJZ1359"/>
  <c r="GJZ1364" s="1"/>
  <c r="GJZ1370" s="1"/>
  <c r="GKP1359"/>
  <c r="GKP1364" s="1"/>
  <c r="GKP1370" s="1"/>
  <c r="GLF1359"/>
  <c r="GLF1364" s="1"/>
  <c r="GLF1370" s="1"/>
  <c r="GLV1359"/>
  <c r="GLV1364" s="1"/>
  <c r="GLV1370" s="1"/>
  <c r="GML1359"/>
  <c r="GML1364" s="1"/>
  <c r="GML1370" s="1"/>
  <c r="GNB1359"/>
  <c r="GNB1364" s="1"/>
  <c r="GNB1370" s="1"/>
  <c r="GNR1359"/>
  <c r="GNR1364" s="1"/>
  <c r="GNR1370" s="1"/>
  <c r="GOH1359"/>
  <c r="GOH1364" s="1"/>
  <c r="GOH1370" s="1"/>
  <c r="GOX1359"/>
  <c r="GOX1364" s="1"/>
  <c r="GOX1370" s="1"/>
  <c r="GPN1359"/>
  <c r="GPN1364" s="1"/>
  <c r="GPN1370" s="1"/>
  <c r="GQD1359"/>
  <c r="GQD1364" s="1"/>
  <c r="GQD1370" s="1"/>
  <c r="GQT1359"/>
  <c r="GQT1364" s="1"/>
  <c r="GQT1370" s="1"/>
  <c r="GRJ1359"/>
  <c r="GRJ1364" s="1"/>
  <c r="GRJ1370" s="1"/>
  <c r="GRZ1359"/>
  <c r="GRZ1364" s="1"/>
  <c r="GRZ1370" s="1"/>
  <c r="GSP1359"/>
  <c r="GSP1364" s="1"/>
  <c r="GSP1370" s="1"/>
  <c r="GTF1359"/>
  <c r="GTF1364" s="1"/>
  <c r="GTF1370" s="1"/>
  <c r="GTV1359"/>
  <c r="GTV1364" s="1"/>
  <c r="GTV1370" s="1"/>
  <c r="GUL1359"/>
  <c r="GUL1364" s="1"/>
  <c r="GUL1370" s="1"/>
  <c r="GVB1359"/>
  <c r="GVB1364" s="1"/>
  <c r="GVB1370" s="1"/>
  <c r="GVR1359"/>
  <c r="GVR1364" s="1"/>
  <c r="GVR1370" s="1"/>
  <c r="GWH1359"/>
  <c r="GWH1364" s="1"/>
  <c r="GWH1370" s="1"/>
  <c r="GWX1359"/>
  <c r="GWX1364" s="1"/>
  <c r="GWX1370" s="1"/>
  <c r="GXN1359"/>
  <c r="GXN1364" s="1"/>
  <c r="GXN1370" s="1"/>
  <c r="GYD1359"/>
  <c r="GYD1364" s="1"/>
  <c r="GYD1370" s="1"/>
  <c r="GYT1359"/>
  <c r="GYT1364" s="1"/>
  <c r="GYT1370" s="1"/>
  <c r="GZJ1359"/>
  <c r="GZJ1364" s="1"/>
  <c r="GZJ1370" s="1"/>
  <c r="GZZ1359"/>
  <c r="GZZ1364" s="1"/>
  <c r="GZZ1370" s="1"/>
  <c r="HAP1359"/>
  <c r="HAP1364" s="1"/>
  <c r="HAP1370" s="1"/>
  <c r="HBF1359"/>
  <c r="HBF1364" s="1"/>
  <c r="HBF1370" s="1"/>
  <c r="HBV1359"/>
  <c r="HBV1364" s="1"/>
  <c r="HBV1370" s="1"/>
  <c r="HCL1359"/>
  <c r="HCL1364" s="1"/>
  <c r="HCL1370" s="1"/>
  <c r="HDB1359"/>
  <c r="HDB1364" s="1"/>
  <c r="HDB1370" s="1"/>
  <c r="HDR1359"/>
  <c r="HDR1364" s="1"/>
  <c r="HDR1370" s="1"/>
  <c r="HEH1359"/>
  <c r="HEH1364" s="1"/>
  <c r="HEH1370" s="1"/>
  <c r="HEX1359"/>
  <c r="HEX1364" s="1"/>
  <c r="HEX1370" s="1"/>
  <c r="HFN1359"/>
  <c r="HFN1364" s="1"/>
  <c r="HFN1370" s="1"/>
  <c r="HGD1359"/>
  <c r="HGD1364" s="1"/>
  <c r="HGD1370" s="1"/>
  <c r="HGT1359"/>
  <c r="HGT1364" s="1"/>
  <c r="HGT1370" s="1"/>
  <c r="HHJ1359"/>
  <c r="HHJ1364" s="1"/>
  <c r="HHJ1370" s="1"/>
  <c r="HHZ1359"/>
  <c r="HHZ1364" s="1"/>
  <c r="HHZ1370" s="1"/>
  <c r="HIP1359"/>
  <c r="HIP1364" s="1"/>
  <c r="HIP1370" s="1"/>
  <c r="HJF1359"/>
  <c r="HJF1364" s="1"/>
  <c r="HJF1370" s="1"/>
  <c r="HJV1359"/>
  <c r="HJV1364" s="1"/>
  <c r="HJV1370" s="1"/>
  <c r="HKL1359"/>
  <c r="HKL1364" s="1"/>
  <c r="HKL1370" s="1"/>
  <c r="HLB1359"/>
  <c r="HLB1364" s="1"/>
  <c r="HLB1370" s="1"/>
  <c r="HLR1359"/>
  <c r="HLR1364" s="1"/>
  <c r="HLR1370" s="1"/>
  <c r="HMH1359"/>
  <c r="HMH1364" s="1"/>
  <c r="HMH1370" s="1"/>
  <c r="HMX1359"/>
  <c r="HMX1364" s="1"/>
  <c r="HMX1370" s="1"/>
  <c r="HNN1359"/>
  <c r="HNN1364" s="1"/>
  <c r="HNN1370" s="1"/>
  <c r="HOD1359"/>
  <c r="HOD1364" s="1"/>
  <c r="HOD1370" s="1"/>
  <c r="HOT1359"/>
  <c r="HOT1364" s="1"/>
  <c r="HOT1370" s="1"/>
  <c r="HPJ1359"/>
  <c r="HPJ1364" s="1"/>
  <c r="HPJ1370" s="1"/>
  <c r="HPZ1359"/>
  <c r="HPZ1364" s="1"/>
  <c r="HPZ1370" s="1"/>
  <c r="HQP1359"/>
  <c r="HQP1364" s="1"/>
  <c r="HQP1370" s="1"/>
  <c r="HRF1359"/>
  <c r="HRF1364" s="1"/>
  <c r="HRF1370" s="1"/>
  <c r="HRV1359"/>
  <c r="HRV1364" s="1"/>
  <c r="HRV1370" s="1"/>
  <c r="HSL1359"/>
  <c r="HSL1364" s="1"/>
  <c r="HSL1370" s="1"/>
  <c r="HTB1359"/>
  <c r="HTB1364" s="1"/>
  <c r="HTB1370" s="1"/>
  <c r="HTR1359"/>
  <c r="HTR1364" s="1"/>
  <c r="HTR1370" s="1"/>
  <c r="HUH1359"/>
  <c r="HUH1364" s="1"/>
  <c r="HUH1370" s="1"/>
  <c r="HUX1359"/>
  <c r="HUX1364" s="1"/>
  <c r="HUX1370" s="1"/>
  <c r="HVN1359"/>
  <c r="HVN1364" s="1"/>
  <c r="HVN1370" s="1"/>
  <c r="HWD1359"/>
  <c r="HWD1364" s="1"/>
  <c r="HWD1370" s="1"/>
  <c r="HWT1359"/>
  <c r="HWT1364" s="1"/>
  <c r="HWT1370" s="1"/>
  <c r="HXJ1359"/>
  <c r="HXJ1364" s="1"/>
  <c r="HXJ1370" s="1"/>
  <c r="HXZ1359"/>
  <c r="HXZ1364" s="1"/>
  <c r="HXZ1370" s="1"/>
  <c r="HYP1359"/>
  <c r="HYP1364" s="1"/>
  <c r="HYP1370" s="1"/>
  <c r="HZF1359"/>
  <c r="HZF1364" s="1"/>
  <c r="HZF1370" s="1"/>
  <c r="HZV1359"/>
  <c r="HZV1364" s="1"/>
  <c r="HZV1370" s="1"/>
  <c r="IAL1359"/>
  <c r="IAL1364" s="1"/>
  <c r="IAL1370" s="1"/>
  <c r="IBB1359"/>
  <c r="IBB1364" s="1"/>
  <c r="IBB1370" s="1"/>
  <c r="IBR1359"/>
  <c r="IBR1364" s="1"/>
  <c r="IBR1370" s="1"/>
  <c r="ICH1359"/>
  <c r="ICH1364" s="1"/>
  <c r="ICH1370" s="1"/>
  <c r="ICX1359"/>
  <c r="ICX1364" s="1"/>
  <c r="ICX1370" s="1"/>
  <c r="IDN1359"/>
  <c r="IDN1364" s="1"/>
  <c r="IDN1370" s="1"/>
  <c r="IED1359"/>
  <c r="IED1364" s="1"/>
  <c r="IED1370" s="1"/>
  <c r="IET1359"/>
  <c r="IET1364" s="1"/>
  <c r="IET1370" s="1"/>
  <c r="IFJ1359"/>
  <c r="IFJ1364" s="1"/>
  <c r="IFJ1370" s="1"/>
  <c r="IFZ1359"/>
  <c r="IFZ1364" s="1"/>
  <c r="IFZ1370" s="1"/>
  <c r="IGP1359"/>
  <c r="IGP1364" s="1"/>
  <c r="IGP1370" s="1"/>
  <c r="IHF1359"/>
  <c r="IHF1364" s="1"/>
  <c r="IHF1370" s="1"/>
  <c r="IHV1359"/>
  <c r="IHV1364" s="1"/>
  <c r="IHV1370" s="1"/>
  <c r="IIL1359"/>
  <c r="IIL1364" s="1"/>
  <c r="IIL1370" s="1"/>
  <c r="IJB1359"/>
  <c r="IJB1364" s="1"/>
  <c r="IJB1370" s="1"/>
  <c r="IJR1359"/>
  <c r="IJR1364" s="1"/>
  <c r="IJR1370" s="1"/>
  <c r="IKH1359"/>
  <c r="IKH1364" s="1"/>
  <c r="IKH1370" s="1"/>
  <c r="IKX1359"/>
  <c r="IKX1364" s="1"/>
  <c r="IKX1370" s="1"/>
  <c r="ILN1359"/>
  <c r="ILN1364" s="1"/>
  <c r="ILN1370" s="1"/>
  <c r="IMD1359"/>
  <c r="IMD1364" s="1"/>
  <c r="IMD1370" s="1"/>
  <c r="IMT1359"/>
  <c r="IMT1364" s="1"/>
  <c r="IMT1370" s="1"/>
  <c r="INJ1359"/>
  <c r="INJ1364" s="1"/>
  <c r="INJ1370" s="1"/>
  <c r="INZ1359"/>
  <c r="INZ1364" s="1"/>
  <c r="INZ1370" s="1"/>
  <c r="IOP1359"/>
  <c r="IOP1364" s="1"/>
  <c r="IOP1370" s="1"/>
  <c r="IPF1359"/>
  <c r="IPF1364" s="1"/>
  <c r="IPF1370" s="1"/>
  <c r="IPV1359"/>
  <c r="IPV1364" s="1"/>
  <c r="IPV1370" s="1"/>
  <c r="IQL1359"/>
  <c r="IQL1364" s="1"/>
  <c r="IQL1370" s="1"/>
  <c r="IRB1359"/>
  <c r="IRB1364" s="1"/>
  <c r="IRB1370" s="1"/>
  <c r="IRR1359"/>
  <c r="IRR1364" s="1"/>
  <c r="IRR1370" s="1"/>
  <c r="ISH1359"/>
  <c r="ISH1364" s="1"/>
  <c r="ISH1370" s="1"/>
  <c r="ISX1359"/>
  <c r="ISX1364" s="1"/>
  <c r="ISX1370" s="1"/>
  <c r="ITN1359"/>
  <c r="ITN1364" s="1"/>
  <c r="ITN1370" s="1"/>
  <c r="IUD1359"/>
  <c r="IUD1364" s="1"/>
  <c r="IUD1370" s="1"/>
  <c r="IUT1359"/>
  <c r="IUT1364" s="1"/>
  <c r="IUT1370" s="1"/>
  <c r="IVJ1359"/>
  <c r="IVJ1364" s="1"/>
  <c r="IVJ1370" s="1"/>
  <c r="IVZ1359"/>
  <c r="IVZ1364" s="1"/>
  <c r="IVZ1370" s="1"/>
  <c r="IWP1359"/>
  <c r="IWP1364" s="1"/>
  <c r="IWP1370" s="1"/>
  <c r="IXF1359"/>
  <c r="IXF1364" s="1"/>
  <c r="IXF1370" s="1"/>
  <c r="IXV1359"/>
  <c r="IXV1364" s="1"/>
  <c r="IXV1370" s="1"/>
  <c r="IYL1359"/>
  <c r="IYL1364" s="1"/>
  <c r="IYL1370" s="1"/>
  <c r="IZB1359"/>
  <c r="IZB1364" s="1"/>
  <c r="IZB1370" s="1"/>
  <c r="IZR1359"/>
  <c r="IZR1364" s="1"/>
  <c r="IZR1370" s="1"/>
  <c r="JAH1359"/>
  <c r="JAH1364" s="1"/>
  <c r="JAH1370" s="1"/>
  <c r="JAX1359"/>
  <c r="JAX1364" s="1"/>
  <c r="JAX1370" s="1"/>
  <c r="JBN1359"/>
  <c r="JBN1364" s="1"/>
  <c r="JBN1370" s="1"/>
  <c r="JCD1359"/>
  <c r="JCD1364" s="1"/>
  <c r="JCD1370" s="1"/>
  <c r="JCT1359"/>
  <c r="JCT1364" s="1"/>
  <c r="JCT1370" s="1"/>
  <c r="JDJ1359"/>
  <c r="JDJ1364" s="1"/>
  <c r="JDJ1370" s="1"/>
  <c r="JDZ1359"/>
  <c r="JDZ1364" s="1"/>
  <c r="JDZ1370" s="1"/>
  <c r="JEP1359"/>
  <c r="JEP1364" s="1"/>
  <c r="JEP1370" s="1"/>
  <c r="JFF1359"/>
  <c r="JFF1364" s="1"/>
  <c r="JFF1370" s="1"/>
  <c r="JFV1359"/>
  <c r="JFV1364" s="1"/>
  <c r="JFV1370" s="1"/>
  <c r="JGL1359"/>
  <c r="JGL1364" s="1"/>
  <c r="JGL1370" s="1"/>
  <c r="JHB1359"/>
  <c r="JHB1364" s="1"/>
  <c r="JHB1370" s="1"/>
  <c r="JHR1359"/>
  <c r="JHR1364" s="1"/>
  <c r="JHR1370" s="1"/>
  <c r="JIH1359"/>
  <c r="JIH1364" s="1"/>
  <c r="JIH1370" s="1"/>
  <c r="JIX1359"/>
  <c r="JIX1364" s="1"/>
  <c r="JIX1370" s="1"/>
  <c r="JJN1359"/>
  <c r="JJN1364" s="1"/>
  <c r="JJN1370" s="1"/>
  <c r="JKD1359"/>
  <c r="JKD1364" s="1"/>
  <c r="JKD1370" s="1"/>
  <c r="JKT1359"/>
  <c r="JKT1364" s="1"/>
  <c r="JKT1370" s="1"/>
  <c r="JLJ1359"/>
  <c r="JLJ1364" s="1"/>
  <c r="JLJ1370" s="1"/>
  <c r="JLZ1359"/>
  <c r="JLZ1364" s="1"/>
  <c r="JLZ1370" s="1"/>
  <c r="JMP1359"/>
  <c r="JMP1364" s="1"/>
  <c r="JMP1370" s="1"/>
  <c r="JNF1359"/>
  <c r="JNF1364" s="1"/>
  <c r="JNF1370" s="1"/>
  <c r="JNV1359"/>
  <c r="JNV1364" s="1"/>
  <c r="JNV1370" s="1"/>
  <c r="JOL1359"/>
  <c r="JOL1364" s="1"/>
  <c r="JOL1370" s="1"/>
  <c r="JPB1359"/>
  <c r="JPB1364" s="1"/>
  <c r="JPB1370" s="1"/>
  <c r="JPR1359"/>
  <c r="JPR1364" s="1"/>
  <c r="JPR1370" s="1"/>
  <c r="JQH1359"/>
  <c r="JQH1364" s="1"/>
  <c r="JQH1370" s="1"/>
  <c r="JQX1359"/>
  <c r="JQX1364" s="1"/>
  <c r="JQX1370" s="1"/>
  <c r="JRN1359"/>
  <c r="JRN1364" s="1"/>
  <c r="JRN1370" s="1"/>
  <c r="JSD1359"/>
  <c r="JSD1364" s="1"/>
  <c r="JSD1370" s="1"/>
  <c r="JST1359"/>
  <c r="JST1364" s="1"/>
  <c r="JST1370" s="1"/>
  <c r="JTJ1359"/>
  <c r="JTJ1364" s="1"/>
  <c r="JTJ1370" s="1"/>
  <c r="JTZ1359"/>
  <c r="JTZ1364" s="1"/>
  <c r="JTZ1370" s="1"/>
  <c r="JUP1359"/>
  <c r="JUP1364" s="1"/>
  <c r="JUP1370" s="1"/>
  <c r="JVF1359"/>
  <c r="JVF1364" s="1"/>
  <c r="JVF1370" s="1"/>
  <c r="JVV1359"/>
  <c r="JVV1364" s="1"/>
  <c r="JVV1370" s="1"/>
  <c r="JWL1359"/>
  <c r="JWL1364" s="1"/>
  <c r="JWL1370" s="1"/>
  <c r="JXB1359"/>
  <c r="JXB1364" s="1"/>
  <c r="JXB1370" s="1"/>
  <c r="JXR1359"/>
  <c r="JXR1364" s="1"/>
  <c r="JXR1370" s="1"/>
  <c r="JYH1359"/>
  <c r="JYH1364" s="1"/>
  <c r="JYH1370" s="1"/>
  <c r="JYX1359"/>
  <c r="JYX1364" s="1"/>
  <c r="JYX1370" s="1"/>
  <c r="JZN1359"/>
  <c r="JZN1364" s="1"/>
  <c r="JZN1370" s="1"/>
  <c r="KAD1359"/>
  <c r="KAD1364" s="1"/>
  <c r="KAD1370" s="1"/>
  <c r="KAT1359"/>
  <c r="KAT1364" s="1"/>
  <c r="KAT1370" s="1"/>
  <c r="KBJ1359"/>
  <c r="KBJ1364" s="1"/>
  <c r="KBJ1370" s="1"/>
  <c r="KBZ1359"/>
  <c r="KBZ1364" s="1"/>
  <c r="KBZ1370" s="1"/>
  <c r="KCP1359"/>
  <c r="KCP1364" s="1"/>
  <c r="KCP1370" s="1"/>
  <c r="KDF1359"/>
  <c r="KDF1364" s="1"/>
  <c r="KDF1370" s="1"/>
  <c r="KDV1359"/>
  <c r="KDV1364" s="1"/>
  <c r="KDV1370" s="1"/>
  <c r="KEL1359"/>
  <c r="KEL1364" s="1"/>
  <c r="KEL1370" s="1"/>
  <c r="KFB1359"/>
  <c r="KFB1364" s="1"/>
  <c r="KFB1370" s="1"/>
  <c r="KFR1359"/>
  <c r="KFR1364" s="1"/>
  <c r="KFR1370" s="1"/>
  <c r="KGH1359"/>
  <c r="KGH1364" s="1"/>
  <c r="KGH1370" s="1"/>
  <c r="KGX1359"/>
  <c r="KGX1364" s="1"/>
  <c r="KGX1370" s="1"/>
  <c r="KHN1359"/>
  <c r="KHN1364" s="1"/>
  <c r="KHN1370" s="1"/>
  <c r="KID1359"/>
  <c r="KID1364" s="1"/>
  <c r="KID1370" s="1"/>
  <c r="KIT1359"/>
  <c r="KIT1364" s="1"/>
  <c r="KIT1370" s="1"/>
  <c r="KJJ1359"/>
  <c r="KJJ1364" s="1"/>
  <c r="KJJ1370" s="1"/>
  <c r="KJZ1359"/>
  <c r="KJZ1364" s="1"/>
  <c r="KJZ1370" s="1"/>
  <c r="KKP1359"/>
  <c r="KKP1364" s="1"/>
  <c r="KKP1370" s="1"/>
  <c r="KLF1359"/>
  <c r="KLF1364" s="1"/>
  <c r="KLF1370" s="1"/>
  <c r="KLV1359"/>
  <c r="KLV1364" s="1"/>
  <c r="KLV1370" s="1"/>
  <c r="KML1359"/>
  <c r="KML1364" s="1"/>
  <c r="KML1370" s="1"/>
  <c r="KNB1359"/>
  <c r="KNB1364" s="1"/>
  <c r="KNB1370" s="1"/>
  <c r="KNR1359"/>
  <c r="KNR1364" s="1"/>
  <c r="KNR1370" s="1"/>
  <c r="KOH1359"/>
  <c r="KOH1364" s="1"/>
  <c r="KOH1370" s="1"/>
  <c r="KOX1359"/>
  <c r="KOX1364" s="1"/>
  <c r="KOX1370" s="1"/>
  <c r="KPN1359"/>
  <c r="KPN1364" s="1"/>
  <c r="KPN1370" s="1"/>
  <c r="KQD1359"/>
  <c r="KQD1364" s="1"/>
  <c r="KQD1370" s="1"/>
  <c r="KQT1359"/>
  <c r="KQT1364" s="1"/>
  <c r="KQT1370" s="1"/>
  <c r="KRJ1359"/>
  <c r="KRJ1364" s="1"/>
  <c r="KRJ1370" s="1"/>
  <c r="KRZ1359"/>
  <c r="KRZ1364" s="1"/>
  <c r="KRZ1370" s="1"/>
  <c r="KSP1359"/>
  <c r="KSP1364" s="1"/>
  <c r="KSP1370" s="1"/>
  <c r="KTF1359"/>
  <c r="KTF1364" s="1"/>
  <c r="KTF1370" s="1"/>
  <c r="KTV1359"/>
  <c r="KTV1364" s="1"/>
  <c r="KTV1370" s="1"/>
  <c r="KUL1359"/>
  <c r="KUL1364" s="1"/>
  <c r="KUL1370" s="1"/>
  <c r="KVB1359"/>
  <c r="KVB1364" s="1"/>
  <c r="KVB1370" s="1"/>
  <c r="KVR1359"/>
  <c r="KVR1364" s="1"/>
  <c r="KVR1370" s="1"/>
  <c r="KWH1359"/>
  <c r="KWH1364" s="1"/>
  <c r="KWH1370" s="1"/>
  <c r="KWX1359"/>
  <c r="KWX1364" s="1"/>
  <c r="KWX1370" s="1"/>
  <c r="KXN1359"/>
  <c r="KXN1364" s="1"/>
  <c r="KXN1370" s="1"/>
  <c r="KYD1359"/>
  <c r="KYD1364" s="1"/>
  <c r="KYD1370" s="1"/>
  <c r="KYT1359"/>
  <c r="KYT1364" s="1"/>
  <c r="KYT1370" s="1"/>
  <c r="KZJ1359"/>
  <c r="KZJ1364" s="1"/>
  <c r="KZJ1370" s="1"/>
  <c r="KZZ1359"/>
  <c r="KZZ1364" s="1"/>
  <c r="KZZ1370" s="1"/>
  <c r="LAP1359"/>
  <c r="LAP1364" s="1"/>
  <c r="LAP1370" s="1"/>
  <c r="LBF1359"/>
  <c r="LBF1364" s="1"/>
  <c r="LBF1370" s="1"/>
  <c r="LBV1359"/>
  <c r="LBV1364" s="1"/>
  <c r="LBV1370" s="1"/>
  <c r="LCL1359"/>
  <c r="LCL1364" s="1"/>
  <c r="LCL1370" s="1"/>
  <c r="LDB1359"/>
  <c r="LDB1364" s="1"/>
  <c r="LDB1370" s="1"/>
  <c r="LDR1359"/>
  <c r="LDR1364" s="1"/>
  <c r="LDR1370" s="1"/>
  <c r="LEH1359"/>
  <c r="LEH1364" s="1"/>
  <c r="LEH1370" s="1"/>
  <c r="LEX1359"/>
  <c r="LEX1364" s="1"/>
  <c r="LEX1370" s="1"/>
  <c r="LFN1359"/>
  <c r="LFN1364" s="1"/>
  <c r="LFN1370" s="1"/>
  <c r="LGD1359"/>
  <c r="LGD1364" s="1"/>
  <c r="LGD1370" s="1"/>
  <c r="LGT1359"/>
  <c r="LGT1364" s="1"/>
  <c r="LGT1370" s="1"/>
  <c r="LHJ1359"/>
  <c r="LHJ1364" s="1"/>
  <c r="LHJ1370" s="1"/>
  <c r="LHZ1359"/>
  <c r="LHZ1364" s="1"/>
  <c r="LHZ1370" s="1"/>
  <c r="LIP1359"/>
  <c r="LIP1364" s="1"/>
  <c r="LIP1370" s="1"/>
  <c r="LJF1359"/>
  <c r="LJF1364" s="1"/>
  <c r="LJF1370" s="1"/>
  <c r="LJV1359"/>
  <c r="LJV1364" s="1"/>
  <c r="LJV1370" s="1"/>
  <c r="LKL1359"/>
  <c r="LKL1364" s="1"/>
  <c r="LKL1370" s="1"/>
  <c r="LLB1359"/>
  <c r="LLB1364" s="1"/>
  <c r="LLB1370" s="1"/>
  <c r="LLR1359"/>
  <c r="LLR1364" s="1"/>
  <c r="LLR1370" s="1"/>
  <c r="LMH1359"/>
  <c r="LMH1364" s="1"/>
  <c r="LMH1370" s="1"/>
  <c r="LMX1359"/>
  <c r="LMX1364" s="1"/>
  <c r="LMX1370" s="1"/>
  <c r="LNN1359"/>
  <c r="LNN1364" s="1"/>
  <c r="LNN1370" s="1"/>
  <c r="LOD1359"/>
  <c r="LOD1364" s="1"/>
  <c r="LOD1370" s="1"/>
  <c r="LOT1359"/>
  <c r="LOT1364" s="1"/>
  <c r="LOT1370" s="1"/>
  <c r="LPJ1359"/>
  <c r="LPJ1364" s="1"/>
  <c r="LPJ1370" s="1"/>
  <c r="LPZ1359"/>
  <c r="LPZ1364" s="1"/>
  <c r="LPZ1370" s="1"/>
  <c r="LQP1359"/>
  <c r="LQP1364" s="1"/>
  <c r="LQP1370" s="1"/>
  <c r="LRF1359"/>
  <c r="LRF1364" s="1"/>
  <c r="LRF1370" s="1"/>
  <c r="LRV1359"/>
  <c r="LRV1364" s="1"/>
  <c r="LRV1370" s="1"/>
  <c r="LSL1359"/>
  <c r="LSL1364" s="1"/>
  <c r="LSL1370" s="1"/>
  <c r="LTB1359"/>
  <c r="LTB1364" s="1"/>
  <c r="LTB1370" s="1"/>
  <c r="LTR1359"/>
  <c r="LTR1364" s="1"/>
  <c r="LTR1370" s="1"/>
  <c r="LUH1359"/>
  <c r="LUH1364" s="1"/>
  <c r="LUH1370" s="1"/>
  <c r="LUX1359"/>
  <c r="LUX1364" s="1"/>
  <c r="LUX1370" s="1"/>
  <c r="LVN1359"/>
  <c r="LVN1364" s="1"/>
  <c r="LVN1370" s="1"/>
  <c r="LWD1359"/>
  <c r="LWD1364" s="1"/>
  <c r="LWD1370" s="1"/>
  <c r="LWT1359"/>
  <c r="LWT1364" s="1"/>
  <c r="LWT1370" s="1"/>
  <c r="LXJ1359"/>
  <c r="LXJ1364" s="1"/>
  <c r="LXJ1370" s="1"/>
  <c r="LXZ1359"/>
  <c r="LXZ1364" s="1"/>
  <c r="LXZ1370" s="1"/>
  <c r="LYP1359"/>
  <c r="LYP1364" s="1"/>
  <c r="LYP1370" s="1"/>
  <c r="LZF1359"/>
  <c r="LZF1364" s="1"/>
  <c r="LZF1370" s="1"/>
  <c r="LZV1359"/>
  <c r="LZV1364" s="1"/>
  <c r="LZV1370" s="1"/>
  <c r="MAL1359"/>
  <c r="MAL1364" s="1"/>
  <c r="MAL1370" s="1"/>
  <c r="MBB1359"/>
  <c r="MBB1364" s="1"/>
  <c r="MBB1370" s="1"/>
  <c r="MBR1359"/>
  <c r="MBR1364" s="1"/>
  <c r="MBR1370" s="1"/>
  <c r="MCH1359"/>
  <c r="MCH1364" s="1"/>
  <c r="MCH1370" s="1"/>
  <c r="MCX1359"/>
  <c r="MCX1364" s="1"/>
  <c r="MCX1370" s="1"/>
  <c r="MDN1359"/>
  <c r="MDN1364" s="1"/>
  <c r="MDN1370" s="1"/>
  <c r="MED1359"/>
  <c r="MED1364" s="1"/>
  <c r="MED1370" s="1"/>
  <c r="MET1359"/>
  <c r="MET1364" s="1"/>
  <c r="MET1370" s="1"/>
  <c r="MFJ1359"/>
  <c r="MFJ1364" s="1"/>
  <c r="MFJ1370" s="1"/>
  <c r="MFZ1359"/>
  <c r="MFZ1364" s="1"/>
  <c r="MFZ1370" s="1"/>
  <c r="MGP1359"/>
  <c r="MGP1364" s="1"/>
  <c r="MGP1370" s="1"/>
  <c r="MHF1359"/>
  <c r="MHF1364" s="1"/>
  <c r="MHF1370" s="1"/>
  <c r="MHV1359"/>
  <c r="MHV1364" s="1"/>
  <c r="MHV1370" s="1"/>
  <c r="MIL1359"/>
  <c r="MIL1364" s="1"/>
  <c r="MIL1370" s="1"/>
  <c r="MJB1359"/>
  <c r="MJB1364" s="1"/>
  <c r="MJB1370" s="1"/>
  <c r="MJR1359"/>
  <c r="MJR1364" s="1"/>
  <c r="MJR1370" s="1"/>
  <c r="MKH1359"/>
  <c r="MKH1364" s="1"/>
  <c r="MKH1370" s="1"/>
  <c r="MKX1359"/>
  <c r="MKX1364" s="1"/>
  <c r="MKX1370" s="1"/>
  <c r="MLN1359"/>
  <c r="MLN1364" s="1"/>
  <c r="MLN1370" s="1"/>
  <c r="MMD1359"/>
  <c r="MMD1364" s="1"/>
  <c r="MMD1370" s="1"/>
  <c r="MMT1359"/>
  <c r="MMT1364" s="1"/>
  <c r="MMT1370" s="1"/>
  <c r="MNJ1359"/>
  <c r="MNJ1364" s="1"/>
  <c r="MNJ1370" s="1"/>
  <c r="MNZ1359"/>
  <c r="MNZ1364" s="1"/>
  <c r="MNZ1370" s="1"/>
  <c r="MOP1359"/>
  <c r="MOP1364" s="1"/>
  <c r="MOP1370" s="1"/>
  <c r="MPF1359"/>
  <c r="MPF1364" s="1"/>
  <c r="MPF1370" s="1"/>
  <c r="MPV1359"/>
  <c r="MPV1364" s="1"/>
  <c r="MPV1370" s="1"/>
  <c r="MQL1359"/>
  <c r="MQL1364" s="1"/>
  <c r="MQL1370" s="1"/>
  <c r="MRB1359"/>
  <c r="MRB1364" s="1"/>
  <c r="MRB1370" s="1"/>
  <c r="MRR1359"/>
  <c r="MRR1364" s="1"/>
  <c r="MRR1370" s="1"/>
  <c r="MSH1359"/>
  <c r="MSH1364" s="1"/>
  <c r="MSH1370" s="1"/>
  <c r="MSX1359"/>
  <c r="MSX1364" s="1"/>
  <c r="MSX1370" s="1"/>
  <c r="MTN1359"/>
  <c r="MTN1364" s="1"/>
  <c r="MTN1370" s="1"/>
  <c r="MUD1359"/>
  <c r="MUD1364" s="1"/>
  <c r="MUD1370" s="1"/>
  <c r="MUT1359"/>
  <c r="MUT1364" s="1"/>
  <c r="MUT1370" s="1"/>
  <c r="MVJ1359"/>
  <c r="MVJ1364" s="1"/>
  <c r="MVJ1370" s="1"/>
  <c r="MVZ1359"/>
  <c r="MVZ1364" s="1"/>
  <c r="MVZ1370" s="1"/>
  <c r="MWP1359"/>
  <c r="MWP1364" s="1"/>
  <c r="MWP1370" s="1"/>
  <c r="MXF1359"/>
  <c r="MXF1364" s="1"/>
  <c r="MXF1370" s="1"/>
  <c r="MXV1359"/>
  <c r="MXV1364" s="1"/>
  <c r="MXV1370" s="1"/>
  <c r="MYL1359"/>
  <c r="MYL1364" s="1"/>
  <c r="MYL1370" s="1"/>
  <c r="MZB1359"/>
  <c r="MZB1364" s="1"/>
  <c r="MZB1370" s="1"/>
  <c r="MZR1359"/>
  <c r="MZR1364" s="1"/>
  <c r="MZR1370" s="1"/>
  <c r="NAH1359"/>
  <c r="NAH1364" s="1"/>
  <c r="NAH1370" s="1"/>
  <c r="NAX1359"/>
  <c r="NAX1364" s="1"/>
  <c r="NAX1370" s="1"/>
  <c r="NBN1359"/>
  <c r="NBN1364" s="1"/>
  <c r="NBN1370" s="1"/>
  <c r="NCD1359"/>
  <c r="NCD1364" s="1"/>
  <c r="NCD1370" s="1"/>
  <c r="NCT1359"/>
  <c r="NCT1364" s="1"/>
  <c r="NCT1370" s="1"/>
  <c r="NDJ1359"/>
  <c r="NDJ1364" s="1"/>
  <c r="NDJ1370" s="1"/>
  <c r="NDZ1359"/>
  <c r="NDZ1364" s="1"/>
  <c r="NDZ1370" s="1"/>
  <c r="NEP1359"/>
  <c r="NEP1364" s="1"/>
  <c r="NEP1370" s="1"/>
  <c r="NFF1359"/>
  <c r="NFF1364" s="1"/>
  <c r="NFF1370" s="1"/>
  <c r="NFV1359"/>
  <c r="NFV1364" s="1"/>
  <c r="NFV1370" s="1"/>
  <c r="NGL1359"/>
  <c r="NGL1364" s="1"/>
  <c r="NGL1370" s="1"/>
  <c r="NHB1359"/>
  <c r="NHB1364" s="1"/>
  <c r="NHB1370" s="1"/>
  <c r="NHR1359"/>
  <c r="NHR1364" s="1"/>
  <c r="NHR1370" s="1"/>
  <c r="NIH1359"/>
  <c r="NIH1364" s="1"/>
  <c r="NIH1370" s="1"/>
  <c r="NIX1359"/>
  <c r="NIX1364" s="1"/>
  <c r="NIX1370" s="1"/>
  <c r="NJN1359"/>
  <c r="NJN1364" s="1"/>
  <c r="NJN1370" s="1"/>
  <c r="NKD1359"/>
  <c r="NKD1364" s="1"/>
  <c r="NKD1370" s="1"/>
  <c r="NKT1359"/>
  <c r="NKT1364" s="1"/>
  <c r="NKT1370" s="1"/>
  <c r="NLJ1359"/>
  <c r="NLJ1364" s="1"/>
  <c r="NLJ1370" s="1"/>
  <c r="NLZ1359"/>
  <c r="NLZ1364" s="1"/>
  <c r="NLZ1370" s="1"/>
  <c r="NMP1359"/>
  <c r="NMP1364" s="1"/>
  <c r="NMP1370" s="1"/>
  <c r="NNF1359"/>
  <c r="NNF1364" s="1"/>
  <c r="NNF1370" s="1"/>
  <c r="NNV1359"/>
  <c r="NNV1364" s="1"/>
  <c r="NNV1370" s="1"/>
  <c r="NOL1359"/>
  <c r="NOL1364" s="1"/>
  <c r="NOL1370" s="1"/>
  <c r="NPB1359"/>
  <c r="NPB1364" s="1"/>
  <c r="NPB1370" s="1"/>
  <c r="NPR1359"/>
  <c r="NPR1364" s="1"/>
  <c r="NPR1370" s="1"/>
  <c r="NQH1359"/>
  <c r="NQH1364" s="1"/>
  <c r="NQH1370" s="1"/>
  <c r="NQX1359"/>
  <c r="NQX1364" s="1"/>
  <c r="NQX1370" s="1"/>
  <c r="NRN1359"/>
  <c r="NRN1364" s="1"/>
  <c r="NRN1370" s="1"/>
  <c r="NSD1359"/>
  <c r="NSD1364" s="1"/>
  <c r="NSD1370" s="1"/>
  <c r="NST1359"/>
  <c r="NST1364" s="1"/>
  <c r="NST1370" s="1"/>
  <c r="NTJ1359"/>
  <c r="NTJ1364" s="1"/>
  <c r="NTJ1370" s="1"/>
  <c r="NTZ1359"/>
  <c r="NTZ1364" s="1"/>
  <c r="NTZ1370" s="1"/>
  <c r="NUP1359"/>
  <c r="NUP1364" s="1"/>
  <c r="NUP1370" s="1"/>
  <c r="NVF1359"/>
  <c r="NVF1364" s="1"/>
  <c r="NVF1370" s="1"/>
  <c r="NVV1359"/>
  <c r="NVV1364" s="1"/>
  <c r="NVV1370" s="1"/>
  <c r="NWL1359"/>
  <c r="NWL1364" s="1"/>
  <c r="NWL1370" s="1"/>
  <c r="NXB1359"/>
  <c r="NXB1364" s="1"/>
  <c r="NXB1370" s="1"/>
  <c r="NXR1359"/>
  <c r="NXR1364" s="1"/>
  <c r="NXR1370" s="1"/>
  <c r="NYH1359"/>
  <c r="NYH1364" s="1"/>
  <c r="NYH1370" s="1"/>
  <c r="NYX1359"/>
  <c r="NYX1364" s="1"/>
  <c r="NYX1370" s="1"/>
  <c r="NZN1359"/>
  <c r="NZN1364" s="1"/>
  <c r="NZN1370" s="1"/>
  <c r="OAD1359"/>
  <c r="OAD1364" s="1"/>
  <c r="OAD1370" s="1"/>
  <c r="OAT1359"/>
  <c r="OAT1364" s="1"/>
  <c r="OAT1370" s="1"/>
  <c r="OBJ1359"/>
  <c r="OBJ1364" s="1"/>
  <c r="OBJ1370" s="1"/>
  <c r="OBZ1359"/>
  <c r="OBZ1364" s="1"/>
  <c r="OBZ1370" s="1"/>
  <c r="OCP1359"/>
  <c r="OCP1364" s="1"/>
  <c r="OCP1370" s="1"/>
  <c r="ODF1359"/>
  <c r="ODF1364" s="1"/>
  <c r="ODF1370" s="1"/>
  <c r="ODV1359"/>
  <c r="ODV1364" s="1"/>
  <c r="ODV1370" s="1"/>
  <c r="OEL1359"/>
  <c r="OEL1364" s="1"/>
  <c r="OEL1370" s="1"/>
  <c r="OFB1359"/>
  <c r="OFB1364" s="1"/>
  <c r="OFB1370" s="1"/>
  <c r="OFR1359"/>
  <c r="OFR1364" s="1"/>
  <c r="OFR1370" s="1"/>
  <c r="OGH1359"/>
  <c r="OGH1364" s="1"/>
  <c r="OGH1370" s="1"/>
  <c r="OGX1359"/>
  <c r="OGX1364" s="1"/>
  <c r="OGX1370" s="1"/>
  <c r="OHN1359"/>
  <c r="OHN1364" s="1"/>
  <c r="OHN1370" s="1"/>
  <c r="OID1359"/>
  <c r="OID1364" s="1"/>
  <c r="OID1370" s="1"/>
  <c r="OIT1359"/>
  <c r="OIT1364" s="1"/>
  <c r="OIT1370" s="1"/>
  <c r="OJJ1359"/>
  <c r="OJJ1364" s="1"/>
  <c r="OJJ1370" s="1"/>
  <c r="OJZ1359"/>
  <c r="OJZ1364" s="1"/>
  <c r="OJZ1370" s="1"/>
  <c r="OKP1359"/>
  <c r="OKP1364" s="1"/>
  <c r="OKP1370" s="1"/>
  <c r="OLF1359"/>
  <c r="OLF1364" s="1"/>
  <c r="OLF1370" s="1"/>
  <c r="OLV1359"/>
  <c r="OLV1364" s="1"/>
  <c r="OLV1370" s="1"/>
  <c r="OML1359"/>
  <c r="OML1364" s="1"/>
  <c r="OML1370" s="1"/>
  <c r="ONB1359"/>
  <c r="ONB1364" s="1"/>
  <c r="ONB1370" s="1"/>
  <c r="ONR1359"/>
  <c r="ONR1364" s="1"/>
  <c r="ONR1370" s="1"/>
  <c r="OOH1359"/>
  <c r="OOH1364" s="1"/>
  <c r="OOH1370" s="1"/>
  <c r="OOX1359"/>
  <c r="OOX1364" s="1"/>
  <c r="OOX1370" s="1"/>
  <c r="OPN1359"/>
  <c r="OPN1364" s="1"/>
  <c r="OPN1370" s="1"/>
  <c r="OQD1359"/>
  <c r="OQD1364" s="1"/>
  <c r="OQD1370" s="1"/>
  <c r="OQT1359"/>
  <c r="OQT1364" s="1"/>
  <c r="OQT1370" s="1"/>
  <c r="ORJ1359"/>
  <c r="ORJ1364" s="1"/>
  <c r="ORJ1370" s="1"/>
  <c r="ORZ1359"/>
  <c r="ORZ1364" s="1"/>
  <c r="ORZ1370" s="1"/>
  <c r="OSP1359"/>
  <c r="OSP1364" s="1"/>
  <c r="OSP1370" s="1"/>
  <c r="OTF1359"/>
  <c r="OTF1364" s="1"/>
  <c r="OTF1370" s="1"/>
  <c r="OTV1359"/>
  <c r="OTV1364" s="1"/>
  <c r="OTV1370" s="1"/>
  <c r="OUL1359"/>
  <c r="OUL1364" s="1"/>
  <c r="OUL1370" s="1"/>
  <c r="OVB1359"/>
  <c r="OVB1364" s="1"/>
  <c r="OVB1370" s="1"/>
  <c r="OVR1359"/>
  <c r="OVR1364" s="1"/>
  <c r="OVR1370" s="1"/>
  <c r="OWH1359"/>
  <c r="OWH1364" s="1"/>
  <c r="OWH1370" s="1"/>
  <c r="OWX1359"/>
  <c r="OWX1364" s="1"/>
  <c r="OWX1370" s="1"/>
  <c r="OXN1359"/>
  <c r="OXN1364" s="1"/>
  <c r="OXN1370" s="1"/>
  <c r="OYD1359"/>
  <c r="OYD1364" s="1"/>
  <c r="OYD1370" s="1"/>
  <c r="OYT1359"/>
  <c r="OYT1364" s="1"/>
  <c r="OYT1370" s="1"/>
  <c r="OZJ1359"/>
  <c r="OZJ1364" s="1"/>
  <c r="OZJ1370" s="1"/>
  <c r="OZZ1359"/>
  <c r="OZZ1364" s="1"/>
  <c r="OZZ1370" s="1"/>
  <c r="PAP1359"/>
  <c r="PAP1364" s="1"/>
  <c r="PAP1370" s="1"/>
  <c r="PBF1359"/>
  <c r="PBF1364" s="1"/>
  <c r="PBF1370" s="1"/>
  <c r="PBV1359"/>
  <c r="PBV1364" s="1"/>
  <c r="PBV1370" s="1"/>
  <c r="PCL1359"/>
  <c r="PCL1364" s="1"/>
  <c r="PCL1370" s="1"/>
  <c r="PDB1359"/>
  <c r="PDB1364" s="1"/>
  <c r="PDB1370" s="1"/>
  <c r="PDR1359"/>
  <c r="PDR1364" s="1"/>
  <c r="PDR1370" s="1"/>
  <c r="PEH1359"/>
  <c r="PEH1364" s="1"/>
  <c r="PEH1370" s="1"/>
  <c r="PEX1359"/>
  <c r="PEX1364" s="1"/>
  <c r="PEX1370" s="1"/>
  <c r="PFN1359"/>
  <c r="PFN1364" s="1"/>
  <c r="PFN1370" s="1"/>
  <c r="PGD1359"/>
  <c r="PGD1364" s="1"/>
  <c r="PGD1370" s="1"/>
  <c r="PGT1359"/>
  <c r="PGT1364" s="1"/>
  <c r="PGT1370" s="1"/>
  <c r="PHJ1359"/>
  <c r="PHJ1364" s="1"/>
  <c r="PHJ1370" s="1"/>
  <c r="PHZ1359"/>
  <c r="PHZ1364" s="1"/>
  <c r="PHZ1370" s="1"/>
  <c r="PIP1359"/>
  <c r="PIP1364" s="1"/>
  <c r="PIP1370" s="1"/>
  <c r="PJF1359"/>
  <c r="PJF1364" s="1"/>
  <c r="PJF1370" s="1"/>
  <c r="PJV1359"/>
  <c r="PJV1364" s="1"/>
  <c r="PJV1370" s="1"/>
  <c r="PKL1359"/>
  <c r="PKL1364" s="1"/>
  <c r="PKL1370" s="1"/>
  <c r="PLB1359"/>
  <c r="PLB1364" s="1"/>
  <c r="PLB1370" s="1"/>
  <c r="PLR1359"/>
  <c r="PLR1364" s="1"/>
  <c r="PLR1370" s="1"/>
  <c r="PMH1359"/>
  <c r="PMH1364" s="1"/>
  <c r="PMH1370" s="1"/>
  <c r="PMX1359"/>
  <c r="PMX1364" s="1"/>
  <c r="PMX1370" s="1"/>
  <c r="PNN1359"/>
  <c r="PNN1364" s="1"/>
  <c r="PNN1370" s="1"/>
  <c r="POD1359"/>
  <c r="POD1364" s="1"/>
  <c r="POD1370" s="1"/>
  <c r="POT1359"/>
  <c r="POT1364" s="1"/>
  <c r="POT1370" s="1"/>
  <c r="PPJ1359"/>
  <c r="PPJ1364" s="1"/>
  <c r="PPJ1370" s="1"/>
  <c r="PPZ1359"/>
  <c r="PPZ1364" s="1"/>
  <c r="PPZ1370" s="1"/>
  <c r="PQP1359"/>
  <c r="PQP1364" s="1"/>
  <c r="PQP1370" s="1"/>
  <c r="PRF1359"/>
  <c r="PRF1364" s="1"/>
  <c r="PRF1370" s="1"/>
  <c r="PRV1359"/>
  <c r="PRV1364" s="1"/>
  <c r="PRV1370" s="1"/>
  <c r="PSL1359"/>
  <c r="PSL1364" s="1"/>
  <c r="PSL1370" s="1"/>
  <c r="PTB1359"/>
  <c r="PTB1364" s="1"/>
  <c r="PTB1370" s="1"/>
  <c r="PTR1359"/>
  <c r="PTR1364" s="1"/>
  <c r="PTR1370" s="1"/>
  <c r="PUH1359"/>
  <c r="PUH1364" s="1"/>
  <c r="PUH1370" s="1"/>
  <c r="PUX1359"/>
  <c r="PUX1364" s="1"/>
  <c r="PUX1370" s="1"/>
  <c r="PVN1359"/>
  <c r="PVN1364" s="1"/>
  <c r="PVN1370" s="1"/>
  <c r="PWD1359"/>
  <c r="PWD1364" s="1"/>
  <c r="PWD1370" s="1"/>
  <c r="PWT1359"/>
  <c r="PWT1364" s="1"/>
  <c r="PWT1370" s="1"/>
  <c r="PXJ1359"/>
  <c r="PXJ1364" s="1"/>
  <c r="PXJ1370" s="1"/>
  <c r="PXZ1359"/>
  <c r="PXZ1364" s="1"/>
  <c r="PXZ1370" s="1"/>
  <c r="PYP1359"/>
  <c r="PYP1364" s="1"/>
  <c r="PYP1370" s="1"/>
  <c r="PZF1359"/>
  <c r="PZF1364" s="1"/>
  <c r="PZF1370" s="1"/>
  <c r="PZV1359"/>
  <c r="PZV1364" s="1"/>
  <c r="PZV1370" s="1"/>
  <c r="QAL1359"/>
  <c r="QAL1364" s="1"/>
  <c r="QAL1370" s="1"/>
  <c r="QBB1359"/>
  <c r="QBB1364" s="1"/>
  <c r="QBB1370" s="1"/>
  <c r="QBR1359"/>
  <c r="QBR1364" s="1"/>
  <c r="QBR1370" s="1"/>
  <c r="QCH1359"/>
  <c r="QCH1364" s="1"/>
  <c r="QCH1370" s="1"/>
  <c r="QCX1359"/>
  <c r="QCX1364" s="1"/>
  <c r="QCX1370" s="1"/>
  <c r="QDN1359"/>
  <c r="QDN1364" s="1"/>
  <c r="QDN1370" s="1"/>
  <c r="QED1359"/>
  <c r="QED1364" s="1"/>
  <c r="QED1370" s="1"/>
  <c r="QET1359"/>
  <c r="QET1364" s="1"/>
  <c r="QET1370" s="1"/>
  <c r="QFJ1359"/>
  <c r="QFJ1364" s="1"/>
  <c r="QFJ1370" s="1"/>
  <c r="QFZ1359"/>
  <c r="QFZ1364" s="1"/>
  <c r="QFZ1370" s="1"/>
  <c r="QGP1359"/>
  <c r="QGP1364" s="1"/>
  <c r="QGP1370" s="1"/>
  <c r="QHF1359"/>
  <c r="QHF1364" s="1"/>
  <c r="QHF1370" s="1"/>
  <c r="QHV1359"/>
  <c r="QHV1364" s="1"/>
  <c r="QHV1370" s="1"/>
  <c r="QIL1359"/>
  <c r="QIL1364" s="1"/>
  <c r="QIL1370" s="1"/>
  <c r="QJB1359"/>
  <c r="QJB1364" s="1"/>
  <c r="QJB1370" s="1"/>
  <c r="QJR1359"/>
  <c r="QJR1364" s="1"/>
  <c r="QJR1370" s="1"/>
  <c r="QKH1359"/>
  <c r="QKH1364" s="1"/>
  <c r="QKH1370" s="1"/>
  <c r="QKX1359"/>
  <c r="QKX1364" s="1"/>
  <c r="QKX1370" s="1"/>
  <c r="QLN1359"/>
  <c r="QLN1364" s="1"/>
  <c r="QLN1370" s="1"/>
  <c r="QMD1359"/>
  <c r="QMD1364" s="1"/>
  <c r="QMD1370" s="1"/>
  <c r="QMT1359"/>
  <c r="QMT1364" s="1"/>
  <c r="QMT1370" s="1"/>
  <c r="QNJ1359"/>
  <c r="QNJ1364" s="1"/>
  <c r="QNJ1370" s="1"/>
  <c r="QNZ1359"/>
  <c r="QNZ1364" s="1"/>
  <c r="QNZ1370" s="1"/>
  <c r="QOP1359"/>
  <c r="QOP1364" s="1"/>
  <c r="QOP1370" s="1"/>
  <c r="QPF1359"/>
  <c r="QPF1364" s="1"/>
  <c r="QPF1370" s="1"/>
  <c r="QPV1359"/>
  <c r="QPV1364" s="1"/>
  <c r="QPV1370" s="1"/>
  <c r="QQL1359"/>
  <c r="QQL1364" s="1"/>
  <c r="QQL1370" s="1"/>
  <c r="QRB1359"/>
  <c r="QRB1364" s="1"/>
  <c r="QRB1370" s="1"/>
  <c r="QRR1359"/>
  <c r="QRR1364" s="1"/>
  <c r="QRR1370" s="1"/>
  <c r="QSH1359"/>
  <c r="QSH1364" s="1"/>
  <c r="QSH1370" s="1"/>
  <c r="QSX1359"/>
  <c r="QSX1364" s="1"/>
  <c r="QSX1370" s="1"/>
  <c r="QTN1359"/>
  <c r="QTN1364" s="1"/>
  <c r="QTN1370" s="1"/>
  <c r="QUD1359"/>
  <c r="QUD1364" s="1"/>
  <c r="QUD1370" s="1"/>
  <c r="QUT1359"/>
  <c r="QUT1364" s="1"/>
  <c r="QUT1370" s="1"/>
  <c r="QVJ1359"/>
  <c r="QVJ1364" s="1"/>
  <c r="QVJ1370" s="1"/>
  <c r="QVZ1359"/>
  <c r="QVZ1364" s="1"/>
  <c r="QVZ1370" s="1"/>
  <c r="QWP1359"/>
  <c r="QWP1364" s="1"/>
  <c r="QWP1370" s="1"/>
  <c r="QXF1359"/>
  <c r="QXF1364" s="1"/>
  <c r="QXF1370" s="1"/>
  <c r="QXV1359"/>
  <c r="QXV1364" s="1"/>
  <c r="QXV1370" s="1"/>
  <c r="QYL1359"/>
  <c r="QYL1364" s="1"/>
  <c r="QYL1370" s="1"/>
  <c r="QZB1359"/>
  <c r="QZB1364" s="1"/>
  <c r="QZB1370" s="1"/>
  <c r="QZR1359"/>
  <c r="QZR1364" s="1"/>
  <c r="QZR1370" s="1"/>
  <c r="RAH1359"/>
  <c r="RAH1364" s="1"/>
  <c r="RAH1370" s="1"/>
  <c r="RAX1359"/>
  <c r="RAX1364" s="1"/>
  <c r="RAX1370" s="1"/>
  <c r="RBN1359"/>
  <c r="RBN1364" s="1"/>
  <c r="RBN1370" s="1"/>
  <c r="RCD1359"/>
  <c r="RCD1364" s="1"/>
  <c r="RCD1370" s="1"/>
  <c r="RCT1359"/>
  <c r="RCT1364" s="1"/>
  <c r="RCT1370" s="1"/>
  <c r="RDJ1359"/>
  <c r="RDJ1364" s="1"/>
  <c r="RDJ1370" s="1"/>
  <c r="RDZ1359"/>
  <c r="RDZ1364" s="1"/>
  <c r="RDZ1370" s="1"/>
  <c r="REP1359"/>
  <c r="REP1364" s="1"/>
  <c r="REP1370" s="1"/>
  <c r="RFF1359"/>
  <c r="RFF1364" s="1"/>
  <c r="RFF1370" s="1"/>
  <c r="RFV1359"/>
  <c r="RFV1364" s="1"/>
  <c r="RFV1370" s="1"/>
  <c r="RGL1359"/>
  <c r="RGL1364" s="1"/>
  <c r="RGL1370" s="1"/>
  <c r="RHB1359"/>
  <c r="RHB1364" s="1"/>
  <c r="RHB1370" s="1"/>
  <c r="RHR1359"/>
  <c r="RHR1364" s="1"/>
  <c r="RHR1370" s="1"/>
  <c r="RIH1359"/>
  <c r="RIH1364" s="1"/>
  <c r="RIH1370" s="1"/>
  <c r="RIX1359"/>
  <c r="RIX1364" s="1"/>
  <c r="RIX1370" s="1"/>
  <c r="RJN1359"/>
  <c r="RJN1364" s="1"/>
  <c r="RJN1370" s="1"/>
  <c r="RKD1359"/>
  <c r="RKD1364" s="1"/>
  <c r="RKD1370" s="1"/>
  <c r="RKT1359"/>
  <c r="RKT1364" s="1"/>
  <c r="RKT1370" s="1"/>
  <c r="RLJ1359"/>
  <c r="RLJ1364" s="1"/>
  <c r="RLJ1370" s="1"/>
  <c r="RLZ1359"/>
  <c r="RLZ1364" s="1"/>
  <c r="RLZ1370" s="1"/>
  <c r="RMP1359"/>
  <c r="RMP1364" s="1"/>
  <c r="RMP1370" s="1"/>
  <c r="RNF1359"/>
  <c r="RNF1364" s="1"/>
  <c r="RNF1370" s="1"/>
  <c r="RNV1359"/>
  <c r="RNV1364" s="1"/>
  <c r="RNV1370" s="1"/>
  <c r="ROL1359"/>
  <c r="ROL1364" s="1"/>
  <c r="ROL1370" s="1"/>
  <c r="RPB1359"/>
  <c r="RPB1364" s="1"/>
  <c r="RPB1370" s="1"/>
  <c r="RPR1359"/>
  <c r="RPR1364" s="1"/>
  <c r="RPR1370" s="1"/>
  <c r="RQH1359"/>
  <c r="RQH1364" s="1"/>
  <c r="RQH1370" s="1"/>
  <c r="RQX1359"/>
  <c r="RQX1364" s="1"/>
  <c r="RQX1370" s="1"/>
  <c r="RRN1359"/>
  <c r="RRN1364" s="1"/>
  <c r="RRN1370" s="1"/>
  <c r="RSD1359"/>
  <c r="RSD1364" s="1"/>
  <c r="RSD1370" s="1"/>
  <c r="RST1359"/>
  <c r="RST1364" s="1"/>
  <c r="RST1370" s="1"/>
  <c r="RTJ1359"/>
  <c r="RTJ1364" s="1"/>
  <c r="RTJ1370" s="1"/>
  <c r="RTZ1359"/>
  <c r="RTZ1364" s="1"/>
  <c r="RTZ1370" s="1"/>
  <c r="RUP1359"/>
  <c r="RUP1364" s="1"/>
  <c r="RUP1370" s="1"/>
  <c r="RVF1359"/>
  <c r="RVF1364" s="1"/>
  <c r="RVF1370" s="1"/>
  <c r="RVV1359"/>
  <c r="RVV1364" s="1"/>
  <c r="RVV1370" s="1"/>
  <c r="RWL1359"/>
  <c r="RWL1364" s="1"/>
  <c r="RWL1370" s="1"/>
  <c r="RXB1359"/>
  <c r="RXB1364" s="1"/>
  <c r="RXB1370" s="1"/>
  <c r="RXR1359"/>
  <c r="RXR1364" s="1"/>
  <c r="RXR1370" s="1"/>
  <c r="RYH1359"/>
  <c r="RYH1364" s="1"/>
  <c r="RYH1370" s="1"/>
  <c r="RYX1359"/>
  <c r="RYX1364" s="1"/>
  <c r="RYX1370" s="1"/>
  <c r="RZN1359"/>
  <c r="RZN1364" s="1"/>
  <c r="RZN1370" s="1"/>
  <c r="SAD1359"/>
  <c r="SAD1364" s="1"/>
  <c r="SAD1370" s="1"/>
  <c r="SAT1359"/>
  <c r="SAT1364" s="1"/>
  <c r="SAT1370" s="1"/>
  <c r="SBJ1359"/>
  <c r="SBJ1364" s="1"/>
  <c r="SBJ1370" s="1"/>
  <c r="SBZ1359"/>
  <c r="SBZ1364" s="1"/>
  <c r="SBZ1370" s="1"/>
  <c r="SCP1359"/>
  <c r="SCP1364" s="1"/>
  <c r="SCP1370" s="1"/>
  <c r="SDF1359"/>
  <c r="SDF1364" s="1"/>
  <c r="SDF1370" s="1"/>
  <c r="SDV1359"/>
  <c r="SDV1364" s="1"/>
  <c r="SDV1370" s="1"/>
  <c r="SEL1359"/>
  <c r="SEL1364" s="1"/>
  <c r="SEL1370" s="1"/>
  <c r="SFB1359"/>
  <c r="SFB1364" s="1"/>
  <c r="SFB1370" s="1"/>
  <c r="SFR1359"/>
  <c r="SFR1364" s="1"/>
  <c r="SFR1370" s="1"/>
  <c r="SGH1359"/>
  <c r="SGH1364" s="1"/>
  <c r="SGH1370" s="1"/>
  <c r="SGX1359"/>
  <c r="SGX1364" s="1"/>
  <c r="SGX1370" s="1"/>
  <c r="SHN1359"/>
  <c r="SHN1364" s="1"/>
  <c r="SHN1370" s="1"/>
  <c r="SID1359"/>
  <c r="SID1364" s="1"/>
  <c r="SID1370" s="1"/>
  <c r="SIT1359"/>
  <c r="SIT1364" s="1"/>
  <c r="SIT1370" s="1"/>
  <c r="SJJ1359"/>
  <c r="SJJ1364" s="1"/>
  <c r="SJJ1370" s="1"/>
  <c r="SJZ1359"/>
  <c r="SJZ1364" s="1"/>
  <c r="SJZ1370" s="1"/>
  <c r="SKP1359"/>
  <c r="SKP1364" s="1"/>
  <c r="SKP1370" s="1"/>
  <c r="SLF1359"/>
  <c r="SLF1364" s="1"/>
  <c r="SLF1370" s="1"/>
  <c r="SLV1359"/>
  <c r="SLV1364" s="1"/>
  <c r="SLV1370" s="1"/>
  <c r="SML1359"/>
  <c r="SML1364" s="1"/>
  <c r="SML1370" s="1"/>
  <c r="SNB1359"/>
  <c r="SNB1364" s="1"/>
  <c r="SNB1370" s="1"/>
  <c r="SNR1359"/>
  <c r="SNR1364" s="1"/>
  <c r="SNR1370" s="1"/>
  <c r="SOH1359"/>
  <c r="SOH1364" s="1"/>
  <c r="SOH1370" s="1"/>
  <c r="SOX1359"/>
  <c r="SOX1364" s="1"/>
  <c r="SOX1370" s="1"/>
  <c r="SPN1359"/>
  <c r="SPN1364" s="1"/>
  <c r="SPN1370" s="1"/>
  <c r="SQD1359"/>
  <c r="SQD1364" s="1"/>
  <c r="SQD1370" s="1"/>
  <c r="SQT1359"/>
  <c r="SQT1364" s="1"/>
  <c r="SQT1370" s="1"/>
  <c r="SRJ1359"/>
  <c r="SRJ1364" s="1"/>
  <c r="SRJ1370" s="1"/>
  <c r="SRZ1359"/>
  <c r="SRZ1364" s="1"/>
  <c r="SRZ1370" s="1"/>
  <c r="SSP1359"/>
  <c r="SSP1364" s="1"/>
  <c r="SSP1370" s="1"/>
  <c r="STF1359"/>
  <c r="STF1364" s="1"/>
  <c r="STF1370" s="1"/>
  <c r="STV1359"/>
  <c r="STV1364" s="1"/>
  <c r="STV1370" s="1"/>
  <c r="SUL1359"/>
  <c r="SUL1364" s="1"/>
  <c r="SUL1370" s="1"/>
  <c r="SVB1359"/>
  <c r="SVB1364" s="1"/>
  <c r="SVB1370" s="1"/>
  <c r="SVR1359"/>
  <c r="SVR1364" s="1"/>
  <c r="SVR1370" s="1"/>
  <c r="SWH1359"/>
  <c r="SWH1364" s="1"/>
  <c r="SWH1370" s="1"/>
  <c r="SWX1359"/>
  <c r="SWX1364" s="1"/>
  <c r="SWX1370" s="1"/>
  <c r="SXN1359"/>
  <c r="SXN1364" s="1"/>
  <c r="SXN1370" s="1"/>
  <c r="SYD1359"/>
  <c r="SYD1364" s="1"/>
  <c r="SYD1370" s="1"/>
  <c r="SYT1359"/>
  <c r="SYT1364" s="1"/>
  <c r="SYT1370" s="1"/>
  <c r="SZJ1359"/>
  <c r="SZJ1364" s="1"/>
  <c r="SZJ1370" s="1"/>
  <c r="SZZ1359"/>
  <c r="SZZ1364" s="1"/>
  <c r="SZZ1370" s="1"/>
  <c r="TAP1359"/>
  <c r="TAP1364" s="1"/>
  <c r="TAP1370" s="1"/>
  <c r="TBF1359"/>
  <c r="TBF1364" s="1"/>
  <c r="TBF1370" s="1"/>
  <c r="TBV1359"/>
  <c r="TBV1364" s="1"/>
  <c r="TBV1370" s="1"/>
  <c r="TCL1359"/>
  <c r="TCL1364" s="1"/>
  <c r="TCL1370" s="1"/>
  <c r="TDB1359"/>
  <c r="TDB1364" s="1"/>
  <c r="TDB1370" s="1"/>
  <c r="TDR1359"/>
  <c r="TDR1364" s="1"/>
  <c r="TDR1370" s="1"/>
  <c r="TEH1359"/>
  <c r="TEH1364" s="1"/>
  <c r="TEH1370" s="1"/>
  <c r="TEX1359"/>
  <c r="TEX1364" s="1"/>
  <c r="TEX1370" s="1"/>
  <c r="TFN1359"/>
  <c r="TFN1364" s="1"/>
  <c r="TFN1370" s="1"/>
  <c r="TGD1359"/>
  <c r="TGD1364" s="1"/>
  <c r="TGD1370" s="1"/>
  <c r="TGT1359"/>
  <c r="TGT1364" s="1"/>
  <c r="TGT1370" s="1"/>
  <c r="THJ1359"/>
  <c r="THJ1364" s="1"/>
  <c r="THJ1370" s="1"/>
  <c r="THZ1359"/>
  <c r="THZ1364" s="1"/>
  <c r="THZ1370" s="1"/>
  <c r="TIP1359"/>
  <c r="TIP1364" s="1"/>
  <c r="TIP1370" s="1"/>
  <c r="TJF1359"/>
  <c r="TJF1364" s="1"/>
  <c r="TJF1370" s="1"/>
  <c r="TJV1359"/>
  <c r="TJV1364" s="1"/>
  <c r="TJV1370" s="1"/>
  <c r="TKL1359"/>
  <c r="TKL1364" s="1"/>
  <c r="TKL1370" s="1"/>
  <c r="TLB1359"/>
  <c r="TLB1364" s="1"/>
  <c r="TLB1370" s="1"/>
  <c r="TLR1359"/>
  <c r="TLR1364" s="1"/>
  <c r="TLR1370" s="1"/>
  <c r="TMH1359"/>
  <c r="TMH1364" s="1"/>
  <c r="TMH1370" s="1"/>
  <c r="TMX1359"/>
  <c r="TMX1364" s="1"/>
  <c r="TMX1370" s="1"/>
  <c r="TNN1359"/>
  <c r="TNN1364" s="1"/>
  <c r="TNN1370" s="1"/>
  <c r="TOD1359"/>
  <c r="TOD1364" s="1"/>
  <c r="TOD1370" s="1"/>
  <c r="TOT1359"/>
  <c r="TOT1364" s="1"/>
  <c r="TOT1370" s="1"/>
  <c r="TPJ1359"/>
  <c r="TPJ1364" s="1"/>
  <c r="TPJ1370" s="1"/>
  <c r="TPZ1359"/>
  <c r="TPZ1364" s="1"/>
  <c r="TPZ1370" s="1"/>
  <c r="TQP1359"/>
  <c r="TQP1364" s="1"/>
  <c r="TQP1370" s="1"/>
  <c r="TRF1359"/>
  <c r="TRF1364" s="1"/>
  <c r="TRF1370" s="1"/>
  <c r="TRV1359"/>
  <c r="TRV1364" s="1"/>
  <c r="TRV1370" s="1"/>
  <c r="TSL1359"/>
  <c r="TSL1364" s="1"/>
  <c r="TSL1370" s="1"/>
  <c r="TTB1359"/>
  <c r="TTB1364" s="1"/>
  <c r="TTB1370" s="1"/>
  <c r="TTR1359"/>
  <c r="TTR1364" s="1"/>
  <c r="TTR1370" s="1"/>
  <c r="TUH1359"/>
  <c r="TUH1364" s="1"/>
  <c r="TUH1370" s="1"/>
  <c r="TUX1359"/>
  <c r="TUX1364" s="1"/>
  <c r="TUX1370" s="1"/>
  <c r="TVN1359"/>
  <c r="TVN1364" s="1"/>
  <c r="TVN1370" s="1"/>
  <c r="TWD1359"/>
  <c r="TWD1364" s="1"/>
  <c r="TWD1370" s="1"/>
  <c r="TWT1359"/>
  <c r="TWT1364" s="1"/>
  <c r="TWT1370" s="1"/>
  <c r="TXJ1359"/>
  <c r="TXJ1364" s="1"/>
  <c r="TXJ1370" s="1"/>
  <c r="TXZ1359"/>
  <c r="TXZ1364" s="1"/>
  <c r="TXZ1370" s="1"/>
  <c r="TYP1359"/>
  <c r="TYP1364" s="1"/>
  <c r="TYP1370" s="1"/>
  <c r="TZF1359"/>
  <c r="TZF1364" s="1"/>
  <c r="TZF1370" s="1"/>
  <c r="TZV1359"/>
  <c r="TZV1364" s="1"/>
  <c r="TZV1370" s="1"/>
  <c r="UAL1359"/>
  <c r="UAL1364" s="1"/>
  <c r="UAL1370" s="1"/>
  <c r="UBB1359"/>
  <c r="UBB1364" s="1"/>
  <c r="UBB1370" s="1"/>
  <c r="UBR1359"/>
  <c r="UBR1364" s="1"/>
  <c r="UBR1370" s="1"/>
  <c r="UCH1359"/>
  <c r="UCH1364" s="1"/>
  <c r="UCH1370" s="1"/>
  <c r="UCX1359"/>
  <c r="UCX1364" s="1"/>
  <c r="UCX1370" s="1"/>
  <c r="UDN1359"/>
  <c r="UDN1364" s="1"/>
  <c r="UDN1370" s="1"/>
  <c r="UED1359"/>
  <c r="UED1364" s="1"/>
  <c r="UED1370" s="1"/>
  <c r="UET1359"/>
  <c r="UET1364" s="1"/>
  <c r="UET1370" s="1"/>
  <c r="UFJ1359"/>
  <c r="UFJ1364" s="1"/>
  <c r="UFJ1370" s="1"/>
  <c r="UFZ1359"/>
  <c r="UFZ1364" s="1"/>
  <c r="UFZ1370" s="1"/>
  <c r="UGP1359"/>
  <c r="UGP1364" s="1"/>
  <c r="UGP1370" s="1"/>
  <c r="UHF1359"/>
  <c r="UHF1364" s="1"/>
  <c r="UHF1370" s="1"/>
  <c r="UHV1359"/>
  <c r="UHV1364" s="1"/>
  <c r="UHV1370" s="1"/>
  <c r="UIL1359"/>
  <c r="UIL1364" s="1"/>
  <c r="UIL1370" s="1"/>
  <c r="UJB1359"/>
  <c r="UJB1364" s="1"/>
  <c r="UJB1370" s="1"/>
  <c r="UJR1359"/>
  <c r="UJR1364" s="1"/>
  <c r="UJR1370" s="1"/>
  <c r="UKH1359"/>
  <c r="UKH1364" s="1"/>
  <c r="UKH1370" s="1"/>
  <c r="UKX1359"/>
  <c r="UKX1364" s="1"/>
  <c r="UKX1370" s="1"/>
  <c r="ULN1359"/>
  <c r="ULN1364" s="1"/>
  <c r="ULN1370" s="1"/>
  <c r="UMD1359"/>
  <c r="UMD1364" s="1"/>
  <c r="UMD1370" s="1"/>
  <c r="UMT1359"/>
  <c r="UMT1364" s="1"/>
  <c r="UMT1370" s="1"/>
  <c r="UNJ1359"/>
  <c r="UNJ1364" s="1"/>
  <c r="UNJ1370" s="1"/>
  <c r="UNZ1359"/>
  <c r="UNZ1364" s="1"/>
  <c r="UNZ1370" s="1"/>
  <c r="UOP1359"/>
  <c r="UOP1364" s="1"/>
  <c r="UOP1370" s="1"/>
  <c r="UPF1359"/>
  <c r="UPF1364" s="1"/>
  <c r="UPF1370" s="1"/>
  <c r="UPV1359"/>
  <c r="UPV1364" s="1"/>
  <c r="UPV1370" s="1"/>
  <c r="UQL1359"/>
  <c r="UQL1364" s="1"/>
  <c r="UQL1370" s="1"/>
  <c r="URB1359"/>
  <c r="URB1364" s="1"/>
  <c r="URB1370" s="1"/>
  <c r="URR1359"/>
  <c r="URR1364" s="1"/>
  <c r="URR1370" s="1"/>
  <c r="USH1359"/>
  <c r="USH1364" s="1"/>
  <c r="USH1370" s="1"/>
  <c r="USX1359"/>
  <c r="USX1364" s="1"/>
  <c r="USX1370" s="1"/>
  <c r="UTN1359"/>
  <c r="UTN1364" s="1"/>
  <c r="UTN1370" s="1"/>
  <c r="UUD1359"/>
  <c r="UUD1364" s="1"/>
  <c r="UUD1370" s="1"/>
  <c r="UUT1359"/>
  <c r="UUT1364" s="1"/>
  <c r="UUT1370" s="1"/>
  <c r="UVJ1359"/>
  <c r="UVJ1364" s="1"/>
  <c r="UVJ1370" s="1"/>
  <c r="UVZ1359"/>
  <c r="UVZ1364" s="1"/>
  <c r="UVZ1370" s="1"/>
  <c r="UWP1359"/>
  <c r="UWP1364" s="1"/>
  <c r="UWP1370" s="1"/>
  <c r="UXF1359"/>
  <c r="UXF1364" s="1"/>
  <c r="UXF1370" s="1"/>
  <c r="UXV1359"/>
  <c r="UXV1364" s="1"/>
  <c r="UXV1370" s="1"/>
  <c r="UYL1359"/>
  <c r="UYL1364" s="1"/>
  <c r="UYL1370" s="1"/>
  <c r="UZB1359"/>
  <c r="UZB1364" s="1"/>
  <c r="UZB1370" s="1"/>
  <c r="UZR1359"/>
  <c r="UZR1364" s="1"/>
  <c r="UZR1370" s="1"/>
  <c r="VAH1359"/>
  <c r="VAH1364" s="1"/>
  <c r="VAH1370" s="1"/>
  <c r="VAX1359"/>
  <c r="VAX1364" s="1"/>
  <c r="VAX1370" s="1"/>
  <c r="VBN1359"/>
  <c r="VBN1364" s="1"/>
  <c r="VBN1370" s="1"/>
  <c r="VCD1359"/>
  <c r="VCD1364" s="1"/>
  <c r="VCD1370" s="1"/>
  <c r="VCT1359"/>
  <c r="VCT1364" s="1"/>
  <c r="VCT1370" s="1"/>
  <c r="VDJ1359"/>
  <c r="VDJ1364" s="1"/>
  <c r="VDJ1370" s="1"/>
  <c r="VDZ1359"/>
  <c r="VDZ1364" s="1"/>
  <c r="VDZ1370" s="1"/>
  <c r="VEP1359"/>
  <c r="VEP1364" s="1"/>
  <c r="VEP1370" s="1"/>
  <c r="VFF1359"/>
  <c r="VFF1364" s="1"/>
  <c r="VFF1370" s="1"/>
  <c r="VFV1359"/>
  <c r="VFV1364" s="1"/>
  <c r="VFV1370" s="1"/>
  <c r="VGL1359"/>
  <c r="VGL1364" s="1"/>
  <c r="VGL1370" s="1"/>
  <c r="VHB1359"/>
  <c r="VHB1364" s="1"/>
  <c r="VHB1370" s="1"/>
  <c r="VHR1359"/>
  <c r="VHR1364" s="1"/>
  <c r="VHR1370" s="1"/>
  <c r="VIH1359"/>
  <c r="VIH1364" s="1"/>
  <c r="VIH1370" s="1"/>
  <c r="VIX1359"/>
  <c r="VIX1364" s="1"/>
  <c r="VIX1370" s="1"/>
  <c r="VJN1359"/>
  <c r="VJN1364" s="1"/>
  <c r="VJN1370" s="1"/>
  <c r="VKD1359"/>
  <c r="VKD1364" s="1"/>
  <c r="VKD1370" s="1"/>
  <c r="VKT1359"/>
  <c r="VKT1364" s="1"/>
  <c r="VKT1370" s="1"/>
  <c r="VLJ1359"/>
  <c r="VLJ1364" s="1"/>
  <c r="VLJ1370" s="1"/>
  <c r="VLZ1359"/>
  <c r="VLZ1364" s="1"/>
  <c r="VLZ1370" s="1"/>
  <c r="VMP1359"/>
  <c r="VMP1364" s="1"/>
  <c r="VMP1370" s="1"/>
  <c r="VNF1359"/>
  <c r="VNF1364" s="1"/>
  <c r="VNF1370" s="1"/>
  <c r="VNV1359"/>
  <c r="VNV1364" s="1"/>
  <c r="VNV1370" s="1"/>
  <c r="VOL1359"/>
  <c r="VOL1364" s="1"/>
  <c r="VOL1370" s="1"/>
  <c r="VPB1359"/>
  <c r="VPB1364" s="1"/>
  <c r="VPB1370" s="1"/>
  <c r="VPR1359"/>
  <c r="VPR1364" s="1"/>
  <c r="VPR1370" s="1"/>
  <c r="VQH1359"/>
  <c r="VQH1364" s="1"/>
  <c r="VQH1370" s="1"/>
  <c r="VQX1359"/>
  <c r="VQX1364" s="1"/>
  <c r="VQX1370" s="1"/>
  <c r="VRN1359"/>
  <c r="VRN1364" s="1"/>
  <c r="VRN1370" s="1"/>
  <c r="VSD1359"/>
  <c r="VSD1364" s="1"/>
  <c r="VSD1370" s="1"/>
  <c r="VST1359"/>
  <c r="VST1364" s="1"/>
  <c r="VST1370" s="1"/>
  <c r="VTJ1359"/>
  <c r="VTJ1364" s="1"/>
  <c r="VTJ1370" s="1"/>
  <c r="VTZ1359"/>
  <c r="VTZ1364" s="1"/>
  <c r="VTZ1370" s="1"/>
  <c r="VUP1359"/>
  <c r="VUP1364" s="1"/>
  <c r="VUP1370" s="1"/>
  <c r="VVF1359"/>
  <c r="VVF1364" s="1"/>
  <c r="VVF1370" s="1"/>
  <c r="VVV1359"/>
  <c r="VVV1364" s="1"/>
  <c r="VVV1370" s="1"/>
  <c r="VWL1359"/>
  <c r="VWL1364" s="1"/>
  <c r="VWL1370" s="1"/>
  <c r="VXB1359"/>
  <c r="VXB1364" s="1"/>
  <c r="VXB1370" s="1"/>
  <c r="VXR1359"/>
  <c r="VXR1364" s="1"/>
  <c r="VXR1370" s="1"/>
  <c r="VYH1359"/>
  <c r="VYH1364" s="1"/>
  <c r="VYH1370" s="1"/>
  <c r="VYX1359"/>
  <c r="VYX1364" s="1"/>
  <c r="VYX1370" s="1"/>
  <c r="VZN1359"/>
  <c r="VZN1364" s="1"/>
  <c r="VZN1370" s="1"/>
  <c r="WAD1359"/>
  <c r="WAD1364" s="1"/>
  <c r="WAD1370" s="1"/>
  <c r="WAT1359"/>
  <c r="WAT1364" s="1"/>
  <c r="WAT1370" s="1"/>
  <c r="WBJ1359"/>
  <c r="WBJ1364" s="1"/>
  <c r="WBJ1370" s="1"/>
  <c r="WBZ1359"/>
  <c r="WBZ1364" s="1"/>
  <c r="WBZ1370" s="1"/>
  <c r="WCP1359"/>
  <c r="WCP1364" s="1"/>
  <c r="WCP1370" s="1"/>
  <c r="WDF1359"/>
  <c r="WDF1364" s="1"/>
  <c r="WDF1370" s="1"/>
  <c r="WDV1359"/>
  <c r="WDV1364" s="1"/>
  <c r="WDV1370" s="1"/>
  <c r="WEL1359"/>
  <c r="WEL1364" s="1"/>
  <c r="WEL1370" s="1"/>
  <c r="WFB1359"/>
  <c r="WFB1364" s="1"/>
  <c r="WFB1370" s="1"/>
  <c r="WFR1359"/>
  <c r="WFR1364" s="1"/>
  <c r="WFR1370" s="1"/>
  <c r="WGH1359"/>
  <c r="WGH1364" s="1"/>
  <c r="WGH1370" s="1"/>
  <c r="WGX1359"/>
  <c r="WGX1364" s="1"/>
  <c r="WGX1370" s="1"/>
  <c r="WHN1359"/>
  <c r="WHN1364" s="1"/>
  <c r="WHN1370" s="1"/>
  <c r="WID1359"/>
  <c r="WID1364" s="1"/>
  <c r="WID1370" s="1"/>
  <c r="WIT1359"/>
  <c r="WIT1364" s="1"/>
  <c r="WIT1370" s="1"/>
  <c r="WJJ1359"/>
  <c r="WJJ1364" s="1"/>
  <c r="WJJ1370" s="1"/>
  <c r="WJZ1359"/>
  <c r="WJZ1364" s="1"/>
  <c r="WJZ1370" s="1"/>
  <c r="WKP1359"/>
  <c r="WKP1364" s="1"/>
  <c r="WKP1370" s="1"/>
  <c r="WLF1359"/>
  <c r="WLF1364" s="1"/>
  <c r="WLF1370" s="1"/>
  <c r="WLV1359"/>
  <c r="WLV1364" s="1"/>
  <c r="WLV1370" s="1"/>
  <c r="WML1359"/>
  <c r="WML1364" s="1"/>
  <c r="WML1370" s="1"/>
  <c r="WNB1359"/>
  <c r="WNB1364" s="1"/>
  <c r="WNB1370" s="1"/>
  <c r="WNR1359"/>
  <c r="WNR1364" s="1"/>
  <c r="WNR1370" s="1"/>
  <c r="WOH1359"/>
  <c r="WOH1364" s="1"/>
  <c r="WOH1370" s="1"/>
  <c r="WOX1359"/>
  <c r="WOX1364" s="1"/>
  <c r="WOX1370" s="1"/>
  <c r="WPN1359"/>
  <c r="WPN1364" s="1"/>
  <c r="WPN1370" s="1"/>
  <c r="WQD1359"/>
  <c r="WQD1364" s="1"/>
  <c r="WQD1370" s="1"/>
  <c r="WQT1359"/>
  <c r="WQT1364" s="1"/>
  <c r="WQT1370" s="1"/>
  <c r="WRJ1359"/>
  <c r="WRJ1364" s="1"/>
  <c r="WRJ1370" s="1"/>
  <c r="WRZ1359"/>
  <c r="WRZ1364" s="1"/>
  <c r="WRZ1370" s="1"/>
  <c r="WSP1359"/>
  <c r="WSP1364" s="1"/>
  <c r="WSP1370" s="1"/>
  <c r="WTF1359"/>
  <c r="WTF1364" s="1"/>
  <c r="WTF1370" s="1"/>
  <c r="WTV1359"/>
  <c r="WTV1364" s="1"/>
  <c r="WTV1370" s="1"/>
  <c r="WUL1359"/>
  <c r="WUL1364" s="1"/>
  <c r="WUL1370" s="1"/>
  <c r="WVB1359"/>
  <c r="WVB1364" s="1"/>
  <c r="WVB1370" s="1"/>
  <c r="WVR1359"/>
  <c r="WVR1364" s="1"/>
  <c r="WVR1370" s="1"/>
  <c r="WWH1359"/>
  <c r="WWH1364" s="1"/>
  <c r="WWH1370" s="1"/>
  <c r="WWX1359"/>
  <c r="WWX1364" s="1"/>
  <c r="WWX1370" s="1"/>
  <c r="WXN1359"/>
  <c r="WXN1364" s="1"/>
  <c r="WXN1370" s="1"/>
  <c r="WYD1359"/>
  <c r="WYD1364" s="1"/>
  <c r="WYD1370" s="1"/>
  <c r="WYT1359"/>
  <c r="WYT1364" s="1"/>
  <c r="WYT1370" s="1"/>
  <c r="WZJ1359"/>
  <c r="WZJ1364" s="1"/>
  <c r="WZJ1370" s="1"/>
  <c r="WZZ1359"/>
  <c r="WZZ1364" s="1"/>
  <c r="WZZ1370" s="1"/>
  <c r="XAP1359"/>
  <c r="XAP1364" s="1"/>
  <c r="XAP1370" s="1"/>
  <c r="XBF1359"/>
  <c r="XBF1364" s="1"/>
  <c r="XBF1370" s="1"/>
  <c r="XBV1359"/>
  <c r="XBV1364" s="1"/>
  <c r="XBV1370" s="1"/>
  <c r="XCL1359"/>
  <c r="XCL1364" s="1"/>
  <c r="XCL1370" s="1"/>
  <c r="XDB1359"/>
  <c r="XDB1364" s="1"/>
  <c r="XDB1370" s="1"/>
  <c r="XDR1359"/>
  <c r="XDR1364" s="1"/>
  <c r="XDR1370" s="1"/>
  <c r="XEH1359"/>
  <c r="XEH1364" s="1"/>
  <c r="XEH1370" s="1"/>
  <c r="XEX1359"/>
  <c r="XEX1364" s="1"/>
  <c r="XEX1370" s="1"/>
  <c r="N1360"/>
  <c r="N1365" s="1"/>
  <c r="N1371" s="1"/>
  <c r="P1360"/>
  <c r="P1365" s="1"/>
  <c r="P1371" s="1"/>
  <c r="AE1360"/>
  <c r="AE1365" s="1"/>
  <c r="AE1371" s="1"/>
  <c r="AT1360"/>
  <c r="AT1365" s="1"/>
  <c r="AT1371" s="1"/>
  <c r="AV1360"/>
  <c r="AV1365" s="1"/>
  <c r="AV1371" s="1"/>
  <c r="BK1360"/>
  <c r="BK1365" s="1"/>
  <c r="BK1371" s="1"/>
  <c r="BZ1360"/>
  <c r="BZ1365" s="1"/>
  <c r="BZ1371" s="1"/>
  <c r="CB1360"/>
  <c r="CB1365" s="1"/>
  <c r="CB1371" s="1"/>
  <c r="CQ1360"/>
  <c r="CQ1365" s="1"/>
  <c r="CQ1371" s="1"/>
  <c r="DF1360"/>
  <c r="DF1365" s="1"/>
  <c r="DF1371" s="1"/>
  <c r="DH1360"/>
  <c r="DH1365" s="1"/>
  <c r="DH1371" s="1"/>
  <c r="DW1360"/>
  <c r="DW1365" s="1"/>
  <c r="DW1371" s="1"/>
  <c r="EL1360"/>
  <c r="EL1365" s="1"/>
  <c r="EL1371" s="1"/>
  <c r="EN1360"/>
  <c r="EN1365" s="1"/>
  <c r="EN1371" s="1"/>
  <c r="FC1360"/>
  <c r="FC1365" s="1"/>
  <c r="FC1371" s="1"/>
  <c r="FR1360"/>
  <c r="FR1365" s="1"/>
  <c r="FR1371" s="1"/>
  <c r="FT1360"/>
  <c r="FT1365" s="1"/>
  <c r="FT1371" s="1"/>
  <c r="GI1360"/>
  <c r="GI1365" s="1"/>
  <c r="GI1371" s="1"/>
  <c r="GX1360"/>
  <c r="GX1365" s="1"/>
  <c r="GX1371" s="1"/>
  <c r="GZ1360"/>
  <c r="GZ1365" s="1"/>
  <c r="GZ1371" s="1"/>
  <c r="HO1360"/>
  <c r="HO1365" s="1"/>
  <c r="HO1371" s="1"/>
  <c r="ID1360"/>
  <c r="ID1365" s="1"/>
  <c r="ID1371" s="1"/>
  <c r="IF1360"/>
  <c r="IF1365" s="1"/>
  <c r="IF1371" s="1"/>
  <c r="IU1360"/>
  <c r="IU1365" s="1"/>
  <c r="IU1371" s="1"/>
  <c r="JJ1360"/>
  <c r="JJ1365" s="1"/>
  <c r="JJ1371" s="1"/>
  <c r="JL1360"/>
  <c r="JL1365" s="1"/>
  <c r="JL1371" s="1"/>
  <c r="KA1360"/>
  <c r="KA1365" s="1"/>
  <c r="KA1371" s="1"/>
  <c r="KP1360"/>
  <c r="KP1365" s="1"/>
  <c r="KP1371" s="1"/>
  <c r="KR1360"/>
  <c r="KR1365" s="1"/>
  <c r="KR1371" s="1"/>
  <c r="LG1360"/>
  <c r="LG1365" s="1"/>
  <c r="LG1371" s="1"/>
  <c r="LV1360"/>
  <c r="LV1365" s="1"/>
  <c r="LV1371" s="1"/>
  <c r="LX1360"/>
  <c r="LX1365" s="1"/>
  <c r="LX1371" s="1"/>
  <c r="MM1360"/>
  <c r="MM1365" s="1"/>
  <c r="MM1371" s="1"/>
  <c r="NB1360"/>
  <c r="NB1365" s="1"/>
  <c r="NB1371" s="1"/>
  <c r="ND1360"/>
  <c r="ND1365" s="1"/>
  <c r="ND1371" s="1"/>
  <c r="NS1360"/>
  <c r="NS1365" s="1"/>
  <c r="NS1371" s="1"/>
  <c r="OH1360"/>
  <c r="OH1365" s="1"/>
  <c r="OH1371" s="1"/>
  <c r="OJ1360"/>
  <c r="OJ1365" s="1"/>
  <c r="OJ1371" s="1"/>
  <c r="OY1360"/>
  <c r="OY1365" s="1"/>
  <c r="OY1371" s="1"/>
  <c r="PN1360"/>
  <c r="PN1365" s="1"/>
  <c r="PN1371" s="1"/>
  <c r="PP1360"/>
  <c r="PP1365" s="1"/>
  <c r="PP1371" s="1"/>
  <c r="QE1360"/>
  <c r="QE1365" s="1"/>
  <c r="QE1371" s="1"/>
  <c r="QT1360"/>
  <c r="QT1365" s="1"/>
  <c r="QT1371" s="1"/>
  <c r="QV1360"/>
  <c r="QV1365" s="1"/>
  <c r="QV1371" s="1"/>
  <c r="RK1360"/>
  <c r="RK1365" s="1"/>
  <c r="RK1371" s="1"/>
  <c r="RZ1360"/>
  <c r="RZ1365" s="1"/>
  <c r="RZ1371" s="1"/>
  <c r="SB1360"/>
  <c r="SB1365" s="1"/>
  <c r="SB1371" s="1"/>
  <c r="SQ1360"/>
  <c r="SQ1365" s="1"/>
  <c r="SQ1371" s="1"/>
  <c r="TF1360"/>
  <c r="TF1365" s="1"/>
  <c r="TF1371" s="1"/>
  <c r="TH1360"/>
  <c r="TH1365" s="1"/>
  <c r="TH1371" s="1"/>
  <c r="TW1360"/>
  <c r="TW1365" s="1"/>
  <c r="TW1371" s="1"/>
  <c r="UL1360"/>
  <c r="UL1365" s="1"/>
  <c r="UL1371" s="1"/>
  <c r="UN1360"/>
  <c r="UN1365" s="1"/>
  <c r="UN1371" s="1"/>
  <c r="VC1360"/>
  <c r="VC1365" s="1"/>
  <c r="VC1371" s="1"/>
  <c r="VR1360"/>
  <c r="VR1365" s="1"/>
  <c r="VR1371" s="1"/>
  <c r="VT1360"/>
  <c r="VT1365" s="1"/>
  <c r="VT1371" s="1"/>
  <c r="WI1360"/>
  <c r="WI1365" s="1"/>
  <c r="WI1371" s="1"/>
  <c r="WX1360"/>
  <c r="WX1365" s="1"/>
  <c r="WX1371" s="1"/>
  <c r="WZ1360"/>
  <c r="WZ1365" s="1"/>
  <c r="WZ1371" s="1"/>
  <c r="XO1360"/>
  <c r="XO1365" s="1"/>
  <c r="XO1371" s="1"/>
  <c r="YD1360"/>
  <c r="YD1365" s="1"/>
  <c r="YD1371" s="1"/>
  <c r="YF1360"/>
  <c r="YF1365" s="1"/>
  <c r="YF1371" s="1"/>
  <c r="YU1360"/>
  <c r="YU1365" s="1"/>
  <c r="YU1371" s="1"/>
  <c r="ZJ1360"/>
  <c r="ZJ1365" s="1"/>
  <c r="ZJ1371" s="1"/>
  <c r="ZL1360"/>
  <c r="ZL1365" s="1"/>
  <c r="ZL1371" s="1"/>
  <c r="AAA1360"/>
  <c r="AAA1365" s="1"/>
  <c r="AAA1371" s="1"/>
  <c r="AAP1360"/>
  <c r="AAP1365" s="1"/>
  <c r="AAP1371" s="1"/>
  <c r="AAR1360"/>
  <c r="AAR1365" s="1"/>
  <c r="AAR1371" s="1"/>
  <c r="ABG1360"/>
  <c r="ABG1365" s="1"/>
  <c r="ABG1371" s="1"/>
  <c r="ABV1360"/>
  <c r="ABV1365" s="1"/>
  <c r="ABV1371" s="1"/>
  <c r="ABX1360"/>
  <c r="ABX1365" s="1"/>
  <c r="ABX1371" s="1"/>
  <c r="ACM1360"/>
  <c r="ACM1365" s="1"/>
  <c r="ACM1371" s="1"/>
  <c r="ADB1360"/>
  <c r="ADB1365" s="1"/>
  <c r="ADB1371" s="1"/>
  <c r="ADD1360"/>
  <c r="ADD1365" s="1"/>
  <c r="ADD1371" s="1"/>
  <c r="ADS1360"/>
  <c r="ADS1365" s="1"/>
  <c r="ADS1371" s="1"/>
  <c r="AEH1360"/>
  <c r="AEH1365" s="1"/>
  <c r="AEH1371" s="1"/>
  <c r="AEJ1360"/>
  <c r="AEJ1365" s="1"/>
  <c r="AEJ1371" s="1"/>
  <c r="AEY1360"/>
  <c r="AEY1365" s="1"/>
  <c r="AEY1371" s="1"/>
  <c r="AFN1360"/>
  <c r="AFN1365" s="1"/>
  <c r="AFN1371" s="1"/>
  <c r="AFP1360"/>
  <c r="AFP1365" s="1"/>
  <c r="AFP1371" s="1"/>
  <c r="AGE1360"/>
  <c r="AGE1365" s="1"/>
  <c r="AGE1371" s="1"/>
  <c r="AGT1360"/>
  <c r="AGT1365" s="1"/>
  <c r="AGT1371" s="1"/>
  <c r="AGV1360"/>
  <c r="AGV1365" s="1"/>
  <c r="AGV1371" s="1"/>
  <c r="AHK1360"/>
  <c r="AHK1365" s="1"/>
  <c r="AHK1371" s="1"/>
  <c r="AHZ1360"/>
  <c r="AHZ1365" s="1"/>
  <c r="AHZ1371" s="1"/>
  <c r="AIB1360"/>
  <c r="AIB1365" s="1"/>
  <c r="AIB1371" s="1"/>
  <c r="AIQ1360"/>
  <c r="AIQ1365" s="1"/>
  <c r="AIQ1371" s="1"/>
  <c r="AJF1360"/>
  <c r="AJF1365" s="1"/>
  <c r="AJF1371" s="1"/>
  <c r="AJH1360"/>
  <c r="AJH1365" s="1"/>
  <c r="AJH1371" s="1"/>
  <c r="AJW1360"/>
  <c r="AJW1365" s="1"/>
  <c r="AJW1371" s="1"/>
  <c r="AKL1360"/>
  <c r="AKL1365" s="1"/>
  <c r="AKL1371" s="1"/>
  <c r="AKN1360"/>
  <c r="AKN1365" s="1"/>
  <c r="AKN1371" s="1"/>
  <c r="ALC1360"/>
  <c r="ALC1365" s="1"/>
  <c r="ALC1371" s="1"/>
  <c r="ALR1360"/>
  <c r="ALR1365" s="1"/>
  <c r="ALR1371" s="1"/>
  <c r="ALT1360"/>
  <c r="ALT1365" s="1"/>
  <c r="ALT1371" s="1"/>
  <c r="AMI1360"/>
  <c r="AMI1365" s="1"/>
  <c r="AMI1371" s="1"/>
  <c r="AMX1360"/>
  <c r="AMX1365" s="1"/>
  <c r="AMX1371" s="1"/>
  <c r="AMZ1360"/>
  <c r="AMZ1365" s="1"/>
  <c r="AMZ1371" s="1"/>
  <c r="ANO1360"/>
  <c r="ANO1365" s="1"/>
  <c r="ANO1371" s="1"/>
  <c r="AOD1360"/>
  <c r="AOD1365" s="1"/>
  <c r="AOD1371" s="1"/>
  <c r="AOF1360"/>
  <c r="AOF1365" s="1"/>
  <c r="AOF1371" s="1"/>
  <c r="AOU1360"/>
  <c r="AOU1365" s="1"/>
  <c r="AOU1371" s="1"/>
  <c r="APJ1360"/>
  <c r="APJ1365" s="1"/>
  <c r="APJ1371" s="1"/>
  <c r="APL1360"/>
  <c r="APL1365" s="1"/>
  <c r="APL1371" s="1"/>
  <c r="AQA1360"/>
  <c r="AQA1365" s="1"/>
  <c r="AQA1371" s="1"/>
  <c r="AQP1360"/>
  <c r="AQP1365" s="1"/>
  <c r="AQP1371" s="1"/>
  <c r="AQR1360"/>
  <c r="AQR1365" s="1"/>
  <c r="AQR1371" s="1"/>
  <c r="ARG1360"/>
  <c r="ARG1365" s="1"/>
  <c r="ARG1371" s="1"/>
  <c r="ARV1360"/>
  <c r="ARV1365" s="1"/>
  <c r="ARV1371" s="1"/>
  <c r="ARX1360"/>
  <c r="ARX1365" s="1"/>
  <c r="ARX1371" s="1"/>
  <c r="ASM1360"/>
  <c r="ASM1365" s="1"/>
  <c r="ASM1371" s="1"/>
  <c r="ATB1360"/>
  <c r="ATB1365" s="1"/>
  <c r="ATB1371" s="1"/>
  <c r="ATD1360"/>
  <c r="ATD1365" s="1"/>
  <c r="ATD1371" s="1"/>
  <c r="ATS1360"/>
  <c r="ATS1365" s="1"/>
  <c r="ATS1371" s="1"/>
  <c r="AUH1360"/>
  <c r="AUH1365" s="1"/>
  <c r="AUH1371" s="1"/>
  <c r="AUJ1360"/>
  <c r="AUJ1365" s="1"/>
  <c r="AUJ1371" s="1"/>
  <c r="AUY1360"/>
  <c r="AUY1365" s="1"/>
  <c r="AUY1371" s="1"/>
  <c r="AVN1360"/>
  <c r="AVN1365" s="1"/>
  <c r="AVN1371" s="1"/>
  <c r="AVP1360"/>
  <c r="AVP1365" s="1"/>
  <c r="AVP1371" s="1"/>
  <c r="AWE1360"/>
  <c r="AWE1365" s="1"/>
  <c r="AWE1371" s="1"/>
  <c r="AWT1360"/>
  <c r="AWT1365" s="1"/>
  <c r="AWT1371" s="1"/>
  <c r="AWV1360"/>
  <c r="AWV1365" s="1"/>
  <c r="AWV1371" s="1"/>
  <c r="AXK1360"/>
  <c r="AXK1365" s="1"/>
  <c r="AXK1371" s="1"/>
  <c r="AXZ1360"/>
  <c r="AXZ1365" s="1"/>
  <c r="AXZ1371" s="1"/>
  <c r="AYB1360"/>
  <c r="AYB1365" s="1"/>
  <c r="AYB1371" s="1"/>
  <c r="AYQ1360"/>
  <c r="AYQ1365" s="1"/>
  <c r="AYQ1371" s="1"/>
  <c r="AZF1360"/>
  <c r="AZF1365" s="1"/>
  <c r="AZF1371" s="1"/>
  <c r="AZH1360"/>
  <c r="AZH1365" s="1"/>
  <c r="AZH1371" s="1"/>
  <c r="AZW1360"/>
  <c r="AZW1365" s="1"/>
  <c r="AZW1371" s="1"/>
  <c r="BAL1360"/>
  <c r="BAL1365" s="1"/>
  <c r="BAL1371" s="1"/>
  <c r="BAN1360"/>
  <c r="BAN1365" s="1"/>
  <c r="BAN1371" s="1"/>
  <c r="BBC1360"/>
  <c r="BBC1365" s="1"/>
  <c r="BBC1371" s="1"/>
  <c r="BBR1360"/>
  <c r="BBR1365" s="1"/>
  <c r="BBR1371" s="1"/>
  <c r="BBT1360"/>
  <c r="BBT1365" s="1"/>
  <c r="BBT1371" s="1"/>
  <c r="BCI1360"/>
  <c r="BCI1365" s="1"/>
  <c r="BCI1371" s="1"/>
  <c r="BCX1360"/>
  <c r="BCX1365" s="1"/>
  <c r="BCX1371" s="1"/>
  <c r="BCZ1360"/>
  <c r="BCZ1365" s="1"/>
  <c r="BCZ1371" s="1"/>
  <c r="BDO1360"/>
  <c r="BDO1365" s="1"/>
  <c r="BDO1371" s="1"/>
  <c r="BED1360"/>
  <c r="BED1365" s="1"/>
  <c r="BED1371" s="1"/>
  <c r="BEF1360"/>
  <c r="BEF1365" s="1"/>
  <c r="BEF1371" s="1"/>
  <c r="BEU1360"/>
  <c r="BEU1365" s="1"/>
  <c r="BEU1371" s="1"/>
  <c r="BFJ1360"/>
  <c r="BFJ1365" s="1"/>
  <c r="BFJ1371" s="1"/>
  <c r="BFL1360"/>
  <c r="BFL1365" s="1"/>
  <c r="BFL1371" s="1"/>
  <c r="BGA1360"/>
  <c r="BGA1365" s="1"/>
  <c r="BGA1371" s="1"/>
  <c r="BGP1360"/>
  <c r="BGP1365" s="1"/>
  <c r="BGP1371" s="1"/>
  <c r="BGR1360"/>
  <c r="BGR1365" s="1"/>
  <c r="BGR1371" s="1"/>
  <c r="BHG1360"/>
  <c r="BHG1365" s="1"/>
  <c r="BHG1371" s="1"/>
  <c r="BHV1360"/>
  <c r="BHV1365" s="1"/>
  <c r="BHV1371" s="1"/>
  <c r="BHX1360"/>
  <c r="BHX1365" s="1"/>
  <c r="BHX1371" s="1"/>
  <c r="BIM1360"/>
  <c r="BIM1365" s="1"/>
  <c r="BIM1371" s="1"/>
  <c r="BJB1360"/>
  <c r="BJB1365" s="1"/>
  <c r="BJB1371" s="1"/>
  <c r="BJD1360"/>
  <c r="BJD1365" s="1"/>
  <c r="BJD1371" s="1"/>
  <c r="BJS1360"/>
  <c r="BJS1365" s="1"/>
  <c r="BJS1371" s="1"/>
  <c r="BKH1360"/>
  <c r="BKH1365" s="1"/>
  <c r="BKH1371" s="1"/>
  <c r="BKJ1360"/>
  <c r="BKJ1365" s="1"/>
  <c r="BKJ1371" s="1"/>
  <c r="BKY1360"/>
  <c r="BKY1365" s="1"/>
  <c r="BKY1371" s="1"/>
  <c r="BLN1360"/>
  <c r="BLN1365" s="1"/>
  <c r="BLN1371" s="1"/>
  <c r="BLP1360"/>
  <c r="BLP1365" s="1"/>
  <c r="BLP1371" s="1"/>
  <c r="BME1360"/>
  <c r="BME1365" s="1"/>
  <c r="BME1371" s="1"/>
  <c r="BMT1360"/>
  <c r="BMT1365" s="1"/>
  <c r="BMT1371" s="1"/>
  <c r="BMV1360"/>
  <c r="BMV1365" s="1"/>
  <c r="BMV1371" s="1"/>
  <c r="BNK1360"/>
  <c r="BNK1365" s="1"/>
  <c r="BNK1371" s="1"/>
  <c r="BNZ1360"/>
  <c r="BNZ1365" s="1"/>
  <c r="BNZ1371" s="1"/>
  <c r="BOB1360"/>
  <c r="BOB1365" s="1"/>
  <c r="BOB1371" s="1"/>
  <c r="BOQ1360"/>
  <c r="BOQ1365" s="1"/>
  <c r="BOQ1371" s="1"/>
  <c r="BPF1360"/>
  <c r="BPF1365" s="1"/>
  <c r="BPF1371" s="1"/>
  <c r="BPH1360"/>
  <c r="BPH1365" s="1"/>
  <c r="BPH1371" s="1"/>
  <c r="BPW1360"/>
  <c r="BPW1365" s="1"/>
  <c r="BPW1371" s="1"/>
  <c r="BQL1360"/>
  <c r="BQL1365" s="1"/>
  <c r="BQL1371" s="1"/>
  <c r="BQN1360"/>
  <c r="BQN1365" s="1"/>
  <c r="BQN1371" s="1"/>
  <c r="BRC1360"/>
  <c r="BRC1365" s="1"/>
  <c r="BRC1371" s="1"/>
  <c r="BRR1360"/>
  <c r="BRR1365" s="1"/>
  <c r="BRR1371" s="1"/>
  <c r="BRT1360"/>
  <c r="BRT1365" s="1"/>
  <c r="BRT1371" s="1"/>
  <c r="BSI1360"/>
  <c r="BSI1365" s="1"/>
  <c r="BSI1371" s="1"/>
  <c r="BSX1360"/>
  <c r="BSX1365" s="1"/>
  <c r="BSX1371" s="1"/>
  <c r="BSZ1360"/>
  <c r="BSZ1365" s="1"/>
  <c r="BSZ1371" s="1"/>
  <c r="BTO1360"/>
  <c r="BTO1365" s="1"/>
  <c r="BTO1371" s="1"/>
  <c r="BUD1360"/>
  <c r="BUD1365" s="1"/>
  <c r="BUD1371" s="1"/>
  <c r="BUF1360"/>
  <c r="BUF1365" s="1"/>
  <c r="BUF1371" s="1"/>
  <c r="BUU1360"/>
  <c r="BUU1365" s="1"/>
  <c r="BUU1371" s="1"/>
  <c r="BVJ1360"/>
  <c r="BVJ1365" s="1"/>
  <c r="BVJ1371" s="1"/>
  <c r="BVL1360"/>
  <c r="BVL1365" s="1"/>
  <c r="BVL1371" s="1"/>
  <c r="BWA1360"/>
  <c r="BWA1365" s="1"/>
  <c r="BWA1371" s="1"/>
  <c r="BWP1360"/>
  <c r="BWP1365" s="1"/>
  <c r="BWP1371" s="1"/>
  <c r="BWR1360"/>
  <c r="BWR1365" s="1"/>
  <c r="BWR1371" s="1"/>
  <c r="BXG1360"/>
  <c r="BXG1365" s="1"/>
  <c r="BXG1371" s="1"/>
  <c r="BXV1360"/>
  <c r="BXV1365" s="1"/>
  <c r="BXV1371" s="1"/>
  <c r="BXX1360"/>
  <c r="BXX1365" s="1"/>
  <c r="BXX1371" s="1"/>
  <c r="BYM1360"/>
  <c r="BYM1365" s="1"/>
  <c r="BYM1371" s="1"/>
  <c r="BZB1360"/>
  <c r="BZB1365" s="1"/>
  <c r="BZB1371" s="1"/>
  <c r="BZD1360"/>
  <c r="BZD1365" s="1"/>
  <c r="BZD1371" s="1"/>
  <c r="BZS1360"/>
  <c r="BZS1365" s="1"/>
  <c r="BZS1371" s="1"/>
  <c r="CAH1360"/>
  <c r="CAH1365" s="1"/>
  <c r="CAH1371" s="1"/>
  <c r="CAJ1360"/>
  <c r="CAJ1365" s="1"/>
  <c r="CAJ1371" s="1"/>
  <c r="CAY1360"/>
  <c r="CAY1365" s="1"/>
  <c r="CAY1371" s="1"/>
  <c r="CBN1360"/>
  <c r="CBN1365" s="1"/>
  <c r="CBN1371" s="1"/>
  <c r="CBP1360"/>
  <c r="CBP1365" s="1"/>
  <c r="CBP1371" s="1"/>
  <c r="CCE1360"/>
  <c r="CCE1365" s="1"/>
  <c r="CCE1371" s="1"/>
  <c r="CCT1360"/>
  <c r="CCT1365" s="1"/>
  <c r="CCT1371" s="1"/>
  <c r="CCV1360"/>
  <c r="CCV1365" s="1"/>
  <c r="CCV1371" s="1"/>
  <c r="CDK1360"/>
  <c r="CDK1365" s="1"/>
  <c r="CDK1371" s="1"/>
  <c r="CDZ1360"/>
  <c r="CDZ1365" s="1"/>
  <c r="CDZ1371" s="1"/>
  <c r="CEB1360"/>
  <c r="CEB1365" s="1"/>
  <c r="CEB1371" s="1"/>
  <c r="CEQ1360"/>
  <c r="CEQ1365" s="1"/>
  <c r="CEQ1371" s="1"/>
  <c r="CFF1360"/>
  <c r="CFF1365" s="1"/>
  <c r="CFF1371" s="1"/>
  <c r="CFH1360"/>
  <c r="CFH1365" s="1"/>
  <c r="CFH1371" s="1"/>
  <c r="CFW1360"/>
  <c r="CFW1365" s="1"/>
  <c r="CFW1371" s="1"/>
  <c r="CGL1360"/>
  <c r="CGL1365" s="1"/>
  <c r="CGL1371" s="1"/>
  <c r="CGN1360"/>
  <c r="CGN1365" s="1"/>
  <c r="CGN1371" s="1"/>
  <c r="CHC1360"/>
  <c r="CHC1365" s="1"/>
  <c r="CHC1371" s="1"/>
  <c r="CHR1360"/>
  <c r="CHR1365" s="1"/>
  <c r="CHR1371" s="1"/>
  <c r="CHT1360"/>
  <c r="CHT1365" s="1"/>
  <c r="CHT1371" s="1"/>
  <c r="CII1360"/>
  <c r="CII1365" s="1"/>
  <c r="CII1371" s="1"/>
  <c r="CIX1360"/>
  <c r="CIX1365" s="1"/>
  <c r="CIX1371" s="1"/>
  <c r="CIZ1360"/>
  <c r="CIZ1365" s="1"/>
  <c r="CIZ1371" s="1"/>
  <c r="CJO1360"/>
  <c r="CJO1365" s="1"/>
  <c r="CJO1371" s="1"/>
  <c r="CKD1360"/>
  <c r="CKD1365" s="1"/>
  <c r="CKD1371" s="1"/>
  <c r="CKF1360"/>
  <c r="CKF1365" s="1"/>
  <c r="CKF1371" s="1"/>
  <c r="CKU1360"/>
  <c r="CKU1365" s="1"/>
  <c r="CKU1371" s="1"/>
  <c r="CLJ1360"/>
  <c r="CLJ1365" s="1"/>
  <c r="CLJ1371" s="1"/>
  <c r="CLL1360"/>
  <c r="CLL1365" s="1"/>
  <c r="CLL1371" s="1"/>
  <c r="CMA1360"/>
  <c r="CMA1365" s="1"/>
  <c r="CMA1371" s="1"/>
  <c r="CMP1360"/>
  <c r="CMP1365" s="1"/>
  <c r="CMP1371" s="1"/>
  <c r="CMR1360"/>
  <c r="CMR1365" s="1"/>
  <c r="CMR1371" s="1"/>
  <c r="CNG1360"/>
  <c r="CNG1365" s="1"/>
  <c r="CNG1371" s="1"/>
  <c r="CNV1360"/>
  <c r="CNV1365" s="1"/>
  <c r="CNV1371" s="1"/>
  <c r="CNX1360"/>
  <c r="CNX1365" s="1"/>
  <c r="CNX1371" s="1"/>
  <c r="COM1360"/>
  <c r="COM1365" s="1"/>
  <c r="COM1371" s="1"/>
  <c r="CPB1360"/>
  <c r="CPB1365" s="1"/>
  <c r="CPB1371" s="1"/>
  <c r="CPD1360"/>
  <c r="CPD1365" s="1"/>
  <c r="CPD1371" s="1"/>
  <c r="CPS1360"/>
  <c r="CPS1365" s="1"/>
  <c r="CPS1371" s="1"/>
  <c r="CQH1360"/>
  <c r="CQH1365" s="1"/>
  <c r="CQH1371" s="1"/>
  <c r="CQJ1360"/>
  <c r="CQJ1365" s="1"/>
  <c r="CQJ1371" s="1"/>
  <c r="CQY1360"/>
  <c r="CQY1365" s="1"/>
  <c r="CQY1371" s="1"/>
  <c r="CRN1360"/>
  <c r="CRN1365" s="1"/>
  <c r="CRN1371" s="1"/>
  <c r="CRP1360"/>
  <c r="CRP1365" s="1"/>
  <c r="CRP1371" s="1"/>
  <c r="CSE1360"/>
  <c r="CSE1365" s="1"/>
  <c r="CSE1371" s="1"/>
  <c r="CST1360"/>
  <c r="CST1365" s="1"/>
  <c r="CST1371" s="1"/>
  <c r="CSV1360"/>
  <c r="CSV1365" s="1"/>
  <c r="CSV1371" s="1"/>
  <c r="CTK1360"/>
  <c r="CTK1365" s="1"/>
  <c r="CTK1371" s="1"/>
  <c r="CTZ1360"/>
  <c r="CTZ1365" s="1"/>
  <c r="CTZ1371" s="1"/>
  <c r="CUB1360"/>
  <c r="CUB1365" s="1"/>
  <c r="CUB1371" s="1"/>
  <c r="CUQ1360"/>
  <c r="CUQ1365" s="1"/>
  <c r="CUQ1371" s="1"/>
  <c r="CVF1360"/>
  <c r="CVF1365" s="1"/>
  <c r="CVF1371" s="1"/>
  <c r="CVH1360"/>
  <c r="CVH1365" s="1"/>
  <c r="CVH1371" s="1"/>
  <c r="CVW1360"/>
  <c r="CVW1365" s="1"/>
  <c r="CVW1371" s="1"/>
  <c r="CWL1360"/>
  <c r="CWL1365" s="1"/>
  <c r="CWL1371" s="1"/>
  <c r="CWN1360"/>
  <c r="CWN1365" s="1"/>
  <c r="CWN1371" s="1"/>
  <c r="CXC1360"/>
  <c r="CXC1365" s="1"/>
  <c r="CXC1371" s="1"/>
  <c r="CXR1360"/>
  <c r="CXR1365" s="1"/>
  <c r="CXR1371" s="1"/>
  <c r="CXT1360"/>
  <c r="CXT1365" s="1"/>
  <c r="CXT1371" s="1"/>
  <c r="CYI1360"/>
  <c r="CYI1365" s="1"/>
  <c r="CYI1371" s="1"/>
  <c r="CYX1360"/>
  <c r="CYX1365" s="1"/>
  <c r="CYX1371" s="1"/>
  <c r="CYZ1360"/>
  <c r="CYZ1365" s="1"/>
  <c r="CYZ1371" s="1"/>
  <c r="CZO1360"/>
  <c r="CZO1365" s="1"/>
  <c r="CZO1371" s="1"/>
  <c r="DAD1360"/>
  <c r="DAD1365" s="1"/>
  <c r="DAD1371" s="1"/>
  <c r="DAF1360"/>
  <c r="DAF1365" s="1"/>
  <c r="DAF1371" s="1"/>
  <c r="DAU1360"/>
  <c r="DAU1365" s="1"/>
  <c r="DAU1371" s="1"/>
  <c r="DBJ1360"/>
  <c r="DBJ1365" s="1"/>
  <c r="DBJ1371" s="1"/>
  <c r="DBL1360"/>
  <c r="DBL1365" s="1"/>
  <c r="DBL1371" s="1"/>
  <c r="DCA1360"/>
  <c r="DCA1365" s="1"/>
  <c r="DCA1371" s="1"/>
  <c r="DCP1360"/>
  <c r="DCP1365" s="1"/>
  <c r="DCP1371" s="1"/>
  <c r="DCR1360"/>
  <c r="DCR1365" s="1"/>
  <c r="DCR1371" s="1"/>
  <c r="DDG1360"/>
  <c r="DDG1365" s="1"/>
  <c r="DDG1371" s="1"/>
  <c r="DDV1360"/>
  <c r="DDV1365" s="1"/>
  <c r="DDV1371" s="1"/>
  <c r="DDX1360"/>
  <c r="DDX1365" s="1"/>
  <c r="DDX1371" s="1"/>
  <c r="DEM1360"/>
  <c r="DEM1365" s="1"/>
  <c r="DEM1371" s="1"/>
  <c r="DFB1360"/>
  <c r="DFB1365" s="1"/>
  <c r="DFB1371" s="1"/>
  <c r="DFD1360"/>
  <c r="DFD1365" s="1"/>
  <c r="DFD1371" s="1"/>
  <c r="DFS1360"/>
  <c r="DFS1365" s="1"/>
  <c r="DFS1371" s="1"/>
  <c r="DGH1360"/>
  <c r="DGH1365" s="1"/>
  <c r="DGH1371" s="1"/>
  <c r="DGJ1360"/>
  <c r="DGJ1365" s="1"/>
  <c r="DGJ1371" s="1"/>
  <c r="DGY1360"/>
  <c r="DGY1365" s="1"/>
  <c r="DGY1371" s="1"/>
  <c r="DHN1360"/>
  <c r="DHN1365" s="1"/>
  <c r="DHN1371" s="1"/>
  <c r="DHP1360"/>
  <c r="DHP1365" s="1"/>
  <c r="DHP1371" s="1"/>
  <c r="DIE1360"/>
  <c r="DIE1365" s="1"/>
  <c r="DIE1371" s="1"/>
  <c r="DIT1360"/>
  <c r="DIT1365" s="1"/>
  <c r="DIT1371" s="1"/>
  <c r="DIV1360"/>
  <c r="DIV1365" s="1"/>
  <c r="DIV1371" s="1"/>
  <c r="DJK1360"/>
  <c r="DJK1365" s="1"/>
  <c r="DJK1371" s="1"/>
  <c r="DJZ1360"/>
  <c r="DJZ1365" s="1"/>
  <c r="DJZ1371" s="1"/>
  <c r="DKB1360"/>
  <c r="DKB1365" s="1"/>
  <c r="DKB1371" s="1"/>
  <c r="DKQ1360"/>
  <c r="DKQ1365" s="1"/>
  <c r="DKQ1371" s="1"/>
  <c r="DLF1360"/>
  <c r="DLF1365" s="1"/>
  <c r="DLF1371" s="1"/>
  <c r="DLH1360"/>
  <c r="DLH1365" s="1"/>
  <c r="DLH1371" s="1"/>
  <c r="DLW1360"/>
  <c r="DLW1365" s="1"/>
  <c r="DLW1371" s="1"/>
  <c r="DML1360"/>
  <c r="DML1365" s="1"/>
  <c r="DML1371" s="1"/>
  <c r="DMN1360"/>
  <c r="DMN1365" s="1"/>
  <c r="DMN1371" s="1"/>
  <c r="DNC1360"/>
  <c r="DNC1365" s="1"/>
  <c r="DNC1371" s="1"/>
  <c r="DNR1360"/>
  <c r="DNR1365" s="1"/>
  <c r="DNR1371" s="1"/>
  <c r="DNT1360"/>
  <c r="DNT1365" s="1"/>
  <c r="DNT1371" s="1"/>
  <c r="DOI1360"/>
  <c r="DOI1365" s="1"/>
  <c r="DOI1371" s="1"/>
  <c r="DOX1360"/>
  <c r="DOX1365" s="1"/>
  <c r="DOX1371" s="1"/>
  <c r="DOZ1360"/>
  <c r="DOZ1365" s="1"/>
  <c r="DOZ1371" s="1"/>
  <c r="DPO1360"/>
  <c r="DPO1365" s="1"/>
  <c r="DPO1371" s="1"/>
  <c r="DQD1360"/>
  <c r="DQD1365" s="1"/>
  <c r="DQD1371" s="1"/>
  <c r="DQF1360"/>
  <c r="DQF1365" s="1"/>
  <c r="DQF1371" s="1"/>
  <c r="DQU1360"/>
  <c r="DQU1365" s="1"/>
  <c r="DQU1371" s="1"/>
  <c r="DRJ1360"/>
  <c r="DRJ1365" s="1"/>
  <c r="DRJ1371" s="1"/>
  <c r="DRL1360"/>
  <c r="DRL1365" s="1"/>
  <c r="DRL1371" s="1"/>
  <c r="DSA1360"/>
  <c r="DSA1365" s="1"/>
  <c r="DSA1371" s="1"/>
  <c r="DSP1360"/>
  <c r="DSP1365" s="1"/>
  <c r="DSP1371" s="1"/>
  <c r="DSR1360"/>
  <c r="DSR1365" s="1"/>
  <c r="DSR1371" s="1"/>
  <c r="DTG1360"/>
  <c r="DTG1365" s="1"/>
  <c r="DTG1371" s="1"/>
  <c r="DTV1360"/>
  <c r="DTV1365" s="1"/>
  <c r="DTV1371" s="1"/>
  <c r="DTX1360"/>
  <c r="DTX1365" s="1"/>
  <c r="DTX1371" s="1"/>
  <c r="DUM1360"/>
  <c r="DUM1365" s="1"/>
  <c r="DUM1371" s="1"/>
  <c r="DVB1360"/>
  <c r="DVB1365" s="1"/>
  <c r="DVB1371" s="1"/>
  <c r="DVD1360"/>
  <c r="DVD1365" s="1"/>
  <c r="DVD1371" s="1"/>
  <c r="DVS1360"/>
  <c r="DVS1365" s="1"/>
  <c r="DVS1371" s="1"/>
  <c r="DWH1360"/>
  <c r="DWH1365" s="1"/>
  <c r="DWH1371" s="1"/>
  <c r="DWJ1360"/>
  <c r="DWJ1365" s="1"/>
  <c r="DWJ1371" s="1"/>
  <c r="DWY1360"/>
  <c r="DWY1365" s="1"/>
  <c r="DWY1371" s="1"/>
  <c r="DXN1360"/>
  <c r="DXN1365" s="1"/>
  <c r="DXN1371" s="1"/>
  <c r="DXP1360"/>
  <c r="DXP1365" s="1"/>
  <c r="DXP1371" s="1"/>
  <c r="DYE1360"/>
  <c r="DYE1365" s="1"/>
  <c r="DYE1371" s="1"/>
  <c r="DYT1360"/>
  <c r="DYT1365" s="1"/>
  <c r="DYT1371" s="1"/>
  <c r="DYV1360"/>
  <c r="DYV1365" s="1"/>
  <c r="DYV1371" s="1"/>
  <c r="DZK1360"/>
  <c r="DZK1365" s="1"/>
  <c r="DZK1371" s="1"/>
  <c r="DZZ1360"/>
  <c r="DZZ1365" s="1"/>
  <c r="DZZ1371" s="1"/>
  <c r="EAB1360"/>
  <c r="EAB1365" s="1"/>
  <c r="EAB1371" s="1"/>
  <c r="EAQ1360"/>
  <c r="EAQ1365" s="1"/>
  <c r="EAQ1371" s="1"/>
  <c r="EBF1360"/>
  <c r="EBF1365" s="1"/>
  <c r="EBF1371" s="1"/>
  <c r="EBH1360"/>
  <c r="EBH1365" s="1"/>
  <c r="EBH1371" s="1"/>
  <c r="EBW1360"/>
  <c r="EBW1365" s="1"/>
  <c r="EBW1371" s="1"/>
  <c r="ECL1360"/>
  <c r="ECL1365" s="1"/>
  <c r="ECL1371" s="1"/>
  <c r="ECN1360"/>
  <c r="ECN1365" s="1"/>
  <c r="ECN1371" s="1"/>
  <c r="EDC1360"/>
  <c r="EDC1365" s="1"/>
  <c r="EDC1371" s="1"/>
  <c r="EDR1360"/>
  <c r="EDR1365" s="1"/>
  <c r="EDR1371" s="1"/>
  <c r="EDT1360"/>
  <c r="EDT1365" s="1"/>
  <c r="EDT1371" s="1"/>
  <c r="EEI1360"/>
  <c r="EEI1365" s="1"/>
  <c r="EEI1371" s="1"/>
  <c r="EEX1360"/>
  <c r="EEX1365" s="1"/>
  <c r="EEX1371" s="1"/>
  <c r="EEZ1360"/>
  <c r="EEZ1365" s="1"/>
  <c r="EEZ1371" s="1"/>
  <c r="EFO1360"/>
  <c r="EFO1365" s="1"/>
  <c r="EFO1371" s="1"/>
  <c r="EGD1360"/>
  <c r="EGD1365" s="1"/>
  <c r="EGD1371" s="1"/>
  <c r="EGF1360"/>
  <c r="EGF1365" s="1"/>
  <c r="EGF1371" s="1"/>
  <c r="EGU1360"/>
  <c r="EGU1365" s="1"/>
  <c r="EGU1371" s="1"/>
  <c r="EHJ1360"/>
  <c r="EHJ1365" s="1"/>
  <c r="EHJ1371" s="1"/>
  <c r="EHL1360"/>
  <c r="EHL1365" s="1"/>
  <c r="EHL1371" s="1"/>
  <c r="EIA1360"/>
  <c r="EIA1365" s="1"/>
  <c r="EIA1371" s="1"/>
  <c r="EIP1360"/>
  <c r="EIP1365" s="1"/>
  <c r="EIP1371" s="1"/>
  <c r="EIR1360"/>
  <c r="EIR1365" s="1"/>
  <c r="EIR1371" s="1"/>
  <c r="EJG1360"/>
  <c r="EJG1365" s="1"/>
  <c r="EJG1371" s="1"/>
  <c r="EJV1360"/>
  <c r="EJV1365" s="1"/>
  <c r="EJV1371" s="1"/>
  <c r="EJX1360"/>
  <c r="EJX1365" s="1"/>
  <c r="EJX1371" s="1"/>
  <c r="EKM1360"/>
  <c r="EKM1365" s="1"/>
  <c r="EKM1371" s="1"/>
  <c r="ELB1360"/>
  <c r="ELB1365" s="1"/>
  <c r="ELB1371" s="1"/>
  <c r="ELD1360"/>
  <c r="ELD1365" s="1"/>
  <c r="ELD1371" s="1"/>
  <c r="ELS1360"/>
  <c r="ELS1365" s="1"/>
  <c r="ELS1371" s="1"/>
  <c r="EMH1360"/>
  <c r="EMH1365" s="1"/>
  <c r="EMH1371" s="1"/>
  <c r="EMJ1360"/>
  <c r="EMJ1365" s="1"/>
  <c r="EMJ1371" s="1"/>
  <c r="EMY1360"/>
  <c r="EMY1365" s="1"/>
  <c r="EMY1371" s="1"/>
  <c r="ENN1360"/>
  <c r="ENN1365" s="1"/>
  <c r="ENN1371" s="1"/>
  <c r="ENP1360"/>
  <c r="ENP1365" s="1"/>
  <c r="ENP1371" s="1"/>
  <c r="EOE1360"/>
  <c r="EOE1365" s="1"/>
  <c r="EOE1371" s="1"/>
  <c r="EOT1360"/>
  <c r="EOT1365" s="1"/>
  <c r="EOT1371" s="1"/>
  <c r="EOV1360"/>
  <c r="EOV1365" s="1"/>
  <c r="EOV1371" s="1"/>
  <c r="EPK1360"/>
  <c r="EPK1365" s="1"/>
  <c r="EPK1371" s="1"/>
  <c r="EPZ1360"/>
  <c r="EPZ1365" s="1"/>
  <c r="EPZ1371" s="1"/>
  <c r="EQB1360"/>
  <c r="EQB1365" s="1"/>
  <c r="EQB1371" s="1"/>
  <c r="EQQ1360"/>
  <c r="EQQ1365" s="1"/>
  <c r="EQQ1371" s="1"/>
  <c r="ERF1360"/>
  <c r="ERF1365" s="1"/>
  <c r="ERF1371" s="1"/>
  <c r="ERH1360"/>
  <c r="ERH1365" s="1"/>
  <c r="ERH1371" s="1"/>
  <c r="ERW1360"/>
  <c r="ERW1365" s="1"/>
  <c r="ERW1371" s="1"/>
  <c r="ESL1360"/>
  <c r="ESL1365" s="1"/>
  <c r="ESL1371" s="1"/>
  <c r="ESN1360"/>
  <c r="ESN1365" s="1"/>
  <c r="ESN1371" s="1"/>
  <c r="ETC1360"/>
  <c r="ETC1365" s="1"/>
  <c r="ETC1371" s="1"/>
  <c r="ETR1360"/>
  <c r="ETR1365" s="1"/>
  <c r="ETR1371" s="1"/>
  <c r="ETT1360"/>
  <c r="ETT1365" s="1"/>
  <c r="ETT1371" s="1"/>
  <c r="EUI1360"/>
  <c r="EUI1365" s="1"/>
  <c r="EUI1371" s="1"/>
  <c r="EUX1360"/>
  <c r="EUX1365" s="1"/>
  <c r="EUX1371" s="1"/>
  <c r="EUZ1360"/>
  <c r="EUZ1365" s="1"/>
  <c r="EUZ1371" s="1"/>
  <c r="EVO1360"/>
  <c r="EVO1365" s="1"/>
  <c r="EVO1371" s="1"/>
  <c r="EWD1360"/>
  <c r="EWD1365" s="1"/>
  <c r="EWD1371" s="1"/>
  <c r="EWF1360"/>
  <c r="EWF1365" s="1"/>
  <c r="EWF1371" s="1"/>
  <c r="EWU1360"/>
  <c r="EWU1365" s="1"/>
  <c r="EWU1371" s="1"/>
  <c r="EXJ1360"/>
  <c r="EXJ1365" s="1"/>
  <c r="EXJ1371" s="1"/>
  <c r="EXL1360"/>
  <c r="EXL1365" s="1"/>
  <c r="EXL1371" s="1"/>
  <c r="EYA1360"/>
  <c r="EYA1365" s="1"/>
  <c r="EYA1371" s="1"/>
  <c r="EYP1360"/>
  <c r="EYP1365" s="1"/>
  <c r="EYP1371" s="1"/>
  <c r="EYR1360"/>
  <c r="EYR1365" s="1"/>
  <c r="EYR1371" s="1"/>
  <c r="EZG1360"/>
  <c r="EZG1365" s="1"/>
  <c r="EZG1371" s="1"/>
  <c r="EZV1360"/>
  <c r="EZV1365" s="1"/>
  <c r="EZV1371" s="1"/>
  <c r="EZX1360"/>
  <c r="EZX1365" s="1"/>
  <c r="EZX1371" s="1"/>
  <c r="FAM1360"/>
  <c r="FAM1365" s="1"/>
  <c r="FAM1371" s="1"/>
  <c r="FBB1360"/>
  <c r="FBB1365" s="1"/>
  <c r="FBB1371" s="1"/>
  <c r="FBD1360"/>
  <c r="FBD1365" s="1"/>
  <c r="FBD1371" s="1"/>
  <c r="FBS1360"/>
  <c r="FBS1365" s="1"/>
  <c r="FBS1371" s="1"/>
  <c r="FCH1360"/>
  <c r="FCH1365" s="1"/>
  <c r="FCH1371" s="1"/>
  <c r="FCJ1360"/>
  <c r="FCJ1365" s="1"/>
  <c r="FCJ1371" s="1"/>
  <c r="FCY1360"/>
  <c r="FCY1365" s="1"/>
  <c r="FCY1371" s="1"/>
  <c r="FDN1360"/>
  <c r="FDN1365" s="1"/>
  <c r="FDN1371" s="1"/>
  <c r="FDP1360"/>
  <c r="FDP1365" s="1"/>
  <c r="FDP1371" s="1"/>
  <c r="FEE1360"/>
  <c r="FEE1365" s="1"/>
  <c r="FEE1371" s="1"/>
  <c r="FET1360"/>
  <c r="FET1365" s="1"/>
  <c r="FET1371" s="1"/>
  <c r="FEV1360"/>
  <c r="FEV1365" s="1"/>
  <c r="FEV1371" s="1"/>
  <c r="FFK1360"/>
  <c r="FFK1365" s="1"/>
  <c r="FFK1371" s="1"/>
  <c r="FFZ1360"/>
  <c r="FFZ1365" s="1"/>
  <c r="FFZ1371" s="1"/>
  <c r="FGB1360"/>
  <c r="FGB1365" s="1"/>
  <c r="FGB1371" s="1"/>
  <c r="FGQ1360"/>
  <c r="FGQ1365" s="1"/>
  <c r="FGQ1371" s="1"/>
  <c r="FHF1360"/>
  <c r="FHF1365" s="1"/>
  <c r="FHF1371" s="1"/>
  <c r="FHH1360"/>
  <c r="FHH1365" s="1"/>
  <c r="FHH1371" s="1"/>
  <c r="FHW1360"/>
  <c r="FHW1365" s="1"/>
  <c r="FHW1371" s="1"/>
  <c r="FIL1360"/>
  <c r="FIL1365" s="1"/>
  <c r="FIL1371" s="1"/>
  <c r="FIN1360"/>
  <c r="FIN1365" s="1"/>
  <c r="FIN1371" s="1"/>
  <c r="FJC1360"/>
  <c r="FJC1365" s="1"/>
  <c r="FJC1371" s="1"/>
  <c r="FJR1360"/>
  <c r="FJR1365" s="1"/>
  <c r="FJR1371" s="1"/>
  <c r="FJT1360"/>
  <c r="FJT1365" s="1"/>
  <c r="FJT1371" s="1"/>
  <c r="FKI1360"/>
  <c r="FKI1365" s="1"/>
  <c r="FKI1371" s="1"/>
  <c r="FKX1360"/>
  <c r="FKX1365" s="1"/>
  <c r="FKX1371" s="1"/>
  <c r="FKZ1360"/>
  <c r="FKZ1365" s="1"/>
  <c r="FKZ1371" s="1"/>
  <c r="FLO1360"/>
  <c r="FLO1365" s="1"/>
  <c r="FLO1371" s="1"/>
  <c r="FMD1360"/>
  <c r="FMD1365" s="1"/>
  <c r="FMD1371" s="1"/>
  <c r="FMF1360"/>
  <c r="FMF1365" s="1"/>
  <c r="FMF1371" s="1"/>
  <c r="FMU1360"/>
  <c r="FMU1365" s="1"/>
  <c r="FMU1371" s="1"/>
  <c r="FNJ1360"/>
  <c r="FNJ1365" s="1"/>
  <c r="FNJ1371" s="1"/>
  <c r="FNL1360"/>
  <c r="FNL1365" s="1"/>
  <c r="FNL1371" s="1"/>
  <c r="FOA1360"/>
  <c r="FOA1365" s="1"/>
  <c r="FOA1371" s="1"/>
  <c r="FOP1360"/>
  <c r="FOP1365" s="1"/>
  <c r="FOP1371" s="1"/>
  <c r="FOR1360"/>
  <c r="FOR1365" s="1"/>
  <c r="FOR1371" s="1"/>
  <c r="FPG1360"/>
  <c r="FPG1365" s="1"/>
  <c r="FPG1371" s="1"/>
  <c r="FPV1360"/>
  <c r="FPV1365" s="1"/>
  <c r="FPV1371" s="1"/>
  <c r="FPX1360"/>
  <c r="FPX1365" s="1"/>
  <c r="FPX1371" s="1"/>
  <c r="FQM1360"/>
  <c r="FQM1365" s="1"/>
  <c r="FQM1371" s="1"/>
  <c r="FRB1360"/>
  <c r="FRB1365" s="1"/>
  <c r="FRB1371" s="1"/>
  <c r="FRD1360"/>
  <c r="FRD1365" s="1"/>
  <c r="FRD1371" s="1"/>
  <c r="FRS1360"/>
  <c r="FRS1365" s="1"/>
  <c r="FRS1371" s="1"/>
  <c r="FSH1360"/>
  <c r="FSH1365" s="1"/>
  <c r="FSH1371" s="1"/>
  <c r="FSJ1360"/>
  <c r="FSJ1365" s="1"/>
  <c r="FSJ1371" s="1"/>
  <c r="FSY1360"/>
  <c r="FSY1365" s="1"/>
  <c r="FSY1371" s="1"/>
  <c r="FTN1360"/>
  <c r="FTN1365" s="1"/>
  <c r="FTN1371" s="1"/>
  <c r="FTP1360"/>
  <c r="FTP1365" s="1"/>
  <c r="FTP1371" s="1"/>
  <c r="FUE1360"/>
  <c r="FUE1365" s="1"/>
  <c r="FUE1371" s="1"/>
  <c r="FUT1360"/>
  <c r="FUT1365" s="1"/>
  <c r="FUT1371" s="1"/>
  <c r="FUV1360"/>
  <c r="FUV1365" s="1"/>
  <c r="FUV1371" s="1"/>
  <c r="FVK1360"/>
  <c r="FVK1365" s="1"/>
  <c r="FVK1371" s="1"/>
  <c r="FVZ1360"/>
  <c r="FVZ1365" s="1"/>
  <c r="FVZ1371" s="1"/>
  <c r="FWB1360"/>
  <c r="FWB1365" s="1"/>
  <c r="FWB1371" s="1"/>
  <c r="FWQ1360"/>
  <c r="FWQ1365" s="1"/>
  <c r="FWQ1371" s="1"/>
  <c r="FXF1360"/>
  <c r="FXF1365" s="1"/>
  <c r="FXF1371" s="1"/>
  <c r="FXH1360"/>
  <c r="FXH1365" s="1"/>
  <c r="FXH1371" s="1"/>
  <c r="FXW1360"/>
  <c r="FXW1365" s="1"/>
  <c r="FXW1371" s="1"/>
  <c r="FYL1360"/>
  <c r="FYL1365" s="1"/>
  <c r="FYL1371" s="1"/>
  <c r="FYN1360"/>
  <c r="FYN1365" s="1"/>
  <c r="FYN1371" s="1"/>
  <c r="FZC1360"/>
  <c r="FZC1365" s="1"/>
  <c r="FZC1371" s="1"/>
  <c r="FZR1360"/>
  <c r="FZR1365" s="1"/>
  <c r="FZR1371" s="1"/>
  <c r="FZT1360"/>
  <c r="FZT1365" s="1"/>
  <c r="FZT1371" s="1"/>
  <c r="GAI1360"/>
  <c r="GAI1365" s="1"/>
  <c r="GAI1371" s="1"/>
  <c r="GAX1360"/>
  <c r="GAX1365" s="1"/>
  <c r="GAX1371" s="1"/>
  <c r="GAZ1360"/>
  <c r="GAZ1365" s="1"/>
  <c r="GAZ1371" s="1"/>
  <c r="GBO1360"/>
  <c r="GBO1365" s="1"/>
  <c r="GBO1371" s="1"/>
  <c r="GCD1360"/>
  <c r="GCD1365" s="1"/>
  <c r="GCD1371" s="1"/>
  <c r="GCF1360"/>
  <c r="GCF1365" s="1"/>
  <c r="GCF1371" s="1"/>
  <c r="GCU1360"/>
  <c r="GCU1365" s="1"/>
  <c r="GCU1371" s="1"/>
  <c r="GDJ1360"/>
  <c r="GDJ1365" s="1"/>
  <c r="GDJ1371" s="1"/>
  <c r="GDL1360"/>
  <c r="GDL1365" s="1"/>
  <c r="GDL1371" s="1"/>
  <c r="GEA1360"/>
  <c r="GEA1365" s="1"/>
  <c r="GEA1371" s="1"/>
  <c r="GEP1360"/>
  <c r="GEP1365" s="1"/>
  <c r="GEP1371" s="1"/>
  <c r="GER1360"/>
  <c r="GER1365" s="1"/>
  <c r="GER1371" s="1"/>
  <c r="GFG1360"/>
  <c r="GFG1365" s="1"/>
  <c r="GFG1371" s="1"/>
  <c r="GFV1360"/>
  <c r="GFV1365" s="1"/>
  <c r="GFV1371" s="1"/>
  <c r="GFX1360"/>
  <c r="GFX1365" s="1"/>
  <c r="GFX1371" s="1"/>
  <c r="GGM1360"/>
  <c r="GGM1365" s="1"/>
  <c r="GGM1371" s="1"/>
  <c r="GHB1360"/>
  <c r="GHB1365" s="1"/>
  <c r="GHB1371" s="1"/>
  <c r="GHD1360"/>
  <c r="GHD1365" s="1"/>
  <c r="GHD1371" s="1"/>
  <c r="GHS1360"/>
  <c r="GHS1365" s="1"/>
  <c r="GHS1371" s="1"/>
  <c r="GIH1360"/>
  <c r="GIH1365" s="1"/>
  <c r="GIH1371" s="1"/>
  <c r="GIJ1360"/>
  <c r="GIJ1365" s="1"/>
  <c r="GIJ1371" s="1"/>
  <c r="GIY1360"/>
  <c r="GIY1365" s="1"/>
  <c r="GIY1371" s="1"/>
  <c r="GJN1360"/>
  <c r="GJN1365" s="1"/>
  <c r="GJN1371" s="1"/>
  <c r="GJP1360"/>
  <c r="GJP1365" s="1"/>
  <c r="GJP1371" s="1"/>
  <c r="GKE1360"/>
  <c r="GKE1365" s="1"/>
  <c r="GKE1371" s="1"/>
  <c r="GKT1360"/>
  <c r="GKT1365" s="1"/>
  <c r="GKT1371" s="1"/>
  <c r="GKV1360"/>
  <c r="GKV1365" s="1"/>
  <c r="GKV1371" s="1"/>
  <c r="GLK1360"/>
  <c r="GLK1365" s="1"/>
  <c r="GLK1371" s="1"/>
  <c r="GLZ1360"/>
  <c r="GLZ1365" s="1"/>
  <c r="GLZ1371" s="1"/>
  <c r="GMB1360"/>
  <c r="GMB1365" s="1"/>
  <c r="GMB1371" s="1"/>
  <c r="GMQ1360"/>
  <c r="GMQ1365" s="1"/>
  <c r="GMQ1371" s="1"/>
  <c r="GNF1360"/>
  <c r="GNF1365" s="1"/>
  <c r="GNF1371" s="1"/>
  <c r="GNH1360"/>
  <c r="GNH1365" s="1"/>
  <c r="GNH1371" s="1"/>
  <c r="GNW1360"/>
  <c r="GNW1365" s="1"/>
  <c r="GNW1371" s="1"/>
  <c r="GOL1360"/>
  <c r="GOL1365" s="1"/>
  <c r="GOL1371" s="1"/>
  <c r="GON1360"/>
  <c r="GON1365" s="1"/>
  <c r="GON1371" s="1"/>
  <c r="GPC1360"/>
  <c r="GPC1365" s="1"/>
  <c r="GPC1371" s="1"/>
  <c r="GPR1360"/>
  <c r="GPR1365" s="1"/>
  <c r="GPR1371" s="1"/>
  <c r="GPT1360"/>
  <c r="GPT1365" s="1"/>
  <c r="GPT1371" s="1"/>
  <c r="GQI1360"/>
  <c r="GQI1365" s="1"/>
  <c r="GQI1371" s="1"/>
  <c r="GQX1360"/>
  <c r="GQX1365" s="1"/>
  <c r="GQX1371" s="1"/>
  <c r="GQZ1360"/>
  <c r="GQZ1365" s="1"/>
  <c r="GQZ1371" s="1"/>
  <c r="GRO1360"/>
  <c r="GRO1365" s="1"/>
  <c r="GRO1371" s="1"/>
  <c r="GSD1360"/>
  <c r="GSD1365" s="1"/>
  <c r="GSD1371" s="1"/>
  <c r="GSF1360"/>
  <c r="GSF1365" s="1"/>
  <c r="GSF1371" s="1"/>
  <c r="GSU1360"/>
  <c r="GSU1365" s="1"/>
  <c r="GSU1371" s="1"/>
  <c r="GTJ1360"/>
  <c r="GTJ1365" s="1"/>
  <c r="GTJ1371" s="1"/>
  <c r="GTL1360"/>
  <c r="GTL1365" s="1"/>
  <c r="GTL1371" s="1"/>
  <c r="GUA1360"/>
  <c r="GUA1365" s="1"/>
  <c r="GUA1371" s="1"/>
  <c r="GUP1360"/>
  <c r="GUP1365" s="1"/>
  <c r="GUP1371" s="1"/>
  <c r="GUR1360"/>
  <c r="GUR1365" s="1"/>
  <c r="GUR1371" s="1"/>
  <c r="GVG1360"/>
  <c r="GVG1365" s="1"/>
  <c r="GVG1371" s="1"/>
  <c r="GVV1360"/>
  <c r="GVV1365" s="1"/>
  <c r="GVV1371" s="1"/>
  <c r="GVX1360"/>
  <c r="GVX1365" s="1"/>
  <c r="GVX1371" s="1"/>
  <c r="GWM1360"/>
  <c r="GWM1365" s="1"/>
  <c r="GWM1371" s="1"/>
  <c r="GXB1360"/>
  <c r="GXB1365" s="1"/>
  <c r="GXB1371" s="1"/>
  <c r="GXD1360"/>
  <c r="GXD1365" s="1"/>
  <c r="GXD1371" s="1"/>
  <c r="GXS1360"/>
  <c r="GXS1365" s="1"/>
  <c r="GXS1371" s="1"/>
  <c r="GYH1360"/>
  <c r="GYH1365" s="1"/>
  <c r="GYH1371" s="1"/>
  <c r="GYJ1360"/>
  <c r="GYJ1365" s="1"/>
  <c r="GYJ1371" s="1"/>
  <c r="GYY1360"/>
  <c r="GYY1365" s="1"/>
  <c r="GYY1371" s="1"/>
  <c r="GZN1360"/>
  <c r="GZN1365" s="1"/>
  <c r="GZN1371" s="1"/>
  <c r="GZP1360"/>
  <c r="GZP1365" s="1"/>
  <c r="GZP1371" s="1"/>
  <c r="HAE1360"/>
  <c r="HAE1365" s="1"/>
  <c r="HAE1371" s="1"/>
  <c r="HAT1360"/>
  <c r="HAT1365" s="1"/>
  <c r="HAT1371" s="1"/>
  <c r="HAV1360"/>
  <c r="HAV1365" s="1"/>
  <c r="HAV1371" s="1"/>
  <c r="HBK1360"/>
  <c r="HBK1365" s="1"/>
  <c r="HBK1371" s="1"/>
  <c r="HBZ1360"/>
  <c r="HBZ1365" s="1"/>
  <c r="HBZ1371" s="1"/>
  <c r="HCB1360"/>
  <c r="HCB1365" s="1"/>
  <c r="HCB1371" s="1"/>
  <c r="HCQ1360"/>
  <c r="HCQ1365" s="1"/>
  <c r="HCQ1371" s="1"/>
  <c r="HDF1360"/>
  <c r="HDF1365" s="1"/>
  <c r="HDF1371" s="1"/>
  <c r="HDH1360"/>
  <c r="HDH1365" s="1"/>
  <c r="HDH1371" s="1"/>
  <c r="HDW1360"/>
  <c r="HDW1365" s="1"/>
  <c r="HDW1371" s="1"/>
  <c r="HEL1360"/>
  <c r="HEL1365" s="1"/>
  <c r="HEL1371" s="1"/>
  <c r="HEN1360"/>
  <c r="HEN1365" s="1"/>
  <c r="HEN1371" s="1"/>
  <c r="HFC1360"/>
  <c r="HFC1365" s="1"/>
  <c r="HFC1371" s="1"/>
  <c r="HFR1360"/>
  <c r="HFR1365" s="1"/>
  <c r="HFR1371" s="1"/>
  <c r="HFT1360"/>
  <c r="HFT1365" s="1"/>
  <c r="HFT1371" s="1"/>
  <c r="HGI1360"/>
  <c r="HGI1365" s="1"/>
  <c r="HGI1371" s="1"/>
  <c r="HGX1360"/>
  <c r="HGX1365" s="1"/>
  <c r="HGX1371" s="1"/>
  <c r="HGZ1360"/>
  <c r="HGZ1365" s="1"/>
  <c r="HGZ1371" s="1"/>
  <c r="HHO1360"/>
  <c r="HHO1365" s="1"/>
  <c r="HHO1371" s="1"/>
  <c r="HID1360"/>
  <c r="HID1365" s="1"/>
  <c r="HID1371" s="1"/>
  <c r="HIF1360"/>
  <c r="HIF1365" s="1"/>
  <c r="HIF1371" s="1"/>
  <c r="HIU1360"/>
  <c r="HIU1365" s="1"/>
  <c r="HIU1371" s="1"/>
  <c r="HJJ1360"/>
  <c r="HJJ1365" s="1"/>
  <c r="HJJ1371" s="1"/>
  <c r="HJL1360"/>
  <c r="HJL1365" s="1"/>
  <c r="HJL1371" s="1"/>
  <c r="HKA1360"/>
  <c r="HKA1365" s="1"/>
  <c r="HKA1371" s="1"/>
  <c r="HKP1360"/>
  <c r="HKP1365" s="1"/>
  <c r="HKP1371" s="1"/>
  <c r="HKR1360"/>
  <c r="HKR1365" s="1"/>
  <c r="HKR1371" s="1"/>
  <c r="HLG1360"/>
  <c r="HLG1365" s="1"/>
  <c r="HLG1371" s="1"/>
  <c r="HLV1360"/>
  <c r="HLV1365" s="1"/>
  <c r="HLV1371" s="1"/>
  <c r="HLX1360"/>
  <c r="HLX1365" s="1"/>
  <c r="HLX1371" s="1"/>
  <c r="HMM1360"/>
  <c r="HMM1365" s="1"/>
  <c r="HMM1371" s="1"/>
  <c r="HNB1360"/>
  <c r="HNB1365" s="1"/>
  <c r="HNB1371" s="1"/>
  <c r="HND1360"/>
  <c r="HND1365" s="1"/>
  <c r="HND1371" s="1"/>
  <c r="HNS1360"/>
  <c r="HNS1365" s="1"/>
  <c r="HNS1371" s="1"/>
  <c r="HOH1360"/>
  <c r="HOH1365" s="1"/>
  <c r="HOH1371" s="1"/>
  <c r="HOJ1360"/>
  <c r="HOJ1365" s="1"/>
  <c r="HOJ1371" s="1"/>
  <c r="HOY1360"/>
  <c r="HOY1365" s="1"/>
  <c r="HOY1371" s="1"/>
  <c r="HPN1360"/>
  <c r="HPN1365" s="1"/>
  <c r="HPN1371" s="1"/>
  <c r="HPP1360"/>
  <c r="HPP1365" s="1"/>
  <c r="HPP1371" s="1"/>
  <c r="HQE1360"/>
  <c r="HQE1365" s="1"/>
  <c r="HQE1371" s="1"/>
  <c r="HQT1360"/>
  <c r="HQT1365" s="1"/>
  <c r="HQT1371" s="1"/>
  <c r="HQV1360"/>
  <c r="HQV1365" s="1"/>
  <c r="HQV1371" s="1"/>
  <c r="HRK1360"/>
  <c r="HRK1365" s="1"/>
  <c r="HRK1371" s="1"/>
  <c r="HRZ1360"/>
  <c r="HRZ1365" s="1"/>
  <c r="HRZ1371" s="1"/>
  <c r="HSB1360"/>
  <c r="HSB1365" s="1"/>
  <c r="HSB1371" s="1"/>
  <c r="HSQ1360"/>
  <c r="HSQ1365" s="1"/>
  <c r="HSQ1371" s="1"/>
  <c r="HTF1360"/>
  <c r="HTF1365" s="1"/>
  <c r="HTF1371" s="1"/>
  <c r="HTH1360"/>
  <c r="HTH1365" s="1"/>
  <c r="HTH1371" s="1"/>
  <c r="HTW1360"/>
  <c r="HTW1365" s="1"/>
  <c r="HTW1371" s="1"/>
  <c r="HUL1360"/>
  <c r="HUL1365" s="1"/>
  <c r="HUL1371" s="1"/>
  <c r="HUN1360"/>
  <c r="HUN1365" s="1"/>
  <c r="HUN1371" s="1"/>
  <c r="HVC1360"/>
  <c r="HVC1365" s="1"/>
  <c r="HVC1371" s="1"/>
  <c r="HVR1360"/>
  <c r="HVR1365" s="1"/>
  <c r="HVR1371" s="1"/>
  <c r="HVT1360"/>
  <c r="HVT1365" s="1"/>
  <c r="HVT1371" s="1"/>
  <c r="HWI1360"/>
  <c r="HWI1365" s="1"/>
  <c r="HWI1371" s="1"/>
  <c r="HWX1360"/>
  <c r="HWX1365" s="1"/>
  <c r="HWX1371" s="1"/>
  <c r="HWZ1360"/>
  <c r="HWZ1365" s="1"/>
  <c r="HWZ1371" s="1"/>
  <c r="HXO1360"/>
  <c r="HXO1365" s="1"/>
  <c r="HXO1371" s="1"/>
  <c r="HYD1360"/>
  <c r="HYD1365" s="1"/>
  <c r="HYD1371" s="1"/>
  <c r="HYF1360"/>
  <c r="HYF1365" s="1"/>
  <c r="HYF1371" s="1"/>
  <c r="HYU1360"/>
  <c r="HYU1365" s="1"/>
  <c r="HYU1371" s="1"/>
  <c r="HZJ1360"/>
  <c r="HZJ1365" s="1"/>
  <c r="HZJ1371" s="1"/>
  <c r="HZL1360"/>
  <c r="HZL1365" s="1"/>
  <c r="HZL1371" s="1"/>
  <c r="IAA1360"/>
  <c r="IAA1365" s="1"/>
  <c r="IAA1371" s="1"/>
  <c r="IAP1360"/>
  <c r="IAP1365" s="1"/>
  <c r="IAP1371" s="1"/>
  <c r="IAR1360"/>
  <c r="IAR1365" s="1"/>
  <c r="IAR1371" s="1"/>
  <c r="IBG1360"/>
  <c r="IBG1365" s="1"/>
  <c r="IBG1371" s="1"/>
  <c r="IBV1360"/>
  <c r="IBV1365" s="1"/>
  <c r="IBV1371" s="1"/>
  <c r="IBX1360"/>
  <c r="IBX1365" s="1"/>
  <c r="IBX1371" s="1"/>
  <c r="ICM1360"/>
  <c r="ICM1365" s="1"/>
  <c r="ICM1371" s="1"/>
  <c r="IDB1360"/>
  <c r="IDB1365" s="1"/>
  <c r="IDB1371" s="1"/>
  <c r="IDD1360"/>
  <c r="IDD1365" s="1"/>
  <c r="IDD1371" s="1"/>
  <c r="IDS1360"/>
  <c r="IDS1365" s="1"/>
  <c r="IDS1371" s="1"/>
  <c r="IEH1360"/>
  <c r="IEH1365" s="1"/>
  <c r="IEH1371" s="1"/>
  <c r="IEJ1360"/>
  <c r="IEJ1365" s="1"/>
  <c r="IEJ1371" s="1"/>
  <c r="IEY1360"/>
  <c r="IEY1365" s="1"/>
  <c r="IEY1371" s="1"/>
  <c r="IFN1360"/>
  <c r="IFN1365" s="1"/>
  <c r="IFN1371" s="1"/>
  <c r="IFP1360"/>
  <c r="IFP1365" s="1"/>
  <c r="IFP1371" s="1"/>
  <c r="IGE1360"/>
  <c r="IGE1365" s="1"/>
  <c r="IGE1371" s="1"/>
  <c r="IGT1360"/>
  <c r="IGT1365" s="1"/>
  <c r="IGT1371" s="1"/>
  <c r="IGV1360"/>
  <c r="IGV1365" s="1"/>
  <c r="IGV1371" s="1"/>
  <c r="IHK1360"/>
  <c r="IHK1365" s="1"/>
  <c r="IHK1371" s="1"/>
  <c r="IHZ1360"/>
  <c r="IHZ1365" s="1"/>
  <c r="IHZ1371" s="1"/>
  <c r="IIB1360"/>
  <c r="IIB1365" s="1"/>
  <c r="IIB1371" s="1"/>
  <c r="IIQ1360"/>
  <c r="IIQ1365" s="1"/>
  <c r="IIQ1371" s="1"/>
  <c r="IJF1360"/>
  <c r="IJF1365" s="1"/>
  <c r="IJF1371" s="1"/>
  <c r="IJH1360"/>
  <c r="IJH1365" s="1"/>
  <c r="IJH1371" s="1"/>
  <c r="IJW1360"/>
  <c r="IJW1365" s="1"/>
  <c r="IJW1371" s="1"/>
  <c r="IKL1360"/>
  <c r="IKL1365" s="1"/>
  <c r="IKL1371" s="1"/>
  <c r="IKN1360"/>
  <c r="IKN1365" s="1"/>
  <c r="IKN1371" s="1"/>
  <c r="ILC1360"/>
  <c r="ILC1365" s="1"/>
  <c r="ILC1371" s="1"/>
  <c r="ILR1360"/>
  <c r="ILR1365" s="1"/>
  <c r="ILR1371" s="1"/>
  <c r="ILT1360"/>
  <c r="ILT1365" s="1"/>
  <c r="ILT1371" s="1"/>
  <c r="IMI1360"/>
  <c r="IMI1365" s="1"/>
  <c r="IMI1371" s="1"/>
  <c r="IMX1360"/>
  <c r="IMX1365" s="1"/>
  <c r="IMX1371" s="1"/>
  <c r="IMZ1360"/>
  <c r="IMZ1365" s="1"/>
  <c r="IMZ1371" s="1"/>
  <c r="INO1360"/>
  <c r="INO1365" s="1"/>
  <c r="INO1371" s="1"/>
  <c r="IOD1360"/>
  <c r="IOD1365" s="1"/>
  <c r="IOD1371" s="1"/>
  <c r="IOF1360"/>
  <c r="IOF1365" s="1"/>
  <c r="IOF1371" s="1"/>
  <c r="IOU1360"/>
  <c r="IOU1365" s="1"/>
  <c r="IOU1371" s="1"/>
  <c r="IPJ1360"/>
  <c r="IPJ1365" s="1"/>
  <c r="IPJ1371" s="1"/>
  <c r="IPL1360"/>
  <c r="IPL1365" s="1"/>
  <c r="IPL1371" s="1"/>
  <c r="IQA1360"/>
  <c r="IQA1365" s="1"/>
  <c r="IQA1371" s="1"/>
  <c r="IQP1360"/>
  <c r="IQP1365" s="1"/>
  <c r="IQP1371" s="1"/>
  <c r="IQR1360"/>
  <c r="IQR1365" s="1"/>
  <c r="IQR1371" s="1"/>
  <c r="IRG1360"/>
  <c r="IRG1365" s="1"/>
  <c r="IRG1371" s="1"/>
  <c r="IRV1360"/>
  <c r="IRV1365" s="1"/>
  <c r="IRV1371" s="1"/>
  <c r="IRX1360"/>
  <c r="IRX1365" s="1"/>
  <c r="IRX1371" s="1"/>
  <c r="ISM1360"/>
  <c r="ISM1365" s="1"/>
  <c r="ISM1371" s="1"/>
  <c r="ITB1360"/>
  <c r="ITB1365" s="1"/>
  <c r="ITB1371" s="1"/>
  <c r="ITD1360"/>
  <c r="ITD1365" s="1"/>
  <c r="ITD1371" s="1"/>
  <c r="ITS1360"/>
  <c r="ITS1365" s="1"/>
  <c r="ITS1371" s="1"/>
  <c r="IUH1360"/>
  <c r="IUH1365" s="1"/>
  <c r="IUH1371" s="1"/>
  <c r="IUJ1360"/>
  <c r="IUJ1365" s="1"/>
  <c r="IUJ1371" s="1"/>
  <c r="IUY1360"/>
  <c r="IUY1365" s="1"/>
  <c r="IUY1371" s="1"/>
  <c r="IVN1360"/>
  <c r="IVN1365" s="1"/>
  <c r="IVN1371" s="1"/>
  <c r="IVP1360"/>
  <c r="IVP1365" s="1"/>
  <c r="IVP1371" s="1"/>
  <c r="IWE1360"/>
  <c r="IWE1365" s="1"/>
  <c r="IWE1371" s="1"/>
  <c r="IWT1360"/>
  <c r="IWT1365" s="1"/>
  <c r="IWT1371" s="1"/>
  <c r="IWV1360"/>
  <c r="IWV1365" s="1"/>
  <c r="IWV1371" s="1"/>
  <c r="IXK1360"/>
  <c r="IXK1365" s="1"/>
  <c r="IXK1371" s="1"/>
  <c r="IXZ1360"/>
  <c r="IXZ1365" s="1"/>
  <c r="IXZ1371" s="1"/>
  <c r="IYB1360"/>
  <c r="IYB1365" s="1"/>
  <c r="IYB1371" s="1"/>
  <c r="IYQ1360"/>
  <c r="IYQ1365" s="1"/>
  <c r="IYQ1371" s="1"/>
  <c r="IZF1360"/>
  <c r="IZF1365" s="1"/>
  <c r="IZF1371" s="1"/>
  <c r="IZH1360"/>
  <c r="IZH1365" s="1"/>
  <c r="IZH1371" s="1"/>
  <c r="IZW1360"/>
  <c r="IZW1365" s="1"/>
  <c r="IZW1371" s="1"/>
  <c r="JAL1360"/>
  <c r="JAL1365" s="1"/>
  <c r="JAL1371" s="1"/>
  <c r="JAN1360"/>
  <c r="JAN1365" s="1"/>
  <c r="JAN1371" s="1"/>
  <c r="JBC1360"/>
  <c r="JBC1365" s="1"/>
  <c r="JBC1371" s="1"/>
  <c r="JBR1360"/>
  <c r="JBR1365" s="1"/>
  <c r="JBR1371" s="1"/>
  <c r="JBT1360"/>
  <c r="JBT1365" s="1"/>
  <c r="JBT1371" s="1"/>
  <c r="JCI1360"/>
  <c r="JCI1365" s="1"/>
  <c r="JCI1371" s="1"/>
  <c r="JCX1360"/>
  <c r="JCX1365" s="1"/>
  <c r="JCX1371" s="1"/>
  <c r="JCZ1360"/>
  <c r="JCZ1365" s="1"/>
  <c r="JCZ1371" s="1"/>
  <c r="JDO1360"/>
  <c r="JDO1365" s="1"/>
  <c r="JDO1371" s="1"/>
  <c r="JED1360"/>
  <c r="JED1365" s="1"/>
  <c r="JED1371" s="1"/>
  <c r="JEF1360"/>
  <c r="JEF1365" s="1"/>
  <c r="JEF1371" s="1"/>
  <c r="JEU1360"/>
  <c r="JEU1365" s="1"/>
  <c r="JEU1371" s="1"/>
  <c r="JFJ1360"/>
  <c r="JFJ1365" s="1"/>
  <c r="JFJ1371" s="1"/>
  <c r="JFL1360"/>
  <c r="JFL1365" s="1"/>
  <c r="JFL1371" s="1"/>
  <c r="JGA1360"/>
  <c r="JGA1365" s="1"/>
  <c r="JGA1371" s="1"/>
  <c r="JGP1360"/>
  <c r="JGP1365" s="1"/>
  <c r="JGP1371" s="1"/>
  <c r="JGR1360"/>
  <c r="JGR1365" s="1"/>
  <c r="JGR1371" s="1"/>
  <c r="JHG1360"/>
  <c r="JHG1365" s="1"/>
  <c r="JHG1371" s="1"/>
  <c r="JHV1360"/>
  <c r="JHV1365" s="1"/>
  <c r="JHV1371" s="1"/>
  <c r="JHX1360"/>
  <c r="JHX1365" s="1"/>
  <c r="JHX1371" s="1"/>
  <c r="JIM1360"/>
  <c r="JIM1365" s="1"/>
  <c r="JIM1371" s="1"/>
  <c r="JJB1360"/>
  <c r="JJB1365" s="1"/>
  <c r="JJB1371" s="1"/>
  <c r="JJD1360"/>
  <c r="JJD1365" s="1"/>
  <c r="JJD1371" s="1"/>
  <c r="JJS1360"/>
  <c r="JJS1365" s="1"/>
  <c r="JJS1371" s="1"/>
  <c r="JKH1360"/>
  <c r="JKH1365" s="1"/>
  <c r="JKH1371" s="1"/>
  <c r="JKJ1360"/>
  <c r="JKJ1365" s="1"/>
  <c r="JKJ1371" s="1"/>
  <c r="JKY1360"/>
  <c r="JKY1365" s="1"/>
  <c r="JKY1371" s="1"/>
  <c r="JLN1360"/>
  <c r="JLN1365" s="1"/>
  <c r="JLN1371" s="1"/>
  <c r="JLP1360"/>
  <c r="JLP1365" s="1"/>
  <c r="JLP1371" s="1"/>
  <c r="JME1360"/>
  <c r="JME1365" s="1"/>
  <c r="JME1371" s="1"/>
  <c r="JMT1360"/>
  <c r="JMT1365" s="1"/>
  <c r="JMT1371" s="1"/>
  <c r="JMV1360"/>
  <c r="JMV1365" s="1"/>
  <c r="JMV1371" s="1"/>
  <c r="JNK1360"/>
  <c r="JNK1365" s="1"/>
  <c r="JNK1371" s="1"/>
  <c r="JNZ1360"/>
  <c r="JNZ1365" s="1"/>
  <c r="JNZ1371" s="1"/>
  <c r="JOB1360"/>
  <c r="JOB1365" s="1"/>
  <c r="JOB1371" s="1"/>
  <c r="JOQ1360"/>
  <c r="JOQ1365" s="1"/>
  <c r="JOQ1371" s="1"/>
  <c r="JPF1360"/>
  <c r="JPF1365" s="1"/>
  <c r="JPF1371" s="1"/>
  <c r="JPH1360"/>
  <c r="JPH1365" s="1"/>
  <c r="JPH1371" s="1"/>
  <c r="JPW1360"/>
  <c r="JPW1365" s="1"/>
  <c r="JPW1371" s="1"/>
  <c r="JQL1360"/>
  <c r="JQL1365" s="1"/>
  <c r="JQL1371" s="1"/>
  <c r="JQN1360"/>
  <c r="JQN1365" s="1"/>
  <c r="JQN1371" s="1"/>
  <c r="JRC1360"/>
  <c r="JRC1365" s="1"/>
  <c r="JRC1371" s="1"/>
  <c r="JRR1360"/>
  <c r="JRR1365" s="1"/>
  <c r="JRR1371" s="1"/>
  <c r="JRT1360"/>
  <c r="JRT1365" s="1"/>
  <c r="JRT1371" s="1"/>
  <c r="JSI1360"/>
  <c r="JSI1365" s="1"/>
  <c r="JSI1371" s="1"/>
  <c r="JSX1360"/>
  <c r="JSX1365" s="1"/>
  <c r="JSX1371" s="1"/>
  <c r="JSZ1360"/>
  <c r="JSZ1365" s="1"/>
  <c r="JSZ1371" s="1"/>
  <c r="JTO1360"/>
  <c r="JTO1365" s="1"/>
  <c r="JTO1371" s="1"/>
  <c r="JUD1360"/>
  <c r="JUD1365" s="1"/>
  <c r="JUD1371" s="1"/>
  <c r="JUF1360"/>
  <c r="JUF1365" s="1"/>
  <c r="JUF1371" s="1"/>
  <c r="JUU1360"/>
  <c r="JUU1365" s="1"/>
  <c r="JUU1371" s="1"/>
  <c r="JVJ1360"/>
  <c r="JVJ1365" s="1"/>
  <c r="JVJ1371" s="1"/>
  <c r="JVL1360"/>
  <c r="JVL1365" s="1"/>
  <c r="JVL1371" s="1"/>
  <c r="JWA1360"/>
  <c r="JWA1365" s="1"/>
  <c r="JWA1371" s="1"/>
  <c r="JWP1360"/>
  <c r="JWP1365" s="1"/>
  <c r="JWP1371" s="1"/>
  <c r="JWR1360"/>
  <c r="JWR1365" s="1"/>
  <c r="JWR1371" s="1"/>
  <c r="JXG1360"/>
  <c r="JXG1365" s="1"/>
  <c r="JXG1371" s="1"/>
  <c r="JXV1360"/>
  <c r="JXV1365" s="1"/>
  <c r="JXV1371" s="1"/>
  <c r="JXX1360"/>
  <c r="JXX1365" s="1"/>
  <c r="JXX1371" s="1"/>
  <c r="JYM1360"/>
  <c r="JYM1365" s="1"/>
  <c r="JYM1371" s="1"/>
  <c r="JZB1360"/>
  <c r="JZB1365" s="1"/>
  <c r="JZB1371" s="1"/>
  <c r="JZD1360"/>
  <c r="JZD1365" s="1"/>
  <c r="JZD1371" s="1"/>
  <c r="JZS1360"/>
  <c r="JZS1365" s="1"/>
  <c r="JZS1371" s="1"/>
  <c r="KAH1360"/>
  <c r="KAH1365" s="1"/>
  <c r="KAH1371" s="1"/>
  <c r="KAJ1360"/>
  <c r="KAJ1365" s="1"/>
  <c r="KAJ1371" s="1"/>
  <c r="KAY1360"/>
  <c r="KAY1365" s="1"/>
  <c r="KAY1371" s="1"/>
  <c r="KBN1360"/>
  <c r="KBN1365" s="1"/>
  <c r="KBN1371" s="1"/>
  <c r="KBP1360"/>
  <c r="KBP1365" s="1"/>
  <c r="KBP1371" s="1"/>
  <c r="KCE1360"/>
  <c r="KCE1365" s="1"/>
  <c r="KCE1371" s="1"/>
  <c r="KCT1360"/>
  <c r="KCT1365" s="1"/>
  <c r="KCT1371" s="1"/>
  <c r="KCV1360"/>
  <c r="KCV1365" s="1"/>
  <c r="KCV1371" s="1"/>
  <c r="KDK1360"/>
  <c r="KDK1365" s="1"/>
  <c r="KDK1371" s="1"/>
  <c r="KDZ1360"/>
  <c r="KDZ1365" s="1"/>
  <c r="KDZ1371" s="1"/>
  <c r="KEB1360"/>
  <c r="KEB1365" s="1"/>
  <c r="KEB1371" s="1"/>
  <c r="KEQ1360"/>
  <c r="KEQ1365" s="1"/>
  <c r="KEQ1371" s="1"/>
  <c r="KFF1360"/>
  <c r="KFF1365" s="1"/>
  <c r="KFF1371" s="1"/>
  <c r="KFH1360"/>
  <c r="KFH1365" s="1"/>
  <c r="KFH1371" s="1"/>
  <c r="KFW1360"/>
  <c r="KFW1365" s="1"/>
  <c r="KFW1371" s="1"/>
  <c r="KGL1360"/>
  <c r="KGL1365" s="1"/>
  <c r="KGL1371" s="1"/>
  <c r="KGN1360"/>
  <c r="KGN1365" s="1"/>
  <c r="KGN1371" s="1"/>
  <c r="KHC1360"/>
  <c r="KHC1365" s="1"/>
  <c r="KHC1371" s="1"/>
  <c r="KHR1360"/>
  <c r="KHR1365" s="1"/>
  <c r="KHR1371" s="1"/>
  <c r="KHT1360"/>
  <c r="KHT1365" s="1"/>
  <c r="KHT1371" s="1"/>
  <c r="KII1360"/>
  <c r="KII1365" s="1"/>
  <c r="KII1371" s="1"/>
  <c r="KIX1360"/>
  <c r="KIX1365" s="1"/>
  <c r="KIX1371" s="1"/>
  <c r="KIZ1360"/>
  <c r="KIZ1365" s="1"/>
  <c r="KIZ1371" s="1"/>
  <c r="KJO1360"/>
  <c r="KJO1365" s="1"/>
  <c r="KJO1371" s="1"/>
  <c r="KKD1360"/>
  <c r="KKD1365" s="1"/>
  <c r="KKD1371" s="1"/>
  <c r="KKF1360"/>
  <c r="KKF1365" s="1"/>
  <c r="KKF1371" s="1"/>
  <c r="KKU1360"/>
  <c r="KKU1365" s="1"/>
  <c r="KKU1371" s="1"/>
  <c r="KLJ1360"/>
  <c r="KLJ1365" s="1"/>
  <c r="KLJ1371" s="1"/>
  <c r="KLL1360"/>
  <c r="KLL1365" s="1"/>
  <c r="KLL1371" s="1"/>
  <c r="KMA1360"/>
  <c r="KMA1365" s="1"/>
  <c r="KMA1371" s="1"/>
  <c r="KMP1360"/>
  <c r="KMP1365" s="1"/>
  <c r="KMP1371" s="1"/>
  <c r="KMR1360"/>
  <c r="KMR1365" s="1"/>
  <c r="KMR1371" s="1"/>
  <c r="KNG1360"/>
  <c r="KNG1365" s="1"/>
  <c r="KNG1371" s="1"/>
  <c r="KNV1360"/>
  <c r="KNV1365" s="1"/>
  <c r="KNV1371" s="1"/>
  <c r="KNX1360"/>
  <c r="KNX1365" s="1"/>
  <c r="KNX1371" s="1"/>
  <c r="KOM1360"/>
  <c r="KOM1365" s="1"/>
  <c r="KOM1371" s="1"/>
  <c r="KPB1360"/>
  <c r="KPB1365" s="1"/>
  <c r="KPB1371" s="1"/>
  <c r="KPD1360"/>
  <c r="KPD1365" s="1"/>
  <c r="KPD1371" s="1"/>
  <c r="KPS1360"/>
  <c r="KPS1365" s="1"/>
  <c r="KPS1371" s="1"/>
  <c r="KQH1360"/>
  <c r="KQH1365" s="1"/>
  <c r="KQH1371" s="1"/>
  <c r="KQJ1360"/>
  <c r="KQJ1365" s="1"/>
  <c r="KQJ1371" s="1"/>
  <c r="KQY1360"/>
  <c r="KQY1365" s="1"/>
  <c r="KQY1371" s="1"/>
  <c r="KRN1360"/>
  <c r="KRN1365" s="1"/>
  <c r="KRN1371" s="1"/>
  <c r="KRP1360"/>
  <c r="KRP1365" s="1"/>
  <c r="KRP1371" s="1"/>
  <c r="KSE1360"/>
  <c r="KSE1365" s="1"/>
  <c r="KSE1371" s="1"/>
  <c r="KST1360"/>
  <c r="KST1365" s="1"/>
  <c r="KST1371" s="1"/>
  <c r="KSV1360"/>
  <c r="KSV1365" s="1"/>
  <c r="KSV1371" s="1"/>
  <c r="KTK1360"/>
  <c r="KTK1365" s="1"/>
  <c r="KTK1371" s="1"/>
  <c r="KTZ1360"/>
  <c r="KTZ1365" s="1"/>
  <c r="KTZ1371" s="1"/>
  <c r="KUB1360"/>
  <c r="KUB1365" s="1"/>
  <c r="KUB1371" s="1"/>
  <c r="KUQ1360"/>
  <c r="KUQ1365" s="1"/>
  <c r="KUQ1371" s="1"/>
  <c r="KVF1360"/>
  <c r="KVF1365" s="1"/>
  <c r="KVF1371" s="1"/>
  <c r="KVH1360"/>
  <c r="KVH1365" s="1"/>
  <c r="KVH1371" s="1"/>
  <c r="KVW1360"/>
  <c r="KVW1365" s="1"/>
  <c r="KVW1371" s="1"/>
  <c r="KWL1360"/>
  <c r="KWL1365" s="1"/>
  <c r="KWL1371" s="1"/>
  <c r="KWN1360"/>
  <c r="KWN1365" s="1"/>
  <c r="KWN1371" s="1"/>
  <c r="KXC1360"/>
  <c r="KXC1365" s="1"/>
  <c r="KXC1371" s="1"/>
  <c r="KXR1360"/>
  <c r="KXR1365" s="1"/>
  <c r="KXR1371" s="1"/>
  <c r="KXT1360"/>
  <c r="KXT1365" s="1"/>
  <c r="KXT1371" s="1"/>
  <c r="KYI1360"/>
  <c r="KYI1365" s="1"/>
  <c r="KYI1371" s="1"/>
  <c r="KYX1360"/>
  <c r="KYX1365" s="1"/>
  <c r="KYX1371" s="1"/>
  <c r="KYZ1360"/>
  <c r="KYZ1365" s="1"/>
  <c r="KYZ1371" s="1"/>
  <c r="KZO1360"/>
  <c r="KZO1365" s="1"/>
  <c r="KZO1371" s="1"/>
  <c r="LAD1360"/>
  <c r="LAD1365" s="1"/>
  <c r="LAD1371" s="1"/>
  <c r="LAF1360"/>
  <c r="LAF1365" s="1"/>
  <c r="LAF1371" s="1"/>
  <c r="LAU1360"/>
  <c r="LAU1365" s="1"/>
  <c r="LAU1371" s="1"/>
  <c r="LBJ1360"/>
  <c r="LBJ1365" s="1"/>
  <c r="LBJ1371" s="1"/>
  <c r="LBL1360"/>
  <c r="LBL1365" s="1"/>
  <c r="LBL1371" s="1"/>
  <c r="LCA1360"/>
  <c r="LCA1365" s="1"/>
  <c r="LCA1371" s="1"/>
  <c r="LCP1360"/>
  <c r="LCP1365" s="1"/>
  <c r="LCP1371" s="1"/>
  <c r="LCR1360"/>
  <c r="LCR1365" s="1"/>
  <c r="LCR1371" s="1"/>
  <c r="LDG1360"/>
  <c r="LDG1365" s="1"/>
  <c r="LDG1371" s="1"/>
  <c r="LDV1360"/>
  <c r="LDV1365" s="1"/>
  <c r="LDV1371" s="1"/>
  <c r="LDX1360"/>
  <c r="LDX1365" s="1"/>
  <c r="LDX1371" s="1"/>
  <c r="LEM1360"/>
  <c r="LEM1365" s="1"/>
  <c r="LEM1371" s="1"/>
  <c r="LFB1360"/>
  <c r="LFB1365" s="1"/>
  <c r="LFB1371" s="1"/>
  <c r="LFD1360"/>
  <c r="LFD1365" s="1"/>
  <c r="LFD1371" s="1"/>
  <c r="LFS1360"/>
  <c r="LFS1365" s="1"/>
  <c r="LFS1371" s="1"/>
  <c r="LGH1360"/>
  <c r="LGH1365" s="1"/>
  <c r="LGH1371" s="1"/>
  <c r="LGJ1360"/>
  <c r="LGJ1365" s="1"/>
  <c r="LGJ1371" s="1"/>
  <c r="LGY1360"/>
  <c r="LGY1365" s="1"/>
  <c r="LGY1371" s="1"/>
  <c r="LHN1360"/>
  <c r="LHN1365" s="1"/>
  <c r="LHN1371" s="1"/>
  <c r="LHP1360"/>
  <c r="LHP1365" s="1"/>
  <c r="LHP1371" s="1"/>
  <c r="LIE1360"/>
  <c r="LIE1365" s="1"/>
  <c r="LIE1371" s="1"/>
  <c r="LIT1360"/>
  <c r="LIT1365" s="1"/>
  <c r="LIT1371" s="1"/>
  <c r="LIV1360"/>
  <c r="LIV1365" s="1"/>
  <c r="LIV1371" s="1"/>
  <c r="LJK1360"/>
  <c r="LJK1365" s="1"/>
  <c r="LJK1371" s="1"/>
  <c r="LJZ1360"/>
  <c r="LJZ1365" s="1"/>
  <c r="LJZ1371" s="1"/>
  <c r="LKB1360"/>
  <c r="LKB1365" s="1"/>
  <c r="LKB1371" s="1"/>
  <c r="LKQ1360"/>
  <c r="LKQ1365" s="1"/>
  <c r="LKQ1371" s="1"/>
  <c r="LLF1360"/>
  <c r="LLF1365" s="1"/>
  <c r="LLF1371" s="1"/>
  <c r="LLH1360"/>
  <c r="LLH1365" s="1"/>
  <c r="LLH1371" s="1"/>
  <c r="LLW1360"/>
  <c r="LLW1365" s="1"/>
  <c r="LLW1371" s="1"/>
  <c r="LML1360"/>
  <c r="LML1365" s="1"/>
  <c r="LML1371" s="1"/>
  <c r="LMN1360"/>
  <c r="LMN1365" s="1"/>
  <c r="LMN1371" s="1"/>
  <c r="LNC1360"/>
  <c r="LNC1365" s="1"/>
  <c r="LNC1371" s="1"/>
  <c r="LNR1360"/>
  <c r="LNR1365" s="1"/>
  <c r="LNR1371" s="1"/>
  <c r="LNT1360"/>
  <c r="LNT1365" s="1"/>
  <c r="LNT1371" s="1"/>
  <c r="LOI1360"/>
  <c r="LOI1365" s="1"/>
  <c r="LOI1371" s="1"/>
  <c r="LOX1360"/>
  <c r="LOX1365" s="1"/>
  <c r="LOX1371" s="1"/>
  <c r="LOZ1360"/>
  <c r="LOZ1365" s="1"/>
  <c r="LOZ1371" s="1"/>
  <c r="LPO1360"/>
  <c r="LPO1365" s="1"/>
  <c r="LPO1371" s="1"/>
  <c r="LQD1360"/>
  <c r="LQD1365" s="1"/>
  <c r="LQD1371" s="1"/>
  <c r="LQF1360"/>
  <c r="LQF1365" s="1"/>
  <c r="LQF1371" s="1"/>
  <c r="LQU1360"/>
  <c r="LQU1365" s="1"/>
  <c r="LQU1371" s="1"/>
  <c r="LRJ1360"/>
  <c r="LRJ1365" s="1"/>
  <c r="LRJ1371" s="1"/>
  <c r="LRL1360"/>
  <c r="LRL1365" s="1"/>
  <c r="LRL1371" s="1"/>
  <c r="LSA1360"/>
  <c r="LSA1365" s="1"/>
  <c r="LSA1371" s="1"/>
  <c r="LSP1360"/>
  <c r="LSP1365" s="1"/>
  <c r="LSP1371" s="1"/>
  <c r="LSR1360"/>
  <c r="LSR1365" s="1"/>
  <c r="LSR1371" s="1"/>
  <c r="LTG1360"/>
  <c r="LTG1365" s="1"/>
  <c r="LTG1371" s="1"/>
  <c r="LTV1360"/>
  <c r="LTV1365" s="1"/>
  <c r="LTV1371" s="1"/>
  <c r="LTX1360"/>
  <c r="LTX1365" s="1"/>
  <c r="LTX1371" s="1"/>
  <c r="LUM1360"/>
  <c r="LUM1365" s="1"/>
  <c r="LUM1371" s="1"/>
  <c r="LVB1360"/>
  <c r="LVB1365" s="1"/>
  <c r="LVB1371" s="1"/>
  <c r="LVD1360"/>
  <c r="LVD1365" s="1"/>
  <c r="LVD1371" s="1"/>
  <c r="LVS1360"/>
  <c r="LVS1365" s="1"/>
  <c r="LVS1371" s="1"/>
  <c r="LWH1360"/>
  <c r="LWH1365" s="1"/>
  <c r="LWH1371" s="1"/>
  <c r="LWJ1360"/>
  <c r="LWJ1365" s="1"/>
  <c r="LWJ1371" s="1"/>
  <c r="LWY1360"/>
  <c r="LWY1365" s="1"/>
  <c r="LWY1371" s="1"/>
  <c r="LXN1360"/>
  <c r="LXN1365" s="1"/>
  <c r="LXN1371" s="1"/>
  <c r="LXP1360"/>
  <c r="LXP1365" s="1"/>
  <c r="LXP1371" s="1"/>
  <c r="LYE1360"/>
  <c r="LYE1365" s="1"/>
  <c r="LYE1371" s="1"/>
  <c r="LYT1360"/>
  <c r="LYT1365" s="1"/>
  <c r="LYT1371" s="1"/>
  <c r="LYV1360"/>
  <c r="LYV1365" s="1"/>
  <c r="LYV1371" s="1"/>
  <c r="LZK1360"/>
  <c r="LZK1365" s="1"/>
  <c r="LZK1371" s="1"/>
  <c r="LZZ1360"/>
  <c r="LZZ1365" s="1"/>
  <c r="LZZ1371" s="1"/>
  <c r="MAB1360"/>
  <c r="MAB1365" s="1"/>
  <c r="MAB1371" s="1"/>
  <c r="MAQ1360"/>
  <c r="MAQ1365" s="1"/>
  <c r="MAQ1371" s="1"/>
  <c r="MBF1360"/>
  <c r="MBF1365" s="1"/>
  <c r="MBF1371" s="1"/>
  <c r="MBH1360"/>
  <c r="MBH1365" s="1"/>
  <c r="MBH1371" s="1"/>
  <c r="MBW1360"/>
  <c r="MBW1365" s="1"/>
  <c r="MBW1371" s="1"/>
  <c r="MCL1360"/>
  <c r="MCL1365" s="1"/>
  <c r="MCL1371" s="1"/>
  <c r="MCN1360"/>
  <c r="MCN1365" s="1"/>
  <c r="MCN1371" s="1"/>
  <c r="MDC1360"/>
  <c r="MDC1365" s="1"/>
  <c r="MDC1371" s="1"/>
  <c r="MDR1360"/>
  <c r="MDR1365" s="1"/>
  <c r="MDR1371" s="1"/>
  <c r="MDT1360"/>
  <c r="MDT1365" s="1"/>
  <c r="MDT1371" s="1"/>
  <c r="MEI1360"/>
  <c r="MEI1365" s="1"/>
  <c r="MEI1371" s="1"/>
  <c r="MEX1360"/>
  <c r="MEX1365" s="1"/>
  <c r="MEX1371" s="1"/>
  <c r="MEZ1360"/>
  <c r="MEZ1365" s="1"/>
  <c r="MEZ1371" s="1"/>
  <c r="MFO1360"/>
  <c r="MFO1365" s="1"/>
  <c r="MFO1371" s="1"/>
  <c r="MGD1360"/>
  <c r="MGD1365" s="1"/>
  <c r="MGD1371" s="1"/>
  <c r="MGF1360"/>
  <c r="MGF1365" s="1"/>
  <c r="MGF1371" s="1"/>
  <c r="MGU1360"/>
  <c r="MGU1365" s="1"/>
  <c r="MGU1371" s="1"/>
  <c r="MHJ1360"/>
  <c r="MHJ1365" s="1"/>
  <c r="MHJ1371" s="1"/>
  <c r="MHL1360"/>
  <c r="MHL1365" s="1"/>
  <c r="MHL1371" s="1"/>
  <c r="MIA1360"/>
  <c r="MIA1365" s="1"/>
  <c r="MIA1371" s="1"/>
  <c r="MIP1360"/>
  <c r="MIP1365" s="1"/>
  <c r="MIP1371" s="1"/>
  <c r="MIR1360"/>
  <c r="MIR1365" s="1"/>
  <c r="MIR1371" s="1"/>
  <c r="MJG1360"/>
  <c r="MJG1365" s="1"/>
  <c r="MJG1371" s="1"/>
  <c r="MJV1360"/>
  <c r="MJV1365" s="1"/>
  <c r="MJV1371" s="1"/>
  <c r="MJX1360"/>
  <c r="MJX1365" s="1"/>
  <c r="MJX1371" s="1"/>
  <c r="MKM1360"/>
  <c r="MKM1365" s="1"/>
  <c r="MKM1371" s="1"/>
  <c r="MLB1360"/>
  <c r="MLB1365" s="1"/>
  <c r="MLB1371" s="1"/>
  <c r="MLD1360"/>
  <c r="MLD1365" s="1"/>
  <c r="MLD1371" s="1"/>
  <c r="MLS1360"/>
  <c r="MLS1365" s="1"/>
  <c r="MLS1371" s="1"/>
  <c r="MMH1360"/>
  <c r="MMH1365" s="1"/>
  <c r="MMH1371" s="1"/>
  <c r="MMJ1360"/>
  <c r="MMJ1365" s="1"/>
  <c r="MMJ1371" s="1"/>
  <c r="MMY1360"/>
  <c r="MMY1365" s="1"/>
  <c r="MMY1371" s="1"/>
  <c r="MNN1360"/>
  <c r="MNN1365" s="1"/>
  <c r="MNN1371" s="1"/>
  <c r="MNP1360"/>
  <c r="MNP1365" s="1"/>
  <c r="MNP1371" s="1"/>
  <c r="MOE1360"/>
  <c r="MOE1365" s="1"/>
  <c r="MOE1371" s="1"/>
  <c r="MOT1360"/>
  <c r="MOT1365" s="1"/>
  <c r="MOT1371" s="1"/>
  <c r="MOV1360"/>
  <c r="MOV1365" s="1"/>
  <c r="MOV1371" s="1"/>
  <c r="MPK1360"/>
  <c r="MPK1365" s="1"/>
  <c r="MPK1371" s="1"/>
  <c r="MPZ1360"/>
  <c r="MPZ1365" s="1"/>
  <c r="MPZ1371" s="1"/>
  <c r="MQB1360"/>
  <c r="MQB1365" s="1"/>
  <c r="MQB1371" s="1"/>
  <c r="MQQ1360"/>
  <c r="MQQ1365" s="1"/>
  <c r="MQQ1371" s="1"/>
  <c r="MRF1360"/>
  <c r="MRF1365" s="1"/>
  <c r="MRF1371" s="1"/>
  <c r="MRH1360"/>
  <c r="MRH1365" s="1"/>
  <c r="MRH1371" s="1"/>
  <c r="MRW1360"/>
  <c r="MRW1365" s="1"/>
  <c r="MRW1371" s="1"/>
  <c r="MSL1360"/>
  <c r="MSL1365" s="1"/>
  <c r="MSL1371" s="1"/>
  <c r="MSN1360"/>
  <c r="MSN1365" s="1"/>
  <c r="MSN1371" s="1"/>
  <c r="MTC1360"/>
  <c r="MTC1365" s="1"/>
  <c r="MTC1371" s="1"/>
  <c r="MTR1360"/>
  <c r="MTR1365" s="1"/>
  <c r="MTR1371" s="1"/>
  <c r="MTT1360"/>
  <c r="MTT1365" s="1"/>
  <c r="MTT1371" s="1"/>
  <c r="MUI1360"/>
  <c r="MUI1365" s="1"/>
  <c r="MUI1371" s="1"/>
  <c r="MUX1360"/>
  <c r="MUX1365" s="1"/>
  <c r="MUX1371" s="1"/>
  <c r="MUZ1360"/>
  <c r="MUZ1365" s="1"/>
  <c r="MUZ1371" s="1"/>
  <c r="MVO1360"/>
  <c r="MVO1365" s="1"/>
  <c r="MVO1371" s="1"/>
  <c r="MWD1360"/>
  <c r="MWD1365" s="1"/>
  <c r="MWD1371" s="1"/>
  <c r="MWF1360"/>
  <c r="MWF1365" s="1"/>
  <c r="MWF1371" s="1"/>
  <c r="MWU1360"/>
  <c r="MWU1365" s="1"/>
  <c r="MWU1371" s="1"/>
  <c r="MXJ1360"/>
  <c r="MXJ1365" s="1"/>
  <c r="MXJ1371" s="1"/>
  <c r="MXL1360"/>
  <c r="MXL1365" s="1"/>
  <c r="MXL1371" s="1"/>
  <c r="MYA1360"/>
  <c r="MYA1365" s="1"/>
  <c r="MYA1371" s="1"/>
  <c r="MYP1360"/>
  <c r="MYP1365" s="1"/>
  <c r="MYP1371" s="1"/>
  <c r="MYR1360"/>
  <c r="MYR1365" s="1"/>
  <c r="MYR1371" s="1"/>
  <c r="MZG1360"/>
  <c r="MZG1365" s="1"/>
  <c r="MZG1371" s="1"/>
  <c r="MZV1360"/>
  <c r="MZV1365" s="1"/>
  <c r="MZV1371" s="1"/>
  <c r="MZX1360"/>
  <c r="MZX1365" s="1"/>
  <c r="MZX1371" s="1"/>
  <c r="NAM1360"/>
  <c r="NAM1365" s="1"/>
  <c r="NAM1371" s="1"/>
  <c r="NBB1360"/>
  <c r="NBB1365" s="1"/>
  <c r="NBB1371" s="1"/>
  <c r="NBD1360"/>
  <c r="NBD1365" s="1"/>
  <c r="NBD1371" s="1"/>
  <c r="NBS1360"/>
  <c r="NBS1365" s="1"/>
  <c r="NBS1371" s="1"/>
  <c r="NCH1360"/>
  <c r="NCH1365" s="1"/>
  <c r="NCH1371" s="1"/>
  <c r="NCJ1360"/>
  <c r="NCJ1365" s="1"/>
  <c r="NCJ1371" s="1"/>
  <c r="NCY1360"/>
  <c r="NCY1365" s="1"/>
  <c r="NCY1371" s="1"/>
  <c r="NDN1360"/>
  <c r="NDN1365" s="1"/>
  <c r="NDN1371" s="1"/>
  <c r="NDP1360"/>
  <c r="NDP1365" s="1"/>
  <c r="NDP1371" s="1"/>
  <c r="NEE1360"/>
  <c r="NEE1365" s="1"/>
  <c r="NEE1371" s="1"/>
  <c r="NET1360"/>
  <c r="NET1365" s="1"/>
  <c r="NET1371" s="1"/>
  <c r="NEV1360"/>
  <c r="NEV1365" s="1"/>
  <c r="NEV1371" s="1"/>
  <c r="NFK1360"/>
  <c r="NFK1365" s="1"/>
  <c r="NFK1371" s="1"/>
  <c r="NFZ1360"/>
  <c r="NFZ1365" s="1"/>
  <c r="NFZ1371" s="1"/>
  <c r="NGB1360"/>
  <c r="NGB1365" s="1"/>
  <c r="NGB1371" s="1"/>
  <c r="NGQ1360"/>
  <c r="NGQ1365" s="1"/>
  <c r="NGQ1371" s="1"/>
  <c r="NHF1360"/>
  <c r="NHF1365" s="1"/>
  <c r="NHF1371" s="1"/>
  <c r="NHH1360"/>
  <c r="NHH1365" s="1"/>
  <c r="NHH1371" s="1"/>
  <c r="NHW1360"/>
  <c r="NHW1365" s="1"/>
  <c r="NHW1371" s="1"/>
  <c r="NIL1360"/>
  <c r="NIL1365" s="1"/>
  <c r="NIL1371" s="1"/>
  <c r="NIN1360"/>
  <c r="NIN1365" s="1"/>
  <c r="NIN1371" s="1"/>
  <c r="NJC1360"/>
  <c r="NJC1365" s="1"/>
  <c r="NJC1371" s="1"/>
  <c r="NJR1360"/>
  <c r="NJR1365" s="1"/>
  <c r="NJR1371" s="1"/>
  <c r="NJT1360"/>
  <c r="NJT1365" s="1"/>
  <c r="NJT1371" s="1"/>
  <c r="NKI1360"/>
  <c r="NKI1365" s="1"/>
  <c r="NKI1371" s="1"/>
  <c r="NKX1360"/>
  <c r="NKX1365" s="1"/>
  <c r="NKX1371" s="1"/>
  <c r="NKZ1360"/>
  <c r="NKZ1365" s="1"/>
  <c r="NKZ1371" s="1"/>
  <c r="NLO1360"/>
  <c r="NLO1365" s="1"/>
  <c r="NLO1371" s="1"/>
  <c r="NMD1360"/>
  <c r="NMD1365" s="1"/>
  <c r="NMD1371" s="1"/>
  <c r="NMF1360"/>
  <c r="NMF1365" s="1"/>
  <c r="NMF1371" s="1"/>
  <c r="NMU1360"/>
  <c r="NMU1365" s="1"/>
  <c r="NMU1371" s="1"/>
  <c r="NNJ1360"/>
  <c r="NNJ1365" s="1"/>
  <c r="NNJ1371" s="1"/>
  <c r="NNL1360"/>
  <c r="NNL1365" s="1"/>
  <c r="NNL1371" s="1"/>
  <c r="NOA1360"/>
  <c r="NOA1365" s="1"/>
  <c r="NOA1371" s="1"/>
  <c r="NOP1360"/>
  <c r="NOP1365" s="1"/>
  <c r="NOP1371" s="1"/>
  <c r="NOR1360"/>
  <c r="NOR1365" s="1"/>
  <c r="NOR1371" s="1"/>
  <c r="NPG1360"/>
  <c r="NPG1365" s="1"/>
  <c r="NPG1371" s="1"/>
  <c r="NPV1360"/>
  <c r="NPV1365" s="1"/>
  <c r="NPV1371" s="1"/>
  <c r="NPX1360"/>
  <c r="NPX1365" s="1"/>
  <c r="NPX1371" s="1"/>
  <c r="NQM1360"/>
  <c r="NQM1365" s="1"/>
  <c r="NQM1371" s="1"/>
  <c r="NRB1360"/>
  <c r="NRB1365" s="1"/>
  <c r="NRB1371" s="1"/>
  <c r="NRD1360"/>
  <c r="NRD1365" s="1"/>
  <c r="NRD1371" s="1"/>
  <c r="NRS1360"/>
  <c r="NRS1365" s="1"/>
  <c r="NRS1371" s="1"/>
  <c r="NSH1360"/>
  <c r="NSH1365" s="1"/>
  <c r="NSH1371" s="1"/>
  <c r="NSJ1360"/>
  <c r="NSJ1365" s="1"/>
  <c r="NSJ1371" s="1"/>
  <c r="NSY1360"/>
  <c r="NSY1365" s="1"/>
  <c r="NSY1371" s="1"/>
  <c r="NTN1360"/>
  <c r="NTN1365" s="1"/>
  <c r="NTN1371" s="1"/>
  <c r="NTP1360"/>
  <c r="NTP1365" s="1"/>
  <c r="NTP1371" s="1"/>
  <c r="NUE1360"/>
  <c r="NUE1365" s="1"/>
  <c r="NUE1371" s="1"/>
  <c r="NUT1360"/>
  <c r="NUT1365" s="1"/>
  <c r="NUT1371" s="1"/>
  <c r="NUV1360"/>
  <c r="NUV1365" s="1"/>
  <c r="NUV1371" s="1"/>
  <c r="NVK1360"/>
  <c r="NVK1365" s="1"/>
  <c r="NVK1371" s="1"/>
  <c r="NVZ1360"/>
  <c r="NVZ1365" s="1"/>
  <c r="NVZ1371" s="1"/>
  <c r="NWB1360"/>
  <c r="NWB1365" s="1"/>
  <c r="NWB1371" s="1"/>
  <c r="NWQ1360"/>
  <c r="NWQ1365" s="1"/>
  <c r="NWQ1371" s="1"/>
  <c r="NXF1360"/>
  <c r="NXF1365" s="1"/>
  <c r="NXF1371" s="1"/>
  <c r="NXH1360"/>
  <c r="NXH1365" s="1"/>
  <c r="NXH1371" s="1"/>
  <c r="NXW1360"/>
  <c r="NXW1365" s="1"/>
  <c r="NXW1371" s="1"/>
  <c r="NYL1360"/>
  <c r="NYL1365" s="1"/>
  <c r="NYL1371" s="1"/>
  <c r="NYN1360"/>
  <c r="NYN1365" s="1"/>
  <c r="NYN1371" s="1"/>
  <c r="NZC1360"/>
  <c r="NZC1365" s="1"/>
  <c r="NZC1371" s="1"/>
  <c r="NZR1360"/>
  <c r="NZR1365" s="1"/>
  <c r="NZR1371" s="1"/>
  <c r="NZT1360"/>
  <c r="NZT1365" s="1"/>
  <c r="NZT1371" s="1"/>
  <c r="OAI1360"/>
  <c r="OAI1365" s="1"/>
  <c r="OAI1371" s="1"/>
  <c r="OAX1360"/>
  <c r="OAX1365" s="1"/>
  <c r="OAX1371" s="1"/>
  <c r="OAZ1360"/>
  <c r="OAZ1365" s="1"/>
  <c r="OAZ1371" s="1"/>
  <c r="OBO1360"/>
  <c r="OBO1365" s="1"/>
  <c r="OBO1371" s="1"/>
  <c r="OCD1360"/>
  <c r="OCD1365" s="1"/>
  <c r="OCD1371" s="1"/>
  <c r="OCF1360"/>
  <c r="OCF1365" s="1"/>
  <c r="OCF1371" s="1"/>
  <c r="OCU1360"/>
  <c r="OCU1365" s="1"/>
  <c r="OCU1371" s="1"/>
  <c r="ODJ1360"/>
  <c r="ODJ1365" s="1"/>
  <c r="ODJ1371" s="1"/>
  <c r="ODL1360"/>
  <c r="ODL1365" s="1"/>
  <c r="ODL1371" s="1"/>
  <c r="OEA1360"/>
  <c r="OEA1365" s="1"/>
  <c r="OEA1371" s="1"/>
  <c r="OEP1360"/>
  <c r="OEP1365" s="1"/>
  <c r="OEP1371" s="1"/>
  <c r="OER1360"/>
  <c r="OER1365" s="1"/>
  <c r="OER1371" s="1"/>
  <c r="OFG1360"/>
  <c r="OFG1365" s="1"/>
  <c r="OFG1371" s="1"/>
  <c r="OFV1360"/>
  <c r="OFV1365" s="1"/>
  <c r="OFV1371" s="1"/>
  <c r="OFX1360"/>
  <c r="OFX1365" s="1"/>
  <c r="OFX1371" s="1"/>
  <c r="OGM1360"/>
  <c r="OGM1365" s="1"/>
  <c r="OGM1371" s="1"/>
  <c r="OHB1360"/>
  <c r="OHB1365" s="1"/>
  <c r="OHB1371" s="1"/>
  <c r="OHD1360"/>
  <c r="OHD1365" s="1"/>
  <c r="OHD1371" s="1"/>
  <c r="OHS1360"/>
  <c r="OHS1365" s="1"/>
  <c r="OHS1371" s="1"/>
  <c r="OIH1360"/>
  <c r="OIH1365" s="1"/>
  <c r="OIH1371" s="1"/>
  <c r="OIJ1360"/>
  <c r="OIJ1365" s="1"/>
  <c r="OIJ1371" s="1"/>
  <c r="OIY1360"/>
  <c r="OIY1365" s="1"/>
  <c r="OIY1371" s="1"/>
  <c r="OJN1360"/>
  <c r="OJN1365" s="1"/>
  <c r="OJN1371" s="1"/>
  <c r="OJP1360"/>
  <c r="OJP1365" s="1"/>
  <c r="OJP1371" s="1"/>
  <c r="OKE1360"/>
  <c r="OKE1365" s="1"/>
  <c r="OKE1371" s="1"/>
  <c r="OKT1360"/>
  <c r="OKT1365" s="1"/>
  <c r="OKT1371" s="1"/>
  <c r="OKV1360"/>
  <c r="OKV1365" s="1"/>
  <c r="OKV1371" s="1"/>
  <c r="OLK1360"/>
  <c r="OLK1365" s="1"/>
  <c r="OLK1371" s="1"/>
  <c r="OLZ1360"/>
  <c r="OLZ1365" s="1"/>
  <c r="OLZ1371" s="1"/>
  <c r="OMB1360"/>
  <c r="OMB1365" s="1"/>
  <c r="OMB1371" s="1"/>
  <c r="OMQ1360"/>
  <c r="OMQ1365" s="1"/>
  <c r="OMQ1371" s="1"/>
  <c r="ONF1360"/>
  <c r="ONF1365" s="1"/>
  <c r="ONF1371" s="1"/>
  <c r="ONH1360"/>
  <c r="ONH1365" s="1"/>
  <c r="ONH1371" s="1"/>
  <c r="ONW1360"/>
  <c r="ONW1365" s="1"/>
  <c r="ONW1371" s="1"/>
  <c r="OOL1360"/>
  <c r="OOL1365" s="1"/>
  <c r="OOL1371" s="1"/>
  <c r="OON1360"/>
  <c r="OON1365" s="1"/>
  <c r="OON1371" s="1"/>
  <c r="OPC1360"/>
  <c r="OPC1365" s="1"/>
  <c r="OPC1371" s="1"/>
  <c r="OPR1360"/>
  <c r="OPR1365" s="1"/>
  <c r="OPR1371" s="1"/>
  <c r="OPT1360"/>
  <c r="OPT1365" s="1"/>
  <c r="OPT1371" s="1"/>
  <c r="OQI1360"/>
  <c r="OQI1365" s="1"/>
  <c r="OQI1371" s="1"/>
  <c r="OQX1360"/>
  <c r="OQX1365" s="1"/>
  <c r="OQX1371" s="1"/>
  <c r="OQZ1360"/>
  <c r="OQZ1365" s="1"/>
  <c r="OQZ1371" s="1"/>
  <c r="ORO1360"/>
  <c r="ORO1365" s="1"/>
  <c r="ORO1371" s="1"/>
  <c r="OSD1360"/>
  <c r="OSD1365" s="1"/>
  <c r="OSD1371" s="1"/>
  <c r="OSF1360"/>
  <c r="OSF1365" s="1"/>
  <c r="OSF1371" s="1"/>
  <c r="OSU1360"/>
  <c r="OSU1365" s="1"/>
  <c r="OSU1371" s="1"/>
  <c r="OTJ1360"/>
  <c r="OTJ1365" s="1"/>
  <c r="OTJ1371" s="1"/>
  <c r="OTL1360"/>
  <c r="OTL1365" s="1"/>
  <c r="OTL1371" s="1"/>
  <c r="OUA1360"/>
  <c r="OUA1365" s="1"/>
  <c r="OUA1371" s="1"/>
  <c r="OUP1360"/>
  <c r="OUP1365" s="1"/>
  <c r="OUP1371" s="1"/>
  <c r="OUR1360"/>
  <c r="OUR1365" s="1"/>
  <c r="OUR1371" s="1"/>
  <c r="OVG1360"/>
  <c r="OVG1365" s="1"/>
  <c r="OVG1371" s="1"/>
  <c r="OVV1360"/>
  <c r="OVV1365" s="1"/>
  <c r="OVV1371" s="1"/>
  <c r="OVX1360"/>
  <c r="OVX1365" s="1"/>
  <c r="OVX1371" s="1"/>
  <c r="OWM1360"/>
  <c r="OWM1365" s="1"/>
  <c r="OWM1371" s="1"/>
  <c r="OXB1360"/>
  <c r="OXB1365" s="1"/>
  <c r="OXB1371" s="1"/>
  <c r="OXD1360"/>
  <c r="OXD1365" s="1"/>
  <c r="OXD1371" s="1"/>
  <c r="OXS1360"/>
  <c r="OXS1365" s="1"/>
  <c r="OXS1371" s="1"/>
  <c r="OYH1360"/>
  <c r="OYH1365" s="1"/>
  <c r="OYH1371" s="1"/>
  <c r="OYJ1360"/>
  <c r="OYJ1365" s="1"/>
  <c r="OYJ1371" s="1"/>
  <c r="OYY1360"/>
  <c r="OYY1365" s="1"/>
  <c r="OYY1371" s="1"/>
  <c r="OZN1360"/>
  <c r="OZN1365" s="1"/>
  <c r="OZN1371" s="1"/>
  <c r="OZP1360"/>
  <c r="OZP1365" s="1"/>
  <c r="OZP1371" s="1"/>
  <c r="PAE1360"/>
  <c r="PAE1365" s="1"/>
  <c r="PAE1371" s="1"/>
  <c r="PAT1360"/>
  <c r="PAT1365" s="1"/>
  <c r="PAT1371" s="1"/>
  <c r="PAV1360"/>
  <c r="PAV1365" s="1"/>
  <c r="PAV1371" s="1"/>
  <c r="PBK1360"/>
  <c r="PBK1365" s="1"/>
  <c r="PBK1371" s="1"/>
  <c r="PBZ1360"/>
  <c r="PBZ1365" s="1"/>
  <c r="PBZ1371" s="1"/>
  <c r="PCB1360"/>
  <c r="PCB1365" s="1"/>
  <c r="PCB1371" s="1"/>
  <c r="PCQ1360"/>
  <c r="PCQ1365" s="1"/>
  <c r="PCQ1371" s="1"/>
  <c r="PDF1360"/>
  <c r="PDF1365" s="1"/>
  <c r="PDF1371" s="1"/>
  <c r="PDH1360"/>
  <c r="PDH1365" s="1"/>
  <c r="PDH1371" s="1"/>
  <c r="PDW1360"/>
  <c r="PDW1365" s="1"/>
  <c r="PDW1371" s="1"/>
  <c r="PEL1360"/>
  <c r="PEL1365" s="1"/>
  <c r="PEL1371" s="1"/>
  <c r="PEN1360"/>
  <c r="PEN1365" s="1"/>
  <c r="PEN1371" s="1"/>
  <c r="PFC1360"/>
  <c r="PFC1365" s="1"/>
  <c r="PFC1371" s="1"/>
  <c r="PFR1360"/>
  <c r="PFR1365" s="1"/>
  <c r="PFR1371" s="1"/>
  <c r="PFT1360"/>
  <c r="PFT1365" s="1"/>
  <c r="PFT1371" s="1"/>
  <c r="PGI1360"/>
  <c r="PGI1365" s="1"/>
  <c r="PGI1371" s="1"/>
  <c r="PGX1360"/>
  <c r="PGX1365" s="1"/>
  <c r="PGX1371" s="1"/>
  <c r="PGZ1360"/>
  <c r="PGZ1365" s="1"/>
  <c r="PGZ1371" s="1"/>
  <c r="PHO1360"/>
  <c r="PHO1365" s="1"/>
  <c r="PHO1371" s="1"/>
  <c r="PID1360"/>
  <c r="PID1365" s="1"/>
  <c r="PID1371" s="1"/>
  <c r="PIF1360"/>
  <c r="PIF1365" s="1"/>
  <c r="PIF1371" s="1"/>
  <c r="PIU1360"/>
  <c r="PIU1365" s="1"/>
  <c r="PIU1371" s="1"/>
  <c r="PJJ1360"/>
  <c r="PJJ1365" s="1"/>
  <c r="PJJ1371" s="1"/>
  <c r="PJL1360"/>
  <c r="PJL1365" s="1"/>
  <c r="PJL1371" s="1"/>
  <c r="PKA1360"/>
  <c r="PKA1365" s="1"/>
  <c r="PKA1371" s="1"/>
  <c r="PKP1360"/>
  <c r="PKP1365" s="1"/>
  <c r="PKP1371" s="1"/>
  <c r="PKR1360"/>
  <c r="PKR1365" s="1"/>
  <c r="PKR1371" s="1"/>
  <c r="PLG1360"/>
  <c r="PLG1365" s="1"/>
  <c r="PLG1371" s="1"/>
  <c r="PLV1360"/>
  <c r="PLV1365" s="1"/>
  <c r="PLV1371" s="1"/>
  <c r="PLX1360"/>
  <c r="PLX1365" s="1"/>
  <c r="PLX1371" s="1"/>
  <c r="PMM1360"/>
  <c r="PMM1365" s="1"/>
  <c r="PMM1371" s="1"/>
  <c r="PNB1360"/>
  <c r="PNB1365" s="1"/>
  <c r="PNB1371" s="1"/>
  <c r="PND1360"/>
  <c r="PND1365" s="1"/>
  <c r="PND1371" s="1"/>
  <c r="PNS1360"/>
  <c r="PNS1365" s="1"/>
  <c r="PNS1371" s="1"/>
  <c r="POH1360"/>
  <c r="POH1365" s="1"/>
  <c r="POH1371" s="1"/>
  <c r="POJ1360"/>
  <c r="POJ1365" s="1"/>
  <c r="POJ1371" s="1"/>
  <c r="POY1360"/>
  <c r="POY1365" s="1"/>
  <c r="POY1371" s="1"/>
  <c r="PPN1360"/>
  <c r="PPN1365" s="1"/>
  <c r="PPN1371" s="1"/>
  <c r="PPP1360"/>
  <c r="PPP1365" s="1"/>
  <c r="PPP1371" s="1"/>
  <c r="PQE1360"/>
  <c r="PQE1365" s="1"/>
  <c r="PQE1371" s="1"/>
  <c r="PQT1360"/>
  <c r="PQT1365" s="1"/>
  <c r="PQT1371" s="1"/>
  <c r="PQV1360"/>
  <c r="PQV1365" s="1"/>
  <c r="PQV1371" s="1"/>
  <c r="PRK1360"/>
  <c r="PRK1365" s="1"/>
  <c r="PRK1371" s="1"/>
  <c r="PRZ1360"/>
  <c r="PRZ1365" s="1"/>
  <c r="PRZ1371" s="1"/>
  <c r="PSB1360"/>
  <c r="PSB1365" s="1"/>
  <c r="PSB1371" s="1"/>
  <c r="PSQ1360"/>
  <c r="PSQ1365" s="1"/>
  <c r="PSQ1371" s="1"/>
  <c r="PTF1360"/>
  <c r="PTF1365" s="1"/>
  <c r="PTF1371" s="1"/>
  <c r="PTH1360"/>
  <c r="PTH1365" s="1"/>
  <c r="PTH1371" s="1"/>
  <c r="PTW1360"/>
  <c r="PTW1365" s="1"/>
  <c r="PTW1371" s="1"/>
  <c r="PUL1360"/>
  <c r="PUL1365" s="1"/>
  <c r="PUL1371" s="1"/>
  <c r="PUN1360"/>
  <c r="PUN1365" s="1"/>
  <c r="PUN1371" s="1"/>
  <c r="PVC1360"/>
  <c r="PVC1365" s="1"/>
  <c r="PVC1371" s="1"/>
  <c r="PVR1360"/>
  <c r="PVR1365" s="1"/>
  <c r="PVR1371" s="1"/>
  <c r="PVT1360"/>
  <c r="PVT1365" s="1"/>
  <c r="PVT1371" s="1"/>
  <c r="PWI1360"/>
  <c r="PWI1365" s="1"/>
  <c r="PWI1371" s="1"/>
  <c r="PWX1360"/>
  <c r="PWX1365" s="1"/>
  <c r="PWX1371" s="1"/>
  <c r="PWZ1360"/>
  <c r="PWZ1365" s="1"/>
  <c r="PWZ1371" s="1"/>
  <c r="PXO1360"/>
  <c r="PXO1365" s="1"/>
  <c r="PXO1371" s="1"/>
  <c r="PYD1360"/>
  <c r="PYD1365" s="1"/>
  <c r="PYD1371" s="1"/>
  <c r="PYF1360"/>
  <c r="PYF1365" s="1"/>
  <c r="PYF1371" s="1"/>
  <c r="PYU1360"/>
  <c r="PYU1365" s="1"/>
  <c r="PYU1371" s="1"/>
  <c r="PZJ1360"/>
  <c r="PZJ1365" s="1"/>
  <c r="PZJ1371" s="1"/>
  <c r="PZL1360"/>
  <c r="PZL1365" s="1"/>
  <c r="PZL1371" s="1"/>
  <c r="QAA1360"/>
  <c r="QAA1365" s="1"/>
  <c r="QAA1371" s="1"/>
  <c r="QAP1360"/>
  <c r="QAP1365" s="1"/>
  <c r="QAP1371" s="1"/>
  <c r="QAR1360"/>
  <c r="QAR1365" s="1"/>
  <c r="QAR1371" s="1"/>
  <c r="QBG1360"/>
  <c r="QBG1365" s="1"/>
  <c r="QBG1371" s="1"/>
  <c r="QBV1360"/>
  <c r="QBV1365" s="1"/>
  <c r="QBV1371" s="1"/>
  <c r="QBX1360"/>
  <c r="QBX1365" s="1"/>
  <c r="QBX1371" s="1"/>
  <c r="QCM1360"/>
  <c r="QCM1365" s="1"/>
  <c r="QCM1371" s="1"/>
  <c r="QDB1360"/>
  <c r="QDB1365" s="1"/>
  <c r="QDB1371" s="1"/>
  <c r="QDD1360"/>
  <c r="QDD1365" s="1"/>
  <c r="QDD1371" s="1"/>
  <c r="QDS1360"/>
  <c r="QDS1365" s="1"/>
  <c r="QDS1371" s="1"/>
  <c r="QEH1360"/>
  <c r="QEH1365" s="1"/>
  <c r="QEH1371" s="1"/>
  <c r="QEJ1360"/>
  <c r="QEJ1365" s="1"/>
  <c r="QEJ1371" s="1"/>
  <c r="QEY1360"/>
  <c r="QEY1365" s="1"/>
  <c r="QEY1371" s="1"/>
  <c r="QFN1360"/>
  <c r="QFN1365" s="1"/>
  <c r="QFN1371" s="1"/>
  <c r="QFP1360"/>
  <c r="QFP1365" s="1"/>
  <c r="QFP1371" s="1"/>
  <c r="QGE1360"/>
  <c r="QGE1365" s="1"/>
  <c r="QGE1371" s="1"/>
  <c r="QGT1360"/>
  <c r="QGT1365" s="1"/>
  <c r="QGT1371" s="1"/>
  <c r="QGV1360"/>
  <c r="QGV1365" s="1"/>
  <c r="QGV1371" s="1"/>
  <c r="QHK1360"/>
  <c r="QHK1365" s="1"/>
  <c r="QHK1371" s="1"/>
  <c r="QHZ1360"/>
  <c r="QHZ1365" s="1"/>
  <c r="QHZ1371" s="1"/>
  <c r="QIB1360"/>
  <c r="QIB1365" s="1"/>
  <c r="QIB1371" s="1"/>
  <c r="QIQ1360"/>
  <c r="QIQ1365" s="1"/>
  <c r="QIQ1371" s="1"/>
  <c r="QJF1360"/>
  <c r="QJF1365" s="1"/>
  <c r="QJF1371" s="1"/>
  <c r="QJH1360"/>
  <c r="QJH1365" s="1"/>
  <c r="QJH1371" s="1"/>
  <c r="QJW1360"/>
  <c r="QJW1365" s="1"/>
  <c r="QJW1371" s="1"/>
  <c r="QKL1360"/>
  <c r="QKL1365" s="1"/>
  <c r="QKL1371" s="1"/>
  <c r="QKN1360"/>
  <c r="QKN1365" s="1"/>
  <c r="QKN1371" s="1"/>
  <c r="QLC1360"/>
  <c r="QLC1365" s="1"/>
  <c r="QLC1371" s="1"/>
  <c r="QLR1360"/>
  <c r="QLR1365" s="1"/>
  <c r="QLR1371" s="1"/>
  <c r="QLT1360"/>
  <c r="QLT1365" s="1"/>
  <c r="QLT1371" s="1"/>
  <c r="QMI1360"/>
  <c r="QMI1365" s="1"/>
  <c r="QMI1371" s="1"/>
  <c r="QMX1360"/>
  <c r="QMX1365" s="1"/>
  <c r="QMX1371" s="1"/>
  <c r="QMZ1360"/>
  <c r="QMZ1365" s="1"/>
  <c r="QMZ1371" s="1"/>
  <c r="QNO1360"/>
  <c r="QNO1365" s="1"/>
  <c r="QNO1371" s="1"/>
  <c r="QOD1360"/>
  <c r="QOD1365" s="1"/>
  <c r="QOD1371" s="1"/>
  <c r="QOF1360"/>
  <c r="QOF1365" s="1"/>
  <c r="QOF1371" s="1"/>
  <c r="QOU1360"/>
  <c r="QOU1365" s="1"/>
  <c r="QOU1371" s="1"/>
  <c r="QPJ1360"/>
  <c r="QPJ1365" s="1"/>
  <c r="QPJ1371" s="1"/>
  <c r="QPL1360"/>
  <c r="QPL1365" s="1"/>
  <c r="QPL1371" s="1"/>
  <c r="QQA1360"/>
  <c r="QQA1365" s="1"/>
  <c r="QQA1371" s="1"/>
  <c r="QQP1360"/>
  <c r="QQP1365" s="1"/>
  <c r="QQP1371" s="1"/>
  <c r="QQR1360"/>
  <c r="QQR1365" s="1"/>
  <c r="QQR1371" s="1"/>
  <c r="QRG1360"/>
  <c r="QRG1365" s="1"/>
  <c r="QRG1371" s="1"/>
  <c r="QRV1360"/>
  <c r="QRV1365" s="1"/>
  <c r="QRV1371" s="1"/>
  <c r="QRX1360"/>
  <c r="QRX1365" s="1"/>
  <c r="QRX1371" s="1"/>
  <c r="QSM1360"/>
  <c r="QSM1365" s="1"/>
  <c r="QSM1371" s="1"/>
  <c r="QTB1360"/>
  <c r="QTB1365" s="1"/>
  <c r="QTB1371" s="1"/>
  <c r="QTD1360"/>
  <c r="QTD1365" s="1"/>
  <c r="QTD1371" s="1"/>
  <c r="QTS1360"/>
  <c r="QTS1365" s="1"/>
  <c r="QTS1371" s="1"/>
  <c r="QUH1360"/>
  <c r="QUH1365" s="1"/>
  <c r="QUH1371" s="1"/>
  <c r="QUJ1360"/>
  <c r="QUJ1365" s="1"/>
  <c r="QUJ1371" s="1"/>
  <c r="QUY1360"/>
  <c r="QUY1365" s="1"/>
  <c r="QUY1371" s="1"/>
  <c r="QVN1360"/>
  <c r="QVN1365" s="1"/>
  <c r="QVN1371" s="1"/>
  <c r="QVP1360"/>
  <c r="QVP1365" s="1"/>
  <c r="QVP1371" s="1"/>
  <c r="QWE1360"/>
  <c r="QWE1365" s="1"/>
  <c r="QWE1371" s="1"/>
  <c r="QWT1360"/>
  <c r="QWT1365" s="1"/>
  <c r="QWT1371" s="1"/>
  <c r="QWV1360"/>
  <c r="QWV1365" s="1"/>
  <c r="QWV1371" s="1"/>
  <c r="QXK1360"/>
  <c r="QXK1365" s="1"/>
  <c r="QXK1371" s="1"/>
  <c r="QXZ1360"/>
  <c r="QXZ1365" s="1"/>
  <c r="QXZ1371" s="1"/>
  <c r="QYB1360"/>
  <c r="QYB1365" s="1"/>
  <c r="QYB1371" s="1"/>
  <c r="QYQ1360"/>
  <c r="QYQ1365" s="1"/>
  <c r="QYQ1371" s="1"/>
  <c r="QZF1360"/>
  <c r="QZF1365" s="1"/>
  <c r="QZF1371" s="1"/>
  <c r="QZH1360"/>
  <c r="QZH1365" s="1"/>
  <c r="QZH1371" s="1"/>
  <c r="QZW1360"/>
  <c r="QZW1365" s="1"/>
  <c r="QZW1371" s="1"/>
  <c r="RAL1360"/>
  <c r="RAL1365" s="1"/>
  <c r="RAL1371" s="1"/>
  <c r="RAN1360"/>
  <c r="RAN1365" s="1"/>
  <c r="RAN1371" s="1"/>
  <c r="RBC1360"/>
  <c r="RBC1365" s="1"/>
  <c r="RBC1371" s="1"/>
  <c r="RBR1360"/>
  <c r="RBR1365" s="1"/>
  <c r="RBR1371" s="1"/>
  <c r="RBT1360"/>
  <c r="RBT1365" s="1"/>
  <c r="RBT1371" s="1"/>
  <c r="RCI1360"/>
  <c r="RCI1365" s="1"/>
  <c r="RCI1371" s="1"/>
  <c r="RCX1360"/>
  <c r="RCX1365" s="1"/>
  <c r="RCX1371" s="1"/>
  <c r="RCZ1360"/>
  <c r="RCZ1365" s="1"/>
  <c r="RCZ1371" s="1"/>
  <c r="RDO1360"/>
  <c r="RDO1365" s="1"/>
  <c r="RDO1371" s="1"/>
  <c r="RED1360"/>
  <c r="RED1365" s="1"/>
  <c r="RED1371" s="1"/>
  <c r="REF1360"/>
  <c r="REF1365" s="1"/>
  <c r="REF1371" s="1"/>
  <c r="REU1360"/>
  <c r="REU1365" s="1"/>
  <c r="REU1371" s="1"/>
  <c r="RFJ1360"/>
  <c r="RFJ1365" s="1"/>
  <c r="RFJ1371" s="1"/>
  <c r="RFL1360"/>
  <c r="RFL1365" s="1"/>
  <c r="RFL1371" s="1"/>
  <c r="RGA1360"/>
  <c r="RGA1365" s="1"/>
  <c r="RGA1371" s="1"/>
  <c r="RGP1360"/>
  <c r="RGP1365" s="1"/>
  <c r="RGP1371" s="1"/>
  <c r="RGR1360"/>
  <c r="RGR1365" s="1"/>
  <c r="RGR1371" s="1"/>
  <c r="RHG1360"/>
  <c r="RHG1365" s="1"/>
  <c r="RHG1371" s="1"/>
  <c r="RHV1360"/>
  <c r="RHV1365" s="1"/>
  <c r="RHV1371" s="1"/>
  <c r="RHX1360"/>
  <c r="RHX1365" s="1"/>
  <c r="RHX1371" s="1"/>
  <c r="RIM1360"/>
  <c r="RIM1365" s="1"/>
  <c r="RIM1371" s="1"/>
  <c r="RJB1360"/>
  <c r="RJB1365" s="1"/>
  <c r="RJB1371" s="1"/>
  <c r="RJD1360"/>
  <c r="RJD1365" s="1"/>
  <c r="RJD1371" s="1"/>
  <c r="RJS1360"/>
  <c r="RJS1365" s="1"/>
  <c r="RJS1371" s="1"/>
  <c r="RKH1360"/>
  <c r="RKH1365" s="1"/>
  <c r="RKH1371" s="1"/>
  <c r="RKJ1360"/>
  <c r="RKJ1365" s="1"/>
  <c r="RKJ1371" s="1"/>
  <c r="RKY1360"/>
  <c r="RKY1365" s="1"/>
  <c r="RKY1371" s="1"/>
  <c r="RLN1360"/>
  <c r="RLN1365" s="1"/>
  <c r="RLN1371" s="1"/>
  <c r="RLP1360"/>
  <c r="RLP1365" s="1"/>
  <c r="RLP1371" s="1"/>
  <c r="RME1360"/>
  <c r="RME1365" s="1"/>
  <c r="RME1371" s="1"/>
  <c r="RMT1360"/>
  <c r="RMT1365" s="1"/>
  <c r="RMT1371" s="1"/>
  <c r="RMV1360"/>
  <c r="RMV1365" s="1"/>
  <c r="RMV1371" s="1"/>
  <c r="RNK1360"/>
  <c r="RNK1365" s="1"/>
  <c r="RNK1371" s="1"/>
  <c r="RNZ1360"/>
  <c r="RNZ1365" s="1"/>
  <c r="RNZ1371" s="1"/>
  <c r="ROB1360"/>
  <c r="ROB1365" s="1"/>
  <c r="ROB1371" s="1"/>
  <c r="ROQ1360"/>
  <c r="ROQ1365" s="1"/>
  <c r="ROQ1371" s="1"/>
  <c r="RPF1360"/>
  <c r="RPF1365" s="1"/>
  <c r="RPF1371" s="1"/>
  <c r="RPH1360"/>
  <c r="RPH1365" s="1"/>
  <c r="RPH1371" s="1"/>
  <c r="RPW1360"/>
  <c r="RPW1365" s="1"/>
  <c r="RPW1371" s="1"/>
  <c r="RQL1360"/>
  <c r="RQL1365" s="1"/>
  <c r="RQL1371" s="1"/>
  <c r="RQN1360"/>
  <c r="RQN1365" s="1"/>
  <c r="RQN1371" s="1"/>
  <c r="RRC1360"/>
  <c r="RRC1365" s="1"/>
  <c r="RRC1371" s="1"/>
  <c r="RRR1360"/>
  <c r="RRR1365" s="1"/>
  <c r="RRR1371" s="1"/>
  <c r="RRT1360"/>
  <c r="RRT1365" s="1"/>
  <c r="RRT1371" s="1"/>
  <c r="RSI1360"/>
  <c r="RSI1365" s="1"/>
  <c r="RSI1371" s="1"/>
  <c r="RSX1360"/>
  <c r="RSX1365" s="1"/>
  <c r="RSX1371" s="1"/>
  <c r="RSZ1360"/>
  <c r="RSZ1365" s="1"/>
  <c r="RSZ1371" s="1"/>
  <c r="RTO1360"/>
  <c r="RTO1365" s="1"/>
  <c r="RTO1371" s="1"/>
  <c r="RUD1360"/>
  <c r="RUD1365" s="1"/>
  <c r="RUD1371" s="1"/>
  <c r="RUF1360"/>
  <c r="RUF1365" s="1"/>
  <c r="RUF1371" s="1"/>
  <c r="RUU1360"/>
  <c r="RUU1365" s="1"/>
  <c r="RUU1371" s="1"/>
  <c r="RVJ1360"/>
  <c r="RVJ1365" s="1"/>
  <c r="RVJ1371" s="1"/>
  <c r="RVL1360"/>
  <c r="RVL1365" s="1"/>
  <c r="RVL1371" s="1"/>
  <c r="RWA1360"/>
  <c r="RWA1365" s="1"/>
  <c r="RWA1371" s="1"/>
  <c r="RWP1360"/>
  <c r="RWP1365" s="1"/>
  <c r="RWP1371" s="1"/>
  <c r="RWR1360"/>
  <c r="RWR1365" s="1"/>
  <c r="RWR1371" s="1"/>
  <c r="RXG1360"/>
  <c r="RXG1365" s="1"/>
  <c r="RXG1371" s="1"/>
  <c r="RXV1360"/>
  <c r="RXV1365" s="1"/>
  <c r="RXV1371" s="1"/>
  <c r="RXX1360"/>
  <c r="RXX1365" s="1"/>
  <c r="RXX1371" s="1"/>
  <c r="RYM1360"/>
  <c r="RYM1365" s="1"/>
  <c r="RYM1371" s="1"/>
  <c r="RZB1360"/>
  <c r="RZB1365" s="1"/>
  <c r="RZB1371" s="1"/>
  <c r="RZD1360"/>
  <c r="RZD1365" s="1"/>
  <c r="RZD1371" s="1"/>
  <c r="RZS1360"/>
  <c r="RZS1365" s="1"/>
  <c r="RZS1371" s="1"/>
  <c r="SAH1360"/>
  <c r="SAH1365" s="1"/>
  <c r="SAH1371" s="1"/>
  <c r="SAJ1360"/>
  <c r="SAJ1365" s="1"/>
  <c r="SAJ1371" s="1"/>
  <c r="SAY1360"/>
  <c r="SAY1365" s="1"/>
  <c r="SAY1371" s="1"/>
  <c r="SBN1360"/>
  <c r="SBN1365" s="1"/>
  <c r="SBN1371" s="1"/>
  <c r="SBP1360"/>
  <c r="SBP1365" s="1"/>
  <c r="SBP1371" s="1"/>
  <c r="SCE1360"/>
  <c r="SCE1365" s="1"/>
  <c r="SCE1371" s="1"/>
  <c r="SCT1360"/>
  <c r="SCT1365" s="1"/>
  <c r="SCT1371" s="1"/>
  <c r="SCV1360"/>
  <c r="SCV1365" s="1"/>
  <c r="SCV1371" s="1"/>
  <c r="SDK1360"/>
  <c r="SDK1365" s="1"/>
  <c r="SDK1371" s="1"/>
  <c r="SDZ1360"/>
  <c r="SDZ1365" s="1"/>
  <c r="SDZ1371" s="1"/>
  <c r="SEB1360"/>
  <c r="SEB1365" s="1"/>
  <c r="SEB1371" s="1"/>
  <c r="SEQ1360"/>
  <c r="SEQ1365" s="1"/>
  <c r="SEQ1371" s="1"/>
  <c r="SFF1360"/>
  <c r="SFF1365" s="1"/>
  <c r="SFF1371" s="1"/>
  <c r="SFH1360"/>
  <c r="SFH1365" s="1"/>
  <c r="SFH1371" s="1"/>
  <c r="SFW1360"/>
  <c r="SFW1365" s="1"/>
  <c r="SFW1371" s="1"/>
  <c r="SGL1360"/>
  <c r="SGL1365" s="1"/>
  <c r="SGL1371" s="1"/>
  <c r="SGN1360"/>
  <c r="SGN1365" s="1"/>
  <c r="SGN1371" s="1"/>
  <c r="SHC1360"/>
  <c r="SHC1365" s="1"/>
  <c r="SHC1371" s="1"/>
  <c r="SHR1360"/>
  <c r="SHR1365" s="1"/>
  <c r="SHR1371" s="1"/>
  <c r="SHT1360"/>
  <c r="SHT1365" s="1"/>
  <c r="SHT1371" s="1"/>
  <c r="SII1360"/>
  <c r="SII1365" s="1"/>
  <c r="SII1371" s="1"/>
  <c r="SIX1360"/>
  <c r="SIX1365" s="1"/>
  <c r="SIX1371" s="1"/>
  <c r="SIZ1360"/>
  <c r="SIZ1365" s="1"/>
  <c r="SIZ1371" s="1"/>
  <c r="SJO1360"/>
  <c r="SJO1365" s="1"/>
  <c r="SJO1371" s="1"/>
  <c r="SKD1360"/>
  <c r="SKD1365" s="1"/>
  <c r="SKD1371" s="1"/>
  <c r="SKF1360"/>
  <c r="SKF1365" s="1"/>
  <c r="SKF1371" s="1"/>
  <c r="SKU1360"/>
  <c r="SKU1365" s="1"/>
  <c r="SKU1371" s="1"/>
  <c r="SLJ1360"/>
  <c r="SLJ1365" s="1"/>
  <c r="SLJ1371" s="1"/>
  <c r="SLL1360"/>
  <c r="SLL1365" s="1"/>
  <c r="SLL1371" s="1"/>
  <c r="SMA1360"/>
  <c r="SMA1365" s="1"/>
  <c r="SMA1371" s="1"/>
  <c r="SMP1360"/>
  <c r="SMP1365" s="1"/>
  <c r="SMP1371" s="1"/>
  <c r="SMR1360"/>
  <c r="SMR1365" s="1"/>
  <c r="SMR1371" s="1"/>
  <c r="SNG1360"/>
  <c r="SNG1365" s="1"/>
  <c r="SNG1371" s="1"/>
  <c r="SNV1360"/>
  <c r="SNV1365" s="1"/>
  <c r="SNV1371" s="1"/>
  <c r="SNX1360"/>
  <c r="SNX1365" s="1"/>
  <c r="SNX1371" s="1"/>
  <c r="SOM1360"/>
  <c r="SOM1365" s="1"/>
  <c r="SOM1371" s="1"/>
  <c r="SPB1360"/>
  <c r="SPB1365" s="1"/>
  <c r="SPB1371" s="1"/>
  <c r="SPD1360"/>
  <c r="SPD1365" s="1"/>
  <c r="SPD1371" s="1"/>
  <c r="SPS1360"/>
  <c r="SPS1365" s="1"/>
  <c r="SPS1371" s="1"/>
  <c r="SQH1360"/>
  <c r="SQH1365" s="1"/>
  <c r="SQH1371" s="1"/>
  <c r="SQJ1360"/>
  <c r="SQJ1365" s="1"/>
  <c r="SQJ1371" s="1"/>
  <c r="SQY1360"/>
  <c r="SQY1365" s="1"/>
  <c r="SQY1371" s="1"/>
  <c r="SRN1360"/>
  <c r="SRN1365" s="1"/>
  <c r="SRN1371" s="1"/>
  <c r="SRP1360"/>
  <c r="SRP1365" s="1"/>
  <c r="SRP1371" s="1"/>
  <c r="SSE1360"/>
  <c r="SSE1365" s="1"/>
  <c r="SSE1371" s="1"/>
  <c r="SST1360"/>
  <c r="SST1365" s="1"/>
  <c r="SST1371" s="1"/>
  <c r="SSV1360"/>
  <c r="SSV1365" s="1"/>
  <c r="SSV1371" s="1"/>
  <c r="STK1360"/>
  <c r="STK1365" s="1"/>
  <c r="STK1371" s="1"/>
  <c r="STZ1360"/>
  <c r="STZ1365" s="1"/>
  <c r="STZ1371" s="1"/>
  <c r="SUB1360"/>
  <c r="SUB1365" s="1"/>
  <c r="SUB1371" s="1"/>
  <c r="SUQ1360"/>
  <c r="SUQ1365" s="1"/>
  <c r="SUQ1371" s="1"/>
  <c r="SVF1360"/>
  <c r="SVF1365" s="1"/>
  <c r="SVF1371" s="1"/>
  <c r="SVH1360"/>
  <c r="SVH1365" s="1"/>
  <c r="SVH1371" s="1"/>
  <c r="SVW1360"/>
  <c r="SVW1365" s="1"/>
  <c r="SVW1371" s="1"/>
  <c r="SWL1360"/>
  <c r="SWL1365" s="1"/>
  <c r="SWL1371" s="1"/>
  <c r="SWN1360"/>
  <c r="SWN1365" s="1"/>
  <c r="SWN1371" s="1"/>
  <c r="SXC1360"/>
  <c r="SXC1365" s="1"/>
  <c r="SXC1371" s="1"/>
  <c r="SXR1360"/>
  <c r="SXR1365" s="1"/>
  <c r="SXR1371" s="1"/>
  <c r="SXT1360"/>
  <c r="SXT1365" s="1"/>
  <c r="SXT1371" s="1"/>
  <c r="SYI1360"/>
  <c r="SYI1365" s="1"/>
  <c r="SYI1371" s="1"/>
  <c r="SYX1360"/>
  <c r="SYX1365" s="1"/>
  <c r="SYX1371" s="1"/>
  <c r="SYZ1360"/>
  <c r="SYZ1365" s="1"/>
  <c r="SYZ1371" s="1"/>
  <c r="SZO1360"/>
  <c r="SZO1365" s="1"/>
  <c r="SZO1371" s="1"/>
  <c r="TAD1360"/>
  <c r="TAD1365" s="1"/>
  <c r="TAD1371" s="1"/>
  <c r="TAF1360"/>
  <c r="TAF1365" s="1"/>
  <c r="TAF1371" s="1"/>
  <c r="TAU1360"/>
  <c r="TAU1365" s="1"/>
  <c r="TAU1371" s="1"/>
  <c r="TBJ1360"/>
  <c r="TBJ1365" s="1"/>
  <c r="TBJ1371" s="1"/>
  <c r="TBL1360"/>
  <c r="TBL1365" s="1"/>
  <c r="TBL1371" s="1"/>
  <c r="TCA1360"/>
  <c r="TCA1365" s="1"/>
  <c r="TCA1371" s="1"/>
  <c r="TCP1360"/>
  <c r="TCP1365" s="1"/>
  <c r="TCP1371" s="1"/>
  <c r="TCR1360"/>
  <c r="TCR1365" s="1"/>
  <c r="TCR1371" s="1"/>
  <c r="TDG1360"/>
  <c r="TDG1365" s="1"/>
  <c r="TDG1371" s="1"/>
  <c r="TDV1360"/>
  <c r="TDV1365" s="1"/>
  <c r="TDV1371" s="1"/>
  <c r="TDX1360"/>
  <c r="TDX1365" s="1"/>
  <c r="TDX1371" s="1"/>
  <c r="TEM1360"/>
  <c r="TEM1365" s="1"/>
  <c r="TEM1371" s="1"/>
  <c r="TFB1360"/>
  <c r="TFB1365" s="1"/>
  <c r="TFB1371" s="1"/>
  <c r="TFD1360"/>
  <c r="TFD1365" s="1"/>
  <c r="TFD1371" s="1"/>
  <c r="TFS1360"/>
  <c r="TFS1365" s="1"/>
  <c r="TFS1371" s="1"/>
  <c r="TGH1360"/>
  <c r="TGH1365" s="1"/>
  <c r="TGH1371" s="1"/>
  <c r="TGJ1360"/>
  <c r="TGJ1365" s="1"/>
  <c r="TGJ1371" s="1"/>
  <c r="TGY1360"/>
  <c r="TGY1365" s="1"/>
  <c r="TGY1371" s="1"/>
  <c r="THN1360"/>
  <c r="THN1365" s="1"/>
  <c r="THN1371" s="1"/>
  <c r="THP1360"/>
  <c r="THP1365" s="1"/>
  <c r="THP1371" s="1"/>
  <c r="TIE1360"/>
  <c r="TIE1365" s="1"/>
  <c r="TIE1371" s="1"/>
  <c r="TIT1360"/>
  <c r="TIT1365" s="1"/>
  <c r="TIT1371" s="1"/>
  <c r="TIV1360"/>
  <c r="TIV1365" s="1"/>
  <c r="TIV1371" s="1"/>
  <c r="TJK1360"/>
  <c r="TJK1365" s="1"/>
  <c r="TJK1371" s="1"/>
  <c r="TJZ1360"/>
  <c r="TJZ1365" s="1"/>
  <c r="TJZ1371" s="1"/>
  <c r="TKB1360"/>
  <c r="TKB1365" s="1"/>
  <c r="TKB1371" s="1"/>
  <c r="TKQ1360"/>
  <c r="TKQ1365" s="1"/>
  <c r="TKQ1371" s="1"/>
  <c r="TLF1360"/>
  <c r="TLF1365" s="1"/>
  <c r="TLF1371" s="1"/>
  <c r="TLH1360"/>
  <c r="TLH1365" s="1"/>
  <c r="TLH1371" s="1"/>
  <c r="TLW1360"/>
  <c r="TLW1365" s="1"/>
  <c r="TLW1371" s="1"/>
  <c r="TML1360"/>
  <c r="TML1365" s="1"/>
  <c r="TML1371" s="1"/>
  <c r="TMN1360"/>
  <c r="TMN1365" s="1"/>
  <c r="TMN1371" s="1"/>
  <c r="TNC1360"/>
  <c r="TNC1365" s="1"/>
  <c r="TNC1371" s="1"/>
  <c r="TNR1360"/>
  <c r="TNR1365" s="1"/>
  <c r="TNR1371" s="1"/>
  <c r="TNT1360"/>
  <c r="TNT1365" s="1"/>
  <c r="TNT1371" s="1"/>
  <c r="TOI1360"/>
  <c r="TOI1365" s="1"/>
  <c r="TOI1371" s="1"/>
  <c r="TOX1360"/>
  <c r="TOX1365" s="1"/>
  <c r="TOX1371" s="1"/>
  <c r="TOZ1360"/>
  <c r="TOZ1365" s="1"/>
  <c r="TOZ1371" s="1"/>
  <c r="TPO1360"/>
  <c r="TPO1365" s="1"/>
  <c r="TPO1371" s="1"/>
  <c r="TQD1360"/>
  <c r="TQD1365" s="1"/>
  <c r="TQD1371" s="1"/>
  <c r="TQF1360"/>
  <c r="TQF1365" s="1"/>
  <c r="TQF1371" s="1"/>
  <c r="TQU1360"/>
  <c r="TQU1365" s="1"/>
  <c r="TQU1371" s="1"/>
  <c r="TRJ1360"/>
  <c r="TRJ1365" s="1"/>
  <c r="TRJ1371" s="1"/>
  <c r="TRL1360"/>
  <c r="TRL1365" s="1"/>
  <c r="TRL1371" s="1"/>
  <c r="TSA1360"/>
  <c r="TSA1365" s="1"/>
  <c r="TSA1371" s="1"/>
  <c r="TSP1360"/>
  <c r="TSP1365" s="1"/>
  <c r="TSP1371" s="1"/>
  <c r="TSR1360"/>
  <c r="TSR1365" s="1"/>
  <c r="TSR1371" s="1"/>
  <c r="TTG1360"/>
  <c r="TTG1365" s="1"/>
  <c r="TTG1371" s="1"/>
  <c r="TTV1360"/>
  <c r="TTV1365" s="1"/>
  <c r="TTV1371" s="1"/>
  <c r="TTX1360"/>
  <c r="TTX1365" s="1"/>
  <c r="TTX1371" s="1"/>
  <c r="TUM1360"/>
  <c r="TUM1365" s="1"/>
  <c r="TUM1371" s="1"/>
  <c r="TVB1360"/>
  <c r="TVB1365" s="1"/>
  <c r="TVB1371" s="1"/>
  <c r="TVD1360"/>
  <c r="TVD1365" s="1"/>
  <c r="TVD1371" s="1"/>
  <c r="TVS1360"/>
  <c r="TVS1365" s="1"/>
  <c r="TVS1371" s="1"/>
  <c r="TWH1360"/>
  <c r="TWH1365" s="1"/>
  <c r="TWH1371" s="1"/>
  <c r="TWJ1360"/>
  <c r="TWJ1365" s="1"/>
  <c r="TWJ1371" s="1"/>
  <c r="TWY1360"/>
  <c r="TWY1365" s="1"/>
  <c r="TWY1371" s="1"/>
  <c r="TXN1360"/>
  <c r="TXN1365" s="1"/>
  <c r="TXN1371" s="1"/>
  <c r="TXP1360"/>
  <c r="TXP1365" s="1"/>
  <c r="TXP1371" s="1"/>
  <c r="TYE1360"/>
  <c r="TYE1365" s="1"/>
  <c r="TYE1371" s="1"/>
  <c r="TYT1360"/>
  <c r="TYT1365" s="1"/>
  <c r="TYT1371" s="1"/>
  <c r="TYV1360"/>
  <c r="TYV1365" s="1"/>
  <c r="TYV1371" s="1"/>
  <c r="TZK1360"/>
  <c r="TZK1365" s="1"/>
  <c r="TZK1371" s="1"/>
  <c r="TZZ1360"/>
  <c r="TZZ1365" s="1"/>
  <c r="TZZ1371" s="1"/>
  <c r="UAB1360"/>
  <c r="UAB1365" s="1"/>
  <c r="UAB1371" s="1"/>
  <c r="UAQ1360"/>
  <c r="UAQ1365" s="1"/>
  <c r="UAQ1371" s="1"/>
  <c r="UBF1360"/>
  <c r="UBF1365" s="1"/>
  <c r="UBF1371" s="1"/>
  <c r="UBH1360"/>
  <c r="UBH1365" s="1"/>
  <c r="UBH1371" s="1"/>
  <c r="UBW1360"/>
  <c r="UBW1365" s="1"/>
  <c r="UBW1371" s="1"/>
  <c r="UCL1360"/>
  <c r="UCL1365" s="1"/>
  <c r="UCL1371" s="1"/>
  <c r="UCN1360"/>
  <c r="UCN1365" s="1"/>
  <c r="UCN1371" s="1"/>
  <c r="UDC1360"/>
  <c r="UDC1365" s="1"/>
  <c r="UDC1371" s="1"/>
  <c r="UDR1360"/>
  <c r="UDR1365" s="1"/>
  <c r="UDR1371" s="1"/>
  <c r="UDT1360"/>
  <c r="UDT1365" s="1"/>
  <c r="UDT1371" s="1"/>
  <c r="UEI1360"/>
  <c r="UEI1365" s="1"/>
  <c r="UEI1371" s="1"/>
  <c r="UEX1360"/>
  <c r="UEX1365" s="1"/>
  <c r="UEX1371" s="1"/>
  <c r="UEZ1360"/>
  <c r="UEZ1365" s="1"/>
  <c r="UEZ1371" s="1"/>
  <c r="UFO1360"/>
  <c r="UFO1365" s="1"/>
  <c r="UFO1371" s="1"/>
  <c r="UGD1360"/>
  <c r="UGD1365" s="1"/>
  <c r="UGD1371" s="1"/>
  <c r="UGF1360"/>
  <c r="UGF1365" s="1"/>
  <c r="UGF1371" s="1"/>
  <c r="UGU1360"/>
  <c r="UGU1365" s="1"/>
  <c r="UGU1371" s="1"/>
  <c r="UHJ1360"/>
  <c r="UHJ1365" s="1"/>
  <c r="UHJ1371" s="1"/>
  <c r="UHL1360"/>
  <c r="UHL1365" s="1"/>
  <c r="UHL1371" s="1"/>
  <c r="UIA1360"/>
  <c r="UIA1365" s="1"/>
  <c r="UIA1371" s="1"/>
  <c r="UIP1360"/>
  <c r="UIP1365" s="1"/>
  <c r="UIP1371" s="1"/>
  <c r="UIR1360"/>
  <c r="UIR1365" s="1"/>
  <c r="UIR1371" s="1"/>
  <c r="UJG1360"/>
  <c r="UJG1365" s="1"/>
  <c r="UJG1371" s="1"/>
  <c r="UJV1360"/>
  <c r="UJV1365" s="1"/>
  <c r="UJV1371" s="1"/>
  <c r="UJX1360"/>
  <c r="UJX1365" s="1"/>
  <c r="UJX1371" s="1"/>
  <c r="UKM1360"/>
  <c r="UKM1365" s="1"/>
  <c r="UKM1371" s="1"/>
  <c r="ULB1360"/>
  <c r="ULB1365" s="1"/>
  <c r="ULB1371" s="1"/>
  <c r="ULD1360"/>
  <c r="ULD1365" s="1"/>
  <c r="ULD1371" s="1"/>
  <c r="ULS1360"/>
  <c r="ULS1365" s="1"/>
  <c r="ULS1371" s="1"/>
  <c r="UMH1360"/>
  <c r="UMH1365" s="1"/>
  <c r="UMH1371" s="1"/>
  <c r="UMJ1360"/>
  <c r="UMJ1365" s="1"/>
  <c r="UMJ1371" s="1"/>
  <c r="UMY1360"/>
  <c r="UMY1365" s="1"/>
  <c r="UMY1371" s="1"/>
  <c r="UNN1360"/>
  <c r="UNN1365" s="1"/>
  <c r="UNN1371" s="1"/>
  <c r="UNP1360"/>
  <c r="UNP1365" s="1"/>
  <c r="UNP1371" s="1"/>
  <c r="UOE1360"/>
  <c r="UOE1365" s="1"/>
  <c r="UOE1371" s="1"/>
  <c r="UOT1360"/>
  <c r="UOT1365" s="1"/>
  <c r="UOT1371" s="1"/>
  <c r="UOV1360"/>
  <c r="UOV1365" s="1"/>
  <c r="UOV1371" s="1"/>
  <c r="UPK1360"/>
  <c r="UPK1365" s="1"/>
  <c r="UPK1371" s="1"/>
  <c r="UPZ1360"/>
  <c r="UPZ1365" s="1"/>
  <c r="UPZ1371" s="1"/>
  <c r="UQB1360"/>
  <c r="UQB1365" s="1"/>
  <c r="UQB1371" s="1"/>
  <c r="UQQ1360"/>
  <c r="UQQ1365" s="1"/>
  <c r="UQQ1371" s="1"/>
  <c r="URF1360"/>
  <c r="URF1365" s="1"/>
  <c r="URF1371" s="1"/>
  <c r="URH1360"/>
  <c r="URH1365" s="1"/>
  <c r="URH1371" s="1"/>
  <c r="URW1360"/>
  <c r="URW1365" s="1"/>
  <c r="URW1371" s="1"/>
  <c r="USL1360"/>
  <c r="USL1365" s="1"/>
  <c r="USL1371" s="1"/>
  <c r="USN1360"/>
  <c r="USN1365" s="1"/>
  <c r="USN1371" s="1"/>
  <c r="UTC1360"/>
  <c r="UTC1365" s="1"/>
  <c r="UTC1371" s="1"/>
  <c r="UTR1360"/>
  <c r="UTR1365" s="1"/>
  <c r="UTR1371" s="1"/>
  <c r="UTT1360"/>
  <c r="UTT1365" s="1"/>
  <c r="UTT1371" s="1"/>
  <c r="UUI1360"/>
  <c r="UUI1365" s="1"/>
  <c r="UUI1371" s="1"/>
  <c r="UUX1360"/>
  <c r="UUX1365" s="1"/>
  <c r="UUX1371" s="1"/>
  <c r="UUZ1360"/>
  <c r="UUZ1365" s="1"/>
  <c r="UUZ1371" s="1"/>
  <c r="UVO1360"/>
  <c r="UVO1365" s="1"/>
  <c r="UVO1371" s="1"/>
  <c r="UWD1360"/>
  <c r="UWD1365" s="1"/>
  <c r="UWD1371" s="1"/>
  <c r="UWF1360"/>
  <c r="UWF1365" s="1"/>
  <c r="UWF1371" s="1"/>
  <c r="UWU1360"/>
  <c r="UWU1365" s="1"/>
  <c r="UWU1371" s="1"/>
  <c r="UXJ1360"/>
  <c r="UXJ1365" s="1"/>
  <c r="UXJ1371" s="1"/>
  <c r="UXL1360"/>
  <c r="UXL1365" s="1"/>
  <c r="UXL1371" s="1"/>
  <c r="UYA1360"/>
  <c r="UYA1365" s="1"/>
  <c r="UYA1371" s="1"/>
  <c r="UYP1360"/>
  <c r="UYP1365" s="1"/>
  <c r="UYP1371" s="1"/>
  <c r="UYR1360"/>
  <c r="UYR1365" s="1"/>
  <c r="UYR1371" s="1"/>
  <c r="UZG1360"/>
  <c r="UZG1365" s="1"/>
  <c r="UZG1371" s="1"/>
  <c r="UZV1360"/>
  <c r="UZV1365" s="1"/>
  <c r="UZV1371" s="1"/>
  <c r="UZX1360"/>
  <c r="UZX1365" s="1"/>
  <c r="UZX1371" s="1"/>
  <c r="VAM1360"/>
  <c r="VAM1365" s="1"/>
  <c r="VAM1371" s="1"/>
  <c r="VBB1360"/>
  <c r="VBB1365" s="1"/>
  <c r="VBB1371" s="1"/>
  <c r="VBD1360"/>
  <c r="VBD1365" s="1"/>
  <c r="VBD1371" s="1"/>
  <c r="VBS1360"/>
  <c r="VBS1365" s="1"/>
  <c r="VBS1371" s="1"/>
  <c r="VCH1360"/>
  <c r="VCH1365" s="1"/>
  <c r="VCH1371" s="1"/>
  <c r="VCJ1360"/>
  <c r="VCJ1365" s="1"/>
  <c r="VCJ1371" s="1"/>
  <c r="VCY1360"/>
  <c r="VCY1365" s="1"/>
  <c r="VCY1371" s="1"/>
  <c r="VDN1360"/>
  <c r="VDN1365" s="1"/>
  <c r="VDN1371" s="1"/>
  <c r="VDP1360"/>
  <c r="VDP1365" s="1"/>
  <c r="VDP1371" s="1"/>
  <c r="VEE1360"/>
  <c r="VEE1365" s="1"/>
  <c r="VEE1371" s="1"/>
  <c r="VET1360"/>
  <c r="VET1365" s="1"/>
  <c r="VET1371" s="1"/>
  <c r="VEV1360"/>
  <c r="VEV1365" s="1"/>
  <c r="VEV1371" s="1"/>
  <c r="VFK1360"/>
  <c r="VFK1365" s="1"/>
  <c r="VFK1371" s="1"/>
  <c r="VFZ1360"/>
  <c r="VFZ1365" s="1"/>
  <c r="VFZ1371" s="1"/>
  <c r="VGB1360"/>
  <c r="VGB1365" s="1"/>
  <c r="VGB1371" s="1"/>
  <c r="VGQ1360"/>
  <c r="VGQ1365" s="1"/>
  <c r="VGQ1371" s="1"/>
  <c r="VHF1360"/>
  <c r="VHF1365" s="1"/>
  <c r="VHF1371" s="1"/>
  <c r="VHH1360"/>
  <c r="VHH1365" s="1"/>
  <c r="VHH1371" s="1"/>
  <c r="VHW1360"/>
  <c r="VHW1365" s="1"/>
  <c r="VHW1371" s="1"/>
  <c r="VIL1360"/>
  <c r="VIL1365" s="1"/>
  <c r="VIL1371" s="1"/>
  <c r="VIN1360"/>
  <c r="VIN1365" s="1"/>
  <c r="VIN1371" s="1"/>
  <c r="VJC1360"/>
  <c r="VJC1365" s="1"/>
  <c r="VJC1371" s="1"/>
  <c r="VJR1360"/>
  <c r="VJR1365" s="1"/>
  <c r="VJR1371" s="1"/>
  <c r="VJT1360"/>
  <c r="VJT1365" s="1"/>
  <c r="VJT1371" s="1"/>
  <c r="VKI1360"/>
  <c r="VKI1365" s="1"/>
  <c r="VKI1371" s="1"/>
  <c r="VKX1360"/>
  <c r="VKX1365" s="1"/>
  <c r="VKX1371" s="1"/>
  <c r="VKZ1360"/>
  <c r="VKZ1365" s="1"/>
  <c r="VKZ1371" s="1"/>
  <c r="VLO1360"/>
  <c r="VLO1365" s="1"/>
  <c r="VLO1371" s="1"/>
  <c r="VMD1360"/>
  <c r="VMD1365" s="1"/>
  <c r="VMD1371" s="1"/>
  <c r="VMF1360"/>
  <c r="VMF1365" s="1"/>
  <c r="VMF1371" s="1"/>
  <c r="VMU1360"/>
  <c r="VMU1365" s="1"/>
  <c r="VMU1371" s="1"/>
  <c r="VNJ1360"/>
  <c r="VNJ1365" s="1"/>
  <c r="VNJ1371" s="1"/>
  <c r="VNL1360"/>
  <c r="VNL1365" s="1"/>
  <c r="VNL1371" s="1"/>
  <c r="VOA1360"/>
  <c r="VOA1365" s="1"/>
  <c r="VOA1371" s="1"/>
  <c r="VOP1360"/>
  <c r="VOP1365" s="1"/>
  <c r="VOP1371" s="1"/>
  <c r="VOR1360"/>
  <c r="VOR1365" s="1"/>
  <c r="VOR1371" s="1"/>
  <c r="VPG1360"/>
  <c r="VPG1365" s="1"/>
  <c r="VPG1371" s="1"/>
  <c r="VPV1360"/>
  <c r="VPV1365" s="1"/>
  <c r="VPV1371" s="1"/>
  <c r="VPX1360"/>
  <c r="VPX1365" s="1"/>
  <c r="VPX1371" s="1"/>
  <c r="VQM1360"/>
  <c r="VQM1365" s="1"/>
  <c r="VQM1371" s="1"/>
  <c r="VRB1360"/>
  <c r="VRB1365" s="1"/>
  <c r="VRB1371" s="1"/>
  <c r="VRD1360"/>
  <c r="VRD1365" s="1"/>
  <c r="VRD1371" s="1"/>
  <c r="VRS1360"/>
  <c r="VRS1365" s="1"/>
  <c r="VRS1371" s="1"/>
  <c r="VSH1360"/>
  <c r="VSH1365" s="1"/>
  <c r="VSH1371" s="1"/>
  <c r="VSJ1360"/>
  <c r="VSJ1365" s="1"/>
  <c r="VSJ1371" s="1"/>
  <c r="VSY1360"/>
  <c r="VSY1365" s="1"/>
  <c r="VSY1371" s="1"/>
  <c r="VTN1360"/>
  <c r="VTN1365" s="1"/>
  <c r="VTN1371" s="1"/>
  <c r="VTP1360"/>
  <c r="VTP1365" s="1"/>
  <c r="VTP1371" s="1"/>
  <c r="VUE1360"/>
  <c r="VUE1365" s="1"/>
  <c r="VUE1371" s="1"/>
  <c r="VUT1360"/>
  <c r="VUT1365" s="1"/>
  <c r="VUT1371" s="1"/>
  <c r="VUV1360"/>
  <c r="VUV1365" s="1"/>
  <c r="VUV1371" s="1"/>
  <c r="VVK1360"/>
  <c r="VVK1365" s="1"/>
  <c r="VVK1371" s="1"/>
  <c r="VVZ1360"/>
  <c r="VVZ1365" s="1"/>
  <c r="VVZ1371" s="1"/>
  <c r="VWB1360"/>
  <c r="VWB1365" s="1"/>
  <c r="VWB1371" s="1"/>
  <c r="VWQ1360"/>
  <c r="VWQ1365" s="1"/>
  <c r="VWQ1371" s="1"/>
  <c r="VXF1360"/>
  <c r="VXF1365" s="1"/>
  <c r="VXF1371" s="1"/>
  <c r="VXH1360"/>
  <c r="VXH1365" s="1"/>
  <c r="VXH1371" s="1"/>
  <c r="VXW1360"/>
  <c r="VXW1365" s="1"/>
  <c r="VXW1371" s="1"/>
  <c r="VYL1360"/>
  <c r="VYL1365" s="1"/>
  <c r="VYL1371" s="1"/>
  <c r="VYN1360"/>
  <c r="VYN1365" s="1"/>
  <c r="VYN1371" s="1"/>
  <c r="VZC1360"/>
  <c r="VZC1365" s="1"/>
  <c r="VZC1371" s="1"/>
  <c r="VZR1360"/>
  <c r="VZR1365" s="1"/>
  <c r="VZR1371" s="1"/>
  <c r="VZT1360"/>
  <c r="VZT1365" s="1"/>
  <c r="VZT1371" s="1"/>
  <c r="WAI1360"/>
  <c r="WAI1365" s="1"/>
  <c r="WAI1371" s="1"/>
  <c r="WAX1360"/>
  <c r="WAX1365" s="1"/>
  <c r="WAX1371" s="1"/>
  <c r="WAZ1360"/>
  <c r="WAZ1365" s="1"/>
  <c r="WAZ1371" s="1"/>
  <c r="WBO1360"/>
  <c r="WBO1365" s="1"/>
  <c r="WBO1371" s="1"/>
  <c r="WCD1360"/>
  <c r="WCD1365" s="1"/>
  <c r="WCD1371" s="1"/>
  <c r="WCF1360"/>
  <c r="WCF1365" s="1"/>
  <c r="WCF1371" s="1"/>
  <c r="WCU1360"/>
  <c r="WCU1365" s="1"/>
  <c r="WCU1371" s="1"/>
  <c r="WDJ1360"/>
  <c r="WDJ1365" s="1"/>
  <c r="WDJ1371" s="1"/>
  <c r="WDL1360"/>
  <c r="WDL1365" s="1"/>
  <c r="WDL1371" s="1"/>
  <c r="WEA1360"/>
  <c r="WEA1365" s="1"/>
  <c r="WEA1371" s="1"/>
  <c r="WEP1360"/>
  <c r="WEP1365" s="1"/>
  <c r="WEP1371" s="1"/>
  <c r="WER1360"/>
  <c r="WER1365" s="1"/>
  <c r="WER1371" s="1"/>
  <c r="WFG1360"/>
  <c r="WFG1365" s="1"/>
  <c r="WFG1371" s="1"/>
  <c r="WFV1360"/>
  <c r="WFV1365" s="1"/>
  <c r="WFV1371" s="1"/>
  <c r="WFX1360"/>
  <c r="WFX1365" s="1"/>
  <c r="WFX1371" s="1"/>
  <c r="WGM1360"/>
  <c r="WGM1365" s="1"/>
  <c r="WGM1371" s="1"/>
  <c r="WHB1360"/>
  <c r="WHB1365" s="1"/>
  <c r="WHB1371" s="1"/>
  <c r="WHD1360"/>
  <c r="WHD1365" s="1"/>
  <c r="WHD1371" s="1"/>
  <c r="WHS1360"/>
  <c r="WHS1365" s="1"/>
  <c r="WHS1371" s="1"/>
  <c r="WIH1360"/>
  <c r="WIH1365" s="1"/>
  <c r="WIH1371" s="1"/>
  <c r="WIJ1360"/>
  <c r="WIJ1365" s="1"/>
  <c r="WIJ1371" s="1"/>
  <c r="WIY1360"/>
  <c r="WIY1365" s="1"/>
  <c r="WIY1371" s="1"/>
  <c r="WJN1360"/>
  <c r="WJN1365" s="1"/>
  <c r="WJN1371" s="1"/>
  <c r="WJP1360"/>
  <c r="WJP1365" s="1"/>
  <c r="WJP1371" s="1"/>
  <c r="WKE1360"/>
  <c r="WKE1365" s="1"/>
  <c r="WKE1371" s="1"/>
  <c r="WKT1360"/>
  <c r="WKT1365" s="1"/>
  <c r="WKT1371" s="1"/>
  <c r="WKV1360"/>
  <c r="WKV1365" s="1"/>
  <c r="WKV1371" s="1"/>
  <c r="WLK1360"/>
  <c r="WLK1365" s="1"/>
  <c r="WLK1371" s="1"/>
  <c r="WLZ1360"/>
  <c r="WLZ1365" s="1"/>
  <c r="WLZ1371" s="1"/>
  <c r="WMB1360"/>
  <c r="WMB1365" s="1"/>
  <c r="WMB1371" s="1"/>
  <c r="WMQ1360"/>
  <c r="WMQ1365" s="1"/>
  <c r="WMQ1371" s="1"/>
  <c r="WNF1360"/>
  <c r="WNF1365" s="1"/>
  <c r="WNF1371" s="1"/>
  <c r="WNH1360"/>
  <c r="WNH1365" s="1"/>
  <c r="WNH1371" s="1"/>
  <c r="WNW1360"/>
  <c r="WNW1365" s="1"/>
  <c r="WNW1371" s="1"/>
  <c r="WOL1360"/>
  <c r="WOL1365" s="1"/>
  <c r="WOL1371" s="1"/>
  <c r="WON1360"/>
  <c r="WON1365" s="1"/>
  <c r="WON1371" s="1"/>
  <c r="WPC1360"/>
  <c r="WPC1365" s="1"/>
  <c r="WPC1371" s="1"/>
  <c r="WPR1360"/>
  <c r="WPR1365" s="1"/>
  <c r="WPR1371" s="1"/>
  <c r="WPT1360"/>
  <c r="WPT1365" s="1"/>
  <c r="WPT1371" s="1"/>
  <c r="WQI1360"/>
  <c r="WQI1365" s="1"/>
  <c r="WQI1371" s="1"/>
  <c r="WQX1360"/>
  <c r="WQX1365" s="1"/>
  <c r="WQX1371" s="1"/>
  <c r="WQZ1360"/>
  <c r="WQZ1365" s="1"/>
  <c r="WQZ1371" s="1"/>
  <c r="WRO1360"/>
  <c r="WRO1365" s="1"/>
  <c r="WRO1371" s="1"/>
  <c r="WSD1360"/>
  <c r="WSD1365" s="1"/>
  <c r="WSD1371" s="1"/>
  <c r="WSF1360"/>
  <c r="WSF1365" s="1"/>
  <c r="WSF1371" s="1"/>
  <c r="WSU1360"/>
  <c r="WSU1365" s="1"/>
  <c r="WSU1371" s="1"/>
  <c r="WTJ1360"/>
  <c r="WTJ1365" s="1"/>
  <c r="WTJ1371" s="1"/>
  <c r="WTL1360"/>
  <c r="WTL1365" s="1"/>
  <c r="WTL1371" s="1"/>
  <c r="WUA1360"/>
  <c r="WUA1365" s="1"/>
  <c r="WUA1371" s="1"/>
  <c r="WUP1360"/>
  <c r="WUP1365" s="1"/>
  <c r="WUP1371" s="1"/>
  <c r="WUR1360"/>
  <c r="WUR1365" s="1"/>
  <c r="WUR1371" s="1"/>
  <c r="WVG1360"/>
  <c r="WVG1365" s="1"/>
  <c r="WVG1371" s="1"/>
  <c r="WVV1360"/>
  <c r="WVV1365" s="1"/>
  <c r="WVV1371" s="1"/>
  <c r="WVX1360"/>
  <c r="WVX1365" s="1"/>
  <c r="WVX1371" s="1"/>
  <c r="WWM1360"/>
  <c r="WWM1365" s="1"/>
  <c r="WWM1371" s="1"/>
  <c r="WXB1360"/>
  <c r="WXB1365" s="1"/>
  <c r="WXB1371" s="1"/>
  <c r="WXD1360"/>
  <c r="WXD1365" s="1"/>
  <c r="WXD1371" s="1"/>
  <c r="WXS1360"/>
  <c r="WXS1365" s="1"/>
  <c r="WXS1371" s="1"/>
  <c r="WYH1360"/>
  <c r="WYH1365" s="1"/>
  <c r="WYH1371" s="1"/>
  <c r="WYJ1360"/>
  <c r="WYJ1365" s="1"/>
  <c r="WYJ1371" s="1"/>
  <c r="WYY1360"/>
  <c r="WYY1365" s="1"/>
  <c r="WYY1371" s="1"/>
  <c r="WZN1360"/>
  <c r="WZN1365" s="1"/>
  <c r="WZN1371" s="1"/>
  <c r="WZP1360"/>
  <c r="WZP1365" s="1"/>
  <c r="WZP1371" s="1"/>
  <c r="XAE1360"/>
  <c r="XAE1365" s="1"/>
  <c r="XAE1371" s="1"/>
  <c r="XAT1360"/>
  <c r="XAT1365" s="1"/>
  <c r="XAT1371" s="1"/>
  <c r="XAV1360"/>
  <c r="XAV1365" s="1"/>
  <c r="XAV1371" s="1"/>
  <c r="XBK1360"/>
  <c r="XBK1365" s="1"/>
  <c r="XBK1371" s="1"/>
  <c r="XBZ1360"/>
  <c r="XBZ1365" s="1"/>
  <c r="XBZ1371" s="1"/>
  <c r="XCB1360"/>
  <c r="XCB1365" s="1"/>
  <c r="XCB1371" s="1"/>
  <c r="XCQ1360"/>
  <c r="XCQ1365" s="1"/>
  <c r="XCQ1371" s="1"/>
  <c r="XDF1360"/>
  <c r="XDF1365" s="1"/>
  <c r="XDF1371" s="1"/>
  <c r="XDH1360"/>
  <c r="XDH1365" s="1"/>
  <c r="XDH1371" s="1"/>
  <c r="XDW1360"/>
  <c r="XDW1365" s="1"/>
  <c r="XDW1371" s="1"/>
  <c r="XEL1360"/>
  <c r="XEL1365" s="1"/>
  <c r="XEL1371" s="1"/>
  <c r="XEN1360"/>
  <c r="XEN1365" s="1"/>
  <c r="XEN1371" s="1"/>
  <c r="XFC1360"/>
  <c r="XFC1365" s="1"/>
  <c r="XFC1371" s="1"/>
  <c r="AC1362"/>
  <c r="AR1362"/>
  <c r="BI1362"/>
  <c r="BX1362"/>
  <c r="CO1362"/>
  <c r="DD1362"/>
  <c r="DU1362"/>
  <c r="EJ1362"/>
  <c r="FA1362"/>
  <c r="FP1362"/>
  <c r="GG1362"/>
  <c r="GV1362"/>
  <c r="HM1362"/>
  <c r="IB1362"/>
  <c r="IS1362"/>
  <c r="JH1362"/>
  <c r="JY1362"/>
  <c r="KN1362"/>
  <c r="LE1362"/>
  <c r="LT1362"/>
  <c r="MK1362"/>
  <c r="MZ1362"/>
  <c r="NQ1362"/>
  <c r="OF1362"/>
  <c r="OW1362"/>
  <c r="PL1362"/>
  <c r="QC1362"/>
  <c r="QR1362"/>
  <c r="RI1362"/>
  <c r="RX1362"/>
  <c r="SO1362"/>
  <c r="TD1362"/>
  <c r="TU1362"/>
  <c r="UJ1362"/>
  <c r="VA1362"/>
  <c r="VP1362"/>
  <c r="WG1362"/>
  <c r="WV1362"/>
  <c r="XM1362"/>
  <c r="YB1362"/>
  <c r="YS1362"/>
  <c r="ZH1362"/>
  <c r="ZY1362"/>
  <c r="AAN1362"/>
  <c r="ABE1362"/>
  <c r="ABT1362"/>
  <c r="ACK1362"/>
  <c r="ACZ1362"/>
  <c r="ADQ1362"/>
  <c r="AEF1362"/>
  <c r="AEW1362"/>
  <c r="AFL1362"/>
  <c r="AGC1362"/>
  <c r="AGR1362"/>
  <c r="AHI1362"/>
  <c r="AHX1362"/>
  <c r="AIO1362"/>
  <c r="AJD1362"/>
  <c r="AJU1362"/>
  <c r="AKJ1362"/>
  <c r="ALA1362"/>
  <c r="ALP1362"/>
  <c r="AMG1362"/>
  <c r="AMV1362"/>
  <c r="ANM1362"/>
  <c r="AOB1362"/>
  <c r="AOS1362"/>
  <c r="APH1362"/>
  <c r="APY1362"/>
  <c r="AQN1362"/>
  <c r="ARE1362"/>
  <c r="ART1362"/>
  <c r="ASK1362"/>
  <c r="ASZ1362"/>
  <c r="ATQ1362"/>
  <c r="AUF1362"/>
  <c r="AUW1362"/>
  <c r="AVL1362"/>
  <c r="AWC1362"/>
  <c r="AWR1362"/>
  <c r="AXI1362"/>
  <c r="AXX1362"/>
  <c r="AYO1362"/>
  <c r="AZD1362"/>
  <c r="AZU1362"/>
  <c r="BAJ1362"/>
  <c r="BBA1362"/>
  <c r="BBP1362"/>
  <c r="BCG1362"/>
  <c r="BCV1362"/>
  <c r="BDM1362"/>
  <c r="BEB1362"/>
  <c r="BES1362"/>
  <c r="BFH1362"/>
  <c r="BFY1362"/>
  <c r="BGN1362"/>
  <c r="BHE1362"/>
  <c r="BHT1362"/>
  <c r="BIK1362"/>
  <c r="BIZ1362"/>
  <c r="BJQ1362"/>
  <c r="BKF1362"/>
  <c r="BKW1362"/>
  <c r="BLL1362"/>
  <c r="BMC1362"/>
  <c r="BMR1362"/>
  <c r="BNI1362"/>
  <c r="BNX1362"/>
  <c r="BOO1362"/>
  <c r="BPD1362"/>
  <c r="BPU1362"/>
  <c r="BQJ1362"/>
  <c r="BRA1362"/>
  <c r="BRP1362"/>
  <c r="BSG1362"/>
  <c r="BSV1362"/>
  <c r="BTM1362"/>
  <c r="BUB1362"/>
  <c r="BUS1362"/>
  <c r="BVH1362"/>
  <c r="BVY1362"/>
  <c r="BWN1362"/>
  <c r="BXE1362"/>
  <c r="BXT1362"/>
  <c r="BYK1362"/>
  <c r="BYZ1362"/>
  <c r="BZQ1362"/>
  <c r="CAF1362"/>
  <c r="CAW1362"/>
  <c r="CBL1362"/>
  <c r="CCC1362"/>
  <c r="CCR1362"/>
  <c r="CDI1362"/>
  <c r="CDX1362"/>
  <c r="CEO1362"/>
  <c r="CFD1362"/>
  <c r="CFU1362"/>
  <c r="CGJ1362"/>
  <c r="CHA1362"/>
  <c r="CHP1362"/>
  <c r="CIG1362"/>
  <c r="CIV1362"/>
  <c r="CJM1362"/>
  <c r="CKB1362"/>
  <c r="CKS1362"/>
  <c r="CLH1362"/>
  <c r="CLY1362"/>
  <c r="CMN1362"/>
  <c r="CNE1362"/>
  <c r="CNT1362"/>
  <c r="COK1362"/>
  <c r="COZ1362"/>
  <c r="CPQ1362"/>
  <c r="CQF1362"/>
  <c r="CQW1362"/>
  <c r="CRL1362"/>
  <c r="CSC1362"/>
  <c r="CSR1362"/>
  <c r="CTI1362"/>
  <c r="CTX1362"/>
  <c r="CUO1362"/>
  <c r="CVD1362"/>
  <c r="CVU1362"/>
  <c r="CWJ1362"/>
  <c r="CXA1362"/>
  <c r="CXP1362"/>
  <c r="CYG1362"/>
  <c r="CYR1362"/>
  <c r="CYV1362"/>
  <c r="CZM1362"/>
  <c r="CZX1362"/>
  <c r="DAB1362"/>
  <c r="DAS1362"/>
  <c r="DBD1362"/>
  <c r="DBH1362"/>
  <c r="DBY1362"/>
  <c r="DCJ1362"/>
  <c r="DCN1362"/>
  <c r="DDE1362"/>
  <c r="DDP1362"/>
  <c r="DDT1362"/>
  <c r="DEK1362"/>
  <c r="DEV1362"/>
  <c r="DEZ1362"/>
  <c r="DFQ1362"/>
  <c r="DGB1362"/>
  <c r="DGF1362"/>
  <c r="DGW1362"/>
  <c r="DHH1362"/>
  <c r="DHL1362"/>
  <c r="DIC1362"/>
  <c r="DIN1362"/>
  <c r="DIR1362"/>
  <c r="DJI1362"/>
  <c r="DJT1362"/>
  <c r="DJX1362"/>
  <c r="DKO1362"/>
  <c r="DKZ1362"/>
  <c r="DLD1362"/>
  <c r="DLU1362"/>
  <c r="DMF1362"/>
  <c r="DMJ1362"/>
  <c r="DNA1362"/>
  <c r="DNL1362"/>
  <c r="DNP1362"/>
  <c r="DOG1362"/>
  <c r="DOR1362"/>
  <c r="DOV1362"/>
  <c r="DPM1362"/>
  <c r="DPX1362"/>
  <c r="DQB1362"/>
  <c r="DQS1362"/>
  <c r="DRD1362"/>
  <c r="DRH1362"/>
  <c r="DRY1362"/>
  <c r="DSJ1362"/>
  <c r="DSN1362"/>
  <c r="DTE1362"/>
  <c r="DTP1362"/>
  <c r="DTT1362"/>
  <c r="DUK1362"/>
  <c r="DUV1362"/>
  <c r="DUZ1362"/>
  <c r="DVQ1362"/>
  <c r="DWB1362"/>
  <c r="DWF1362"/>
  <c r="DWW1362"/>
  <c r="DXH1362"/>
  <c r="DXL1362"/>
  <c r="DYC1362"/>
  <c r="DYN1362"/>
  <c r="DYR1362"/>
  <c r="DZI1362"/>
  <c r="DZT1362"/>
  <c r="DZX1362"/>
  <c r="EAO1362"/>
  <c r="EAZ1362"/>
  <c r="EBD1362"/>
  <c r="EBU1362"/>
  <c r="ECF1362"/>
  <c r="ECJ1362"/>
  <c r="EDA1362"/>
  <c r="EDL1362"/>
  <c r="EDP1362"/>
  <c r="EEG1362"/>
  <c r="EER1362"/>
  <c r="EEV1362"/>
  <c r="EFM1362"/>
  <c r="EFX1362"/>
  <c r="EGB1362"/>
  <c r="EGS1362"/>
  <c r="EHD1362"/>
  <c r="EHH1362"/>
  <c r="EHY1362"/>
  <c r="EIJ1362"/>
  <c r="EIN1362"/>
  <c r="EJE1362"/>
  <c r="EJP1362"/>
  <c r="EJT1362"/>
  <c r="EKK1362"/>
  <c r="EKV1362"/>
  <c r="EKZ1362"/>
  <c r="ELQ1362"/>
  <c r="EMB1362"/>
  <c r="EMF1362"/>
  <c r="EMW1362"/>
  <c r="ENH1362"/>
  <c r="ENL1362"/>
  <c r="EOC1362"/>
  <c r="EON1362"/>
  <c r="EOR1362"/>
  <c r="EPI1362"/>
  <c r="EPT1362"/>
  <c r="EPX1362"/>
  <c r="EQO1362"/>
  <c r="EQZ1362"/>
  <c r="ERD1362"/>
  <c r="ERU1362"/>
  <c r="ESF1362"/>
  <c r="ESJ1362"/>
  <c r="ETA1362"/>
  <c r="ETL1362"/>
  <c r="ETP1362"/>
  <c r="EUG1362"/>
  <c r="EUR1362"/>
  <c r="EUV1362"/>
  <c r="EVM1362"/>
  <c r="EVX1362"/>
  <c r="EWB1362"/>
  <c r="EWS1362"/>
  <c r="EXD1362"/>
  <c r="EXH1362"/>
  <c r="EXY1362"/>
  <c r="EYJ1362"/>
  <c r="EYN1362"/>
  <c r="EZE1362"/>
  <c r="EZP1362"/>
  <c r="EZT1362"/>
  <c r="FAK1362"/>
  <c r="FAV1362"/>
  <c r="FAZ1362"/>
  <c r="FBQ1362"/>
  <c r="FCB1362"/>
  <c r="FCF1362"/>
  <c r="FCW1362"/>
  <c r="FDH1362"/>
  <c r="FDL1362"/>
  <c r="FEC1362"/>
  <c r="FEN1362"/>
  <c r="FER1362"/>
  <c r="FFI1362"/>
  <c r="FFT1362"/>
  <c r="FFX1362"/>
  <c r="FGO1362"/>
  <c r="FGZ1362"/>
  <c r="FHD1362"/>
  <c r="FHU1362"/>
  <c r="FIF1362"/>
  <c r="FIJ1362"/>
  <c r="FJA1362"/>
  <c r="FJL1362"/>
  <c r="FJP1362"/>
  <c r="FKG1362"/>
  <c r="FKR1362"/>
  <c r="FKV1362"/>
  <c r="FLI1362"/>
  <c r="FLM1362"/>
  <c r="FLX1362"/>
  <c r="FMB1362"/>
  <c r="FMO1362"/>
  <c r="FMS1362"/>
  <c r="FND1362"/>
  <c r="FNH1362"/>
  <c r="FNU1362"/>
  <c r="FNY1362"/>
  <c r="FOJ1362"/>
  <c r="FON1362"/>
  <c r="FPA1362"/>
  <c r="FPE1362"/>
  <c r="FPP1362"/>
  <c r="FPT1362"/>
  <c r="FQG1362"/>
  <c r="FQK1362"/>
  <c r="FQV1362"/>
  <c r="FQZ1362"/>
  <c r="FRM1362"/>
  <c r="FRQ1362"/>
  <c r="FSB1362"/>
  <c r="FSF1362"/>
  <c r="FSS1362"/>
  <c r="FSW1362"/>
  <c r="FTH1362"/>
  <c r="FTL1362"/>
  <c r="FTY1362"/>
  <c r="FUC1362"/>
  <c r="FUN1362"/>
  <c r="FUR1362"/>
  <c r="FVE1362"/>
  <c r="FVI1362"/>
  <c r="FVT1362"/>
  <c r="FVX1362"/>
  <c r="FWK1362"/>
  <c r="FWO1362"/>
  <c r="FWZ1362"/>
  <c r="FXD1362"/>
  <c r="FXQ1362"/>
  <c r="FXU1362"/>
  <c r="FYF1362"/>
  <c r="FYJ1362"/>
  <c r="FYW1362"/>
  <c r="FZA1362"/>
  <c r="FZL1362"/>
  <c r="FZP1362"/>
  <c r="GAC1362"/>
  <c r="GAG1362"/>
  <c r="GAR1362"/>
  <c r="GAV1362"/>
  <c r="GBI1362"/>
  <c r="GBM1362"/>
  <c r="GBX1362"/>
  <c r="GCB1362"/>
  <c r="GCO1362"/>
  <c r="GCS1362"/>
  <c r="GDD1362"/>
  <c r="GDH1362"/>
  <c r="GDU1362"/>
  <c r="GDY1362"/>
  <c r="GEJ1362"/>
  <c r="GEN1362"/>
  <c r="GFA1362"/>
  <c r="GFE1362"/>
  <c r="GFP1362"/>
  <c r="GFT1362"/>
  <c r="GGG1362"/>
  <c r="GGK1362"/>
  <c r="GGV1362"/>
  <c r="GGZ1362"/>
  <c r="GHM1362"/>
  <c r="GHQ1362"/>
  <c r="GIB1362"/>
  <c r="GIF1362"/>
  <c r="GIS1362"/>
  <c r="GIW1362"/>
  <c r="GJH1362"/>
  <c r="GJL1362"/>
  <c r="GJY1362"/>
  <c r="GKC1362"/>
  <c r="GKN1362"/>
  <c r="GKR1362"/>
  <c r="GLE1362"/>
  <c r="GLI1362"/>
  <c r="GLT1362"/>
  <c r="GLX1362"/>
  <c r="GMK1362"/>
  <c r="GMO1362"/>
  <c r="GMZ1362"/>
  <c r="GND1362"/>
  <c r="GNQ1362"/>
  <c r="GNU1362"/>
  <c r="GOF1362"/>
  <c r="GOJ1362"/>
  <c r="GOW1362"/>
  <c r="GPA1362"/>
  <c r="GPL1362"/>
  <c r="GPP1362"/>
  <c r="GQC1362"/>
  <c r="GQG1362"/>
  <c r="GQR1362"/>
  <c r="GQV1362"/>
  <c r="GRI1362"/>
  <c r="GRM1362"/>
  <c r="GRX1362"/>
  <c r="GSB1362"/>
  <c r="GSO1362"/>
  <c r="GSS1362"/>
  <c r="GTD1362"/>
  <c r="GTH1362"/>
  <c r="GTU1362"/>
  <c r="GTY1362"/>
  <c r="GUJ1362"/>
  <c r="GUN1362"/>
  <c r="GVA1362"/>
  <c r="GVE1362"/>
  <c r="GVP1362"/>
  <c r="GVT1362"/>
  <c r="GWG1362"/>
  <c r="GWK1362"/>
  <c r="GWV1362"/>
  <c r="GWZ1362"/>
  <c r="GXM1362"/>
  <c r="GXQ1362"/>
  <c r="GYB1362"/>
  <c r="GYF1362"/>
  <c r="GYS1362"/>
  <c r="GYW1362"/>
  <c r="GZH1362"/>
  <c r="GZL1362"/>
  <c r="GZY1362"/>
  <c r="HAC1362"/>
  <c r="HAN1362"/>
  <c r="HAR1362"/>
  <c r="HBE1362"/>
  <c r="HBI1362"/>
  <c r="HBT1362"/>
  <c r="HBX1362"/>
  <c r="HCK1362"/>
  <c r="HCO1362"/>
  <c r="HCZ1362"/>
  <c r="HDD1362"/>
  <c r="HDQ1362"/>
  <c r="HDU1362"/>
  <c r="HEF1362"/>
  <c r="HEJ1362"/>
  <c r="HEW1362"/>
  <c r="HFA1362"/>
  <c r="HFL1362"/>
  <c r="HFP1362"/>
  <c r="HGC1362"/>
  <c r="HGG1362"/>
  <c r="HGR1362"/>
  <c r="HGV1362"/>
  <c r="HHI1362"/>
  <c r="HHM1362"/>
  <c r="HHX1362"/>
  <c r="HIB1362"/>
  <c r="HIO1362"/>
  <c r="HIS1362"/>
  <c r="HJD1362"/>
  <c r="HJH1362"/>
  <c r="HJU1362"/>
  <c r="HJY1362"/>
  <c r="HKJ1362"/>
  <c r="HKN1362"/>
  <c r="HLA1362"/>
  <c r="HLE1362"/>
  <c r="HLP1362"/>
  <c r="HLT1362"/>
  <c r="HMG1362"/>
  <c r="HMK1362"/>
  <c r="HMV1362"/>
  <c r="HMZ1362"/>
  <c r="HNM1362"/>
  <c r="HNQ1362"/>
  <c r="HOB1362"/>
  <c r="HOF1362"/>
  <c r="HOS1362"/>
  <c r="HOW1362"/>
  <c r="HPH1362"/>
  <c r="HPL1362"/>
  <c r="HPY1362"/>
  <c r="HQC1362"/>
  <c r="HQN1362"/>
  <c r="HQR1362"/>
  <c r="HRE1362"/>
  <c r="HRI1362"/>
  <c r="HRT1362"/>
  <c r="HRX1362"/>
  <c r="HSK1362"/>
  <c r="HSO1362"/>
  <c r="HSZ1362"/>
  <c r="HTD1362"/>
  <c r="HTQ1362"/>
  <c r="HTU1362"/>
  <c r="HUF1362"/>
  <c r="HUJ1362"/>
  <c r="HUW1362"/>
  <c r="HVA1362"/>
  <c r="HVL1362"/>
  <c r="HVP1362"/>
  <c r="HWC1362"/>
  <c r="HWG1362"/>
  <c r="HWR1362"/>
  <c r="HWV1362"/>
  <c r="HXI1362"/>
  <c r="HXM1362"/>
  <c r="HXX1362"/>
  <c r="HYB1362"/>
  <c r="HYO1362"/>
  <c r="HYS1362"/>
  <c r="HZD1362"/>
  <c r="HZH1362"/>
  <c r="HZU1362"/>
  <c r="HZY1362"/>
  <c r="IAJ1362"/>
  <c r="IAN1362"/>
  <c r="IBA1362"/>
  <c r="IBE1362"/>
  <c r="IBP1362"/>
  <c r="IBT1362"/>
  <c r="ICG1362"/>
  <c r="ICK1362"/>
  <c r="ICV1362"/>
  <c r="ICZ1362"/>
  <c r="IDM1362"/>
  <c r="IDQ1362"/>
  <c r="IEB1362"/>
  <c r="IEF1362"/>
  <c r="IES1362"/>
  <c r="IEW1362"/>
  <c r="IFH1362"/>
  <c r="IFL1362"/>
  <c r="IFY1362"/>
  <c r="IGC1362"/>
  <c r="IGN1362"/>
  <c r="IGR1362"/>
  <c r="IHE1362"/>
  <c r="IHI1362"/>
  <c r="IHT1362"/>
  <c r="IHX1362"/>
  <c r="IIK1362"/>
  <c r="IIO1362"/>
  <c r="IIZ1362"/>
  <c r="IJD1362"/>
  <c r="IJQ1362"/>
  <c r="IJU1362"/>
  <c r="IKF1362"/>
  <c r="IKJ1362"/>
  <c r="IKW1362"/>
  <c r="ILA1362"/>
  <c r="ILL1362"/>
  <c r="ILP1362"/>
  <c r="IMC1362"/>
  <c r="IMG1362"/>
  <c r="IMR1362"/>
  <c r="IMV1362"/>
  <c r="INI1362"/>
  <c r="INM1362"/>
  <c r="INX1362"/>
  <c r="IOB1362"/>
  <c r="IOO1362"/>
  <c r="IOS1362"/>
  <c r="IPD1362"/>
  <c r="IPH1362"/>
  <c r="IPU1362"/>
  <c r="IPY1362"/>
  <c r="IQJ1362"/>
  <c r="IQN1362"/>
  <c r="IRA1362"/>
  <c r="IRE1362"/>
  <c r="IRP1362"/>
  <c r="IRT1362"/>
  <c r="ISG1362"/>
  <c r="ISK1362"/>
  <c r="ISV1362"/>
  <c r="ISZ1362"/>
  <c r="ITM1362"/>
  <c r="ITQ1362"/>
  <c r="IUB1362"/>
  <c r="IUF1362"/>
  <c r="IUS1362"/>
  <c r="IUW1362"/>
  <c r="IVH1362"/>
  <c r="IVL1362"/>
  <c r="IVY1362"/>
  <c r="IWC1362"/>
  <c r="IWN1362"/>
  <c r="IWR1362"/>
  <c r="IXE1362"/>
  <c r="IXI1362"/>
  <c r="IXT1362"/>
  <c r="IXX1362"/>
  <c r="IYK1362"/>
  <c r="IYO1362"/>
  <c r="IYZ1362"/>
  <c r="IZD1362"/>
  <c r="IZQ1362"/>
  <c r="IZU1362"/>
  <c r="JAF1362"/>
  <c r="JAJ1362"/>
  <c r="JAW1362"/>
  <c r="JBA1362"/>
  <c r="JBL1362"/>
  <c r="JBP1362"/>
  <c r="JCC1362"/>
  <c r="JCG1362"/>
  <c r="JCR1362"/>
  <c r="JCV1362"/>
  <c r="JDI1362"/>
  <c r="JDM1362"/>
  <c r="JDX1362"/>
  <c r="JEB1362"/>
  <c r="JEO1362"/>
  <c r="JES1362"/>
  <c r="JFD1362"/>
  <c r="JFH1362"/>
  <c r="JFU1362"/>
  <c r="JFY1362"/>
  <c r="JGJ1362"/>
  <c r="JGN1362"/>
  <c r="JHA1362"/>
  <c r="JHE1362"/>
  <c r="JHP1362"/>
  <c r="JHT1362"/>
  <c r="JIG1362"/>
  <c r="JIK1362"/>
  <c r="JIV1362"/>
  <c r="JIZ1362"/>
  <c r="JJM1362"/>
  <c r="JJQ1362"/>
  <c r="JKB1362"/>
  <c r="JKF1362"/>
  <c r="JKS1362"/>
  <c r="JKW1362"/>
  <c r="JLH1362"/>
  <c r="JLL1362"/>
  <c r="JLY1362"/>
  <c r="JMC1362"/>
  <c r="JMN1362"/>
  <c r="JMR1362"/>
  <c r="JNE1362"/>
  <c r="JNI1362"/>
  <c r="JNT1362"/>
  <c r="JNX1362"/>
  <c r="JOK1362"/>
  <c r="JOO1362"/>
  <c r="JOZ1362"/>
  <c r="JPD1362"/>
  <c r="JPQ1362"/>
  <c r="JPU1362"/>
  <c r="JQF1362"/>
  <c r="JQJ1362"/>
  <c r="JQW1362"/>
  <c r="JRA1362"/>
  <c r="JRL1362"/>
  <c r="JRP1362"/>
  <c r="JSC1362"/>
  <c r="JSG1362"/>
  <c r="JSR1362"/>
  <c r="JSV1362"/>
  <c r="JTI1362"/>
  <c r="JTM1362"/>
  <c r="JTX1362"/>
  <c r="JUB1362"/>
  <c r="JUO1362"/>
  <c r="JUS1362"/>
  <c r="JVD1362"/>
  <c r="JVH1362"/>
  <c r="JVU1362"/>
  <c r="JVY1362"/>
  <c r="JWJ1362"/>
  <c r="JWN1362"/>
  <c r="JXA1362"/>
  <c r="JXE1362"/>
  <c r="JXP1362"/>
  <c r="JXT1362"/>
  <c r="JYG1362"/>
  <c r="JYK1362"/>
  <c r="JYV1362"/>
  <c r="JYZ1362"/>
  <c r="JZM1362"/>
  <c r="JZQ1362"/>
  <c r="KAB1362"/>
  <c r="KAF1362"/>
  <c r="KAS1362"/>
  <c r="KAW1362"/>
  <c r="KBH1362"/>
  <c r="KBL1362"/>
  <c r="KBY1362"/>
  <c r="KCC1362"/>
  <c r="KCN1362"/>
  <c r="KCR1362"/>
  <c r="KDE1362"/>
  <c r="KDI1362"/>
  <c r="KDT1362"/>
  <c r="KDX1362"/>
  <c r="KEK1362"/>
  <c r="KEO1362"/>
  <c r="KEZ1362"/>
  <c r="KFD1362"/>
  <c r="KFQ1362"/>
  <c r="KFU1362"/>
  <c r="KGF1362"/>
  <c r="KGJ1362"/>
  <c r="KGW1362"/>
  <c r="KHA1362"/>
  <c r="KHL1362"/>
  <c r="KHP1362"/>
  <c r="KIC1362"/>
  <c r="KIG1362"/>
  <c r="KIR1362"/>
  <c r="KIV1362"/>
  <c r="KJI1362"/>
  <c r="KJM1362"/>
  <c r="KJX1362"/>
  <c r="KKB1362"/>
  <c r="KKO1362"/>
  <c r="KKS1362"/>
  <c r="KLD1362"/>
  <c r="KLH1362"/>
  <c r="KLU1362"/>
  <c r="KLY1362"/>
  <c r="KMJ1362"/>
  <c r="KMN1362"/>
  <c r="KNA1362"/>
  <c r="KNE1362"/>
  <c r="KNP1362"/>
  <c r="KNT1362"/>
  <c r="KOG1362"/>
  <c r="KOK1362"/>
  <c r="KOV1362"/>
  <c r="KOZ1362"/>
  <c r="KPM1362"/>
  <c r="KPQ1362"/>
  <c r="KQB1362"/>
  <c r="KQF1362"/>
  <c r="KQS1362"/>
  <c r="KQW1362"/>
  <c r="KRH1362"/>
  <c r="KRL1362"/>
  <c r="KRY1362"/>
  <c r="KSC1362"/>
  <c r="KSN1362"/>
  <c r="KSR1362"/>
  <c r="KTE1362"/>
  <c r="KTI1362"/>
  <c r="KTT1362"/>
  <c r="KTX1362"/>
  <c r="KUK1362"/>
  <c r="KUO1362"/>
  <c r="KUZ1362"/>
  <c r="KVD1362"/>
  <c r="KVQ1362"/>
  <c r="KVU1362"/>
  <c r="KWF1362"/>
  <c r="KWJ1362"/>
  <c r="KWW1362"/>
  <c r="KXA1362"/>
  <c r="KXL1362"/>
  <c r="KXP1362"/>
  <c r="KYC1362"/>
  <c r="KYG1362"/>
  <c r="KYR1362"/>
  <c r="KYV1362"/>
  <c r="KZI1362"/>
  <c r="KZM1362"/>
  <c r="KZX1362"/>
  <c r="LAB1362"/>
  <c r="LAO1362"/>
  <c r="LAS1362"/>
  <c r="LBD1362"/>
  <c r="LBH1362"/>
  <c r="LBU1362"/>
  <c r="LBY1362"/>
  <c r="LCJ1362"/>
  <c r="LCN1362"/>
  <c r="LDA1362"/>
  <c r="LDE1362"/>
  <c r="LDP1362"/>
  <c r="LDT1362"/>
  <c r="LEG1362"/>
  <c r="LEK1362"/>
  <c r="LEV1362"/>
  <c r="LEZ1362"/>
  <c r="LFM1362"/>
  <c r="LFQ1362"/>
  <c r="LGB1362"/>
  <c r="LGF1362"/>
  <c r="LGS1362"/>
  <c r="LGW1362"/>
  <c r="LHH1362"/>
  <c r="LHL1362"/>
  <c r="LHY1362"/>
  <c r="LIC1362"/>
  <c r="LIN1362"/>
  <c r="LIR1362"/>
  <c r="LJE1362"/>
  <c r="LJI1362"/>
  <c r="LJT1362"/>
  <c r="LJX1362"/>
  <c r="LKK1362"/>
  <c r="LKO1362"/>
  <c r="LKZ1362"/>
  <c r="LLD1362"/>
  <c r="LLQ1362"/>
  <c r="LLU1362"/>
  <c r="LMF1362"/>
  <c r="LMJ1362"/>
  <c r="LMW1362"/>
  <c r="LNA1362"/>
  <c r="LNL1362"/>
  <c r="LNP1362"/>
  <c r="LOC1362"/>
  <c r="LOG1362"/>
  <c r="LOR1362"/>
  <c r="LOV1362"/>
  <c r="LPI1362"/>
  <c r="LPM1362"/>
  <c r="LPX1362"/>
  <c r="LQB1362"/>
  <c r="LQO1362"/>
  <c r="LQS1362"/>
  <c r="LRD1362"/>
  <c r="LRH1362"/>
  <c r="LRU1362"/>
  <c r="LRY1362"/>
  <c r="LSJ1362"/>
  <c r="LSN1362"/>
  <c r="LTA1362"/>
  <c r="LTE1362"/>
  <c r="LTP1362"/>
  <c r="LTT1362"/>
  <c r="LUG1362"/>
  <c r="LUK1362"/>
  <c r="LUV1362"/>
  <c r="LUZ1362"/>
  <c r="LVM1362"/>
  <c r="LVQ1362"/>
  <c r="LWB1362"/>
  <c r="LWF1362"/>
  <c r="LWS1362"/>
  <c r="LWW1362"/>
  <c r="LXH1362"/>
  <c r="LXL1362"/>
  <c r="LXY1362"/>
  <c r="LYC1362"/>
  <c r="LYN1362"/>
  <c r="LYR1362"/>
  <c r="LZE1362"/>
  <c r="LZI1362"/>
  <c r="LZT1362"/>
  <c r="LZX1362"/>
  <c r="MAK1362"/>
  <c r="MAO1362"/>
  <c r="MAZ1362"/>
  <c r="MBD1362"/>
  <c r="MBQ1362"/>
  <c r="MBU1362"/>
  <c r="MCF1362"/>
  <c r="MCJ1362"/>
  <c r="MCW1362"/>
  <c r="MDA1362"/>
  <c r="MDL1362"/>
  <c r="MDP1362"/>
  <c r="MEC1362"/>
  <c r="MEG1362"/>
  <c r="MER1362"/>
  <c r="MEV1362"/>
  <c r="MFI1362"/>
  <c r="MFM1362"/>
  <c r="MFX1362"/>
  <c r="MGB1362"/>
  <c r="MGO1362"/>
  <c r="MGS1362"/>
  <c r="MHD1362"/>
  <c r="MHH1362"/>
  <c r="MHU1362"/>
  <c r="MHY1362"/>
  <c r="MIJ1362"/>
  <c r="MIN1362"/>
  <c r="MJA1362"/>
  <c r="MJE1362"/>
  <c r="MJP1362"/>
  <c r="MJT1362"/>
  <c r="MKG1362"/>
  <c r="MKK1362"/>
  <c r="MKV1362"/>
  <c r="MKZ1362"/>
  <c r="MLM1362"/>
  <c r="MLQ1362"/>
  <c r="MMB1362"/>
  <c r="MMF1362"/>
  <c r="MMS1362"/>
  <c r="MMW1362"/>
  <c r="MNH1362"/>
  <c r="MNL1362"/>
  <c r="MNY1362"/>
  <c r="MOC1362"/>
  <c r="MON1362"/>
  <c r="MOR1362"/>
  <c r="MPE1362"/>
  <c r="MPI1362"/>
  <c r="MPT1362"/>
  <c r="MPX1362"/>
  <c r="MQK1362"/>
  <c r="MQO1362"/>
  <c r="MQZ1362"/>
  <c r="MRD1362"/>
  <c r="MRQ1362"/>
  <c r="MRU1362"/>
  <c r="MSF1362"/>
  <c r="MSJ1362"/>
  <c r="MSW1362"/>
  <c r="MTA1362"/>
  <c r="MTL1362"/>
  <c r="MTP1362"/>
  <c r="MUC1362"/>
  <c r="MUG1362"/>
  <c r="MUR1362"/>
  <c r="MUV1362"/>
  <c r="MVI1362"/>
  <c r="MVM1362"/>
  <c r="MVX1362"/>
  <c r="MWB1362"/>
  <c r="MWO1362"/>
  <c r="MWS1362"/>
  <c r="MXD1362"/>
  <c r="MXH1362"/>
  <c r="MXU1362"/>
  <c r="MXY1362"/>
  <c r="MYJ1362"/>
  <c r="MYN1362"/>
  <c r="MZA1362"/>
  <c r="MZE1362"/>
  <c r="MZP1362"/>
  <c r="MZT1362"/>
  <c r="NAG1362"/>
  <c r="NAK1362"/>
  <c r="NAV1362"/>
  <c r="NAZ1362"/>
  <c r="NBM1362"/>
  <c r="NBQ1362"/>
  <c r="NCB1362"/>
  <c r="NCF1362"/>
  <c r="NCS1362"/>
  <c r="NCW1362"/>
  <c r="NDH1362"/>
  <c r="NDL1362"/>
  <c r="NDY1362"/>
  <c r="NEC1362"/>
  <c r="NEN1362"/>
  <c r="NER1362"/>
  <c r="NFE1362"/>
  <c r="NFI1362"/>
  <c r="NFT1362"/>
  <c r="NFX1362"/>
  <c r="NGK1362"/>
  <c r="NGO1362"/>
  <c r="NGZ1362"/>
  <c r="NHD1362"/>
  <c r="NHQ1362"/>
  <c r="NHU1362"/>
  <c r="NIF1362"/>
  <c r="NIJ1362"/>
  <c r="NIW1362"/>
  <c r="NJA1362"/>
  <c r="NJL1362"/>
  <c r="NJP1362"/>
  <c r="NKC1362"/>
  <c r="NKG1362"/>
  <c r="NKR1362"/>
  <c r="NKV1362"/>
  <c r="NLI1362"/>
  <c r="NLM1362"/>
  <c r="NLX1362"/>
  <c r="NMB1362"/>
  <c r="NMO1362"/>
  <c r="NMS1362"/>
  <c r="NND1362"/>
  <c r="NNH1362"/>
  <c r="NNU1362"/>
  <c r="NNY1362"/>
  <c r="NOJ1362"/>
  <c r="NON1362"/>
  <c r="NPA1362"/>
  <c r="NPE1362"/>
  <c r="NPP1362"/>
  <c r="NPT1362"/>
  <c r="NQG1362"/>
  <c r="NQK1362"/>
  <c r="NQV1362"/>
  <c r="NQZ1362"/>
  <c r="NRM1362"/>
  <c r="NRQ1362"/>
  <c r="NSB1362"/>
  <c r="NSF1362"/>
  <c r="NSS1362"/>
  <c r="NSW1362"/>
  <c r="NTH1362"/>
  <c r="NTL1362"/>
  <c r="NTY1362"/>
  <c r="NUC1362"/>
  <c r="NUN1362"/>
  <c r="NUR1362"/>
  <c r="NVE1362"/>
  <c r="NVI1362"/>
  <c r="NVT1362"/>
  <c r="NVX1362"/>
  <c r="NWK1362"/>
  <c r="NWO1362"/>
  <c r="NWZ1362"/>
  <c r="NXD1362"/>
  <c r="NXQ1362"/>
  <c r="NXU1362"/>
  <c r="NYF1362"/>
  <c r="NYJ1362"/>
  <c r="NYW1362"/>
  <c r="NZA1362"/>
  <c r="NZL1362"/>
  <c r="NZP1362"/>
  <c r="OAC1362"/>
  <c r="OAG1362"/>
  <c r="OAR1362"/>
  <c r="OAV1362"/>
  <c r="OBI1362"/>
  <c r="OBM1362"/>
  <c r="OBX1362"/>
  <c r="OCB1362"/>
  <c r="OCO1362"/>
  <c r="OCS1362"/>
  <c r="ODD1362"/>
  <c r="ODH1362"/>
  <c r="ODU1362"/>
  <c r="ODY1362"/>
  <c r="OEJ1362"/>
  <c r="OEN1362"/>
  <c r="OFA1362"/>
  <c r="OFE1362"/>
  <c r="OFP1362"/>
  <c r="OFT1362"/>
  <c r="OGG1362"/>
  <c r="OGK1362"/>
  <c r="OGV1362"/>
  <c r="OGZ1362"/>
  <c r="OHM1362"/>
  <c r="OHQ1362"/>
  <c r="OIB1362"/>
  <c r="OIF1362"/>
  <c r="OIS1362"/>
  <c r="OIW1362"/>
  <c r="OJH1362"/>
  <c r="OJL1362"/>
  <c r="OJY1362"/>
  <c r="OKC1362"/>
  <c r="OKN1362"/>
  <c r="OKR1362"/>
  <c r="OLE1362"/>
  <c r="OLI1362"/>
  <c r="OLT1362"/>
  <c r="OLX1362"/>
  <c r="OMK1362"/>
  <c r="OMO1362"/>
  <c r="OMZ1362"/>
  <c r="OND1362"/>
  <c r="ONQ1362"/>
  <c r="ONU1362"/>
  <c r="OOF1362"/>
  <c r="OOJ1362"/>
  <c r="OOW1362"/>
  <c r="OPA1362"/>
  <c r="OPL1362"/>
  <c r="OPP1362"/>
  <c r="OQC1362"/>
  <c r="OQG1362"/>
  <c r="OQR1362"/>
  <c r="OQV1362"/>
  <c r="ORI1362"/>
  <c r="ORM1362"/>
  <c r="ORX1362"/>
  <c r="OSB1362"/>
  <c r="OSO1362"/>
  <c r="OSS1362"/>
  <c r="OTD1362"/>
  <c r="OTH1362"/>
  <c r="OTU1362"/>
  <c r="OTY1362"/>
  <c r="OUJ1362"/>
  <c r="OUN1362"/>
  <c r="OVA1362"/>
  <c r="OVE1362"/>
  <c r="OVP1362"/>
  <c r="OVT1362"/>
  <c r="OWG1362"/>
  <c r="OWK1362"/>
  <c r="OWV1362"/>
  <c r="OWZ1362"/>
  <c r="OXM1362"/>
  <c r="OXQ1362"/>
  <c r="OYB1362"/>
  <c r="OYF1362"/>
  <c r="OYS1362"/>
  <c r="OYW1362"/>
  <c r="OZH1362"/>
  <c r="OZL1362"/>
  <c r="OZY1362"/>
  <c r="PAC1362"/>
  <c r="PAN1362"/>
  <c r="PAR1362"/>
  <c r="PBE1362"/>
  <c r="PBI1362"/>
  <c r="PBT1362"/>
  <c r="PBX1362"/>
  <c r="PCK1362"/>
  <c r="PCO1362"/>
  <c r="PCZ1362"/>
  <c r="PDD1362"/>
  <c r="PDQ1362"/>
  <c r="PDU1362"/>
  <c r="PEF1362"/>
  <c r="PEJ1362"/>
  <c r="PEW1362"/>
  <c r="PFA1362"/>
  <c r="PFL1362"/>
  <c r="PFP1362"/>
  <c r="PGC1362"/>
  <c r="PGG1362"/>
  <c r="PGR1362"/>
  <c r="PGV1362"/>
  <c r="PHI1362"/>
  <c r="PHM1362"/>
  <c r="PHX1362"/>
  <c r="PIB1362"/>
  <c r="PIO1362"/>
  <c r="PIS1362"/>
  <c r="PJD1362"/>
  <c r="PJH1362"/>
  <c r="PJU1362"/>
  <c r="PJY1362"/>
  <c r="PKJ1362"/>
  <c r="PKN1362"/>
  <c r="PLA1362"/>
  <c r="PLE1362"/>
  <c r="PLP1362"/>
  <c r="PLT1362"/>
  <c r="PMG1362"/>
  <c r="PMK1362"/>
  <c r="PMV1362"/>
  <c r="PMZ1362"/>
  <c r="PNM1362"/>
  <c r="PNQ1362"/>
  <c r="POB1362"/>
  <c r="POF1362"/>
  <c r="POS1362"/>
  <c r="POW1362"/>
  <c r="PPH1362"/>
  <c r="PPL1362"/>
  <c r="PPY1362"/>
  <c r="PQC1362"/>
  <c r="PQN1362"/>
  <c r="PQR1362"/>
  <c r="PRE1362"/>
  <c r="PRI1362"/>
  <c r="PRT1362"/>
  <c r="PRX1362"/>
  <c r="PSK1362"/>
  <c r="PSO1362"/>
  <c r="PSZ1362"/>
  <c r="PTD1362"/>
  <c r="PTQ1362"/>
  <c r="PTU1362"/>
  <c r="PUF1362"/>
  <c r="PUJ1362"/>
  <c r="PUW1362"/>
  <c r="PVA1362"/>
  <c r="PVL1362"/>
  <c r="PVP1362"/>
  <c r="PWC1362"/>
  <c r="PWG1362"/>
  <c r="PWR1362"/>
  <c r="PWV1362"/>
  <c r="PXI1362"/>
  <c r="PXM1362"/>
  <c r="PXX1362"/>
  <c r="PYB1362"/>
  <c r="PYO1362"/>
  <c r="PYS1362"/>
  <c r="PZD1362"/>
  <c r="PZH1362"/>
  <c r="PZU1362"/>
  <c r="PZY1362"/>
  <c r="QAJ1362"/>
  <c r="QAN1362"/>
  <c r="QBA1362"/>
  <c r="QBE1362"/>
  <c r="QBP1362"/>
  <c r="QBT1362"/>
  <c r="QCG1362"/>
  <c r="QCK1362"/>
  <c r="QCV1362"/>
  <c r="QCZ1362"/>
  <c r="QDM1362"/>
  <c r="QDQ1362"/>
  <c r="QEB1362"/>
  <c r="QEF1362"/>
  <c r="QES1362"/>
  <c r="QEW1362"/>
  <c r="QFH1362"/>
  <c r="QFL1362"/>
  <c r="QFY1362"/>
  <c r="QGC1362"/>
  <c r="QGN1362"/>
  <c r="QGR1362"/>
  <c r="QHE1362"/>
  <c r="QHI1362"/>
  <c r="QHT1362"/>
  <c r="QHX1362"/>
  <c r="QIK1362"/>
  <c r="QIO1362"/>
  <c r="QIZ1362"/>
  <c r="QJD1362"/>
  <c r="QJQ1362"/>
  <c r="QJU1362"/>
  <c r="QKF1362"/>
  <c r="QKJ1362"/>
  <c r="QKW1362"/>
  <c r="QLA1362"/>
  <c r="QLL1362"/>
  <c r="QLP1362"/>
  <c r="QMC1362"/>
  <c r="QMG1362"/>
  <c r="QMR1362"/>
  <c r="QMV1362"/>
  <c r="QNI1362"/>
  <c r="QNM1362"/>
  <c r="QNX1362"/>
  <c r="QOB1362"/>
  <c r="QOO1362"/>
  <c r="QOS1362"/>
  <c r="QPD1362"/>
  <c r="QPH1362"/>
  <c r="QPU1362"/>
  <c r="QPY1362"/>
  <c r="QQJ1362"/>
  <c r="QQN1362"/>
  <c r="QRA1362"/>
  <c r="QRE1362"/>
  <c r="QRP1362"/>
  <c r="QRT1362"/>
  <c r="QSG1362"/>
  <c r="QSK1362"/>
  <c r="QSV1362"/>
  <c r="QSZ1362"/>
  <c r="QTM1362"/>
  <c r="QTQ1362"/>
  <c r="QUB1362"/>
  <c r="QUF1362"/>
  <c r="QUS1362"/>
  <c r="QUW1362"/>
  <c r="QVH1362"/>
  <c r="QVL1362"/>
  <c r="QVY1362"/>
  <c r="QWC1362"/>
  <c r="QWN1362"/>
  <c r="QWR1362"/>
  <c r="QXE1362"/>
  <c r="QXI1362"/>
  <c r="QXT1362"/>
  <c r="QXX1362"/>
  <c r="QYK1362"/>
  <c r="QYO1362"/>
  <c r="QYZ1362"/>
  <c r="QZD1362"/>
  <c r="QZQ1362"/>
  <c r="QZU1362"/>
  <c r="RAF1362"/>
  <c r="RAJ1362"/>
  <c r="RAW1362"/>
  <c r="RBA1362"/>
  <c r="RBL1362"/>
  <c r="RBP1362"/>
  <c r="RCC1362"/>
  <c r="RCG1362"/>
  <c r="RCR1362"/>
  <c r="RCV1362"/>
  <c r="RDI1362"/>
  <c r="RDM1362"/>
  <c r="RDX1362"/>
  <c r="REB1362"/>
  <c r="REO1362"/>
  <c r="RES1362"/>
  <c r="RFD1362"/>
  <c r="RFH1362"/>
  <c r="RFU1362"/>
  <c r="RFY1362"/>
  <c r="RGJ1362"/>
  <c r="RGN1362"/>
  <c r="RHA1362"/>
  <c r="RHE1362"/>
  <c r="RHP1362"/>
  <c r="RHT1362"/>
  <c r="RIG1362"/>
  <c r="RIK1362"/>
  <c r="RIV1362"/>
  <c r="RIZ1362"/>
  <c r="RJM1362"/>
  <c r="RJQ1362"/>
  <c r="RKB1362"/>
  <c r="RKF1362"/>
  <c r="RKS1362"/>
  <c r="RKW1362"/>
  <c r="RLH1362"/>
  <c r="RLL1362"/>
  <c r="RLY1362"/>
  <c r="RMC1362"/>
  <c r="RMN1362"/>
  <c r="RMR1362"/>
  <c r="RNE1362"/>
  <c r="RNI1362"/>
  <c r="RNT1362"/>
  <c r="RNX1362"/>
  <c r="ROK1362"/>
  <c r="ROO1362"/>
  <c r="ROZ1362"/>
  <c r="RPD1362"/>
  <c r="RPQ1362"/>
  <c r="RPU1362"/>
  <c r="RQF1362"/>
  <c r="RQJ1362"/>
  <c r="RQW1362"/>
  <c r="RRA1362"/>
  <c r="RRL1362"/>
  <c r="RRP1362"/>
  <c r="RSC1362"/>
  <c r="RSG1362"/>
  <c r="RSR1362"/>
  <c r="RSV1362"/>
  <c r="RTI1362"/>
  <c r="RTM1362"/>
  <c r="RTX1362"/>
  <c r="RUB1362"/>
  <c r="RUO1362"/>
  <c r="RUS1362"/>
  <c r="RVD1362"/>
  <c r="RVH1362"/>
  <c r="RVU1362"/>
  <c r="RVY1362"/>
  <c r="RWJ1362"/>
  <c r="RWN1362"/>
  <c r="RXA1362"/>
  <c r="RXE1362"/>
  <c r="RXP1362"/>
  <c r="RXT1362"/>
  <c r="RYG1362"/>
  <c r="RYK1362"/>
  <c r="RYV1362"/>
  <c r="RYZ1362"/>
  <c r="RZM1362"/>
  <c r="RZQ1362"/>
  <c r="SAB1362"/>
  <c r="SAF1362"/>
  <c r="SAS1362"/>
  <c r="SAW1362"/>
  <c r="SBH1362"/>
  <c r="SBL1362"/>
  <c r="SBY1362"/>
  <c r="SCC1362"/>
  <c r="SCN1362"/>
  <c r="SCR1362"/>
  <c r="SDE1362"/>
  <c r="SDI1362"/>
  <c r="SDT1362"/>
  <c r="SDX1362"/>
  <c r="SEK1362"/>
  <c r="SEO1362"/>
  <c r="SEZ1362"/>
  <c r="SFD1362"/>
  <c r="SFQ1362"/>
  <c r="SFU1362"/>
  <c r="SGF1362"/>
  <c r="SGJ1362"/>
  <c r="SGW1362"/>
  <c r="SHA1362"/>
  <c r="SHL1362"/>
  <c r="SHP1362"/>
  <c r="SIC1362"/>
  <c r="SIG1362"/>
  <c r="SIR1362"/>
  <c r="SIV1362"/>
  <c r="SJI1362"/>
  <c r="SJM1362"/>
  <c r="SJX1362"/>
  <c r="SKB1362"/>
  <c r="SKO1362"/>
  <c r="SKS1362"/>
  <c r="SLD1362"/>
  <c r="SLH1362"/>
  <c r="SLU1362"/>
  <c r="SLY1362"/>
  <c r="SMJ1362"/>
  <c r="SMN1362"/>
  <c r="SNA1362"/>
  <c r="SNE1362"/>
  <c r="SNP1362"/>
  <c r="SNT1362"/>
  <c r="SOG1362"/>
  <c r="SOK1362"/>
  <c r="SOV1362"/>
  <c r="SOZ1362"/>
  <c r="SPM1362"/>
  <c r="SPQ1362"/>
  <c r="SQB1362"/>
  <c r="SQF1362"/>
  <c r="SQS1362"/>
  <c r="SQW1362"/>
  <c r="SRH1362"/>
  <c r="SRL1362"/>
  <c r="SRY1362"/>
  <c r="SSC1362"/>
  <c r="SSN1362"/>
  <c r="SSR1362"/>
  <c r="STE1362"/>
  <c r="STI1362"/>
  <c r="STT1362"/>
  <c r="STX1362"/>
  <c r="SUK1362"/>
  <c r="SUO1362"/>
  <c r="SUZ1362"/>
  <c r="SVD1362"/>
  <c r="SVQ1362"/>
  <c r="SVU1362"/>
  <c r="SWF1362"/>
  <c r="SWJ1362"/>
  <c r="SWW1362"/>
  <c r="SXA1362"/>
  <c r="SXL1362"/>
  <c r="SXP1362"/>
  <c r="SYC1362"/>
  <c r="SYG1362"/>
  <c r="SYR1362"/>
  <c r="SYV1362"/>
  <c r="SZI1362"/>
  <c r="SZM1362"/>
  <c r="SZX1362"/>
  <c r="TAB1362"/>
  <c r="TAO1362"/>
  <c r="TAS1362"/>
  <c r="TBD1362"/>
  <c r="TBH1362"/>
  <c r="TBU1362"/>
  <c r="TBY1362"/>
  <c r="TCJ1362"/>
  <c r="TCN1362"/>
  <c r="TDA1362"/>
  <c r="TDE1362"/>
  <c r="TDP1362"/>
  <c r="TDT1362"/>
  <c r="TEG1362"/>
  <c r="TEK1362"/>
  <c r="TEV1362"/>
  <c r="TEZ1362"/>
  <c r="TFM1362"/>
  <c r="TFQ1362"/>
  <c r="TGB1362"/>
  <c r="TGF1362"/>
  <c r="TGS1362"/>
  <c r="TGW1362"/>
  <c r="THH1362"/>
  <c r="THL1362"/>
  <c r="THY1362"/>
  <c r="TIC1362"/>
  <c r="TIN1362"/>
  <c r="TIR1362"/>
  <c r="TJE1362"/>
  <c r="TJI1362"/>
  <c r="TJT1362"/>
  <c r="TJX1362"/>
  <c r="TKK1362"/>
  <c r="TKO1362"/>
  <c r="TKZ1362"/>
  <c r="TLD1362"/>
  <c r="TLQ1362"/>
  <c r="TLU1362"/>
  <c r="TMF1362"/>
  <c r="TMJ1362"/>
  <c r="TMW1362"/>
  <c r="TNA1362"/>
  <c r="TNL1362"/>
  <c r="TNP1362"/>
  <c r="TOC1362"/>
  <c r="TOG1362"/>
  <c r="TOR1362"/>
  <c r="TOV1362"/>
  <c r="TPI1362"/>
  <c r="TPM1362"/>
  <c r="TPX1362"/>
  <c r="TQB1362"/>
  <c r="TQO1362"/>
  <c r="TQS1362"/>
  <c r="TRD1362"/>
  <c r="TRH1362"/>
  <c r="TRU1362"/>
  <c r="TRY1362"/>
  <c r="TSJ1362"/>
  <c r="TSN1362"/>
  <c r="TTA1362"/>
  <c r="TTE1362"/>
  <c r="TTP1362"/>
  <c r="TTT1362"/>
  <c r="TUG1362"/>
  <c r="TUK1362"/>
  <c r="TUV1362"/>
  <c r="TUZ1362"/>
  <c r="TVM1362"/>
  <c r="TVQ1362"/>
  <c r="TWB1362"/>
  <c r="TWF1362"/>
  <c r="TWS1362"/>
  <c r="TWW1362"/>
  <c r="TXH1362"/>
  <c r="TXL1362"/>
  <c r="TXY1362"/>
  <c r="TYC1362"/>
  <c r="TYN1362"/>
  <c r="TYR1362"/>
  <c r="TZE1362"/>
  <c r="TZI1362"/>
  <c r="TZT1362"/>
  <c r="TZX1362"/>
  <c r="UAK1362"/>
  <c r="UAO1362"/>
  <c r="UAZ1362"/>
  <c r="UBD1362"/>
  <c r="UBQ1362"/>
  <c r="UBU1362"/>
  <c r="UCF1362"/>
  <c r="UCJ1362"/>
  <c r="UCW1362"/>
  <c r="UDA1362"/>
  <c r="UDL1362"/>
  <c r="UDP1362"/>
  <c r="UEC1362"/>
  <c r="UEG1362"/>
  <c r="UER1362"/>
  <c r="UEV1362"/>
  <c r="UFI1362"/>
  <c r="UFM1362"/>
  <c r="UFX1362"/>
  <c r="UGB1362"/>
  <c r="UGO1362"/>
  <c r="UGS1362"/>
  <c r="UHD1362"/>
  <c r="UHH1362"/>
  <c r="UHU1362"/>
  <c r="UHY1362"/>
  <c r="UIJ1362"/>
  <c r="UIN1362"/>
  <c r="UJA1362"/>
  <c r="UJE1362"/>
  <c r="UJP1362"/>
  <c r="UJT1362"/>
  <c r="UKG1362"/>
  <c r="UKK1362"/>
  <c r="UKV1362"/>
  <c r="UKZ1362"/>
  <c r="ULM1362"/>
  <c r="ULQ1362"/>
  <c r="UMB1362"/>
  <c r="UMF1362"/>
  <c r="UMS1362"/>
  <c r="UMW1362"/>
  <c r="UNH1362"/>
  <c r="UNL1362"/>
  <c r="UNY1362"/>
  <c r="UOC1362"/>
  <c r="UON1362"/>
  <c r="UOR1362"/>
  <c r="UPE1362"/>
  <c r="UPI1362"/>
  <c r="UPT1362"/>
  <c r="UPX1362"/>
  <c r="UQK1362"/>
  <c r="UQO1362"/>
  <c r="UQZ1362"/>
  <c r="URD1362"/>
  <c r="URQ1362"/>
  <c r="URU1362"/>
  <c r="USF1362"/>
  <c r="USJ1362"/>
  <c r="USW1362"/>
  <c r="UTA1362"/>
  <c r="UTL1362"/>
  <c r="UTP1362"/>
  <c r="UUC1362"/>
  <c r="UUG1362"/>
  <c r="UUR1362"/>
  <c r="UUV1362"/>
  <c r="UVI1362"/>
  <c r="UVM1362"/>
  <c r="UVX1362"/>
  <c r="UWB1362"/>
  <c r="UWO1362"/>
  <c r="UWS1362"/>
  <c r="UXD1362"/>
  <c r="UXH1362"/>
  <c r="UXU1362"/>
  <c r="UXY1362"/>
  <c r="UYJ1362"/>
  <c r="UYN1362"/>
  <c r="UZA1362"/>
  <c r="UZE1362"/>
  <c r="UZP1362"/>
  <c r="UZT1362"/>
  <c r="VAG1362"/>
  <c r="VAK1362"/>
  <c r="VAV1362"/>
  <c r="VAZ1362"/>
  <c r="VBM1362"/>
  <c r="VBQ1362"/>
  <c r="VCB1362"/>
  <c r="VCF1362"/>
  <c r="VCS1362"/>
  <c r="VCW1362"/>
  <c r="VDH1362"/>
  <c r="VDL1362"/>
  <c r="VDY1362"/>
  <c r="VEC1362"/>
  <c r="VEN1362"/>
  <c r="VER1362"/>
  <c r="VFE1362"/>
  <c r="VFI1362"/>
  <c r="VFT1362"/>
  <c r="VFX1362"/>
  <c r="VGK1362"/>
  <c r="VGO1362"/>
  <c r="VGZ1362"/>
  <c r="VHD1362"/>
  <c r="VHQ1362"/>
  <c r="VHU1362"/>
  <c r="VIF1362"/>
  <c r="VIJ1362"/>
  <c r="VIW1362"/>
  <c r="VJA1362"/>
  <c r="VJL1362"/>
  <c r="VJP1362"/>
  <c r="VKC1362"/>
  <c r="VKG1362"/>
  <c r="VKR1362"/>
  <c r="VKV1362"/>
  <c r="VLI1362"/>
  <c r="VLM1362"/>
  <c r="VLX1362"/>
  <c r="VMB1362"/>
  <c r="VMO1362"/>
  <c r="VMS1362"/>
  <c r="VND1362"/>
  <c r="VNH1362"/>
  <c r="VNU1362"/>
  <c r="VNY1362"/>
  <c r="VOJ1362"/>
  <c r="VON1362"/>
  <c r="VPA1362"/>
  <c r="VPE1362"/>
  <c r="VPP1362"/>
  <c r="VPT1362"/>
  <c r="VQG1362"/>
  <c r="VQK1362"/>
  <c r="VQV1362"/>
  <c r="VQZ1362"/>
  <c r="VRM1362"/>
  <c r="VRQ1362"/>
  <c r="VSB1362"/>
  <c r="VSF1362"/>
  <c r="VSS1362"/>
  <c r="VSW1362"/>
  <c r="VTH1362"/>
  <c r="VTL1362"/>
  <c r="VTY1362"/>
  <c r="VUC1362"/>
  <c r="VUN1362"/>
  <c r="VUR1362"/>
  <c r="VVE1362"/>
  <c r="VVI1362"/>
  <c r="VVT1362"/>
  <c r="VVX1362"/>
  <c r="VWK1362"/>
  <c r="VWO1362"/>
  <c r="VWZ1362"/>
  <c r="VXD1362"/>
  <c r="VXQ1362"/>
  <c r="VXU1362"/>
  <c r="VYF1362"/>
  <c r="VYJ1362"/>
  <c r="VYW1362"/>
  <c r="VZA1362"/>
  <c r="VZL1362"/>
  <c r="VZP1362"/>
  <c r="WAC1362"/>
  <c r="WAG1362"/>
  <c r="WAR1362"/>
  <c r="WAV1362"/>
  <c r="WBI1362"/>
  <c r="WBM1362"/>
  <c r="WBX1362"/>
  <c r="WCB1362"/>
  <c r="WCO1362"/>
  <c r="WCS1362"/>
  <c r="WDD1362"/>
  <c r="WDH1362"/>
  <c r="WDU1362"/>
  <c r="WDY1362"/>
  <c r="WEJ1362"/>
  <c r="WEN1362"/>
  <c r="WFA1362"/>
  <c r="WFE1362"/>
  <c r="WFP1362"/>
  <c r="WFT1362"/>
  <c r="WGG1362"/>
  <c r="WGK1362"/>
  <c r="WGV1362"/>
  <c r="WGZ1362"/>
  <c r="WHM1362"/>
  <c r="WHQ1362"/>
  <c r="WIB1362"/>
  <c r="WIF1362"/>
  <c r="WIS1362"/>
  <c r="WIW1362"/>
  <c r="WJH1362"/>
  <c r="WJL1362"/>
  <c r="WJY1362"/>
  <c r="WKC1362"/>
  <c r="WKN1362"/>
  <c r="WKR1362"/>
  <c r="WLE1362"/>
  <c r="WLI1362"/>
  <c r="WLT1362"/>
  <c r="WLX1362"/>
  <c r="WMK1362"/>
  <c r="WMO1362"/>
  <c r="WMZ1362"/>
  <c r="WND1362"/>
  <c r="WNQ1362"/>
  <c r="WNU1362"/>
  <c r="WOF1362"/>
  <c r="WOJ1362"/>
  <c r="WOW1362"/>
  <c r="WPA1362"/>
  <c r="WPL1362"/>
  <c r="WPP1362"/>
  <c r="WQC1362"/>
  <c r="WQG1362"/>
  <c r="WQR1362"/>
  <c r="WQV1362"/>
  <c r="WRI1362"/>
  <c r="WRM1362"/>
  <c r="WRX1362"/>
  <c r="WSB1362"/>
  <c r="WSO1362"/>
  <c r="WSS1362"/>
  <c r="WTD1362"/>
  <c r="WTH1362"/>
  <c r="WTU1362"/>
  <c r="WTY1362"/>
  <c r="WUJ1362"/>
  <c r="WUN1362"/>
  <c r="WVA1362"/>
  <c r="WVE1362"/>
  <c r="WVP1362"/>
  <c r="WVT1362"/>
  <c r="WWG1362"/>
  <c r="WWK1362"/>
  <c r="WWV1362"/>
  <c r="WWZ1362"/>
  <c r="WXM1362"/>
  <c r="WXQ1362"/>
  <c r="WYB1362"/>
  <c r="WYF1362"/>
  <c r="WYS1362"/>
  <c r="WYW1362"/>
  <c r="WZH1362"/>
  <c r="WZL1362"/>
  <c r="WZY1362"/>
  <c r="XAC1362"/>
  <c r="XAN1362"/>
  <c r="XAR1362"/>
  <c r="XBE1362"/>
  <c r="XBI1362"/>
  <c r="XBT1362"/>
  <c r="XBX1362"/>
  <c r="XCK1362"/>
  <c r="XCO1362"/>
  <c r="XCZ1362"/>
  <c r="XDD1362"/>
  <c r="XDQ1362"/>
  <c r="XDU1362"/>
  <c r="XEF1362"/>
  <c r="XEJ1362"/>
  <c r="XEW1362"/>
  <c r="XFA1362"/>
  <c r="L1370"/>
  <c r="G643" i="7"/>
  <c r="AC1370" i="8"/>
  <c r="AC1367"/>
  <c r="AR1370"/>
  <c r="AR1367"/>
  <c r="BI1370"/>
  <c r="BI1367"/>
  <c r="BX1370"/>
  <c r="BX1367"/>
  <c r="CO1370"/>
  <c r="CO1367"/>
  <c r="DD1370"/>
  <c r="DD1367"/>
  <c r="DU1370"/>
  <c r="DU1367"/>
  <c r="EJ1370"/>
  <c r="EJ1367"/>
  <c r="FA1370"/>
  <c r="FA1367"/>
  <c r="FP1370"/>
  <c r="FP1367"/>
  <c r="GG1370"/>
  <c r="GG1367"/>
  <c r="GV1370"/>
  <c r="GV1367"/>
  <c r="HM1370"/>
  <c r="HM1367"/>
  <c r="IB1370"/>
  <c r="IB1367"/>
  <c r="IS1370"/>
  <c r="IS1367"/>
  <c r="JH1370"/>
  <c r="JH1367"/>
  <c r="JY1370"/>
  <c r="JY1367"/>
  <c r="KN1370"/>
  <c r="KN1367"/>
  <c r="LE1370"/>
  <c r="LE1367"/>
  <c r="LT1370"/>
  <c r="LT1367"/>
  <c r="MK1370"/>
  <c r="MK1367"/>
  <c r="MZ1370"/>
  <c r="MZ1367"/>
  <c r="NQ1370"/>
  <c r="NQ1367"/>
  <c r="OF1370"/>
  <c r="OF1367"/>
  <c r="OW1370"/>
  <c r="OW1367"/>
  <c r="PL1370"/>
  <c r="PL1367"/>
  <c r="QC1370"/>
  <c r="QC1367"/>
  <c r="QR1370"/>
  <c r="QR1367"/>
  <c r="RI1370"/>
  <c r="RI1367"/>
  <c r="RX1370"/>
  <c r="RX1367"/>
  <c r="SO1370"/>
  <c r="SO1367"/>
  <c r="TD1370"/>
  <c r="TD1367"/>
  <c r="TU1370"/>
  <c r="TU1367"/>
  <c r="UJ1370"/>
  <c r="UJ1367"/>
  <c r="VA1370"/>
  <c r="VA1367"/>
  <c r="VP1370"/>
  <c r="VP1367"/>
  <c r="WG1370"/>
  <c r="WG1367"/>
  <c r="WV1370"/>
  <c r="WV1367"/>
  <c r="XM1370"/>
  <c r="XM1367"/>
  <c r="YB1370"/>
  <c r="YB1367"/>
  <c r="YS1370"/>
  <c r="YS1367"/>
  <c r="ZH1370"/>
  <c r="ZH1367"/>
  <c r="ZY1370"/>
  <c r="ZY1367"/>
  <c r="AAN1370"/>
  <c r="AAN1367"/>
  <c r="ABE1370"/>
  <c r="ABE1367"/>
  <c r="ABT1370"/>
  <c r="ABT1367"/>
  <c r="ACK1370"/>
  <c r="ACK1367"/>
  <c r="ACZ1370"/>
  <c r="ACZ1367"/>
  <c r="ADQ1370"/>
  <c r="ADQ1367"/>
  <c r="AEF1370"/>
  <c r="AEF1367"/>
  <c r="AEW1370"/>
  <c r="AEW1367"/>
  <c r="AFL1370"/>
  <c r="AFL1367"/>
  <c r="AGC1370"/>
  <c r="AGC1367"/>
  <c r="AGR1370"/>
  <c r="AGR1367"/>
  <c r="AHI1370"/>
  <c r="AHI1367"/>
  <c r="AHX1370"/>
  <c r="AHX1367"/>
  <c r="AIO1370"/>
  <c r="AIO1367"/>
  <c r="AJD1370"/>
  <c r="AJD1367"/>
  <c r="AJU1370"/>
  <c r="AJU1367"/>
  <c r="AKJ1370"/>
  <c r="AKJ1367"/>
  <c r="ALA1370"/>
  <c r="ALA1367"/>
  <c r="ALP1370"/>
  <c r="ALP1367"/>
  <c r="AMG1370"/>
  <c r="AMG1367"/>
  <c r="AMV1370"/>
  <c r="AMV1367"/>
  <c r="ANM1370"/>
  <c r="ANM1367"/>
  <c r="AOB1370"/>
  <c r="AOB1367"/>
  <c r="AOS1370"/>
  <c r="AOS1367"/>
  <c r="APH1370"/>
  <c r="APH1367"/>
  <c r="APY1370"/>
  <c r="APY1367"/>
  <c r="AQN1370"/>
  <c r="AQN1367"/>
  <c r="ARE1370"/>
  <c r="ARE1367"/>
  <c r="ART1370"/>
  <c r="ART1367"/>
  <c r="ASK1370"/>
  <c r="ASK1367"/>
  <c r="ASZ1370"/>
  <c r="ASZ1367"/>
  <c r="ATQ1370"/>
  <c r="ATQ1367"/>
  <c r="AUF1370"/>
  <c r="AUF1367"/>
  <c r="AUW1370"/>
  <c r="AUW1367"/>
  <c r="AVL1370"/>
  <c r="AVL1367"/>
  <c r="AWC1370"/>
  <c r="AWC1367"/>
  <c r="AWR1370"/>
  <c r="AWR1367"/>
  <c r="AXI1370"/>
  <c r="AXI1367"/>
  <c r="AXX1370"/>
  <c r="AXX1367"/>
  <c r="AYO1370"/>
  <c r="AYO1367"/>
  <c r="AZD1370"/>
  <c r="AZD1367"/>
  <c r="AZU1370"/>
  <c r="AZU1367"/>
  <c r="BAJ1370"/>
  <c r="BAJ1367"/>
  <c r="BBA1370"/>
  <c r="BBA1367"/>
  <c r="BBP1370"/>
  <c r="BBP1367"/>
  <c r="BCG1370"/>
  <c r="BCG1367"/>
  <c r="BCV1370"/>
  <c r="BCV1367"/>
  <c r="BDM1370"/>
  <c r="BDM1367"/>
  <c r="BEB1370"/>
  <c r="BEB1367"/>
  <c r="BES1370"/>
  <c r="BES1367"/>
  <c r="BFH1370"/>
  <c r="BFH1367"/>
  <c r="BFY1370"/>
  <c r="BFY1367"/>
  <c r="BGN1370"/>
  <c r="BGN1367"/>
  <c r="BHE1370"/>
  <c r="BHE1367"/>
  <c r="BHT1370"/>
  <c r="BHT1367"/>
  <c r="BIK1370"/>
  <c r="BIK1367"/>
  <c r="BIZ1370"/>
  <c r="BIZ1367"/>
  <c r="BJQ1370"/>
  <c r="BJQ1367"/>
  <c r="BKF1370"/>
  <c r="BKF1367"/>
  <c r="BKW1370"/>
  <c r="BKW1367"/>
  <c r="BLL1370"/>
  <c r="BLL1367"/>
  <c r="BMC1370"/>
  <c r="BMC1367"/>
  <c r="BMR1370"/>
  <c r="BMR1367"/>
  <c r="BNI1370"/>
  <c r="BNI1367"/>
  <c r="BNX1370"/>
  <c r="BNX1367"/>
  <c r="BOO1370"/>
  <c r="BOO1367"/>
  <c r="BPD1370"/>
  <c r="BPD1367"/>
  <c r="BPU1370"/>
  <c r="BPU1367"/>
  <c r="BQJ1370"/>
  <c r="BQJ1367"/>
  <c r="BRA1370"/>
  <c r="BRA1367"/>
  <c r="BRP1370"/>
  <c r="BRP1367"/>
  <c r="BSG1370"/>
  <c r="BSG1367"/>
  <c r="BSV1370"/>
  <c r="BSV1367"/>
  <c r="BTM1370"/>
  <c r="BTM1367"/>
  <c r="BUB1370"/>
  <c r="BUB1367"/>
  <c r="BUS1370"/>
  <c r="BUS1367"/>
  <c r="BVH1370"/>
  <c r="BVH1367"/>
  <c r="BVY1370"/>
  <c r="BVY1367"/>
  <c r="BWN1370"/>
  <c r="BWN1367"/>
  <c r="BXE1370"/>
  <c r="BXE1367"/>
  <c r="BXT1370"/>
  <c r="BXT1367"/>
  <c r="BYK1370"/>
  <c r="BYK1367"/>
  <c r="BYZ1370"/>
  <c r="BYZ1367"/>
  <c r="BZQ1370"/>
  <c r="BZQ1367"/>
  <c r="CAF1370"/>
  <c r="CAF1367"/>
  <c r="CAW1370"/>
  <c r="CAW1367"/>
  <c r="CBL1370"/>
  <c r="CBL1367"/>
  <c r="CCC1370"/>
  <c r="CCC1367"/>
  <c r="CCR1370"/>
  <c r="CCR1367"/>
  <c r="CDI1370"/>
  <c r="CDI1367"/>
  <c r="CDX1370"/>
  <c r="CDX1367"/>
  <c r="CEO1370"/>
  <c r="CEO1367"/>
  <c r="CFD1370"/>
  <c r="CFD1367"/>
  <c r="CFU1370"/>
  <c r="CFU1367"/>
  <c r="CGJ1370"/>
  <c r="CGJ1367"/>
  <c r="CHA1370"/>
  <c r="CHA1367"/>
  <c r="CHP1370"/>
  <c r="CHP1367"/>
  <c r="CIG1370"/>
  <c r="CIG1367"/>
  <c r="CIV1370"/>
  <c r="CIV1367"/>
  <c r="CJM1370"/>
  <c r="CJM1367"/>
  <c r="CKB1370"/>
  <c r="CKB1367"/>
  <c r="CKS1370"/>
  <c r="CKS1367"/>
  <c r="CLH1370"/>
  <c r="CLH1367"/>
  <c r="CLY1370"/>
  <c r="CLY1367"/>
  <c r="CMN1370"/>
  <c r="CMN1367"/>
  <c r="CNE1370"/>
  <c r="CNE1367"/>
  <c r="CNT1370"/>
  <c r="CNT1367"/>
  <c r="COK1370"/>
  <c r="COK1367"/>
  <c r="COZ1370"/>
  <c r="COZ1367"/>
  <c r="CPQ1370"/>
  <c r="CPQ1367"/>
  <c r="CQF1370"/>
  <c r="CQF1367"/>
  <c r="CQW1370"/>
  <c r="CQW1367"/>
  <c r="CRL1370"/>
  <c r="CRL1367"/>
  <c r="CSC1370"/>
  <c r="CSC1367"/>
  <c r="CSR1370"/>
  <c r="CSR1367"/>
  <c r="CTI1370"/>
  <c r="CTI1367"/>
  <c r="CTX1370"/>
  <c r="CTX1367"/>
  <c r="CUO1370"/>
  <c r="CUO1367"/>
  <c r="CVD1370"/>
  <c r="CVD1367"/>
  <c r="CVU1370"/>
  <c r="CVU1367"/>
  <c r="CWJ1370"/>
  <c r="CWJ1367"/>
  <c r="CXA1370"/>
  <c r="CXA1367"/>
  <c r="CXP1370"/>
  <c r="CXP1367"/>
  <c r="CYG1370"/>
  <c r="CYG1367"/>
  <c r="CYV1370"/>
  <c r="CYV1367"/>
  <c r="CZM1370"/>
  <c r="CZM1367"/>
  <c r="DAB1370"/>
  <c r="DAB1367"/>
  <c r="DAS1370"/>
  <c r="DAS1367"/>
  <c r="DBH1370"/>
  <c r="DBH1367"/>
  <c r="DBY1370"/>
  <c r="DBY1367"/>
  <c r="DCN1370"/>
  <c r="DCN1367"/>
  <c r="DDE1370"/>
  <c r="DDE1367"/>
  <c r="DDT1370"/>
  <c r="DDT1367"/>
  <c r="DEK1370"/>
  <c r="DEK1367"/>
  <c r="DEZ1370"/>
  <c r="DEZ1367"/>
  <c r="DFQ1370"/>
  <c r="DFQ1367"/>
  <c r="DGF1370"/>
  <c r="DGF1367"/>
  <c r="DGW1370"/>
  <c r="DGW1367"/>
  <c r="DHL1370"/>
  <c r="DHL1367"/>
  <c r="DIC1370"/>
  <c r="DIC1367"/>
  <c r="DIR1370"/>
  <c r="DIR1367"/>
  <c r="DJI1370"/>
  <c r="DJI1367"/>
  <c r="DJX1370"/>
  <c r="DJX1367"/>
  <c r="DKO1370"/>
  <c r="DKO1367"/>
  <c r="DLD1370"/>
  <c r="DLD1367"/>
  <c r="DLU1370"/>
  <c r="DLU1367"/>
  <c r="DMJ1370"/>
  <c r="DMJ1367"/>
  <c r="DNA1370"/>
  <c r="DNA1367"/>
  <c r="DNP1370"/>
  <c r="DNP1367"/>
  <c r="DOG1370"/>
  <c r="DOG1367"/>
  <c r="DOV1370"/>
  <c r="DOV1367"/>
  <c r="DPM1370"/>
  <c r="DPM1367"/>
  <c r="DQB1370"/>
  <c r="DQB1367"/>
  <c r="DQS1370"/>
  <c r="DQS1367"/>
  <c r="DRH1370"/>
  <c r="DRH1367"/>
  <c r="DRY1370"/>
  <c r="DRY1367"/>
  <c r="DSN1370"/>
  <c r="DSN1367"/>
  <c r="DTE1370"/>
  <c r="DTE1367"/>
  <c r="DTT1370"/>
  <c r="DTT1367"/>
  <c r="DUK1370"/>
  <c r="DUK1367"/>
  <c r="DUZ1370"/>
  <c r="DUZ1367"/>
  <c r="DVQ1370"/>
  <c r="DVQ1367"/>
  <c r="DWF1370"/>
  <c r="DWF1367"/>
  <c r="DWW1370"/>
  <c r="DWW1367"/>
  <c r="DXL1370"/>
  <c r="DXL1367"/>
  <c r="DYC1370"/>
  <c r="DYC1367"/>
  <c r="DYR1370"/>
  <c r="DYR1367"/>
  <c r="DZI1370"/>
  <c r="DZI1367"/>
  <c r="DZX1370"/>
  <c r="DZX1367"/>
  <c r="EAO1370"/>
  <c r="EAO1367"/>
  <c r="EBD1370"/>
  <c r="EBD1367"/>
  <c r="EBU1370"/>
  <c r="EBU1367"/>
  <c r="ECJ1370"/>
  <c r="ECJ1367"/>
  <c r="EDA1370"/>
  <c r="EDA1367"/>
  <c r="EDP1370"/>
  <c r="EDP1367"/>
  <c r="EEG1370"/>
  <c r="EEG1367"/>
  <c r="EEV1370"/>
  <c r="EEV1367"/>
  <c r="EFM1370"/>
  <c r="EFM1367"/>
  <c r="EGB1370"/>
  <c r="EGB1367"/>
  <c r="EGS1370"/>
  <c r="EGS1367"/>
  <c r="EHH1370"/>
  <c r="EHH1367"/>
  <c r="EHY1370"/>
  <c r="EHY1367"/>
  <c r="EIN1370"/>
  <c r="EIN1367"/>
  <c r="EJE1370"/>
  <c r="EJE1367"/>
  <c r="EJT1370"/>
  <c r="EJT1367"/>
  <c r="EKK1370"/>
  <c r="EKK1367"/>
  <c r="EKZ1370"/>
  <c r="EKZ1367"/>
  <c r="ELQ1370"/>
  <c r="ELQ1367"/>
  <c r="EMF1370"/>
  <c r="EMF1367"/>
  <c r="EMW1370"/>
  <c r="EMW1367"/>
  <c r="ENL1370"/>
  <c r="ENL1367"/>
  <c r="EOC1370"/>
  <c r="EOC1367"/>
  <c r="EOR1370"/>
  <c r="EOR1367"/>
  <c r="EPI1370"/>
  <c r="EPI1367"/>
  <c r="EPX1370"/>
  <c r="EPX1367"/>
  <c r="EQO1370"/>
  <c r="EQO1367"/>
  <c r="ERD1370"/>
  <c r="ERD1367"/>
  <c r="ERU1370"/>
  <c r="ERU1367"/>
  <c r="ESJ1370"/>
  <c r="ESJ1367"/>
  <c r="ETA1370"/>
  <c r="ETA1367"/>
  <c r="ETP1370"/>
  <c r="ETP1367"/>
  <c r="EUG1370"/>
  <c r="EUG1367"/>
  <c r="EUV1370"/>
  <c r="EUV1367"/>
  <c r="EVM1370"/>
  <c r="EVM1367"/>
  <c r="EWB1370"/>
  <c r="EWB1367"/>
  <c r="EWS1370"/>
  <c r="EWS1367"/>
  <c r="EXH1370"/>
  <c r="EXH1367"/>
  <c r="EXY1370"/>
  <c r="EXY1367"/>
  <c r="EYN1370"/>
  <c r="EYN1367"/>
  <c r="EZE1370"/>
  <c r="EZE1367"/>
  <c r="EZT1370"/>
  <c r="EZT1367"/>
  <c r="FAK1370"/>
  <c r="FAK1367"/>
  <c r="FAZ1370"/>
  <c r="FAZ1367"/>
  <c r="FBQ1370"/>
  <c r="FBQ1367"/>
  <c r="FCF1370"/>
  <c r="FCF1367"/>
  <c r="FCW1370"/>
  <c r="FCW1367"/>
  <c r="FDL1370"/>
  <c r="FDL1367"/>
  <c r="FEC1370"/>
  <c r="FEC1367"/>
  <c r="FER1370"/>
  <c r="FER1367"/>
  <c r="FFI1370"/>
  <c r="FFI1367"/>
  <c r="FFX1370"/>
  <c r="FFX1367"/>
  <c r="FGO1370"/>
  <c r="FGO1367"/>
  <c r="FHD1370"/>
  <c r="FHD1367"/>
  <c r="FHU1370"/>
  <c r="FHU1367"/>
  <c r="FIJ1370"/>
  <c r="FIJ1367"/>
  <c r="FJA1370"/>
  <c r="FJA1367"/>
  <c r="FJP1370"/>
  <c r="FJP1367"/>
  <c r="FKG1370"/>
  <c r="FKG1367"/>
  <c r="FKV1370"/>
  <c r="FKV1367"/>
  <c r="FLM1370"/>
  <c r="FLM1367"/>
  <c r="FMB1370"/>
  <c r="FMB1367"/>
  <c r="FMS1370"/>
  <c r="FMS1367"/>
  <c r="FNH1370"/>
  <c r="FNH1367"/>
  <c r="FNY1370"/>
  <c r="FNY1367"/>
  <c r="FON1370"/>
  <c r="FON1367"/>
  <c r="FPE1370"/>
  <c r="FPE1367"/>
  <c r="FPT1370"/>
  <c r="FPT1367"/>
  <c r="FQK1370"/>
  <c r="FQK1367"/>
  <c r="FQZ1370"/>
  <c r="FQZ1367"/>
  <c r="FRQ1370"/>
  <c r="FRQ1367"/>
  <c r="FSF1370"/>
  <c r="FSF1367"/>
  <c r="FSW1370"/>
  <c r="FSW1367"/>
  <c r="FTL1370"/>
  <c r="FTL1367"/>
  <c r="FUC1370"/>
  <c r="FUC1367"/>
  <c r="FUR1370"/>
  <c r="FUR1367"/>
  <c r="FVI1370"/>
  <c r="FVI1367"/>
  <c r="FVX1370"/>
  <c r="FVX1367"/>
  <c r="FWO1370"/>
  <c r="FWO1367"/>
  <c r="FXD1370"/>
  <c r="FXD1367"/>
  <c r="FXU1370"/>
  <c r="FXU1367"/>
  <c r="FYJ1370"/>
  <c r="FYJ1367"/>
  <c r="FZA1370"/>
  <c r="FZA1367"/>
  <c r="FZP1370"/>
  <c r="FZP1367"/>
  <c r="GAG1370"/>
  <c r="GAG1367"/>
  <c r="GAV1370"/>
  <c r="GAV1367"/>
  <c r="GBM1370"/>
  <c r="GBM1367"/>
  <c r="GCB1370"/>
  <c r="GCB1367"/>
  <c r="GCS1370"/>
  <c r="GCS1367"/>
  <c r="GDH1370"/>
  <c r="GDH1367"/>
  <c r="GDY1370"/>
  <c r="GDY1367"/>
  <c r="GEN1370"/>
  <c r="GEN1367"/>
  <c r="GFE1370"/>
  <c r="GFE1367"/>
  <c r="GFT1370"/>
  <c r="GFT1367"/>
  <c r="GGK1370"/>
  <c r="GGK1367"/>
  <c r="GGZ1370"/>
  <c r="GGZ1367"/>
  <c r="GHQ1370"/>
  <c r="GHQ1367"/>
  <c r="GIF1370"/>
  <c r="GIF1367"/>
  <c r="GIW1370"/>
  <c r="GIW1367"/>
  <c r="GJL1370"/>
  <c r="GJL1367"/>
  <c r="GKC1370"/>
  <c r="GKC1367"/>
  <c r="GKR1370"/>
  <c r="GKR1367"/>
  <c r="GLI1370"/>
  <c r="GLI1367"/>
  <c r="GLX1370"/>
  <c r="GLX1367"/>
  <c r="GMO1370"/>
  <c r="GMO1367"/>
  <c r="GND1370"/>
  <c r="GND1367"/>
  <c r="GNU1370"/>
  <c r="GNU1367"/>
  <c r="GOJ1370"/>
  <c r="GOJ1367"/>
  <c r="GPA1370"/>
  <c r="GPA1367"/>
  <c r="GPP1370"/>
  <c r="GPP1367"/>
  <c r="GQG1370"/>
  <c r="GQG1367"/>
  <c r="GQV1370"/>
  <c r="GQV1367"/>
  <c r="GRM1370"/>
  <c r="GRM1367"/>
  <c r="GSB1370"/>
  <c r="GSB1367"/>
  <c r="GSS1370"/>
  <c r="GSS1367"/>
  <c r="GTH1370"/>
  <c r="GTH1367"/>
  <c r="GTY1370"/>
  <c r="GTY1367"/>
  <c r="GUN1370"/>
  <c r="GUN1367"/>
  <c r="GVE1370"/>
  <c r="GVE1367"/>
  <c r="GVT1370"/>
  <c r="GVT1367"/>
  <c r="GWK1370"/>
  <c r="GWK1367"/>
  <c r="GWZ1370"/>
  <c r="GWZ1367"/>
  <c r="GXQ1370"/>
  <c r="GXQ1367"/>
  <c r="GYF1370"/>
  <c r="GYF1367"/>
  <c r="GYW1370"/>
  <c r="GYW1367"/>
  <c r="GZL1370"/>
  <c r="GZL1367"/>
  <c r="HAC1370"/>
  <c r="HAC1367"/>
  <c r="HAR1370"/>
  <c r="HAR1367"/>
  <c r="HBI1370"/>
  <c r="HBI1367"/>
  <c r="HBX1370"/>
  <c r="HBX1367"/>
  <c r="HCO1370"/>
  <c r="HCO1367"/>
  <c r="HDD1370"/>
  <c r="HDD1367"/>
  <c r="HDU1370"/>
  <c r="HDU1367"/>
  <c r="HEJ1370"/>
  <c r="HEJ1367"/>
  <c r="HFA1370"/>
  <c r="HFA1367"/>
  <c r="HFP1370"/>
  <c r="HFP1367"/>
  <c r="HGG1370"/>
  <c r="HGG1367"/>
  <c r="HGV1370"/>
  <c r="HGV1367"/>
  <c r="HHM1370"/>
  <c r="HIB1370"/>
  <c r="HIB1367"/>
  <c r="HIS1370"/>
  <c r="HIS1367"/>
  <c r="HJH1370"/>
  <c r="HJH1367"/>
  <c r="HJY1370"/>
  <c r="HJY1367"/>
  <c r="HKN1370"/>
  <c r="HKN1367"/>
  <c r="HLE1370"/>
  <c r="HLE1367"/>
  <c r="HLT1370"/>
  <c r="HLT1367"/>
  <c r="HMK1370"/>
  <c r="HMK1367"/>
  <c r="HMZ1370"/>
  <c r="HMZ1367"/>
  <c r="HNQ1370"/>
  <c r="HNQ1367"/>
  <c r="HOF1370"/>
  <c r="HOF1367"/>
  <c r="HOW1370"/>
  <c r="HOW1367"/>
  <c r="HPL1370"/>
  <c r="HPL1367"/>
  <c r="HQC1370"/>
  <c r="HQC1367"/>
  <c r="HQR1370"/>
  <c r="HQR1367"/>
  <c r="HRI1370"/>
  <c r="HRI1367"/>
  <c r="HRX1370"/>
  <c r="HRX1367"/>
  <c r="HSO1370"/>
  <c r="HSO1367"/>
  <c r="HTD1370"/>
  <c r="HTD1367"/>
  <c r="HTU1370"/>
  <c r="HTU1367"/>
  <c r="HUJ1370"/>
  <c r="HUJ1367"/>
  <c r="HVA1370"/>
  <c r="HVA1367"/>
  <c r="HVP1370"/>
  <c r="HVP1367"/>
  <c r="HWG1370"/>
  <c r="HWG1367"/>
  <c r="HWV1370"/>
  <c r="HWV1367"/>
  <c r="HXM1370"/>
  <c r="HXM1367"/>
  <c r="HYB1370"/>
  <c r="HYB1367"/>
  <c r="HYS1370"/>
  <c r="HYS1367"/>
  <c r="HZH1370"/>
  <c r="HZH1367"/>
  <c r="HZY1370"/>
  <c r="HZY1367"/>
  <c r="IAN1370"/>
  <c r="IAN1367"/>
  <c r="IBE1370"/>
  <c r="IBE1367"/>
  <c r="IBT1370"/>
  <c r="IBT1367"/>
  <c r="ICK1370"/>
  <c r="ICK1367"/>
  <c r="ICZ1370"/>
  <c r="ICZ1367"/>
  <c r="IDQ1370"/>
  <c r="IDQ1367"/>
  <c r="IEF1370"/>
  <c r="IEF1367"/>
  <c r="IEW1370"/>
  <c r="IEW1367"/>
  <c r="IFL1370"/>
  <c r="IFL1367"/>
  <c r="IGC1370"/>
  <c r="IGC1367"/>
  <c r="IGR1370"/>
  <c r="IGR1367"/>
  <c r="IHI1370"/>
  <c r="IHI1367"/>
  <c r="IHX1370"/>
  <c r="IHX1367"/>
  <c r="IIO1370"/>
  <c r="IIO1367"/>
  <c r="IJD1370"/>
  <c r="IJD1367"/>
  <c r="IJU1370"/>
  <c r="IJU1367"/>
  <c r="IKJ1370"/>
  <c r="IKJ1367"/>
  <c r="ILA1370"/>
  <c r="ILA1367"/>
  <c r="ILP1370"/>
  <c r="ILP1367"/>
  <c r="IMG1370"/>
  <c r="IMG1367"/>
  <c r="IMV1370"/>
  <c r="IMV1367"/>
  <c r="INM1370"/>
  <c r="INM1367"/>
  <c r="IOB1370"/>
  <c r="IOB1367"/>
  <c r="IOS1370"/>
  <c r="IOS1367"/>
  <c r="IPH1370"/>
  <c r="IPH1367"/>
  <c r="IPY1370"/>
  <c r="IPY1367"/>
  <c r="IQN1370"/>
  <c r="IQN1367"/>
  <c r="IRE1370"/>
  <c r="IRE1367"/>
  <c r="IRT1370"/>
  <c r="IRT1367"/>
  <c r="ISK1370"/>
  <c r="ISK1367"/>
  <c r="ISZ1370"/>
  <c r="ISZ1367"/>
  <c r="ITQ1370"/>
  <c r="ITQ1367"/>
  <c r="IUF1370"/>
  <c r="IUF1367"/>
  <c r="IUW1370"/>
  <c r="IUW1367"/>
  <c r="IVL1370"/>
  <c r="IVL1367"/>
  <c r="IWC1370"/>
  <c r="IWC1367"/>
  <c r="IWR1370"/>
  <c r="IWR1367"/>
  <c r="IXI1370"/>
  <c r="IXI1367"/>
  <c r="IXX1370"/>
  <c r="IXX1367"/>
  <c r="IYO1370"/>
  <c r="IYO1367"/>
  <c r="IZD1370"/>
  <c r="IZD1367"/>
  <c r="IZU1370"/>
  <c r="IZU1367"/>
  <c r="JAJ1370"/>
  <c r="JAJ1367"/>
  <c r="JBA1370"/>
  <c r="JBA1367"/>
  <c r="JBP1370"/>
  <c r="JBP1367"/>
  <c r="JCG1370"/>
  <c r="JCG1367"/>
  <c r="JCV1370"/>
  <c r="JCV1367"/>
  <c r="JDM1370"/>
  <c r="JDM1367"/>
  <c r="JEB1370"/>
  <c r="JEB1367"/>
  <c r="JES1370"/>
  <c r="JES1367"/>
  <c r="JFH1370"/>
  <c r="JFH1367"/>
  <c r="JFY1370"/>
  <c r="JFY1367"/>
  <c r="JGN1370"/>
  <c r="JGN1367"/>
  <c r="JHE1370"/>
  <c r="JHE1367"/>
  <c r="JHT1370"/>
  <c r="JHT1367"/>
  <c r="JIK1370"/>
  <c r="JIK1367"/>
  <c r="JIZ1370"/>
  <c r="JIZ1367"/>
  <c r="JJQ1370"/>
  <c r="JJQ1367"/>
  <c r="JKF1370"/>
  <c r="JKF1367"/>
  <c r="JKW1370"/>
  <c r="JKW1367"/>
  <c r="JLL1370"/>
  <c r="JLL1367"/>
  <c r="JMC1370"/>
  <c r="JMC1367"/>
  <c r="JMR1370"/>
  <c r="JMR1367"/>
  <c r="JNI1370"/>
  <c r="JNI1367"/>
  <c r="JNX1370"/>
  <c r="JNX1367"/>
  <c r="JOO1370"/>
  <c r="JOO1367"/>
  <c r="JPD1370"/>
  <c r="JPD1367"/>
  <c r="JPU1370"/>
  <c r="JPU1367"/>
  <c r="JQJ1370"/>
  <c r="JQJ1367"/>
  <c r="JRA1370"/>
  <c r="JRA1367"/>
  <c r="JRP1370"/>
  <c r="JRP1367"/>
  <c r="JSG1370"/>
  <c r="JSG1367"/>
  <c r="JSV1370"/>
  <c r="JSV1367"/>
  <c r="JTM1370"/>
  <c r="JTM1367"/>
  <c r="JUB1370"/>
  <c r="JUB1367"/>
  <c r="JUS1370"/>
  <c r="JUS1367"/>
  <c r="JVH1370"/>
  <c r="JVH1367"/>
  <c r="JVY1370"/>
  <c r="JVY1367"/>
  <c r="JWN1370"/>
  <c r="JWN1367"/>
  <c r="JXE1370"/>
  <c r="JXE1367"/>
  <c r="JXT1370"/>
  <c r="JXT1367"/>
  <c r="JYK1370"/>
  <c r="JYK1367"/>
  <c r="JYZ1370"/>
  <c r="JYZ1367"/>
  <c r="JZQ1370"/>
  <c r="JZQ1367"/>
  <c r="KAF1370"/>
  <c r="KAF1367"/>
  <c r="KAW1370"/>
  <c r="KAW1367"/>
  <c r="KBL1370"/>
  <c r="KBL1367"/>
  <c r="KCC1370"/>
  <c r="KCC1367"/>
  <c r="KCR1370"/>
  <c r="KCR1367"/>
  <c r="KDI1370"/>
  <c r="KDI1367"/>
  <c r="KDX1370"/>
  <c r="KDX1367"/>
  <c r="KEO1370"/>
  <c r="KEO1367"/>
  <c r="KFD1370"/>
  <c r="KFD1367"/>
  <c r="KFU1370"/>
  <c r="KFU1367"/>
  <c r="KGJ1370"/>
  <c r="KGJ1367"/>
  <c r="KHA1370"/>
  <c r="KHA1367"/>
  <c r="KHP1370"/>
  <c r="KHP1367"/>
  <c r="KIG1370"/>
  <c r="KIG1367"/>
  <c r="KIV1370"/>
  <c r="KIV1367"/>
  <c r="KJM1370"/>
  <c r="KJM1367"/>
  <c r="KKB1370"/>
  <c r="KKB1367"/>
  <c r="KKS1370"/>
  <c r="KKS1367"/>
  <c r="KLH1370"/>
  <c r="KLH1367"/>
  <c r="KLY1370"/>
  <c r="KLY1367"/>
  <c r="KMN1370"/>
  <c r="KMN1367"/>
  <c r="KNE1370"/>
  <c r="KNE1367"/>
  <c r="KNT1370"/>
  <c r="KNT1367"/>
  <c r="KOK1370"/>
  <c r="KOK1367"/>
  <c r="KOZ1370"/>
  <c r="KOZ1367"/>
  <c r="KPQ1370"/>
  <c r="KPQ1367"/>
  <c r="KQF1370"/>
  <c r="KQF1367"/>
  <c r="KQW1370"/>
  <c r="KQW1367"/>
  <c r="KRL1370"/>
  <c r="KRL1367"/>
  <c r="KSC1370"/>
  <c r="KSC1367"/>
  <c r="KSR1370"/>
  <c r="KSR1367"/>
  <c r="KTI1370"/>
  <c r="KTI1367"/>
  <c r="KTX1370"/>
  <c r="KTX1367"/>
  <c r="KUO1370"/>
  <c r="KUO1367"/>
  <c r="KVD1370"/>
  <c r="KVD1367"/>
  <c r="KVU1370"/>
  <c r="KVU1367"/>
  <c r="KWJ1370"/>
  <c r="KWJ1367"/>
  <c r="KXA1370"/>
  <c r="KXA1367"/>
  <c r="KXP1370"/>
  <c r="KXP1367"/>
  <c r="KYG1370"/>
  <c r="KYG1367"/>
  <c r="KYV1370"/>
  <c r="KYV1367"/>
  <c r="KZM1370"/>
  <c r="KZM1367"/>
  <c r="LAB1370"/>
  <c r="LAB1367"/>
  <c r="LAS1370"/>
  <c r="LAS1367"/>
  <c r="LBH1370"/>
  <c r="LBH1367"/>
  <c r="LBY1370"/>
  <c r="LBY1367"/>
  <c r="LCN1370"/>
  <c r="LCN1367"/>
  <c r="LDE1370"/>
  <c r="LDE1367"/>
  <c r="LDT1370"/>
  <c r="LDT1367"/>
  <c r="LEK1370"/>
  <c r="LEK1367"/>
  <c r="LEZ1370"/>
  <c r="LEZ1367"/>
  <c r="LFQ1370"/>
  <c r="LFQ1367"/>
  <c r="LGF1370"/>
  <c r="LGF1367"/>
  <c r="LGW1370"/>
  <c r="LGW1367"/>
  <c r="LHL1370"/>
  <c r="LHL1367"/>
  <c r="LIC1370"/>
  <c r="LIC1367"/>
  <c r="LIR1370"/>
  <c r="LIR1367"/>
  <c r="LJI1370"/>
  <c r="LJI1367"/>
  <c r="LJX1370"/>
  <c r="LJX1367"/>
  <c r="LKO1370"/>
  <c r="LKO1367"/>
  <c r="LLD1370"/>
  <c r="LLD1367"/>
  <c r="LLU1370"/>
  <c r="LLU1367"/>
  <c r="LMJ1370"/>
  <c r="LMJ1367"/>
  <c r="LNA1370"/>
  <c r="LNA1367"/>
  <c r="LNP1370"/>
  <c r="LNP1367"/>
  <c r="LOG1370"/>
  <c r="LOG1367"/>
  <c r="LOV1370"/>
  <c r="LOV1367"/>
  <c r="LPM1370"/>
  <c r="LPM1367"/>
  <c r="LQB1370"/>
  <c r="LQB1367"/>
  <c r="LQS1370"/>
  <c r="LQS1367"/>
  <c r="LRH1370"/>
  <c r="LRH1367"/>
  <c r="LRY1370"/>
  <c r="LRY1367"/>
  <c r="LSN1370"/>
  <c r="LSN1367"/>
  <c r="LTE1370"/>
  <c r="LTE1367"/>
  <c r="LTT1370"/>
  <c r="LTT1367"/>
  <c r="LUK1370"/>
  <c r="LUK1367"/>
  <c r="LUZ1370"/>
  <c r="LUZ1367"/>
  <c r="LVQ1370"/>
  <c r="LVQ1367"/>
  <c r="LWF1370"/>
  <c r="LWF1367"/>
  <c r="LWW1370"/>
  <c r="LWW1367"/>
  <c r="LXL1370"/>
  <c r="LXL1367"/>
  <c r="LYC1370"/>
  <c r="LYC1367"/>
  <c r="LYR1370"/>
  <c r="LYR1367"/>
  <c r="LZI1370"/>
  <c r="LZI1367"/>
  <c r="LZX1370"/>
  <c r="LZX1367"/>
  <c r="MAO1370"/>
  <c r="MAO1367"/>
  <c r="MBD1370"/>
  <c r="MBD1367"/>
  <c r="MBU1370"/>
  <c r="MBU1367"/>
  <c r="MCJ1370"/>
  <c r="MCJ1367"/>
  <c r="MDA1370"/>
  <c r="MDA1367"/>
  <c r="MDP1370"/>
  <c r="MDP1367"/>
  <c r="MEG1370"/>
  <c r="MEG1367"/>
  <c r="MEV1370"/>
  <c r="MEV1367"/>
  <c r="MFM1370"/>
  <c r="MFM1367"/>
  <c r="MGB1370"/>
  <c r="MGB1367"/>
  <c r="MGS1370"/>
  <c r="MGS1367"/>
  <c r="MHH1370"/>
  <c r="MHH1367"/>
  <c r="MHY1370"/>
  <c r="MHY1367"/>
  <c r="MIN1370"/>
  <c r="MIN1367"/>
  <c r="MJE1370"/>
  <c r="MJE1367"/>
  <c r="MJT1370"/>
  <c r="MJT1367"/>
  <c r="MKK1370"/>
  <c r="MKK1367"/>
  <c r="MKZ1370"/>
  <c r="MKZ1367"/>
  <c r="MLQ1370"/>
  <c r="MLQ1367"/>
  <c r="MMF1370"/>
  <c r="MMF1367"/>
  <c r="MMW1370"/>
  <c r="MMW1367"/>
  <c r="MNL1370"/>
  <c r="MNL1367"/>
  <c r="MOC1370"/>
  <c r="MOC1367"/>
  <c r="MOR1370"/>
  <c r="MOR1367"/>
  <c r="MPI1370"/>
  <c r="MPI1367"/>
  <c r="MPX1370"/>
  <c r="MPX1367"/>
  <c r="MQO1370"/>
  <c r="MQO1367"/>
  <c r="MRD1370"/>
  <c r="MRD1367"/>
  <c r="MRU1370"/>
  <c r="MRU1367"/>
  <c r="MSJ1370"/>
  <c r="MSJ1367"/>
  <c r="MTA1370"/>
  <c r="MTA1367"/>
  <c r="MTP1370"/>
  <c r="MTP1367"/>
  <c r="MUG1370"/>
  <c r="MUG1367"/>
  <c r="MUV1370"/>
  <c r="MUV1367"/>
  <c r="MVM1370"/>
  <c r="MVM1367"/>
  <c r="MWB1370"/>
  <c r="MWB1367"/>
  <c r="MWS1370"/>
  <c r="MWS1367"/>
  <c r="MXH1370"/>
  <c r="MXH1367"/>
  <c r="MXY1370"/>
  <c r="MXY1367"/>
  <c r="MYN1370"/>
  <c r="MYN1367"/>
  <c r="MZE1370"/>
  <c r="MZE1367"/>
  <c r="MZT1370"/>
  <c r="MZT1367"/>
  <c r="NAK1370"/>
  <c r="NAK1367"/>
  <c r="NAZ1370"/>
  <c r="NAZ1367"/>
  <c r="NBQ1370"/>
  <c r="NBQ1367"/>
  <c r="NCF1370"/>
  <c r="NCF1367"/>
  <c r="NCW1370"/>
  <c r="NCW1367"/>
  <c r="NDL1370"/>
  <c r="NDL1367"/>
  <c r="NEC1370"/>
  <c r="NEC1367"/>
  <c r="NER1370"/>
  <c r="NER1367"/>
  <c r="NFI1370"/>
  <c r="NFI1367"/>
  <c r="NFX1370"/>
  <c r="NFX1367"/>
  <c r="NGO1370"/>
  <c r="NGO1367"/>
  <c r="NHD1370"/>
  <c r="NHD1367"/>
  <c r="NHU1370"/>
  <c r="NHU1367"/>
  <c r="NIJ1370"/>
  <c r="NIJ1367"/>
  <c r="NJA1370"/>
  <c r="NJA1367"/>
  <c r="NJP1370"/>
  <c r="NJP1367"/>
  <c r="NKG1370"/>
  <c r="NKG1367"/>
  <c r="NKV1370"/>
  <c r="NKV1367"/>
  <c r="NLM1370"/>
  <c r="NLM1367"/>
  <c r="NMB1370"/>
  <c r="NMB1367"/>
  <c r="NMS1370"/>
  <c r="NMS1367"/>
  <c r="NNH1370"/>
  <c r="NNH1367"/>
  <c r="NNY1370"/>
  <c r="NNY1367"/>
  <c r="NON1370"/>
  <c r="NON1367"/>
  <c r="NPE1370"/>
  <c r="NPE1367"/>
  <c r="NPT1370"/>
  <c r="NPT1367"/>
  <c r="NQK1370"/>
  <c r="NQK1367"/>
  <c r="NQZ1370"/>
  <c r="NQZ1367"/>
  <c r="NRQ1370"/>
  <c r="NRQ1367"/>
  <c r="NSF1370"/>
  <c r="NSF1367"/>
  <c r="NSW1370"/>
  <c r="NSW1367"/>
  <c r="NTL1370"/>
  <c r="NTL1367"/>
  <c r="NUC1370"/>
  <c r="NUC1367"/>
  <c r="NUR1370"/>
  <c r="NUR1367"/>
  <c r="NVI1370"/>
  <c r="NVI1367"/>
  <c r="NVX1370"/>
  <c r="NVX1367"/>
  <c r="NWO1370"/>
  <c r="NWO1367"/>
  <c r="NXD1370"/>
  <c r="NXD1367"/>
  <c r="NXU1370"/>
  <c r="NXU1367"/>
  <c r="NYJ1370"/>
  <c r="NYJ1367"/>
  <c r="NZA1370"/>
  <c r="NZA1367"/>
  <c r="NZP1370"/>
  <c r="NZP1367"/>
  <c r="OAG1370"/>
  <c r="OAG1367"/>
  <c r="OAV1370"/>
  <c r="OAV1367"/>
  <c r="OBM1370"/>
  <c r="OBM1367"/>
  <c r="OCB1370"/>
  <c r="OCB1367"/>
  <c r="OCS1370"/>
  <c r="OCS1367"/>
  <c r="ODH1370"/>
  <c r="ODH1367"/>
  <c r="ODY1370"/>
  <c r="ODY1367"/>
  <c r="OEN1370"/>
  <c r="OEN1367"/>
  <c r="OFE1370"/>
  <c r="OFE1367"/>
  <c r="OFT1370"/>
  <c r="OFT1367"/>
  <c r="OGK1370"/>
  <c r="OGK1367"/>
  <c r="OGZ1370"/>
  <c r="OGZ1367"/>
  <c r="OHQ1370"/>
  <c r="OHQ1367"/>
  <c r="OIF1370"/>
  <c r="OIF1367"/>
  <c r="OIW1370"/>
  <c r="OIW1367"/>
  <c r="OJL1370"/>
  <c r="OJL1367"/>
  <c r="OKC1370"/>
  <c r="OKC1367"/>
  <c r="OKR1370"/>
  <c r="OKR1367"/>
  <c r="OLI1370"/>
  <c r="OLI1367"/>
  <c r="OLX1370"/>
  <c r="OLX1367"/>
  <c r="OMO1370"/>
  <c r="OMO1367"/>
  <c r="OND1370"/>
  <c r="OND1367"/>
  <c r="ONU1370"/>
  <c r="ONU1367"/>
  <c r="OOJ1370"/>
  <c r="OOJ1367"/>
  <c r="OPA1370"/>
  <c r="OPA1367"/>
  <c r="OPP1370"/>
  <c r="OPP1367"/>
  <c r="OQG1370"/>
  <c r="OQG1367"/>
  <c r="OQV1370"/>
  <c r="OQV1367"/>
  <c r="ORM1370"/>
  <c r="ORM1367"/>
  <c r="OSB1370"/>
  <c r="OSB1367"/>
  <c r="OSS1370"/>
  <c r="OSS1367"/>
  <c r="OTH1370"/>
  <c r="OTH1367"/>
  <c r="OTY1370"/>
  <c r="OTY1367"/>
  <c r="OUN1370"/>
  <c r="OUN1367"/>
  <c r="OVE1370"/>
  <c r="OVE1367"/>
  <c r="OVT1370"/>
  <c r="OVT1367"/>
  <c r="OWK1370"/>
  <c r="OWK1367"/>
  <c r="OWZ1370"/>
  <c r="OWZ1367"/>
  <c r="OXQ1370"/>
  <c r="OXQ1367"/>
  <c r="OYF1370"/>
  <c r="OYF1367"/>
  <c r="OYW1370"/>
  <c r="OYW1367"/>
  <c r="OZL1370"/>
  <c r="OZL1367"/>
  <c r="PAC1370"/>
  <c r="PAC1367"/>
  <c r="PAR1370"/>
  <c r="PAR1367"/>
  <c r="PBI1370"/>
  <c r="PBI1367"/>
  <c r="PBX1370"/>
  <c r="PBX1367"/>
  <c r="PCO1370"/>
  <c r="PCO1367"/>
  <c r="PDD1370"/>
  <c r="PDD1367"/>
  <c r="PDU1370"/>
  <c r="PDU1367"/>
  <c r="PEJ1370"/>
  <c r="PEJ1367"/>
  <c r="PFA1370"/>
  <c r="PFA1367"/>
  <c r="PFP1370"/>
  <c r="PFP1367"/>
  <c r="PGG1370"/>
  <c r="PGG1367"/>
  <c r="PGV1370"/>
  <c r="PGV1367"/>
  <c r="PHM1370"/>
  <c r="PHM1367"/>
  <c r="PIB1370"/>
  <c r="PIB1367"/>
  <c r="PIS1370"/>
  <c r="PIS1367"/>
  <c r="PJH1370"/>
  <c r="PJH1367"/>
  <c r="PJY1370"/>
  <c r="PJY1367"/>
  <c r="PKN1370"/>
  <c r="PKN1367"/>
  <c r="PLE1370"/>
  <c r="PLE1367"/>
  <c r="PLT1370"/>
  <c r="PLT1367"/>
  <c r="PMK1370"/>
  <c r="PMK1367"/>
  <c r="PMZ1370"/>
  <c r="PMZ1367"/>
  <c r="PNQ1370"/>
  <c r="PNQ1367"/>
  <c r="POF1370"/>
  <c r="POF1367"/>
  <c r="POW1370"/>
  <c r="POW1367"/>
  <c r="PPL1370"/>
  <c r="PPL1367"/>
  <c r="PQC1370"/>
  <c r="PQC1367"/>
  <c r="PQR1370"/>
  <c r="PQR1367"/>
  <c r="PRI1370"/>
  <c r="PRI1367"/>
  <c r="PRX1370"/>
  <c r="PRX1367"/>
  <c r="PSO1370"/>
  <c r="PSO1367"/>
  <c r="PTD1370"/>
  <c r="PTD1367"/>
  <c r="PTU1370"/>
  <c r="PTU1367"/>
  <c r="PUJ1370"/>
  <c r="PUJ1367"/>
  <c r="PVA1370"/>
  <c r="PVA1367"/>
  <c r="PVP1370"/>
  <c r="PVP1367"/>
  <c r="PWG1370"/>
  <c r="PWG1367"/>
  <c r="PWV1370"/>
  <c r="PWV1367"/>
  <c r="PXM1370"/>
  <c r="PXM1367"/>
  <c r="PYB1370"/>
  <c r="PYB1367"/>
  <c r="PYS1370"/>
  <c r="PYS1367"/>
  <c r="PZH1370"/>
  <c r="PZH1367"/>
  <c r="PZY1370"/>
  <c r="PZY1367"/>
  <c r="QAN1370"/>
  <c r="QAN1367"/>
  <c r="QBE1370"/>
  <c r="QBE1367"/>
  <c r="QBT1370"/>
  <c r="QBT1367"/>
  <c r="QCK1370"/>
  <c r="QCK1367"/>
  <c r="QCZ1370"/>
  <c r="QCZ1367"/>
  <c r="QDQ1370"/>
  <c r="QDQ1367"/>
  <c r="QEF1370"/>
  <c r="QEF1367"/>
  <c r="QEW1370"/>
  <c r="QEW1367"/>
  <c r="QFL1370"/>
  <c r="QFL1367"/>
  <c r="QGC1370"/>
  <c r="QGC1367"/>
  <c r="QGR1370"/>
  <c r="QGR1367"/>
  <c r="QHI1370"/>
  <c r="QHI1367"/>
  <c r="QHX1370"/>
  <c r="QHX1367"/>
  <c r="QIO1370"/>
  <c r="QIO1367"/>
  <c r="QJD1370"/>
  <c r="QJD1367"/>
  <c r="QJU1370"/>
  <c r="QJU1367"/>
  <c r="QKJ1370"/>
  <c r="QKJ1367"/>
  <c r="QLA1370"/>
  <c r="QLA1367"/>
  <c r="QLP1370"/>
  <c r="QLP1367"/>
  <c r="QMG1370"/>
  <c r="QMG1367"/>
  <c r="QMV1370"/>
  <c r="QMV1367"/>
  <c r="QNM1370"/>
  <c r="QNM1367"/>
  <c r="QOB1370"/>
  <c r="QOB1367"/>
  <c r="QOS1370"/>
  <c r="QOS1367"/>
  <c r="QPH1370"/>
  <c r="QPH1367"/>
  <c r="QPY1370"/>
  <c r="QPY1367"/>
  <c r="QQN1370"/>
  <c r="QQN1367"/>
  <c r="QRE1370"/>
  <c r="QRE1367"/>
  <c r="QRT1370"/>
  <c r="QRT1367"/>
  <c r="QSK1370"/>
  <c r="QSK1367"/>
  <c r="QSZ1370"/>
  <c r="QSZ1367"/>
  <c r="QTQ1370"/>
  <c r="QTQ1367"/>
  <c r="QUF1370"/>
  <c r="QUF1367"/>
  <c r="QUW1370"/>
  <c r="QUW1367"/>
  <c r="QVL1370"/>
  <c r="QVL1367"/>
  <c r="QWC1370"/>
  <c r="QWC1367"/>
  <c r="QWR1370"/>
  <c r="QWR1367"/>
  <c r="QXI1370"/>
  <c r="QXI1367"/>
  <c r="QXX1370"/>
  <c r="QXX1367"/>
  <c r="QYO1370"/>
  <c r="QYO1367"/>
  <c r="QZD1370"/>
  <c r="QZD1367"/>
  <c r="QZU1370"/>
  <c r="QZU1367"/>
  <c r="RAJ1370"/>
  <c r="RAJ1367"/>
  <c r="RBA1370"/>
  <c r="RBA1367"/>
  <c r="RBP1370"/>
  <c r="RBP1367"/>
  <c r="RCG1370"/>
  <c r="RCG1367"/>
  <c r="RCV1370"/>
  <c r="RCV1367"/>
  <c r="RDM1370"/>
  <c r="RDM1367"/>
  <c r="REB1370"/>
  <c r="REB1367"/>
  <c r="RES1370"/>
  <c r="RES1367"/>
  <c r="RFH1370"/>
  <c r="RFH1367"/>
  <c r="RFY1370"/>
  <c r="RFY1367"/>
  <c r="RGN1370"/>
  <c r="RGN1367"/>
  <c r="RHE1370"/>
  <c r="RHE1367"/>
  <c r="RHT1370"/>
  <c r="RHT1367"/>
  <c r="RIK1370"/>
  <c r="RIK1367"/>
  <c r="RIZ1370"/>
  <c r="RIZ1367"/>
  <c r="RJQ1370"/>
  <c r="RJQ1367"/>
  <c r="RKF1370"/>
  <c r="RKF1367"/>
  <c r="RKW1370"/>
  <c r="RKW1367"/>
  <c r="RLL1370"/>
  <c r="RLL1367"/>
  <c r="RMC1370"/>
  <c r="RMC1367"/>
  <c r="RMR1370"/>
  <c r="RMR1367"/>
  <c r="RNI1370"/>
  <c r="RNI1367"/>
  <c r="RNX1370"/>
  <c r="RNX1367"/>
  <c r="ROO1370"/>
  <c r="ROO1367"/>
  <c r="RPD1370"/>
  <c r="RPD1367"/>
  <c r="RPU1370"/>
  <c r="RPU1367"/>
  <c r="RQJ1370"/>
  <c r="RQJ1367"/>
  <c r="RRA1370"/>
  <c r="RRA1367"/>
  <c r="RRP1370"/>
  <c r="RRP1367"/>
  <c r="RSG1370"/>
  <c r="RSG1367"/>
  <c r="RSV1370"/>
  <c r="RSV1367"/>
  <c r="RTM1370"/>
  <c r="RTM1367"/>
  <c r="RUB1370"/>
  <c r="RUB1367"/>
  <c r="RUS1370"/>
  <c r="RUS1367"/>
  <c r="RVH1370"/>
  <c r="RVH1367"/>
  <c r="RVY1370"/>
  <c r="RVY1367"/>
  <c r="RWN1370"/>
  <c r="RWN1367"/>
  <c r="RXE1370"/>
  <c r="RXE1367"/>
  <c r="RXT1370"/>
  <c r="RXT1367"/>
  <c r="RYK1370"/>
  <c r="RYK1367"/>
  <c r="RYZ1370"/>
  <c r="RYZ1367"/>
  <c r="RZQ1370"/>
  <c r="RZQ1367"/>
  <c r="SAF1370"/>
  <c r="SAF1367"/>
  <c r="SAW1370"/>
  <c r="SAW1367"/>
  <c r="SBL1370"/>
  <c r="SBL1367"/>
  <c r="SCC1370"/>
  <c r="SCC1367"/>
  <c r="SCR1370"/>
  <c r="SCR1367"/>
  <c r="SDI1370"/>
  <c r="SDI1367"/>
  <c r="SDX1370"/>
  <c r="SDX1367"/>
  <c r="SEO1370"/>
  <c r="SEO1367"/>
  <c r="SFD1370"/>
  <c r="SFD1367"/>
  <c r="SFU1370"/>
  <c r="SFU1367"/>
  <c r="SGJ1370"/>
  <c r="SGJ1367"/>
  <c r="SHA1370"/>
  <c r="SHA1367"/>
  <c r="SHP1370"/>
  <c r="SHP1367"/>
  <c r="SIG1370"/>
  <c r="SIG1367"/>
  <c r="SIV1370"/>
  <c r="SIV1367"/>
  <c r="SJM1370"/>
  <c r="SJM1367"/>
  <c r="SKB1370"/>
  <c r="SKB1367"/>
  <c r="SKS1370"/>
  <c r="SKS1367"/>
  <c r="SLH1370"/>
  <c r="SLH1367"/>
  <c r="SLY1370"/>
  <c r="SLY1367"/>
  <c r="SMN1370"/>
  <c r="SMN1367"/>
  <c r="SNE1370"/>
  <c r="SNE1367"/>
  <c r="SNT1370"/>
  <c r="SNT1367"/>
  <c r="SOK1370"/>
  <c r="SOK1367"/>
  <c r="SOZ1370"/>
  <c r="SOZ1367"/>
  <c r="SPQ1370"/>
  <c r="SPQ1367"/>
  <c r="SQF1370"/>
  <c r="SQF1367"/>
  <c r="SQW1370"/>
  <c r="SQW1367"/>
  <c r="SRL1370"/>
  <c r="SRL1367"/>
  <c r="SSC1370"/>
  <c r="SSC1367"/>
  <c r="SSR1370"/>
  <c r="SSR1367"/>
  <c r="STI1370"/>
  <c r="STI1367"/>
  <c r="STX1370"/>
  <c r="STX1367"/>
  <c r="SUO1370"/>
  <c r="SUO1367"/>
  <c r="SVD1370"/>
  <c r="SVD1367"/>
  <c r="SVU1370"/>
  <c r="SVU1367"/>
  <c r="SWJ1370"/>
  <c r="SWJ1367"/>
  <c r="SXA1370"/>
  <c r="SXA1367"/>
  <c r="SXP1370"/>
  <c r="SXP1367"/>
  <c r="SYG1370"/>
  <c r="SYG1367"/>
  <c r="SYV1370"/>
  <c r="SYV1367"/>
  <c r="SZM1370"/>
  <c r="SZM1367"/>
  <c r="TAB1370"/>
  <c r="TAB1367"/>
  <c r="TAS1370"/>
  <c r="TAS1367"/>
  <c r="TBH1370"/>
  <c r="TBH1367"/>
  <c r="TBY1370"/>
  <c r="TBY1367"/>
  <c r="TCN1370"/>
  <c r="TCN1367"/>
  <c r="TDE1370"/>
  <c r="TDE1367"/>
  <c r="TDT1370"/>
  <c r="TDT1367"/>
  <c r="TEK1370"/>
  <c r="TEK1367"/>
  <c r="TEZ1370"/>
  <c r="TEZ1367"/>
  <c r="TFQ1370"/>
  <c r="TFQ1367"/>
  <c r="TGF1370"/>
  <c r="TGF1367"/>
  <c r="TGW1370"/>
  <c r="TGW1367"/>
  <c r="THL1370"/>
  <c r="THL1367"/>
  <c r="TIC1370"/>
  <c r="TIC1367"/>
  <c r="TIR1370"/>
  <c r="TIR1367"/>
  <c r="TJI1370"/>
  <c r="TJI1367"/>
  <c r="TJX1370"/>
  <c r="TJX1367"/>
  <c r="TKO1370"/>
  <c r="TKO1367"/>
  <c r="TLD1370"/>
  <c r="TLD1367"/>
  <c r="TLU1370"/>
  <c r="TLU1367"/>
  <c r="TMJ1370"/>
  <c r="TMJ1367"/>
  <c r="TNA1370"/>
  <c r="TNA1367"/>
  <c r="TNP1370"/>
  <c r="TNP1367"/>
  <c r="TOG1370"/>
  <c r="TOG1367"/>
  <c r="TOV1370"/>
  <c r="TOV1367"/>
  <c r="TPM1370"/>
  <c r="TPM1367"/>
  <c r="TQB1370"/>
  <c r="TQB1367"/>
  <c r="TQS1370"/>
  <c r="TQS1367"/>
  <c r="TRH1370"/>
  <c r="TRH1367"/>
  <c r="TRY1370"/>
  <c r="TRY1367"/>
  <c r="TSN1370"/>
  <c r="TSN1367"/>
  <c r="TTE1370"/>
  <c r="TTE1367"/>
  <c r="TTT1370"/>
  <c r="TTT1367"/>
  <c r="TUK1370"/>
  <c r="TUK1367"/>
  <c r="TUZ1370"/>
  <c r="TUZ1367"/>
  <c r="TVQ1370"/>
  <c r="TVQ1367"/>
  <c r="TWF1370"/>
  <c r="TWF1367"/>
  <c r="TWW1370"/>
  <c r="TWW1367"/>
  <c r="TXL1370"/>
  <c r="TXL1367"/>
  <c r="TYC1370"/>
  <c r="TYC1367"/>
  <c r="TYR1370"/>
  <c r="TYR1367"/>
  <c r="TZI1370"/>
  <c r="TZI1367"/>
  <c r="TZX1370"/>
  <c r="TZX1367"/>
  <c r="UAO1370"/>
  <c r="UAO1367"/>
  <c r="UBD1370"/>
  <c r="UBD1367"/>
  <c r="UBU1370"/>
  <c r="UBU1367"/>
  <c r="UCJ1370"/>
  <c r="UCJ1367"/>
  <c r="UDA1370"/>
  <c r="UDA1367"/>
  <c r="UDP1370"/>
  <c r="UDP1367"/>
  <c r="UEG1370"/>
  <c r="UEG1367"/>
  <c r="UEV1370"/>
  <c r="UEV1367"/>
  <c r="UFM1370"/>
  <c r="UFM1367"/>
  <c r="UGB1370"/>
  <c r="UGB1367"/>
  <c r="UGS1370"/>
  <c r="UGS1367"/>
  <c r="UHH1370"/>
  <c r="UHH1367"/>
  <c r="UHY1370"/>
  <c r="UHY1367"/>
  <c r="UIN1370"/>
  <c r="UIN1367"/>
  <c r="UJE1370"/>
  <c r="UJE1367"/>
  <c r="UJT1370"/>
  <c r="UJT1367"/>
  <c r="UKK1370"/>
  <c r="UKK1367"/>
  <c r="UKZ1370"/>
  <c r="UKZ1367"/>
  <c r="ULQ1370"/>
  <c r="ULQ1367"/>
  <c r="UMF1370"/>
  <c r="UMF1367"/>
  <c r="UMW1370"/>
  <c r="UMW1367"/>
  <c r="UNL1370"/>
  <c r="UNL1367"/>
  <c r="UOC1370"/>
  <c r="UOC1367"/>
  <c r="UOR1370"/>
  <c r="UOR1367"/>
  <c r="UPI1370"/>
  <c r="UPI1367"/>
  <c r="UPX1370"/>
  <c r="UPX1367"/>
  <c r="UQO1370"/>
  <c r="UQO1367"/>
  <c r="URD1370"/>
  <c r="URD1367"/>
  <c r="URU1370"/>
  <c r="URU1367"/>
  <c r="USJ1370"/>
  <c r="USJ1367"/>
  <c r="UTA1370"/>
  <c r="UTA1367"/>
  <c r="UTP1370"/>
  <c r="UTP1367"/>
  <c r="UUG1370"/>
  <c r="UUG1367"/>
  <c r="UUV1370"/>
  <c r="UUV1367"/>
  <c r="UVM1370"/>
  <c r="UVM1367"/>
  <c r="UWB1370"/>
  <c r="UWB1367"/>
  <c r="UWS1370"/>
  <c r="UWS1367"/>
  <c r="UXH1370"/>
  <c r="UXH1367"/>
  <c r="UXY1370"/>
  <c r="UXY1367"/>
  <c r="UYN1370"/>
  <c r="UYN1367"/>
  <c r="UZE1370"/>
  <c r="UZE1367"/>
  <c r="UZT1370"/>
  <c r="UZT1367"/>
  <c r="VAK1370"/>
  <c r="VAK1367"/>
  <c r="VAZ1370"/>
  <c r="VAZ1367"/>
  <c r="VBQ1370"/>
  <c r="VBQ1367"/>
  <c r="VCF1370"/>
  <c r="VCF1367"/>
  <c r="VCW1370"/>
  <c r="VCW1367"/>
  <c r="VDL1370"/>
  <c r="VDL1367"/>
  <c r="VEC1370"/>
  <c r="VEC1367"/>
  <c r="VER1370"/>
  <c r="VER1367"/>
  <c r="VFI1370"/>
  <c r="VFI1367"/>
  <c r="VFX1370"/>
  <c r="VFX1367"/>
  <c r="VGO1370"/>
  <c r="VGO1367"/>
  <c r="VHD1370"/>
  <c r="VHD1367"/>
  <c r="VHU1370"/>
  <c r="VHU1367"/>
  <c r="VIJ1370"/>
  <c r="VIJ1367"/>
  <c r="VJA1370"/>
  <c r="VJA1367"/>
  <c r="VJP1370"/>
  <c r="VJP1367"/>
  <c r="VKG1370"/>
  <c r="VKG1367"/>
  <c r="VKV1370"/>
  <c r="VKV1367"/>
  <c r="VLM1370"/>
  <c r="VLM1367"/>
  <c r="VMB1370"/>
  <c r="VMB1367"/>
  <c r="VMS1370"/>
  <c r="VMS1367"/>
  <c r="VNH1370"/>
  <c r="VNH1367"/>
  <c r="VNY1370"/>
  <c r="VNY1367"/>
  <c r="VON1370"/>
  <c r="VON1367"/>
  <c r="VPE1370"/>
  <c r="VPE1367"/>
  <c r="VPT1370"/>
  <c r="VPT1367"/>
  <c r="VQK1370"/>
  <c r="VQK1367"/>
  <c r="VQZ1370"/>
  <c r="VQZ1367"/>
  <c r="VRQ1370"/>
  <c r="VRQ1367"/>
  <c r="VSF1370"/>
  <c r="VSF1367"/>
  <c r="VSW1370"/>
  <c r="VSW1367"/>
  <c r="VTL1370"/>
  <c r="VTL1367"/>
  <c r="VUC1370"/>
  <c r="VUC1367"/>
  <c r="VUR1370"/>
  <c r="VUR1367"/>
  <c r="VVI1370"/>
  <c r="VVI1367"/>
  <c r="VVX1370"/>
  <c r="VVX1367"/>
  <c r="VWO1370"/>
  <c r="VWO1367"/>
  <c r="VXD1370"/>
  <c r="VXD1367"/>
  <c r="VXU1370"/>
  <c r="VXU1367"/>
  <c r="VYJ1370"/>
  <c r="VYJ1367"/>
  <c r="VZA1370"/>
  <c r="VZA1367"/>
  <c r="VZP1370"/>
  <c r="VZP1367"/>
  <c r="WAG1370"/>
  <c r="WAG1367"/>
  <c r="WAV1370"/>
  <c r="WAV1367"/>
  <c r="WBM1370"/>
  <c r="WBM1367"/>
  <c r="WCB1370"/>
  <c r="WCB1367"/>
  <c r="WCS1370"/>
  <c r="WCS1367"/>
  <c r="WDH1370"/>
  <c r="WDH1367"/>
  <c r="WDY1370"/>
  <c r="WDY1367"/>
  <c r="WEN1370"/>
  <c r="WEN1367"/>
  <c r="WFE1370"/>
  <c r="WFE1367"/>
  <c r="WFT1370"/>
  <c r="WFT1367"/>
  <c r="WGK1370"/>
  <c r="WGK1367"/>
  <c r="WGZ1370"/>
  <c r="WGZ1367"/>
  <c r="WHQ1370"/>
  <c r="WHQ1367"/>
  <c r="WIF1370"/>
  <c r="WIF1367"/>
  <c r="WIW1370"/>
  <c r="WIW1367"/>
  <c r="WJL1370"/>
  <c r="WJL1367"/>
  <c r="WKC1370"/>
  <c r="WKC1367"/>
  <c r="WKR1370"/>
  <c r="WKR1367"/>
  <c r="WLI1370"/>
  <c r="WLI1367"/>
  <c r="WLX1370"/>
  <c r="WLX1367"/>
  <c r="WMO1370"/>
  <c r="WMO1367"/>
  <c r="WND1370"/>
  <c r="WND1367"/>
  <c r="WNU1370"/>
  <c r="WNU1367"/>
  <c r="WOJ1370"/>
  <c r="WOJ1367"/>
  <c r="WPA1370"/>
  <c r="WPA1367"/>
  <c r="WPP1370"/>
  <c r="WPP1367"/>
  <c r="WQG1370"/>
  <c r="WQG1367"/>
  <c r="WQV1370"/>
  <c r="WQV1367"/>
  <c r="WRM1370"/>
  <c r="WRM1367"/>
  <c r="WSB1370"/>
  <c r="WSB1367"/>
  <c r="WSS1370"/>
  <c r="WSS1367"/>
  <c r="WTH1370"/>
  <c r="WTH1367"/>
  <c r="WTY1370"/>
  <c r="WTY1367"/>
  <c r="WUN1370"/>
  <c r="WUN1367"/>
  <c r="WVE1370"/>
  <c r="WVE1367"/>
  <c r="WVT1370"/>
  <c r="WVT1367"/>
  <c r="WWK1370"/>
  <c r="WWK1367"/>
  <c r="WWZ1370"/>
  <c r="WWZ1367"/>
  <c r="WXQ1370"/>
  <c r="WXQ1367"/>
  <c r="WYF1370"/>
  <c r="WYF1367"/>
  <c r="WYW1370"/>
  <c r="WYW1367"/>
  <c r="WZL1370"/>
  <c r="WZL1367"/>
  <c r="XAC1370"/>
  <c r="XAC1367"/>
  <c r="XAR1370"/>
  <c r="XAR1367"/>
  <c r="XBI1370"/>
  <c r="XBI1367"/>
  <c r="XBX1370"/>
  <c r="XBX1367"/>
  <c r="XCO1370"/>
  <c r="XCO1367"/>
  <c r="XDD1370"/>
  <c r="XDD1367"/>
  <c r="XDU1370"/>
  <c r="XDU1367"/>
  <c r="XEJ1370"/>
  <c r="XEJ1367"/>
  <c r="XFA1370"/>
  <c r="XFA1367"/>
  <c r="HHM1365"/>
  <c r="HHM1371" s="1"/>
  <c r="O1360"/>
  <c r="O1365" s="1"/>
  <c r="O1371" s="1"/>
  <c r="AD1360"/>
  <c r="AD1365" s="1"/>
  <c r="AD1371" s="1"/>
  <c r="AF1360"/>
  <c r="AF1365" s="1"/>
  <c r="AF1371" s="1"/>
  <c r="AU1360"/>
  <c r="AU1365" s="1"/>
  <c r="AU1371" s="1"/>
  <c r="BJ1360"/>
  <c r="BJ1365" s="1"/>
  <c r="BJ1371" s="1"/>
  <c r="BL1360"/>
  <c r="BL1365" s="1"/>
  <c r="BL1371" s="1"/>
  <c r="CA1360"/>
  <c r="CA1365" s="1"/>
  <c r="CA1371" s="1"/>
  <c r="CP1360"/>
  <c r="CP1365" s="1"/>
  <c r="CP1371" s="1"/>
  <c r="CR1360"/>
  <c r="CR1365" s="1"/>
  <c r="CR1371" s="1"/>
  <c r="DG1360"/>
  <c r="DG1365" s="1"/>
  <c r="DG1371" s="1"/>
  <c r="DV1360"/>
  <c r="DV1365" s="1"/>
  <c r="DV1371" s="1"/>
  <c r="DX1360"/>
  <c r="DX1365" s="1"/>
  <c r="DX1371" s="1"/>
  <c r="EM1360"/>
  <c r="EM1365" s="1"/>
  <c r="EM1371" s="1"/>
  <c r="FB1360"/>
  <c r="FB1365" s="1"/>
  <c r="FB1371" s="1"/>
  <c r="FD1360"/>
  <c r="FD1365" s="1"/>
  <c r="FD1371" s="1"/>
  <c r="FS1360"/>
  <c r="FS1365" s="1"/>
  <c r="FS1371" s="1"/>
  <c r="GH1360"/>
  <c r="GH1365" s="1"/>
  <c r="GH1371" s="1"/>
  <c r="GJ1360"/>
  <c r="GJ1365" s="1"/>
  <c r="GJ1371" s="1"/>
  <c r="GY1360"/>
  <c r="GY1365" s="1"/>
  <c r="GY1371" s="1"/>
  <c r="HN1360"/>
  <c r="HN1365" s="1"/>
  <c r="HN1371" s="1"/>
  <c r="HP1360"/>
  <c r="HP1365" s="1"/>
  <c r="HP1371" s="1"/>
  <c r="IE1360"/>
  <c r="IE1365" s="1"/>
  <c r="IE1371" s="1"/>
  <c r="IT1360"/>
  <c r="IT1365" s="1"/>
  <c r="IT1371" s="1"/>
  <c r="IV1360"/>
  <c r="IV1365" s="1"/>
  <c r="IV1371" s="1"/>
  <c r="JK1360"/>
  <c r="JK1365" s="1"/>
  <c r="JK1371" s="1"/>
  <c r="JZ1360"/>
  <c r="JZ1365" s="1"/>
  <c r="JZ1371" s="1"/>
  <c r="KB1360"/>
  <c r="KB1365" s="1"/>
  <c r="KB1371" s="1"/>
  <c r="KQ1360"/>
  <c r="KQ1365" s="1"/>
  <c r="KQ1371" s="1"/>
  <c r="LF1360"/>
  <c r="LF1365" s="1"/>
  <c r="LF1371" s="1"/>
  <c r="LH1360"/>
  <c r="LH1365" s="1"/>
  <c r="LH1371" s="1"/>
  <c r="LW1360"/>
  <c r="LW1365" s="1"/>
  <c r="LW1371" s="1"/>
  <c r="ML1360"/>
  <c r="ML1365" s="1"/>
  <c r="ML1371" s="1"/>
  <c r="MN1360"/>
  <c r="MN1365" s="1"/>
  <c r="MN1371" s="1"/>
  <c r="NC1360"/>
  <c r="NC1365" s="1"/>
  <c r="NC1371" s="1"/>
  <c r="NR1360"/>
  <c r="NR1365" s="1"/>
  <c r="NR1371" s="1"/>
  <c r="NT1360"/>
  <c r="NT1365" s="1"/>
  <c r="NT1371" s="1"/>
  <c r="OI1360"/>
  <c r="OI1365" s="1"/>
  <c r="OI1371" s="1"/>
  <c r="OX1360"/>
  <c r="OX1365" s="1"/>
  <c r="OX1371" s="1"/>
  <c r="OZ1360"/>
  <c r="OZ1365" s="1"/>
  <c r="OZ1371" s="1"/>
  <c r="PO1360"/>
  <c r="PO1365" s="1"/>
  <c r="PO1371" s="1"/>
  <c r="QD1360"/>
  <c r="QD1365" s="1"/>
  <c r="QD1371" s="1"/>
  <c r="QF1360"/>
  <c r="QF1365" s="1"/>
  <c r="QF1371" s="1"/>
  <c r="QU1360"/>
  <c r="QU1365" s="1"/>
  <c r="QU1371" s="1"/>
  <c r="RJ1360"/>
  <c r="RJ1365" s="1"/>
  <c r="RJ1371" s="1"/>
  <c r="RL1360"/>
  <c r="RL1365" s="1"/>
  <c r="RL1371" s="1"/>
  <c r="SA1360"/>
  <c r="SA1365" s="1"/>
  <c r="SA1371" s="1"/>
  <c r="SP1360"/>
  <c r="SP1365" s="1"/>
  <c r="SP1371" s="1"/>
  <c r="SR1360"/>
  <c r="SR1365" s="1"/>
  <c r="SR1371" s="1"/>
  <c r="TG1360"/>
  <c r="TG1365" s="1"/>
  <c r="TG1371" s="1"/>
  <c r="TV1360"/>
  <c r="TV1365" s="1"/>
  <c r="TV1371" s="1"/>
  <c r="TX1360"/>
  <c r="TX1365" s="1"/>
  <c r="TX1371" s="1"/>
  <c r="UM1360"/>
  <c r="UM1365" s="1"/>
  <c r="UM1371" s="1"/>
  <c r="VB1360"/>
  <c r="VB1365" s="1"/>
  <c r="VB1371" s="1"/>
  <c r="VD1360"/>
  <c r="VD1365" s="1"/>
  <c r="VD1371" s="1"/>
  <c r="VS1360"/>
  <c r="VS1365" s="1"/>
  <c r="VS1371" s="1"/>
  <c r="WH1360"/>
  <c r="WH1365" s="1"/>
  <c r="WH1371" s="1"/>
  <c r="WJ1360"/>
  <c r="WJ1365" s="1"/>
  <c r="WJ1371" s="1"/>
  <c r="WY1360"/>
  <c r="WY1365" s="1"/>
  <c r="WY1371" s="1"/>
  <c r="XN1360"/>
  <c r="XN1365" s="1"/>
  <c r="XN1371" s="1"/>
  <c r="XP1360"/>
  <c r="XP1365" s="1"/>
  <c r="XP1371" s="1"/>
  <c r="YE1360"/>
  <c r="YE1365" s="1"/>
  <c r="YE1371" s="1"/>
  <c r="YT1360"/>
  <c r="YT1365" s="1"/>
  <c r="YT1371" s="1"/>
  <c r="YV1360"/>
  <c r="YV1365" s="1"/>
  <c r="YV1371" s="1"/>
  <c r="ZK1360"/>
  <c r="ZK1365" s="1"/>
  <c r="ZK1371" s="1"/>
  <c r="ZZ1360"/>
  <c r="ZZ1365" s="1"/>
  <c r="ZZ1371" s="1"/>
  <c r="AAB1360"/>
  <c r="AAB1365" s="1"/>
  <c r="AAB1371" s="1"/>
  <c r="AAQ1360"/>
  <c r="AAQ1365" s="1"/>
  <c r="AAQ1371" s="1"/>
  <c r="ABF1360"/>
  <c r="ABF1365" s="1"/>
  <c r="ABF1371" s="1"/>
  <c r="ABH1360"/>
  <c r="ABH1365" s="1"/>
  <c r="ABH1371" s="1"/>
  <c r="ABW1360"/>
  <c r="ABW1365" s="1"/>
  <c r="ABW1371" s="1"/>
  <c r="ACL1360"/>
  <c r="ACL1365" s="1"/>
  <c r="ACL1371" s="1"/>
  <c r="ACN1360"/>
  <c r="ACN1365" s="1"/>
  <c r="ACN1371" s="1"/>
  <c r="ADC1360"/>
  <c r="ADC1365" s="1"/>
  <c r="ADC1371" s="1"/>
  <c r="ADR1360"/>
  <c r="ADR1365" s="1"/>
  <c r="ADR1371" s="1"/>
  <c r="ADT1360"/>
  <c r="ADT1365" s="1"/>
  <c r="ADT1371" s="1"/>
  <c r="AEI1360"/>
  <c r="AEI1365" s="1"/>
  <c r="AEI1371" s="1"/>
  <c r="AEX1360"/>
  <c r="AEX1365" s="1"/>
  <c r="AEX1371" s="1"/>
  <c r="AEZ1360"/>
  <c r="AEZ1365" s="1"/>
  <c r="AEZ1371" s="1"/>
  <c r="AFO1360"/>
  <c r="AFO1365" s="1"/>
  <c r="AFO1371" s="1"/>
  <c r="AGD1360"/>
  <c r="AGD1365" s="1"/>
  <c r="AGD1371" s="1"/>
  <c r="AGF1360"/>
  <c r="AGF1365" s="1"/>
  <c r="AGF1371" s="1"/>
  <c r="AGU1360"/>
  <c r="AGU1365" s="1"/>
  <c r="AGU1371" s="1"/>
  <c r="AHJ1360"/>
  <c r="AHJ1365" s="1"/>
  <c r="AHJ1371" s="1"/>
  <c r="AHL1360"/>
  <c r="AHL1365" s="1"/>
  <c r="AHL1371" s="1"/>
  <c r="AIA1360"/>
  <c r="AIA1365" s="1"/>
  <c r="AIA1371" s="1"/>
  <c r="AIP1360"/>
  <c r="AIP1365" s="1"/>
  <c r="AIP1371" s="1"/>
  <c r="AIR1360"/>
  <c r="AIR1365" s="1"/>
  <c r="AIR1371" s="1"/>
  <c r="AJG1360"/>
  <c r="AJG1365" s="1"/>
  <c r="AJG1371" s="1"/>
  <c r="AJV1360"/>
  <c r="AJV1365" s="1"/>
  <c r="AJV1371" s="1"/>
  <c r="AJX1360"/>
  <c r="AJX1365" s="1"/>
  <c r="AJX1371" s="1"/>
  <c r="AKM1360"/>
  <c r="AKM1365" s="1"/>
  <c r="AKM1371" s="1"/>
  <c r="ALB1360"/>
  <c r="ALB1365" s="1"/>
  <c r="ALB1371" s="1"/>
  <c r="ALD1360"/>
  <c r="ALD1365" s="1"/>
  <c r="ALD1371" s="1"/>
  <c r="ALS1360"/>
  <c r="ALS1365" s="1"/>
  <c r="ALS1371" s="1"/>
  <c r="AMH1360"/>
  <c r="AMH1365" s="1"/>
  <c r="AMH1371" s="1"/>
  <c r="AMJ1360"/>
  <c r="AMJ1365" s="1"/>
  <c r="AMJ1371" s="1"/>
  <c r="AMY1360"/>
  <c r="AMY1365" s="1"/>
  <c r="AMY1371" s="1"/>
  <c r="ANN1360"/>
  <c r="ANN1365" s="1"/>
  <c r="ANN1371" s="1"/>
  <c r="ANP1360"/>
  <c r="ANP1365" s="1"/>
  <c r="ANP1371" s="1"/>
  <c r="AOE1360"/>
  <c r="AOE1365" s="1"/>
  <c r="AOE1371" s="1"/>
  <c r="AOT1360"/>
  <c r="AOT1365" s="1"/>
  <c r="AOT1371" s="1"/>
  <c r="AOV1360"/>
  <c r="AOV1365" s="1"/>
  <c r="AOV1371" s="1"/>
  <c r="APK1360"/>
  <c r="APK1365" s="1"/>
  <c r="APK1371" s="1"/>
  <c r="APZ1360"/>
  <c r="APZ1365" s="1"/>
  <c r="APZ1371" s="1"/>
  <c r="AQB1360"/>
  <c r="AQB1365" s="1"/>
  <c r="AQB1371" s="1"/>
  <c r="AQQ1360"/>
  <c r="AQQ1365" s="1"/>
  <c r="AQQ1371" s="1"/>
  <c r="ARF1360"/>
  <c r="ARF1365" s="1"/>
  <c r="ARF1371" s="1"/>
  <c r="ARH1360"/>
  <c r="ARH1365" s="1"/>
  <c r="ARH1371" s="1"/>
  <c r="ARW1360"/>
  <c r="ARW1365" s="1"/>
  <c r="ARW1371" s="1"/>
  <c r="ASL1360"/>
  <c r="ASL1365" s="1"/>
  <c r="ASL1371" s="1"/>
  <c r="ASN1360"/>
  <c r="ASN1365" s="1"/>
  <c r="ASN1371" s="1"/>
  <c r="ATC1360"/>
  <c r="ATC1365" s="1"/>
  <c r="ATC1371" s="1"/>
  <c r="ATR1360"/>
  <c r="ATR1365" s="1"/>
  <c r="ATR1371" s="1"/>
  <c r="ATT1360"/>
  <c r="ATT1365" s="1"/>
  <c r="ATT1371" s="1"/>
  <c r="AUI1360"/>
  <c r="AUI1365" s="1"/>
  <c r="AUI1371" s="1"/>
  <c r="AUX1360"/>
  <c r="AUX1365" s="1"/>
  <c r="AUX1371" s="1"/>
  <c r="AUZ1360"/>
  <c r="AUZ1365" s="1"/>
  <c r="AUZ1371" s="1"/>
  <c r="AVO1360"/>
  <c r="AVO1365" s="1"/>
  <c r="AVO1371" s="1"/>
  <c r="AWD1360"/>
  <c r="AWD1365" s="1"/>
  <c r="AWD1371" s="1"/>
  <c r="AWF1360"/>
  <c r="AWF1365" s="1"/>
  <c r="AWF1371" s="1"/>
  <c r="AWU1360"/>
  <c r="AWU1365" s="1"/>
  <c r="AWU1371" s="1"/>
  <c r="AXJ1360"/>
  <c r="AXJ1365" s="1"/>
  <c r="AXJ1371" s="1"/>
  <c r="AXL1360"/>
  <c r="AXL1365" s="1"/>
  <c r="AXL1371" s="1"/>
  <c r="AYA1360"/>
  <c r="AYA1365" s="1"/>
  <c r="AYA1371" s="1"/>
  <c r="AYP1360"/>
  <c r="AYP1365" s="1"/>
  <c r="AYP1371" s="1"/>
  <c r="AYR1360"/>
  <c r="AYR1365" s="1"/>
  <c r="AYR1371" s="1"/>
  <c r="AZG1360"/>
  <c r="AZG1365" s="1"/>
  <c r="AZG1371" s="1"/>
  <c r="AZV1360"/>
  <c r="AZV1365" s="1"/>
  <c r="AZV1371" s="1"/>
  <c r="AZX1360"/>
  <c r="AZX1365" s="1"/>
  <c r="AZX1371" s="1"/>
  <c r="BAM1360"/>
  <c r="BAM1365" s="1"/>
  <c r="BAM1371" s="1"/>
  <c r="BBB1360"/>
  <c r="BBB1365" s="1"/>
  <c r="BBB1371" s="1"/>
  <c r="BBD1360"/>
  <c r="BBD1365" s="1"/>
  <c r="BBD1371" s="1"/>
  <c r="BBS1360"/>
  <c r="BBS1365" s="1"/>
  <c r="BBS1371" s="1"/>
  <c r="BCH1360"/>
  <c r="BCH1365" s="1"/>
  <c r="BCH1371" s="1"/>
  <c r="BCJ1360"/>
  <c r="BCJ1365" s="1"/>
  <c r="BCJ1371" s="1"/>
  <c r="BCY1360"/>
  <c r="BCY1365" s="1"/>
  <c r="BCY1371" s="1"/>
  <c r="BDN1360"/>
  <c r="BDN1365" s="1"/>
  <c r="BDN1371" s="1"/>
  <c r="BDP1360"/>
  <c r="BDP1365" s="1"/>
  <c r="BDP1371" s="1"/>
  <c r="BEE1360"/>
  <c r="BEE1365" s="1"/>
  <c r="BEE1371" s="1"/>
  <c r="BET1360"/>
  <c r="BET1365" s="1"/>
  <c r="BET1371" s="1"/>
  <c r="BEV1360"/>
  <c r="BEV1365" s="1"/>
  <c r="BEV1371" s="1"/>
  <c r="BFK1360"/>
  <c r="BFK1365" s="1"/>
  <c r="BFK1371" s="1"/>
  <c r="BFZ1360"/>
  <c r="BFZ1365" s="1"/>
  <c r="BFZ1371" s="1"/>
  <c r="BGB1360"/>
  <c r="BGB1365" s="1"/>
  <c r="BGB1371" s="1"/>
  <c r="BGQ1360"/>
  <c r="BGQ1365" s="1"/>
  <c r="BGQ1371" s="1"/>
  <c r="BHF1360"/>
  <c r="BHF1365" s="1"/>
  <c r="BHF1371" s="1"/>
  <c r="BHH1360"/>
  <c r="BHH1365" s="1"/>
  <c r="BHH1371" s="1"/>
  <c r="BHW1360"/>
  <c r="BHW1365" s="1"/>
  <c r="BHW1371" s="1"/>
  <c r="BIL1360"/>
  <c r="BIL1365" s="1"/>
  <c r="BIL1371" s="1"/>
  <c r="BIN1360"/>
  <c r="BIN1365" s="1"/>
  <c r="BIN1371" s="1"/>
  <c r="BJC1360"/>
  <c r="BJC1365" s="1"/>
  <c r="BJC1371" s="1"/>
  <c r="BJR1360"/>
  <c r="BJR1365" s="1"/>
  <c r="BJR1371" s="1"/>
  <c r="BJT1360"/>
  <c r="BJT1365" s="1"/>
  <c r="BJT1371" s="1"/>
  <c r="BKI1360"/>
  <c r="BKI1365" s="1"/>
  <c r="BKI1371" s="1"/>
  <c r="BKX1360"/>
  <c r="BKX1365" s="1"/>
  <c r="BKX1371" s="1"/>
  <c r="BKZ1360"/>
  <c r="BKZ1365" s="1"/>
  <c r="BKZ1371" s="1"/>
  <c r="BLO1360"/>
  <c r="BLO1365" s="1"/>
  <c r="BLO1371" s="1"/>
  <c r="BMD1360"/>
  <c r="BMD1365" s="1"/>
  <c r="BMD1371" s="1"/>
  <c r="BMF1360"/>
  <c r="BMF1365" s="1"/>
  <c r="BMF1371" s="1"/>
  <c r="BMU1360"/>
  <c r="BMU1365" s="1"/>
  <c r="BMU1371" s="1"/>
  <c r="BNJ1360"/>
  <c r="BNJ1365" s="1"/>
  <c r="BNJ1371" s="1"/>
  <c r="BNL1360"/>
  <c r="BNL1365" s="1"/>
  <c r="BNL1371" s="1"/>
  <c r="BOA1360"/>
  <c r="BOA1365" s="1"/>
  <c r="BOA1371" s="1"/>
  <c r="BOP1360"/>
  <c r="BOP1365" s="1"/>
  <c r="BOP1371" s="1"/>
  <c r="BOR1360"/>
  <c r="BOR1365" s="1"/>
  <c r="BOR1371" s="1"/>
  <c r="BPG1360"/>
  <c r="BPG1365" s="1"/>
  <c r="BPG1371" s="1"/>
  <c r="BPV1360"/>
  <c r="BPV1365" s="1"/>
  <c r="BPV1371" s="1"/>
  <c r="BPX1360"/>
  <c r="BPX1365" s="1"/>
  <c r="BPX1371" s="1"/>
  <c r="BQM1360"/>
  <c r="BQM1365" s="1"/>
  <c r="BQM1371" s="1"/>
  <c r="BRB1360"/>
  <c r="BRB1365" s="1"/>
  <c r="BRB1371" s="1"/>
  <c r="BRD1360"/>
  <c r="BRD1365" s="1"/>
  <c r="BRD1371" s="1"/>
  <c r="BRS1360"/>
  <c r="BRS1365" s="1"/>
  <c r="BRS1371" s="1"/>
  <c r="BSH1360"/>
  <c r="BSH1365" s="1"/>
  <c r="BSH1371" s="1"/>
  <c r="BSJ1360"/>
  <c r="BSJ1365" s="1"/>
  <c r="BSJ1371" s="1"/>
  <c r="BSY1360"/>
  <c r="BSY1365" s="1"/>
  <c r="BSY1371" s="1"/>
  <c r="BTN1360"/>
  <c r="BTN1365" s="1"/>
  <c r="BTN1371" s="1"/>
  <c r="BTP1360"/>
  <c r="BTP1365" s="1"/>
  <c r="BTP1371" s="1"/>
  <c r="BUE1360"/>
  <c r="BUE1365" s="1"/>
  <c r="BUE1371" s="1"/>
  <c r="BUT1360"/>
  <c r="BUT1365" s="1"/>
  <c r="BUT1371" s="1"/>
  <c r="BUV1360"/>
  <c r="BUV1365" s="1"/>
  <c r="BUV1371" s="1"/>
  <c r="BVK1360"/>
  <c r="BVK1365" s="1"/>
  <c r="BVK1371" s="1"/>
  <c r="BVZ1360"/>
  <c r="BVZ1365" s="1"/>
  <c r="BVZ1371" s="1"/>
  <c r="BWB1360"/>
  <c r="BWB1365" s="1"/>
  <c r="BWB1371" s="1"/>
  <c r="BWQ1360"/>
  <c r="BWQ1365" s="1"/>
  <c r="BWQ1371" s="1"/>
  <c r="BXF1360"/>
  <c r="BXF1365" s="1"/>
  <c r="BXF1371" s="1"/>
  <c r="BXH1360"/>
  <c r="BXH1365" s="1"/>
  <c r="BXH1371" s="1"/>
  <c r="BXW1360"/>
  <c r="BXW1365" s="1"/>
  <c r="BXW1371" s="1"/>
  <c r="BYL1360"/>
  <c r="BYL1365" s="1"/>
  <c r="BYL1371" s="1"/>
  <c r="BYN1360"/>
  <c r="BYN1365" s="1"/>
  <c r="BYN1371" s="1"/>
  <c r="BZC1360"/>
  <c r="BZC1365" s="1"/>
  <c r="BZC1371" s="1"/>
  <c r="BZR1360"/>
  <c r="BZR1365" s="1"/>
  <c r="BZR1371" s="1"/>
  <c r="BZT1360"/>
  <c r="BZT1365" s="1"/>
  <c r="BZT1371" s="1"/>
  <c r="CAI1360"/>
  <c r="CAI1365" s="1"/>
  <c r="CAI1371" s="1"/>
  <c r="CAX1360"/>
  <c r="CAX1365" s="1"/>
  <c r="CAX1371" s="1"/>
  <c r="CAZ1360"/>
  <c r="CAZ1365" s="1"/>
  <c r="CAZ1371" s="1"/>
  <c r="CBO1360"/>
  <c r="CBO1365" s="1"/>
  <c r="CBO1371" s="1"/>
  <c r="CCD1360"/>
  <c r="CCD1365" s="1"/>
  <c r="CCD1371" s="1"/>
  <c r="CCF1360"/>
  <c r="CCF1365" s="1"/>
  <c r="CCF1371" s="1"/>
  <c r="CCU1360"/>
  <c r="CCU1365" s="1"/>
  <c r="CCU1371" s="1"/>
  <c r="CDJ1360"/>
  <c r="CDJ1365" s="1"/>
  <c r="CDJ1371" s="1"/>
  <c r="CDL1360"/>
  <c r="CDL1365" s="1"/>
  <c r="CDL1371" s="1"/>
  <c r="CEA1360"/>
  <c r="CEA1365" s="1"/>
  <c r="CEA1371" s="1"/>
  <c r="CEP1360"/>
  <c r="CEP1365" s="1"/>
  <c r="CEP1371" s="1"/>
  <c r="CER1360"/>
  <c r="CER1365" s="1"/>
  <c r="CER1371" s="1"/>
  <c r="CFG1360"/>
  <c r="CFG1365" s="1"/>
  <c r="CFG1371" s="1"/>
  <c r="CFV1360"/>
  <c r="CFV1365" s="1"/>
  <c r="CFV1371" s="1"/>
  <c r="CFX1360"/>
  <c r="CFX1365" s="1"/>
  <c r="CFX1371" s="1"/>
  <c r="CGM1360"/>
  <c r="CGM1365" s="1"/>
  <c r="CGM1371" s="1"/>
  <c r="CHB1360"/>
  <c r="CHB1365" s="1"/>
  <c r="CHB1371" s="1"/>
  <c r="CHD1360"/>
  <c r="CHD1365" s="1"/>
  <c r="CHD1371" s="1"/>
  <c r="CHS1360"/>
  <c r="CHS1365" s="1"/>
  <c r="CHS1371" s="1"/>
  <c r="CIH1360"/>
  <c r="CIH1365" s="1"/>
  <c r="CIH1371" s="1"/>
  <c r="CIJ1360"/>
  <c r="CIJ1365" s="1"/>
  <c r="CIJ1371" s="1"/>
  <c r="CIY1360"/>
  <c r="CIY1365" s="1"/>
  <c r="CIY1371" s="1"/>
  <c r="CJN1360"/>
  <c r="CJN1365" s="1"/>
  <c r="CJN1371" s="1"/>
  <c r="CJP1360"/>
  <c r="CJP1365" s="1"/>
  <c r="CJP1371" s="1"/>
  <c r="CKE1360"/>
  <c r="CKE1365" s="1"/>
  <c r="CKE1371" s="1"/>
  <c r="CKT1360"/>
  <c r="CKT1365" s="1"/>
  <c r="CKT1371" s="1"/>
  <c r="CKV1360"/>
  <c r="CKV1365" s="1"/>
  <c r="CKV1371" s="1"/>
  <c r="CLK1360"/>
  <c r="CLK1365" s="1"/>
  <c r="CLK1371" s="1"/>
  <c r="CLZ1360"/>
  <c r="CLZ1365" s="1"/>
  <c r="CLZ1371" s="1"/>
  <c r="CMB1360"/>
  <c r="CMB1365" s="1"/>
  <c r="CMB1371" s="1"/>
  <c r="CMQ1360"/>
  <c r="CMQ1365" s="1"/>
  <c r="CMQ1371" s="1"/>
  <c r="CNF1360"/>
  <c r="CNF1365" s="1"/>
  <c r="CNF1371" s="1"/>
  <c r="CNH1360"/>
  <c r="CNH1365" s="1"/>
  <c r="CNH1371" s="1"/>
  <c r="CNW1360"/>
  <c r="CNW1365" s="1"/>
  <c r="CNW1371" s="1"/>
  <c r="COL1360"/>
  <c r="COL1365" s="1"/>
  <c r="COL1371" s="1"/>
  <c r="CON1360"/>
  <c r="CON1365" s="1"/>
  <c r="CON1371" s="1"/>
  <c r="CPC1360"/>
  <c r="CPC1365" s="1"/>
  <c r="CPC1371" s="1"/>
  <c r="CPR1360"/>
  <c r="CPR1365" s="1"/>
  <c r="CPR1371" s="1"/>
  <c r="CPT1360"/>
  <c r="CPT1365" s="1"/>
  <c r="CPT1371" s="1"/>
  <c r="CQI1360"/>
  <c r="CQI1365" s="1"/>
  <c r="CQI1371" s="1"/>
  <c r="CQX1360"/>
  <c r="CQX1365" s="1"/>
  <c r="CQX1371" s="1"/>
  <c r="CQZ1360"/>
  <c r="CQZ1365" s="1"/>
  <c r="CQZ1371" s="1"/>
  <c r="CRO1360"/>
  <c r="CRO1365" s="1"/>
  <c r="CRO1371" s="1"/>
  <c r="CSD1360"/>
  <c r="CSD1365" s="1"/>
  <c r="CSD1371" s="1"/>
  <c r="CSF1360"/>
  <c r="CSF1365" s="1"/>
  <c r="CSF1371" s="1"/>
  <c r="CSU1360"/>
  <c r="CSU1365" s="1"/>
  <c r="CSU1371" s="1"/>
  <c r="CTJ1360"/>
  <c r="CTJ1365" s="1"/>
  <c r="CTJ1371" s="1"/>
  <c r="CTL1360"/>
  <c r="CTL1365" s="1"/>
  <c r="CTL1371" s="1"/>
  <c r="CUA1360"/>
  <c r="CUA1365" s="1"/>
  <c r="CUA1371" s="1"/>
  <c r="CUP1360"/>
  <c r="CUP1365" s="1"/>
  <c r="CUP1371" s="1"/>
  <c r="CUR1360"/>
  <c r="CUR1365" s="1"/>
  <c r="CUR1371" s="1"/>
  <c r="CVG1360"/>
  <c r="CVG1365" s="1"/>
  <c r="CVG1371" s="1"/>
  <c r="CVV1360"/>
  <c r="CVV1365" s="1"/>
  <c r="CVV1371" s="1"/>
  <c r="CVX1360"/>
  <c r="CVX1365" s="1"/>
  <c r="CVX1371" s="1"/>
  <c r="CWM1360"/>
  <c r="CWM1365" s="1"/>
  <c r="CWM1371" s="1"/>
  <c r="CXB1360"/>
  <c r="CXB1365" s="1"/>
  <c r="CXB1371" s="1"/>
  <c r="CXD1360"/>
  <c r="CXD1365" s="1"/>
  <c r="CXD1371" s="1"/>
  <c r="CXS1360"/>
  <c r="CXS1365" s="1"/>
  <c r="CXS1371" s="1"/>
  <c r="CYH1360"/>
  <c r="CYH1365" s="1"/>
  <c r="CYH1371" s="1"/>
  <c r="CYJ1360"/>
  <c r="CYJ1365" s="1"/>
  <c r="CYJ1371" s="1"/>
  <c r="CYY1360"/>
  <c r="CYY1365" s="1"/>
  <c r="CYY1371" s="1"/>
  <c r="CZN1360"/>
  <c r="CZN1365" s="1"/>
  <c r="CZN1371" s="1"/>
  <c r="CZP1360"/>
  <c r="CZP1365" s="1"/>
  <c r="CZP1371" s="1"/>
  <c r="DAE1360"/>
  <c r="DAE1365" s="1"/>
  <c r="DAE1371" s="1"/>
  <c r="DAT1360"/>
  <c r="DAT1365" s="1"/>
  <c r="DAT1371" s="1"/>
  <c r="DAV1360"/>
  <c r="DAV1365" s="1"/>
  <c r="DAV1371" s="1"/>
  <c r="DBK1360"/>
  <c r="DBK1365" s="1"/>
  <c r="DBK1371" s="1"/>
  <c r="DBZ1360"/>
  <c r="DBZ1365" s="1"/>
  <c r="DBZ1371" s="1"/>
  <c r="DCB1360"/>
  <c r="DCB1365" s="1"/>
  <c r="DCB1371" s="1"/>
  <c r="DCQ1360"/>
  <c r="DCQ1365" s="1"/>
  <c r="DCQ1371" s="1"/>
  <c r="DDF1360"/>
  <c r="DDF1365" s="1"/>
  <c r="DDF1371" s="1"/>
  <c r="DDH1360"/>
  <c r="DDH1365" s="1"/>
  <c r="DDH1371" s="1"/>
  <c r="DDW1360"/>
  <c r="DDW1365" s="1"/>
  <c r="DDW1371" s="1"/>
  <c r="DEL1360"/>
  <c r="DEL1365" s="1"/>
  <c r="DEL1371" s="1"/>
  <c r="DEN1360"/>
  <c r="DEN1365" s="1"/>
  <c r="DEN1371" s="1"/>
  <c r="DFC1360"/>
  <c r="DFC1365" s="1"/>
  <c r="DFC1371" s="1"/>
  <c r="DFR1360"/>
  <c r="DFR1365" s="1"/>
  <c r="DFR1371" s="1"/>
  <c r="DFT1360"/>
  <c r="DFT1365" s="1"/>
  <c r="DFT1371" s="1"/>
  <c r="DGI1360"/>
  <c r="DGI1365" s="1"/>
  <c r="DGI1371" s="1"/>
  <c r="DGX1360"/>
  <c r="DGX1365" s="1"/>
  <c r="DGX1371" s="1"/>
  <c r="DGZ1360"/>
  <c r="DGZ1365" s="1"/>
  <c r="DGZ1371" s="1"/>
  <c r="DHO1360"/>
  <c r="DHO1365" s="1"/>
  <c r="DHO1371" s="1"/>
  <c r="DID1360"/>
  <c r="DID1365" s="1"/>
  <c r="DID1371" s="1"/>
  <c r="DIF1360"/>
  <c r="DIF1365" s="1"/>
  <c r="DIF1371" s="1"/>
  <c r="DIU1360"/>
  <c r="DIU1365" s="1"/>
  <c r="DIU1371" s="1"/>
  <c r="DJJ1360"/>
  <c r="DJJ1365" s="1"/>
  <c r="DJJ1371" s="1"/>
  <c r="DJL1360"/>
  <c r="DJL1365" s="1"/>
  <c r="DJL1371" s="1"/>
  <c r="DKA1360"/>
  <c r="DKA1365" s="1"/>
  <c r="DKA1371" s="1"/>
  <c r="DKP1360"/>
  <c r="DKP1365" s="1"/>
  <c r="DKP1371" s="1"/>
  <c r="DKR1360"/>
  <c r="DKR1365" s="1"/>
  <c r="DKR1371" s="1"/>
  <c r="DLG1360"/>
  <c r="DLG1365" s="1"/>
  <c r="DLG1371" s="1"/>
  <c r="DLV1360"/>
  <c r="DLV1365" s="1"/>
  <c r="DLV1371" s="1"/>
  <c r="DLX1360"/>
  <c r="DLX1365" s="1"/>
  <c r="DLX1371" s="1"/>
  <c r="DMM1360"/>
  <c r="DMM1365" s="1"/>
  <c r="DMM1371" s="1"/>
  <c r="DNB1360"/>
  <c r="DNB1365" s="1"/>
  <c r="DNB1371" s="1"/>
  <c r="DND1360"/>
  <c r="DND1365" s="1"/>
  <c r="DND1371" s="1"/>
  <c r="DNS1360"/>
  <c r="DNS1365" s="1"/>
  <c r="DNS1371" s="1"/>
  <c r="DOH1360"/>
  <c r="DOH1365" s="1"/>
  <c r="DOH1371" s="1"/>
  <c r="DOJ1360"/>
  <c r="DOJ1365" s="1"/>
  <c r="DOJ1371" s="1"/>
  <c r="DOY1360"/>
  <c r="DOY1365" s="1"/>
  <c r="DOY1371" s="1"/>
  <c r="DPN1360"/>
  <c r="DPN1365" s="1"/>
  <c r="DPN1371" s="1"/>
  <c r="DPP1360"/>
  <c r="DPP1365" s="1"/>
  <c r="DPP1371" s="1"/>
  <c r="DQE1360"/>
  <c r="DQE1365" s="1"/>
  <c r="DQE1371" s="1"/>
  <c r="DQT1360"/>
  <c r="DQT1365" s="1"/>
  <c r="DQT1371" s="1"/>
  <c r="DQV1360"/>
  <c r="DQV1365" s="1"/>
  <c r="DQV1371" s="1"/>
  <c r="DRK1360"/>
  <c r="DRK1365" s="1"/>
  <c r="DRK1371" s="1"/>
  <c r="DRZ1360"/>
  <c r="DRZ1365" s="1"/>
  <c r="DRZ1371" s="1"/>
  <c r="DSB1360"/>
  <c r="DSB1365" s="1"/>
  <c r="DSB1371" s="1"/>
  <c r="DSQ1360"/>
  <c r="DSQ1365" s="1"/>
  <c r="DSQ1371" s="1"/>
  <c r="DTF1360"/>
  <c r="DTF1365" s="1"/>
  <c r="DTF1371" s="1"/>
  <c r="DTH1360"/>
  <c r="DTH1365" s="1"/>
  <c r="DTH1371" s="1"/>
  <c r="DTW1360"/>
  <c r="DTW1365" s="1"/>
  <c r="DTW1371" s="1"/>
  <c r="DUL1360"/>
  <c r="DUL1365" s="1"/>
  <c r="DUL1371" s="1"/>
  <c r="DUN1360"/>
  <c r="DUN1365" s="1"/>
  <c r="DUN1371" s="1"/>
  <c r="DVC1360"/>
  <c r="DVC1365" s="1"/>
  <c r="DVC1371" s="1"/>
  <c r="DVR1360"/>
  <c r="DVR1365" s="1"/>
  <c r="DVR1371" s="1"/>
  <c r="DVT1360"/>
  <c r="DVT1365" s="1"/>
  <c r="DVT1371" s="1"/>
  <c r="DWI1360"/>
  <c r="DWI1365" s="1"/>
  <c r="DWI1371" s="1"/>
  <c r="DWX1360"/>
  <c r="DWX1365" s="1"/>
  <c r="DWX1371" s="1"/>
  <c r="DWZ1360"/>
  <c r="DWZ1365" s="1"/>
  <c r="DWZ1371" s="1"/>
  <c r="DXO1360"/>
  <c r="DXO1365" s="1"/>
  <c r="DXO1371" s="1"/>
  <c r="DYD1360"/>
  <c r="DYD1365" s="1"/>
  <c r="DYD1371" s="1"/>
  <c r="DYF1360"/>
  <c r="DYF1365" s="1"/>
  <c r="DYF1371" s="1"/>
  <c r="DYU1360"/>
  <c r="DYU1365" s="1"/>
  <c r="DYU1371" s="1"/>
  <c r="DZJ1360"/>
  <c r="DZJ1365" s="1"/>
  <c r="DZJ1371" s="1"/>
  <c r="DZL1360"/>
  <c r="DZL1365" s="1"/>
  <c r="DZL1371" s="1"/>
  <c r="EAA1360"/>
  <c r="EAA1365" s="1"/>
  <c r="EAA1371" s="1"/>
  <c r="EAP1360"/>
  <c r="EAP1365" s="1"/>
  <c r="EAP1371" s="1"/>
  <c r="EAR1360"/>
  <c r="EAR1365" s="1"/>
  <c r="EAR1371" s="1"/>
  <c r="EBG1360"/>
  <c r="EBG1365" s="1"/>
  <c r="EBG1371" s="1"/>
  <c r="EBV1360"/>
  <c r="EBV1365" s="1"/>
  <c r="EBV1371" s="1"/>
  <c r="EBX1360"/>
  <c r="EBX1365" s="1"/>
  <c r="EBX1371" s="1"/>
  <c r="ECM1360"/>
  <c r="ECM1365" s="1"/>
  <c r="ECM1371" s="1"/>
  <c r="EDB1360"/>
  <c r="EDB1365" s="1"/>
  <c r="EDB1371" s="1"/>
  <c r="EDD1360"/>
  <c r="EDD1365" s="1"/>
  <c r="EDD1371" s="1"/>
  <c r="EDS1360"/>
  <c r="EDS1365" s="1"/>
  <c r="EDS1371" s="1"/>
  <c r="EEH1360"/>
  <c r="EEH1365" s="1"/>
  <c r="EEH1371" s="1"/>
  <c r="EEJ1360"/>
  <c r="EEJ1365" s="1"/>
  <c r="EEJ1371" s="1"/>
  <c r="EEY1360"/>
  <c r="EEY1365" s="1"/>
  <c r="EEY1371" s="1"/>
  <c r="EFN1360"/>
  <c r="EFN1365" s="1"/>
  <c r="EFN1371" s="1"/>
  <c r="EFP1360"/>
  <c r="EFP1365" s="1"/>
  <c r="EFP1371" s="1"/>
  <c r="EGE1360"/>
  <c r="EGE1365" s="1"/>
  <c r="EGE1371" s="1"/>
  <c r="EGT1360"/>
  <c r="EGT1365" s="1"/>
  <c r="EGT1371" s="1"/>
  <c r="EGV1360"/>
  <c r="EGV1365" s="1"/>
  <c r="EGV1371" s="1"/>
  <c r="EHK1360"/>
  <c r="EHK1365" s="1"/>
  <c r="EHK1371" s="1"/>
  <c r="EHZ1360"/>
  <c r="EHZ1365" s="1"/>
  <c r="EHZ1371" s="1"/>
  <c r="EIB1360"/>
  <c r="EIB1365" s="1"/>
  <c r="EIB1371" s="1"/>
  <c r="EIQ1360"/>
  <c r="EIQ1365" s="1"/>
  <c r="EIQ1371" s="1"/>
  <c r="EJF1360"/>
  <c r="EJF1365" s="1"/>
  <c r="EJF1371" s="1"/>
  <c r="EJH1360"/>
  <c r="EJH1365" s="1"/>
  <c r="EJH1371" s="1"/>
  <c r="EJW1360"/>
  <c r="EJW1365" s="1"/>
  <c r="EJW1371" s="1"/>
  <c r="EKL1360"/>
  <c r="EKL1365" s="1"/>
  <c r="EKL1371" s="1"/>
  <c r="EKN1360"/>
  <c r="EKN1365" s="1"/>
  <c r="EKN1371" s="1"/>
  <c r="ELC1360"/>
  <c r="ELC1365" s="1"/>
  <c r="ELC1371" s="1"/>
  <c r="ELR1360"/>
  <c r="ELR1365" s="1"/>
  <c r="ELR1371" s="1"/>
  <c r="ELT1360"/>
  <c r="ELT1365" s="1"/>
  <c r="ELT1371" s="1"/>
  <c r="EMI1360"/>
  <c r="EMI1365" s="1"/>
  <c r="EMI1371" s="1"/>
  <c r="EMX1360"/>
  <c r="EMX1365" s="1"/>
  <c r="EMX1371" s="1"/>
  <c r="EMZ1360"/>
  <c r="EMZ1365" s="1"/>
  <c r="EMZ1371" s="1"/>
  <c r="ENO1360"/>
  <c r="ENO1365" s="1"/>
  <c r="ENO1371" s="1"/>
  <c r="EOD1360"/>
  <c r="EOD1365" s="1"/>
  <c r="EOD1371" s="1"/>
  <c r="EOF1360"/>
  <c r="EOF1365" s="1"/>
  <c r="EOF1371" s="1"/>
  <c r="EOU1360"/>
  <c r="EOU1365" s="1"/>
  <c r="EOU1371" s="1"/>
  <c r="EPJ1360"/>
  <c r="EPJ1365" s="1"/>
  <c r="EPJ1371" s="1"/>
  <c r="EPL1360"/>
  <c r="EPL1365" s="1"/>
  <c r="EPL1371" s="1"/>
  <c r="EQA1360"/>
  <c r="EQA1365" s="1"/>
  <c r="EQA1371" s="1"/>
  <c r="EQP1360"/>
  <c r="EQP1365" s="1"/>
  <c r="EQP1371" s="1"/>
  <c r="EQR1360"/>
  <c r="EQR1365" s="1"/>
  <c r="EQR1371" s="1"/>
  <c r="ERG1360"/>
  <c r="ERG1365" s="1"/>
  <c r="ERG1371" s="1"/>
  <c r="ERV1360"/>
  <c r="ERV1365" s="1"/>
  <c r="ERV1371" s="1"/>
  <c r="ERX1360"/>
  <c r="ERX1365" s="1"/>
  <c r="ERX1371" s="1"/>
  <c r="ESM1360"/>
  <c r="ESM1365" s="1"/>
  <c r="ESM1371" s="1"/>
  <c r="ETB1360"/>
  <c r="ETB1365" s="1"/>
  <c r="ETB1371" s="1"/>
  <c r="ETD1360"/>
  <c r="ETD1365" s="1"/>
  <c r="ETD1371" s="1"/>
  <c r="ETS1360"/>
  <c r="ETS1365" s="1"/>
  <c r="ETS1371" s="1"/>
  <c r="EUH1360"/>
  <c r="EUH1365" s="1"/>
  <c r="EUH1371" s="1"/>
  <c r="EUJ1360"/>
  <c r="EUJ1365" s="1"/>
  <c r="EUJ1371" s="1"/>
  <c r="EUY1360"/>
  <c r="EUY1365" s="1"/>
  <c r="EUY1371" s="1"/>
  <c r="EVN1360"/>
  <c r="EVN1365" s="1"/>
  <c r="EVN1371" s="1"/>
  <c r="EVP1360"/>
  <c r="EVP1365" s="1"/>
  <c r="EVP1371" s="1"/>
  <c r="EWE1360"/>
  <c r="EWE1365" s="1"/>
  <c r="EWE1371" s="1"/>
  <c r="EWT1360"/>
  <c r="EWT1365" s="1"/>
  <c r="EWT1371" s="1"/>
  <c r="EWV1360"/>
  <c r="EWV1365" s="1"/>
  <c r="EWV1371" s="1"/>
  <c r="EXK1360"/>
  <c r="EXK1365" s="1"/>
  <c r="EXK1371" s="1"/>
  <c r="EXZ1360"/>
  <c r="EXZ1365" s="1"/>
  <c r="EXZ1371" s="1"/>
  <c r="EYB1360"/>
  <c r="EYB1365" s="1"/>
  <c r="EYB1371" s="1"/>
  <c r="EYQ1360"/>
  <c r="EYQ1365" s="1"/>
  <c r="EYQ1371" s="1"/>
  <c r="EZF1360"/>
  <c r="EZF1365" s="1"/>
  <c r="EZF1371" s="1"/>
  <c r="EZH1360"/>
  <c r="EZH1365" s="1"/>
  <c r="EZH1371" s="1"/>
  <c r="EZW1360"/>
  <c r="EZW1365" s="1"/>
  <c r="EZW1371" s="1"/>
  <c r="FAL1360"/>
  <c r="FAL1365" s="1"/>
  <c r="FAL1371" s="1"/>
  <c r="FAN1360"/>
  <c r="FAN1365" s="1"/>
  <c r="FAN1371" s="1"/>
  <c r="FBC1360"/>
  <c r="FBC1365" s="1"/>
  <c r="FBC1371" s="1"/>
  <c r="FBR1360"/>
  <c r="FBR1365" s="1"/>
  <c r="FBR1371" s="1"/>
  <c r="FBT1360"/>
  <c r="FBT1365" s="1"/>
  <c r="FBT1371" s="1"/>
  <c r="FCI1360"/>
  <c r="FCI1365" s="1"/>
  <c r="FCI1371" s="1"/>
  <c r="FCX1360"/>
  <c r="FCX1365" s="1"/>
  <c r="FCX1371" s="1"/>
  <c r="FCZ1360"/>
  <c r="FCZ1365" s="1"/>
  <c r="FCZ1371" s="1"/>
  <c r="FDO1360"/>
  <c r="FDO1365" s="1"/>
  <c r="FDO1371" s="1"/>
  <c r="FED1360"/>
  <c r="FED1365" s="1"/>
  <c r="FED1371" s="1"/>
  <c r="FEF1360"/>
  <c r="FEF1365" s="1"/>
  <c r="FEF1371" s="1"/>
  <c r="FEU1360"/>
  <c r="FEU1365" s="1"/>
  <c r="FEU1371" s="1"/>
  <c r="FFJ1360"/>
  <c r="FFJ1365" s="1"/>
  <c r="FFJ1371" s="1"/>
  <c r="FFL1360"/>
  <c r="FFL1365" s="1"/>
  <c r="FFL1371" s="1"/>
  <c r="FGA1360"/>
  <c r="FGA1365" s="1"/>
  <c r="FGA1371" s="1"/>
  <c r="FGP1360"/>
  <c r="FGP1365" s="1"/>
  <c r="FGP1371" s="1"/>
  <c r="FGR1360"/>
  <c r="FGR1365" s="1"/>
  <c r="FGR1371" s="1"/>
  <c r="FHG1360"/>
  <c r="FHG1365" s="1"/>
  <c r="FHG1371" s="1"/>
  <c r="FHV1360"/>
  <c r="FHV1365" s="1"/>
  <c r="FHV1371" s="1"/>
  <c r="FHX1360"/>
  <c r="FHX1365" s="1"/>
  <c r="FHX1371" s="1"/>
  <c r="FIM1360"/>
  <c r="FIM1365" s="1"/>
  <c r="FIM1371" s="1"/>
  <c r="FJB1360"/>
  <c r="FJB1365" s="1"/>
  <c r="FJB1371" s="1"/>
  <c r="FJD1360"/>
  <c r="FJD1365" s="1"/>
  <c r="FJD1371" s="1"/>
  <c r="FJS1360"/>
  <c r="FJS1365" s="1"/>
  <c r="FJS1371" s="1"/>
  <c r="FKH1360"/>
  <c r="FKH1365" s="1"/>
  <c r="FKH1371" s="1"/>
  <c r="FKJ1360"/>
  <c r="FKJ1365" s="1"/>
  <c r="FKJ1371" s="1"/>
  <c r="FKY1360"/>
  <c r="FKY1365" s="1"/>
  <c r="FKY1371" s="1"/>
  <c r="FLN1360"/>
  <c r="FLN1365" s="1"/>
  <c r="FLN1371" s="1"/>
  <c r="FLP1360"/>
  <c r="FLP1365" s="1"/>
  <c r="FLP1371" s="1"/>
  <c r="FME1360"/>
  <c r="FME1365" s="1"/>
  <c r="FME1371" s="1"/>
  <c r="FMT1360"/>
  <c r="FMT1365" s="1"/>
  <c r="FMT1371" s="1"/>
  <c r="FMV1360"/>
  <c r="FMV1365" s="1"/>
  <c r="FMV1371" s="1"/>
  <c r="FNK1360"/>
  <c r="FNK1365" s="1"/>
  <c r="FNK1371" s="1"/>
  <c r="FNZ1360"/>
  <c r="FNZ1365" s="1"/>
  <c r="FNZ1371" s="1"/>
  <c r="FOB1360"/>
  <c r="FOB1365" s="1"/>
  <c r="FOB1371" s="1"/>
  <c r="FOQ1360"/>
  <c r="FOQ1365" s="1"/>
  <c r="FOQ1371" s="1"/>
  <c r="FPF1360"/>
  <c r="FPF1365" s="1"/>
  <c r="FPF1371" s="1"/>
  <c r="FPH1360"/>
  <c r="FPH1365" s="1"/>
  <c r="FPH1371" s="1"/>
  <c r="FPW1360"/>
  <c r="FPW1365" s="1"/>
  <c r="FPW1371" s="1"/>
  <c r="FQL1360"/>
  <c r="FQL1365" s="1"/>
  <c r="FQL1371" s="1"/>
  <c r="FQN1360"/>
  <c r="FQN1365" s="1"/>
  <c r="FQN1371" s="1"/>
  <c r="FRC1360"/>
  <c r="FRC1365" s="1"/>
  <c r="FRC1371" s="1"/>
  <c r="FRR1360"/>
  <c r="FRR1365" s="1"/>
  <c r="FRR1371" s="1"/>
  <c r="FRT1360"/>
  <c r="FRT1365" s="1"/>
  <c r="FRT1371" s="1"/>
  <c r="FSI1360"/>
  <c r="FSI1365" s="1"/>
  <c r="FSI1371" s="1"/>
  <c r="FSX1360"/>
  <c r="FSX1365" s="1"/>
  <c r="FSX1371" s="1"/>
  <c r="FSZ1360"/>
  <c r="FSZ1365" s="1"/>
  <c r="FSZ1371" s="1"/>
  <c r="FTO1360"/>
  <c r="FTO1365" s="1"/>
  <c r="FTO1371" s="1"/>
  <c r="FUD1360"/>
  <c r="FUD1365" s="1"/>
  <c r="FUD1371" s="1"/>
  <c r="FUF1360"/>
  <c r="FUF1365" s="1"/>
  <c r="FUF1371" s="1"/>
  <c r="FUU1360"/>
  <c r="FUU1365" s="1"/>
  <c r="FUU1371" s="1"/>
  <c r="FVJ1360"/>
  <c r="FVJ1365" s="1"/>
  <c r="FVJ1371" s="1"/>
  <c r="FVL1360"/>
  <c r="FVL1365" s="1"/>
  <c r="FVL1371" s="1"/>
  <c r="FWA1360"/>
  <c r="FWA1365" s="1"/>
  <c r="FWA1371" s="1"/>
  <c r="FWP1360"/>
  <c r="FWP1365" s="1"/>
  <c r="FWP1371" s="1"/>
  <c r="FWR1360"/>
  <c r="FWR1365" s="1"/>
  <c r="FWR1371" s="1"/>
  <c r="FXG1360"/>
  <c r="FXG1365" s="1"/>
  <c r="FXG1371" s="1"/>
  <c r="FXV1360"/>
  <c r="FXV1365" s="1"/>
  <c r="FXV1371" s="1"/>
  <c r="FXX1360"/>
  <c r="FXX1365" s="1"/>
  <c r="FXX1371" s="1"/>
  <c r="FYM1360"/>
  <c r="FYM1365" s="1"/>
  <c r="FYM1371" s="1"/>
  <c r="FZB1360"/>
  <c r="FZB1365" s="1"/>
  <c r="FZB1371" s="1"/>
  <c r="FZD1360"/>
  <c r="FZD1365" s="1"/>
  <c r="FZD1371" s="1"/>
  <c r="FZS1360"/>
  <c r="FZS1365" s="1"/>
  <c r="FZS1371" s="1"/>
  <c r="GAH1360"/>
  <c r="GAH1365" s="1"/>
  <c r="GAH1371" s="1"/>
  <c r="GAJ1360"/>
  <c r="GAJ1365" s="1"/>
  <c r="GAJ1371" s="1"/>
  <c r="GAY1360"/>
  <c r="GAY1365" s="1"/>
  <c r="GAY1371" s="1"/>
  <c r="GBN1360"/>
  <c r="GBN1365" s="1"/>
  <c r="GBN1371" s="1"/>
  <c r="GBP1360"/>
  <c r="GBP1365" s="1"/>
  <c r="GBP1371" s="1"/>
  <c r="GCE1360"/>
  <c r="GCE1365" s="1"/>
  <c r="GCE1371" s="1"/>
  <c r="GCT1360"/>
  <c r="GCT1365" s="1"/>
  <c r="GCT1371" s="1"/>
  <c r="GCV1360"/>
  <c r="GCV1365" s="1"/>
  <c r="GCV1371" s="1"/>
  <c r="GDK1360"/>
  <c r="GDK1365" s="1"/>
  <c r="GDK1371" s="1"/>
  <c r="GDZ1360"/>
  <c r="GDZ1365" s="1"/>
  <c r="GDZ1371" s="1"/>
  <c r="GEB1360"/>
  <c r="GEB1365" s="1"/>
  <c r="GEB1371" s="1"/>
  <c r="GEQ1360"/>
  <c r="GEQ1365" s="1"/>
  <c r="GEQ1371" s="1"/>
  <c r="GFF1360"/>
  <c r="GFF1365" s="1"/>
  <c r="GFF1371" s="1"/>
  <c r="GFH1360"/>
  <c r="GFH1365" s="1"/>
  <c r="GFH1371" s="1"/>
  <c r="GFW1360"/>
  <c r="GFW1365" s="1"/>
  <c r="GFW1371" s="1"/>
  <c r="GGL1360"/>
  <c r="GGL1365" s="1"/>
  <c r="GGL1371" s="1"/>
  <c r="GGN1360"/>
  <c r="GGN1365" s="1"/>
  <c r="GGN1371" s="1"/>
  <c r="GHC1360"/>
  <c r="GHC1365" s="1"/>
  <c r="GHC1371" s="1"/>
  <c r="GHR1360"/>
  <c r="GHR1365" s="1"/>
  <c r="GHR1371" s="1"/>
  <c r="GHT1360"/>
  <c r="GHT1365" s="1"/>
  <c r="GHT1371" s="1"/>
  <c r="GII1360"/>
  <c r="GII1365" s="1"/>
  <c r="GII1371" s="1"/>
  <c r="GIX1360"/>
  <c r="GIX1365" s="1"/>
  <c r="GIX1371" s="1"/>
  <c r="GIZ1360"/>
  <c r="GIZ1365" s="1"/>
  <c r="GIZ1371" s="1"/>
  <c r="GJO1360"/>
  <c r="GJO1365" s="1"/>
  <c r="GJO1371" s="1"/>
  <c r="GKD1360"/>
  <c r="GKD1365" s="1"/>
  <c r="GKD1371" s="1"/>
  <c r="GKF1360"/>
  <c r="GKF1365" s="1"/>
  <c r="GKF1371" s="1"/>
  <c r="GKU1360"/>
  <c r="GKU1365" s="1"/>
  <c r="GKU1371" s="1"/>
  <c r="GLJ1360"/>
  <c r="GLJ1365" s="1"/>
  <c r="GLJ1371" s="1"/>
  <c r="GLL1360"/>
  <c r="GLL1365" s="1"/>
  <c r="GLL1371" s="1"/>
  <c r="GMA1360"/>
  <c r="GMA1365" s="1"/>
  <c r="GMA1371" s="1"/>
  <c r="GMP1360"/>
  <c r="GMP1365" s="1"/>
  <c r="GMP1371" s="1"/>
  <c r="GMR1360"/>
  <c r="GMR1365" s="1"/>
  <c r="GMR1371" s="1"/>
  <c r="GNG1360"/>
  <c r="GNG1365" s="1"/>
  <c r="GNG1371" s="1"/>
  <c r="GNV1360"/>
  <c r="GNV1365" s="1"/>
  <c r="GNV1371" s="1"/>
  <c r="GNX1360"/>
  <c r="GNX1365" s="1"/>
  <c r="GNX1371" s="1"/>
  <c r="GOM1360"/>
  <c r="GOM1365" s="1"/>
  <c r="GOM1371" s="1"/>
  <c r="GPB1360"/>
  <c r="GPB1365" s="1"/>
  <c r="GPB1371" s="1"/>
  <c r="GPD1360"/>
  <c r="GPD1365" s="1"/>
  <c r="GPD1371" s="1"/>
  <c r="GPS1360"/>
  <c r="GPS1365" s="1"/>
  <c r="GPS1371" s="1"/>
  <c r="GQH1360"/>
  <c r="GQH1365" s="1"/>
  <c r="GQH1371" s="1"/>
  <c r="GQJ1360"/>
  <c r="GQJ1365" s="1"/>
  <c r="GQJ1371" s="1"/>
  <c r="GQY1360"/>
  <c r="GQY1365" s="1"/>
  <c r="GQY1371" s="1"/>
  <c r="GRN1360"/>
  <c r="GRN1365" s="1"/>
  <c r="GRN1371" s="1"/>
  <c r="GRP1360"/>
  <c r="GRP1365" s="1"/>
  <c r="GRP1371" s="1"/>
  <c r="GSE1360"/>
  <c r="GSE1365" s="1"/>
  <c r="GSE1371" s="1"/>
  <c r="GST1360"/>
  <c r="GST1365" s="1"/>
  <c r="GST1371" s="1"/>
  <c r="GSV1360"/>
  <c r="GSV1365" s="1"/>
  <c r="GSV1371" s="1"/>
  <c r="GTK1360"/>
  <c r="GTK1365" s="1"/>
  <c r="GTK1371" s="1"/>
  <c r="GTZ1360"/>
  <c r="GTZ1365" s="1"/>
  <c r="GTZ1371" s="1"/>
  <c r="GUB1360"/>
  <c r="GUB1365" s="1"/>
  <c r="GUB1371" s="1"/>
  <c r="GUQ1360"/>
  <c r="GUQ1365" s="1"/>
  <c r="GUQ1371" s="1"/>
  <c r="GVF1360"/>
  <c r="GVF1365" s="1"/>
  <c r="GVF1371" s="1"/>
  <c r="GVH1360"/>
  <c r="GVH1365" s="1"/>
  <c r="GVH1371" s="1"/>
  <c r="GVW1360"/>
  <c r="GVW1365" s="1"/>
  <c r="GVW1371" s="1"/>
  <c r="GWL1360"/>
  <c r="GWL1365" s="1"/>
  <c r="GWL1371" s="1"/>
  <c r="GWN1360"/>
  <c r="GWN1365" s="1"/>
  <c r="GWN1371" s="1"/>
  <c r="GXC1360"/>
  <c r="GXC1365" s="1"/>
  <c r="GXC1371" s="1"/>
  <c r="GXR1360"/>
  <c r="GXR1365" s="1"/>
  <c r="GXR1371" s="1"/>
  <c r="GXT1360"/>
  <c r="GXT1365" s="1"/>
  <c r="GXT1371" s="1"/>
  <c r="GYI1360"/>
  <c r="GYI1365" s="1"/>
  <c r="GYI1371" s="1"/>
  <c r="GYX1360"/>
  <c r="GYX1365" s="1"/>
  <c r="GYX1371" s="1"/>
  <c r="GYZ1360"/>
  <c r="GYZ1365" s="1"/>
  <c r="GYZ1371" s="1"/>
  <c r="GZO1360"/>
  <c r="GZO1365" s="1"/>
  <c r="GZO1371" s="1"/>
  <c r="HAD1360"/>
  <c r="HAD1365" s="1"/>
  <c r="HAD1371" s="1"/>
  <c r="HAF1360"/>
  <c r="HAF1365" s="1"/>
  <c r="HAF1371" s="1"/>
  <c r="HAU1360"/>
  <c r="HAU1365" s="1"/>
  <c r="HAU1371" s="1"/>
  <c r="HBJ1360"/>
  <c r="HBJ1365" s="1"/>
  <c r="HBJ1371" s="1"/>
  <c r="HBL1360"/>
  <c r="HBL1365" s="1"/>
  <c r="HBL1371" s="1"/>
  <c r="HCA1360"/>
  <c r="HCA1365" s="1"/>
  <c r="HCA1371" s="1"/>
  <c r="HCP1360"/>
  <c r="HCP1365" s="1"/>
  <c r="HCP1371" s="1"/>
  <c r="HCR1360"/>
  <c r="HCR1365" s="1"/>
  <c r="HCR1371" s="1"/>
  <c r="HDG1360"/>
  <c r="HDG1365" s="1"/>
  <c r="HDG1371" s="1"/>
  <c r="HDV1360"/>
  <c r="HDV1365" s="1"/>
  <c r="HDV1371" s="1"/>
  <c r="HDX1360"/>
  <c r="HDX1365" s="1"/>
  <c r="HDX1371" s="1"/>
  <c r="HEM1360"/>
  <c r="HEM1365" s="1"/>
  <c r="HEM1371" s="1"/>
  <c r="HFB1360"/>
  <c r="HFB1365" s="1"/>
  <c r="HFB1371" s="1"/>
  <c r="HFD1360"/>
  <c r="HFD1365" s="1"/>
  <c r="HFD1371" s="1"/>
  <c r="HFS1360"/>
  <c r="HFS1365" s="1"/>
  <c r="HFS1371" s="1"/>
  <c r="HGH1360"/>
  <c r="HGH1365" s="1"/>
  <c r="HGH1371" s="1"/>
  <c r="HGJ1360"/>
  <c r="HGJ1365" s="1"/>
  <c r="HGJ1371" s="1"/>
  <c r="HGY1360"/>
  <c r="HGY1365" s="1"/>
  <c r="HGY1371" s="1"/>
  <c r="HHP1360"/>
  <c r="HHP1365" s="1"/>
  <c r="HHP1371" s="1"/>
  <c r="HIE1360"/>
  <c r="HIE1365" s="1"/>
  <c r="HIE1371" s="1"/>
  <c r="HIT1360"/>
  <c r="HIT1365" s="1"/>
  <c r="HIT1371" s="1"/>
  <c r="HIV1360"/>
  <c r="HIV1365" s="1"/>
  <c r="HIV1371" s="1"/>
  <c r="HJK1360"/>
  <c r="HJK1365" s="1"/>
  <c r="HJK1371" s="1"/>
  <c r="HJZ1360"/>
  <c r="HJZ1365" s="1"/>
  <c r="HJZ1371" s="1"/>
  <c r="HKB1360"/>
  <c r="HKB1365" s="1"/>
  <c r="HKB1371" s="1"/>
  <c r="HKQ1360"/>
  <c r="HKQ1365" s="1"/>
  <c r="HKQ1371" s="1"/>
  <c r="HLF1360"/>
  <c r="HLF1365" s="1"/>
  <c r="HLF1371" s="1"/>
  <c r="HLH1360"/>
  <c r="HLH1365" s="1"/>
  <c r="HLH1371" s="1"/>
  <c r="HLW1360"/>
  <c r="HLW1365" s="1"/>
  <c r="HLW1371" s="1"/>
  <c r="HML1360"/>
  <c r="HML1365" s="1"/>
  <c r="HML1371" s="1"/>
  <c r="HMN1360"/>
  <c r="HMN1365" s="1"/>
  <c r="HMN1371" s="1"/>
  <c r="HNC1360"/>
  <c r="HNC1365" s="1"/>
  <c r="HNC1371" s="1"/>
  <c r="HNR1360"/>
  <c r="HNR1365" s="1"/>
  <c r="HNR1371" s="1"/>
  <c r="HNT1360"/>
  <c r="HNT1365" s="1"/>
  <c r="HNT1371" s="1"/>
  <c r="HOI1360"/>
  <c r="HOI1365" s="1"/>
  <c r="HOI1371" s="1"/>
  <c r="HOX1360"/>
  <c r="HOX1365" s="1"/>
  <c r="HOX1371" s="1"/>
  <c r="HOZ1360"/>
  <c r="HOZ1365" s="1"/>
  <c r="HOZ1371" s="1"/>
  <c r="HPO1360"/>
  <c r="HPO1365" s="1"/>
  <c r="HPO1371" s="1"/>
  <c r="HQD1360"/>
  <c r="HQD1365" s="1"/>
  <c r="HQD1371" s="1"/>
  <c r="HQF1360"/>
  <c r="HQF1365" s="1"/>
  <c r="HQF1371" s="1"/>
  <c r="HQU1360"/>
  <c r="HQU1365" s="1"/>
  <c r="HQU1371" s="1"/>
  <c r="HRJ1360"/>
  <c r="HRJ1365" s="1"/>
  <c r="HRJ1371" s="1"/>
  <c r="HRL1360"/>
  <c r="HRL1365" s="1"/>
  <c r="HRL1371" s="1"/>
  <c r="HSA1360"/>
  <c r="HSA1365" s="1"/>
  <c r="HSA1371" s="1"/>
  <c r="HSP1360"/>
  <c r="HSP1365" s="1"/>
  <c r="HSP1371" s="1"/>
  <c r="HSR1360"/>
  <c r="HSR1365" s="1"/>
  <c r="HSR1371" s="1"/>
  <c r="HTG1360"/>
  <c r="HTG1365" s="1"/>
  <c r="HTG1371" s="1"/>
  <c r="HTV1360"/>
  <c r="HTV1365" s="1"/>
  <c r="HTV1371" s="1"/>
  <c r="HTX1360"/>
  <c r="HTX1365" s="1"/>
  <c r="HTX1371" s="1"/>
  <c r="HUM1360"/>
  <c r="HUM1365" s="1"/>
  <c r="HUM1371" s="1"/>
  <c r="HVB1360"/>
  <c r="HVB1365" s="1"/>
  <c r="HVB1371" s="1"/>
  <c r="HVD1360"/>
  <c r="HVD1365" s="1"/>
  <c r="HVD1371" s="1"/>
  <c r="HVS1360"/>
  <c r="HVS1365" s="1"/>
  <c r="HVS1371" s="1"/>
  <c r="HWH1360"/>
  <c r="HWH1365" s="1"/>
  <c r="HWH1371" s="1"/>
  <c r="HWJ1360"/>
  <c r="HWJ1365" s="1"/>
  <c r="HWJ1371" s="1"/>
  <c r="HWY1360"/>
  <c r="HWY1365" s="1"/>
  <c r="HWY1371" s="1"/>
  <c r="HXN1360"/>
  <c r="HXN1365" s="1"/>
  <c r="HXN1371" s="1"/>
  <c r="HXP1360"/>
  <c r="HXP1365" s="1"/>
  <c r="HXP1371" s="1"/>
  <c r="HYE1360"/>
  <c r="HYE1365" s="1"/>
  <c r="HYE1371" s="1"/>
  <c r="HYT1360"/>
  <c r="HYT1365" s="1"/>
  <c r="HYT1371" s="1"/>
  <c r="HYV1360"/>
  <c r="HYV1365" s="1"/>
  <c r="HYV1371" s="1"/>
  <c r="HZK1360"/>
  <c r="HZK1365" s="1"/>
  <c r="HZK1371" s="1"/>
  <c r="HZZ1360"/>
  <c r="HZZ1365" s="1"/>
  <c r="HZZ1371" s="1"/>
  <c r="IAB1360"/>
  <c r="IAB1365" s="1"/>
  <c r="IAB1371" s="1"/>
  <c r="IAQ1360"/>
  <c r="IAQ1365" s="1"/>
  <c r="IAQ1371" s="1"/>
  <c r="IBF1360"/>
  <c r="IBF1365" s="1"/>
  <c r="IBF1371" s="1"/>
  <c r="IBH1360"/>
  <c r="IBH1365" s="1"/>
  <c r="IBH1371" s="1"/>
  <c r="IBW1360"/>
  <c r="IBW1365" s="1"/>
  <c r="IBW1371" s="1"/>
  <c r="ICL1360"/>
  <c r="ICL1365" s="1"/>
  <c r="ICL1371" s="1"/>
  <c r="ICN1360"/>
  <c r="ICN1365" s="1"/>
  <c r="ICN1371" s="1"/>
  <c r="IDC1360"/>
  <c r="IDC1365" s="1"/>
  <c r="IDC1371" s="1"/>
  <c r="IDR1360"/>
  <c r="IDR1365" s="1"/>
  <c r="IDR1371" s="1"/>
  <c r="IDT1360"/>
  <c r="IDT1365" s="1"/>
  <c r="IDT1371" s="1"/>
  <c r="IEI1360"/>
  <c r="IEI1365" s="1"/>
  <c r="IEI1371" s="1"/>
  <c r="IEX1360"/>
  <c r="IEX1365" s="1"/>
  <c r="IEX1371" s="1"/>
  <c r="IEZ1360"/>
  <c r="IEZ1365" s="1"/>
  <c r="IEZ1371" s="1"/>
  <c r="IFO1360"/>
  <c r="IFO1365" s="1"/>
  <c r="IFO1371" s="1"/>
  <c r="IGD1360"/>
  <c r="IGD1365" s="1"/>
  <c r="IGD1371" s="1"/>
  <c r="IGF1360"/>
  <c r="IGF1365" s="1"/>
  <c r="IGF1371" s="1"/>
  <c r="IGU1360"/>
  <c r="IGU1365" s="1"/>
  <c r="IGU1371" s="1"/>
  <c r="IHJ1360"/>
  <c r="IHJ1365" s="1"/>
  <c r="IHJ1371" s="1"/>
  <c r="IHL1360"/>
  <c r="IHL1365" s="1"/>
  <c r="IHL1371" s="1"/>
  <c r="IIA1360"/>
  <c r="IIA1365" s="1"/>
  <c r="IIA1371" s="1"/>
  <c r="IIP1360"/>
  <c r="IIP1365" s="1"/>
  <c r="IIP1371" s="1"/>
  <c r="IIR1360"/>
  <c r="IIR1365" s="1"/>
  <c r="IIR1371" s="1"/>
  <c r="IJG1360"/>
  <c r="IJG1365" s="1"/>
  <c r="IJG1371" s="1"/>
  <c r="IJV1360"/>
  <c r="IJV1365" s="1"/>
  <c r="IJV1371" s="1"/>
  <c r="IJX1360"/>
  <c r="IJX1365" s="1"/>
  <c r="IJX1371" s="1"/>
  <c r="IKM1360"/>
  <c r="IKM1365" s="1"/>
  <c r="IKM1371" s="1"/>
  <c r="ILB1360"/>
  <c r="ILB1365" s="1"/>
  <c r="ILB1371" s="1"/>
  <c r="ILD1360"/>
  <c r="ILD1365" s="1"/>
  <c r="ILD1371" s="1"/>
  <c r="ILS1360"/>
  <c r="ILS1365" s="1"/>
  <c r="ILS1371" s="1"/>
  <c r="IMH1360"/>
  <c r="IMH1365" s="1"/>
  <c r="IMH1371" s="1"/>
  <c r="IMJ1360"/>
  <c r="IMJ1365" s="1"/>
  <c r="IMJ1371" s="1"/>
  <c r="IMY1360"/>
  <c r="IMY1365" s="1"/>
  <c r="IMY1371" s="1"/>
  <c r="INN1360"/>
  <c r="INN1365" s="1"/>
  <c r="INN1371" s="1"/>
  <c r="INP1360"/>
  <c r="INP1365" s="1"/>
  <c r="INP1371" s="1"/>
  <c r="IOE1360"/>
  <c r="IOE1365" s="1"/>
  <c r="IOE1371" s="1"/>
  <c r="IOT1360"/>
  <c r="IOT1365" s="1"/>
  <c r="IOT1371" s="1"/>
  <c r="IOV1360"/>
  <c r="IOV1365" s="1"/>
  <c r="IOV1371" s="1"/>
  <c r="IPK1360"/>
  <c r="IPK1365" s="1"/>
  <c r="IPK1371" s="1"/>
  <c r="IPZ1360"/>
  <c r="IPZ1365" s="1"/>
  <c r="IPZ1371" s="1"/>
  <c r="IQB1360"/>
  <c r="IQB1365" s="1"/>
  <c r="IQB1371" s="1"/>
  <c r="IQQ1360"/>
  <c r="IQQ1365" s="1"/>
  <c r="IQQ1371" s="1"/>
  <c r="IRF1360"/>
  <c r="IRF1365" s="1"/>
  <c r="IRF1371" s="1"/>
  <c r="IRH1360"/>
  <c r="IRH1365" s="1"/>
  <c r="IRH1371" s="1"/>
  <c r="IRW1360"/>
  <c r="IRW1365" s="1"/>
  <c r="IRW1371" s="1"/>
  <c r="ISL1360"/>
  <c r="ISL1365" s="1"/>
  <c r="ISL1371" s="1"/>
  <c r="ISN1360"/>
  <c r="ISN1365" s="1"/>
  <c r="ISN1371" s="1"/>
  <c r="ITC1360"/>
  <c r="ITC1365" s="1"/>
  <c r="ITC1371" s="1"/>
  <c r="ITR1360"/>
  <c r="ITR1365" s="1"/>
  <c r="ITR1371" s="1"/>
  <c r="ITT1360"/>
  <c r="ITT1365" s="1"/>
  <c r="ITT1371" s="1"/>
  <c r="IUI1360"/>
  <c r="IUI1365" s="1"/>
  <c r="IUI1371" s="1"/>
  <c r="IUX1360"/>
  <c r="IUX1365" s="1"/>
  <c r="IUX1371" s="1"/>
  <c r="IUZ1360"/>
  <c r="IUZ1365" s="1"/>
  <c r="IUZ1371" s="1"/>
  <c r="IVO1360"/>
  <c r="IVO1365" s="1"/>
  <c r="IVO1371" s="1"/>
  <c r="IWD1360"/>
  <c r="IWD1365" s="1"/>
  <c r="IWD1371" s="1"/>
  <c r="IWF1360"/>
  <c r="IWF1365" s="1"/>
  <c r="IWF1371" s="1"/>
  <c r="IWU1360"/>
  <c r="IWU1365" s="1"/>
  <c r="IWU1371" s="1"/>
  <c r="IXJ1360"/>
  <c r="IXJ1365" s="1"/>
  <c r="IXJ1371" s="1"/>
  <c r="IXL1360"/>
  <c r="IXL1365" s="1"/>
  <c r="IXL1371" s="1"/>
  <c r="IYA1360"/>
  <c r="IYA1365" s="1"/>
  <c r="IYA1371" s="1"/>
  <c r="IYP1360"/>
  <c r="IYP1365" s="1"/>
  <c r="IYP1371" s="1"/>
  <c r="IYR1360"/>
  <c r="IYR1365" s="1"/>
  <c r="IYR1371" s="1"/>
  <c r="IZG1360"/>
  <c r="IZG1365" s="1"/>
  <c r="IZG1371" s="1"/>
  <c r="IZV1360"/>
  <c r="IZV1365" s="1"/>
  <c r="IZV1371" s="1"/>
  <c r="IZX1360"/>
  <c r="IZX1365" s="1"/>
  <c r="IZX1371" s="1"/>
  <c r="JAM1360"/>
  <c r="JAM1365" s="1"/>
  <c r="JAM1371" s="1"/>
  <c r="JBB1360"/>
  <c r="JBB1365" s="1"/>
  <c r="JBB1371" s="1"/>
  <c r="JBD1360"/>
  <c r="JBD1365" s="1"/>
  <c r="JBD1371" s="1"/>
  <c r="JBS1360"/>
  <c r="JBS1365" s="1"/>
  <c r="JBS1371" s="1"/>
  <c r="JCH1360"/>
  <c r="JCH1365" s="1"/>
  <c r="JCH1371" s="1"/>
  <c r="JCJ1360"/>
  <c r="JCJ1365" s="1"/>
  <c r="JCJ1371" s="1"/>
  <c r="JCY1360"/>
  <c r="JCY1365" s="1"/>
  <c r="JCY1371" s="1"/>
  <c r="JDN1360"/>
  <c r="JDN1365" s="1"/>
  <c r="JDN1371" s="1"/>
  <c r="JDP1360"/>
  <c r="JDP1365" s="1"/>
  <c r="JDP1371" s="1"/>
  <c r="JEE1360"/>
  <c r="JEE1365" s="1"/>
  <c r="JEE1371" s="1"/>
  <c r="JET1360"/>
  <c r="JET1365" s="1"/>
  <c r="JET1371" s="1"/>
  <c r="JEV1360"/>
  <c r="JEV1365" s="1"/>
  <c r="JEV1371" s="1"/>
  <c r="JFK1360"/>
  <c r="JFK1365" s="1"/>
  <c r="JFK1371" s="1"/>
  <c r="JFZ1360"/>
  <c r="JFZ1365" s="1"/>
  <c r="JFZ1371" s="1"/>
  <c r="JGB1360"/>
  <c r="JGB1365" s="1"/>
  <c r="JGB1371" s="1"/>
  <c r="JGQ1360"/>
  <c r="JGQ1365" s="1"/>
  <c r="JGQ1371" s="1"/>
  <c r="JHF1360"/>
  <c r="JHF1365" s="1"/>
  <c r="JHF1371" s="1"/>
  <c r="JHH1360"/>
  <c r="JHH1365" s="1"/>
  <c r="JHH1371" s="1"/>
  <c r="JHW1360"/>
  <c r="JHW1365" s="1"/>
  <c r="JHW1371" s="1"/>
  <c r="JIL1360"/>
  <c r="JIL1365" s="1"/>
  <c r="JIL1371" s="1"/>
  <c r="JIN1360"/>
  <c r="JIN1365" s="1"/>
  <c r="JIN1371" s="1"/>
  <c r="JJC1360"/>
  <c r="JJC1365" s="1"/>
  <c r="JJC1371" s="1"/>
  <c r="JJR1360"/>
  <c r="JJR1365" s="1"/>
  <c r="JJR1371" s="1"/>
  <c r="JJT1360"/>
  <c r="JJT1365" s="1"/>
  <c r="JJT1371" s="1"/>
  <c r="JKI1360"/>
  <c r="JKI1365" s="1"/>
  <c r="JKI1371" s="1"/>
  <c r="JKX1360"/>
  <c r="JKX1365" s="1"/>
  <c r="JKX1371" s="1"/>
  <c r="JKZ1360"/>
  <c r="JKZ1365" s="1"/>
  <c r="JKZ1371" s="1"/>
  <c r="JLO1360"/>
  <c r="JLO1365" s="1"/>
  <c r="JLO1371" s="1"/>
  <c r="JMD1360"/>
  <c r="JMD1365" s="1"/>
  <c r="JMD1371" s="1"/>
  <c r="JMF1360"/>
  <c r="JMF1365" s="1"/>
  <c r="JMF1371" s="1"/>
  <c r="JMU1360"/>
  <c r="JMU1365" s="1"/>
  <c r="JMU1371" s="1"/>
  <c r="JNJ1360"/>
  <c r="JNJ1365" s="1"/>
  <c r="JNJ1371" s="1"/>
  <c r="JNL1360"/>
  <c r="JNL1365" s="1"/>
  <c r="JNL1371" s="1"/>
  <c r="JOA1360"/>
  <c r="JOA1365" s="1"/>
  <c r="JOA1371" s="1"/>
  <c r="JOP1360"/>
  <c r="JOP1365" s="1"/>
  <c r="JOP1371" s="1"/>
  <c r="JOR1360"/>
  <c r="JOR1365" s="1"/>
  <c r="JOR1371" s="1"/>
  <c r="JPG1360"/>
  <c r="JPG1365" s="1"/>
  <c r="JPG1371" s="1"/>
  <c r="JPV1360"/>
  <c r="JPV1365" s="1"/>
  <c r="JPV1371" s="1"/>
  <c r="JPX1360"/>
  <c r="JPX1365" s="1"/>
  <c r="JPX1371" s="1"/>
  <c r="JQM1360"/>
  <c r="JQM1365" s="1"/>
  <c r="JQM1371" s="1"/>
  <c r="JRB1360"/>
  <c r="JRB1365" s="1"/>
  <c r="JRB1371" s="1"/>
  <c r="JRD1360"/>
  <c r="JRD1365" s="1"/>
  <c r="JRD1371" s="1"/>
  <c r="JRS1360"/>
  <c r="JRS1365" s="1"/>
  <c r="JRS1371" s="1"/>
  <c r="JSH1360"/>
  <c r="JSH1365" s="1"/>
  <c r="JSH1371" s="1"/>
  <c r="JSJ1360"/>
  <c r="JSJ1365" s="1"/>
  <c r="JSJ1371" s="1"/>
  <c r="JSY1360"/>
  <c r="JSY1365" s="1"/>
  <c r="JSY1371" s="1"/>
  <c r="JTN1360"/>
  <c r="JTN1365" s="1"/>
  <c r="JTN1371" s="1"/>
  <c r="JTP1360"/>
  <c r="JTP1365" s="1"/>
  <c r="JTP1371" s="1"/>
  <c r="JUE1360"/>
  <c r="JUE1365" s="1"/>
  <c r="JUE1371" s="1"/>
  <c r="JUT1360"/>
  <c r="JUT1365" s="1"/>
  <c r="JUT1371" s="1"/>
  <c r="JUV1360"/>
  <c r="JUV1365" s="1"/>
  <c r="JUV1371" s="1"/>
  <c r="JVK1360"/>
  <c r="JVK1365" s="1"/>
  <c r="JVK1371" s="1"/>
  <c r="JVZ1360"/>
  <c r="JVZ1365" s="1"/>
  <c r="JVZ1371" s="1"/>
  <c r="JWB1360"/>
  <c r="JWB1365" s="1"/>
  <c r="JWB1371" s="1"/>
  <c r="JWQ1360"/>
  <c r="JWQ1365" s="1"/>
  <c r="JWQ1371" s="1"/>
  <c r="JXF1360"/>
  <c r="JXF1365" s="1"/>
  <c r="JXF1371" s="1"/>
  <c r="JXH1360"/>
  <c r="JXH1365" s="1"/>
  <c r="JXH1371" s="1"/>
  <c r="JXW1360"/>
  <c r="JXW1365" s="1"/>
  <c r="JXW1371" s="1"/>
  <c r="JYL1360"/>
  <c r="JYL1365" s="1"/>
  <c r="JYL1371" s="1"/>
  <c r="JYN1360"/>
  <c r="JYN1365" s="1"/>
  <c r="JYN1371" s="1"/>
  <c r="JZC1360"/>
  <c r="JZC1365" s="1"/>
  <c r="JZC1371" s="1"/>
  <c r="JZR1360"/>
  <c r="JZR1365" s="1"/>
  <c r="JZR1371" s="1"/>
  <c r="JZT1360"/>
  <c r="JZT1365" s="1"/>
  <c r="JZT1371" s="1"/>
  <c r="KAI1360"/>
  <c r="KAI1365" s="1"/>
  <c r="KAI1371" s="1"/>
  <c r="KAX1360"/>
  <c r="KAX1365" s="1"/>
  <c r="KAX1371" s="1"/>
  <c r="KAZ1360"/>
  <c r="KAZ1365" s="1"/>
  <c r="KAZ1371" s="1"/>
  <c r="KBO1360"/>
  <c r="KBO1365" s="1"/>
  <c r="KBO1371" s="1"/>
  <c r="KCD1360"/>
  <c r="KCD1365" s="1"/>
  <c r="KCD1371" s="1"/>
  <c r="KCF1360"/>
  <c r="KCF1365" s="1"/>
  <c r="KCF1371" s="1"/>
  <c r="KCU1360"/>
  <c r="KCU1365" s="1"/>
  <c r="KCU1371" s="1"/>
  <c r="KDJ1360"/>
  <c r="KDJ1365" s="1"/>
  <c r="KDJ1371" s="1"/>
  <c r="KDL1360"/>
  <c r="KDL1365" s="1"/>
  <c r="KDL1371" s="1"/>
  <c r="KEA1360"/>
  <c r="KEA1365" s="1"/>
  <c r="KEA1371" s="1"/>
  <c r="KEP1360"/>
  <c r="KEP1365" s="1"/>
  <c r="KEP1371" s="1"/>
  <c r="KER1360"/>
  <c r="KER1365" s="1"/>
  <c r="KER1371" s="1"/>
  <c r="KFG1360"/>
  <c r="KFG1365" s="1"/>
  <c r="KFG1371" s="1"/>
  <c r="KFV1360"/>
  <c r="KFV1365" s="1"/>
  <c r="KFV1371" s="1"/>
  <c r="KFX1360"/>
  <c r="KFX1365" s="1"/>
  <c r="KFX1371" s="1"/>
  <c r="KGM1360"/>
  <c r="KGM1365" s="1"/>
  <c r="KGM1371" s="1"/>
  <c r="KHB1360"/>
  <c r="KHB1365" s="1"/>
  <c r="KHB1371" s="1"/>
  <c r="KHD1360"/>
  <c r="KHD1365" s="1"/>
  <c r="KHD1371" s="1"/>
  <c r="KHS1360"/>
  <c r="KHS1365" s="1"/>
  <c r="KHS1371" s="1"/>
  <c r="KIH1360"/>
  <c r="KIH1365" s="1"/>
  <c r="KIH1371" s="1"/>
  <c r="KIJ1360"/>
  <c r="KIJ1365" s="1"/>
  <c r="KIJ1371" s="1"/>
  <c r="KIY1360"/>
  <c r="KIY1365" s="1"/>
  <c r="KIY1371" s="1"/>
  <c r="KJN1360"/>
  <c r="KJN1365" s="1"/>
  <c r="KJN1371" s="1"/>
  <c r="KJP1360"/>
  <c r="KJP1365" s="1"/>
  <c r="KJP1371" s="1"/>
  <c r="KKE1360"/>
  <c r="KKE1365" s="1"/>
  <c r="KKE1371" s="1"/>
  <c r="KKT1360"/>
  <c r="KKT1365" s="1"/>
  <c r="KKT1371" s="1"/>
  <c r="KKV1360"/>
  <c r="KKV1365" s="1"/>
  <c r="KKV1371" s="1"/>
  <c r="KLK1360"/>
  <c r="KLK1365" s="1"/>
  <c r="KLK1371" s="1"/>
  <c r="KLZ1360"/>
  <c r="KLZ1365" s="1"/>
  <c r="KLZ1371" s="1"/>
  <c r="KMB1360"/>
  <c r="KMB1365" s="1"/>
  <c r="KMB1371" s="1"/>
  <c r="KMQ1360"/>
  <c r="KMQ1365" s="1"/>
  <c r="KMQ1371" s="1"/>
  <c r="KNF1360"/>
  <c r="KNF1365" s="1"/>
  <c r="KNF1371" s="1"/>
  <c r="KNH1360"/>
  <c r="KNH1365" s="1"/>
  <c r="KNH1371" s="1"/>
  <c r="KNW1360"/>
  <c r="KNW1365" s="1"/>
  <c r="KNW1371" s="1"/>
  <c r="KOL1360"/>
  <c r="KOL1365" s="1"/>
  <c r="KOL1371" s="1"/>
  <c r="KON1360"/>
  <c r="KON1365" s="1"/>
  <c r="KON1371" s="1"/>
  <c r="KPC1360"/>
  <c r="KPC1365" s="1"/>
  <c r="KPC1371" s="1"/>
  <c r="KPR1360"/>
  <c r="KPR1365" s="1"/>
  <c r="KPR1371" s="1"/>
  <c r="KPT1360"/>
  <c r="KPT1365" s="1"/>
  <c r="KPT1371" s="1"/>
  <c r="KQI1360"/>
  <c r="KQI1365" s="1"/>
  <c r="KQI1371" s="1"/>
  <c r="KQX1360"/>
  <c r="KQX1365" s="1"/>
  <c r="KQX1371" s="1"/>
  <c r="KQZ1360"/>
  <c r="KQZ1365" s="1"/>
  <c r="KQZ1371" s="1"/>
  <c r="KRO1360"/>
  <c r="KRO1365" s="1"/>
  <c r="KRO1371" s="1"/>
  <c r="KSD1360"/>
  <c r="KSD1365" s="1"/>
  <c r="KSD1371" s="1"/>
  <c r="KSF1360"/>
  <c r="KSF1365" s="1"/>
  <c r="KSF1371" s="1"/>
  <c r="KSU1360"/>
  <c r="KSU1365" s="1"/>
  <c r="KSU1371" s="1"/>
  <c r="KTJ1360"/>
  <c r="KTJ1365" s="1"/>
  <c r="KTJ1371" s="1"/>
  <c r="KTL1360"/>
  <c r="KTL1365" s="1"/>
  <c r="KTL1371" s="1"/>
  <c r="KUA1360"/>
  <c r="KUA1365" s="1"/>
  <c r="KUA1371" s="1"/>
  <c r="KUP1360"/>
  <c r="KUP1365" s="1"/>
  <c r="KUP1371" s="1"/>
  <c r="KUR1360"/>
  <c r="KUR1365" s="1"/>
  <c r="KUR1371" s="1"/>
  <c r="KVG1360"/>
  <c r="KVG1365" s="1"/>
  <c r="KVG1371" s="1"/>
  <c r="KVV1360"/>
  <c r="KVV1365" s="1"/>
  <c r="KVV1371" s="1"/>
  <c r="KVX1360"/>
  <c r="KVX1365" s="1"/>
  <c r="KVX1371" s="1"/>
  <c r="KWM1360"/>
  <c r="KWM1365" s="1"/>
  <c r="KWM1371" s="1"/>
  <c r="KXB1360"/>
  <c r="KXB1365" s="1"/>
  <c r="KXB1371" s="1"/>
  <c r="KXD1360"/>
  <c r="KXD1365" s="1"/>
  <c r="KXD1371" s="1"/>
  <c r="KXS1360"/>
  <c r="KXS1365" s="1"/>
  <c r="KXS1371" s="1"/>
  <c r="KYH1360"/>
  <c r="KYH1365" s="1"/>
  <c r="KYH1371" s="1"/>
  <c r="KYJ1360"/>
  <c r="KYJ1365" s="1"/>
  <c r="KYJ1371" s="1"/>
  <c r="KYY1360"/>
  <c r="KYY1365" s="1"/>
  <c r="KYY1371" s="1"/>
  <c r="KZN1360"/>
  <c r="KZN1365" s="1"/>
  <c r="KZN1371" s="1"/>
  <c r="KZP1360"/>
  <c r="KZP1365" s="1"/>
  <c r="KZP1371" s="1"/>
  <c r="LAE1360"/>
  <c r="LAE1365" s="1"/>
  <c r="LAE1371" s="1"/>
  <c r="LAT1360"/>
  <c r="LAT1365" s="1"/>
  <c r="LAT1371" s="1"/>
  <c r="LAV1360"/>
  <c r="LAV1365" s="1"/>
  <c r="LAV1371" s="1"/>
  <c r="LBK1360"/>
  <c r="LBK1365" s="1"/>
  <c r="LBK1371" s="1"/>
  <c r="LBZ1360"/>
  <c r="LBZ1365" s="1"/>
  <c r="LBZ1371" s="1"/>
  <c r="LCB1360"/>
  <c r="LCB1365" s="1"/>
  <c r="LCB1371" s="1"/>
  <c r="LCQ1360"/>
  <c r="LCQ1365" s="1"/>
  <c r="LCQ1371" s="1"/>
  <c r="LDF1360"/>
  <c r="LDF1365" s="1"/>
  <c r="LDF1371" s="1"/>
  <c r="LDH1360"/>
  <c r="LDH1365" s="1"/>
  <c r="LDH1371" s="1"/>
  <c r="LDW1360"/>
  <c r="LDW1365" s="1"/>
  <c r="LDW1371" s="1"/>
  <c r="LEL1360"/>
  <c r="LEL1365" s="1"/>
  <c r="LEL1371" s="1"/>
  <c r="LEN1360"/>
  <c r="LEN1365" s="1"/>
  <c r="LEN1371" s="1"/>
  <c r="LFC1360"/>
  <c r="LFC1365" s="1"/>
  <c r="LFC1371" s="1"/>
  <c r="LFR1360"/>
  <c r="LFR1365" s="1"/>
  <c r="LFR1371" s="1"/>
  <c r="LFT1360"/>
  <c r="LFT1365" s="1"/>
  <c r="LFT1371" s="1"/>
  <c r="LGI1360"/>
  <c r="LGI1365" s="1"/>
  <c r="LGI1371" s="1"/>
  <c r="LGX1360"/>
  <c r="LGX1365" s="1"/>
  <c r="LGX1371" s="1"/>
  <c r="LGZ1360"/>
  <c r="LGZ1365" s="1"/>
  <c r="LGZ1371" s="1"/>
  <c r="LHO1360"/>
  <c r="LHO1365" s="1"/>
  <c r="LHO1371" s="1"/>
  <c r="LID1360"/>
  <c r="LID1365" s="1"/>
  <c r="LID1371" s="1"/>
  <c r="LIF1360"/>
  <c r="LIF1365" s="1"/>
  <c r="LIF1371" s="1"/>
  <c r="LIU1360"/>
  <c r="LIU1365" s="1"/>
  <c r="LIU1371" s="1"/>
  <c r="LJJ1360"/>
  <c r="LJJ1365" s="1"/>
  <c r="LJJ1371" s="1"/>
  <c r="LJL1360"/>
  <c r="LJL1365" s="1"/>
  <c r="LJL1371" s="1"/>
  <c r="LKA1360"/>
  <c r="LKA1365" s="1"/>
  <c r="LKA1371" s="1"/>
  <c r="LKP1360"/>
  <c r="LKP1365" s="1"/>
  <c r="LKP1371" s="1"/>
  <c r="LKR1360"/>
  <c r="LKR1365" s="1"/>
  <c r="LKR1371" s="1"/>
  <c r="LLG1360"/>
  <c r="LLG1365" s="1"/>
  <c r="LLG1371" s="1"/>
  <c r="LLV1360"/>
  <c r="LLV1365" s="1"/>
  <c r="LLV1371" s="1"/>
  <c r="LLX1360"/>
  <c r="LLX1365" s="1"/>
  <c r="LLX1371" s="1"/>
  <c r="LMM1360"/>
  <c r="LMM1365" s="1"/>
  <c r="LMM1371" s="1"/>
  <c r="LNB1360"/>
  <c r="LNB1365" s="1"/>
  <c r="LNB1371" s="1"/>
  <c r="LND1360"/>
  <c r="LND1365" s="1"/>
  <c r="LND1371" s="1"/>
  <c r="LNS1360"/>
  <c r="LNS1365" s="1"/>
  <c r="LNS1371" s="1"/>
  <c r="LOH1360"/>
  <c r="LOH1365" s="1"/>
  <c r="LOH1371" s="1"/>
  <c r="LOJ1360"/>
  <c r="LOJ1365" s="1"/>
  <c r="LOJ1371" s="1"/>
  <c r="LOY1360"/>
  <c r="LOY1365" s="1"/>
  <c r="LOY1371" s="1"/>
  <c r="LPN1360"/>
  <c r="LPN1365" s="1"/>
  <c r="LPN1371" s="1"/>
  <c r="LPP1360"/>
  <c r="LPP1365" s="1"/>
  <c r="LPP1371" s="1"/>
  <c r="LQE1360"/>
  <c r="LQE1365" s="1"/>
  <c r="LQE1371" s="1"/>
  <c r="LQT1360"/>
  <c r="LQT1365" s="1"/>
  <c r="LQT1371" s="1"/>
  <c r="LQV1360"/>
  <c r="LQV1365" s="1"/>
  <c r="LQV1371" s="1"/>
  <c r="LRK1360"/>
  <c r="LRK1365" s="1"/>
  <c r="LRK1371" s="1"/>
  <c r="LRZ1360"/>
  <c r="LRZ1365" s="1"/>
  <c r="LRZ1371" s="1"/>
  <c r="LSB1360"/>
  <c r="LSB1365" s="1"/>
  <c r="LSB1371" s="1"/>
  <c r="LSQ1360"/>
  <c r="LSQ1365" s="1"/>
  <c r="LSQ1371" s="1"/>
  <c r="LTF1360"/>
  <c r="LTF1365" s="1"/>
  <c r="LTF1371" s="1"/>
  <c r="LTH1360"/>
  <c r="LTH1365" s="1"/>
  <c r="LTH1371" s="1"/>
  <c r="LTW1360"/>
  <c r="LTW1365" s="1"/>
  <c r="LTW1371" s="1"/>
  <c r="LUL1360"/>
  <c r="LUL1365" s="1"/>
  <c r="LUL1371" s="1"/>
  <c r="LUN1360"/>
  <c r="LUN1365" s="1"/>
  <c r="LUN1371" s="1"/>
  <c r="LVC1360"/>
  <c r="LVC1365" s="1"/>
  <c r="LVC1371" s="1"/>
  <c r="LVR1360"/>
  <c r="LVR1365" s="1"/>
  <c r="LVR1371" s="1"/>
  <c r="LVT1360"/>
  <c r="LVT1365" s="1"/>
  <c r="LVT1371" s="1"/>
  <c r="LWI1360"/>
  <c r="LWI1365" s="1"/>
  <c r="LWI1371" s="1"/>
  <c r="LWX1360"/>
  <c r="LWX1365" s="1"/>
  <c r="LWX1371" s="1"/>
  <c r="LWZ1360"/>
  <c r="LWZ1365" s="1"/>
  <c r="LWZ1371" s="1"/>
  <c r="LXO1360"/>
  <c r="LXO1365" s="1"/>
  <c r="LXO1371" s="1"/>
  <c r="LYD1360"/>
  <c r="LYD1365" s="1"/>
  <c r="LYD1371" s="1"/>
  <c r="LYF1360"/>
  <c r="LYF1365" s="1"/>
  <c r="LYF1371" s="1"/>
  <c r="LYU1360"/>
  <c r="LYU1365" s="1"/>
  <c r="LYU1371" s="1"/>
  <c r="LZJ1360"/>
  <c r="LZJ1365" s="1"/>
  <c r="LZJ1371" s="1"/>
  <c r="LZL1360"/>
  <c r="LZL1365" s="1"/>
  <c r="LZL1371" s="1"/>
  <c r="MAA1360"/>
  <c r="MAA1365" s="1"/>
  <c r="MAA1371" s="1"/>
  <c r="MAP1360"/>
  <c r="MAP1365" s="1"/>
  <c r="MAP1371" s="1"/>
  <c r="MAR1360"/>
  <c r="MAR1365" s="1"/>
  <c r="MAR1371" s="1"/>
  <c r="MBG1360"/>
  <c r="MBG1365" s="1"/>
  <c r="MBG1371" s="1"/>
  <c r="MBV1360"/>
  <c r="MBV1365" s="1"/>
  <c r="MBV1371" s="1"/>
  <c r="MBX1360"/>
  <c r="MBX1365" s="1"/>
  <c r="MBX1371" s="1"/>
  <c r="MCM1360"/>
  <c r="MCM1365" s="1"/>
  <c r="MCM1371" s="1"/>
  <c r="MDB1360"/>
  <c r="MDB1365" s="1"/>
  <c r="MDB1371" s="1"/>
  <c r="MDD1360"/>
  <c r="MDD1365" s="1"/>
  <c r="MDD1371" s="1"/>
  <c r="MDS1360"/>
  <c r="MDS1365" s="1"/>
  <c r="MDS1371" s="1"/>
  <c r="MEH1360"/>
  <c r="MEH1365" s="1"/>
  <c r="MEH1371" s="1"/>
  <c r="MEJ1360"/>
  <c r="MEJ1365" s="1"/>
  <c r="MEJ1371" s="1"/>
  <c r="MEY1360"/>
  <c r="MEY1365" s="1"/>
  <c r="MEY1371" s="1"/>
  <c r="MFN1360"/>
  <c r="MFN1365" s="1"/>
  <c r="MFN1371" s="1"/>
  <c r="MFP1360"/>
  <c r="MFP1365" s="1"/>
  <c r="MFP1371" s="1"/>
  <c r="MGE1360"/>
  <c r="MGE1365" s="1"/>
  <c r="MGE1371" s="1"/>
  <c r="MGT1360"/>
  <c r="MGT1365" s="1"/>
  <c r="MGT1371" s="1"/>
  <c r="MGV1360"/>
  <c r="MGV1365" s="1"/>
  <c r="MGV1371" s="1"/>
  <c r="MHK1360"/>
  <c r="MHK1365" s="1"/>
  <c r="MHK1371" s="1"/>
  <c r="MHZ1360"/>
  <c r="MHZ1365" s="1"/>
  <c r="MHZ1371" s="1"/>
  <c r="MIB1360"/>
  <c r="MIB1365" s="1"/>
  <c r="MIB1371" s="1"/>
  <c r="MIQ1360"/>
  <c r="MIQ1365" s="1"/>
  <c r="MIQ1371" s="1"/>
  <c r="MJF1360"/>
  <c r="MJF1365" s="1"/>
  <c r="MJF1371" s="1"/>
  <c r="MJH1360"/>
  <c r="MJH1365" s="1"/>
  <c r="MJH1371" s="1"/>
  <c r="MJW1360"/>
  <c r="MJW1365" s="1"/>
  <c r="MJW1371" s="1"/>
  <c r="MKL1360"/>
  <c r="MKL1365" s="1"/>
  <c r="MKL1371" s="1"/>
  <c r="MKN1360"/>
  <c r="MKN1365" s="1"/>
  <c r="MKN1371" s="1"/>
  <c r="MLC1360"/>
  <c r="MLC1365" s="1"/>
  <c r="MLC1371" s="1"/>
  <c r="MLR1360"/>
  <c r="MLR1365" s="1"/>
  <c r="MLR1371" s="1"/>
  <c r="MLT1360"/>
  <c r="MLT1365" s="1"/>
  <c r="MLT1371" s="1"/>
  <c r="MMI1360"/>
  <c r="MMI1365" s="1"/>
  <c r="MMI1371" s="1"/>
  <c r="MMX1360"/>
  <c r="MMX1365" s="1"/>
  <c r="MMX1371" s="1"/>
  <c r="MMZ1360"/>
  <c r="MMZ1365" s="1"/>
  <c r="MMZ1371" s="1"/>
  <c r="MNO1360"/>
  <c r="MNO1365" s="1"/>
  <c r="MNO1371" s="1"/>
  <c r="MOD1360"/>
  <c r="MOD1365" s="1"/>
  <c r="MOD1371" s="1"/>
  <c r="MOF1360"/>
  <c r="MOF1365" s="1"/>
  <c r="MOF1371" s="1"/>
  <c r="MOU1360"/>
  <c r="MOU1365" s="1"/>
  <c r="MOU1371" s="1"/>
  <c r="MPJ1360"/>
  <c r="MPJ1365" s="1"/>
  <c r="MPJ1371" s="1"/>
  <c r="MPL1360"/>
  <c r="MPL1365" s="1"/>
  <c r="MPL1371" s="1"/>
  <c r="MQA1360"/>
  <c r="MQA1365" s="1"/>
  <c r="MQA1371" s="1"/>
  <c r="MQP1360"/>
  <c r="MQP1365" s="1"/>
  <c r="MQP1371" s="1"/>
  <c r="MQR1360"/>
  <c r="MQR1365" s="1"/>
  <c r="MQR1371" s="1"/>
  <c r="MRG1360"/>
  <c r="MRG1365" s="1"/>
  <c r="MRG1371" s="1"/>
  <c r="MRV1360"/>
  <c r="MRV1365" s="1"/>
  <c r="MRV1371" s="1"/>
  <c r="MRX1360"/>
  <c r="MRX1365" s="1"/>
  <c r="MRX1371" s="1"/>
  <c r="MSM1360"/>
  <c r="MSM1365" s="1"/>
  <c r="MSM1371" s="1"/>
  <c r="MTB1360"/>
  <c r="MTB1365" s="1"/>
  <c r="MTB1371" s="1"/>
  <c r="MTD1360"/>
  <c r="MTD1365" s="1"/>
  <c r="MTD1371" s="1"/>
  <c r="MTS1360"/>
  <c r="MTS1365" s="1"/>
  <c r="MTS1371" s="1"/>
  <c r="MUH1360"/>
  <c r="MUH1365" s="1"/>
  <c r="MUH1371" s="1"/>
  <c r="MUJ1360"/>
  <c r="MUJ1365" s="1"/>
  <c r="MUJ1371" s="1"/>
  <c r="MUY1360"/>
  <c r="MUY1365" s="1"/>
  <c r="MUY1371" s="1"/>
  <c r="MVN1360"/>
  <c r="MVN1365" s="1"/>
  <c r="MVN1371" s="1"/>
  <c r="MVP1360"/>
  <c r="MVP1365" s="1"/>
  <c r="MVP1371" s="1"/>
  <c r="MWE1360"/>
  <c r="MWE1365" s="1"/>
  <c r="MWE1371" s="1"/>
  <c r="MWT1360"/>
  <c r="MWT1365" s="1"/>
  <c r="MWT1371" s="1"/>
  <c r="MWV1360"/>
  <c r="MWV1365" s="1"/>
  <c r="MWV1371" s="1"/>
  <c r="MXK1360"/>
  <c r="MXK1365" s="1"/>
  <c r="MXK1371" s="1"/>
  <c r="MXZ1360"/>
  <c r="MXZ1365" s="1"/>
  <c r="MXZ1371" s="1"/>
  <c r="MYB1360"/>
  <c r="MYB1365" s="1"/>
  <c r="MYB1371" s="1"/>
  <c r="MYQ1360"/>
  <c r="MYQ1365" s="1"/>
  <c r="MYQ1371" s="1"/>
  <c r="MZF1360"/>
  <c r="MZF1365" s="1"/>
  <c r="MZF1371" s="1"/>
  <c r="MZH1360"/>
  <c r="MZH1365" s="1"/>
  <c r="MZH1371" s="1"/>
  <c r="MZW1360"/>
  <c r="MZW1365" s="1"/>
  <c r="MZW1371" s="1"/>
  <c r="NAL1360"/>
  <c r="NAL1365" s="1"/>
  <c r="NAL1371" s="1"/>
  <c r="NAN1360"/>
  <c r="NAN1365" s="1"/>
  <c r="NAN1371" s="1"/>
  <c r="NBC1360"/>
  <c r="NBC1365" s="1"/>
  <c r="NBC1371" s="1"/>
  <c r="NBR1360"/>
  <c r="NBR1365" s="1"/>
  <c r="NBR1371" s="1"/>
  <c r="NBT1360"/>
  <c r="NBT1365" s="1"/>
  <c r="NBT1371" s="1"/>
  <c r="NCI1360"/>
  <c r="NCI1365" s="1"/>
  <c r="NCI1371" s="1"/>
  <c r="NCX1360"/>
  <c r="NCX1365" s="1"/>
  <c r="NCX1371" s="1"/>
  <c r="NCZ1360"/>
  <c r="NCZ1365" s="1"/>
  <c r="NCZ1371" s="1"/>
  <c r="NDO1360"/>
  <c r="NDO1365" s="1"/>
  <c r="NDO1371" s="1"/>
  <c r="NED1360"/>
  <c r="NED1365" s="1"/>
  <c r="NED1371" s="1"/>
  <c r="NEF1360"/>
  <c r="NEF1365" s="1"/>
  <c r="NEF1371" s="1"/>
  <c r="NEU1360"/>
  <c r="NEU1365" s="1"/>
  <c r="NEU1371" s="1"/>
  <c r="NFJ1360"/>
  <c r="NFJ1365" s="1"/>
  <c r="NFJ1371" s="1"/>
  <c r="NFL1360"/>
  <c r="NFL1365" s="1"/>
  <c r="NFL1371" s="1"/>
  <c r="NGA1360"/>
  <c r="NGA1365" s="1"/>
  <c r="NGA1371" s="1"/>
  <c r="NGP1360"/>
  <c r="NGP1365" s="1"/>
  <c r="NGP1371" s="1"/>
  <c r="NGR1360"/>
  <c r="NGR1365" s="1"/>
  <c r="NGR1371" s="1"/>
  <c r="NHG1360"/>
  <c r="NHG1365" s="1"/>
  <c r="NHG1371" s="1"/>
  <c r="NHV1360"/>
  <c r="NHV1365" s="1"/>
  <c r="NHV1371" s="1"/>
  <c r="NHX1360"/>
  <c r="NHX1365" s="1"/>
  <c r="NHX1371" s="1"/>
  <c r="NIM1360"/>
  <c r="NIM1365" s="1"/>
  <c r="NIM1371" s="1"/>
  <c r="NJB1360"/>
  <c r="NJB1365" s="1"/>
  <c r="NJB1371" s="1"/>
  <c r="NJD1360"/>
  <c r="NJD1365" s="1"/>
  <c r="NJD1371" s="1"/>
  <c r="NJS1360"/>
  <c r="NJS1365" s="1"/>
  <c r="NJS1371" s="1"/>
  <c r="NKH1360"/>
  <c r="NKH1365" s="1"/>
  <c r="NKH1371" s="1"/>
  <c r="NKJ1360"/>
  <c r="NKJ1365" s="1"/>
  <c r="NKJ1371" s="1"/>
  <c r="NKY1360"/>
  <c r="NKY1365" s="1"/>
  <c r="NKY1371" s="1"/>
  <c r="NLN1360"/>
  <c r="NLN1365" s="1"/>
  <c r="NLN1371" s="1"/>
  <c r="NLP1360"/>
  <c r="NLP1365" s="1"/>
  <c r="NLP1371" s="1"/>
  <c r="NME1360"/>
  <c r="NME1365" s="1"/>
  <c r="NME1371" s="1"/>
  <c r="NMT1360"/>
  <c r="NMT1365" s="1"/>
  <c r="NMT1371" s="1"/>
  <c r="NMV1360"/>
  <c r="NMV1365" s="1"/>
  <c r="NMV1371" s="1"/>
  <c r="NNK1360"/>
  <c r="NNK1365" s="1"/>
  <c r="NNK1371" s="1"/>
  <c r="NNZ1360"/>
  <c r="NNZ1365" s="1"/>
  <c r="NNZ1371" s="1"/>
  <c r="NOB1360"/>
  <c r="NOB1365" s="1"/>
  <c r="NOB1371" s="1"/>
  <c r="NOQ1360"/>
  <c r="NOQ1365" s="1"/>
  <c r="NOQ1371" s="1"/>
  <c r="NPF1360"/>
  <c r="NPF1365" s="1"/>
  <c r="NPF1371" s="1"/>
  <c r="NPH1360"/>
  <c r="NPH1365" s="1"/>
  <c r="NPH1371" s="1"/>
  <c r="NPW1360"/>
  <c r="NPW1365" s="1"/>
  <c r="NPW1371" s="1"/>
  <c r="NQL1360"/>
  <c r="NQL1365" s="1"/>
  <c r="NQL1371" s="1"/>
  <c r="NQN1360"/>
  <c r="NQN1365" s="1"/>
  <c r="NQN1371" s="1"/>
  <c r="NRC1360"/>
  <c r="NRC1365" s="1"/>
  <c r="NRC1371" s="1"/>
  <c r="NRR1360"/>
  <c r="NRR1365" s="1"/>
  <c r="NRR1371" s="1"/>
  <c r="NRT1360"/>
  <c r="NRT1365" s="1"/>
  <c r="NRT1371" s="1"/>
  <c r="NSI1360"/>
  <c r="NSI1365" s="1"/>
  <c r="NSI1371" s="1"/>
  <c r="NSX1360"/>
  <c r="NSX1365" s="1"/>
  <c r="NSX1371" s="1"/>
  <c r="NSZ1360"/>
  <c r="NSZ1365" s="1"/>
  <c r="NSZ1371" s="1"/>
  <c r="NTO1360"/>
  <c r="NTO1365" s="1"/>
  <c r="NTO1371" s="1"/>
  <c r="NUD1360"/>
  <c r="NUD1365" s="1"/>
  <c r="NUD1371" s="1"/>
  <c r="NUF1360"/>
  <c r="NUF1365" s="1"/>
  <c r="NUF1371" s="1"/>
  <c r="NUU1360"/>
  <c r="NUU1365" s="1"/>
  <c r="NUU1371" s="1"/>
  <c r="NVJ1360"/>
  <c r="NVJ1365" s="1"/>
  <c r="NVJ1371" s="1"/>
  <c r="NVL1360"/>
  <c r="NVL1365" s="1"/>
  <c r="NVL1371" s="1"/>
  <c r="NWA1360"/>
  <c r="NWA1365" s="1"/>
  <c r="NWA1371" s="1"/>
  <c r="NWP1360"/>
  <c r="NWP1365" s="1"/>
  <c r="NWP1371" s="1"/>
  <c r="NWR1360"/>
  <c r="NWR1365" s="1"/>
  <c r="NWR1371" s="1"/>
  <c r="NXG1360"/>
  <c r="NXG1365" s="1"/>
  <c r="NXG1371" s="1"/>
  <c r="NXV1360"/>
  <c r="NXV1365" s="1"/>
  <c r="NXV1371" s="1"/>
  <c r="NXX1360"/>
  <c r="NXX1365" s="1"/>
  <c r="NXX1371" s="1"/>
  <c r="NYM1360"/>
  <c r="NYM1365" s="1"/>
  <c r="NYM1371" s="1"/>
  <c r="NZB1360"/>
  <c r="NZB1365" s="1"/>
  <c r="NZB1371" s="1"/>
  <c r="NZD1360"/>
  <c r="NZD1365" s="1"/>
  <c r="NZD1371" s="1"/>
  <c r="NZS1360"/>
  <c r="NZS1365" s="1"/>
  <c r="NZS1371" s="1"/>
  <c r="OAH1360"/>
  <c r="OAH1365" s="1"/>
  <c r="OAH1371" s="1"/>
  <c r="OAJ1360"/>
  <c r="OAJ1365" s="1"/>
  <c r="OAJ1371" s="1"/>
  <c r="OAY1360"/>
  <c r="OAY1365" s="1"/>
  <c r="OAY1371" s="1"/>
  <c r="OBN1360"/>
  <c r="OBN1365" s="1"/>
  <c r="OBN1371" s="1"/>
  <c r="OBP1360"/>
  <c r="OBP1365" s="1"/>
  <c r="OBP1371" s="1"/>
  <c r="OCE1360"/>
  <c r="OCE1365" s="1"/>
  <c r="OCE1371" s="1"/>
  <c r="OCT1360"/>
  <c r="OCT1365" s="1"/>
  <c r="OCT1371" s="1"/>
  <c r="OCV1360"/>
  <c r="OCV1365" s="1"/>
  <c r="OCV1371" s="1"/>
  <c r="ODK1360"/>
  <c r="ODK1365" s="1"/>
  <c r="ODK1371" s="1"/>
  <c r="ODZ1360"/>
  <c r="ODZ1365" s="1"/>
  <c r="ODZ1371" s="1"/>
  <c r="OEB1360"/>
  <c r="OEB1365" s="1"/>
  <c r="OEB1371" s="1"/>
  <c r="OEQ1360"/>
  <c r="OEQ1365" s="1"/>
  <c r="OEQ1371" s="1"/>
  <c r="OFF1360"/>
  <c r="OFF1365" s="1"/>
  <c r="OFF1371" s="1"/>
  <c r="OFH1360"/>
  <c r="OFH1365" s="1"/>
  <c r="OFH1371" s="1"/>
  <c r="OFW1360"/>
  <c r="OFW1365" s="1"/>
  <c r="OFW1371" s="1"/>
  <c r="OGL1360"/>
  <c r="OGL1365" s="1"/>
  <c r="OGL1371" s="1"/>
  <c r="OGN1360"/>
  <c r="OGN1365" s="1"/>
  <c r="OGN1371" s="1"/>
  <c r="OHC1360"/>
  <c r="OHC1365" s="1"/>
  <c r="OHC1371" s="1"/>
  <c r="OHR1360"/>
  <c r="OHR1365" s="1"/>
  <c r="OHR1371" s="1"/>
  <c r="OHT1360"/>
  <c r="OHT1365" s="1"/>
  <c r="OHT1371" s="1"/>
  <c r="OII1360"/>
  <c r="OII1365" s="1"/>
  <c r="OII1371" s="1"/>
  <c r="OIX1360"/>
  <c r="OIX1365" s="1"/>
  <c r="OIX1371" s="1"/>
  <c r="OIZ1360"/>
  <c r="OIZ1365" s="1"/>
  <c r="OIZ1371" s="1"/>
  <c r="OJO1360"/>
  <c r="OJO1365" s="1"/>
  <c r="OJO1371" s="1"/>
  <c r="OKD1360"/>
  <c r="OKD1365" s="1"/>
  <c r="OKD1371" s="1"/>
  <c r="OKF1360"/>
  <c r="OKF1365" s="1"/>
  <c r="OKF1371" s="1"/>
  <c r="OKU1360"/>
  <c r="OKU1365" s="1"/>
  <c r="OKU1371" s="1"/>
  <c r="OLJ1360"/>
  <c r="OLJ1365" s="1"/>
  <c r="OLJ1371" s="1"/>
  <c r="OLL1360"/>
  <c r="OLL1365" s="1"/>
  <c r="OLL1371" s="1"/>
  <c r="OMA1360"/>
  <c r="OMA1365" s="1"/>
  <c r="OMA1371" s="1"/>
  <c r="OMP1360"/>
  <c r="OMP1365" s="1"/>
  <c r="OMP1371" s="1"/>
  <c r="OMR1360"/>
  <c r="OMR1365" s="1"/>
  <c r="OMR1371" s="1"/>
  <c r="ONG1360"/>
  <c r="ONG1365" s="1"/>
  <c r="ONG1371" s="1"/>
  <c r="ONV1360"/>
  <c r="ONV1365" s="1"/>
  <c r="ONV1371" s="1"/>
  <c r="ONX1360"/>
  <c r="ONX1365" s="1"/>
  <c r="ONX1371" s="1"/>
  <c r="OOM1360"/>
  <c r="OOM1365" s="1"/>
  <c r="OOM1371" s="1"/>
  <c r="OPB1360"/>
  <c r="OPB1365" s="1"/>
  <c r="OPB1371" s="1"/>
  <c r="OPD1360"/>
  <c r="OPD1365" s="1"/>
  <c r="OPD1371" s="1"/>
  <c r="OPS1360"/>
  <c r="OPS1365" s="1"/>
  <c r="OPS1371" s="1"/>
  <c r="OQH1360"/>
  <c r="OQH1365" s="1"/>
  <c r="OQH1371" s="1"/>
  <c r="OQJ1360"/>
  <c r="OQJ1365" s="1"/>
  <c r="OQJ1371" s="1"/>
  <c r="OQY1360"/>
  <c r="OQY1365" s="1"/>
  <c r="OQY1371" s="1"/>
  <c r="ORN1360"/>
  <c r="ORN1365" s="1"/>
  <c r="ORN1371" s="1"/>
  <c r="ORP1360"/>
  <c r="ORP1365" s="1"/>
  <c r="ORP1371" s="1"/>
  <c r="OSE1360"/>
  <c r="OSE1365" s="1"/>
  <c r="OSE1371" s="1"/>
  <c r="OST1360"/>
  <c r="OST1365" s="1"/>
  <c r="OST1371" s="1"/>
  <c r="OSV1360"/>
  <c r="OSV1365" s="1"/>
  <c r="OSV1371" s="1"/>
  <c r="OTK1360"/>
  <c r="OTK1365" s="1"/>
  <c r="OTK1371" s="1"/>
  <c r="OTZ1360"/>
  <c r="OTZ1365" s="1"/>
  <c r="OTZ1371" s="1"/>
  <c r="OUB1360"/>
  <c r="OUB1365" s="1"/>
  <c r="OUB1371" s="1"/>
  <c r="OUQ1360"/>
  <c r="OUQ1365" s="1"/>
  <c r="OUQ1371" s="1"/>
  <c r="OVF1360"/>
  <c r="OVF1365" s="1"/>
  <c r="OVF1371" s="1"/>
  <c r="OVH1360"/>
  <c r="OVH1365" s="1"/>
  <c r="OVH1371" s="1"/>
  <c r="OVW1360"/>
  <c r="OVW1365" s="1"/>
  <c r="OVW1371" s="1"/>
  <c r="OWL1360"/>
  <c r="OWL1365" s="1"/>
  <c r="OWL1371" s="1"/>
  <c r="OWN1360"/>
  <c r="OWN1365" s="1"/>
  <c r="OWN1371" s="1"/>
  <c r="OXC1360"/>
  <c r="OXC1365" s="1"/>
  <c r="OXC1371" s="1"/>
  <c r="OXR1360"/>
  <c r="OXR1365" s="1"/>
  <c r="OXR1371" s="1"/>
  <c r="OXT1360"/>
  <c r="OXT1365" s="1"/>
  <c r="OXT1371" s="1"/>
  <c r="OYI1360"/>
  <c r="OYI1365" s="1"/>
  <c r="OYI1371" s="1"/>
  <c r="OYX1360"/>
  <c r="OYX1365" s="1"/>
  <c r="OYX1371" s="1"/>
  <c r="OYZ1360"/>
  <c r="OYZ1365" s="1"/>
  <c r="OYZ1371" s="1"/>
  <c r="OZO1360"/>
  <c r="OZO1365" s="1"/>
  <c r="OZO1371" s="1"/>
  <c r="PAD1360"/>
  <c r="PAD1365" s="1"/>
  <c r="PAD1371" s="1"/>
  <c r="PAF1360"/>
  <c r="PAF1365" s="1"/>
  <c r="PAF1371" s="1"/>
  <c r="PAU1360"/>
  <c r="PAU1365" s="1"/>
  <c r="PAU1371" s="1"/>
  <c r="PBJ1360"/>
  <c r="PBJ1365" s="1"/>
  <c r="PBJ1371" s="1"/>
  <c r="PBL1360"/>
  <c r="PBL1365" s="1"/>
  <c r="PBL1371" s="1"/>
  <c r="PCA1360"/>
  <c r="PCA1365" s="1"/>
  <c r="PCA1371" s="1"/>
  <c r="PCP1360"/>
  <c r="PCP1365" s="1"/>
  <c r="PCP1371" s="1"/>
  <c r="PCR1360"/>
  <c r="PCR1365" s="1"/>
  <c r="PCR1371" s="1"/>
  <c r="PDG1360"/>
  <c r="PDG1365" s="1"/>
  <c r="PDG1371" s="1"/>
  <c r="PDV1360"/>
  <c r="PDV1365" s="1"/>
  <c r="PDV1371" s="1"/>
  <c r="PDX1360"/>
  <c r="PDX1365" s="1"/>
  <c r="PDX1371" s="1"/>
  <c r="PEM1360"/>
  <c r="PEM1365" s="1"/>
  <c r="PEM1371" s="1"/>
  <c r="PFB1360"/>
  <c r="PFB1365" s="1"/>
  <c r="PFB1371" s="1"/>
  <c r="PFD1360"/>
  <c r="PFD1365" s="1"/>
  <c r="PFD1371" s="1"/>
  <c r="PFS1360"/>
  <c r="PFS1365" s="1"/>
  <c r="PFS1371" s="1"/>
  <c r="PGH1360"/>
  <c r="PGH1365" s="1"/>
  <c r="PGH1371" s="1"/>
  <c r="PGJ1360"/>
  <c r="PGJ1365" s="1"/>
  <c r="PGJ1371" s="1"/>
  <c r="PGY1360"/>
  <c r="PGY1365" s="1"/>
  <c r="PGY1371" s="1"/>
  <c r="PHN1360"/>
  <c r="PHN1365" s="1"/>
  <c r="PHN1371" s="1"/>
  <c r="PHP1360"/>
  <c r="PHP1365" s="1"/>
  <c r="PHP1371" s="1"/>
  <c r="PIE1360"/>
  <c r="PIE1365" s="1"/>
  <c r="PIE1371" s="1"/>
  <c r="PIT1360"/>
  <c r="PIT1365" s="1"/>
  <c r="PIT1371" s="1"/>
  <c r="PIV1360"/>
  <c r="PIV1365" s="1"/>
  <c r="PIV1371" s="1"/>
  <c r="PJK1360"/>
  <c r="PJK1365" s="1"/>
  <c r="PJK1371" s="1"/>
  <c r="PJZ1360"/>
  <c r="PJZ1365" s="1"/>
  <c r="PJZ1371" s="1"/>
  <c r="PKB1360"/>
  <c r="PKB1365" s="1"/>
  <c r="PKB1371" s="1"/>
  <c r="PKQ1360"/>
  <c r="PKQ1365" s="1"/>
  <c r="PKQ1371" s="1"/>
  <c r="PLF1360"/>
  <c r="PLF1365" s="1"/>
  <c r="PLF1371" s="1"/>
  <c r="PLH1360"/>
  <c r="PLH1365" s="1"/>
  <c r="PLH1371" s="1"/>
  <c r="PLW1360"/>
  <c r="PLW1365" s="1"/>
  <c r="PLW1371" s="1"/>
  <c r="PML1360"/>
  <c r="PML1365" s="1"/>
  <c r="PML1371" s="1"/>
  <c r="PMN1360"/>
  <c r="PMN1365" s="1"/>
  <c r="PMN1371" s="1"/>
  <c r="PNC1360"/>
  <c r="PNC1365" s="1"/>
  <c r="PNC1371" s="1"/>
  <c r="PNR1360"/>
  <c r="PNR1365" s="1"/>
  <c r="PNR1371" s="1"/>
  <c r="PNT1360"/>
  <c r="PNT1365" s="1"/>
  <c r="PNT1371" s="1"/>
  <c r="POI1360"/>
  <c r="POI1365" s="1"/>
  <c r="POI1371" s="1"/>
  <c r="POX1360"/>
  <c r="POX1365" s="1"/>
  <c r="POX1371" s="1"/>
  <c r="POZ1360"/>
  <c r="POZ1365" s="1"/>
  <c r="POZ1371" s="1"/>
  <c r="PPO1360"/>
  <c r="PPO1365" s="1"/>
  <c r="PPO1371" s="1"/>
  <c r="PQD1360"/>
  <c r="PQD1365" s="1"/>
  <c r="PQD1371" s="1"/>
  <c r="PQF1360"/>
  <c r="PQF1365" s="1"/>
  <c r="PQF1371" s="1"/>
  <c r="PQU1360"/>
  <c r="PQU1365" s="1"/>
  <c r="PQU1371" s="1"/>
  <c r="PRJ1360"/>
  <c r="PRJ1365" s="1"/>
  <c r="PRJ1371" s="1"/>
  <c r="PRL1360"/>
  <c r="PRL1365" s="1"/>
  <c r="PRL1371" s="1"/>
  <c r="PSA1360"/>
  <c r="PSA1365" s="1"/>
  <c r="PSA1371" s="1"/>
  <c r="PSP1360"/>
  <c r="PSP1365" s="1"/>
  <c r="PSP1371" s="1"/>
  <c r="PSR1360"/>
  <c r="PSR1365" s="1"/>
  <c r="PSR1371" s="1"/>
  <c r="PTG1360"/>
  <c r="PTG1365" s="1"/>
  <c r="PTG1371" s="1"/>
  <c r="PTV1360"/>
  <c r="PTV1365" s="1"/>
  <c r="PTV1371" s="1"/>
  <c r="PTX1360"/>
  <c r="PTX1365" s="1"/>
  <c r="PTX1371" s="1"/>
  <c r="PUM1360"/>
  <c r="PUM1365" s="1"/>
  <c r="PUM1371" s="1"/>
  <c r="PVB1360"/>
  <c r="PVB1365" s="1"/>
  <c r="PVB1371" s="1"/>
  <c r="PVD1360"/>
  <c r="PVD1365" s="1"/>
  <c r="PVD1371" s="1"/>
  <c r="PVS1360"/>
  <c r="PVS1365" s="1"/>
  <c r="PVS1371" s="1"/>
  <c r="PWH1360"/>
  <c r="PWH1365" s="1"/>
  <c r="PWH1371" s="1"/>
  <c r="PWJ1360"/>
  <c r="PWJ1365" s="1"/>
  <c r="PWJ1371" s="1"/>
  <c r="PWY1360"/>
  <c r="PWY1365" s="1"/>
  <c r="PWY1371" s="1"/>
  <c r="PXN1360"/>
  <c r="PXN1365" s="1"/>
  <c r="PXN1371" s="1"/>
  <c r="PXP1360"/>
  <c r="PXP1365" s="1"/>
  <c r="PXP1371" s="1"/>
  <c r="PYE1360"/>
  <c r="PYE1365" s="1"/>
  <c r="PYE1371" s="1"/>
  <c r="PYT1360"/>
  <c r="PYT1365" s="1"/>
  <c r="PYT1371" s="1"/>
  <c r="PYV1360"/>
  <c r="PYV1365" s="1"/>
  <c r="PYV1371" s="1"/>
  <c r="PZK1360"/>
  <c r="PZK1365" s="1"/>
  <c r="PZK1371" s="1"/>
  <c r="PZZ1360"/>
  <c r="PZZ1365" s="1"/>
  <c r="PZZ1371" s="1"/>
  <c r="QAB1360"/>
  <c r="QAB1365" s="1"/>
  <c r="QAB1371" s="1"/>
  <c r="QAQ1360"/>
  <c r="QAQ1365" s="1"/>
  <c r="QAQ1371" s="1"/>
  <c r="QBF1360"/>
  <c r="QBF1365" s="1"/>
  <c r="QBF1371" s="1"/>
  <c r="QBH1360"/>
  <c r="QBH1365" s="1"/>
  <c r="QBH1371" s="1"/>
  <c r="QBW1360"/>
  <c r="QBW1365" s="1"/>
  <c r="QBW1371" s="1"/>
  <c r="QCL1360"/>
  <c r="QCL1365" s="1"/>
  <c r="QCL1371" s="1"/>
  <c r="QCN1360"/>
  <c r="QCN1365" s="1"/>
  <c r="QCN1371" s="1"/>
  <c r="QDC1360"/>
  <c r="QDC1365" s="1"/>
  <c r="QDC1371" s="1"/>
  <c r="QDR1360"/>
  <c r="QDR1365" s="1"/>
  <c r="QDR1371" s="1"/>
  <c r="QDT1360"/>
  <c r="QDT1365" s="1"/>
  <c r="QDT1371" s="1"/>
  <c r="QEI1360"/>
  <c r="QEI1365" s="1"/>
  <c r="QEI1371" s="1"/>
  <c r="QEX1360"/>
  <c r="QEX1365" s="1"/>
  <c r="QEX1371" s="1"/>
  <c r="QEZ1360"/>
  <c r="QEZ1365" s="1"/>
  <c r="QEZ1371" s="1"/>
  <c r="QFO1360"/>
  <c r="QFO1365" s="1"/>
  <c r="QFO1371" s="1"/>
  <c r="QGD1360"/>
  <c r="QGD1365" s="1"/>
  <c r="QGD1371" s="1"/>
  <c r="QGF1360"/>
  <c r="QGF1365" s="1"/>
  <c r="QGF1371" s="1"/>
  <c r="QGU1360"/>
  <c r="QGU1365" s="1"/>
  <c r="QGU1371" s="1"/>
  <c r="QHJ1360"/>
  <c r="QHJ1365" s="1"/>
  <c r="QHJ1371" s="1"/>
  <c r="QHL1360"/>
  <c r="QHL1365" s="1"/>
  <c r="QHL1371" s="1"/>
  <c r="QIA1360"/>
  <c r="QIA1365" s="1"/>
  <c r="QIA1371" s="1"/>
  <c r="QIP1360"/>
  <c r="QIP1365" s="1"/>
  <c r="QIP1371" s="1"/>
  <c r="QIR1360"/>
  <c r="QIR1365" s="1"/>
  <c r="QIR1371" s="1"/>
  <c r="QJG1360"/>
  <c r="QJG1365" s="1"/>
  <c r="QJG1371" s="1"/>
  <c r="QJV1360"/>
  <c r="QJV1365" s="1"/>
  <c r="QJV1371" s="1"/>
  <c r="QJX1360"/>
  <c r="QJX1365" s="1"/>
  <c r="QJX1371" s="1"/>
  <c r="QKM1360"/>
  <c r="QKM1365" s="1"/>
  <c r="QKM1371" s="1"/>
  <c r="QLB1360"/>
  <c r="QLB1365" s="1"/>
  <c r="QLB1371" s="1"/>
  <c r="QLD1360"/>
  <c r="QLD1365" s="1"/>
  <c r="QLD1371" s="1"/>
  <c r="QLS1360"/>
  <c r="QLS1365" s="1"/>
  <c r="QLS1371" s="1"/>
  <c r="QMH1360"/>
  <c r="QMH1365" s="1"/>
  <c r="QMH1371" s="1"/>
  <c r="QMJ1360"/>
  <c r="QMJ1365" s="1"/>
  <c r="QMJ1371" s="1"/>
  <c r="QMY1360"/>
  <c r="QMY1365" s="1"/>
  <c r="QMY1371" s="1"/>
  <c r="QNN1360"/>
  <c r="QNN1365" s="1"/>
  <c r="QNN1371" s="1"/>
  <c r="QNP1360"/>
  <c r="QNP1365" s="1"/>
  <c r="QNP1371" s="1"/>
  <c r="QOE1360"/>
  <c r="QOE1365" s="1"/>
  <c r="QOE1371" s="1"/>
  <c r="QOT1360"/>
  <c r="QOT1365" s="1"/>
  <c r="QOT1371" s="1"/>
  <c r="QOV1360"/>
  <c r="QOV1365" s="1"/>
  <c r="QOV1371" s="1"/>
  <c r="QPK1360"/>
  <c r="QPK1365" s="1"/>
  <c r="QPK1371" s="1"/>
  <c r="QPZ1360"/>
  <c r="QPZ1365" s="1"/>
  <c r="QPZ1371" s="1"/>
  <c r="QQB1360"/>
  <c r="QQB1365" s="1"/>
  <c r="QQB1371" s="1"/>
  <c r="QQQ1360"/>
  <c r="QQQ1365" s="1"/>
  <c r="QQQ1371" s="1"/>
  <c r="QRF1360"/>
  <c r="QRF1365" s="1"/>
  <c r="QRF1371" s="1"/>
  <c r="QRH1360"/>
  <c r="QRH1365" s="1"/>
  <c r="QRH1371" s="1"/>
  <c r="QRW1360"/>
  <c r="QRW1365" s="1"/>
  <c r="QRW1371" s="1"/>
  <c r="QSL1360"/>
  <c r="QSL1365" s="1"/>
  <c r="QSL1371" s="1"/>
  <c r="QSN1360"/>
  <c r="QSN1365" s="1"/>
  <c r="QSN1371" s="1"/>
  <c r="QTC1360"/>
  <c r="QTC1365" s="1"/>
  <c r="QTC1371" s="1"/>
  <c r="QTR1360"/>
  <c r="QTR1365" s="1"/>
  <c r="QTR1371" s="1"/>
  <c r="QTT1360"/>
  <c r="QTT1365" s="1"/>
  <c r="QTT1371" s="1"/>
  <c r="QUI1360"/>
  <c r="QUI1365" s="1"/>
  <c r="QUI1371" s="1"/>
  <c r="QUX1360"/>
  <c r="QUX1365" s="1"/>
  <c r="QUX1371" s="1"/>
  <c r="QUZ1360"/>
  <c r="QUZ1365" s="1"/>
  <c r="QUZ1371" s="1"/>
  <c r="QVO1360"/>
  <c r="QVO1365" s="1"/>
  <c r="QVO1371" s="1"/>
  <c r="QWD1360"/>
  <c r="QWD1365" s="1"/>
  <c r="QWD1371" s="1"/>
  <c r="QWF1360"/>
  <c r="QWF1365" s="1"/>
  <c r="QWF1371" s="1"/>
  <c r="QWU1360"/>
  <c r="QWU1365" s="1"/>
  <c r="QWU1371" s="1"/>
  <c r="QXJ1360"/>
  <c r="QXJ1365" s="1"/>
  <c r="QXJ1371" s="1"/>
  <c r="QXL1360"/>
  <c r="QXL1365" s="1"/>
  <c r="QXL1371" s="1"/>
  <c r="QYA1360"/>
  <c r="QYA1365" s="1"/>
  <c r="QYA1371" s="1"/>
  <c r="QYP1360"/>
  <c r="QYP1365" s="1"/>
  <c r="QYP1371" s="1"/>
  <c r="QYR1360"/>
  <c r="QYR1365" s="1"/>
  <c r="QYR1371" s="1"/>
  <c r="QZG1360"/>
  <c r="QZG1365" s="1"/>
  <c r="QZG1371" s="1"/>
  <c r="QZV1360"/>
  <c r="QZV1365" s="1"/>
  <c r="QZV1371" s="1"/>
  <c r="QZX1360"/>
  <c r="QZX1365" s="1"/>
  <c r="QZX1371" s="1"/>
  <c r="RAM1360"/>
  <c r="RAM1365" s="1"/>
  <c r="RAM1371" s="1"/>
  <c r="RBB1360"/>
  <c r="RBB1365" s="1"/>
  <c r="RBB1371" s="1"/>
  <c r="RBD1360"/>
  <c r="RBD1365" s="1"/>
  <c r="RBD1371" s="1"/>
  <c r="RBS1360"/>
  <c r="RBS1365" s="1"/>
  <c r="RBS1371" s="1"/>
  <c r="RCH1360"/>
  <c r="RCH1365" s="1"/>
  <c r="RCH1371" s="1"/>
  <c r="RCJ1360"/>
  <c r="RCJ1365" s="1"/>
  <c r="RCJ1371" s="1"/>
  <c r="RCY1360"/>
  <c r="RCY1365" s="1"/>
  <c r="RCY1371" s="1"/>
  <c r="RDN1360"/>
  <c r="RDN1365" s="1"/>
  <c r="RDN1371" s="1"/>
  <c r="RDP1360"/>
  <c r="RDP1365" s="1"/>
  <c r="RDP1371" s="1"/>
  <c r="REE1360"/>
  <c r="REE1365" s="1"/>
  <c r="REE1371" s="1"/>
  <c r="RET1360"/>
  <c r="RET1365" s="1"/>
  <c r="RET1371" s="1"/>
  <c r="REV1360"/>
  <c r="REV1365" s="1"/>
  <c r="REV1371" s="1"/>
  <c r="RFK1360"/>
  <c r="RFK1365" s="1"/>
  <c r="RFK1371" s="1"/>
  <c r="RFZ1360"/>
  <c r="RFZ1365" s="1"/>
  <c r="RFZ1371" s="1"/>
  <c r="RGB1360"/>
  <c r="RGB1365" s="1"/>
  <c r="RGB1371" s="1"/>
  <c r="RGQ1360"/>
  <c r="RGQ1365" s="1"/>
  <c r="RGQ1371" s="1"/>
  <c r="RHF1360"/>
  <c r="RHF1365" s="1"/>
  <c r="RHF1371" s="1"/>
  <c r="RHH1360"/>
  <c r="RHH1365" s="1"/>
  <c r="RHH1371" s="1"/>
  <c r="RHW1360"/>
  <c r="RHW1365" s="1"/>
  <c r="RHW1371" s="1"/>
  <c r="RIL1360"/>
  <c r="RIL1365" s="1"/>
  <c r="RIL1371" s="1"/>
  <c r="RIN1360"/>
  <c r="RIN1365" s="1"/>
  <c r="RIN1371" s="1"/>
  <c r="RJC1360"/>
  <c r="RJC1365" s="1"/>
  <c r="RJC1371" s="1"/>
  <c r="RJR1360"/>
  <c r="RJR1365" s="1"/>
  <c r="RJR1371" s="1"/>
  <c r="RJT1360"/>
  <c r="RJT1365" s="1"/>
  <c r="RJT1371" s="1"/>
  <c r="RKI1360"/>
  <c r="RKI1365" s="1"/>
  <c r="RKI1371" s="1"/>
  <c r="RKX1360"/>
  <c r="RKX1365" s="1"/>
  <c r="RKX1371" s="1"/>
  <c r="RKZ1360"/>
  <c r="RKZ1365" s="1"/>
  <c r="RKZ1371" s="1"/>
  <c r="RLO1360"/>
  <c r="RLO1365" s="1"/>
  <c r="RLO1371" s="1"/>
  <c r="RMD1360"/>
  <c r="RMD1365" s="1"/>
  <c r="RMD1371" s="1"/>
  <c r="RMF1360"/>
  <c r="RMF1365" s="1"/>
  <c r="RMF1371" s="1"/>
  <c r="RMU1360"/>
  <c r="RMU1365" s="1"/>
  <c r="RMU1371" s="1"/>
  <c r="RNJ1360"/>
  <c r="RNJ1365" s="1"/>
  <c r="RNJ1371" s="1"/>
  <c r="RNL1360"/>
  <c r="RNL1365" s="1"/>
  <c r="RNL1371" s="1"/>
  <c r="ROA1360"/>
  <c r="ROA1365" s="1"/>
  <c r="ROA1371" s="1"/>
  <c r="ROP1360"/>
  <c r="ROP1365" s="1"/>
  <c r="ROP1371" s="1"/>
  <c r="ROR1360"/>
  <c r="ROR1365" s="1"/>
  <c r="ROR1371" s="1"/>
  <c r="RPG1360"/>
  <c r="RPG1365" s="1"/>
  <c r="RPG1371" s="1"/>
  <c r="RPV1360"/>
  <c r="RPV1365" s="1"/>
  <c r="RPV1371" s="1"/>
  <c r="RPX1360"/>
  <c r="RPX1365" s="1"/>
  <c r="RPX1371" s="1"/>
  <c r="RQM1360"/>
  <c r="RQM1365" s="1"/>
  <c r="RQM1371" s="1"/>
  <c r="RRB1360"/>
  <c r="RRB1365" s="1"/>
  <c r="RRB1371" s="1"/>
  <c r="RRD1360"/>
  <c r="RRD1365" s="1"/>
  <c r="RRD1371" s="1"/>
  <c r="RRS1360"/>
  <c r="RRS1365" s="1"/>
  <c r="RRS1371" s="1"/>
  <c r="RSH1360"/>
  <c r="RSH1365" s="1"/>
  <c r="RSH1371" s="1"/>
  <c r="RSJ1360"/>
  <c r="RSJ1365" s="1"/>
  <c r="RSJ1371" s="1"/>
  <c r="RSY1360"/>
  <c r="RSY1365" s="1"/>
  <c r="RSY1371" s="1"/>
  <c r="RTN1360"/>
  <c r="RTN1365" s="1"/>
  <c r="RTN1371" s="1"/>
  <c r="RTP1360"/>
  <c r="RTP1365" s="1"/>
  <c r="RTP1371" s="1"/>
  <c r="RUE1360"/>
  <c r="RUE1365" s="1"/>
  <c r="RUE1371" s="1"/>
  <c r="RUT1360"/>
  <c r="RUT1365" s="1"/>
  <c r="RUT1371" s="1"/>
  <c r="RUV1360"/>
  <c r="RUV1365" s="1"/>
  <c r="RUV1371" s="1"/>
  <c r="RVK1360"/>
  <c r="RVK1365" s="1"/>
  <c r="RVK1371" s="1"/>
  <c r="RVZ1360"/>
  <c r="RVZ1365" s="1"/>
  <c r="RVZ1371" s="1"/>
  <c r="RWB1360"/>
  <c r="RWB1365" s="1"/>
  <c r="RWB1371" s="1"/>
  <c r="RWQ1360"/>
  <c r="RWQ1365" s="1"/>
  <c r="RWQ1371" s="1"/>
  <c r="RXF1360"/>
  <c r="RXF1365" s="1"/>
  <c r="RXF1371" s="1"/>
  <c r="RXH1360"/>
  <c r="RXH1365" s="1"/>
  <c r="RXH1371" s="1"/>
  <c r="RXW1360"/>
  <c r="RXW1365" s="1"/>
  <c r="RXW1371" s="1"/>
  <c r="RYL1360"/>
  <c r="RYL1365" s="1"/>
  <c r="RYL1371" s="1"/>
  <c r="RYN1360"/>
  <c r="RYN1365" s="1"/>
  <c r="RYN1371" s="1"/>
  <c r="RZC1360"/>
  <c r="RZC1365" s="1"/>
  <c r="RZC1371" s="1"/>
  <c r="RZR1360"/>
  <c r="RZR1365" s="1"/>
  <c r="RZR1371" s="1"/>
  <c r="RZT1360"/>
  <c r="RZT1365" s="1"/>
  <c r="RZT1371" s="1"/>
  <c r="SAI1360"/>
  <c r="SAI1365" s="1"/>
  <c r="SAI1371" s="1"/>
  <c r="SAX1360"/>
  <c r="SAX1365" s="1"/>
  <c r="SAX1371" s="1"/>
  <c r="SAZ1360"/>
  <c r="SAZ1365" s="1"/>
  <c r="SAZ1371" s="1"/>
  <c r="SBO1360"/>
  <c r="SBO1365" s="1"/>
  <c r="SBO1371" s="1"/>
  <c r="SCD1360"/>
  <c r="SCD1365" s="1"/>
  <c r="SCD1371" s="1"/>
  <c r="SCF1360"/>
  <c r="SCF1365" s="1"/>
  <c r="SCF1371" s="1"/>
  <c r="SCU1360"/>
  <c r="SCU1365" s="1"/>
  <c r="SCU1371" s="1"/>
  <c r="SDJ1360"/>
  <c r="SDJ1365" s="1"/>
  <c r="SDJ1371" s="1"/>
  <c r="SDL1360"/>
  <c r="SDL1365" s="1"/>
  <c r="SDL1371" s="1"/>
  <c r="SEA1360"/>
  <c r="SEA1365" s="1"/>
  <c r="SEA1371" s="1"/>
  <c r="SEP1360"/>
  <c r="SEP1365" s="1"/>
  <c r="SEP1371" s="1"/>
  <c r="SER1360"/>
  <c r="SER1365" s="1"/>
  <c r="SER1371" s="1"/>
  <c r="SFG1360"/>
  <c r="SFG1365" s="1"/>
  <c r="SFG1371" s="1"/>
  <c r="SFV1360"/>
  <c r="SFV1365" s="1"/>
  <c r="SFV1371" s="1"/>
  <c r="SFX1360"/>
  <c r="SFX1365" s="1"/>
  <c r="SFX1371" s="1"/>
  <c r="SGM1360"/>
  <c r="SGM1365" s="1"/>
  <c r="SGM1371" s="1"/>
  <c r="SHB1360"/>
  <c r="SHB1365" s="1"/>
  <c r="SHB1371" s="1"/>
  <c r="SHD1360"/>
  <c r="SHD1365" s="1"/>
  <c r="SHD1371" s="1"/>
  <c r="SHS1360"/>
  <c r="SHS1365" s="1"/>
  <c r="SHS1371" s="1"/>
  <c r="SIH1360"/>
  <c r="SIH1365" s="1"/>
  <c r="SIH1371" s="1"/>
  <c r="SIJ1360"/>
  <c r="SIJ1365" s="1"/>
  <c r="SIJ1371" s="1"/>
  <c r="SIY1360"/>
  <c r="SIY1365" s="1"/>
  <c r="SIY1371" s="1"/>
  <c r="SJN1360"/>
  <c r="SJN1365" s="1"/>
  <c r="SJN1371" s="1"/>
  <c r="SJP1360"/>
  <c r="SJP1365" s="1"/>
  <c r="SJP1371" s="1"/>
  <c r="SKE1360"/>
  <c r="SKE1365" s="1"/>
  <c r="SKE1371" s="1"/>
  <c r="SKT1360"/>
  <c r="SKT1365" s="1"/>
  <c r="SKT1371" s="1"/>
  <c r="SKV1360"/>
  <c r="SKV1365" s="1"/>
  <c r="SKV1371" s="1"/>
  <c r="SLK1360"/>
  <c r="SLK1365" s="1"/>
  <c r="SLK1371" s="1"/>
  <c r="SLZ1360"/>
  <c r="SLZ1365" s="1"/>
  <c r="SLZ1371" s="1"/>
  <c r="SMB1360"/>
  <c r="SMB1365" s="1"/>
  <c r="SMB1371" s="1"/>
  <c r="SMQ1360"/>
  <c r="SMQ1365" s="1"/>
  <c r="SMQ1371" s="1"/>
  <c r="SNF1360"/>
  <c r="SNF1365" s="1"/>
  <c r="SNF1371" s="1"/>
  <c r="SNH1360"/>
  <c r="SNH1365" s="1"/>
  <c r="SNH1371" s="1"/>
  <c r="SNW1360"/>
  <c r="SNW1365" s="1"/>
  <c r="SNW1371" s="1"/>
  <c r="SOL1360"/>
  <c r="SOL1365" s="1"/>
  <c r="SOL1371" s="1"/>
  <c r="SON1360"/>
  <c r="SON1365" s="1"/>
  <c r="SON1371" s="1"/>
  <c r="SPC1360"/>
  <c r="SPC1365" s="1"/>
  <c r="SPC1371" s="1"/>
  <c r="SPR1360"/>
  <c r="SPR1365" s="1"/>
  <c r="SPR1371" s="1"/>
  <c r="SPT1360"/>
  <c r="SPT1365" s="1"/>
  <c r="SPT1371" s="1"/>
  <c r="SQI1360"/>
  <c r="SQI1365" s="1"/>
  <c r="SQI1371" s="1"/>
  <c r="SQX1360"/>
  <c r="SQX1365" s="1"/>
  <c r="SQX1371" s="1"/>
  <c r="SQZ1360"/>
  <c r="SQZ1365" s="1"/>
  <c r="SQZ1371" s="1"/>
  <c r="SRO1360"/>
  <c r="SRO1365" s="1"/>
  <c r="SRO1371" s="1"/>
  <c r="SSD1360"/>
  <c r="SSD1365" s="1"/>
  <c r="SSD1371" s="1"/>
  <c r="SSF1360"/>
  <c r="SSF1365" s="1"/>
  <c r="SSF1371" s="1"/>
  <c r="SSU1360"/>
  <c r="SSU1365" s="1"/>
  <c r="SSU1371" s="1"/>
  <c r="STJ1360"/>
  <c r="STJ1365" s="1"/>
  <c r="STJ1371" s="1"/>
  <c r="STL1360"/>
  <c r="STL1365" s="1"/>
  <c r="STL1371" s="1"/>
  <c r="SUA1360"/>
  <c r="SUA1365" s="1"/>
  <c r="SUA1371" s="1"/>
  <c r="SUP1360"/>
  <c r="SUP1365" s="1"/>
  <c r="SUP1371" s="1"/>
  <c r="SUR1360"/>
  <c r="SUR1365" s="1"/>
  <c r="SUR1371" s="1"/>
  <c r="SVG1360"/>
  <c r="SVG1365" s="1"/>
  <c r="SVG1371" s="1"/>
  <c r="SVV1360"/>
  <c r="SVV1365" s="1"/>
  <c r="SVV1371" s="1"/>
  <c r="SVX1360"/>
  <c r="SVX1365" s="1"/>
  <c r="SVX1371" s="1"/>
  <c r="SWM1360"/>
  <c r="SWM1365" s="1"/>
  <c r="SWM1371" s="1"/>
  <c r="SXB1360"/>
  <c r="SXB1365" s="1"/>
  <c r="SXB1371" s="1"/>
  <c r="SXD1360"/>
  <c r="SXD1365" s="1"/>
  <c r="SXD1371" s="1"/>
  <c r="SXS1360"/>
  <c r="SXS1365" s="1"/>
  <c r="SXS1371" s="1"/>
  <c r="SYH1360"/>
  <c r="SYH1365" s="1"/>
  <c r="SYH1371" s="1"/>
  <c r="SYJ1360"/>
  <c r="SYJ1365" s="1"/>
  <c r="SYJ1371" s="1"/>
  <c r="SYY1360"/>
  <c r="SYY1365" s="1"/>
  <c r="SYY1371" s="1"/>
  <c r="SZN1360"/>
  <c r="SZN1365" s="1"/>
  <c r="SZN1371" s="1"/>
  <c r="SZP1360"/>
  <c r="SZP1365" s="1"/>
  <c r="SZP1371" s="1"/>
  <c r="TAE1360"/>
  <c r="TAE1365" s="1"/>
  <c r="TAE1371" s="1"/>
  <c r="TAT1360"/>
  <c r="TAT1365" s="1"/>
  <c r="TAT1371" s="1"/>
  <c r="TAV1360"/>
  <c r="TAV1365" s="1"/>
  <c r="TAV1371" s="1"/>
  <c r="TBK1360"/>
  <c r="TBK1365" s="1"/>
  <c r="TBK1371" s="1"/>
  <c r="TBZ1360"/>
  <c r="TBZ1365" s="1"/>
  <c r="TBZ1371" s="1"/>
  <c r="TCB1360"/>
  <c r="TCB1365" s="1"/>
  <c r="TCB1371" s="1"/>
  <c r="TCQ1360"/>
  <c r="TCQ1365" s="1"/>
  <c r="TCQ1371" s="1"/>
  <c r="TDF1360"/>
  <c r="TDF1365" s="1"/>
  <c r="TDF1371" s="1"/>
  <c r="TDH1360"/>
  <c r="TDH1365" s="1"/>
  <c r="TDH1371" s="1"/>
  <c r="TDW1360"/>
  <c r="TDW1365" s="1"/>
  <c r="TDW1371" s="1"/>
  <c r="TEL1360"/>
  <c r="TEL1365" s="1"/>
  <c r="TEL1371" s="1"/>
  <c r="TEN1360"/>
  <c r="TEN1365" s="1"/>
  <c r="TEN1371" s="1"/>
  <c r="TFC1360"/>
  <c r="TFC1365" s="1"/>
  <c r="TFC1371" s="1"/>
  <c r="TFR1360"/>
  <c r="TFR1365" s="1"/>
  <c r="TFR1371" s="1"/>
  <c r="TFT1360"/>
  <c r="TFT1365" s="1"/>
  <c r="TFT1371" s="1"/>
  <c r="TGI1360"/>
  <c r="TGI1365" s="1"/>
  <c r="TGI1371" s="1"/>
  <c r="TGX1360"/>
  <c r="TGX1365" s="1"/>
  <c r="TGX1371" s="1"/>
  <c r="TGZ1360"/>
  <c r="TGZ1365" s="1"/>
  <c r="TGZ1371" s="1"/>
  <c r="THO1360"/>
  <c r="THO1365" s="1"/>
  <c r="THO1371" s="1"/>
  <c r="TID1360"/>
  <c r="TID1365" s="1"/>
  <c r="TID1371" s="1"/>
  <c r="TIF1360"/>
  <c r="TIF1365" s="1"/>
  <c r="TIF1371" s="1"/>
  <c r="TIU1360"/>
  <c r="TIU1365" s="1"/>
  <c r="TIU1371" s="1"/>
  <c r="TJJ1360"/>
  <c r="TJJ1365" s="1"/>
  <c r="TJJ1371" s="1"/>
  <c r="TJL1360"/>
  <c r="TJL1365" s="1"/>
  <c r="TJL1371" s="1"/>
  <c r="TKA1360"/>
  <c r="TKA1365" s="1"/>
  <c r="TKA1371" s="1"/>
  <c r="TKP1360"/>
  <c r="TKP1365" s="1"/>
  <c r="TKP1371" s="1"/>
  <c r="TKR1360"/>
  <c r="TKR1365" s="1"/>
  <c r="TKR1371" s="1"/>
  <c r="TLG1360"/>
  <c r="TLG1365" s="1"/>
  <c r="TLG1371" s="1"/>
  <c r="TLV1360"/>
  <c r="TLV1365" s="1"/>
  <c r="TLV1371" s="1"/>
  <c r="TLX1360"/>
  <c r="TLX1365" s="1"/>
  <c r="TLX1371" s="1"/>
  <c r="TMM1360"/>
  <c r="TMM1365" s="1"/>
  <c r="TMM1371" s="1"/>
  <c r="TNB1360"/>
  <c r="TNB1365" s="1"/>
  <c r="TNB1371" s="1"/>
  <c r="TND1360"/>
  <c r="TND1365" s="1"/>
  <c r="TND1371" s="1"/>
  <c r="TNS1360"/>
  <c r="TNS1365" s="1"/>
  <c r="TNS1371" s="1"/>
  <c r="TOH1360"/>
  <c r="TOH1365" s="1"/>
  <c r="TOH1371" s="1"/>
  <c r="TOJ1360"/>
  <c r="TOJ1365" s="1"/>
  <c r="TOJ1371" s="1"/>
  <c r="TOY1360"/>
  <c r="TOY1365" s="1"/>
  <c r="TOY1371" s="1"/>
  <c r="TPN1360"/>
  <c r="TPN1365" s="1"/>
  <c r="TPN1371" s="1"/>
  <c r="TPP1360"/>
  <c r="TPP1365" s="1"/>
  <c r="TPP1371" s="1"/>
  <c r="TQE1360"/>
  <c r="TQE1365" s="1"/>
  <c r="TQE1371" s="1"/>
  <c r="TQT1360"/>
  <c r="TQT1365" s="1"/>
  <c r="TQT1371" s="1"/>
  <c r="TQV1360"/>
  <c r="TQV1365" s="1"/>
  <c r="TQV1371" s="1"/>
  <c r="TRK1360"/>
  <c r="TRK1365" s="1"/>
  <c r="TRK1371" s="1"/>
  <c r="TRZ1360"/>
  <c r="TRZ1365" s="1"/>
  <c r="TRZ1371" s="1"/>
  <c r="TSB1360"/>
  <c r="TSB1365" s="1"/>
  <c r="TSB1371" s="1"/>
  <c r="TSQ1360"/>
  <c r="TSQ1365" s="1"/>
  <c r="TSQ1371" s="1"/>
  <c r="TTF1360"/>
  <c r="TTF1365" s="1"/>
  <c r="TTF1371" s="1"/>
  <c r="TTH1360"/>
  <c r="TTH1365" s="1"/>
  <c r="TTH1371" s="1"/>
  <c r="TTW1360"/>
  <c r="TTW1365" s="1"/>
  <c r="TTW1371" s="1"/>
  <c r="TUL1360"/>
  <c r="TUL1365" s="1"/>
  <c r="TUL1371" s="1"/>
  <c r="TUN1360"/>
  <c r="TUN1365" s="1"/>
  <c r="TUN1371" s="1"/>
  <c r="TVC1360"/>
  <c r="TVC1365" s="1"/>
  <c r="TVC1371" s="1"/>
  <c r="TVR1360"/>
  <c r="TVR1365" s="1"/>
  <c r="TVR1371" s="1"/>
  <c r="TVT1360"/>
  <c r="TVT1365" s="1"/>
  <c r="TVT1371" s="1"/>
  <c r="TWI1360"/>
  <c r="TWI1365" s="1"/>
  <c r="TWI1371" s="1"/>
  <c r="TWX1360"/>
  <c r="TWX1365" s="1"/>
  <c r="TWX1371" s="1"/>
  <c r="TWZ1360"/>
  <c r="TWZ1365" s="1"/>
  <c r="TWZ1371" s="1"/>
  <c r="TXO1360"/>
  <c r="TXO1365" s="1"/>
  <c r="TXO1371" s="1"/>
  <c r="TYD1360"/>
  <c r="TYD1365" s="1"/>
  <c r="TYD1371" s="1"/>
  <c r="TYF1360"/>
  <c r="TYF1365" s="1"/>
  <c r="TYF1371" s="1"/>
  <c r="TYU1360"/>
  <c r="TYU1365" s="1"/>
  <c r="TYU1371" s="1"/>
  <c r="TZJ1360"/>
  <c r="TZJ1365" s="1"/>
  <c r="TZJ1371" s="1"/>
  <c r="TZL1360"/>
  <c r="TZL1365" s="1"/>
  <c r="TZL1371" s="1"/>
  <c r="UAA1360"/>
  <c r="UAA1365" s="1"/>
  <c r="UAA1371" s="1"/>
  <c r="UAP1360"/>
  <c r="UAP1365" s="1"/>
  <c r="UAP1371" s="1"/>
  <c r="UAR1360"/>
  <c r="UAR1365" s="1"/>
  <c r="UAR1371" s="1"/>
  <c r="UBG1360"/>
  <c r="UBG1365" s="1"/>
  <c r="UBG1371" s="1"/>
  <c r="UBV1360"/>
  <c r="UBV1365" s="1"/>
  <c r="UBV1371" s="1"/>
  <c r="UBX1360"/>
  <c r="UBX1365" s="1"/>
  <c r="UBX1371" s="1"/>
  <c r="UCM1360"/>
  <c r="UCM1365" s="1"/>
  <c r="UCM1371" s="1"/>
  <c r="UDB1360"/>
  <c r="UDB1365" s="1"/>
  <c r="UDB1371" s="1"/>
  <c r="UDD1360"/>
  <c r="UDD1365" s="1"/>
  <c r="UDD1371" s="1"/>
  <c r="UDS1360"/>
  <c r="UDS1365" s="1"/>
  <c r="UDS1371" s="1"/>
  <c r="UEH1360"/>
  <c r="UEH1365" s="1"/>
  <c r="UEH1371" s="1"/>
  <c r="UEJ1360"/>
  <c r="UEJ1365" s="1"/>
  <c r="UEJ1371" s="1"/>
  <c r="UEY1360"/>
  <c r="UEY1365" s="1"/>
  <c r="UEY1371" s="1"/>
  <c r="UFN1360"/>
  <c r="UFN1365" s="1"/>
  <c r="UFN1371" s="1"/>
  <c r="UFP1360"/>
  <c r="UFP1365" s="1"/>
  <c r="UFP1371" s="1"/>
  <c r="UGE1360"/>
  <c r="UGE1365" s="1"/>
  <c r="UGE1371" s="1"/>
  <c r="UGT1360"/>
  <c r="UGT1365" s="1"/>
  <c r="UGT1371" s="1"/>
  <c r="UGV1360"/>
  <c r="UGV1365" s="1"/>
  <c r="UGV1371" s="1"/>
  <c r="UHK1360"/>
  <c r="UHK1365" s="1"/>
  <c r="UHK1371" s="1"/>
  <c r="UHZ1360"/>
  <c r="UHZ1365" s="1"/>
  <c r="UHZ1371" s="1"/>
  <c r="UIB1360"/>
  <c r="UIB1365" s="1"/>
  <c r="UIB1371" s="1"/>
  <c r="UIQ1360"/>
  <c r="UIQ1365" s="1"/>
  <c r="UIQ1371" s="1"/>
  <c r="UJF1360"/>
  <c r="UJF1365" s="1"/>
  <c r="UJF1371" s="1"/>
  <c r="UJH1360"/>
  <c r="UJH1365" s="1"/>
  <c r="UJH1371" s="1"/>
  <c r="UJW1360"/>
  <c r="UJW1365" s="1"/>
  <c r="UJW1371" s="1"/>
  <c r="UKL1360"/>
  <c r="UKL1365" s="1"/>
  <c r="UKL1371" s="1"/>
  <c r="UKN1360"/>
  <c r="UKN1365" s="1"/>
  <c r="UKN1371" s="1"/>
  <c r="ULC1360"/>
  <c r="ULC1365" s="1"/>
  <c r="ULC1371" s="1"/>
  <c r="ULR1360"/>
  <c r="ULR1365" s="1"/>
  <c r="ULR1371" s="1"/>
  <c r="ULT1360"/>
  <c r="ULT1365" s="1"/>
  <c r="ULT1371" s="1"/>
  <c r="UMI1360"/>
  <c r="UMI1365" s="1"/>
  <c r="UMI1371" s="1"/>
  <c r="UMX1360"/>
  <c r="UMX1365" s="1"/>
  <c r="UMX1371" s="1"/>
  <c r="UMZ1360"/>
  <c r="UMZ1365" s="1"/>
  <c r="UMZ1371" s="1"/>
  <c r="UNO1360"/>
  <c r="UNO1365" s="1"/>
  <c r="UNO1371" s="1"/>
  <c r="UOD1360"/>
  <c r="UOD1365" s="1"/>
  <c r="UOD1371" s="1"/>
  <c r="UOF1360"/>
  <c r="UOF1365" s="1"/>
  <c r="UOF1371" s="1"/>
  <c r="UOU1360"/>
  <c r="UOU1365" s="1"/>
  <c r="UOU1371" s="1"/>
  <c r="UPJ1360"/>
  <c r="UPJ1365" s="1"/>
  <c r="UPJ1371" s="1"/>
  <c r="UPL1360"/>
  <c r="UPL1365" s="1"/>
  <c r="UPL1371" s="1"/>
  <c r="UQA1360"/>
  <c r="UQA1365" s="1"/>
  <c r="UQA1371" s="1"/>
  <c r="UQP1360"/>
  <c r="UQP1365" s="1"/>
  <c r="UQP1371" s="1"/>
  <c r="UQR1360"/>
  <c r="UQR1365" s="1"/>
  <c r="UQR1371" s="1"/>
  <c r="URG1360"/>
  <c r="URG1365" s="1"/>
  <c r="URG1371" s="1"/>
  <c r="URV1360"/>
  <c r="URV1365" s="1"/>
  <c r="URV1371" s="1"/>
  <c r="URX1360"/>
  <c r="URX1365" s="1"/>
  <c r="URX1371" s="1"/>
  <c r="USM1360"/>
  <c r="USM1365" s="1"/>
  <c r="USM1371" s="1"/>
  <c r="UTB1360"/>
  <c r="UTB1365" s="1"/>
  <c r="UTB1371" s="1"/>
  <c r="UTD1360"/>
  <c r="UTD1365" s="1"/>
  <c r="UTD1371" s="1"/>
  <c r="UTS1360"/>
  <c r="UTS1365" s="1"/>
  <c r="UTS1371" s="1"/>
  <c r="UUH1360"/>
  <c r="UUH1365" s="1"/>
  <c r="UUH1371" s="1"/>
  <c r="UUJ1360"/>
  <c r="UUJ1365" s="1"/>
  <c r="UUJ1371" s="1"/>
  <c r="UUY1360"/>
  <c r="UUY1365" s="1"/>
  <c r="UUY1371" s="1"/>
  <c r="UVN1360"/>
  <c r="UVN1365" s="1"/>
  <c r="UVN1371" s="1"/>
  <c r="UVP1360"/>
  <c r="UVP1365" s="1"/>
  <c r="UVP1371" s="1"/>
  <c r="UWE1360"/>
  <c r="UWE1365" s="1"/>
  <c r="UWE1371" s="1"/>
  <c r="UWT1360"/>
  <c r="UWT1365" s="1"/>
  <c r="UWT1371" s="1"/>
  <c r="UWV1360"/>
  <c r="UWV1365" s="1"/>
  <c r="UWV1371" s="1"/>
  <c r="UXK1360"/>
  <c r="UXK1365" s="1"/>
  <c r="UXK1371" s="1"/>
  <c r="UXZ1360"/>
  <c r="UXZ1365" s="1"/>
  <c r="UXZ1371" s="1"/>
  <c r="UYB1360"/>
  <c r="UYB1365" s="1"/>
  <c r="UYB1371" s="1"/>
  <c r="UYQ1360"/>
  <c r="UYQ1365" s="1"/>
  <c r="UYQ1371" s="1"/>
  <c r="UZF1360"/>
  <c r="UZF1365" s="1"/>
  <c r="UZF1371" s="1"/>
  <c r="UZH1360"/>
  <c r="UZH1365" s="1"/>
  <c r="UZH1371" s="1"/>
  <c r="UZW1360"/>
  <c r="UZW1365" s="1"/>
  <c r="UZW1371" s="1"/>
  <c r="VAL1360"/>
  <c r="VAL1365" s="1"/>
  <c r="VAL1371" s="1"/>
  <c r="VAN1360"/>
  <c r="VAN1365" s="1"/>
  <c r="VAN1371" s="1"/>
  <c r="VBC1360"/>
  <c r="VBC1365" s="1"/>
  <c r="VBC1371" s="1"/>
  <c r="VBR1360"/>
  <c r="VBR1365" s="1"/>
  <c r="VBR1371" s="1"/>
  <c r="VBT1360"/>
  <c r="VBT1365" s="1"/>
  <c r="VBT1371" s="1"/>
  <c r="VCI1360"/>
  <c r="VCI1365" s="1"/>
  <c r="VCI1371" s="1"/>
  <c r="VCX1360"/>
  <c r="VCX1365" s="1"/>
  <c r="VCX1371" s="1"/>
  <c r="VCZ1360"/>
  <c r="VCZ1365" s="1"/>
  <c r="VCZ1371" s="1"/>
  <c r="VDO1360"/>
  <c r="VDO1365" s="1"/>
  <c r="VDO1371" s="1"/>
  <c r="VED1360"/>
  <c r="VED1365" s="1"/>
  <c r="VED1371" s="1"/>
  <c r="VEF1360"/>
  <c r="VEF1365" s="1"/>
  <c r="VEF1371" s="1"/>
  <c r="VEU1360"/>
  <c r="VEU1365" s="1"/>
  <c r="VEU1371" s="1"/>
  <c r="VFJ1360"/>
  <c r="VFJ1365" s="1"/>
  <c r="VFJ1371" s="1"/>
  <c r="VFL1360"/>
  <c r="VFL1365" s="1"/>
  <c r="VFL1371" s="1"/>
  <c r="VGA1360"/>
  <c r="VGA1365" s="1"/>
  <c r="VGA1371" s="1"/>
  <c r="VGP1360"/>
  <c r="VGP1365" s="1"/>
  <c r="VGP1371" s="1"/>
  <c r="VGR1360"/>
  <c r="VGR1365" s="1"/>
  <c r="VGR1371" s="1"/>
  <c r="VHG1360"/>
  <c r="VHG1365" s="1"/>
  <c r="VHG1371" s="1"/>
  <c r="VHV1360"/>
  <c r="VHV1365" s="1"/>
  <c r="VHV1371" s="1"/>
  <c r="VHX1360"/>
  <c r="VHX1365" s="1"/>
  <c r="VHX1371" s="1"/>
  <c r="VIM1360"/>
  <c r="VIM1365" s="1"/>
  <c r="VIM1371" s="1"/>
  <c r="VJB1360"/>
  <c r="VJB1365" s="1"/>
  <c r="VJB1371" s="1"/>
  <c r="VJD1360"/>
  <c r="VJD1365" s="1"/>
  <c r="VJD1371" s="1"/>
  <c r="VJS1360"/>
  <c r="VJS1365" s="1"/>
  <c r="VJS1371" s="1"/>
  <c r="VKH1360"/>
  <c r="VKH1365" s="1"/>
  <c r="VKH1371" s="1"/>
  <c r="VKJ1360"/>
  <c r="VKJ1365" s="1"/>
  <c r="VKJ1371" s="1"/>
  <c r="VKY1360"/>
  <c r="VKY1365" s="1"/>
  <c r="VKY1371" s="1"/>
  <c r="VLN1360"/>
  <c r="VLN1365" s="1"/>
  <c r="VLN1371" s="1"/>
  <c r="VLP1360"/>
  <c r="VLP1365" s="1"/>
  <c r="VLP1371" s="1"/>
  <c r="VME1360"/>
  <c r="VME1365" s="1"/>
  <c r="VME1371" s="1"/>
  <c r="VMT1360"/>
  <c r="VMT1365" s="1"/>
  <c r="VMT1371" s="1"/>
  <c r="VMV1360"/>
  <c r="VMV1365" s="1"/>
  <c r="VMV1371" s="1"/>
  <c r="VNK1360"/>
  <c r="VNK1365" s="1"/>
  <c r="VNK1371" s="1"/>
  <c r="VNZ1360"/>
  <c r="VNZ1365" s="1"/>
  <c r="VNZ1371" s="1"/>
  <c r="VOB1360"/>
  <c r="VOB1365" s="1"/>
  <c r="VOB1371" s="1"/>
  <c r="VOQ1360"/>
  <c r="VOQ1365" s="1"/>
  <c r="VOQ1371" s="1"/>
  <c r="VPF1360"/>
  <c r="VPF1365" s="1"/>
  <c r="VPF1371" s="1"/>
  <c r="VPH1360"/>
  <c r="VPH1365" s="1"/>
  <c r="VPH1371" s="1"/>
  <c r="VPW1360"/>
  <c r="VPW1365" s="1"/>
  <c r="VPW1371" s="1"/>
  <c r="VQL1360"/>
  <c r="VQL1365" s="1"/>
  <c r="VQL1371" s="1"/>
  <c r="VQN1360"/>
  <c r="VQN1365" s="1"/>
  <c r="VQN1371" s="1"/>
  <c r="VRC1360"/>
  <c r="VRC1365" s="1"/>
  <c r="VRC1371" s="1"/>
  <c r="VRR1360"/>
  <c r="VRR1365" s="1"/>
  <c r="VRR1371" s="1"/>
  <c r="VRT1360"/>
  <c r="VRT1365" s="1"/>
  <c r="VRT1371" s="1"/>
  <c r="VSI1360"/>
  <c r="VSI1365" s="1"/>
  <c r="VSI1371" s="1"/>
  <c r="VSX1360"/>
  <c r="VSX1365" s="1"/>
  <c r="VSX1371" s="1"/>
  <c r="VSZ1360"/>
  <c r="VSZ1365" s="1"/>
  <c r="VSZ1371" s="1"/>
  <c r="VTO1360"/>
  <c r="VTO1365" s="1"/>
  <c r="VTO1371" s="1"/>
  <c r="VUD1360"/>
  <c r="VUD1365" s="1"/>
  <c r="VUD1371" s="1"/>
  <c r="VUF1360"/>
  <c r="VUF1365" s="1"/>
  <c r="VUF1371" s="1"/>
  <c r="VUU1360"/>
  <c r="VUU1365" s="1"/>
  <c r="VUU1371" s="1"/>
  <c r="VVJ1360"/>
  <c r="VVJ1365" s="1"/>
  <c r="VVJ1371" s="1"/>
  <c r="VVL1360"/>
  <c r="VVL1365" s="1"/>
  <c r="VVL1371" s="1"/>
  <c r="VWA1360"/>
  <c r="VWA1365" s="1"/>
  <c r="VWA1371" s="1"/>
  <c r="VWP1360"/>
  <c r="VWP1365" s="1"/>
  <c r="VWP1371" s="1"/>
  <c r="VWR1360"/>
  <c r="VWR1365" s="1"/>
  <c r="VWR1371" s="1"/>
  <c r="VXG1360"/>
  <c r="VXG1365" s="1"/>
  <c r="VXG1371" s="1"/>
  <c r="VXV1360"/>
  <c r="VXV1365" s="1"/>
  <c r="VXV1371" s="1"/>
  <c r="VXX1360"/>
  <c r="VXX1365" s="1"/>
  <c r="VXX1371" s="1"/>
  <c r="VYM1360"/>
  <c r="VYM1365" s="1"/>
  <c r="VYM1371" s="1"/>
  <c r="VZB1360"/>
  <c r="VZB1365" s="1"/>
  <c r="VZB1371" s="1"/>
  <c r="VZD1360"/>
  <c r="VZD1365" s="1"/>
  <c r="VZD1371" s="1"/>
  <c r="VZS1360"/>
  <c r="VZS1365" s="1"/>
  <c r="VZS1371" s="1"/>
  <c r="WAH1360"/>
  <c r="WAH1365" s="1"/>
  <c r="WAH1371" s="1"/>
  <c r="WAJ1360"/>
  <c r="WAJ1365" s="1"/>
  <c r="WAJ1371" s="1"/>
  <c r="WAY1360"/>
  <c r="WAY1365" s="1"/>
  <c r="WAY1371" s="1"/>
  <c r="WBN1360"/>
  <c r="WBN1365" s="1"/>
  <c r="WBN1371" s="1"/>
  <c r="WBP1360"/>
  <c r="WBP1365" s="1"/>
  <c r="WBP1371" s="1"/>
  <c r="WCE1360"/>
  <c r="WCE1365" s="1"/>
  <c r="WCE1371" s="1"/>
  <c r="WCT1360"/>
  <c r="WCT1365" s="1"/>
  <c r="WCT1371" s="1"/>
  <c r="WCV1360"/>
  <c r="WCV1365" s="1"/>
  <c r="WCV1371" s="1"/>
  <c r="WDK1360"/>
  <c r="WDK1365" s="1"/>
  <c r="WDK1371" s="1"/>
  <c r="WDZ1360"/>
  <c r="WDZ1365" s="1"/>
  <c r="WDZ1371" s="1"/>
  <c r="WEB1360"/>
  <c r="WEB1365" s="1"/>
  <c r="WEB1371" s="1"/>
  <c r="WEQ1360"/>
  <c r="WEQ1365" s="1"/>
  <c r="WEQ1371" s="1"/>
  <c r="WFF1360"/>
  <c r="WFF1365" s="1"/>
  <c r="WFF1371" s="1"/>
  <c r="WFH1360"/>
  <c r="WFH1365" s="1"/>
  <c r="WFH1371" s="1"/>
  <c r="WFW1360"/>
  <c r="WFW1365" s="1"/>
  <c r="WFW1371" s="1"/>
  <c r="WGL1360"/>
  <c r="WGL1365" s="1"/>
  <c r="WGL1371" s="1"/>
  <c r="WGN1360"/>
  <c r="WGN1365" s="1"/>
  <c r="WGN1371" s="1"/>
  <c r="WHC1360"/>
  <c r="WHC1365" s="1"/>
  <c r="WHC1371" s="1"/>
  <c r="WHR1360"/>
  <c r="WHR1365" s="1"/>
  <c r="WHR1371" s="1"/>
  <c r="WHT1360"/>
  <c r="WHT1365" s="1"/>
  <c r="WHT1371" s="1"/>
  <c r="WII1360"/>
  <c r="WII1365" s="1"/>
  <c r="WII1371" s="1"/>
  <c r="WIX1360"/>
  <c r="WIX1365" s="1"/>
  <c r="WIX1371" s="1"/>
  <c r="WIZ1360"/>
  <c r="WIZ1365" s="1"/>
  <c r="WIZ1371" s="1"/>
  <c r="WJO1360"/>
  <c r="WJO1365" s="1"/>
  <c r="WJO1371" s="1"/>
  <c r="WKD1360"/>
  <c r="WKD1365" s="1"/>
  <c r="WKD1371" s="1"/>
  <c r="WKF1360"/>
  <c r="WKF1365" s="1"/>
  <c r="WKF1371" s="1"/>
  <c r="WKU1360"/>
  <c r="WKU1365" s="1"/>
  <c r="WKU1371" s="1"/>
  <c r="WLJ1360"/>
  <c r="WLJ1365" s="1"/>
  <c r="WLJ1371" s="1"/>
  <c r="WLL1360"/>
  <c r="WLL1365" s="1"/>
  <c r="WLL1371" s="1"/>
  <c r="WMA1360"/>
  <c r="WMA1365" s="1"/>
  <c r="WMA1371" s="1"/>
  <c r="WMP1360"/>
  <c r="WMP1365" s="1"/>
  <c r="WMP1371" s="1"/>
  <c r="WMR1360"/>
  <c r="WMR1365" s="1"/>
  <c r="WMR1371" s="1"/>
  <c r="WNG1360"/>
  <c r="WNG1365" s="1"/>
  <c r="WNG1371" s="1"/>
  <c r="WNV1360"/>
  <c r="WNV1365" s="1"/>
  <c r="WNV1371" s="1"/>
  <c r="WNX1360"/>
  <c r="WNX1365" s="1"/>
  <c r="WNX1371" s="1"/>
  <c r="WOM1360"/>
  <c r="WOM1365" s="1"/>
  <c r="WOM1371" s="1"/>
  <c r="WPB1360"/>
  <c r="WPB1365" s="1"/>
  <c r="WPB1371" s="1"/>
  <c r="WPD1360"/>
  <c r="WPD1365" s="1"/>
  <c r="WPD1371" s="1"/>
  <c r="WPS1360"/>
  <c r="WPS1365" s="1"/>
  <c r="WPS1371" s="1"/>
  <c r="WQH1360"/>
  <c r="WQH1365" s="1"/>
  <c r="WQH1371" s="1"/>
  <c r="WQJ1360"/>
  <c r="WQJ1365" s="1"/>
  <c r="WQJ1371" s="1"/>
  <c r="WQY1360"/>
  <c r="WQY1365" s="1"/>
  <c r="WQY1371" s="1"/>
  <c r="WRN1360"/>
  <c r="WRN1365" s="1"/>
  <c r="WRN1371" s="1"/>
  <c r="WRP1360"/>
  <c r="WRP1365" s="1"/>
  <c r="WRP1371" s="1"/>
  <c r="WSE1360"/>
  <c r="WSE1365" s="1"/>
  <c r="WSE1371" s="1"/>
  <c r="WST1360"/>
  <c r="WST1365" s="1"/>
  <c r="WST1371" s="1"/>
  <c r="WSV1360"/>
  <c r="WSV1365" s="1"/>
  <c r="WSV1371" s="1"/>
  <c r="WTK1360"/>
  <c r="WTK1365" s="1"/>
  <c r="WTK1371" s="1"/>
  <c r="WTZ1360"/>
  <c r="WTZ1365" s="1"/>
  <c r="WTZ1371" s="1"/>
  <c r="WUB1360"/>
  <c r="WUB1365" s="1"/>
  <c r="WUB1371" s="1"/>
  <c r="WUQ1360"/>
  <c r="WUQ1365" s="1"/>
  <c r="WUQ1371" s="1"/>
  <c r="WVF1360"/>
  <c r="WVF1365" s="1"/>
  <c r="WVF1371" s="1"/>
  <c r="WVH1360"/>
  <c r="WVH1365" s="1"/>
  <c r="WVH1371" s="1"/>
  <c r="WVW1360"/>
  <c r="WVW1365" s="1"/>
  <c r="WVW1371" s="1"/>
  <c r="WWL1360"/>
  <c r="WWL1365" s="1"/>
  <c r="WWL1371" s="1"/>
  <c r="WWN1360"/>
  <c r="WWN1365" s="1"/>
  <c r="WWN1371" s="1"/>
  <c r="WXC1360"/>
  <c r="WXC1365" s="1"/>
  <c r="WXC1371" s="1"/>
  <c r="WXR1360"/>
  <c r="WXR1365" s="1"/>
  <c r="WXR1371" s="1"/>
  <c r="WXT1360"/>
  <c r="WXT1365" s="1"/>
  <c r="WXT1371" s="1"/>
  <c r="WYI1360"/>
  <c r="WYI1365" s="1"/>
  <c r="WYI1371" s="1"/>
  <c r="WYX1360"/>
  <c r="WYX1365" s="1"/>
  <c r="WYX1371" s="1"/>
  <c r="WYZ1360"/>
  <c r="WYZ1365" s="1"/>
  <c r="WYZ1371" s="1"/>
  <c r="WZO1360"/>
  <c r="WZO1365" s="1"/>
  <c r="WZO1371" s="1"/>
  <c r="XAD1360"/>
  <c r="XAD1365" s="1"/>
  <c r="XAD1371" s="1"/>
  <c r="XAF1360"/>
  <c r="XAF1365" s="1"/>
  <c r="XAF1371" s="1"/>
  <c r="XAU1360"/>
  <c r="XAU1365" s="1"/>
  <c r="XAU1371" s="1"/>
  <c r="XBJ1360"/>
  <c r="XBJ1365" s="1"/>
  <c r="XBJ1371" s="1"/>
  <c r="XBL1360"/>
  <c r="XBL1365" s="1"/>
  <c r="XBL1371" s="1"/>
  <c r="XCA1360"/>
  <c r="XCA1365" s="1"/>
  <c r="XCA1371" s="1"/>
  <c r="XCP1360"/>
  <c r="XCP1365" s="1"/>
  <c r="XCP1371" s="1"/>
  <c r="XCR1360"/>
  <c r="XCR1365" s="1"/>
  <c r="XCR1371" s="1"/>
  <c r="XDG1360"/>
  <c r="XDG1365" s="1"/>
  <c r="XDG1371" s="1"/>
  <c r="XDV1360"/>
  <c r="XDV1365" s="1"/>
  <c r="XDV1371" s="1"/>
  <c r="XDX1360"/>
  <c r="XDX1365" s="1"/>
  <c r="XDX1371" s="1"/>
  <c r="XEM1360"/>
  <c r="XEM1365" s="1"/>
  <c r="XEM1371" s="1"/>
  <c r="XFB1360"/>
  <c r="XFB1365" s="1"/>
  <c r="XFB1371" s="1"/>
  <c r="XFD1360"/>
  <c r="XFD1365" s="1"/>
  <c r="XFD1371" s="1"/>
  <c r="M1362"/>
  <c r="AB1362"/>
  <c r="AS1362"/>
  <c r="BH1362"/>
  <c r="BY1362"/>
  <c r="BZ1362" s="1"/>
  <c r="CN1362"/>
  <c r="DE1362"/>
  <c r="DT1362"/>
  <c r="EK1362"/>
  <c r="EL1362" s="1"/>
  <c r="EZ1362"/>
  <c r="FQ1362"/>
  <c r="GF1362"/>
  <c r="GW1362"/>
  <c r="GX1362" s="1"/>
  <c r="HL1362"/>
  <c r="IC1362"/>
  <c r="IR1362"/>
  <c r="JI1362"/>
  <c r="JJ1362" s="1"/>
  <c r="JX1362"/>
  <c r="KO1362"/>
  <c r="LD1362"/>
  <c r="LU1362"/>
  <c r="LV1362" s="1"/>
  <c r="MJ1362"/>
  <c r="NA1362"/>
  <c r="NP1362"/>
  <c r="OG1362"/>
  <c r="OH1362" s="1"/>
  <c r="OV1362"/>
  <c r="PM1362"/>
  <c r="QB1362"/>
  <c r="QS1362"/>
  <c r="QT1362" s="1"/>
  <c r="RH1362"/>
  <c r="RY1362"/>
  <c r="SN1362"/>
  <c r="TE1362"/>
  <c r="TF1362" s="1"/>
  <c r="TT1362"/>
  <c r="UK1362"/>
  <c r="UZ1362"/>
  <c r="VQ1362"/>
  <c r="VR1362" s="1"/>
  <c r="WF1362"/>
  <c r="WW1362"/>
  <c r="XL1362"/>
  <c r="YC1362"/>
  <c r="YD1362" s="1"/>
  <c r="YR1362"/>
  <c r="ZI1362"/>
  <c r="ZX1362"/>
  <c r="AAO1362"/>
  <c r="AAP1362" s="1"/>
  <c r="ABD1362"/>
  <c r="ABU1362"/>
  <c r="ACJ1362"/>
  <c r="ADA1362"/>
  <c r="ADB1362" s="1"/>
  <c r="ADP1362"/>
  <c r="AEG1362"/>
  <c r="AEV1362"/>
  <c r="AFM1362"/>
  <c r="AFN1362" s="1"/>
  <c r="AGB1362"/>
  <c r="AGS1362"/>
  <c r="AHH1362"/>
  <c r="AHY1362"/>
  <c r="AHZ1362" s="1"/>
  <c r="AIN1362"/>
  <c r="AJE1362"/>
  <c r="AJT1362"/>
  <c r="AKK1362"/>
  <c r="AKL1362" s="1"/>
  <c r="AKZ1362"/>
  <c r="ALQ1362"/>
  <c r="AMF1362"/>
  <c r="AMW1362"/>
  <c r="AMX1362" s="1"/>
  <c r="ANL1362"/>
  <c r="AOC1362"/>
  <c r="AOR1362"/>
  <c r="API1362"/>
  <c r="APJ1362" s="1"/>
  <c r="APX1362"/>
  <c r="AQO1362"/>
  <c r="ARD1362"/>
  <c r="ARU1362"/>
  <c r="ARV1362" s="1"/>
  <c r="ASJ1362"/>
  <c r="ATA1362"/>
  <c r="ATP1362"/>
  <c r="AUG1362"/>
  <c r="AUH1362" s="1"/>
  <c r="AUV1362"/>
  <c r="AVM1362"/>
  <c r="AWB1362"/>
  <c r="AWS1362"/>
  <c r="AWT1362" s="1"/>
  <c r="AXH1362"/>
  <c r="AXY1362"/>
  <c r="AYN1362"/>
  <c r="AZE1362"/>
  <c r="AZF1362" s="1"/>
  <c r="AZT1362"/>
  <c r="BAK1362"/>
  <c r="BAZ1362"/>
  <c r="BBQ1362"/>
  <c r="BBR1362" s="1"/>
  <c r="BCF1362"/>
  <c r="BCW1362"/>
  <c r="BDL1362"/>
  <c r="BEC1362"/>
  <c r="BED1362" s="1"/>
  <c r="BER1362"/>
  <c r="BFI1362"/>
  <c r="BFX1362"/>
  <c r="BGO1362"/>
  <c r="BGP1362" s="1"/>
  <c r="BHD1362"/>
  <c r="BHU1362"/>
  <c r="BIJ1362"/>
  <c r="BJA1362"/>
  <c r="BJB1362" s="1"/>
  <c r="BJP1362"/>
  <c r="BKG1362"/>
  <c r="BKV1362"/>
  <c r="BLM1362"/>
  <c r="BLN1362" s="1"/>
  <c r="BMB1362"/>
  <c r="BMS1362"/>
  <c r="BNH1362"/>
  <c r="BNY1362"/>
  <c r="BNZ1362" s="1"/>
  <c r="BON1362"/>
  <c r="BPE1362"/>
  <c r="BPT1362"/>
  <c r="BQK1362"/>
  <c r="BQL1362" s="1"/>
  <c r="BQZ1362"/>
  <c r="BRQ1362"/>
  <c r="BSF1362"/>
  <c r="BSW1362"/>
  <c r="BSX1362" s="1"/>
  <c r="BTL1362"/>
  <c r="BUC1362"/>
  <c r="BUR1362"/>
  <c r="BVI1362"/>
  <c r="BVJ1362" s="1"/>
  <c r="BVX1362"/>
  <c r="BWO1362"/>
  <c r="BXD1362"/>
  <c r="BXU1362"/>
  <c r="BXV1362" s="1"/>
  <c r="BYJ1362"/>
  <c r="BZA1362"/>
  <c r="BZP1362"/>
  <c r="CAG1362"/>
  <c r="CAH1362" s="1"/>
  <c r="CAV1362"/>
  <c r="CBM1362"/>
  <c r="CCB1362"/>
  <c r="CCS1362"/>
  <c r="CCT1362" s="1"/>
  <c r="CDH1362"/>
  <c r="CDY1362"/>
  <c r="CEN1362"/>
  <c r="CFE1362"/>
  <c r="CFF1362" s="1"/>
  <c r="CFT1362"/>
  <c r="CGK1362"/>
  <c r="CGZ1362"/>
  <c r="CHQ1362"/>
  <c r="CHR1362" s="1"/>
  <c r="CIF1362"/>
  <c r="CIW1362"/>
  <c r="CJL1362"/>
  <c r="CKC1362"/>
  <c r="CKD1362" s="1"/>
  <c r="CKR1362"/>
  <c r="CLI1362"/>
  <c r="CLX1362"/>
  <c r="CMO1362"/>
  <c r="CMP1362" s="1"/>
  <c r="CND1362"/>
  <c r="CNU1362"/>
  <c r="COJ1362"/>
  <c r="CPA1362"/>
  <c r="CPB1362" s="1"/>
  <c r="CPP1362"/>
  <c r="CQG1362"/>
  <c r="CQV1362"/>
  <c r="CRM1362"/>
  <c r="CRN1362" s="1"/>
  <c r="CSB1362"/>
  <c r="CSS1362"/>
  <c r="CTH1362"/>
  <c r="CTY1362"/>
  <c r="CTZ1362" s="1"/>
  <c r="CUN1362"/>
  <c r="CVE1362"/>
  <c r="CVT1362"/>
  <c r="CWK1362"/>
  <c r="CWL1362" s="1"/>
  <c r="CWZ1362"/>
  <c r="CXQ1362"/>
  <c r="CYF1362"/>
  <c r="CYW1362"/>
  <c r="CYX1362" s="1"/>
  <c r="CZH1362"/>
  <c r="CZL1362"/>
  <c r="DAC1362"/>
  <c r="DAD1362" s="1"/>
  <c r="DAN1362"/>
  <c r="DAR1362"/>
  <c r="DBI1362"/>
  <c r="DBJ1362" s="1"/>
  <c r="DBT1362"/>
  <c r="DBX1362"/>
  <c r="DCO1362"/>
  <c r="DCZ1362"/>
  <c r="DDD1362"/>
  <c r="DDU1362"/>
  <c r="DDV1362" s="1"/>
  <c r="DEF1362"/>
  <c r="DEJ1362"/>
  <c r="DFA1362"/>
  <c r="DFB1362" s="1"/>
  <c r="DFL1362"/>
  <c r="DFP1362"/>
  <c r="DGG1362"/>
  <c r="DGH1362" s="1"/>
  <c r="DGR1362"/>
  <c r="DGV1362"/>
  <c r="DHM1362"/>
  <c r="DHX1362"/>
  <c r="DIB1362"/>
  <c r="DIS1362"/>
  <c r="DIT1362" s="1"/>
  <c r="DJD1362"/>
  <c r="DJH1362"/>
  <c r="DJY1362"/>
  <c r="DJZ1362" s="1"/>
  <c r="DKJ1362"/>
  <c r="DKN1362"/>
  <c r="DLE1362"/>
  <c r="DLF1362" s="1"/>
  <c r="DLP1362"/>
  <c r="DLT1362"/>
  <c r="DMK1362"/>
  <c r="DMV1362"/>
  <c r="DMZ1362"/>
  <c r="DNQ1362"/>
  <c r="DNR1362" s="1"/>
  <c r="DOB1362"/>
  <c r="DOF1362"/>
  <c r="DOW1362"/>
  <c r="DOX1362" s="1"/>
  <c r="DPH1362"/>
  <c r="DPL1362"/>
  <c r="DQC1362"/>
  <c r="DQD1362" s="1"/>
  <c r="DQN1362"/>
  <c r="DQR1362"/>
  <c r="DRI1362"/>
  <c r="DRT1362"/>
  <c r="DRX1362"/>
  <c r="DSO1362"/>
  <c r="DSP1362" s="1"/>
  <c r="DSZ1362"/>
  <c r="DTD1362"/>
  <c r="DTU1362"/>
  <c r="DTV1362" s="1"/>
  <c r="DUF1362"/>
  <c r="DUJ1362"/>
  <c r="DVA1362"/>
  <c r="DVB1362" s="1"/>
  <c r="DVL1362"/>
  <c r="DVP1362"/>
  <c r="DWG1362"/>
  <c r="DWR1362"/>
  <c r="DWV1362"/>
  <c r="DXM1362"/>
  <c r="DXN1362" s="1"/>
  <c r="DXX1362"/>
  <c r="DYB1362"/>
  <c r="DYS1362"/>
  <c r="DYT1362" s="1"/>
  <c r="DZD1362"/>
  <c r="DZH1362"/>
  <c r="DZY1362"/>
  <c r="DZZ1362" s="1"/>
  <c r="EAJ1362"/>
  <c r="EAN1362"/>
  <c r="EBE1362"/>
  <c r="EBP1362"/>
  <c r="EBT1362"/>
  <c r="ECK1362"/>
  <c r="ECL1362" s="1"/>
  <c r="ECV1362"/>
  <c r="ECZ1362"/>
  <c r="EDQ1362"/>
  <c r="EDR1362" s="1"/>
  <c r="EEB1362"/>
  <c r="EEF1362"/>
  <c r="EEW1362"/>
  <c r="EEX1362" s="1"/>
  <c r="EFH1362"/>
  <c r="EFL1362"/>
  <c r="EGC1362"/>
  <c r="EGN1362"/>
  <c r="EGR1362"/>
  <c r="EHI1362"/>
  <c r="EHJ1362" s="1"/>
  <c r="EHT1362"/>
  <c r="EHX1362"/>
  <c r="EIO1362"/>
  <c r="EIP1362" s="1"/>
  <c r="EIZ1362"/>
  <c r="EJD1362"/>
  <c r="EJU1362"/>
  <c r="EJV1362" s="1"/>
  <c r="EKF1362"/>
  <c r="EKJ1362"/>
  <c r="ELA1362"/>
  <c r="ELL1362"/>
  <c r="ELP1362"/>
  <c r="EMG1362"/>
  <c r="EMH1362" s="1"/>
  <c r="EMR1362"/>
  <c r="EMV1362"/>
  <c r="ENM1362"/>
  <c r="ENN1362" s="1"/>
  <c r="ENX1362"/>
  <c r="EOB1362"/>
  <c r="EOS1362"/>
  <c r="EOT1362" s="1"/>
  <c r="EPD1362"/>
  <c r="EPH1362"/>
  <c r="EPY1362"/>
  <c r="EQJ1362"/>
  <c r="EQN1362"/>
  <c r="ERE1362"/>
  <c r="ERF1362" s="1"/>
  <c r="ERP1362"/>
  <c r="ERT1362"/>
  <c r="ESK1362"/>
  <c r="ESL1362" s="1"/>
  <c r="ESV1362"/>
  <c r="ESZ1362"/>
  <c r="ETQ1362"/>
  <c r="ETR1362" s="1"/>
  <c r="EUB1362"/>
  <c r="EUF1362"/>
  <c r="EUW1362"/>
  <c r="EVH1362"/>
  <c r="EVL1362"/>
  <c r="EWC1362"/>
  <c r="EWD1362" s="1"/>
  <c r="EWN1362"/>
  <c r="EWR1362"/>
  <c r="EXI1362"/>
  <c r="EXJ1362" s="1"/>
  <c r="EXT1362"/>
  <c r="EXX1362"/>
  <c r="EYO1362"/>
  <c r="EYP1362" s="1"/>
  <c r="EYZ1362"/>
  <c r="EZD1362"/>
  <c r="EZU1362"/>
  <c r="FAF1362"/>
  <c r="FAJ1362"/>
  <c r="FBA1362"/>
  <c r="FBB1362" s="1"/>
  <c r="FBL1362"/>
  <c r="FBP1362"/>
  <c r="FCG1362"/>
  <c r="FCH1362" s="1"/>
  <c r="FCR1362"/>
  <c r="FCV1362"/>
  <c r="FDM1362"/>
  <c r="FDN1362" s="1"/>
  <c r="FDX1362"/>
  <c r="FEB1362"/>
  <c r="FES1362"/>
  <c r="FFD1362"/>
  <c r="FFH1362"/>
  <c r="FFY1362"/>
  <c r="FFZ1362" s="1"/>
  <c r="FGJ1362"/>
  <c r="FGN1362"/>
  <c r="FHE1362"/>
  <c r="FHF1362" s="1"/>
  <c r="FHP1362"/>
  <c r="FHT1362"/>
  <c r="FIK1362"/>
  <c r="FIL1362" s="1"/>
  <c r="FIV1362"/>
  <c r="FIZ1362"/>
  <c r="FJQ1362"/>
  <c r="FKB1362"/>
  <c r="FKF1362"/>
  <c r="FKW1362"/>
  <c r="FKX1362" s="1"/>
  <c r="FLH1362"/>
  <c r="FLL1362"/>
  <c r="FLY1362"/>
  <c r="FLZ1362" s="1"/>
  <c r="FMC1362"/>
  <c r="FMD1362" s="1"/>
  <c r="FMN1362"/>
  <c r="FMR1362"/>
  <c r="FNE1362"/>
  <c r="FNF1362" s="1"/>
  <c r="FNI1362"/>
  <c r="FNJ1362" s="1"/>
  <c r="FNT1362"/>
  <c r="FNX1362"/>
  <c r="FOK1362"/>
  <c r="FOL1362" s="1"/>
  <c r="FOO1362"/>
  <c r="FOP1362" s="1"/>
  <c r="FOZ1362"/>
  <c r="FPD1362"/>
  <c r="FPQ1362"/>
  <c r="FPR1362" s="1"/>
  <c r="FPU1362"/>
  <c r="FPV1362" s="1"/>
  <c r="FQF1362"/>
  <c r="FQJ1362"/>
  <c r="FQW1362"/>
  <c r="FQX1362" s="1"/>
  <c r="FRA1362"/>
  <c r="FRB1362" s="1"/>
  <c r="FRL1362"/>
  <c r="FRP1362"/>
  <c r="FSC1362"/>
  <c r="FSD1362" s="1"/>
  <c r="FSG1362"/>
  <c r="FSH1362" s="1"/>
  <c r="FSR1362"/>
  <c r="FSV1362"/>
  <c r="FTI1362"/>
  <c r="FTJ1362" s="1"/>
  <c r="FTM1362"/>
  <c r="FTN1362" s="1"/>
  <c r="FTX1362"/>
  <c r="FUB1362"/>
  <c r="FUO1362"/>
  <c r="FUP1362" s="1"/>
  <c r="FUS1362"/>
  <c r="FUT1362" s="1"/>
  <c r="FVD1362"/>
  <c r="FVH1362"/>
  <c r="FVU1362"/>
  <c r="FVV1362" s="1"/>
  <c r="FVY1362"/>
  <c r="FVZ1362" s="1"/>
  <c r="FWJ1362"/>
  <c r="FWN1362"/>
  <c r="FXA1362"/>
  <c r="FXB1362" s="1"/>
  <c r="FXE1362"/>
  <c r="FXF1362" s="1"/>
  <c r="FXP1362"/>
  <c r="FXT1362"/>
  <c r="FYG1362"/>
  <c r="FYH1362" s="1"/>
  <c r="FYK1362"/>
  <c r="FYL1362" s="1"/>
  <c r="FYV1362"/>
  <c r="FYZ1362"/>
  <c r="FZM1362"/>
  <c r="FZN1362" s="1"/>
  <c r="FZQ1362"/>
  <c r="FZR1362" s="1"/>
  <c r="GAB1362"/>
  <c r="GAF1362"/>
  <c r="GAS1362"/>
  <c r="GAT1362" s="1"/>
  <c r="GAW1362"/>
  <c r="GAX1362" s="1"/>
  <c r="GBH1362"/>
  <c r="GBL1362"/>
  <c r="GBY1362"/>
  <c r="GBZ1362" s="1"/>
  <c r="GCC1362"/>
  <c r="GCD1362" s="1"/>
  <c r="GCN1362"/>
  <c r="GCR1362"/>
  <c r="GDE1362"/>
  <c r="GDF1362" s="1"/>
  <c r="GDI1362"/>
  <c r="GDJ1362" s="1"/>
  <c r="GDT1362"/>
  <c r="GDX1362"/>
  <c r="GEK1362"/>
  <c r="GEL1362" s="1"/>
  <c r="GEO1362"/>
  <c r="GEP1362" s="1"/>
  <c r="GEZ1362"/>
  <c r="GFD1362"/>
  <c r="GFQ1362"/>
  <c r="GFR1362" s="1"/>
  <c r="GFU1362"/>
  <c r="GFV1362" s="1"/>
  <c r="GGF1362"/>
  <c r="GGJ1362"/>
  <c r="GGW1362"/>
  <c r="GGX1362" s="1"/>
  <c r="GHA1362"/>
  <c r="GHB1362" s="1"/>
  <c r="GHL1362"/>
  <c r="GHP1362"/>
  <c r="GIC1362"/>
  <c r="GID1362" s="1"/>
  <c r="GIG1362"/>
  <c r="GIH1362" s="1"/>
  <c r="GIR1362"/>
  <c r="GIV1362"/>
  <c r="GJI1362"/>
  <c r="GJJ1362" s="1"/>
  <c r="GJM1362"/>
  <c r="GJN1362" s="1"/>
  <c r="GJX1362"/>
  <c r="GKB1362"/>
  <c r="GKO1362"/>
  <c r="GKP1362" s="1"/>
  <c r="GKS1362"/>
  <c r="GKT1362" s="1"/>
  <c r="GLD1362"/>
  <c r="GLH1362"/>
  <c r="GLU1362"/>
  <c r="GLV1362" s="1"/>
  <c r="GLY1362"/>
  <c r="GLZ1362" s="1"/>
  <c r="GMJ1362"/>
  <c r="GMN1362"/>
  <c r="GNA1362"/>
  <c r="GNB1362" s="1"/>
  <c r="GNE1362"/>
  <c r="GNF1362" s="1"/>
  <c r="GNP1362"/>
  <c r="GNT1362"/>
  <c r="GOG1362"/>
  <c r="GOH1362" s="1"/>
  <c r="GOK1362"/>
  <c r="GOL1362" s="1"/>
  <c r="GOV1362"/>
  <c r="GOZ1362"/>
  <c r="GPM1362"/>
  <c r="GPN1362" s="1"/>
  <c r="GPQ1362"/>
  <c r="GPR1362" s="1"/>
  <c r="GQB1362"/>
  <c r="GQF1362"/>
  <c r="GQS1362"/>
  <c r="GQT1362" s="1"/>
  <c r="GQW1362"/>
  <c r="GQX1362" s="1"/>
  <c r="GRH1362"/>
  <c r="GRL1362"/>
  <c r="GRY1362"/>
  <c r="GRZ1362" s="1"/>
  <c r="GSC1362"/>
  <c r="GSD1362" s="1"/>
  <c r="GSN1362"/>
  <c r="GSR1362"/>
  <c r="GTE1362"/>
  <c r="GTF1362" s="1"/>
  <c r="GTI1362"/>
  <c r="GTJ1362" s="1"/>
  <c r="GTT1362"/>
  <c r="GTX1362"/>
  <c r="GUK1362"/>
  <c r="GUL1362" s="1"/>
  <c r="GUO1362"/>
  <c r="GUP1362" s="1"/>
  <c r="GUZ1362"/>
  <c r="GVD1362"/>
  <c r="GVQ1362"/>
  <c r="GVR1362" s="1"/>
  <c r="GVU1362"/>
  <c r="GVV1362" s="1"/>
  <c r="GWF1362"/>
  <c r="GWJ1362"/>
  <c r="GWW1362"/>
  <c r="GWX1362" s="1"/>
  <c r="GXA1362"/>
  <c r="GXB1362" s="1"/>
  <c r="GXL1362"/>
  <c r="GXP1362"/>
  <c r="GYC1362"/>
  <c r="GYD1362" s="1"/>
  <c r="GYG1362"/>
  <c r="GYH1362" s="1"/>
  <c r="GYR1362"/>
  <c r="GYV1362"/>
  <c r="GZI1362"/>
  <c r="GZJ1362" s="1"/>
  <c r="GZM1362"/>
  <c r="GZN1362" s="1"/>
  <c r="GZX1362"/>
  <c r="HAB1362"/>
  <c r="HAO1362"/>
  <c r="HAP1362" s="1"/>
  <c r="HAS1362"/>
  <c r="HAT1362" s="1"/>
  <c r="HBD1362"/>
  <c r="HBH1362"/>
  <c r="HBU1362"/>
  <c r="HBV1362" s="1"/>
  <c r="HBY1362"/>
  <c r="HBZ1362" s="1"/>
  <c r="HCJ1362"/>
  <c r="HCN1362"/>
  <c r="HDA1362"/>
  <c r="HDB1362" s="1"/>
  <c r="HDE1362"/>
  <c r="HDF1362" s="1"/>
  <c r="HDP1362"/>
  <c r="HDT1362"/>
  <c r="HEG1362"/>
  <c r="HEH1362" s="1"/>
  <c r="HEK1362"/>
  <c r="HEL1362" s="1"/>
  <c r="HEV1362"/>
  <c r="HEZ1362"/>
  <c r="HFM1362"/>
  <c r="HFN1362" s="1"/>
  <c r="HFQ1362"/>
  <c r="HFR1362" s="1"/>
  <c r="HGB1362"/>
  <c r="HGF1362"/>
  <c r="HGS1362"/>
  <c r="HGT1362" s="1"/>
  <c r="HGW1362"/>
  <c r="HGX1362" s="1"/>
  <c r="HHH1362"/>
  <c r="HHL1362"/>
  <c r="HHY1362"/>
  <c r="HHZ1362" s="1"/>
  <c r="HIC1362"/>
  <c r="HID1362" s="1"/>
  <c r="HIN1362"/>
  <c r="HIR1362"/>
  <c r="HJE1362"/>
  <c r="HJF1362" s="1"/>
  <c r="HJI1362"/>
  <c r="HJJ1362" s="1"/>
  <c r="HJT1362"/>
  <c r="HJX1362"/>
  <c r="HKK1362"/>
  <c r="HKL1362" s="1"/>
  <c r="HKO1362"/>
  <c r="HKP1362" s="1"/>
  <c r="HKZ1362"/>
  <c r="HLD1362"/>
  <c r="HLQ1362"/>
  <c r="HLR1362" s="1"/>
  <c r="HLU1362"/>
  <c r="HLV1362" s="1"/>
  <c r="HMF1362"/>
  <c r="HMJ1362"/>
  <c r="HMW1362"/>
  <c r="HMX1362" s="1"/>
  <c r="HNA1362"/>
  <c r="HNB1362" s="1"/>
  <c r="HNL1362"/>
  <c r="HNP1362"/>
  <c r="HOC1362"/>
  <c r="HOD1362" s="1"/>
  <c r="HOG1362"/>
  <c r="HOH1362" s="1"/>
  <c r="HOR1362"/>
  <c r="HOV1362"/>
  <c r="HPI1362"/>
  <c r="HPJ1362" s="1"/>
  <c r="HPM1362"/>
  <c r="HPN1362" s="1"/>
  <c r="HPX1362"/>
  <c r="HQB1362"/>
  <c r="HQO1362"/>
  <c r="HQP1362" s="1"/>
  <c r="HQS1362"/>
  <c r="HQT1362" s="1"/>
  <c r="HRD1362"/>
  <c r="HRH1362"/>
  <c r="HRU1362"/>
  <c r="HRV1362" s="1"/>
  <c r="HRY1362"/>
  <c r="HRZ1362" s="1"/>
  <c r="HSJ1362"/>
  <c r="HSN1362"/>
  <c r="HTA1362"/>
  <c r="HTB1362" s="1"/>
  <c r="HTE1362"/>
  <c r="HTF1362" s="1"/>
  <c r="HTP1362"/>
  <c r="HTT1362"/>
  <c r="HUG1362"/>
  <c r="HUH1362" s="1"/>
  <c r="HUK1362"/>
  <c r="HUL1362" s="1"/>
  <c r="HUV1362"/>
  <c r="HUZ1362"/>
  <c r="HVM1362"/>
  <c r="HVN1362" s="1"/>
  <c r="HVQ1362"/>
  <c r="HVR1362" s="1"/>
  <c r="HWB1362"/>
  <c r="HWF1362"/>
  <c r="HWS1362"/>
  <c r="HWT1362" s="1"/>
  <c r="HWW1362"/>
  <c r="HWX1362" s="1"/>
  <c r="HXH1362"/>
  <c r="HXL1362"/>
  <c r="HXY1362"/>
  <c r="HXZ1362" s="1"/>
  <c r="HYC1362"/>
  <c r="HYD1362" s="1"/>
  <c r="HYN1362"/>
  <c r="HYR1362"/>
  <c r="HZE1362"/>
  <c r="HZF1362" s="1"/>
  <c r="HZI1362"/>
  <c r="HZJ1362" s="1"/>
  <c r="HZT1362"/>
  <c r="HZX1362"/>
  <c r="IAK1362"/>
  <c r="IAL1362" s="1"/>
  <c r="IAO1362"/>
  <c r="IAP1362" s="1"/>
  <c r="IAZ1362"/>
  <c r="IBD1362"/>
  <c r="IBQ1362"/>
  <c r="IBR1362" s="1"/>
  <c r="IBU1362"/>
  <c r="IBV1362" s="1"/>
  <c r="ICF1362"/>
  <c r="ICJ1362"/>
  <c r="ICW1362"/>
  <c r="ICX1362" s="1"/>
  <c r="IDA1362"/>
  <c r="IDB1362" s="1"/>
  <c r="IDL1362"/>
  <c r="IDP1362"/>
  <c r="IEC1362"/>
  <c r="IED1362" s="1"/>
  <c r="IEG1362"/>
  <c r="IEH1362" s="1"/>
  <c r="IER1362"/>
  <c r="IEV1362"/>
  <c r="IFI1362"/>
  <c r="IFJ1362" s="1"/>
  <c r="IFM1362"/>
  <c r="IFN1362" s="1"/>
  <c r="IFX1362"/>
  <c r="IGB1362"/>
  <c r="IGO1362"/>
  <c r="IGP1362" s="1"/>
  <c r="IGS1362"/>
  <c r="IGT1362" s="1"/>
  <c r="IHD1362"/>
  <c r="IHH1362"/>
  <c r="IHU1362"/>
  <c r="IHV1362" s="1"/>
  <c r="IHY1362"/>
  <c r="IHZ1362" s="1"/>
  <c r="IIJ1362"/>
  <c r="IIN1362"/>
  <c r="IJA1362"/>
  <c r="IJB1362" s="1"/>
  <c r="IJE1362"/>
  <c r="IJF1362" s="1"/>
  <c r="IJP1362"/>
  <c r="IJT1362"/>
  <c r="IKG1362"/>
  <c r="IKH1362" s="1"/>
  <c r="IKK1362"/>
  <c r="IKL1362" s="1"/>
  <c r="IKV1362"/>
  <c r="IKZ1362"/>
  <c r="ILM1362"/>
  <c r="ILN1362" s="1"/>
  <c r="ILQ1362"/>
  <c r="ILR1362" s="1"/>
  <c r="IMB1362"/>
  <c r="IMF1362"/>
  <c r="IMS1362"/>
  <c r="IMT1362" s="1"/>
  <c r="IMW1362"/>
  <c r="IMX1362" s="1"/>
  <c r="INH1362"/>
  <c r="INL1362"/>
  <c r="INY1362"/>
  <c r="INZ1362" s="1"/>
  <c r="IOC1362"/>
  <c r="IOD1362" s="1"/>
  <c r="ION1362"/>
  <c r="IOR1362"/>
  <c r="IPE1362"/>
  <c r="IPF1362" s="1"/>
  <c r="IPI1362"/>
  <c r="IPJ1362" s="1"/>
  <c r="IPT1362"/>
  <c r="IPX1362"/>
  <c r="IQK1362"/>
  <c r="IQL1362" s="1"/>
  <c r="IQO1362"/>
  <c r="IQP1362" s="1"/>
  <c r="IQZ1362"/>
  <c r="IRD1362"/>
  <c r="IRQ1362"/>
  <c r="IRR1362" s="1"/>
  <c r="IRU1362"/>
  <c r="IRV1362" s="1"/>
  <c r="ISF1362"/>
  <c r="ISJ1362"/>
  <c r="ISW1362"/>
  <c r="ISX1362" s="1"/>
  <c r="ITA1362"/>
  <c r="ITB1362" s="1"/>
  <c r="ITL1362"/>
  <c r="ITP1362"/>
  <c r="IUC1362"/>
  <c r="IUD1362" s="1"/>
  <c r="IUG1362"/>
  <c r="IUH1362" s="1"/>
  <c r="IUR1362"/>
  <c r="IUV1362"/>
  <c r="IVI1362"/>
  <c r="IVJ1362" s="1"/>
  <c r="IVM1362"/>
  <c r="IVN1362" s="1"/>
  <c r="IVX1362"/>
  <c r="IWB1362"/>
  <c r="IWO1362"/>
  <c r="IWP1362" s="1"/>
  <c r="IWS1362"/>
  <c r="IWT1362" s="1"/>
  <c r="IXD1362"/>
  <c r="IXH1362"/>
  <c r="IXU1362"/>
  <c r="IXV1362" s="1"/>
  <c r="IXY1362"/>
  <c r="IXZ1362" s="1"/>
  <c r="IYJ1362"/>
  <c r="IYN1362"/>
  <c r="IZA1362"/>
  <c r="IZB1362" s="1"/>
  <c r="IZE1362"/>
  <c r="IZF1362" s="1"/>
  <c r="IZP1362"/>
  <c r="IZT1362"/>
  <c r="JAG1362"/>
  <c r="JAH1362" s="1"/>
  <c r="JAK1362"/>
  <c r="JAL1362" s="1"/>
  <c r="JAV1362"/>
  <c r="JAZ1362"/>
  <c r="JBM1362"/>
  <c r="JBN1362" s="1"/>
  <c r="JBQ1362"/>
  <c r="JBR1362" s="1"/>
  <c r="JCB1362"/>
  <c r="JCF1362"/>
  <c r="JCS1362"/>
  <c r="JCT1362" s="1"/>
  <c r="JCW1362"/>
  <c r="JCX1362" s="1"/>
  <c r="JDH1362"/>
  <c r="JDL1362"/>
  <c r="JDY1362"/>
  <c r="JDZ1362" s="1"/>
  <c r="JEC1362"/>
  <c r="JED1362" s="1"/>
  <c r="JEN1362"/>
  <c r="JER1362"/>
  <c r="JFE1362"/>
  <c r="JFF1362" s="1"/>
  <c r="JFI1362"/>
  <c r="JFJ1362" s="1"/>
  <c r="JFT1362"/>
  <c r="JFX1362"/>
  <c r="JGK1362"/>
  <c r="JGL1362" s="1"/>
  <c r="JGO1362"/>
  <c r="JGP1362" s="1"/>
  <c r="JGZ1362"/>
  <c r="JHD1362"/>
  <c r="JHQ1362"/>
  <c r="JHR1362" s="1"/>
  <c r="JHU1362"/>
  <c r="JHV1362" s="1"/>
  <c r="JIF1362"/>
  <c r="JIJ1362"/>
  <c r="JIW1362"/>
  <c r="JIX1362" s="1"/>
  <c r="JJA1362"/>
  <c r="JJB1362" s="1"/>
  <c r="JJL1362"/>
  <c r="JJP1362"/>
  <c r="JKC1362"/>
  <c r="JKD1362" s="1"/>
  <c r="JKG1362"/>
  <c r="JKH1362" s="1"/>
  <c r="JKR1362"/>
  <c r="JKV1362"/>
  <c r="JLI1362"/>
  <c r="JLJ1362" s="1"/>
  <c r="JLM1362"/>
  <c r="JLN1362" s="1"/>
  <c r="JLX1362"/>
  <c r="JMB1362"/>
  <c r="JMO1362"/>
  <c r="JMP1362" s="1"/>
  <c r="JMS1362"/>
  <c r="JMT1362" s="1"/>
  <c r="JND1362"/>
  <c r="JNH1362"/>
  <c r="JNU1362"/>
  <c r="JNV1362" s="1"/>
  <c r="JNY1362"/>
  <c r="JNZ1362" s="1"/>
  <c r="JOJ1362"/>
  <c r="JON1362"/>
  <c r="JPA1362"/>
  <c r="JPB1362" s="1"/>
  <c r="JPE1362"/>
  <c r="JPF1362" s="1"/>
  <c r="JPP1362"/>
  <c r="JPT1362"/>
  <c r="JQG1362"/>
  <c r="JQH1362" s="1"/>
  <c r="JQK1362"/>
  <c r="JQL1362" s="1"/>
  <c r="JQV1362"/>
  <c r="JQZ1362"/>
  <c r="JRM1362"/>
  <c r="JRN1362" s="1"/>
  <c r="JRQ1362"/>
  <c r="JRR1362" s="1"/>
  <c r="JSB1362"/>
  <c r="JSF1362"/>
  <c r="JSS1362"/>
  <c r="JST1362" s="1"/>
  <c r="JSW1362"/>
  <c r="JSX1362" s="1"/>
  <c r="JTH1362"/>
  <c r="JTL1362"/>
  <c r="JTY1362"/>
  <c r="JTZ1362" s="1"/>
  <c r="JUC1362"/>
  <c r="JUD1362" s="1"/>
  <c r="JUN1362"/>
  <c r="JUR1362"/>
  <c r="JVE1362"/>
  <c r="JVF1362" s="1"/>
  <c r="JVI1362"/>
  <c r="JVJ1362" s="1"/>
  <c r="JVT1362"/>
  <c r="JVX1362"/>
  <c r="JWK1362"/>
  <c r="JWL1362" s="1"/>
  <c r="JWO1362"/>
  <c r="JWP1362" s="1"/>
  <c r="JWZ1362"/>
  <c r="JXD1362"/>
  <c r="JXQ1362"/>
  <c r="JXR1362" s="1"/>
  <c r="JXU1362"/>
  <c r="JXV1362" s="1"/>
  <c r="JYF1362"/>
  <c r="JYJ1362"/>
  <c r="JYW1362"/>
  <c r="JYX1362" s="1"/>
  <c r="JZA1362"/>
  <c r="JZB1362" s="1"/>
  <c r="JZL1362"/>
  <c r="JZP1362"/>
  <c r="KAC1362"/>
  <c r="KAD1362" s="1"/>
  <c r="KAG1362"/>
  <c r="KAH1362" s="1"/>
  <c r="KAR1362"/>
  <c r="KAV1362"/>
  <c r="KBI1362"/>
  <c r="KBJ1362" s="1"/>
  <c r="KBM1362"/>
  <c r="KBN1362" s="1"/>
  <c r="KBX1362"/>
  <c r="KCB1362"/>
  <c r="KCO1362"/>
  <c r="KCP1362" s="1"/>
  <c r="KCS1362"/>
  <c r="KCT1362" s="1"/>
  <c r="KDD1362"/>
  <c r="KDH1362"/>
  <c r="KDU1362"/>
  <c r="KDV1362" s="1"/>
  <c r="KDY1362"/>
  <c r="KDZ1362" s="1"/>
  <c r="KEJ1362"/>
  <c r="KEN1362"/>
  <c r="KFA1362"/>
  <c r="KFB1362" s="1"/>
  <c r="KFE1362"/>
  <c r="KFF1362" s="1"/>
  <c r="KFP1362"/>
  <c r="KFT1362"/>
  <c r="KGG1362"/>
  <c r="KGH1362" s="1"/>
  <c r="KGK1362"/>
  <c r="KGL1362" s="1"/>
  <c r="KGV1362"/>
  <c r="KGZ1362"/>
  <c r="KHM1362"/>
  <c r="KHN1362" s="1"/>
  <c r="KHQ1362"/>
  <c r="KHR1362" s="1"/>
  <c r="KIB1362"/>
  <c r="KIF1362"/>
  <c r="KIS1362"/>
  <c r="KIT1362" s="1"/>
  <c r="KIW1362"/>
  <c r="KIX1362" s="1"/>
  <c r="KJH1362"/>
  <c r="KJL1362"/>
  <c r="KJY1362"/>
  <c r="KJZ1362" s="1"/>
  <c r="KKC1362"/>
  <c r="KKD1362" s="1"/>
  <c r="KKN1362"/>
  <c r="KKR1362"/>
  <c r="KLE1362"/>
  <c r="KLF1362" s="1"/>
  <c r="KLI1362"/>
  <c r="KLJ1362" s="1"/>
  <c r="KLT1362"/>
  <c r="KLX1362"/>
  <c r="KMK1362"/>
  <c r="KML1362" s="1"/>
  <c r="KMO1362"/>
  <c r="KMP1362" s="1"/>
  <c r="KMZ1362"/>
  <c r="KND1362"/>
  <c r="KNQ1362"/>
  <c r="KNR1362" s="1"/>
  <c r="KNU1362"/>
  <c r="KNV1362" s="1"/>
  <c r="KOF1362"/>
  <c r="KOJ1362"/>
  <c r="KOW1362"/>
  <c r="KOX1362" s="1"/>
  <c r="KPA1362"/>
  <c r="KPB1362" s="1"/>
  <c r="KPL1362"/>
  <c r="KPP1362"/>
  <c r="KQC1362"/>
  <c r="KQD1362" s="1"/>
  <c r="KQG1362"/>
  <c r="KQH1362" s="1"/>
  <c r="KQR1362"/>
  <c r="KQV1362"/>
  <c r="KRI1362"/>
  <c r="KRJ1362" s="1"/>
  <c r="KRM1362"/>
  <c r="KRN1362" s="1"/>
  <c r="KRX1362"/>
  <c r="KSB1362"/>
  <c r="KSO1362"/>
  <c r="KSP1362" s="1"/>
  <c r="KSS1362"/>
  <c r="KST1362" s="1"/>
  <c r="KTD1362"/>
  <c r="KTH1362"/>
  <c r="KTU1362"/>
  <c r="KTV1362" s="1"/>
  <c r="KTY1362"/>
  <c r="KTZ1362" s="1"/>
  <c r="KUJ1362"/>
  <c r="KUN1362"/>
  <c r="KVA1362"/>
  <c r="KVB1362" s="1"/>
  <c r="KVE1362"/>
  <c r="KVF1362" s="1"/>
  <c r="KVP1362"/>
  <c r="KVT1362"/>
  <c r="KWG1362"/>
  <c r="KWH1362" s="1"/>
  <c r="KWK1362"/>
  <c r="KWL1362" s="1"/>
  <c r="KWV1362"/>
  <c r="KWZ1362"/>
  <c r="KXM1362"/>
  <c r="KXN1362" s="1"/>
  <c r="KXQ1362"/>
  <c r="KXR1362" s="1"/>
  <c r="KYB1362"/>
  <c r="KYF1362"/>
  <c r="KYS1362"/>
  <c r="KYT1362" s="1"/>
  <c r="KYW1362"/>
  <c r="KYX1362" s="1"/>
  <c r="KZH1362"/>
  <c r="KZL1362"/>
  <c r="KZY1362"/>
  <c r="KZZ1362" s="1"/>
  <c r="LAC1362"/>
  <c r="LAD1362" s="1"/>
  <c r="LAN1362"/>
  <c r="LAR1362"/>
  <c r="LBE1362"/>
  <c r="LBF1362" s="1"/>
  <c r="LBI1362"/>
  <c r="LBJ1362" s="1"/>
  <c r="LBT1362"/>
  <c r="LBX1362"/>
  <c r="LCK1362"/>
  <c r="LCL1362" s="1"/>
  <c r="LCO1362"/>
  <c r="LCP1362" s="1"/>
  <c r="LCZ1362"/>
  <c r="LDD1362"/>
  <c r="LDQ1362"/>
  <c r="LDR1362" s="1"/>
  <c r="LDU1362"/>
  <c r="LDV1362" s="1"/>
  <c r="LEF1362"/>
  <c r="LEJ1362"/>
  <c r="LEW1362"/>
  <c r="LEX1362" s="1"/>
  <c r="LFA1362"/>
  <c r="LFB1362" s="1"/>
  <c r="LFL1362"/>
  <c r="LFP1362"/>
  <c r="LGC1362"/>
  <c r="LGD1362" s="1"/>
  <c r="LGG1362"/>
  <c r="LGH1362" s="1"/>
  <c r="LGR1362"/>
  <c r="LGV1362"/>
  <c r="LHI1362"/>
  <c r="LHJ1362" s="1"/>
  <c r="LHM1362"/>
  <c r="LHN1362" s="1"/>
  <c r="LHX1362"/>
  <c r="LIB1362"/>
  <c r="LIO1362"/>
  <c r="LIP1362" s="1"/>
  <c r="LIS1362"/>
  <c r="LIT1362" s="1"/>
  <c r="LJD1362"/>
  <c r="LJH1362"/>
  <c r="LJU1362"/>
  <c r="LJV1362" s="1"/>
  <c r="LJY1362"/>
  <c r="LJZ1362" s="1"/>
  <c r="LKJ1362"/>
  <c r="LKN1362"/>
  <c r="LLA1362"/>
  <c r="LLB1362" s="1"/>
  <c r="LLE1362"/>
  <c r="LLF1362" s="1"/>
  <c r="LLP1362"/>
  <c r="LLT1362"/>
  <c r="LMG1362"/>
  <c r="LMH1362" s="1"/>
  <c r="LMK1362"/>
  <c r="LML1362" s="1"/>
  <c r="LMV1362"/>
  <c r="LMZ1362"/>
  <c r="LNM1362"/>
  <c r="LNN1362" s="1"/>
  <c r="LNQ1362"/>
  <c r="LNR1362" s="1"/>
  <c r="LOB1362"/>
  <c r="LOF1362"/>
  <c r="LOS1362"/>
  <c r="LOT1362" s="1"/>
  <c r="LOW1362"/>
  <c r="LOX1362" s="1"/>
  <c r="LPH1362"/>
  <c r="LPL1362"/>
  <c r="LPY1362"/>
  <c r="LPZ1362" s="1"/>
  <c r="LQC1362"/>
  <c r="LQD1362" s="1"/>
  <c r="LQN1362"/>
  <c r="LQR1362"/>
  <c r="LRE1362"/>
  <c r="LRF1362" s="1"/>
  <c r="LRI1362"/>
  <c r="LRJ1362" s="1"/>
  <c r="LRT1362"/>
  <c r="LRX1362"/>
  <c r="LSK1362"/>
  <c r="LSL1362" s="1"/>
  <c r="LSO1362"/>
  <c r="LSP1362" s="1"/>
  <c r="LSZ1362"/>
  <c r="LTD1362"/>
  <c r="LTQ1362"/>
  <c r="LTR1362" s="1"/>
  <c r="LTU1362"/>
  <c r="LTV1362" s="1"/>
  <c r="LUF1362"/>
  <c r="LUJ1362"/>
  <c r="LUW1362"/>
  <c r="LUX1362" s="1"/>
  <c r="LVA1362"/>
  <c r="LVB1362" s="1"/>
  <c r="LVL1362"/>
  <c r="LVP1362"/>
  <c r="LWC1362"/>
  <c r="LWD1362" s="1"/>
  <c r="LWG1362"/>
  <c r="LWH1362" s="1"/>
  <c r="LWR1362"/>
  <c r="LWV1362"/>
  <c r="LXI1362"/>
  <c r="LXJ1362" s="1"/>
  <c r="LXM1362"/>
  <c r="LXN1362" s="1"/>
  <c r="LXX1362"/>
  <c r="LYB1362"/>
  <c r="LYO1362"/>
  <c r="LYP1362" s="1"/>
  <c r="LYS1362"/>
  <c r="LYT1362" s="1"/>
  <c r="LZD1362"/>
  <c r="LZH1362"/>
  <c r="LZU1362"/>
  <c r="LZV1362" s="1"/>
  <c r="LZY1362"/>
  <c r="LZZ1362" s="1"/>
  <c r="MAJ1362"/>
  <c r="MAN1362"/>
  <c r="MBA1362"/>
  <c r="MBB1362" s="1"/>
  <c r="MBE1362"/>
  <c r="MBF1362" s="1"/>
  <c r="MBP1362"/>
  <c r="MBT1362"/>
  <c r="MCG1362"/>
  <c r="MCH1362" s="1"/>
  <c r="MCK1362"/>
  <c r="MCL1362" s="1"/>
  <c r="MCV1362"/>
  <c r="MCZ1362"/>
  <c r="MDM1362"/>
  <c r="MDN1362" s="1"/>
  <c r="MDQ1362"/>
  <c r="MDR1362" s="1"/>
  <c r="MEB1362"/>
  <c r="MEF1362"/>
  <c r="MES1362"/>
  <c r="MET1362" s="1"/>
  <c r="MEW1362"/>
  <c r="MEX1362" s="1"/>
  <c r="MFH1362"/>
  <c r="MFL1362"/>
  <c r="MFY1362"/>
  <c r="MFZ1362" s="1"/>
  <c r="MGC1362"/>
  <c r="MGD1362" s="1"/>
  <c r="MGN1362"/>
  <c r="MGR1362"/>
  <c r="MHE1362"/>
  <c r="MHF1362" s="1"/>
  <c r="MHI1362"/>
  <c r="MHJ1362" s="1"/>
  <c r="MHT1362"/>
  <c r="MHX1362"/>
  <c r="MIK1362"/>
  <c r="MIL1362" s="1"/>
  <c r="MIO1362"/>
  <c r="MIP1362" s="1"/>
  <c r="MIZ1362"/>
  <c r="MJD1362"/>
  <c r="MJQ1362"/>
  <c r="MJR1362" s="1"/>
  <c r="MJU1362"/>
  <c r="MJV1362" s="1"/>
  <c r="MKF1362"/>
  <c r="MKJ1362"/>
  <c r="MKW1362"/>
  <c r="MKX1362" s="1"/>
  <c r="MLA1362"/>
  <c r="MLB1362" s="1"/>
  <c r="MLL1362"/>
  <c r="MLP1362"/>
  <c r="MMC1362"/>
  <c r="MMD1362" s="1"/>
  <c r="MMG1362"/>
  <c r="MMH1362" s="1"/>
  <c r="MMR1362"/>
  <c r="MMV1362"/>
  <c r="MNI1362"/>
  <c r="MNJ1362" s="1"/>
  <c r="MNM1362"/>
  <c r="MNN1362" s="1"/>
  <c r="MNX1362"/>
  <c r="MOB1362"/>
  <c r="MOO1362"/>
  <c r="MOP1362" s="1"/>
  <c r="MOS1362"/>
  <c r="MOT1362" s="1"/>
  <c r="MPD1362"/>
  <c r="MPH1362"/>
  <c r="MPU1362"/>
  <c r="MPV1362" s="1"/>
  <c r="MPY1362"/>
  <c r="MPZ1362" s="1"/>
  <c r="MQJ1362"/>
  <c r="MQN1362"/>
  <c r="MRA1362"/>
  <c r="MRB1362" s="1"/>
  <c r="MRE1362"/>
  <c r="MRF1362" s="1"/>
  <c r="MRP1362"/>
  <c r="MRT1362"/>
  <c r="MSG1362"/>
  <c r="MSH1362" s="1"/>
  <c r="MSK1362"/>
  <c r="MSL1362" s="1"/>
  <c r="MSV1362"/>
  <c r="MSZ1362"/>
  <c r="MTM1362"/>
  <c r="MTN1362" s="1"/>
  <c r="MTQ1362"/>
  <c r="MTR1362" s="1"/>
  <c r="MUB1362"/>
  <c r="MUF1362"/>
  <c r="MUS1362"/>
  <c r="MUT1362" s="1"/>
  <c r="MUW1362"/>
  <c r="MUX1362" s="1"/>
  <c r="MVH1362"/>
  <c r="MVL1362"/>
  <c r="MVY1362"/>
  <c r="MVZ1362" s="1"/>
  <c r="MWC1362"/>
  <c r="MWD1362" s="1"/>
  <c r="MWN1362"/>
  <c r="MWR1362"/>
  <c r="MXE1362"/>
  <c r="MXF1362" s="1"/>
  <c r="MXI1362"/>
  <c r="MXJ1362" s="1"/>
  <c r="MXT1362"/>
  <c r="MXX1362"/>
  <c r="MYK1362"/>
  <c r="MYL1362" s="1"/>
  <c r="MYO1362"/>
  <c r="MYP1362" s="1"/>
  <c r="MYZ1362"/>
  <c r="MZD1362"/>
  <c r="MZQ1362"/>
  <c r="MZR1362" s="1"/>
  <c r="MZU1362"/>
  <c r="MZV1362" s="1"/>
  <c r="NAF1362"/>
  <c r="NAJ1362"/>
  <c r="NAW1362"/>
  <c r="NAX1362" s="1"/>
  <c r="NBA1362"/>
  <c r="NBB1362" s="1"/>
  <c r="NBL1362"/>
  <c r="NBP1362"/>
  <c r="NCC1362"/>
  <c r="NCD1362" s="1"/>
  <c r="NCG1362"/>
  <c r="NCH1362" s="1"/>
  <c r="NCR1362"/>
  <c r="NCV1362"/>
  <c r="NDI1362"/>
  <c r="NDJ1362" s="1"/>
  <c r="NDM1362"/>
  <c r="NDN1362" s="1"/>
  <c r="NDX1362"/>
  <c r="NEB1362"/>
  <c r="NEO1362"/>
  <c r="NEP1362" s="1"/>
  <c r="NES1362"/>
  <c r="NET1362" s="1"/>
  <c r="NFD1362"/>
  <c r="NFH1362"/>
  <c r="NFU1362"/>
  <c r="NFV1362" s="1"/>
  <c r="NFY1362"/>
  <c r="NFZ1362" s="1"/>
  <c r="NGJ1362"/>
  <c r="NGN1362"/>
  <c r="NHA1362"/>
  <c r="NHB1362" s="1"/>
  <c r="NHE1362"/>
  <c r="NHF1362" s="1"/>
  <c r="NHP1362"/>
  <c r="NHT1362"/>
  <c r="NIG1362"/>
  <c r="NIH1362" s="1"/>
  <c r="NIK1362"/>
  <c r="NIL1362" s="1"/>
  <c r="NIV1362"/>
  <c r="NIZ1362"/>
  <c r="NJM1362"/>
  <c r="NJN1362" s="1"/>
  <c r="NJQ1362"/>
  <c r="NJR1362" s="1"/>
  <c r="NKB1362"/>
  <c r="NKF1362"/>
  <c r="NKS1362"/>
  <c r="NKT1362" s="1"/>
  <c r="NKW1362"/>
  <c r="NKX1362" s="1"/>
  <c r="NLH1362"/>
  <c r="NLL1362"/>
  <c r="NLY1362"/>
  <c r="NLZ1362" s="1"/>
  <c r="NMC1362"/>
  <c r="NMD1362" s="1"/>
  <c r="NMN1362"/>
  <c r="NMR1362"/>
  <c r="NNE1362"/>
  <c r="NNF1362" s="1"/>
  <c r="NNI1362"/>
  <c r="NNJ1362" s="1"/>
  <c r="NNT1362"/>
  <c r="NNX1362"/>
  <c r="NOK1362"/>
  <c r="NOL1362" s="1"/>
  <c r="NOO1362"/>
  <c r="NOP1362" s="1"/>
  <c r="NOZ1362"/>
  <c r="NPD1362"/>
  <c r="NPQ1362"/>
  <c r="NPR1362" s="1"/>
  <c r="NPU1362"/>
  <c r="NPV1362" s="1"/>
  <c r="NQF1362"/>
  <c r="NQJ1362"/>
  <c r="NQW1362"/>
  <c r="NQX1362" s="1"/>
  <c r="NRA1362"/>
  <c r="NRB1362" s="1"/>
  <c r="NRL1362"/>
  <c r="NRP1362"/>
  <c r="NSC1362"/>
  <c r="NSD1362" s="1"/>
  <c r="NSG1362"/>
  <c r="NSH1362" s="1"/>
  <c r="NSR1362"/>
  <c r="NSV1362"/>
  <c r="NTI1362"/>
  <c r="NTJ1362" s="1"/>
  <c r="NTM1362"/>
  <c r="NTN1362" s="1"/>
  <c r="NTX1362"/>
  <c r="NUB1362"/>
  <c r="NUO1362"/>
  <c r="NUP1362" s="1"/>
  <c r="NUS1362"/>
  <c r="NUT1362" s="1"/>
  <c r="NVD1362"/>
  <c r="NVH1362"/>
  <c r="NVU1362"/>
  <c r="NVV1362" s="1"/>
  <c r="NVY1362"/>
  <c r="NVZ1362" s="1"/>
  <c r="NWJ1362"/>
  <c r="NWN1362"/>
  <c r="NXA1362"/>
  <c r="NXB1362" s="1"/>
  <c r="NXE1362"/>
  <c r="NXF1362" s="1"/>
  <c r="NXP1362"/>
  <c r="NXT1362"/>
  <c r="NYG1362"/>
  <c r="NYH1362" s="1"/>
  <c r="NYK1362"/>
  <c r="NYL1362" s="1"/>
  <c r="NYV1362"/>
  <c r="NYZ1362"/>
  <c r="NZM1362"/>
  <c r="NZN1362" s="1"/>
  <c r="NZQ1362"/>
  <c r="NZR1362" s="1"/>
  <c r="OAB1362"/>
  <c r="OAF1362"/>
  <c r="OAS1362"/>
  <c r="OAT1362" s="1"/>
  <c r="OAW1362"/>
  <c r="OAX1362" s="1"/>
  <c r="OBH1362"/>
  <c r="OBL1362"/>
  <c r="OBY1362"/>
  <c r="OBZ1362" s="1"/>
  <c r="OCC1362"/>
  <c r="OCD1362" s="1"/>
  <c r="OCN1362"/>
  <c r="OCR1362"/>
  <c r="ODE1362"/>
  <c r="ODF1362" s="1"/>
  <c r="ODI1362"/>
  <c r="ODJ1362" s="1"/>
  <c r="ODT1362"/>
  <c r="ODX1362"/>
  <c r="OEK1362"/>
  <c r="OEL1362" s="1"/>
  <c r="OEO1362"/>
  <c r="OEP1362" s="1"/>
  <c r="OEZ1362"/>
  <c r="OFD1362"/>
  <c r="OFQ1362"/>
  <c r="OFR1362" s="1"/>
  <c r="OFU1362"/>
  <c r="OFV1362" s="1"/>
  <c r="OGF1362"/>
  <c r="OGJ1362"/>
  <c r="OGW1362"/>
  <c r="OGX1362" s="1"/>
  <c r="OHA1362"/>
  <c r="OHB1362" s="1"/>
  <c r="OHL1362"/>
  <c r="OHP1362"/>
  <c r="OIC1362"/>
  <c r="OID1362" s="1"/>
  <c r="OIG1362"/>
  <c r="OIH1362" s="1"/>
  <c r="OIR1362"/>
  <c r="OIV1362"/>
  <c r="OJI1362"/>
  <c r="OJJ1362" s="1"/>
  <c r="OJM1362"/>
  <c r="OJN1362" s="1"/>
  <c r="OJX1362"/>
  <c r="OKB1362"/>
  <c r="OKO1362"/>
  <c r="OKP1362" s="1"/>
  <c r="OKS1362"/>
  <c r="OKT1362" s="1"/>
  <c r="OLD1362"/>
  <c r="OLH1362"/>
  <c r="OLU1362"/>
  <c r="OLV1362" s="1"/>
  <c r="OLY1362"/>
  <c r="OLZ1362" s="1"/>
  <c r="OMJ1362"/>
  <c r="OMN1362"/>
  <c r="ONA1362"/>
  <c r="ONB1362" s="1"/>
  <c r="ONE1362"/>
  <c r="ONF1362" s="1"/>
  <c r="ONP1362"/>
  <c r="ONT1362"/>
  <c r="OOG1362"/>
  <c r="OOH1362" s="1"/>
  <c r="OOK1362"/>
  <c r="OOL1362" s="1"/>
  <c r="OOV1362"/>
  <c r="OOZ1362"/>
  <c r="OPM1362"/>
  <c r="OPN1362" s="1"/>
  <c r="OPQ1362"/>
  <c r="OPR1362" s="1"/>
  <c r="OQB1362"/>
  <c r="OQF1362"/>
  <c r="OQS1362"/>
  <c r="OQT1362" s="1"/>
  <c r="OQW1362"/>
  <c r="OQX1362" s="1"/>
  <c r="ORH1362"/>
  <c r="ORL1362"/>
  <c r="ORY1362"/>
  <c r="ORZ1362" s="1"/>
  <c r="OSC1362"/>
  <c r="OSD1362" s="1"/>
  <c r="OSN1362"/>
  <c r="OSR1362"/>
  <c r="OTE1362"/>
  <c r="OTF1362" s="1"/>
  <c r="OTI1362"/>
  <c r="OTJ1362" s="1"/>
  <c r="OTT1362"/>
  <c r="OTX1362"/>
  <c r="OUK1362"/>
  <c r="OUL1362" s="1"/>
  <c r="OUO1362"/>
  <c r="OUP1362" s="1"/>
  <c r="OUZ1362"/>
  <c r="OVD1362"/>
  <c r="OVQ1362"/>
  <c r="OVR1362" s="1"/>
  <c r="OVU1362"/>
  <c r="OVV1362" s="1"/>
  <c r="OWF1362"/>
  <c r="OWJ1362"/>
  <c r="OWW1362"/>
  <c r="OWX1362" s="1"/>
  <c r="OXA1362"/>
  <c r="OXB1362" s="1"/>
  <c r="OXL1362"/>
  <c r="OXP1362"/>
  <c r="OYC1362"/>
  <c r="OYD1362" s="1"/>
  <c r="OYG1362"/>
  <c r="OYH1362" s="1"/>
  <c r="OYR1362"/>
  <c r="OYV1362"/>
  <c r="OZI1362"/>
  <c r="OZJ1362" s="1"/>
  <c r="OZM1362"/>
  <c r="OZN1362" s="1"/>
  <c r="OZX1362"/>
  <c r="PAB1362"/>
  <c r="PAO1362"/>
  <c r="PAP1362" s="1"/>
  <c r="PAS1362"/>
  <c r="PAT1362" s="1"/>
  <c r="PBD1362"/>
  <c r="PBH1362"/>
  <c r="PBU1362"/>
  <c r="PBV1362" s="1"/>
  <c r="PBY1362"/>
  <c r="PBZ1362" s="1"/>
  <c r="PCJ1362"/>
  <c r="PCN1362"/>
  <c r="PDA1362"/>
  <c r="PDB1362" s="1"/>
  <c r="PDE1362"/>
  <c r="PDF1362" s="1"/>
  <c r="PDP1362"/>
  <c r="PDT1362"/>
  <c r="PEG1362"/>
  <c r="PEH1362" s="1"/>
  <c r="PEK1362"/>
  <c r="PEL1362" s="1"/>
  <c r="PEV1362"/>
  <c r="PEZ1362"/>
  <c r="PFM1362"/>
  <c r="PFN1362" s="1"/>
  <c r="PFQ1362"/>
  <c r="PFR1362" s="1"/>
  <c r="PGB1362"/>
  <c r="PGF1362"/>
  <c r="PGS1362"/>
  <c r="PGT1362" s="1"/>
  <c r="PGW1362"/>
  <c r="PGX1362" s="1"/>
  <c r="PHH1362"/>
  <c r="PHL1362"/>
  <c r="PHY1362"/>
  <c r="PHZ1362" s="1"/>
  <c r="PIC1362"/>
  <c r="PID1362" s="1"/>
  <c r="PIN1362"/>
  <c r="PIR1362"/>
  <c r="PJE1362"/>
  <c r="PJF1362" s="1"/>
  <c r="PJI1362"/>
  <c r="PJJ1362" s="1"/>
  <c r="PJT1362"/>
  <c r="PJX1362"/>
  <c r="PKK1362"/>
  <c r="PKL1362" s="1"/>
  <c r="PKO1362"/>
  <c r="PKP1362" s="1"/>
  <c r="PKZ1362"/>
  <c r="PLD1362"/>
  <c r="PLQ1362"/>
  <c r="PLR1362" s="1"/>
  <c r="PLU1362"/>
  <c r="PLV1362" s="1"/>
  <c r="PMF1362"/>
  <c r="PMJ1362"/>
  <c r="PMW1362"/>
  <c r="PMX1362" s="1"/>
  <c r="PNA1362"/>
  <c r="PNB1362" s="1"/>
  <c r="PNL1362"/>
  <c r="PNP1362"/>
  <c r="POC1362"/>
  <c r="POD1362" s="1"/>
  <c r="POG1362"/>
  <c r="POH1362" s="1"/>
  <c r="POR1362"/>
  <c r="POV1362"/>
  <c r="PPI1362"/>
  <c r="PPJ1362" s="1"/>
  <c r="PPM1362"/>
  <c r="PPN1362" s="1"/>
  <c r="PPX1362"/>
  <c r="PQB1362"/>
  <c r="PQO1362"/>
  <c r="PQP1362" s="1"/>
  <c r="PQS1362"/>
  <c r="PQT1362" s="1"/>
  <c r="PRD1362"/>
  <c r="PRH1362"/>
  <c r="PRU1362"/>
  <c r="PRV1362" s="1"/>
  <c r="PRY1362"/>
  <c r="PRZ1362" s="1"/>
  <c r="PSJ1362"/>
  <c r="PSN1362"/>
  <c r="PTA1362"/>
  <c r="PTB1362" s="1"/>
  <c r="PTE1362"/>
  <c r="PTF1362" s="1"/>
  <c r="PTP1362"/>
  <c r="PTT1362"/>
  <c r="PUG1362"/>
  <c r="PUH1362" s="1"/>
  <c r="PUK1362"/>
  <c r="PUL1362" s="1"/>
  <c r="PUV1362"/>
  <c r="PUZ1362"/>
  <c r="PVM1362"/>
  <c r="PVN1362" s="1"/>
  <c r="PVQ1362"/>
  <c r="PVR1362" s="1"/>
  <c r="PWB1362"/>
  <c r="PWF1362"/>
  <c r="PWS1362"/>
  <c r="PWT1362" s="1"/>
  <c r="PWW1362"/>
  <c r="PWX1362" s="1"/>
  <c r="PXH1362"/>
  <c r="PXL1362"/>
  <c r="PXY1362"/>
  <c r="PXZ1362" s="1"/>
  <c r="PYC1362"/>
  <c r="PYD1362" s="1"/>
  <c r="PYN1362"/>
  <c r="PYR1362"/>
  <c r="PZE1362"/>
  <c r="PZF1362" s="1"/>
  <c r="PZI1362"/>
  <c r="PZJ1362" s="1"/>
  <c r="PZT1362"/>
  <c r="PZX1362"/>
  <c r="QAK1362"/>
  <c r="QAL1362" s="1"/>
  <c r="QAO1362"/>
  <c r="QAP1362" s="1"/>
  <c r="QAZ1362"/>
  <c r="QBD1362"/>
  <c r="QBQ1362"/>
  <c r="QBR1362" s="1"/>
  <c r="QBU1362"/>
  <c r="QBV1362" s="1"/>
  <c r="QCF1362"/>
  <c r="QCJ1362"/>
  <c r="QCW1362"/>
  <c r="QCX1362" s="1"/>
  <c r="QDA1362"/>
  <c r="QDB1362" s="1"/>
  <c r="QDL1362"/>
  <c r="QDP1362"/>
  <c r="QEC1362"/>
  <c r="QED1362" s="1"/>
  <c r="QEG1362"/>
  <c r="QEH1362" s="1"/>
  <c r="QER1362"/>
  <c r="QEV1362"/>
  <c r="QFI1362"/>
  <c r="QFJ1362" s="1"/>
  <c r="QFM1362"/>
  <c r="QFN1362" s="1"/>
  <c r="QFX1362"/>
  <c r="QGB1362"/>
  <c r="QGO1362"/>
  <c r="QGP1362" s="1"/>
  <c r="QGS1362"/>
  <c r="QGT1362" s="1"/>
  <c r="QHD1362"/>
  <c r="QHH1362"/>
  <c r="QHU1362"/>
  <c r="QHV1362" s="1"/>
  <c r="QHY1362"/>
  <c r="QHZ1362" s="1"/>
  <c r="QIJ1362"/>
  <c r="QIN1362"/>
  <c r="QJA1362"/>
  <c r="QJB1362" s="1"/>
  <c r="QJE1362"/>
  <c r="QJF1362" s="1"/>
  <c r="QJP1362"/>
  <c r="QJT1362"/>
  <c r="QKG1362"/>
  <c r="QKH1362" s="1"/>
  <c r="QKK1362"/>
  <c r="QKL1362" s="1"/>
  <c r="QKV1362"/>
  <c r="QKZ1362"/>
  <c r="QLM1362"/>
  <c r="QLN1362" s="1"/>
  <c r="QLQ1362"/>
  <c r="QLR1362" s="1"/>
  <c r="QMB1362"/>
  <c r="QMF1362"/>
  <c r="QMS1362"/>
  <c r="QMT1362" s="1"/>
  <c r="QMW1362"/>
  <c r="QMX1362" s="1"/>
  <c r="QNH1362"/>
  <c r="QNL1362"/>
  <c r="QNY1362"/>
  <c r="QNZ1362" s="1"/>
  <c r="QOC1362"/>
  <c r="QOD1362" s="1"/>
  <c r="QON1362"/>
  <c r="QOR1362"/>
  <c r="QPE1362"/>
  <c r="QPF1362" s="1"/>
  <c r="QPI1362"/>
  <c r="QPJ1362" s="1"/>
  <c r="QPT1362"/>
  <c r="QPX1362"/>
  <c r="QQK1362"/>
  <c r="QQL1362" s="1"/>
  <c r="QQO1362"/>
  <c r="QQP1362" s="1"/>
  <c r="QQZ1362"/>
  <c r="QRD1362"/>
  <c r="QRQ1362"/>
  <c r="QRR1362" s="1"/>
  <c r="QRU1362"/>
  <c r="QRV1362" s="1"/>
  <c r="QSF1362"/>
  <c r="QSJ1362"/>
  <c r="QSW1362"/>
  <c r="QSX1362" s="1"/>
  <c r="QTA1362"/>
  <c r="QTB1362" s="1"/>
  <c r="QTL1362"/>
  <c r="QTP1362"/>
  <c r="QUC1362"/>
  <c r="QUD1362" s="1"/>
  <c r="QUG1362"/>
  <c r="QUH1362" s="1"/>
  <c r="QUR1362"/>
  <c r="QUV1362"/>
  <c r="QVI1362"/>
  <c r="QVJ1362" s="1"/>
  <c r="QVM1362"/>
  <c r="QVN1362" s="1"/>
  <c r="QVX1362"/>
  <c r="QWB1362"/>
  <c r="QWO1362"/>
  <c r="QWP1362" s="1"/>
  <c r="QWS1362"/>
  <c r="QWT1362" s="1"/>
  <c r="QXD1362"/>
  <c r="QXH1362"/>
  <c r="QXU1362"/>
  <c r="QXV1362" s="1"/>
  <c r="QXY1362"/>
  <c r="QXZ1362" s="1"/>
  <c r="QYJ1362"/>
  <c r="QYN1362"/>
  <c r="QZA1362"/>
  <c r="QZB1362" s="1"/>
  <c r="QZE1362"/>
  <c r="QZF1362" s="1"/>
  <c r="QZP1362"/>
  <c r="QZT1362"/>
  <c r="RAG1362"/>
  <c r="RAH1362" s="1"/>
  <c r="RAK1362"/>
  <c r="RAL1362" s="1"/>
  <c r="RAV1362"/>
  <c r="RAZ1362"/>
  <c r="RBM1362"/>
  <c r="RBN1362" s="1"/>
  <c r="RBQ1362"/>
  <c r="RBR1362" s="1"/>
  <c r="RCB1362"/>
  <c r="RCF1362"/>
  <c r="RCS1362"/>
  <c r="RCT1362" s="1"/>
  <c r="RCW1362"/>
  <c r="RCX1362" s="1"/>
  <c r="RDH1362"/>
  <c r="RDL1362"/>
  <c r="RDY1362"/>
  <c r="RDZ1362" s="1"/>
  <c r="REC1362"/>
  <c r="RED1362" s="1"/>
  <c r="REN1362"/>
  <c r="RER1362"/>
  <c r="RFE1362"/>
  <c r="RFF1362" s="1"/>
  <c r="RFI1362"/>
  <c r="RFJ1362" s="1"/>
  <c r="RFT1362"/>
  <c r="RFX1362"/>
  <c r="RGK1362"/>
  <c r="RGL1362" s="1"/>
  <c r="RGO1362"/>
  <c r="RGP1362" s="1"/>
  <c r="RGZ1362"/>
  <c r="RHD1362"/>
  <c r="RHQ1362"/>
  <c r="RHR1362" s="1"/>
  <c r="RHU1362"/>
  <c r="RHV1362" s="1"/>
  <c r="RIF1362"/>
  <c r="RIJ1362"/>
  <c r="RIW1362"/>
  <c r="RIX1362" s="1"/>
  <c r="RJA1362"/>
  <c r="RJB1362" s="1"/>
  <c r="RJL1362"/>
  <c r="RJP1362"/>
  <c r="RKC1362"/>
  <c r="RKD1362" s="1"/>
  <c r="RKG1362"/>
  <c r="RKH1362" s="1"/>
  <c r="RKR1362"/>
  <c r="RKV1362"/>
  <c r="RLI1362"/>
  <c r="RLJ1362" s="1"/>
  <c r="RLM1362"/>
  <c r="RLN1362" s="1"/>
  <c r="RLX1362"/>
  <c r="RMB1362"/>
  <c r="RMO1362"/>
  <c r="RMP1362" s="1"/>
  <c r="RMS1362"/>
  <c r="RMT1362" s="1"/>
  <c r="RND1362"/>
  <c r="RNH1362"/>
  <c r="RNU1362"/>
  <c r="RNV1362" s="1"/>
  <c r="RNY1362"/>
  <c r="RNZ1362" s="1"/>
  <c r="ROJ1362"/>
  <c r="RON1362"/>
  <c r="RPA1362"/>
  <c r="RPB1362" s="1"/>
  <c r="RPE1362"/>
  <c r="RPF1362" s="1"/>
  <c r="RPP1362"/>
  <c r="RPT1362"/>
  <c r="RQG1362"/>
  <c r="RQH1362" s="1"/>
  <c r="RQK1362"/>
  <c r="RQL1362" s="1"/>
  <c r="RQV1362"/>
  <c r="RQZ1362"/>
  <c r="RRM1362"/>
  <c r="RRN1362" s="1"/>
  <c r="RRQ1362"/>
  <c r="RRR1362" s="1"/>
  <c r="RSB1362"/>
  <c r="RSF1362"/>
  <c r="RSS1362"/>
  <c r="RST1362" s="1"/>
  <c r="RSW1362"/>
  <c r="RSX1362" s="1"/>
  <c r="RTH1362"/>
  <c r="RTL1362"/>
  <c r="RTY1362"/>
  <c r="RTZ1362" s="1"/>
  <c r="RUC1362"/>
  <c r="RUD1362" s="1"/>
  <c r="RUN1362"/>
  <c r="RUR1362"/>
  <c r="RVE1362"/>
  <c r="RVF1362" s="1"/>
  <c r="RVI1362"/>
  <c r="RVJ1362" s="1"/>
  <c r="RVT1362"/>
  <c r="RVX1362"/>
  <c r="RWK1362"/>
  <c r="RWL1362" s="1"/>
  <c r="RWO1362"/>
  <c r="RWP1362" s="1"/>
  <c r="RWZ1362"/>
  <c r="RXD1362"/>
  <c r="RXQ1362"/>
  <c r="RXR1362" s="1"/>
  <c r="RXU1362"/>
  <c r="RXV1362" s="1"/>
  <c r="RYF1362"/>
  <c r="RYJ1362"/>
  <c r="RYW1362"/>
  <c r="RYX1362" s="1"/>
  <c r="RZA1362"/>
  <c r="RZB1362" s="1"/>
  <c r="RZL1362"/>
  <c r="RZP1362"/>
  <c r="SAC1362"/>
  <c r="SAD1362" s="1"/>
  <c r="SAG1362"/>
  <c r="SAH1362" s="1"/>
  <c r="SAR1362"/>
  <c r="SAV1362"/>
  <c r="SBI1362"/>
  <c r="SBJ1362" s="1"/>
  <c r="SBM1362"/>
  <c r="SBN1362" s="1"/>
  <c r="SBX1362"/>
  <c r="SCB1362"/>
  <c r="SCO1362"/>
  <c r="SCP1362" s="1"/>
  <c r="SCS1362"/>
  <c r="SCT1362" s="1"/>
  <c r="SDD1362"/>
  <c r="SDH1362"/>
  <c r="SDU1362"/>
  <c r="SDV1362" s="1"/>
  <c r="SDY1362"/>
  <c r="SDZ1362" s="1"/>
  <c r="SEJ1362"/>
  <c r="SEN1362"/>
  <c r="SFA1362"/>
  <c r="SFB1362" s="1"/>
  <c r="SFE1362"/>
  <c r="SFF1362" s="1"/>
  <c r="SFP1362"/>
  <c r="SFT1362"/>
  <c r="SGG1362"/>
  <c r="SGH1362" s="1"/>
  <c r="SGK1362"/>
  <c r="SGL1362" s="1"/>
  <c r="SGV1362"/>
  <c r="SGZ1362"/>
  <c r="SHM1362"/>
  <c r="SHN1362" s="1"/>
  <c r="SHQ1362"/>
  <c r="SHR1362" s="1"/>
  <c r="SIB1362"/>
  <c r="SIF1362"/>
  <c r="SIS1362"/>
  <c r="SIT1362" s="1"/>
  <c r="SIW1362"/>
  <c r="SIX1362" s="1"/>
  <c r="SJH1362"/>
  <c r="SJL1362"/>
  <c r="SJY1362"/>
  <c r="SJZ1362" s="1"/>
  <c r="SKC1362"/>
  <c r="SKD1362" s="1"/>
  <c r="SKN1362"/>
  <c r="SKR1362"/>
  <c r="SLE1362"/>
  <c r="SLF1362" s="1"/>
  <c r="SLI1362"/>
  <c r="SLJ1362" s="1"/>
  <c r="SLT1362"/>
  <c r="SLX1362"/>
  <c r="SMK1362"/>
  <c r="SML1362" s="1"/>
  <c r="SMO1362"/>
  <c r="SMP1362" s="1"/>
  <c r="SMZ1362"/>
  <c r="SND1362"/>
  <c r="SNQ1362"/>
  <c r="SNR1362" s="1"/>
  <c r="SNU1362"/>
  <c r="SNV1362" s="1"/>
  <c r="SOF1362"/>
  <c r="SOJ1362"/>
  <c r="SOW1362"/>
  <c r="SOX1362" s="1"/>
  <c r="SPA1362"/>
  <c r="SPB1362" s="1"/>
  <c r="SPL1362"/>
  <c r="SPP1362"/>
  <c r="SQC1362"/>
  <c r="SQD1362" s="1"/>
  <c r="SQG1362"/>
  <c r="SQH1362" s="1"/>
  <c r="SQR1362"/>
  <c r="SQV1362"/>
  <c r="SRI1362"/>
  <c r="SRJ1362" s="1"/>
  <c r="SRM1362"/>
  <c r="SRN1362" s="1"/>
  <c r="SRX1362"/>
  <c r="SSB1362"/>
  <c r="SSO1362"/>
  <c r="SSP1362" s="1"/>
  <c r="SSS1362"/>
  <c r="SST1362" s="1"/>
  <c r="STD1362"/>
  <c r="STH1362"/>
  <c r="STU1362"/>
  <c r="STV1362" s="1"/>
  <c r="STY1362"/>
  <c r="STZ1362" s="1"/>
  <c r="SUJ1362"/>
  <c r="SUN1362"/>
  <c r="SVA1362"/>
  <c r="SVB1362" s="1"/>
  <c r="SVE1362"/>
  <c r="SVF1362" s="1"/>
  <c r="SVP1362"/>
  <c r="SVT1362"/>
  <c r="SWG1362"/>
  <c r="SWH1362" s="1"/>
  <c r="SWK1362"/>
  <c r="SWL1362" s="1"/>
  <c r="SWV1362"/>
  <c r="SWZ1362"/>
  <c r="SXM1362"/>
  <c r="SXN1362" s="1"/>
  <c r="SXQ1362"/>
  <c r="SXR1362" s="1"/>
  <c r="SYB1362"/>
  <c r="SYF1362"/>
  <c r="SYS1362"/>
  <c r="SYT1362" s="1"/>
  <c r="SYW1362"/>
  <c r="SYX1362" s="1"/>
  <c r="SZH1362"/>
  <c r="SZL1362"/>
  <c r="SZY1362"/>
  <c r="SZZ1362" s="1"/>
  <c r="TAC1362"/>
  <c r="TAD1362" s="1"/>
  <c r="TAN1362"/>
  <c r="TAR1362"/>
  <c r="TBE1362"/>
  <c r="TBF1362" s="1"/>
  <c r="TBI1362"/>
  <c r="TBJ1362" s="1"/>
  <c r="TBT1362"/>
  <c r="TBX1362"/>
  <c r="TCK1362"/>
  <c r="TCL1362" s="1"/>
  <c r="TCO1362"/>
  <c r="TCP1362" s="1"/>
  <c r="TCZ1362"/>
  <c r="TDD1362"/>
  <c r="TDQ1362"/>
  <c r="TDR1362" s="1"/>
  <c r="TDU1362"/>
  <c r="TDV1362" s="1"/>
  <c r="TEF1362"/>
  <c r="TEJ1362"/>
  <c r="TEW1362"/>
  <c r="TEX1362" s="1"/>
  <c r="TFA1362"/>
  <c r="TFB1362" s="1"/>
  <c r="TFL1362"/>
  <c r="TFP1362"/>
  <c r="TGC1362"/>
  <c r="TGD1362" s="1"/>
  <c r="TGG1362"/>
  <c r="TGH1362" s="1"/>
  <c r="TGR1362"/>
  <c r="TGV1362"/>
  <c r="THI1362"/>
  <c r="THJ1362" s="1"/>
  <c r="THM1362"/>
  <c r="THN1362" s="1"/>
  <c r="THX1362"/>
  <c r="TIB1362"/>
  <c r="TIO1362"/>
  <c r="TIP1362" s="1"/>
  <c r="TIS1362"/>
  <c r="TIT1362" s="1"/>
  <c r="TJD1362"/>
  <c r="TJH1362"/>
  <c r="TJU1362"/>
  <c r="TJV1362" s="1"/>
  <c r="TJY1362"/>
  <c r="TJZ1362" s="1"/>
  <c r="TKJ1362"/>
  <c r="TKN1362"/>
  <c r="TLA1362"/>
  <c r="TLB1362" s="1"/>
  <c r="TLE1362"/>
  <c r="TLF1362" s="1"/>
  <c r="TLP1362"/>
  <c r="TLT1362"/>
  <c r="TMG1362"/>
  <c r="TMH1362" s="1"/>
  <c r="TMK1362"/>
  <c r="TML1362" s="1"/>
  <c r="TMV1362"/>
  <c r="TMZ1362"/>
  <c r="TNM1362"/>
  <c r="TNN1362" s="1"/>
  <c r="TNQ1362"/>
  <c r="TNR1362" s="1"/>
  <c r="TOB1362"/>
  <c r="TOF1362"/>
  <c r="TOS1362"/>
  <c r="TOT1362" s="1"/>
  <c r="TOW1362"/>
  <c r="TOX1362" s="1"/>
  <c r="TPH1362"/>
  <c r="TPL1362"/>
  <c r="TPY1362"/>
  <c r="TPZ1362" s="1"/>
  <c r="TQC1362"/>
  <c r="TQD1362" s="1"/>
  <c r="TQN1362"/>
  <c r="TQR1362"/>
  <c r="TRE1362"/>
  <c r="TRF1362" s="1"/>
  <c r="TRI1362"/>
  <c r="TRJ1362" s="1"/>
  <c r="TRT1362"/>
  <c r="TRX1362"/>
  <c r="TSK1362"/>
  <c r="TSL1362" s="1"/>
  <c r="TSO1362"/>
  <c r="TSP1362" s="1"/>
  <c r="TSZ1362"/>
  <c r="TTD1362"/>
  <c r="TTQ1362"/>
  <c r="TTR1362" s="1"/>
  <c r="TTU1362"/>
  <c r="TTV1362" s="1"/>
  <c r="TUF1362"/>
  <c r="TUJ1362"/>
  <c r="TUW1362"/>
  <c r="TUX1362" s="1"/>
  <c r="TVA1362"/>
  <c r="TVB1362" s="1"/>
  <c r="TVL1362"/>
  <c r="TVP1362"/>
  <c r="TWC1362"/>
  <c r="TWD1362" s="1"/>
  <c r="TWG1362"/>
  <c r="TWH1362" s="1"/>
  <c r="TWR1362"/>
  <c r="TWV1362"/>
  <c r="TXI1362"/>
  <c r="TXJ1362" s="1"/>
  <c r="TXM1362"/>
  <c r="TXN1362" s="1"/>
  <c r="TXX1362"/>
  <c r="TYB1362"/>
  <c r="TYO1362"/>
  <c r="TYP1362" s="1"/>
  <c r="TYS1362"/>
  <c r="TYT1362" s="1"/>
  <c r="TZD1362"/>
  <c r="TZH1362"/>
  <c r="TZU1362"/>
  <c r="TZV1362" s="1"/>
  <c r="TZY1362"/>
  <c r="TZZ1362" s="1"/>
  <c r="UAJ1362"/>
  <c r="UAN1362"/>
  <c r="UBA1362"/>
  <c r="UBB1362" s="1"/>
  <c r="UBE1362"/>
  <c r="UBF1362" s="1"/>
  <c r="UBP1362"/>
  <c r="UBT1362"/>
  <c r="UCG1362"/>
  <c r="UCH1362" s="1"/>
  <c r="UCK1362"/>
  <c r="UCL1362" s="1"/>
  <c r="UCV1362"/>
  <c r="UCZ1362"/>
  <c r="UDM1362"/>
  <c r="UDN1362" s="1"/>
  <c r="UDQ1362"/>
  <c r="UDR1362" s="1"/>
  <c r="UEB1362"/>
  <c r="UEF1362"/>
  <c r="UES1362"/>
  <c r="UET1362" s="1"/>
  <c r="UEW1362"/>
  <c r="UEX1362" s="1"/>
  <c r="UFH1362"/>
  <c r="UFL1362"/>
  <c r="UFY1362"/>
  <c r="UFZ1362" s="1"/>
  <c r="UGC1362"/>
  <c r="UGD1362" s="1"/>
  <c r="UGN1362"/>
  <c r="UGR1362"/>
  <c r="UHE1362"/>
  <c r="UHF1362" s="1"/>
  <c r="UHI1362"/>
  <c r="UHJ1362" s="1"/>
  <c r="UHT1362"/>
  <c r="UHX1362"/>
  <c r="UIK1362"/>
  <c r="UIL1362" s="1"/>
  <c r="UIO1362"/>
  <c r="UIP1362" s="1"/>
  <c r="UIZ1362"/>
  <c r="UJD1362"/>
  <c r="UJQ1362"/>
  <c r="UJR1362" s="1"/>
  <c r="UJU1362"/>
  <c r="UJV1362" s="1"/>
  <c r="UKF1362"/>
  <c r="UKJ1362"/>
  <c r="UKW1362"/>
  <c r="UKX1362" s="1"/>
  <c r="ULA1362"/>
  <c r="ULB1362" s="1"/>
  <c r="ULL1362"/>
  <c r="ULP1362"/>
  <c r="UMC1362"/>
  <c r="UMD1362" s="1"/>
  <c r="UMG1362"/>
  <c r="UMH1362" s="1"/>
  <c r="UMR1362"/>
  <c r="UMV1362"/>
  <c r="UNI1362"/>
  <c r="UNJ1362" s="1"/>
  <c r="UNM1362"/>
  <c r="UNN1362" s="1"/>
  <c r="UNX1362"/>
  <c r="UOB1362"/>
  <c r="UOO1362"/>
  <c r="UOP1362" s="1"/>
  <c r="UOS1362"/>
  <c r="UOT1362" s="1"/>
  <c r="UPD1362"/>
  <c r="UPH1362"/>
  <c r="UPU1362"/>
  <c r="UPV1362" s="1"/>
  <c r="UPY1362"/>
  <c r="UPZ1362" s="1"/>
  <c r="UQJ1362"/>
  <c r="UQN1362"/>
  <c r="URA1362"/>
  <c r="URB1362" s="1"/>
  <c r="URE1362"/>
  <c r="URF1362" s="1"/>
  <c r="URP1362"/>
  <c r="URT1362"/>
  <c r="USG1362"/>
  <c r="USH1362" s="1"/>
  <c r="USK1362"/>
  <c r="USL1362" s="1"/>
  <c r="USV1362"/>
  <c r="USZ1362"/>
  <c r="UTM1362"/>
  <c r="UTN1362" s="1"/>
  <c r="UTQ1362"/>
  <c r="UTR1362" s="1"/>
  <c r="UUB1362"/>
  <c r="UUF1362"/>
  <c r="UUS1362"/>
  <c r="UUT1362" s="1"/>
  <c r="UUW1362"/>
  <c r="UUX1362" s="1"/>
  <c r="UVH1362"/>
  <c r="UVL1362"/>
  <c r="UVY1362"/>
  <c r="UVZ1362" s="1"/>
  <c r="UWC1362"/>
  <c r="UWD1362" s="1"/>
  <c r="UWN1362"/>
  <c r="UWR1362"/>
  <c r="UXE1362"/>
  <c r="UXF1362" s="1"/>
  <c r="UXI1362"/>
  <c r="UXJ1362" s="1"/>
  <c r="UXT1362"/>
  <c r="UXX1362"/>
  <c r="UYK1362"/>
  <c r="UYL1362" s="1"/>
  <c r="UYO1362"/>
  <c r="UYP1362" s="1"/>
  <c r="UYZ1362"/>
  <c r="UZD1362"/>
  <c r="UZQ1362"/>
  <c r="UZR1362" s="1"/>
  <c r="UZU1362"/>
  <c r="UZV1362" s="1"/>
  <c r="VAF1362"/>
  <c r="VAJ1362"/>
  <c r="VAW1362"/>
  <c r="VAX1362" s="1"/>
  <c r="VBA1362"/>
  <c r="VBB1362" s="1"/>
  <c r="VBL1362"/>
  <c r="VBP1362"/>
  <c r="VCC1362"/>
  <c r="VCD1362" s="1"/>
  <c r="VCG1362"/>
  <c r="VCH1362" s="1"/>
  <c r="VCR1362"/>
  <c r="VCV1362"/>
  <c r="VDI1362"/>
  <c r="VDJ1362" s="1"/>
  <c r="VDM1362"/>
  <c r="VDN1362" s="1"/>
  <c r="VDX1362"/>
  <c r="VEB1362"/>
  <c r="VEO1362"/>
  <c r="VEP1362" s="1"/>
  <c r="VES1362"/>
  <c r="VET1362" s="1"/>
  <c r="VFD1362"/>
  <c r="VFH1362"/>
  <c r="VFU1362"/>
  <c r="VFV1362" s="1"/>
  <c r="VFY1362"/>
  <c r="VFZ1362" s="1"/>
  <c r="VGJ1362"/>
  <c r="VGN1362"/>
  <c r="VHA1362"/>
  <c r="VHB1362" s="1"/>
  <c r="VHE1362"/>
  <c r="VHF1362" s="1"/>
  <c r="VHP1362"/>
  <c r="VHT1362"/>
  <c r="VIG1362"/>
  <c r="VIH1362" s="1"/>
  <c r="VIK1362"/>
  <c r="VIL1362" s="1"/>
  <c r="VIV1362"/>
  <c r="VIZ1362"/>
  <c r="VJM1362"/>
  <c r="VJN1362" s="1"/>
  <c r="VJQ1362"/>
  <c r="VJR1362" s="1"/>
  <c r="VKB1362"/>
  <c r="VKF1362"/>
  <c r="VKS1362"/>
  <c r="VKT1362" s="1"/>
  <c r="VKW1362"/>
  <c r="VKX1362" s="1"/>
  <c r="VLH1362"/>
  <c r="VLL1362"/>
  <c r="VLY1362"/>
  <c r="VLZ1362" s="1"/>
  <c r="VMC1362"/>
  <c r="VMD1362" s="1"/>
  <c r="VMN1362"/>
  <c r="VMR1362"/>
  <c r="VNE1362"/>
  <c r="VNF1362" s="1"/>
  <c r="VNI1362"/>
  <c r="VNJ1362" s="1"/>
  <c r="VNT1362"/>
  <c r="VNX1362"/>
  <c r="VOK1362"/>
  <c r="VOL1362" s="1"/>
  <c r="VOO1362"/>
  <c r="VOP1362" s="1"/>
  <c r="VOZ1362"/>
  <c r="VPD1362"/>
  <c r="VPQ1362"/>
  <c r="VPR1362" s="1"/>
  <c r="VPU1362"/>
  <c r="VPV1362" s="1"/>
  <c r="VQF1362"/>
  <c r="VQJ1362"/>
  <c r="VQW1362"/>
  <c r="VQX1362" s="1"/>
  <c r="VRA1362"/>
  <c r="VRB1362" s="1"/>
  <c r="VRL1362"/>
  <c r="VRP1362"/>
  <c r="VSC1362"/>
  <c r="VSD1362" s="1"/>
  <c r="VSG1362"/>
  <c r="VSH1362" s="1"/>
  <c r="VSR1362"/>
  <c r="VSV1362"/>
  <c r="VTI1362"/>
  <c r="VTJ1362" s="1"/>
  <c r="VTM1362"/>
  <c r="VTN1362" s="1"/>
  <c r="VTX1362"/>
  <c r="VUB1362"/>
  <c r="VUO1362"/>
  <c r="VUP1362" s="1"/>
  <c r="VUS1362"/>
  <c r="VUT1362" s="1"/>
  <c r="VVD1362"/>
  <c r="VVH1362"/>
  <c r="VVU1362"/>
  <c r="VVV1362" s="1"/>
  <c r="VVY1362"/>
  <c r="VVZ1362" s="1"/>
  <c r="VWJ1362"/>
  <c r="VWN1362"/>
  <c r="VXA1362"/>
  <c r="VXB1362" s="1"/>
  <c r="VXE1362"/>
  <c r="VXF1362" s="1"/>
  <c r="VXP1362"/>
  <c r="VXT1362"/>
  <c r="VYG1362"/>
  <c r="VYH1362" s="1"/>
  <c r="VYK1362"/>
  <c r="VYL1362" s="1"/>
  <c r="VYV1362"/>
  <c r="VYZ1362"/>
  <c r="VZM1362"/>
  <c r="VZN1362" s="1"/>
  <c r="VZQ1362"/>
  <c r="VZR1362" s="1"/>
  <c r="WAB1362"/>
  <c r="WAF1362"/>
  <c r="WAS1362"/>
  <c r="WAT1362" s="1"/>
  <c r="WAW1362"/>
  <c r="WAX1362" s="1"/>
  <c r="WBH1362"/>
  <c r="WBL1362"/>
  <c r="WBY1362"/>
  <c r="WBZ1362" s="1"/>
  <c r="WCC1362"/>
  <c r="WCD1362" s="1"/>
  <c r="WCN1362"/>
  <c r="WCR1362"/>
  <c r="WDE1362"/>
  <c r="WDF1362" s="1"/>
  <c r="WDI1362"/>
  <c r="WDJ1362" s="1"/>
  <c r="WDT1362"/>
  <c r="WDX1362"/>
  <c r="WEK1362"/>
  <c r="WEL1362" s="1"/>
  <c r="WEO1362"/>
  <c r="WEP1362" s="1"/>
  <c r="WEZ1362"/>
  <c r="WFD1362"/>
  <c r="WFQ1362"/>
  <c r="WFR1362" s="1"/>
  <c r="WFU1362"/>
  <c r="WFV1362" s="1"/>
  <c r="WGF1362"/>
  <c r="WGJ1362"/>
  <c r="WGW1362"/>
  <c r="WGX1362" s="1"/>
  <c r="WHA1362"/>
  <c r="WHB1362" s="1"/>
  <c r="WHL1362"/>
  <c r="WHP1362"/>
  <c r="WIC1362"/>
  <c r="WID1362" s="1"/>
  <c r="WIG1362"/>
  <c r="WIH1362" s="1"/>
  <c r="WIR1362"/>
  <c r="WIV1362"/>
  <c r="WJI1362"/>
  <c r="WJJ1362" s="1"/>
  <c r="WJM1362"/>
  <c r="WJN1362" s="1"/>
  <c r="WJX1362"/>
  <c r="WKB1362"/>
  <c r="WKO1362"/>
  <c r="WKP1362" s="1"/>
  <c r="WKS1362"/>
  <c r="WKT1362" s="1"/>
  <c r="WLD1362"/>
  <c r="WLH1362"/>
  <c r="WLU1362"/>
  <c r="WLV1362" s="1"/>
  <c r="WLY1362"/>
  <c r="WLZ1362" s="1"/>
  <c r="WMJ1362"/>
  <c r="WMN1362"/>
  <c r="WNA1362"/>
  <c r="WNB1362" s="1"/>
  <c r="WNE1362"/>
  <c r="WNF1362" s="1"/>
  <c r="WNP1362"/>
  <c r="WNT1362"/>
  <c r="WOG1362"/>
  <c r="WOH1362" s="1"/>
  <c r="WOK1362"/>
  <c r="WOL1362" s="1"/>
  <c r="WOV1362"/>
  <c r="WOZ1362"/>
  <c r="WPM1362"/>
  <c r="WPN1362" s="1"/>
  <c r="WPQ1362"/>
  <c r="WPR1362" s="1"/>
  <c r="WQB1362"/>
  <c r="WQF1362"/>
  <c r="WQS1362"/>
  <c r="WQT1362" s="1"/>
  <c r="WQW1362"/>
  <c r="WQX1362" s="1"/>
  <c r="WRH1362"/>
  <c r="WRL1362"/>
  <c r="WRY1362"/>
  <c r="WRZ1362" s="1"/>
  <c r="WSC1362"/>
  <c r="WSD1362" s="1"/>
  <c r="WSN1362"/>
  <c r="WSR1362"/>
  <c r="WTE1362"/>
  <c r="WTF1362" s="1"/>
  <c r="WTI1362"/>
  <c r="WTJ1362" s="1"/>
  <c r="WTT1362"/>
  <c r="WTX1362"/>
  <c r="WUK1362"/>
  <c r="WUL1362" s="1"/>
  <c r="WUO1362"/>
  <c r="WUP1362" s="1"/>
  <c r="WUZ1362"/>
  <c r="WVD1362"/>
  <c r="WVQ1362"/>
  <c r="WVR1362" s="1"/>
  <c r="WVU1362"/>
  <c r="WVV1362" s="1"/>
  <c r="WWF1362"/>
  <c r="WWJ1362"/>
  <c r="WWW1362"/>
  <c r="WWX1362" s="1"/>
  <c r="WXA1362"/>
  <c r="WXB1362" s="1"/>
  <c r="WXL1362"/>
  <c r="WXP1362"/>
  <c r="WYC1362"/>
  <c r="WYD1362" s="1"/>
  <c r="WYG1362"/>
  <c r="WYH1362" s="1"/>
  <c r="WYR1362"/>
  <c r="WYV1362"/>
  <c r="WZI1362"/>
  <c r="WZJ1362" s="1"/>
  <c r="WZM1362"/>
  <c r="WZN1362" s="1"/>
  <c r="WZX1362"/>
  <c r="XAB1362"/>
  <c r="XAO1362"/>
  <c r="XAP1362" s="1"/>
  <c r="XAS1362"/>
  <c r="XAT1362" s="1"/>
  <c r="XBD1362"/>
  <c r="XBH1362"/>
  <c r="XBU1362"/>
  <c r="XBV1362" s="1"/>
  <c r="XBY1362"/>
  <c r="XBZ1362" s="1"/>
  <c r="XCJ1362"/>
  <c r="XCN1362"/>
  <c r="XDA1362"/>
  <c r="XDB1362" s="1"/>
  <c r="XDE1362"/>
  <c r="XDF1362" s="1"/>
  <c r="XDP1362"/>
  <c r="XDT1362"/>
  <c r="XEG1362"/>
  <c r="XEH1362" s="1"/>
  <c r="XEK1362"/>
  <c r="XEL1362" s="1"/>
  <c r="XEV1362"/>
  <c r="XEZ1362"/>
  <c r="M1370"/>
  <c r="M1367"/>
  <c r="AB1370"/>
  <c r="AB1367"/>
  <c r="AS1370"/>
  <c r="AS1367"/>
  <c r="BH1370"/>
  <c r="BH1367"/>
  <c r="BY1370"/>
  <c r="BY1367"/>
  <c r="CN1370"/>
  <c r="CN1367"/>
  <c r="DE1370"/>
  <c r="DE1367"/>
  <c r="DT1370"/>
  <c r="DT1367"/>
  <c r="EK1370"/>
  <c r="EK1367"/>
  <c r="EZ1370"/>
  <c r="EZ1367"/>
  <c r="FQ1370"/>
  <c r="FQ1367"/>
  <c r="GF1370"/>
  <c r="GF1367"/>
  <c r="GW1370"/>
  <c r="GW1367"/>
  <c r="HL1370"/>
  <c r="HL1367"/>
  <c r="IC1370"/>
  <c r="IC1367"/>
  <c r="IR1370"/>
  <c r="IR1367"/>
  <c r="JI1370"/>
  <c r="JI1367"/>
  <c r="JX1370"/>
  <c r="JX1367"/>
  <c r="KO1370"/>
  <c r="KO1367"/>
  <c r="LD1370"/>
  <c r="LD1367"/>
  <c r="LU1370"/>
  <c r="LU1367"/>
  <c r="MJ1370"/>
  <c r="MJ1367"/>
  <c r="NA1370"/>
  <c r="NA1367"/>
  <c r="NP1370"/>
  <c r="NP1367"/>
  <c r="OG1370"/>
  <c r="OG1367"/>
  <c r="OV1370"/>
  <c r="OV1367"/>
  <c r="PM1370"/>
  <c r="PM1367"/>
  <c r="QB1370"/>
  <c r="QB1367"/>
  <c r="QS1370"/>
  <c r="QS1367"/>
  <c r="RH1370"/>
  <c r="RH1367"/>
  <c r="RY1370"/>
  <c r="RY1367"/>
  <c r="SN1370"/>
  <c r="SN1367"/>
  <c r="TE1370"/>
  <c r="TE1367"/>
  <c r="TT1370"/>
  <c r="TT1367"/>
  <c r="UK1370"/>
  <c r="UK1367"/>
  <c r="UZ1370"/>
  <c r="UZ1367"/>
  <c r="VQ1370"/>
  <c r="VQ1367"/>
  <c r="WF1370"/>
  <c r="WF1367"/>
  <c r="WW1370"/>
  <c r="WW1367"/>
  <c r="XL1370"/>
  <c r="XL1367"/>
  <c r="YC1370"/>
  <c r="YC1367"/>
  <c r="YR1370"/>
  <c r="YR1367"/>
  <c r="ZI1370"/>
  <c r="ZI1367"/>
  <c r="ZX1370"/>
  <c r="ZX1367"/>
  <c r="AAO1370"/>
  <c r="AAO1367"/>
  <c r="ABD1370"/>
  <c r="ABD1367"/>
  <c r="ABU1370"/>
  <c r="ABU1367"/>
  <c r="ACJ1370"/>
  <c r="ACJ1367"/>
  <c r="ADA1370"/>
  <c r="ADA1367"/>
  <c r="ADP1370"/>
  <c r="ADP1367"/>
  <c r="AEG1370"/>
  <c r="AEG1367"/>
  <c r="AEV1370"/>
  <c r="AEV1367"/>
  <c r="AFM1370"/>
  <c r="AFM1367"/>
  <c r="AGB1370"/>
  <c r="AGB1367"/>
  <c r="AGS1370"/>
  <c r="AGS1367"/>
  <c r="AHH1370"/>
  <c r="AHH1367"/>
  <c r="AHY1370"/>
  <c r="AHY1367"/>
  <c r="AIN1370"/>
  <c r="AIN1367"/>
  <c r="AJE1370"/>
  <c r="AJE1367"/>
  <c r="AJT1370"/>
  <c r="AJT1367"/>
  <c r="AKK1370"/>
  <c r="AKK1367"/>
  <c r="AKZ1370"/>
  <c r="AKZ1367"/>
  <c r="ALQ1370"/>
  <c r="ALQ1367"/>
  <c r="AMF1370"/>
  <c r="AMF1367"/>
  <c r="AMW1370"/>
  <c r="AMW1367"/>
  <c r="ANL1370"/>
  <c r="ANL1367"/>
  <c r="AOC1370"/>
  <c r="AOC1367"/>
  <c r="AOR1370"/>
  <c r="AOR1367"/>
  <c r="API1370"/>
  <c r="API1367"/>
  <c r="APX1370"/>
  <c r="APX1367"/>
  <c r="AQO1370"/>
  <c r="AQO1367"/>
  <c r="ARD1370"/>
  <c r="ARD1367"/>
  <c r="ARU1370"/>
  <c r="ARU1367"/>
  <c r="ASJ1370"/>
  <c r="ASJ1367"/>
  <c r="ATA1370"/>
  <c r="ATA1367"/>
  <c r="ATP1370"/>
  <c r="ATP1367"/>
  <c r="AUG1370"/>
  <c r="AUG1367"/>
  <c r="AUV1370"/>
  <c r="AUV1367"/>
  <c r="AVM1370"/>
  <c r="AVM1367"/>
  <c r="AWB1370"/>
  <c r="AWB1367"/>
  <c r="AWS1370"/>
  <c r="AWS1367"/>
  <c r="AXH1370"/>
  <c r="AXH1367"/>
  <c r="AXY1370"/>
  <c r="AXY1367"/>
  <c r="AYN1370"/>
  <c r="AYN1367"/>
  <c r="AZE1370"/>
  <c r="AZE1367"/>
  <c r="AZT1370"/>
  <c r="AZT1367"/>
  <c r="BAK1370"/>
  <c r="BAK1367"/>
  <c r="BAZ1370"/>
  <c r="BAZ1367"/>
  <c r="BBQ1370"/>
  <c r="BBQ1367"/>
  <c r="BCF1370"/>
  <c r="BCF1367"/>
  <c r="BCW1370"/>
  <c r="BCW1367"/>
  <c r="BDL1370"/>
  <c r="BDL1367"/>
  <c r="BEC1370"/>
  <c r="BEC1367"/>
  <c r="BER1370"/>
  <c r="BER1367"/>
  <c r="BFI1370"/>
  <c r="BFI1367"/>
  <c r="BFX1370"/>
  <c r="BFX1367"/>
  <c r="BGO1370"/>
  <c r="BGO1367"/>
  <c r="BHD1370"/>
  <c r="BHD1367"/>
  <c r="BHU1370"/>
  <c r="BHU1367"/>
  <c r="BIJ1370"/>
  <c r="BIJ1367"/>
  <c r="BJA1370"/>
  <c r="BJA1367"/>
  <c r="BJP1370"/>
  <c r="BJP1367"/>
  <c r="BKG1370"/>
  <c r="BKG1367"/>
  <c r="BKV1370"/>
  <c r="BKV1367"/>
  <c r="BLM1370"/>
  <c r="BLM1367"/>
  <c r="BMB1370"/>
  <c r="BMB1367"/>
  <c r="BMS1370"/>
  <c r="BMS1367"/>
  <c r="BNH1370"/>
  <c r="BNH1367"/>
  <c r="BNY1370"/>
  <c r="BNY1367"/>
  <c r="BON1370"/>
  <c r="BON1367"/>
  <c r="BPE1370"/>
  <c r="BPE1367"/>
  <c r="BPT1370"/>
  <c r="BPT1367"/>
  <c r="BQK1370"/>
  <c r="BQK1367"/>
  <c r="BQZ1370"/>
  <c r="BQZ1367"/>
  <c r="BRQ1370"/>
  <c r="BRQ1367"/>
  <c r="BSF1370"/>
  <c r="BSF1367"/>
  <c r="BSW1370"/>
  <c r="BSW1367"/>
  <c r="BTL1370"/>
  <c r="BTL1367"/>
  <c r="BUC1370"/>
  <c r="BUC1367"/>
  <c r="BUR1370"/>
  <c r="BUR1367"/>
  <c r="BVI1370"/>
  <c r="BVI1367"/>
  <c r="BVX1370"/>
  <c r="BVX1367"/>
  <c r="BWO1370"/>
  <c r="BWO1367"/>
  <c r="BXD1370"/>
  <c r="BXD1367"/>
  <c r="BXU1370"/>
  <c r="BXU1367"/>
  <c r="BYJ1370"/>
  <c r="BYJ1367"/>
  <c r="BZA1370"/>
  <c r="BZA1367"/>
  <c r="BZP1370"/>
  <c r="BZP1367"/>
  <c r="CAG1370"/>
  <c r="CAG1367"/>
  <c r="CAV1370"/>
  <c r="CAV1367"/>
  <c r="CBM1370"/>
  <c r="CBM1367"/>
  <c r="CCB1370"/>
  <c r="CCB1367"/>
  <c r="CCS1370"/>
  <c r="CCS1367"/>
  <c r="CDH1370"/>
  <c r="CDH1367"/>
  <c r="CDY1370"/>
  <c r="CDY1367"/>
  <c r="CEN1370"/>
  <c r="CEN1367"/>
  <c r="CFE1370"/>
  <c r="CFE1367"/>
  <c r="CFT1370"/>
  <c r="CFT1367"/>
  <c r="CGK1370"/>
  <c r="CGK1367"/>
  <c r="CGZ1370"/>
  <c r="CGZ1367"/>
  <c r="CHQ1370"/>
  <c r="CHQ1367"/>
  <c r="CIF1370"/>
  <c r="CIF1367"/>
  <c r="CIW1370"/>
  <c r="CIW1367"/>
  <c r="CJL1370"/>
  <c r="CJL1367"/>
  <c r="CKC1370"/>
  <c r="CKC1367"/>
  <c r="CKR1370"/>
  <c r="CKR1367"/>
  <c r="CLI1370"/>
  <c r="CLI1367"/>
  <c r="CLX1370"/>
  <c r="CLX1367"/>
  <c r="CMO1370"/>
  <c r="CMO1367"/>
  <c r="CND1370"/>
  <c r="CND1367"/>
  <c r="CNU1370"/>
  <c r="CNU1367"/>
  <c r="COJ1370"/>
  <c r="COJ1367"/>
  <c r="CPA1370"/>
  <c r="CPA1367"/>
  <c r="CPP1370"/>
  <c r="CPP1367"/>
  <c r="CQG1370"/>
  <c r="CQG1367"/>
  <c r="CQV1370"/>
  <c r="CQV1367"/>
  <c r="CRM1370"/>
  <c r="CRM1367"/>
  <c r="CSB1370"/>
  <c r="CSB1367"/>
  <c r="CSS1370"/>
  <c r="CSS1367"/>
  <c r="CTH1370"/>
  <c r="CTH1367"/>
  <c r="CTY1370"/>
  <c r="CTY1367"/>
  <c r="CUN1370"/>
  <c r="CUN1367"/>
  <c r="CVE1370"/>
  <c r="CVE1367"/>
  <c r="CVT1370"/>
  <c r="CVT1367"/>
  <c r="CWK1370"/>
  <c r="CWK1367"/>
  <c r="CWZ1370"/>
  <c r="CWZ1367"/>
  <c r="CXQ1370"/>
  <c r="CXQ1367"/>
  <c r="CYF1370"/>
  <c r="CYF1367"/>
  <c r="CYW1370"/>
  <c r="CYW1367"/>
  <c r="CZL1370"/>
  <c r="CZL1367"/>
  <c r="DAC1370"/>
  <c r="DAC1367"/>
  <c r="DAR1370"/>
  <c r="DAR1367"/>
  <c r="DBI1370"/>
  <c r="DBI1367"/>
  <c r="DBX1370"/>
  <c r="DBX1367"/>
  <c r="DCO1370"/>
  <c r="DCO1367"/>
  <c r="DDD1370"/>
  <c r="DDD1367"/>
  <c r="DDU1370"/>
  <c r="DDU1367"/>
  <c r="DEJ1370"/>
  <c r="DEJ1367"/>
  <c r="DFA1370"/>
  <c r="DFA1367"/>
  <c r="DFP1370"/>
  <c r="DFP1367"/>
  <c r="DGG1370"/>
  <c r="DGG1367"/>
  <c r="DGV1370"/>
  <c r="DGV1367"/>
  <c r="DHM1370"/>
  <c r="DHM1367"/>
  <c r="DIB1370"/>
  <c r="DIB1367"/>
  <c r="DIS1370"/>
  <c r="DIS1367"/>
  <c r="DJH1370"/>
  <c r="DJH1367"/>
  <c r="DJY1370"/>
  <c r="DJY1367"/>
  <c r="DKN1370"/>
  <c r="DKN1367"/>
  <c r="DLE1370"/>
  <c r="DLE1367"/>
  <c r="DLT1370"/>
  <c r="DLT1367"/>
  <c r="DMK1370"/>
  <c r="DMK1367"/>
  <c r="DMZ1370"/>
  <c r="DMZ1367"/>
  <c r="DNQ1370"/>
  <c r="DNQ1367"/>
  <c r="DOF1370"/>
  <c r="DOF1367"/>
  <c r="DOW1370"/>
  <c r="DOW1367"/>
  <c r="DPL1370"/>
  <c r="DPL1367"/>
  <c r="DQC1370"/>
  <c r="DQC1367"/>
  <c r="DQR1370"/>
  <c r="DQR1367"/>
  <c r="DRI1370"/>
  <c r="DRI1367"/>
  <c r="DRX1370"/>
  <c r="DRX1367"/>
  <c r="DSO1370"/>
  <c r="DSO1367"/>
  <c r="DTD1370"/>
  <c r="DTD1367"/>
  <c r="DTU1370"/>
  <c r="DTU1367"/>
  <c r="DUJ1370"/>
  <c r="DUJ1367"/>
  <c r="DVA1370"/>
  <c r="DVA1367"/>
  <c r="DVP1370"/>
  <c r="DVP1367"/>
  <c r="DWG1370"/>
  <c r="DWG1367"/>
  <c r="DWV1370"/>
  <c r="DWV1367"/>
  <c r="DXM1370"/>
  <c r="DXM1367"/>
  <c r="DYB1370"/>
  <c r="DYB1367"/>
  <c r="DYS1370"/>
  <c r="DYS1367"/>
  <c r="DZH1370"/>
  <c r="DZH1367"/>
  <c r="DZY1370"/>
  <c r="DZY1367"/>
  <c r="EAN1370"/>
  <c r="EAN1367"/>
  <c r="EBE1370"/>
  <c r="EBE1367"/>
  <c r="EBT1370"/>
  <c r="EBT1367"/>
  <c r="ECK1370"/>
  <c r="ECK1367"/>
  <c r="ECZ1370"/>
  <c r="ECZ1367"/>
  <c r="EDQ1370"/>
  <c r="EDQ1367"/>
  <c r="EEF1370"/>
  <c r="EEF1367"/>
  <c r="EEW1370"/>
  <c r="EEW1367"/>
  <c r="EFL1370"/>
  <c r="EFL1367"/>
  <c r="EGC1370"/>
  <c r="EGC1367"/>
  <c r="EGR1370"/>
  <c r="EGR1367"/>
  <c r="EHI1370"/>
  <c r="EHI1367"/>
  <c r="EHX1370"/>
  <c r="EHX1367"/>
  <c r="EIO1370"/>
  <c r="EIO1367"/>
  <c r="EJD1370"/>
  <c r="EJD1367"/>
  <c r="EJU1370"/>
  <c r="EJU1367"/>
  <c r="EKJ1370"/>
  <c r="EKJ1367"/>
  <c r="ELA1370"/>
  <c r="ELA1367"/>
  <c r="ELP1370"/>
  <c r="ELP1367"/>
  <c r="EMG1370"/>
  <c r="EMG1367"/>
  <c r="EMV1370"/>
  <c r="EMV1367"/>
  <c r="ENM1370"/>
  <c r="ENM1367"/>
  <c r="EOB1370"/>
  <c r="EOB1367"/>
  <c r="EOS1370"/>
  <c r="EOS1367"/>
  <c r="EPH1370"/>
  <c r="EPH1367"/>
  <c r="EPY1370"/>
  <c r="EPY1367"/>
  <c r="EQN1370"/>
  <c r="EQN1367"/>
  <c r="ERE1370"/>
  <c r="ERE1367"/>
  <c r="ERT1370"/>
  <c r="ERT1367"/>
  <c r="ESK1370"/>
  <c r="ESK1367"/>
  <c r="ESZ1370"/>
  <c r="ESZ1367"/>
  <c r="ETQ1370"/>
  <c r="ETQ1367"/>
  <c r="EUF1370"/>
  <c r="EUF1367"/>
  <c r="EUW1370"/>
  <c r="EUW1367"/>
  <c r="EVL1370"/>
  <c r="EVL1367"/>
  <c r="EWC1370"/>
  <c r="EWC1367"/>
  <c r="EWR1370"/>
  <c r="EWR1367"/>
  <c r="EXI1370"/>
  <c r="EXI1367"/>
  <c r="EXX1370"/>
  <c r="EXX1367"/>
  <c r="EYO1370"/>
  <c r="EYO1367"/>
  <c r="EZD1370"/>
  <c r="EZD1367"/>
  <c r="EZU1370"/>
  <c r="EZU1367"/>
  <c r="FAJ1370"/>
  <c r="FAJ1367"/>
  <c r="FBA1370"/>
  <c r="FBA1367"/>
  <c r="FBP1370"/>
  <c r="FBP1367"/>
  <c r="FCG1370"/>
  <c r="FCG1367"/>
  <c r="FCV1370"/>
  <c r="FCV1367"/>
  <c r="FDM1370"/>
  <c r="FDM1367"/>
  <c r="FEB1370"/>
  <c r="FEB1367"/>
  <c r="FES1370"/>
  <c r="FES1367"/>
  <c r="FFH1370"/>
  <c r="FFH1367"/>
  <c r="FFY1370"/>
  <c r="FFY1367"/>
  <c r="FGN1370"/>
  <c r="FGN1367"/>
  <c r="FHE1370"/>
  <c r="FHE1367"/>
  <c r="FHT1370"/>
  <c r="FHT1367"/>
  <c r="FIK1370"/>
  <c r="FIK1367"/>
  <c r="FIZ1370"/>
  <c r="FIZ1367"/>
  <c r="FJQ1370"/>
  <c r="FJQ1367"/>
  <c r="FKF1370"/>
  <c r="FKF1367"/>
  <c r="FKW1370"/>
  <c r="FKW1367"/>
  <c r="FLL1370"/>
  <c r="FLL1367"/>
  <c r="FMC1370"/>
  <c r="FMC1367"/>
  <c r="FMR1370"/>
  <c r="FMR1367"/>
  <c r="FNI1370"/>
  <c r="FNI1367"/>
  <c r="FNX1370"/>
  <c r="FNX1367"/>
  <c r="FOO1370"/>
  <c r="FOO1367"/>
  <c r="FPD1370"/>
  <c r="FPD1367"/>
  <c r="FPU1370"/>
  <c r="FPU1367"/>
  <c r="FQJ1370"/>
  <c r="FQJ1367"/>
  <c r="FRA1370"/>
  <c r="FRA1367"/>
  <c r="FRP1370"/>
  <c r="FRP1367"/>
  <c r="FSG1370"/>
  <c r="FSG1367"/>
  <c r="FSV1370"/>
  <c r="FSV1367"/>
  <c r="FTM1370"/>
  <c r="FTM1367"/>
  <c r="FUB1370"/>
  <c r="FUB1367"/>
  <c r="FUS1370"/>
  <c r="FUS1367"/>
  <c r="FVH1370"/>
  <c r="FVH1367"/>
  <c r="FVY1370"/>
  <c r="FVY1367"/>
  <c r="FWN1370"/>
  <c r="FWN1367"/>
  <c r="FXE1370"/>
  <c r="FXE1367"/>
  <c r="FXT1370"/>
  <c r="FXT1367"/>
  <c r="FYK1370"/>
  <c r="FYK1367"/>
  <c r="FYZ1370"/>
  <c r="FYZ1367"/>
  <c r="FZQ1370"/>
  <c r="FZQ1367"/>
  <c r="GAF1370"/>
  <c r="GAF1367"/>
  <c r="GAW1370"/>
  <c r="GAW1367"/>
  <c r="GBL1370"/>
  <c r="GBL1367"/>
  <c r="GCC1370"/>
  <c r="GCC1367"/>
  <c r="GCR1370"/>
  <c r="GCR1367"/>
  <c r="GDI1370"/>
  <c r="GDI1367"/>
  <c r="GDX1370"/>
  <c r="GDX1367"/>
  <c r="GEO1370"/>
  <c r="GEO1367"/>
  <c r="GFD1370"/>
  <c r="GFD1367"/>
  <c r="GFU1370"/>
  <c r="GFU1367"/>
  <c r="GGJ1370"/>
  <c r="GGJ1367"/>
  <c r="GHA1370"/>
  <c r="GHA1367"/>
  <c r="GHP1370"/>
  <c r="GHP1367"/>
  <c r="GIG1370"/>
  <c r="GIG1367"/>
  <c r="GIV1370"/>
  <c r="GIV1367"/>
  <c r="GJM1370"/>
  <c r="GJM1367"/>
  <c r="GKB1370"/>
  <c r="GKB1367"/>
  <c r="GKS1370"/>
  <c r="GKS1367"/>
  <c r="GLH1370"/>
  <c r="GLH1367"/>
  <c r="GLY1370"/>
  <c r="GLY1367"/>
  <c r="GMN1370"/>
  <c r="GMN1367"/>
  <c r="GNE1370"/>
  <c r="GNE1367"/>
  <c r="GNT1370"/>
  <c r="GNT1367"/>
  <c r="GOK1370"/>
  <c r="GOK1367"/>
  <c r="GOZ1370"/>
  <c r="GOZ1367"/>
  <c r="GPQ1370"/>
  <c r="GPQ1367"/>
  <c r="GQF1370"/>
  <c r="GQF1367"/>
  <c r="GQW1370"/>
  <c r="GQW1367"/>
  <c r="GRL1370"/>
  <c r="GRL1367"/>
  <c r="GSC1370"/>
  <c r="GSC1367"/>
  <c r="GSR1370"/>
  <c r="GSR1367"/>
  <c r="GTI1370"/>
  <c r="GTI1367"/>
  <c r="GTX1370"/>
  <c r="GTX1367"/>
  <c r="GUO1370"/>
  <c r="GUO1367"/>
  <c r="GVD1370"/>
  <c r="GVD1367"/>
  <c r="GVU1370"/>
  <c r="GVU1367"/>
  <c r="GWJ1370"/>
  <c r="GWJ1367"/>
  <c r="GXA1370"/>
  <c r="GXA1367"/>
  <c r="GXP1370"/>
  <c r="GXP1367"/>
  <c r="GYG1370"/>
  <c r="GYG1367"/>
  <c r="GYV1370"/>
  <c r="GYV1367"/>
  <c r="GZM1370"/>
  <c r="GZM1367"/>
  <c r="HAB1370"/>
  <c r="HAB1367"/>
  <c r="HAS1370"/>
  <c r="HAS1367"/>
  <c r="HBH1370"/>
  <c r="HBH1367"/>
  <c r="HBY1370"/>
  <c r="HBY1367"/>
  <c r="HCN1370"/>
  <c r="HCN1367"/>
  <c r="HDE1370"/>
  <c r="HDE1367"/>
  <c r="HDT1370"/>
  <c r="HDT1367"/>
  <c r="HEK1370"/>
  <c r="HEK1367"/>
  <c r="HEZ1370"/>
  <c r="HEZ1367"/>
  <c r="HFQ1370"/>
  <c r="HFQ1367"/>
  <c r="HGF1370"/>
  <c r="HGF1367"/>
  <c r="HGW1370"/>
  <c r="HGW1367"/>
  <c r="HHL1370"/>
  <c r="HHL1367"/>
  <c r="HIC1370"/>
  <c r="HIC1367"/>
  <c r="HIR1370"/>
  <c r="HIR1367"/>
  <c r="HJI1370"/>
  <c r="HJI1367"/>
  <c r="HJX1370"/>
  <c r="HJX1367"/>
  <c r="HKO1370"/>
  <c r="HKO1367"/>
  <c r="HLD1370"/>
  <c r="HLD1367"/>
  <c r="HLU1370"/>
  <c r="HLU1367"/>
  <c r="HMJ1370"/>
  <c r="HMJ1367"/>
  <c r="HNA1370"/>
  <c r="HNA1367"/>
  <c r="HNP1370"/>
  <c r="HNP1367"/>
  <c r="HOG1370"/>
  <c r="HOG1367"/>
  <c r="HOV1370"/>
  <c r="HOV1367"/>
  <c r="HPM1370"/>
  <c r="HPM1367"/>
  <c r="HQB1370"/>
  <c r="HQB1367"/>
  <c r="HQS1370"/>
  <c r="HQS1367"/>
  <c r="HRH1370"/>
  <c r="HRH1367"/>
  <c r="HRY1370"/>
  <c r="HRY1367"/>
  <c r="HSN1370"/>
  <c r="HSN1367"/>
  <c r="HTE1370"/>
  <c r="HTE1367"/>
  <c r="HTT1370"/>
  <c r="HTT1367"/>
  <c r="HUK1370"/>
  <c r="HUK1367"/>
  <c r="HUZ1370"/>
  <c r="HUZ1367"/>
  <c r="HVQ1370"/>
  <c r="HVQ1367"/>
  <c r="HWF1370"/>
  <c r="HWF1367"/>
  <c r="HWW1370"/>
  <c r="HWW1367"/>
  <c r="HXL1370"/>
  <c r="HXL1367"/>
  <c r="HYC1370"/>
  <c r="HYC1367"/>
  <c r="HYR1370"/>
  <c r="HYR1367"/>
  <c r="HZI1370"/>
  <c r="HZI1367"/>
  <c r="HZX1370"/>
  <c r="HZX1367"/>
  <c r="IAO1370"/>
  <c r="IAO1367"/>
  <c r="IBD1370"/>
  <c r="IBD1367"/>
  <c r="IBU1370"/>
  <c r="IBU1367"/>
  <c r="ICJ1370"/>
  <c r="ICJ1367"/>
  <c r="IDA1370"/>
  <c r="IDA1367"/>
  <c r="IDP1370"/>
  <c r="IDP1367"/>
  <c r="IEG1370"/>
  <c r="IEG1367"/>
  <c r="IEV1370"/>
  <c r="IEV1367"/>
  <c r="IFM1370"/>
  <c r="IFM1367"/>
  <c r="IGB1370"/>
  <c r="IGB1367"/>
  <c r="IGS1370"/>
  <c r="IGS1367"/>
  <c r="IHH1370"/>
  <c r="IHH1367"/>
  <c r="IHY1370"/>
  <c r="IHY1367"/>
  <c r="IIN1370"/>
  <c r="IIN1367"/>
  <c r="IJE1370"/>
  <c r="IJE1367"/>
  <c r="IJT1370"/>
  <c r="IJT1367"/>
  <c r="IKK1370"/>
  <c r="IKK1367"/>
  <c r="IKZ1370"/>
  <c r="IKZ1367"/>
  <c r="ILQ1370"/>
  <c r="ILQ1367"/>
  <c r="IMF1370"/>
  <c r="IMF1367"/>
  <c r="IMW1370"/>
  <c r="IMW1367"/>
  <c r="INL1370"/>
  <c r="INL1367"/>
  <c r="IOC1370"/>
  <c r="IOC1367"/>
  <c r="IOR1370"/>
  <c r="IOR1367"/>
  <c r="IPI1370"/>
  <c r="IPI1367"/>
  <c r="IPX1370"/>
  <c r="IPX1367"/>
  <c r="IQO1370"/>
  <c r="IQO1367"/>
  <c r="IRD1370"/>
  <c r="IRD1367"/>
  <c r="IRU1370"/>
  <c r="IRU1367"/>
  <c r="ISJ1370"/>
  <c r="ISJ1367"/>
  <c r="ITA1370"/>
  <c r="ITA1367"/>
  <c r="ITP1370"/>
  <c r="ITP1367"/>
  <c r="IUG1370"/>
  <c r="IUG1367"/>
  <c r="IUV1370"/>
  <c r="IUV1367"/>
  <c r="IVM1370"/>
  <c r="IVM1367"/>
  <c r="IWB1370"/>
  <c r="IWB1367"/>
  <c r="IWS1370"/>
  <c r="IWS1367"/>
  <c r="IXH1370"/>
  <c r="IXH1367"/>
  <c r="IXY1370"/>
  <c r="IXY1367"/>
  <c r="IYN1370"/>
  <c r="IYN1367"/>
  <c r="IZE1370"/>
  <c r="IZE1367"/>
  <c r="IZT1370"/>
  <c r="IZT1367"/>
  <c r="JAK1370"/>
  <c r="JAK1367"/>
  <c r="JAZ1370"/>
  <c r="JAZ1367"/>
  <c r="JBQ1370"/>
  <c r="JBQ1367"/>
  <c r="JCF1370"/>
  <c r="JCF1367"/>
  <c r="JCW1370"/>
  <c r="JCW1367"/>
  <c r="JDL1370"/>
  <c r="JDL1367"/>
  <c r="JEC1370"/>
  <c r="JEC1367"/>
  <c r="JER1370"/>
  <c r="JER1367"/>
  <c r="JFI1370"/>
  <c r="JFI1367"/>
  <c r="JFX1370"/>
  <c r="JFX1367"/>
  <c r="JGO1370"/>
  <c r="JGO1367"/>
  <c r="JHD1370"/>
  <c r="JHD1367"/>
  <c r="JHU1370"/>
  <c r="JHU1367"/>
  <c r="JIJ1370"/>
  <c r="JIJ1367"/>
  <c r="JJA1370"/>
  <c r="JJA1367"/>
  <c r="JJP1370"/>
  <c r="JJP1367"/>
  <c r="JKG1370"/>
  <c r="JKG1367"/>
  <c r="JKV1370"/>
  <c r="JKV1367"/>
  <c r="JLM1370"/>
  <c r="JLM1367"/>
  <c r="JMB1370"/>
  <c r="JMB1367"/>
  <c r="JMS1370"/>
  <c r="JMS1367"/>
  <c r="JNH1370"/>
  <c r="JNH1367"/>
  <c r="JNY1370"/>
  <c r="JNY1367"/>
  <c r="JON1370"/>
  <c r="JON1367"/>
  <c r="JPE1370"/>
  <c r="JPE1367"/>
  <c r="JPT1370"/>
  <c r="JPT1367"/>
  <c r="JQK1370"/>
  <c r="JQK1367"/>
  <c r="JQZ1370"/>
  <c r="JQZ1367"/>
  <c r="JRQ1370"/>
  <c r="JRQ1367"/>
  <c r="JSF1370"/>
  <c r="JSF1367"/>
  <c r="JSW1370"/>
  <c r="JSW1367"/>
  <c r="JTL1370"/>
  <c r="JTL1367"/>
  <c r="JUC1370"/>
  <c r="JUC1367"/>
  <c r="JUR1370"/>
  <c r="JUR1367"/>
  <c r="JVI1370"/>
  <c r="JVI1367"/>
  <c r="JVX1370"/>
  <c r="JVX1367"/>
  <c r="JWO1370"/>
  <c r="JWO1367"/>
  <c r="JXD1370"/>
  <c r="JXD1367"/>
  <c r="JXU1370"/>
  <c r="JXU1367"/>
  <c r="JYJ1370"/>
  <c r="JYJ1367"/>
  <c r="JZA1370"/>
  <c r="JZA1367"/>
  <c r="JZP1370"/>
  <c r="JZP1367"/>
  <c r="KAG1370"/>
  <c r="KAG1367"/>
  <c r="KAV1370"/>
  <c r="KAV1367"/>
  <c r="KBM1370"/>
  <c r="KBM1367"/>
  <c r="KCB1370"/>
  <c r="KCB1367"/>
  <c r="KCS1370"/>
  <c r="KCS1367"/>
  <c r="KDH1370"/>
  <c r="KDH1367"/>
  <c r="KDY1370"/>
  <c r="KDY1367"/>
  <c r="KEN1370"/>
  <c r="KEN1367"/>
  <c r="KFE1370"/>
  <c r="KFE1367"/>
  <c r="KFT1370"/>
  <c r="KFT1367"/>
  <c r="KGK1370"/>
  <c r="KGK1367"/>
  <c r="KGZ1370"/>
  <c r="KGZ1367"/>
  <c r="KHQ1370"/>
  <c r="KHQ1367"/>
  <c r="KIF1370"/>
  <c r="KIF1367"/>
  <c r="KIW1370"/>
  <c r="KIW1367"/>
  <c r="KJL1370"/>
  <c r="KJL1367"/>
  <c r="KKC1370"/>
  <c r="KKC1367"/>
  <c r="KKR1370"/>
  <c r="KKR1367"/>
  <c r="KLI1370"/>
  <c r="KLI1367"/>
  <c r="KLX1370"/>
  <c r="KLX1367"/>
  <c r="KMO1370"/>
  <c r="KMO1367"/>
  <c r="KND1370"/>
  <c r="KND1367"/>
  <c r="KNU1370"/>
  <c r="KNU1367"/>
  <c r="KOJ1370"/>
  <c r="KOJ1367"/>
  <c r="KPA1370"/>
  <c r="KPA1367"/>
  <c r="KPP1370"/>
  <c r="KPP1367"/>
  <c r="KQG1370"/>
  <c r="KQG1367"/>
  <c r="KQV1370"/>
  <c r="KQV1367"/>
  <c r="KRM1370"/>
  <c r="KRM1367"/>
  <c r="KSB1370"/>
  <c r="KSB1367"/>
  <c r="KSS1370"/>
  <c r="KSS1367"/>
  <c r="KTH1370"/>
  <c r="KTH1367"/>
  <c r="KTY1370"/>
  <c r="KTY1367"/>
  <c r="KUN1370"/>
  <c r="KUN1367"/>
  <c r="KVE1370"/>
  <c r="KVE1367"/>
  <c r="KVT1370"/>
  <c r="KVT1367"/>
  <c r="KWK1370"/>
  <c r="KWK1367"/>
  <c r="KWZ1370"/>
  <c r="KWZ1367"/>
  <c r="KXQ1370"/>
  <c r="KXQ1367"/>
  <c r="KYF1370"/>
  <c r="KYF1367"/>
  <c r="KYW1370"/>
  <c r="KYW1367"/>
  <c r="KZL1370"/>
  <c r="KZL1367"/>
  <c r="LAC1370"/>
  <c r="LAC1367"/>
  <c r="LAR1370"/>
  <c r="LAR1367"/>
  <c r="LBI1370"/>
  <c r="LBI1367"/>
  <c r="LBX1370"/>
  <c r="LBX1367"/>
  <c r="LCO1370"/>
  <c r="LCO1367"/>
  <c r="LDD1370"/>
  <c r="LDD1367"/>
  <c r="LDU1370"/>
  <c r="LDU1367"/>
  <c r="LEJ1370"/>
  <c r="LEJ1367"/>
  <c r="LFA1370"/>
  <c r="LFA1367"/>
  <c r="LFP1370"/>
  <c r="LFP1367"/>
  <c r="LGG1370"/>
  <c r="LGG1367"/>
  <c r="LGV1370"/>
  <c r="LGV1367"/>
  <c r="LHM1370"/>
  <c r="LHM1367"/>
  <c r="LIB1370"/>
  <c r="LIB1367"/>
  <c r="LIS1370"/>
  <c r="LIS1367"/>
  <c r="LJH1370"/>
  <c r="LJH1367"/>
  <c r="LJY1370"/>
  <c r="LJY1367"/>
  <c r="LKN1370"/>
  <c r="LKN1367"/>
  <c r="LLE1370"/>
  <c r="LLE1367"/>
  <c r="LLT1370"/>
  <c r="LLT1367"/>
  <c r="LMK1370"/>
  <c r="LMK1367"/>
  <c r="LMZ1370"/>
  <c r="LMZ1367"/>
  <c r="LNQ1370"/>
  <c r="LNQ1367"/>
  <c r="LOF1370"/>
  <c r="LOF1367"/>
  <c r="LOW1370"/>
  <c r="LOW1367"/>
  <c r="LPL1370"/>
  <c r="LPL1367"/>
  <c r="LQC1370"/>
  <c r="LQC1367"/>
  <c r="LQR1370"/>
  <c r="LQR1367"/>
  <c r="LRI1370"/>
  <c r="LRI1367"/>
  <c r="LRX1370"/>
  <c r="LRX1367"/>
  <c r="LSO1370"/>
  <c r="LSO1367"/>
  <c r="LTD1370"/>
  <c r="LTD1367"/>
  <c r="LTU1370"/>
  <c r="LTU1367"/>
  <c r="LUJ1370"/>
  <c r="LUJ1367"/>
  <c r="LVA1370"/>
  <c r="LVA1367"/>
  <c r="LVP1370"/>
  <c r="LVP1367"/>
  <c r="LWG1370"/>
  <c r="LWG1367"/>
  <c r="LWV1370"/>
  <c r="LWV1367"/>
  <c r="LXM1370"/>
  <c r="LXM1367"/>
  <c r="LYB1370"/>
  <c r="LYB1367"/>
  <c r="LYS1370"/>
  <c r="LYS1367"/>
  <c r="LZH1370"/>
  <c r="LZH1367"/>
  <c r="LZY1370"/>
  <c r="LZY1367"/>
  <c r="MAN1370"/>
  <c r="MAN1367"/>
  <c r="MBE1370"/>
  <c r="MBE1367"/>
  <c r="MBT1370"/>
  <c r="MBT1367"/>
  <c r="MCK1370"/>
  <c r="MCK1367"/>
  <c r="MCZ1370"/>
  <c r="MCZ1367"/>
  <c r="MDQ1370"/>
  <c r="MDQ1367"/>
  <c r="MEF1370"/>
  <c r="MEF1367"/>
  <c r="MEW1370"/>
  <c r="MEW1367"/>
  <c r="MFL1370"/>
  <c r="MFL1367"/>
  <c r="MGC1370"/>
  <c r="MGC1367"/>
  <c r="MGR1370"/>
  <c r="MGR1367"/>
  <c r="MHI1370"/>
  <c r="MHI1367"/>
  <c r="MHX1370"/>
  <c r="MHX1367"/>
  <c r="MIO1370"/>
  <c r="MIO1367"/>
  <c r="MJD1370"/>
  <c r="MJD1367"/>
  <c r="MJU1370"/>
  <c r="MJU1367"/>
  <c r="MKJ1370"/>
  <c r="MKJ1367"/>
  <c r="MLA1370"/>
  <c r="MLA1367"/>
  <c r="MLP1370"/>
  <c r="MLP1367"/>
  <c r="MMG1370"/>
  <c r="MMG1367"/>
  <c r="MMV1370"/>
  <c r="MMV1367"/>
  <c r="MNM1370"/>
  <c r="MNM1367"/>
  <c r="MOB1370"/>
  <c r="MOB1367"/>
  <c r="MOS1370"/>
  <c r="MOS1367"/>
  <c r="MPH1370"/>
  <c r="MPH1367"/>
  <c r="MPY1370"/>
  <c r="MPY1367"/>
  <c r="MQN1370"/>
  <c r="MQN1367"/>
  <c r="MRE1370"/>
  <c r="MRE1367"/>
  <c r="MRT1370"/>
  <c r="MRT1367"/>
  <c r="MSK1370"/>
  <c r="MSK1367"/>
  <c r="MSZ1370"/>
  <c r="MSZ1367"/>
  <c r="MTQ1370"/>
  <c r="MTQ1367"/>
  <c r="MUF1370"/>
  <c r="MUF1367"/>
  <c r="MUW1370"/>
  <c r="MUW1367"/>
  <c r="MVL1370"/>
  <c r="MVL1367"/>
  <c r="MWC1370"/>
  <c r="MWC1367"/>
  <c r="MWR1370"/>
  <c r="MWR1367"/>
  <c r="MXI1370"/>
  <c r="MXI1367"/>
  <c r="MXX1370"/>
  <c r="MXX1367"/>
  <c r="MYO1370"/>
  <c r="MYO1367"/>
  <c r="MZD1370"/>
  <c r="MZD1367"/>
  <c r="MZU1370"/>
  <c r="MZU1367"/>
  <c r="NAJ1370"/>
  <c r="NAJ1367"/>
  <c r="NBA1370"/>
  <c r="NBA1367"/>
  <c r="NBP1370"/>
  <c r="NBP1367"/>
  <c r="NCG1370"/>
  <c r="NCG1367"/>
  <c r="NCV1370"/>
  <c r="NCV1367"/>
  <c r="NDM1370"/>
  <c r="NDM1367"/>
  <c r="NEB1370"/>
  <c r="NEB1367"/>
  <c r="NES1370"/>
  <c r="NES1367"/>
  <c r="NFH1370"/>
  <c r="NFH1367"/>
  <c r="NFY1370"/>
  <c r="NFY1367"/>
  <c r="NGN1370"/>
  <c r="NGN1367"/>
  <c r="NHE1370"/>
  <c r="NHE1367"/>
  <c r="NHT1370"/>
  <c r="NHT1367"/>
  <c r="NIK1370"/>
  <c r="NIK1367"/>
  <c r="NIZ1370"/>
  <c r="NIZ1367"/>
  <c r="NJQ1370"/>
  <c r="NJQ1367"/>
  <c r="NKF1370"/>
  <c r="NKF1367"/>
  <c r="NKW1370"/>
  <c r="NKW1367"/>
  <c r="NLL1370"/>
  <c r="NLL1367"/>
  <c r="NMC1370"/>
  <c r="NMC1367"/>
  <c r="NMR1370"/>
  <c r="NMR1367"/>
  <c r="NNI1370"/>
  <c r="NNI1367"/>
  <c r="NNX1370"/>
  <c r="NNX1367"/>
  <c r="NOO1370"/>
  <c r="NOO1367"/>
  <c r="NPD1370"/>
  <c r="NPD1367"/>
  <c r="NPU1370"/>
  <c r="NPU1367"/>
  <c r="NQJ1370"/>
  <c r="NQJ1367"/>
  <c r="NRA1370"/>
  <c r="NRA1367"/>
  <c r="NRP1370"/>
  <c r="NRP1367"/>
  <c r="NSG1370"/>
  <c r="NSG1367"/>
  <c r="NSV1370"/>
  <c r="NSV1367"/>
  <c r="NTM1370"/>
  <c r="NTM1367"/>
  <c r="NUB1370"/>
  <c r="NUB1367"/>
  <c r="NUS1370"/>
  <c r="NUS1367"/>
  <c r="NVH1370"/>
  <c r="NVH1367"/>
  <c r="NVY1370"/>
  <c r="NVY1367"/>
  <c r="NWN1370"/>
  <c r="NWN1367"/>
  <c r="NXE1370"/>
  <c r="NXE1367"/>
  <c r="NXT1370"/>
  <c r="NXT1367"/>
  <c r="NYK1370"/>
  <c r="NYK1367"/>
  <c r="NYZ1370"/>
  <c r="NYZ1367"/>
  <c r="NZQ1370"/>
  <c r="NZQ1367"/>
  <c r="OAF1370"/>
  <c r="OAF1367"/>
  <c r="OAW1370"/>
  <c r="OAW1367"/>
  <c r="OBL1370"/>
  <c r="OBL1367"/>
  <c r="OCC1370"/>
  <c r="OCC1367"/>
  <c r="OCR1370"/>
  <c r="OCR1367"/>
  <c r="ODI1370"/>
  <c r="ODI1367"/>
  <c r="ODX1370"/>
  <c r="ODX1367"/>
  <c r="OEO1370"/>
  <c r="OEO1367"/>
  <c r="OFD1370"/>
  <c r="OFD1367"/>
  <c r="OFU1370"/>
  <c r="OFU1367"/>
  <c r="OGJ1370"/>
  <c r="OGJ1367"/>
  <c r="OHA1370"/>
  <c r="OHA1367"/>
  <c r="OHP1370"/>
  <c r="OHP1367"/>
  <c r="OIG1370"/>
  <c r="OIG1367"/>
  <c r="OIV1370"/>
  <c r="OIV1367"/>
  <c r="OJM1370"/>
  <c r="OJM1367"/>
  <c r="OKB1370"/>
  <c r="OKB1367"/>
  <c r="OKS1370"/>
  <c r="OKS1367"/>
  <c r="OLH1370"/>
  <c r="OLH1367"/>
  <c r="OLY1370"/>
  <c r="OLY1367"/>
  <c r="OMN1370"/>
  <c r="OMN1367"/>
  <c r="ONE1370"/>
  <c r="ONE1367"/>
  <c r="ONT1370"/>
  <c r="ONT1367"/>
  <c r="OOK1370"/>
  <c r="OOK1367"/>
  <c r="OOZ1370"/>
  <c r="OOZ1367"/>
  <c r="OPQ1370"/>
  <c r="OPQ1367"/>
  <c r="OQF1370"/>
  <c r="OQF1367"/>
  <c r="OQW1370"/>
  <c r="OQW1367"/>
  <c r="ORL1370"/>
  <c r="ORL1367"/>
  <c r="OSC1370"/>
  <c r="OSC1367"/>
  <c r="OSR1370"/>
  <c r="OSR1367"/>
  <c r="OTI1370"/>
  <c r="OTI1367"/>
  <c r="OTX1370"/>
  <c r="OTX1367"/>
  <c r="OUO1370"/>
  <c r="OUO1367"/>
  <c r="OVD1370"/>
  <c r="OVD1367"/>
  <c r="OVU1370"/>
  <c r="OVU1367"/>
  <c r="OWJ1370"/>
  <c r="OWJ1367"/>
  <c r="OXA1370"/>
  <c r="OXA1367"/>
  <c r="OXP1370"/>
  <c r="OXP1367"/>
  <c r="OYG1370"/>
  <c r="OYG1367"/>
  <c r="OYV1370"/>
  <c r="OYV1367"/>
  <c r="OZM1370"/>
  <c r="OZM1367"/>
  <c r="PAB1370"/>
  <c r="PAB1367"/>
  <c r="PAS1370"/>
  <c r="PAS1367"/>
  <c r="PBH1370"/>
  <c r="PBH1367"/>
  <c r="PBY1370"/>
  <c r="PBY1367"/>
  <c r="PCN1370"/>
  <c r="PCN1367"/>
  <c r="PDE1370"/>
  <c r="PDE1367"/>
  <c r="PDT1370"/>
  <c r="PDT1367"/>
  <c r="PEK1370"/>
  <c r="PEK1367"/>
  <c r="PEZ1370"/>
  <c r="PEZ1367"/>
  <c r="PFQ1370"/>
  <c r="PFQ1367"/>
  <c r="PGF1370"/>
  <c r="PGF1367"/>
  <c r="PGW1370"/>
  <c r="PGW1367"/>
  <c r="PHL1370"/>
  <c r="PHL1367"/>
  <c r="PIC1370"/>
  <c r="PIC1367"/>
  <c r="PIR1370"/>
  <c r="PIR1367"/>
  <c r="PJI1370"/>
  <c r="PJI1367"/>
  <c r="PJX1370"/>
  <c r="PJX1367"/>
  <c r="PKO1370"/>
  <c r="PKO1367"/>
  <c r="PLD1370"/>
  <c r="PLD1367"/>
  <c r="PLU1370"/>
  <c r="PLU1367"/>
  <c r="PMJ1370"/>
  <c r="PMJ1367"/>
  <c r="PNA1370"/>
  <c r="PNA1367"/>
  <c r="PNP1370"/>
  <c r="PNP1367"/>
  <c r="POG1370"/>
  <c r="POG1367"/>
  <c r="POV1370"/>
  <c r="POV1367"/>
  <c r="PPM1370"/>
  <c r="PPM1367"/>
  <c r="PQB1370"/>
  <c r="PQB1367"/>
  <c r="PQS1370"/>
  <c r="PQS1367"/>
  <c r="PRH1370"/>
  <c r="PRH1367"/>
  <c r="PRY1370"/>
  <c r="PRY1367"/>
  <c r="PSN1370"/>
  <c r="PSN1367"/>
  <c r="PTE1370"/>
  <c r="PTE1367"/>
  <c r="PTT1370"/>
  <c r="PTT1367"/>
  <c r="PUK1370"/>
  <c r="PUK1367"/>
  <c r="PUZ1370"/>
  <c r="PUZ1367"/>
  <c r="PVQ1370"/>
  <c r="PVQ1367"/>
  <c r="PWF1370"/>
  <c r="PWF1367"/>
  <c r="PWW1370"/>
  <c r="PWW1367"/>
  <c r="PXL1370"/>
  <c r="PXL1367"/>
  <c r="PYC1370"/>
  <c r="PYC1367"/>
  <c r="PYR1370"/>
  <c r="PYR1367"/>
  <c r="PZI1370"/>
  <c r="PZI1367"/>
  <c r="PZX1370"/>
  <c r="PZX1367"/>
  <c r="QAO1370"/>
  <c r="QAO1367"/>
  <c r="QBD1370"/>
  <c r="QBD1367"/>
  <c r="QBU1370"/>
  <c r="QBU1367"/>
  <c r="QCJ1370"/>
  <c r="QCJ1367"/>
  <c r="QDA1370"/>
  <c r="QDA1367"/>
  <c r="QDP1370"/>
  <c r="QDP1367"/>
  <c r="QEG1370"/>
  <c r="QEG1367"/>
  <c r="QEV1370"/>
  <c r="QEV1367"/>
  <c r="QFM1370"/>
  <c r="QFM1367"/>
  <c r="QGB1370"/>
  <c r="QGB1367"/>
  <c r="QGS1370"/>
  <c r="QGS1367"/>
  <c r="QHH1370"/>
  <c r="QHH1367"/>
  <c r="QHY1370"/>
  <c r="QHY1367"/>
  <c r="QIN1370"/>
  <c r="QIN1367"/>
  <c r="QJE1370"/>
  <c r="QJE1367"/>
  <c r="QJT1370"/>
  <c r="QJT1367"/>
  <c r="QKK1370"/>
  <c r="QKK1367"/>
  <c r="QKZ1370"/>
  <c r="QKZ1367"/>
  <c r="QLQ1370"/>
  <c r="QLQ1367"/>
  <c r="QMF1370"/>
  <c r="QMF1367"/>
  <c r="QMW1370"/>
  <c r="QMW1367"/>
  <c r="QNL1370"/>
  <c r="QNL1367"/>
  <c r="QOC1370"/>
  <c r="QOC1367"/>
  <c r="QOR1370"/>
  <c r="QOR1367"/>
  <c r="QPI1370"/>
  <c r="QPI1367"/>
  <c r="QPX1370"/>
  <c r="QPX1367"/>
  <c r="QQO1370"/>
  <c r="QQO1367"/>
  <c r="QRD1370"/>
  <c r="QRD1367"/>
  <c r="QRU1370"/>
  <c r="QRU1367"/>
  <c r="QSJ1370"/>
  <c r="QSJ1367"/>
  <c r="QTA1370"/>
  <c r="QTA1367"/>
  <c r="QTP1370"/>
  <c r="QTP1367"/>
  <c r="QUG1370"/>
  <c r="QUG1367"/>
  <c r="QUV1370"/>
  <c r="QUV1367"/>
  <c r="QVM1370"/>
  <c r="QVM1367"/>
  <c r="QWB1370"/>
  <c r="QWB1367"/>
  <c r="QWS1370"/>
  <c r="QWS1367"/>
  <c r="QXH1370"/>
  <c r="QXH1367"/>
  <c r="QXY1370"/>
  <c r="QXY1367"/>
  <c r="QYN1370"/>
  <c r="QYN1367"/>
  <c r="QZE1370"/>
  <c r="QZE1367"/>
  <c r="QZT1370"/>
  <c r="QZT1367"/>
  <c r="RAK1370"/>
  <c r="RAK1367"/>
  <c r="RAZ1370"/>
  <c r="RAZ1367"/>
  <c r="RBQ1370"/>
  <c r="RBQ1367"/>
  <c r="RCF1370"/>
  <c r="RCF1367"/>
  <c r="RCW1370"/>
  <c r="RCW1367"/>
  <c r="RDL1370"/>
  <c r="RDL1367"/>
  <c r="REC1370"/>
  <c r="REC1367"/>
  <c r="RER1370"/>
  <c r="RER1367"/>
  <c r="RFI1370"/>
  <c r="RFI1367"/>
  <c r="RFX1370"/>
  <c r="RFX1367"/>
  <c r="RGO1370"/>
  <c r="RGO1367"/>
  <c r="RHD1370"/>
  <c r="RHD1367"/>
  <c r="RHU1370"/>
  <c r="RHU1367"/>
  <c r="RIJ1370"/>
  <c r="RIJ1367"/>
  <c r="RJA1370"/>
  <c r="RJA1367"/>
  <c r="RJP1370"/>
  <c r="RJP1367"/>
  <c r="RKG1370"/>
  <c r="RKG1367"/>
  <c r="RKV1370"/>
  <c r="RKV1367"/>
  <c r="RLM1370"/>
  <c r="RLM1367"/>
  <c r="RMB1370"/>
  <c r="RMB1367"/>
  <c r="RMS1370"/>
  <c r="RMS1367"/>
  <c r="RNH1370"/>
  <c r="RNH1367"/>
  <c r="RNY1370"/>
  <c r="RNY1367"/>
  <c r="RON1370"/>
  <c r="RON1367"/>
  <c r="RPE1370"/>
  <c r="RPE1367"/>
  <c r="RPT1370"/>
  <c r="RPT1367"/>
  <c r="RQK1370"/>
  <c r="RQK1367"/>
  <c r="RQZ1370"/>
  <c r="RQZ1367"/>
  <c r="RRQ1370"/>
  <c r="RRQ1367"/>
  <c r="RSF1370"/>
  <c r="RSF1367"/>
  <c r="RSW1370"/>
  <c r="RSW1367"/>
  <c r="RTL1370"/>
  <c r="RTL1367"/>
  <c r="RUC1370"/>
  <c r="RUC1367"/>
  <c r="RUR1370"/>
  <c r="RUR1367"/>
  <c r="RVI1370"/>
  <c r="RVI1367"/>
  <c r="RVX1370"/>
  <c r="RVX1367"/>
  <c r="RWO1370"/>
  <c r="RWO1367"/>
  <c r="RXD1370"/>
  <c r="RXD1367"/>
  <c r="RXU1370"/>
  <c r="RXU1367"/>
  <c r="RYJ1370"/>
  <c r="RYJ1367"/>
  <c r="RZA1370"/>
  <c r="RZA1367"/>
  <c r="RZP1370"/>
  <c r="RZP1367"/>
  <c r="SAG1370"/>
  <c r="SAG1367"/>
  <c r="SAV1370"/>
  <c r="SAV1367"/>
  <c r="SBM1370"/>
  <c r="SBM1367"/>
  <c r="SCB1370"/>
  <c r="SCB1367"/>
  <c r="SCS1370"/>
  <c r="SCS1367"/>
  <c r="SDH1370"/>
  <c r="SDH1367"/>
  <c r="SDY1370"/>
  <c r="SDY1367"/>
  <c r="SEN1370"/>
  <c r="SEN1367"/>
  <c r="SFE1370"/>
  <c r="SFE1367"/>
  <c r="SFT1370"/>
  <c r="SFT1367"/>
  <c r="SGK1370"/>
  <c r="SGK1367"/>
  <c r="SGZ1370"/>
  <c r="SGZ1367"/>
  <c r="SHQ1370"/>
  <c r="SHQ1367"/>
  <c r="SIF1370"/>
  <c r="SIF1367"/>
  <c r="SIW1370"/>
  <c r="SIW1367"/>
  <c r="SJL1370"/>
  <c r="SJL1367"/>
  <c r="SKC1370"/>
  <c r="SKC1367"/>
  <c r="SKR1370"/>
  <c r="SKR1367"/>
  <c r="SLI1370"/>
  <c r="SLI1367"/>
  <c r="SLX1370"/>
  <c r="SLX1367"/>
  <c r="SMO1370"/>
  <c r="SMO1367"/>
  <c r="SND1370"/>
  <c r="SND1367"/>
  <c r="SNU1370"/>
  <c r="SNU1367"/>
  <c r="SOJ1370"/>
  <c r="SOJ1367"/>
  <c r="SPA1370"/>
  <c r="SPA1367"/>
  <c r="SPP1370"/>
  <c r="SPP1367"/>
  <c r="SQG1370"/>
  <c r="SQG1367"/>
  <c r="SQV1370"/>
  <c r="SQV1367"/>
  <c r="SRM1370"/>
  <c r="SRM1367"/>
  <c r="SSB1370"/>
  <c r="SSB1367"/>
  <c r="SSS1370"/>
  <c r="SSS1367"/>
  <c r="STH1370"/>
  <c r="STH1367"/>
  <c r="STY1370"/>
  <c r="STY1367"/>
  <c r="SUN1370"/>
  <c r="SUN1367"/>
  <c r="SVE1370"/>
  <c r="SVE1367"/>
  <c r="SVT1370"/>
  <c r="SVT1367"/>
  <c r="SWK1370"/>
  <c r="SWK1367"/>
  <c r="SWZ1370"/>
  <c r="SWZ1367"/>
  <c r="SXQ1370"/>
  <c r="SXQ1367"/>
  <c r="SYF1370"/>
  <c r="SYF1367"/>
  <c r="SYW1370"/>
  <c r="SYW1367"/>
  <c r="SZL1370"/>
  <c r="SZL1367"/>
  <c r="TAC1370"/>
  <c r="TAC1367"/>
  <c r="TAR1370"/>
  <c r="TAR1367"/>
  <c r="TBI1370"/>
  <c r="TBI1367"/>
  <c r="TBX1370"/>
  <c r="TBX1367"/>
  <c r="TCO1370"/>
  <c r="TCO1367"/>
  <c r="TDD1370"/>
  <c r="TDD1367"/>
  <c r="TDU1370"/>
  <c r="TDU1367"/>
  <c r="TEJ1370"/>
  <c r="TEJ1367"/>
  <c r="TFA1370"/>
  <c r="TFA1367"/>
  <c r="TFP1370"/>
  <c r="TFP1367"/>
  <c r="TGG1370"/>
  <c r="TGG1367"/>
  <c r="TGV1370"/>
  <c r="TGV1367"/>
  <c r="THM1370"/>
  <c r="THM1367"/>
  <c r="TIB1370"/>
  <c r="TIB1367"/>
  <c r="TIS1370"/>
  <c r="TIS1367"/>
  <c r="TJH1370"/>
  <c r="TJH1367"/>
  <c r="TJY1370"/>
  <c r="TJY1367"/>
  <c r="TKN1370"/>
  <c r="TKN1367"/>
  <c r="TLE1370"/>
  <c r="TLE1367"/>
  <c r="TLT1370"/>
  <c r="TLT1367"/>
  <c r="TMK1370"/>
  <c r="TMK1367"/>
  <c r="TMZ1370"/>
  <c r="TMZ1367"/>
  <c r="TNQ1370"/>
  <c r="TNQ1367"/>
  <c r="TOF1370"/>
  <c r="TOF1367"/>
  <c r="TOW1370"/>
  <c r="TOW1367"/>
  <c r="TPL1370"/>
  <c r="TPL1367"/>
  <c r="TQC1370"/>
  <c r="TQC1367"/>
  <c r="TQR1370"/>
  <c r="TQR1367"/>
  <c r="TRI1370"/>
  <c r="TRI1367"/>
  <c r="TRX1370"/>
  <c r="TRX1367"/>
  <c r="TSO1370"/>
  <c r="TSO1367"/>
  <c r="TTD1370"/>
  <c r="TTD1367"/>
  <c r="TTU1370"/>
  <c r="TTU1367"/>
  <c r="TUJ1370"/>
  <c r="TUJ1367"/>
  <c r="TVA1370"/>
  <c r="TVA1367"/>
  <c r="TVP1370"/>
  <c r="TVP1367"/>
  <c r="TWG1370"/>
  <c r="TWG1367"/>
  <c r="TWV1370"/>
  <c r="TWV1367"/>
  <c r="TXM1370"/>
  <c r="TXM1367"/>
  <c r="TYB1370"/>
  <c r="TYB1367"/>
  <c r="TYS1370"/>
  <c r="TYS1367"/>
  <c r="TZH1370"/>
  <c r="TZH1367"/>
  <c r="TZY1370"/>
  <c r="TZY1367"/>
  <c r="UAN1370"/>
  <c r="UAN1367"/>
  <c r="UBE1370"/>
  <c r="UBE1367"/>
  <c r="UBT1370"/>
  <c r="UBT1367"/>
  <c r="UCK1370"/>
  <c r="UCK1367"/>
  <c r="UCZ1370"/>
  <c r="UCZ1367"/>
  <c r="UDQ1370"/>
  <c r="UDQ1367"/>
  <c r="UEF1370"/>
  <c r="UEF1367"/>
  <c r="UEW1370"/>
  <c r="UEW1367"/>
  <c r="UFL1370"/>
  <c r="UFL1367"/>
  <c r="UGC1370"/>
  <c r="UGC1367"/>
  <c r="UGR1370"/>
  <c r="UGR1367"/>
  <c r="UHI1370"/>
  <c r="UHI1367"/>
  <c r="UHX1370"/>
  <c r="UHX1367"/>
  <c r="UIO1370"/>
  <c r="UIO1367"/>
  <c r="UJD1370"/>
  <c r="UJD1367"/>
  <c r="UJU1370"/>
  <c r="UJU1367"/>
  <c r="UKJ1370"/>
  <c r="UKJ1367"/>
  <c r="ULA1370"/>
  <c r="ULA1367"/>
  <c r="ULP1370"/>
  <c r="ULP1367"/>
  <c r="UMG1370"/>
  <c r="UMG1367"/>
  <c r="UMV1370"/>
  <c r="UMV1367"/>
  <c r="UNM1370"/>
  <c r="UNM1367"/>
  <c r="UOB1370"/>
  <c r="UOB1367"/>
  <c r="UOS1370"/>
  <c r="UOS1367"/>
  <c r="UPH1370"/>
  <c r="UPH1367"/>
  <c r="UPY1370"/>
  <c r="UPY1367"/>
  <c r="UQN1370"/>
  <c r="UQN1367"/>
  <c r="URE1370"/>
  <c r="URE1367"/>
  <c r="URT1370"/>
  <c r="URT1367"/>
  <c r="USK1370"/>
  <c r="USK1367"/>
  <c r="USZ1370"/>
  <c r="USZ1367"/>
  <c r="UTQ1370"/>
  <c r="UTQ1367"/>
  <c r="UUF1370"/>
  <c r="UUF1367"/>
  <c r="UUW1370"/>
  <c r="UUW1367"/>
  <c r="UVL1370"/>
  <c r="UVL1367"/>
  <c r="UWC1370"/>
  <c r="UWC1367"/>
  <c r="UWR1370"/>
  <c r="UWR1367"/>
  <c r="UXI1370"/>
  <c r="UXI1367"/>
  <c r="UXX1370"/>
  <c r="UXX1367"/>
  <c r="UYO1370"/>
  <c r="UYO1367"/>
  <c r="UZD1370"/>
  <c r="UZD1367"/>
  <c r="UZU1370"/>
  <c r="UZU1367"/>
  <c r="VAJ1370"/>
  <c r="VAJ1367"/>
  <c r="VBA1370"/>
  <c r="VBA1367"/>
  <c r="VBP1370"/>
  <c r="VBP1367"/>
  <c r="VCG1370"/>
  <c r="VCG1367"/>
  <c r="VCV1370"/>
  <c r="VCV1367"/>
  <c r="VDM1370"/>
  <c r="VDM1367"/>
  <c r="VEB1370"/>
  <c r="VEB1367"/>
  <c r="VES1370"/>
  <c r="VES1367"/>
  <c r="VFH1370"/>
  <c r="VFH1367"/>
  <c r="VFY1370"/>
  <c r="VFY1367"/>
  <c r="VGN1370"/>
  <c r="VGN1367"/>
  <c r="VHE1370"/>
  <c r="VHE1367"/>
  <c r="VHT1370"/>
  <c r="VHT1367"/>
  <c r="VIK1370"/>
  <c r="VIK1367"/>
  <c r="VIZ1370"/>
  <c r="VIZ1367"/>
  <c r="VJQ1370"/>
  <c r="VJQ1367"/>
  <c r="VKF1370"/>
  <c r="VKF1367"/>
  <c r="VKW1370"/>
  <c r="VKW1367"/>
  <c r="VLL1370"/>
  <c r="VLL1367"/>
  <c r="VMC1370"/>
  <c r="VMC1367"/>
  <c r="VMR1370"/>
  <c r="VMR1367"/>
  <c r="VNI1370"/>
  <c r="VNI1367"/>
  <c r="VNX1370"/>
  <c r="VNX1367"/>
  <c r="VOO1370"/>
  <c r="VOO1367"/>
  <c r="VPD1370"/>
  <c r="VPD1367"/>
  <c r="VPU1370"/>
  <c r="VPU1367"/>
  <c r="VQJ1370"/>
  <c r="VQJ1367"/>
  <c r="VRA1370"/>
  <c r="VRA1367"/>
  <c r="VRP1370"/>
  <c r="VRP1367"/>
  <c r="VSG1370"/>
  <c r="VSG1367"/>
  <c r="VSV1370"/>
  <c r="VSV1367"/>
  <c r="VTM1370"/>
  <c r="VTM1367"/>
  <c r="VUB1370"/>
  <c r="VUB1367"/>
  <c r="VUS1370"/>
  <c r="VUS1367"/>
  <c r="VVH1370"/>
  <c r="VVH1367"/>
  <c r="VVY1370"/>
  <c r="VVY1367"/>
  <c r="VWN1370"/>
  <c r="VWN1367"/>
  <c r="VXE1370"/>
  <c r="VXE1367"/>
  <c r="VXT1370"/>
  <c r="VXT1367"/>
  <c r="VYK1370"/>
  <c r="VYK1367"/>
  <c r="VYZ1370"/>
  <c r="VYZ1367"/>
  <c r="VZQ1370"/>
  <c r="VZQ1367"/>
  <c r="WAF1370"/>
  <c r="WAF1367"/>
  <c r="WAW1370"/>
  <c r="WAW1367"/>
  <c r="WBL1370"/>
  <c r="WBL1367"/>
  <c r="WCC1370"/>
  <c r="WCC1367"/>
  <c r="WCR1370"/>
  <c r="WCR1367"/>
  <c r="WDI1370"/>
  <c r="WDI1367"/>
  <c r="WDX1370"/>
  <c r="WDX1367"/>
  <c r="WEO1370"/>
  <c r="WEO1367"/>
  <c r="WFD1370"/>
  <c r="WFD1367"/>
  <c r="WFU1370"/>
  <c r="WFU1367"/>
  <c r="WGJ1370"/>
  <c r="WGJ1367"/>
  <c r="WHA1370"/>
  <c r="WHA1367"/>
  <c r="WHP1370"/>
  <c r="WHP1367"/>
  <c r="WIG1370"/>
  <c r="WIG1367"/>
  <c r="WIV1370"/>
  <c r="WIV1367"/>
  <c r="WJM1370"/>
  <c r="WJM1367"/>
  <c r="WKB1370"/>
  <c r="WKB1367"/>
  <c r="WKS1370"/>
  <c r="WKS1367"/>
  <c r="WLH1370"/>
  <c r="WLH1367"/>
  <c r="WLY1370"/>
  <c r="WLY1367"/>
  <c r="WMN1370"/>
  <c r="WMN1367"/>
  <c r="WNE1370"/>
  <c r="WNE1367"/>
  <c r="WNT1370"/>
  <c r="WNT1367"/>
  <c r="WOK1370"/>
  <c r="WOK1367"/>
  <c r="WOZ1370"/>
  <c r="WOZ1367"/>
  <c r="WPQ1370"/>
  <c r="WPQ1367"/>
  <c r="WQF1370"/>
  <c r="WQF1367"/>
  <c r="WQW1370"/>
  <c r="WQW1367"/>
  <c r="WRL1370"/>
  <c r="WRL1367"/>
  <c r="WSC1370"/>
  <c r="WSC1367"/>
  <c r="WSR1370"/>
  <c r="WSR1367"/>
  <c r="WTI1370"/>
  <c r="WTI1367"/>
  <c r="WTX1370"/>
  <c r="WTX1367"/>
  <c r="WUO1370"/>
  <c r="WUO1367"/>
  <c r="WVD1370"/>
  <c r="WVD1367"/>
  <c r="WVU1370"/>
  <c r="WVU1367"/>
  <c r="WWJ1370"/>
  <c r="WWJ1367"/>
  <c r="WXA1370"/>
  <c r="WXA1367"/>
  <c r="WXP1370"/>
  <c r="WXP1367"/>
  <c r="WYG1370"/>
  <c r="WYG1367"/>
  <c r="WYV1370"/>
  <c r="WYV1367"/>
  <c r="WZM1370"/>
  <c r="WZM1367"/>
  <c r="XAB1370"/>
  <c r="XAB1367"/>
  <c r="XAS1370"/>
  <c r="XAS1367"/>
  <c r="XBH1370"/>
  <c r="XBH1367"/>
  <c r="XBY1370"/>
  <c r="XBY1367"/>
  <c r="XCN1370"/>
  <c r="XCN1367"/>
  <c r="XDE1370"/>
  <c r="XDE1367"/>
  <c r="XDT1370"/>
  <c r="XDT1367"/>
  <c r="XEK1370"/>
  <c r="XEK1367"/>
  <c r="XEZ1370"/>
  <c r="XEZ1367"/>
  <c r="CXR1362" l="1"/>
  <c r="CVF1362"/>
  <c r="CST1362"/>
  <c r="CQH1362"/>
  <c r="CNV1362"/>
  <c r="CLJ1362"/>
  <c r="CIX1362"/>
  <c r="CGL1362"/>
  <c r="CDZ1362"/>
  <c r="CBN1362"/>
  <c r="BZB1362"/>
  <c r="BWP1362"/>
  <c r="BUD1362"/>
  <c r="BRR1362"/>
  <c r="BPF1362"/>
  <c r="BMT1362"/>
  <c r="BKH1362"/>
  <c r="BHV1362"/>
  <c r="BFJ1362"/>
  <c r="BCX1362"/>
  <c r="BAL1362"/>
  <c r="AXZ1362"/>
  <c r="AVN1362"/>
  <c r="ATB1362"/>
  <c r="AQP1362"/>
  <c r="AOD1362"/>
  <c r="ALR1362"/>
  <c r="AJF1362"/>
  <c r="AGT1362"/>
  <c r="AEH1362"/>
  <c r="ABV1362"/>
  <c r="ZJ1362"/>
  <c r="WX1362"/>
  <c r="UL1362"/>
  <c r="RZ1362"/>
  <c r="PN1362"/>
  <c r="NB1362"/>
  <c r="KP1362"/>
  <c r="ID1362"/>
  <c r="FR1362"/>
  <c r="DF1362"/>
  <c r="AT1362"/>
  <c r="FJL1367"/>
  <c r="FEN1367"/>
  <c r="CWX1362"/>
  <c r="CUL1362"/>
  <c r="CRZ1362"/>
  <c r="CPN1362"/>
  <c r="CNB1362"/>
  <c r="CKP1362"/>
  <c r="CID1362"/>
  <c r="CFR1362"/>
  <c r="CDF1362"/>
  <c r="CAT1362"/>
  <c r="BYH1362"/>
  <c r="BVV1362"/>
  <c r="BTJ1362"/>
  <c r="BQX1362"/>
  <c r="BOL1362"/>
  <c r="BLZ1362"/>
  <c r="BJN1362"/>
  <c r="BHB1362"/>
  <c r="BEP1362"/>
  <c r="BCD1362"/>
  <c r="AZR1362"/>
  <c r="AXF1362"/>
  <c r="AUT1362"/>
  <c r="ASH1362"/>
  <c r="APV1362"/>
  <c r="RWZ1367"/>
  <c r="RUN1367"/>
  <c r="RSB1367"/>
  <c r="RPP1367"/>
  <c r="RPX1367" s="1"/>
  <c r="RPX1372" s="1"/>
  <c r="RND1367"/>
  <c r="RKR1367"/>
  <c r="RIF1367"/>
  <c r="RFT1367"/>
  <c r="RGB1367" s="1"/>
  <c r="RGB1372" s="1"/>
  <c r="NNT1367"/>
  <c r="NLH1367"/>
  <c r="NIV1367"/>
  <c r="NGJ1367"/>
  <c r="NGR1367" s="1"/>
  <c r="NGR1372" s="1"/>
  <c r="NDX1367"/>
  <c r="NBL1367"/>
  <c r="LMV1367"/>
  <c r="LKJ1367"/>
  <c r="LHX1367"/>
  <c r="LFL1367"/>
  <c r="LCZ1367"/>
  <c r="IZP1367"/>
  <c r="IXD1367"/>
  <c r="IUR1367"/>
  <c r="ISF1367"/>
  <c r="IPT1367"/>
  <c r="INH1367"/>
  <c r="IKV1367"/>
  <c r="IIJ1367"/>
  <c r="IFX1367"/>
  <c r="IDL1367"/>
  <c r="IAZ1367"/>
  <c r="HYN1367"/>
  <c r="HWB1367"/>
  <c r="HTP1367"/>
  <c r="HRD1367"/>
  <c r="HOR1367"/>
  <c r="HMF1367"/>
  <c r="HJT1367"/>
  <c r="HHH1367"/>
  <c r="HEV1367"/>
  <c r="HCJ1367"/>
  <c r="HCR1367" s="1"/>
  <c r="HCR1372" s="1"/>
  <c r="DUV1370"/>
  <c r="DPX1370"/>
  <c r="DKZ1370"/>
  <c r="DGB1370"/>
  <c r="AOP1362"/>
  <c r="AMD1362"/>
  <c r="AJR1362"/>
  <c r="AHF1362"/>
  <c r="AET1362"/>
  <c r="ACH1362"/>
  <c r="ZV1362"/>
  <c r="XJ1362"/>
  <c r="UX1362"/>
  <c r="SL1362"/>
  <c r="PZ1362"/>
  <c r="NN1362"/>
  <c r="LB1362"/>
  <c r="IP1362"/>
  <c r="GD1362"/>
  <c r="DR1362"/>
  <c r="BF1362"/>
  <c r="DWR1370"/>
  <c r="DUF1370"/>
  <c r="DRT1370"/>
  <c r="DPH1370"/>
  <c r="DMV1370"/>
  <c r="DKJ1370"/>
  <c r="DHX1370"/>
  <c r="FJR1362"/>
  <c r="FET1362"/>
  <c r="EZV1362"/>
  <c r="EUX1362"/>
  <c r="EPZ1362"/>
  <c r="ELB1362"/>
  <c r="EGD1362"/>
  <c r="EBF1362"/>
  <c r="DWH1362"/>
  <c r="DRJ1362"/>
  <c r="DML1362"/>
  <c r="DHN1362"/>
  <c r="DCP1362"/>
  <c r="Z1362"/>
  <c r="ANZ1362"/>
  <c r="AMT1362"/>
  <c r="ALN1362"/>
  <c r="AKH1362"/>
  <c r="AJB1362"/>
  <c r="AHV1362"/>
  <c r="AGP1362"/>
  <c r="AFJ1362"/>
  <c r="AED1362"/>
  <c r="ACX1362"/>
  <c r="ABR1362"/>
  <c r="AAL1362"/>
  <c r="ZF1362"/>
  <c r="XZ1362"/>
  <c r="WT1362"/>
  <c r="VN1362"/>
  <c r="UH1362"/>
  <c r="TB1362"/>
  <c r="RV1362"/>
  <c r="QP1362"/>
  <c r="PJ1362"/>
  <c r="OD1362"/>
  <c r="MX1362"/>
  <c r="LR1362"/>
  <c r="KL1362"/>
  <c r="JF1362"/>
  <c r="HZ1362"/>
  <c r="GT1362"/>
  <c r="FN1362"/>
  <c r="EH1362"/>
  <c r="DB1362"/>
  <c r="BV1362"/>
  <c r="AP1362"/>
  <c r="J1362"/>
  <c r="N1362"/>
  <c r="XEZ1372"/>
  <c r="XFD1367"/>
  <c r="XFD1372" s="1"/>
  <c r="XFC1367"/>
  <c r="XFC1372" s="1"/>
  <c r="XEK1372"/>
  <c r="XEL1367"/>
  <c r="XEL1372" s="1"/>
  <c r="XDT1372"/>
  <c r="XDX1367"/>
  <c r="XDX1372" s="1"/>
  <c r="XDW1367"/>
  <c r="XDW1372" s="1"/>
  <c r="XDE1372"/>
  <c r="XDF1367"/>
  <c r="XDF1372" s="1"/>
  <c r="XCN1372"/>
  <c r="XCR1367"/>
  <c r="XCR1372" s="1"/>
  <c r="XCQ1367"/>
  <c r="XCQ1372" s="1"/>
  <c r="XBY1372"/>
  <c r="XBZ1367"/>
  <c r="XBZ1372" s="1"/>
  <c r="XBH1372"/>
  <c r="XBL1367"/>
  <c r="XBL1372" s="1"/>
  <c r="XBK1367"/>
  <c r="XBK1372" s="1"/>
  <c r="XAS1372"/>
  <c r="XAT1367"/>
  <c r="XAT1372" s="1"/>
  <c r="XAB1372"/>
  <c r="XAF1367"/>
  <c r="XAF1372" s="1"/>
  <c r="XAE1367"/>
  <c r="XAE1372" s="1"/>
  <c r="WZM1372"/>
  <c r="WZN1367"/>
  <c r="WZN1372" s="1"/>
  <c r="WYV1372"/>
  <c r="WYZ1367"/>
  <c r="WYZ1372" s="1"/>
  <c r="WYY1367"/>
  <c r="WYY1372" s="1"/>
  <c r="WYG1372"/>
  <c r="WYH1367"/>
  <c r="WYH1372" s="1"/>
  <c r="WXP1372"/>
  <c r="WXT1367"/>
  <c r="WXT1372" s="1"/>
  <c r="WXS1367"/>
  <c r="WXS1372" s="1"/>
  <c r="WXA1372"/>
  <c r="WXB1367"/>
  <c r="WXB1372" s="1"/>
  <c r="WWJ1372"/>
  <c r="WWN1367"/>
  <c r="WWN1372" s="1"/>
  <c r="WWM1367"/>
  <c r="WWM1372" s="1"/>
  <c r="WVU1372"/>
  <c r="WVV1367"/>
  <c r="WVV1372" s="1"/>
  <c r="WVD1372"/>
  <c r="WVH1367"/>
  <c r="WVH1372" s="1"/>
  <c r="WVG1367"/>
  <c r="WVG1372" s="1"/>
  <c r="WUO1372"/>
  <c r="WUP1367"/>
  <c r="WUP1372" s="1"/>
  <c r="WTX1372"/>
  <c r="WUB1367"/>
  <c r="WUB1372" s="1"/>
  <c r="WUA1367"/>
  <c r="WUA1372" s="1"/>
  <c r="WTI1372"/>
  <c r="WTJ1367"/>
  <c r="WTJ1372" s="1"/>
  <c r="WSR1372"/>
  <c r="WSV1367"/>
  <c r="WSV1372" s="1"/>
  <c r="WSU1367"/>
  <c r="WSU1372" s="1"/>
  <c r="WSC1372"/>
  <c r="WSD1367"/>
  <c r="WSD1372" s="1"/>
  <c r="WRL1372"/>
  <c r="WRP1367"/>
  <c r="WRP1372" s="1"/>
  <c r="WRO1367"/>
  <c r="WRO1372" s="1"/>
  <c r="WQW1372"/>
  <c r="WQX1367"/>
  <c r="WQX1372" s="1"/>
  <c r="WQF1372"/>
  <c r="WQJ1367"/>
  <c r="WQJ1372" s="1"/>
  <c r="WQI1367"/>
  <c r="WQI1372" s="1"/>
  <c r="WPQ1372"/>
  <c r="WPR1367"/>
  <c r="WPR1372" s="1"/>
  <c r="WOZ1372"/>
  <c r="WPD1367"/>
  <c r="WPD1372" s="1"/>
  <c r="WPC1367"/>
  <c r="WPC1372" s="1"/>
  <c r="WOK1372"/>
  <c r="WOL1367"/>
  <c r="WOL1372" s="1"/>
  <c r="WNT1372"/>
  <c r="WNX1367"/>
  <c r="WNX1372" s="1"/>
  <c r="WNW1367"/>
  <c r="WNW1372" s="1"/>
  <c r="WNE1372"/>
  <c r="WNF1367"/>
  <c r="WNF1372" s="1"/>
  <c r="WMN1372"/>
  <c r="WMR1367"/>
  <c r="WMR1372" s="1"/>
  <c r="WMQ1367"/>
  <c r="WMQ1372" s="1"/>
  <c r="WLY1372"/>
  <c r="WLZ1367"/>
  <c r="WLZ1372" s="1"/>
  <c r="WLH1372"/>
  <c r="WLL1367"/>
  <c r="WLL1372" s="1"/>
  <c r="WLK1367"/>
  <c r="WLK1372" s="1"/>
  <c r="WKS1372"/>
  <c r="WKT1367"/>
  <c r="WKT1372" s="1"/>
  <c r="WKB1372"/>
  <c r="WKF1367"/>
  <c r="WKF1372" s="1"/>
  <c r="WKE1367"/>
  <c r="WKE1372" s="1"/>
  <c r="WJM1372"/>
  <c r="WJN1367"/>
  <c r="WJN1372" s="1"/>
  <c r="WIV1372"/>
  <c r="WIZ1367"/>
  <c r="WIZ1372" s="1"/>
  <c r="WIY1367"/>
  <c r="WIY1372" s="1"/>
  <c r="WIG1372"/>
  <c r="WIH1367"/>
  <c r="WIH1372" s="1"/>
  <c r="WHP1372"/>
  <c r="WHT1367"/>
  <c r="WHT1372" s="1"/>
  <c r="WHS1367"/>
  <c r="WHS1372" s="1"/>
  <c r="WHA1372"/>
  <c r="WHB1367"/>
  <c r="WHB1372" s="1"/>
  <c r="WGJ1372"/>
  <c r="WGN1367"/>
  <c r="WGN1372" s="1"/>
  <c r="WGM1367"/>
  <c r="WGM1372" s="1"/>
  <c r="WFU1372"/>
  <c r="WFV1367"/>
  <c r="WFV1372" s="1"/>
  <c r="WFD1372"/>
  <c r="WFH1367"/>
  <c r="WFH1372" s="1"/>
  <c r="WFG1367"/>
  <c r="WFG1372" s="1"/>
  <c r="WEO1372"/>
  <c r="WEP1367"/>
  <c r="WEP1372" s="1"/>
  <c r="WDX1372"/>
  <c r="WEB1367"/>
  <c r="WEB1372" s="1"/>
  <c r="WEA1367"/>
  <c r="WEA1372" s="1"/>
  <c r="WDI1372"/>
  <c r="WDJ1367"/>
  <c r="WDJ1372" s="1"/>
  <c r="WCR1372"/>
  <c r="WCV1367"/>
  <c r="WCV1372" s="1"/>
  <c r="WCU1367"/>
  <c r="WCU1372" s="1"/>
  <c r="WCC1372"/>
  <c r="WCD1367"/>
  <c r="WCD1372" s="1"/>
  <c r="WBL1372"/>
  <c r="WBP1367"/>
  <c r="WBP1372" s="1"/>
  <c r="WBO1367"/>
  <c r="WBO1372" s="1"/>
  <c r="WAW1372"/>
  <c r="WAX1367"/>
  <c r="WAX1372" s="1"/>
  <c r="WAF1372"/>
  <c r="WAJ1367"/>
  <c r="WAJ1372" s="1"/>
  <c r="WAI1367"/>
  <c r="WAI1372" s="1"/>
  <c r="VZQ1372"/>
  <c r="VZR1367"/>
  <c r="VZR1372" s="1"/>
  <c r="VYZ1372"/>
  <c r="VZD1367"/>
  <c r="VZD1372" s="1"/>
  <c r="VZC1367"/>
  <c r="VZC1372" s="1"/>
  <c r="VYK1372"/>
  <c r="VYL1367"/>
  <c r="VYL1372" s="1"/>
  <c r="VXT1372"/>
  <c r="VXX1367"/>
  <c r="VXX1372" s="1"/>
  <c r="VXW1367"/>
  <c r="VXW1372" s="1"/>
  <c r="VXE1372"/>
  <c r="VXF1367"/>
  <c r="VXF1372" s="1"/>
  <c r="VWN1372"/>
  <c r="VWR1367"/>
  <c r="VWR1372" s="1"/>
  <c r="VWQ1367"/>
  <c r="VWQ1372" s="1"/>
  <c r="VVY1372"/>
  <c r="VVZ1367"/>
  <c r="VVZ1372" s="1"/>
  <c r="VVH1372"/>
  <c r="VVL1367"/>
  <c r="VVL1372" s="1"/>
  <c r="VVK1367"/>
  <c r="VVK1372" s="1"/>
  <c r="VUS1372"/>
  <c r="VUT1367"/>
  <c r="VUT1372" s="1"/>
  <c r="VUB1372"/>
  <c r="VUF1367"/>
  <c r="VUF1372" s="1"/>
  <c r="VUE1367"/>
  <c r="VUE1372" s="1"/>
  <c r="VTM1372"/>
  <c r="VTN1367"/>
  <c r="VTN1372" s="1"/>
  <c r="VSV1372"/>
  <c r="VSZ1367"/>
  <c r="VSZ1372" s="1"/>
  <c r="VSY1367"/>
  <c r="VSY1372" s="1"/>
  <c r="VSG1372"/>
  <c r="VSH1367"/>
  <c r="VSH1372" s="1"/>
  <c r="VRP1372"/>
  <c r="VRT1367"/>
  <c r="VRT1372" s="1"/>
  <c r="VRS1367"/>
  <c r="VRS1372" s="1"/>
  <c r="VRA1372"/>
  <c r="VRB1367"/>
  <c r="VRB1372" s="1"/>
  <c r="VQJ1372"/>
  <c r="VQN1367"/>
  <c r="VQN1372" s="1"/>
  <c r="VQM1367"/>
  <c r="VQM1372" s="1"/>
  <c r="VPU1372"/>
  <c r="VPV1367"/>
  <c r="VPV1372" s="1"/>
  <c r="VPD1372"/>
  <c r="VPH1367"/>
  <c r="VPH1372" s="1"/>
  <c r="VPG1367"/>
  <c r="VPG1372" s="1"/>
  <c r="VOO1372"/>
  <c r="VOP1367"/>
  <c r="VOP1372" s="1"/>
  <c r="VNX1372"/>
  <c r="VOB1367"/>
  <c r="VOB1372" s="1"/>
  <c r="VOA1367"/>
  <c r="VOA1372" s="1"/>
  <c r="VNI1372"/>
  <c r="VNJ1367"/>
  <c r="VNJ1372" s="1"/>
  <c r="VMR1372"/>
  <c r="VMV1367"/>
  <c r="VMV1372" s="1"/>
  <c r="VMU1367"/>
  <c r="VMU1372" s="1"/>
  <c r="VMC1372"/>
  <c r="VMD1367"/>
  <c r="VMD1372" s="1"/>
  <c r="VLL1372"/>
  <c r="VLP1367"/>
  <c r="VLP1372" s="1"/>
  <c r="VLO1367"/>
  <c r="VLO1372" s="1"/>
  <c r="VKW1372"/>
  <c r="VKX1367"/>
  <c r="VKX1372" s="1"/>
  <c r="VKF1372"/>
  <c r="VKJ1367"/>
  <c r="VKJ1372" s="1"/>
  <c r="VKI1367"/>
  <c r="VKI1372" s="1"/>
  <c r="VJQ1372"/>
  <c r="VJR1367"/>
  <c r="VJR1372" s="1"/>
  <c r="VIZ1372"/>
  <c r="VJD1367"/>
  <c r="VJD1372" s="1"/>
  <c r="VJC1367"/>
  <c r="VJC1372" s="1"/>
  <c r="VIK1372"/>
  <c r="VIL1367"/>
  <c r="VIL1372" s="1"/>
  <c r="VHT1372"/>
  <c r="VHX1367"/>
  <c r="VHX1372" s="1"/>
  <c r="VHW1367"/>
  <c r="VHW1372" s="1"/>
  <c r="VHE1372"/>
  <c r="VHF1367"/>
  <c r="VHF1372" s="1"/>
  <c r="VGN1372"/>
  <c r="VGR1367"/>
  <c r="VGR1372" s="1"/>
  <c r="VGQ1367"/>
  <c r="VGQ1372" s="1"/>
  <c r="VFY1372"/>
  <c r="VFZ1367"/>
  <c r="VFZ1372" s="1"/>
  <c r="VFH1372"/>
  <c r="VFL1367"/>
  <c r="VFL1372" s="1"/>
  <c r="VFK1367"/>
  <c r="VFK1372" s="1"/>
  <c r="VES1372"/>
  <c r="VET1367"/>
  <c r="VET1372" s="1"/>
  <c r="VEB1372"/>
  <c r="VEF1367"/>
  <c r="VEF1372" s="1"/>
  <c r="VEE1367"/>
  <c r="VEE1372" s="1"/>
  <c r="VDM1372"/>
  <c r="VDN1367"/>
  <c r="VDN1372" s="1"/>
  <c r="VCV1372"/>
  <c r="VCZ1367"/>
  <c r="VCZ1372" s="1"/>
  <c r="VCY1367"/>
  <c r="VCY1372" s="1"/>
  <c r="VCG1372"/>
  <c r="VCH1367"/>
  <c r="VCH1372" s="1"/>
  <c r="VBP1372"/>
  <c r="VBT1367"/>
  <c r="VBT1372" s="1"/>
  <c r="VBS1367"/>
  <c r="VBS1372" s="1"/>
  <c r="VBA1372"/>
  <c r="VBB1367"/>
  <c r="VBB1372" s="1"/>
  <c r="VAJ1372"/>
  <c r="VAN1367"/>
  <c r="VAN1372" s="1"/>
  <c r="VAM1367"/>
  <c r="VAM1372" s="1"/>
  <c r="UZU1372"/>
  <c r="UZV1367"/>
  <c r="UZV1372" s="1"/>
  <c r="UZD1372"/>
  <c r="UZH1367"/>
  <c r="UZH1372" s="1"/>
  <c r="UZG1367"/>
  <c r="UZG1372" s="1"/>
  <c r="UYO1372"/>
  <c r="UYP1367"/>
  <c r="UYP1372" s="1"/>
  <c r="UXX1372"/>
  <c r="UYB1367"/>
  <c r="UYB1372" s="1"/>
  <c r="UYA1367"/>
  <c r="UYA1372" s="1"/>
  <c r="UXI1372"/>
  <c r="UXJ1367"/>
  <c r="UXJ1372" s="1"/>
  <c r="UWR1372"/>
  <c r="UWV1367"/>
  <c r="UWV1372" s="1"/>
  <c r="UWU1367"/>
  <c r="UWU1372" s="1"/>
  <c r="UWC1372"/>
  <c r="UWD1367"/>
  <c r="UWD1372" s="1"/>
  <c r="UVL1372"/>
  <c r="UVP1367"/>
  <c r="UVP1372" s="1"/>
  <c r="UVO1367"/>
  <c r="UVO1372" s="1"/>
  <c r="UUW1372"/>
  <c r="UUX1367"/>
  <c r="UUX1372" s="1"/>
  <c r="UUF1372"/>
  <c r="UUJ1367"/>
  <c r="UUJ1372" s="1"/>
  <c r="UUI1367"/>
  <c r="UUI1372" s="1"/>
  <c r="UTQ1372"/>
  <c r="UTR1367"/>
  <c r="UTR1372" s="1"/>
  <c r="USZ1372"/>
  <c r="UTD1367"/>
  <c r="UTD1372" s="1"/>
  <c r="UTC1367"/>
  <c r="UTC1372" s="1"/>
  <c r="USK1372"/>
  <c r="USL1367"/>
  <c r="USL1372" s="1"/>
  <c r="URT1372"/>
  <c r="URX1367"/>
  <c r="URX1372" s="1"/>
  <c r="URW1367"/>
  <c r="URW1372" s="1"/>
  <c r="URE1372"/>
  <c r="URF1367"/>
  <c r="URF1372" s="1"/>
  <c r="UQN1372"/>
  <c r="UQR1367"/>
  <c r="UQR1372" s="1"/>
  <c r="UQQ1367"/>
  <c r="UQQ1372" s="1"/>
  <c r="UPY1372"/>
  <c r="UPZ1367"/>
  <c r="UPZ1372" s="1"/>
  <c r="UPH1372"/>
  <c r="UPL1367"/>
  <c r="UPL1372" s="1"/>
  <c r="UPK1367"/>
  <c r="UPK1372" s="1"/>
  <c r="UOS1372"/>
  <c r="UOT1367"/>
  <c r="UOT1372" s="1"/>
  <c r="UOB1372"/>
  <c r="UOF1367"/>
  <c r="UOF1372" s="1"/>
  <c r="UOE1367"/>
  <c r="UOE1372" s="1"/>
  <c r="UNM1372"/>
  <c r="UNN1367"/>
  <c r="UNN1372" s="1"/>
  <c r="UMV1372"/>
  <c r="UMZ1367"/>
  <c r="UMZ1372" s="1"/>
  <c r="UMY1367"/>
  <c r="UMY1372" s="1"/>
  <c r="UMG1372"/>
  <c r="UMH1367"/>
  <c r="UMH1372" s="1"/>
  <c r="ULP1372"/>
  <c r="ULT1367"/>
  <c r="ULT1372" s="1"/>
  <c r="ULS1367"/>
  <c r="ULS1372" s="1"/>
  <c r="ULA1372"/>
  <c r="ULB1367"/>
  <c r="ULB1372" s="1"/>
  <c r="UKJ1372"/>
  <c r="UKN1367"/>
  <c r="UKN1372" s="1"/>
  <c r="UKM1367"/>
  <c r="UKM1372" s="1"/>
  <c r="UJU1372"/>
  <c r="UJV1367"/>
  <c r="UJV1372" s="1"/>
  <c r="UJD1372"/>
  <c r="UJH1367"/>
  <c r="UJH1372" s="1"/>
  <c r="UJG1367"/>
  <c r="UJG1372" s="1"/>
  <c r="UIO1372"/>
  <c r="UIP1367"/>
  <c r="UIP1372" s="1"/>
  <c r="UHX1372"/>
  <c r="UIB1367"/>
  <c r="UIB1372" s="1"/>
  <c r="UIA1367"/>
  <c r="UIA1372" s="1"/>
  <c r="UHI1372"/>
  <c r="UHJ1367"/>
  <c r="UHJ1372" s="1"/>
  <c r="UGR1372"/>
  <c r="UGV1367"/>
  <c r="UGV1372" s="1"/>
  <c r="UGU1367"/>
  <c r="UGU1372" s="1"/>
  <c r="UGC1372"/>
  <c r="UGD1367"/>
  <c r="UGD1372" s="1"/>
  <c r="UFL1372"/>
  <c r="UFP1367"/>
  <c r="UFP1372" s="1"/>
  <c r="UFO1367"/>
  <c r="UFO1372" s="1"/>
  <c r="UEW1372"/>
  <c r="UEX1367"/>
  <c r="UEX1372" s="1"/>
  <c r="UEF1372"/>
  <c r="UEJ1367"/>
  <c r="UEJ1372" s="1"/>
  <c r="UEI1367"/>
  <c r="UEI1372" s="1"/>
  <c r="UDQ1372"/>
  <c r="UDR1367"/>
  <c r="UDR1372" s="1"/>
  <c r="UCZ1372"/>
  <c r="UDD1367"/>
  <c r="UDD1372" s="1"/>
  <c r="UDC1367"/>
  <c r="UDC1372" s="1"/>
  <c r="UCK1372"/>
  <c r="UCL1367"/>
  <c r="UCL1372" s="1"/>
  <c r="UBT1372"/>
  <c r="UBX1367"/>
  <c r="UBX1372" s="1"/>
  <c r="UBW1367"/>
  <c r="UBW1372" s="1"/>
  <c r="UBE1372"/>
  <c r="UBF1367"/>
  <c r="UBF1372" s="1"/>
  <c r="UAN1372"/>
  <c r="UAR1367"/>
  <c r="UAR1372" s="1"/>
  <c r="UAQ1367"/>
  <c r="UAQ1372" s="1"/>
  <c r="TZY1372"/>
  <c r="TZZ1367"/>
  <c r="TZZ1372" s="1"/>
  <c r="TZH1372"/>
  <c r="TZL1367"/>
  <c r="TZL1372" s="1"/>
  <c r="TZK1367"/>
  <c r="TZK1372" s="1"/>
  <c r="TYS1372"/>
  <c r="TYT1367"/>
  <c r="TYT1372" s="1"/>
  <c r="TYB1372"/>
  <c r="TYF1367"/>
  <c r="TYF1372" s="1"/>
  <c r="TYE1367"/>
  <c r="TYE1372" s="1"/>
  <c r="TXM1372"/>
  <c r="TXN1367"/>
  <c r="TXN1372" s="1"/>
  <c r="TWV1372"/>
  <c r="TWZ1367"/>
  <c r="TWZ1372" s="1"/>
  <c r="TWY1367"/>
  <c r="TWY1372" s="1"/>
  <c r="TWG1372"/>
  <c r="TWH1367"/>
  <c r="TWH1372" s="1"/>
  <c r="TVP1372"/>
  <c r="TVT1367"/>
  <c r="TVT1372" s="1"/>
  <c r="TVS1367"/>
  <c r="TVS1372" s="1"/>
  <c r="TVA1372"/>
  <c r="TVB1367"/>
  <c r="TVB1372" s="1"/>
  <c r="TUJ1372"/>
  <c r="TUN1367"/>
  <c r="TUN1372" s="1"/>
  <c r="TUM1367"/>
  <c r="TUM1372" s="1"/>
  <c r="TTU1372"/>
  <c r="TTV1367"/>
  <c r="TTV1372" s="1"/>
  <c r="TTD1372"/>
  <c r="TTH1367"/>
  <c r="TTH1372" s="1"/>
  <c r="TTG1367"/>
  <c r="TTG1372" s="1"/>
  <c r="TSO1372"/>
  <c r="TSP1367"/>
  <c r="TSP1372" s="1"/>
  <c r="TRX1372"/>
  <c r="TSB1367"/>
  <c r="TSB1372" s="1"/>
  <c r="TSA1367"/>
  <c r="TSA1372" s="1"/>
  <c r="TRI1372"/>
  <c r="TRJ1367"/>
  <c r="TRJ1372" s="1"/>
  <c r="TQR1372"/>
  <c r="TQV1367"/>
  <c r="TQV1372" s="1"/>
  <c r="TQU1367"/>
  <c r="TQU1372" s="1"/>
  <c r="TQC1372"/>
  <c r="TQD1367"/>
  <c r="TQD1372" s="1"/>
  <c r="TPL1372"/>
  <c r="TPP1367"/>
  <c r="TPP1372" s="1"/>
  <c r="TPO1367"/>
  <c r="TPO1372" s="1"/>
  <c r="TOW1372"/>
  <c r="TOX1367"/>
  <c r="TOX1372" s="1"/>
  <c r="TOF1372"/>
  <c r="TOJ1367"/>
  <c r="TOJ1372" s="1"/>
  <c r="TOI1367"/>
  <c r="TOI1372" s="1"/>
  <c r="TNQ1372"/>
  <c r="TNR1367"/>
  <c r="TNR1372" s="1"/>
  <c r="TMZ1372"/>
  <c r="TND1367"/>
  <c r="TND1372" s="1"/>
  <c r="TNC1367"/>
  <c r="TNC1372" s="1"/>
  <c r="TMK1372"/>
  <c r="TML1367"/>
  <c r="TML1372" s="1"/>
  <c r="TLT1372"/>
  <c r="TLX1367"/>
  <c r="TLX1372" s="1"/>
  <c r="TLW1367"/>
  <c r="TLW1372" s="1"/>
  <c r="TLE1372"/>
  <c r="TLF1367"/>
  <c r="TLF1372" s="1"/>
  <c r="TKN1372"/>
  <c r="TKR1367"/>
  <c r="TKR1372" s="1"/>
  <c r="TKQ1367"/>
  <c r="TKQ1372" s="1"/>
  <c r="TJY1372"/>
  <c r="TJZ1367"/>
  <c r="TJZ1372" s="1"/>
  <c r="TJH1372"/>
  <c r="TJL1367"/>
  <c r="TJL1372" s="1"/>
  <c r="TJK1367"/>
  <c r="TJK1372" s="1"/>
  <c r="TIS1372"/>
  <c r="TIT1367"/>
  <c r="TIT1372" s="1"/>
  <c r="TIB1372"/>
  <c r="TIF1367"/>
  <c r="TIF1372" s="1"/>
  <c r="TIE1367"/>
  <c r="TIE1372" s="1"/>
  <c r="THM1372"/>
  <c r="THN1367"/>
  <c r="THN1372" s="1"/>
  <c r="TGV1372"/>
  <c r="TGZ1367"/>
  <c r="TGZ1372" s="1"/>
  <c r="TGY1367"/>
  <c r="TGY1372" s="1"/>
  <c r="TGG1372"/>
  <c r="TGH1367"/>
  <c r="TGH1372" s="1"/>
  <c r="TFP1372"/>
  <c r="TFT1367"/>
  <c r="TFT1372" s="1"/>
  <c r="TFS1367"/>
  <c r="TFS1372" s="1"/>
  <c r="TFA1372"/>
  <c r="TFB1367"/>
  <c r="TFB1372" s="1"/>
  <c r="TEJ1372"/>
  <c r="TEN1367"/>
  <c r="TEN1372" s="1"/>
  <c r="TEM1367"/>
  <c r="TEM1372" s="1"/>
  <c r="TDU1372"/>
  <c r="TDV1367"/>
  <c r="TDV1372" s="1"/>
  <c r="TDD1372"/>
  <c r="TDH1367"/>
  <c r="TDH1372" s="1"/>
  <c r="TDG1367"/>
  <c r="TDG1372" s="1"/>
  <c r="TCO1372"/>
  <c r="TCP1367"/>
  <c r="TCP1372" s="1"/>
  <c r="TBX1372"/>
  <c r="TCB1367"/>
  <c r="TCB1372" s="1"/>
  <c r="TCA1367"/>
  <c r="TCA1372" s="1"/>
  <c r="TBI1372"/>
  <c r="TBJ1367"/>
  <c r="TBJ1372" s="1"/>
  <c r="TAR1372"/>
  <c r="TAV1367"/>
  <c r="TAV1372" s="1"/>
  <c r="TAU1367"/>
  <c r="TAU1372" s="1"/>
  <c r="TAC1372"/>
  <c r="TAD1367"/>
  <c r="TAD1372" s="1"/>
  <c r="SZL1372"/>
  <c r="SZP1367"/>
  <c r="SZP1372" s="1"/>
  <c r="SZO1367"/>
  <c r="SZO1372" s="1"/>
  <c r="SYW1372"/>
  <c r="SYX1367"/>
  <c r="SYX1372" s="1"/>
  <c r="SYF1372"/>
  <c r="SYJ1367"/>
  <c r="SYJ1372" s="1"/>
  <c r="SYI1367"/>
  <c r="SYI1372" s="1"/>
  <c r="SXQ1372"/>
  <c r="SXR1367"/>
  <c r="SXR1372" s="1"/>
  <c r="SWZ1372"/>
  <c r="SXD1367"/>
  <c r="SXD1372" s="1"/>
  <c r="SXC1367"/>
  <c r="SXC1372" s="1"/>
  <c r="SWK1372"/>
  <c r="SWL1367"/>
  <c r="SWL1372" s="1"/>
  <c r="SVT1372"/>
  <c r="SVX1367"/>
  <c r="SVX1372" s="1"/>
  <c r="SVW1367"/>
  <c r="SVW1372" s="1"/>
  <c r="SVE1372"/>
  <c r="SVF1367"/>
  <c r="SVF1372" s="1"/>
  <c r="SUN1372"/>
  <c r="SUR1367"/>
  <c r="SUR1372" s="1"/>
  <c r="SUQ1367"/>
  <c r="SUQ1372" s="1"/>
  <c r="STY1372"/>
  <c r="STZ1367"/>
  <c r="STZ1372" s="1"/>
  <c r="STH1372"/>
  <c r="STL1367"/>
  <c r="STL1372" s="1"/>
  <c r="STK1367"/>
  <c r="STK1372" s="1"/>
  <c r="SSS1372"/>
  <c r="SST1367"/>
  <c r="SST1372" s="1"/>
  <c r="SSB1372"/>
  <c r="SSF1367"/>
  <c r="SSF1372" s="1"/>
  <c r="SSE1367"/>
  <c r="SSE1372" s="1"/>
  <c r="SRM1372"/>
  <c r="SRN1367"/>
  <c r="SRN1372" s="1"/>
  <c r="SQV1372"/>
  <c r="SQZ1367"/>
  <c r="SQZ1372" s="1"/>
  <c r="SQY1367"/>
  <c r="SQY1372" s="1"/>
  <c r="SQG1372"/>
  <c r="SQH1367"/>
  <c r="SQH1372" s="1"/>
  <c r="SPP1372"/>
  <c r="SPT1367"/>
  <c r="SPT1372" s="1"/>
  <c r="SPS1367"/>
  <c r="SPS1372" s="1"/>
  <c r="SPA1372"/>
  <c r="SPB1367"/>
  <c r="SPB1372" s="1"/>
  <c r="SOJ1372"/>
  <c r="SON1367"/>
  <c r="SON1372" s="1"/>
  <c r="SOM1367"/>
  <c r="SOM1372" s="1"/>
  <c r="SNU1372"/>
  <c r="SNV1367"/>
  <c r="SNV1372" s="1"/>
  <c r="SND1372"/>
  <c r="SNH1367"/>
  <c r="SNH1372" s="1"/>
  <c r="SNG1367"/>
  <c r="SNG1372" s="1"/>
  <c r="SMO1372"/>
  <c r="SMP1367"/>
  <c r="SMP1372" s="1"/>
  <c r="SLX1372"/>
  <c r="SMB1367"/>
  <c r="SMB1372" s="1"/>
  <c r="SMA1367"/>
  <c r="SMA1372" s="1"/>
  <c r="SLI1372"/>
  <c r="SLJ1367"/>
  <c r="SLJ1372" s="1"/>
  <c r="SKR1372"/>
  <c r="SKV1367"/>
  <c r="SKV1372" s="1"/>
  <c r="SKU1367"/>
  <c r="SKU1372" s="1"/>
  <c r="SKC1372"/>
  <c r="SKD1367"/>
  <c r="SKD1372" s="1"/>
  <c r="SJL1372"/>
  <c r="SJP1367"/>
  <c r="SJP1372" s="1"/>
  <c r="SJO1367"/>
  <c r="SJO1372" s="1"/>
  <c r="SIW1372"/>
  <c r="SIX1367"/>
  <c r="SIX1372" s="1"/>
  <c r="SIF1372"/>
  <c r="SIJ1367"/>
  <c r="SIJ1372" s="1"/>
  <c r="SII1367"/>
  <c r="SII1372" s="1"/>
  <c r="SHQ1372"/>
  <c r="SHR1367"/>
  <c r="SHR1372" s="1"/>
  <c r="SGZ1372"/>
  <c r="SHD1367"/>
  <c r="SHD1372" s="1"/>
  <c r="SHC1367"/>
  <c r="SHC1372" s="1"/>
  <c r="SGK1372"/>
  <c r="SGL1367"/>
  <c r="SGL1372" s="1"/>
  <c r="SFT1372"/>
  <c r="SFX1367"/>
  <c r="SFX1372" s="1"/>
  <c r="SFW1367"/>
  <c r="SFW1372" s="1"/>
  <c r="SFE1372"/>
  <c r="SFF1367"/>
  <c r="SFF1372" s="1"/>
  <c r="SEN1372"/>
  <c r="SER1367"/>
  <c r="SER1372" s="1"/>
  <c r="SEQ1367"/>
  <c r="SEQ1372" s="1"/>
  <c r="SDY1372"/>
  <c r="SDZ1367"/>
  <c r="SDZ1372" s="1"/>
  <c r="SDH1372"/>
  <c r="SDL1367"/>
  <c r="SDL1372" s="1"/>
  <c r="SDK1367"/>
  <c r="SDK1372" s="1"/>
  <c r="SCS1372"/>
  <c r="SCT1367"/>
  <c r="SCT1372" s="1"/>
  <c r="SCB1372"/>
  <c r="SCF1367"/>
  <c r="SCF1372" s="1"/>
  <c r="SCE1367"/>
  <c r="SCE1372" s="1"/>
  <c r="SBM1372"/>
  <c r="SBN1367"/>
  <c r="SBN1372" s="1"/>
  <c r="SAV1372"/>
  <c r="SAZ1367"/>
  <c r="SAZ1372" s="1"/>
  <c r="SAY1367"/>
  <c r="SAY1372" s="1"/>
  <c r="SAG1372"/>
  <c r="SAH1367"/>
  <c r="SAH1372" s="1"/>
  <c r="RZP1372"/>
  <c r="RZT1367"/>
  <c r="RZT1372" s="1"/>
  <c r="RZS1367"/>
  <c r="RZS1372" s="1"/>
  <c r="RZA1372"/>
  <c r="RZB1367"/>
  <c r="RZB1372" s="1"/>
  <c r="RYJ1372"/>
  <c r="RYN1367"/>
  <c r="RYN1372" s="1"/>
  <c r="RYM1367"/>
  <c r="RYM1372" s="1"/>
  <c r="RXU1372"/>
  <c r="RXV1367"/>
  <c r="RXV1372" s="1"/>
  <c r="RXD1372"/>
  <c r="RXH1367"/>
  <c r="RXH1372" s="1"/>
  <c r="RXG1367"/>
  <c r="RXG1372" s="1"/>
  <c r="RWO1372"/>
  <c r="RWP1367"/>
  <c r="RWP1372" s="1"/>
  <c r="RVX1372"/>
  <c r="RWB1367"/>
  <c r="RWB1372" s="1"/>
  <c r="RWA1367"/>
  <c r="RWA1372" s="1"/>
  <c r="RVI1372"/>
  <c r="RVJ1367"/>
  <c r="RVJ1372" s="1"/>
  <c r="RUR1372"/>
  <c r="RUV1367"/>
  <c r="RUV1372" s="1"/>
  <c r="RUU1367"/>
  <c r="RUU1372" s="1"/>
  <c r="RUC1372"/>
  <c r="RUD1367"/>
  <c r="RUD1372" s="1"/>
  <c r="RTL1372"/>
  <c r="RTP1367"/>
  <c r="RTP1372" s="1"/>
  <c r="RTO1367"/>
  <c r="RTO1372" s="1"/>
  <c r="RSW1372"/>
  <c r="RSX1367"/>
  <c r="RSX1372" s="1"/>
  <c r="RSF1372"/>
  <c r="RSJ1367"/>
  <c r="RSJ1372" s="1"/>
  <c r="RSI1367"/>
  <c r="RSI1372" s="1"/>
  <c r="RRQ1372"/>
  <c r="RRR1367"/>
  <c r="RRR1372" s="1"/>
  <c r="RQZ1372"/>
  <c r="RRD1367"/>
  <c r="RRD1372" s="1"/>
  <c r="RRC1367"/>
  <c r="RRC1372" s="1"/>
  <c r="RQK1372"/>
  <c r="RQL1367"/>
  <c r="RQL1372" s="1"/>
  <c r="RPT1372"/>
  <c r="RPW1367"/>
  <c r="RPW1372" s="1"/>
  <c r="RPE1372"/>
  <c r="RPF1367"/>
  <c r="RPF1372" s="1"/>
  <c r="RON1372"/>
  <c r="ROR1367"/>
  <c r="ROR1372" s="1"/>
  <c r="ROQ1367"/>
  <c r="ROQ1372" s="1"/>
  <c r="RNY1372"/>
  <c r="RNZ1367"/>
  <c r="RNZ1372" s="1"/>
  <c r="RNH1372"/>
  <c r="RNL1367"/>
  <c r="RNL1372" s="1"/>
  <c r="RNK1367"/>
  <c r="RNK1372" s="1"/>
  <c r="RMS1372"/>
  <c r="RMT1367"/>
  <c r="RMT1372" s="1"/>
  <c r="RMB1372"/>
  <c r="RMF1367"/>
  <c r="RMF1372" s="1"/>
  <c r="RME1367"/>
  <c r="RME1372" s="1"/>
  <c r="RLM1372"/>
  <c r="RLN1367"/>
  <c r="RLN1372" s="1"/>
  <c r="RKV1372"/>
  <c r="RKZ1367"/>
  <c r="RKZ1372" s="1"/>
  <c r="RKY1367"/>
  <c r="RKY1372" s="1"/>
  <c r="RKG1372"/>
  <c r="RKH1367"/>
  <c r="RKH1372" s="1"/>
  <c r="RJP1372"/>
  <c r="RJT1367"/>
  <c r="RJT1372" s="1"/>
  <c r="RJS1367"/>
  <c r="RJS1372" s="1"/>
  <c r="RJA1372"/>
  <c r="RJB1367"/>
  <c r="RJB1372" s="1"/>
  <c r="RIJ1372"/>
  <c r="RIN1367"/>
  <c r="RIN1372" s="1"/>
  <c r="RIM1367"/>
  <c r="RIM1372" s="1"/>
  <c r="RHU1372"/>
  <c r="RHV1367"/>
  <c r="RHV1372" s="1"/>
  <c r="RHD1372"/>
  <c r="RHH1367"/>
  <c r="RHH1372" s="1"/>
  <c r="RHG1367"/>
  <c r="RHG1372" s="1"/>
  <c r="RGO1372"/>
  <c r="RGP1367"/>
  <c r="RGP1372" s="1"/>
  <c r="RFX1372"/>
  <c r="RGA1367"/>
  <c r="RGA1372" s="1"/>
  <c r="RFI1372"/>
  <c r="RFJ1367"/>
  <c r="RFJ1372" s="1"/>
  <c r="RER1372"/>
  <c r="REV1367"/>
  <c r="REV1372" s="1"/>
  <c r="REU1367"/>
  <c r="REU1372" s="1"/>
  <c r="REC1372"/>
  <c r="RED1367"/>
  <c r="RED1372" s="1"/>
  <c r="RDL1372"/>
  <c r="RDP1367"/>
  <c r="RDP1372" s="1"/>
  <c r="RDO1367"/>
  <c r="RDO1372" s="1"/>
  <c r="RCW1372"/>
  <c r="RCX1367"/>
  <c r="RCX1372" s="1"/>
  <c r="RCF1372"/>
  <c r="RCJ1367"/>
  <c r="RCJ1372" s="1"/>
  <c r="RCI1367"/>
  <c r="RCI1372" s="1"/>
  <c r="RBQ1372"/>
  <c r="RBR1367"/>
  <c r="RBR1372" s="1"/>
  <c r="RAZ1372"/>
  <c r="RBD1367"/>
  <c r="RBD1372" s="1"/>
  <c r="RBC1367"/>
  <c r="RBC1372" s="1"/>
  <c r="RAK1372"/>
  <c r="RAL1367"/>
  <c r="RAL1372" s="1"/>
  <c r="QZT1372"/>
  <c r="QZX1367"/>
  <c r="QZX1372" s="1"/>
  <c r="QZW1367"/>
  <c r="QZW1372" s="1"/>
  <c r="QZE1372"/>
  <c r="QZF1367"/>
  <c r="QZF1372" s="1"/>
  <c r="QYN1372"/>
  <c r="QYR1367"/>
  <c r="QYR1372" s="1"/>
  <c r="QYQ1367"/>
  <c r="QYQ1372" s="1"/>
  <c r="QXY1372"/>
  <c r="QXZ1367"/>
  <c r="QXZ1372" s="1"/>
  <c r="QXH1372"/>
  <c r="QXL1367"/>
  <c r="QXL1372" s="1"/>
  <c r="QXK1367"/>
  <c r="QXK1372" s="1"/>
  <c r="QWS1372"/>
  <c r="QWT1367"/>
  <c r="QWT1372" s="1"/>
  <c r="QWB1372"/>
  <c r="QWF1367"/>
  <c r="QWF1372" s="1"/>
  <c r="QWE1367"/>
  <c r="QWE1372" s="1"/>
  <c r="QVM1372"/>
  <c r="QVN1367"/>
  <c r="QVN1372" s="1"/>
  <c r="QUV1372"/>
  <c r="QUZ1367"/>
  <c r="QUZ1372" s="1"/>
  <c r="QUY1367"/>
  <c r="QUY1372" s="1"/>
  <c r="QUG1372"/>
  <c r="QUH1367"/>
  <c r="QUH1372" s="1"/>
  <c r="QTP1372"/>
  <c r="QTT1367"/>
  <c r="QTT1372" s="1"/>
  <c r="QTS1367"/>
  <c r="QTS1372" s="1"/>
  <c r="QTA1372"/>
  <c r="QTB1367"/>
  <c r="QTB1372" s="1"/>
  <c r="QSJ1372"/>
  <c r="QSN1367"/>
  <c r="QSN1372" s="1"/>
  <c r="QSM1367"/>
  <c r="QSM1372" s="1"/>
  <c r="QRU1372"/>
  <c r="QRV1367"/>
  <c r="QRV1372" s="1"/>
  <c r="QRD1372"/>
  <c r="QRH1367"/>
  <c r="QRH1372" s="1"/>
  <c r="QRG1367"/>
  <c r="QRG1372" s="1"/>
  <c r="QQO1372"/>
  <c r="QQP1367"/>
  <c r="QQP1372" s="1"/>
  <c r="QPX1372"/>
  <c r="QQB1367"/>
  <c r="QQB1372" s="1"/>
  <c r="QQA1367"/>
  <c r="QQA1372" s="1"/>
  <c r="QPI1372"/>
  <c r="QPJ1367"/>
  <c r="QPJ1372" s="1"/>
  <c r="QOR1372"/>
  <c r="QOV1367"/>
  <c r="QOV1372" s="1"/>
  <c r="QOU1367"/>
  <c r="QOU1372" s="1"/>
  <c r="QOC1372"/>
  <c r="QOD1367"/>
  <c r="QOD1372" s="1"/>
  <c r="QNL1372"/>
  <c r="QNP1367"/>
  <c r="QNP1372" s="1"/>
  <c r="QNO1367"/>
  <c r="QNO1372" s="1"/>
  <c r="QMW1372"/>
  <c r="QMX1367"/>
  <c r="QMX1372" s="1"/>
  <c r="QMF1372"/>
  <c r="QMJ1367"/>
  <c r="QMJ1372" s="1"/>
  <c r="QMI1367"/>
  <c r="QMI1372" s="1"/>
  <c r="QLQ1372"/>
  <c r="QLR1367"/>
  <c r="QLR1372" s="1"/>
  <c r="QKZ1372"/>
  <c r="QLD1367"/>
  <c r="QLD1372" s="1"/>
  <c r="QLC1367"/>
  <c r="QLC1372" s="1"/>
  <c r="QKK1372"/>
  <c r="QKL1367"/>
  <c r="QKL1372" s="1"/>
  <c r="QJT1372"/>
  <c r="QJX1367"/>
  <c r="QJX1372" s="1"/>
  <c r="QJW1367"/>
  <c r="QJW1372" s="1"/>
  <c r="QJE1372"/>
  <c r="QJF1367"/>
  <c r="QJF1372" s="1"/>
  <c r="QIN1372"/>
  <c r="QIR1367"/>
  <c r="QIR1372" s="1"/>
  <c r="QIQ1367"/>
  <c r="QIQ1372" s="1"/>
  <c r="QHY1372"/>
  <c r="QHZ1367"/>
  <c r="QHZ1372" s="1"/>
  <c r="QHH1372"/>
  <c r="QHL1367"/>
  <c r="QHL1372" s="1"/>
  <c r="QHK1367"/>
  <c r="QHK1372" s="1"/>
  <c r="QGS1372"/>
  <c r="QGT1367"/>
  <c r="QGT1372" s="1"/>
  <c r="QGB1372"/>
  <c r="QGF1367"/>
  <c r="QGF1372" s="1"/>
  <c r="QGE1367"/>
  <c r="QGE1372" s="1"/>
  <c r="QFM1372"/>
  <c r="QFN1367"/>
  <c r="QFN1372" s="1"/>
  <c r="QEV1372"/>
  <c r="QEZ1367"/>
  <c r="QEZ1372" s="1"/>
  <c r="QEY1367"/>
  <c r="QEY1372" s="1"/>
  <c r="QEG1372"/>
  <c r="QEH1367"/>
  <c r="QEH1372" s="1"/>
  <c r="QDP1372"/>
  <c r="QDT1367"/>
  <c r="QDT1372" s="1"/>
  <c r="QDS1367"/>
  <c r="QDS1372" s="1"/>
  <c r="QDA1372"/>
  <c r="QDB1367"/>
  <c r="QDB1372" s="1"/>
  <c r="QCJ1372"/>
  <c r="QCN1367"/>
  <c r="QCN1372" s="1"/>
  <c r="QCM1367"/>
  <c r="QCM1372" s="1"/>
  <c r="QBU1372"/>
  <c r="QBV1367"/>
  <c r="QBV1372" s="1"/>
  <c r="QBD1372"/>
  <c r="QBH1367"/>
  <c r="QBH1372" s="1"/>
  <c r="QBG1367"/>
  <c r="QBG1372" s="1"/>
  <c r="QAO1372"/>
  <c r="QAP1367"/>
  <c r="QAP1372" s="1"/>
  <c r="PZX1372"/>
  <c r="QAB1367"/>
  <c r="QAB1372" s="1"/>
  <c r="QAA1367"/>
  <c r="QAA1372" s="1"/>
  <c r="PZI1372"/>
  <c r="PZJ1367"/>
  <c r="PZJ1372" s="1"/>
  <c r="PYR1372"/>
  <c r="PYV1367"/>
  <c r="PYV1372" s="1"/>
  <c r="PYU1367"/>
  <c r="PYU1372" s="1"/>
  <c r="PYC1372"/>
  <c r="PYD1367"/>
  <c r="PYD1372" s="1"/>
  <c r="PXL1372"/>
  <c r="PXP1367"/>
  <c r="PXP1372" s="1"/>
  <c r="PXO1367"/>
  <c r="PXO1372" s="1"/>
  <c r="PWW1372"/>
  <c r="PWX1367"/>
  <c r="PWX1372" s="1"/>
  <c r="PWF1372"/>
  <c r="PWJ1367"/>
  <c r="PWJ1372" s="1"/>
  <c r="PWI1367"/>
  <c r="PWI1372" s="1"/>
  <c r="PVQ1372"/>
  <c r="PVR1367"/>
  <c r="PVR1372" s="1"/>
  <c r="PUZ1372"/>
  <c r="PVD1367"/>
  <c r="PVD1372" s="1"/>
  <c r="PVC1367"/>
  <c r="PVC1372" s="1"/>
  <c r="PUK1372"/>
  <c r="PUL1367"/>
  <c r="PUL1372" s="1"/>
  <c r="PTT1372"/>
  <c r="PTX1367"/>
  <c r="PTX1372" s="1"/>
  <c r="PTW1367"/>
  <c r="PTW1372" s="1"/>
  <c r="PTE1372"/>
  <c r="PTF1367"/>
  <c r="PTF1372" s="1"/>
  <c r="PSN1372"/>
  <c r="PSR1367"/>
  <c r="PSR1372" s="1"/>
  <c r="PSQ1367"/>
  <c r="PSQ1372" s="1"/>
  <c r="PRY1372"/>
  <c r="PRZ1367"/>
  <c r="PRZ1372" s="1"/>
  <c r="PRH1372"/>
  <c r="PRL1367"/>
  <c r="PRL1372" s="1"/>
  <c r="PRK1367"/>
  <c r="PRK1372" s="1"/>
  <c r="PQS1372"/>
  <c r="PQT1367"/>
  <c r="PQT1372" s="1"/>
  <c r="PQB1372"/>
  <c r="PQF1367"/>
  <c r="PQF1372" s="1"/>
  <c r="PQE1367"/>
  <c r="PQE1372" s="1"/>
  <c r="PPM1372"/>
  <c r="PPN1367"/>
  <c r="PPN1372" s="1"/>
  <c r="POV1372"/>
  <c r="POZ1367"/>
  <c r="POZ1372" s="1"/>
  <c r="POY1367"/>
  <c r="POY1372" s="1"/>
  <c r="POG1372"/>
  <c r="POH1367"/>
  <c r="POH1372" s="1"/>
  <c r="PNP1372"/>
  <c r="PNT1367"/>
  <c r="PNT1372" s="1"/>
  <c r="PNS1367"/>
  <c r="PNS1372" s="1"/>
  <c r="PNA1372"/>
  <c r="PNB1367"/>
  <c r="PNB1372" s="1"/>
  <c r="PMJ1372"/>
  <c r="PMN1367"/>
  <c r="PMN1372" s="1"/>
  <c r="PMM1367"/>
  <c r="PMM1372" s="1"/>
  <c r="PLU1372"/>
  <c r="PLV1367"/>
  <c r="PLV1372" s="1"/>
  <c r="PLD1372"/>
  <c r="PLH1367"/>
  <c r="PLH1372" s="1"/>
  <c r="PLG1367"/>
  <c r="PLG1372" s="1"/>
  <c r="PKO1372"/>
  <c r="PKP1367"/>
  <c r="PKP1372" s="1"/>
  <c r="PJX1372"/>
  <c r="PKB1367"/>
  <c r="PKB1372" s="1"/>
  <c r="PKA1367"/>
  <c r="PKA1372" s="1"/>
  <c r="PJI1372"/>
  <c r="PJJ1367"/>
  <c r="PJJ1372" s="1"/>
  <c r="PIR1372"/>
  <c r="PIV1367"/>
  <c r="PIV1372" s="1"/>
  <c r="PIU1367"/>
  <c r="PIU1372" s="1"/>
  <c r="PIC1372"/>
  <c r="PID1367"/>
  <c r="PID1372" s="1"/>
  <c r="PHL1372"/>
  <c r="PHP1367"/>
  <c r="PHP1372" s="1"/>
  <c r="PHO1367"/>
  <c r="PHO1372" s="1"/>
  <c r="PGW1372"/>
  <c r="PGX1367"/>
  <c r="PGX1372" s="1"/>
  <c r="PGF1372"/>
  <c r="PGJ1367"/>
  <c r="PGJ1372" s="1"/>
  <c r="PGI1367"/>
  <c r="PGI1372" s="1"/>
  <c r="PFQ1372"/>
  <c r="PFR1367"/>
  <c r="PFR1372" s="1"/>
  <c r="PEZ1372"/>
  <c r="PFD1367"/>
  <c r="PFD1372" s="1"/>
  <c r="PFC1367"/>
  <c r="PFC1372" s="1"/>
  <c r="PEK1372"/>
  <c r="PEL1367"/>
  <c r="PEL1372" s="1"/>
  <c r="PDT1372"/>
  <c r="PDX1367"/>
  <c r="PDX1372" s="1"/>
  <c r="PDW1367"/>
  <c r="PDW1372" s="1"/>
  <c r="PDE1372"/>
  <c r="PDF1367"/>
  <c r="PDF1372" s="1"/>
  <c r="PCN1372"/>
  <c r="PCR1367"/>
  <c r="PCR1372" s="1"/>
  <c r="PCQ1367"/>
  <c r="PCQ1372" s="1"/>
  <c r="PBY1372"/>
  <c r="PBZ1367"/>
  <c r="PBZ1372" s="1"/>
  <c r="PBH1372"/>
  <c r="PBL1367"/>
  <c r="PBL1372" s="1"/>
  <c r="PBK1367"/>
  <c r="PBK1372" s="1"/>
  <c r="PAS1372"/>
  <c r="PAT1367"/>
  <c r="PAT1372" s="1"/>
  <c r="PAB1372"/>
  <c r="PAF1367"/>
  <c r="PAF1372" s="1"/>
  <c r="PAE1367"/>
  <c r="PAE1372" s="1"/>
  <c r="OZM1372"/>
  <c r="OZN1367"/>
  <c r="OZN1372" s="1"/>
  <c r="OYV1372"/>
  <c r="OYZ1367"/>
  <c r="OYZ1372" s="1"/>
  <c r="OYY1367"/>
  <c r="OYY1372" s="1"/>
  <c r="OYG1372"/>
  <c r="OYH1367"/>
  <c r="OYH1372" s="1"/>
  <c r="OXP1372"/>
  <c r="OXT1367"/>
  <c r="OXT1372" s="1"/>
  <c r="OXS1367"/>
  <c r="OXS1372" s="1"/>
  <c r="OXA1372"/>
  <c r="OXB1367"/>
  <c r="OXB1372" s="1"/>
  <c r="OWJ1372"/>
  <c r="OWN1367"/>
  <c r="OWN1372" s="1"/>
  <c r="OWM1367"/>
  <c r="OWM1372" s="1"/>
  <c r="OVU1372"/>
  <c r="OVV1367"/>
  <c r="OVV1372" s="1"/>
  <c r="OVD1372"/>
  <c r="OVH1367"/>
  <c r="OVH1372" s="1"/>
  <c r="OVG1367"/>
  <c r="OVG1372" s="1"/>
  <c r="OUO1372"/>
  <c r="OUP1367"/>
  <c r="OUP1372" s="1"/>
  <c r="OTX1372"/>
  <c r="OUB1367"/>
  <c r="OUB1372" s="1"/>
  <c r="OUA1367"/>
  <c r="OUA1372" s="1"/>
  <c r="OTI1372"/>
  <c r="OTJ1367"/>
  <c r="OTJ1372" s="1"/>
  <c r="OSR1372"/>
  <c r="OSV1367"/>
  <c r="OSV1372" s="1"/>
  <c r="OSU1367"/>
  <c r="OSU1372" s="1"/>
  <c r="OSC1372"/>
  <c r="OSD1367"/>
  <c r="OSD1372" s="1"/>
  <c r="ORL1372"/>
  <c r="ORP1367"/>
  <c r="ORP1372" s="1"/>
  <c r="ORO1367"/>
  <c r="ORO1372" s="1"/>
  <c r="OQW1372"/>
  <c r="OQX1367"/>
  <c r="OQX1372" s="1"/>
  <c r="OQF1372"/>
  <c r="OQJ1367"/>
  <c r="OQJ1372" s="1"/>
  <c r="OQI1367"/>
  <c r="OQI1372" s="1"/>
  <c r="OPQ1372"/>
  <c r="OPR1367"/>
  <c r="OPR1372" s="1"/>
  <c r="OOZ1372"/>
  <c r="OPD1367"/>
  <c r="OPD1372" s="1"/>
  <c r="OPC1367"/>
  <c r="OPC1372" s="1"/>
  <c r="OOK1372"/>
  <c r="OOL1367"/>
  <c r="OOL1372" s="1"/>
  <c r="ONT1372"/>
  <c r="ONX1367"/>
  <c r="ONX1372" s="1"/>
  <c r="ONW1367"/>
  <c r="ONW1372" s="1"/>
  <c r="ONE1372"/>
  <c r="ONF1367"/>
  <c r="ONF1372" s="1"/>
  <c r="OMN1372"/>
  <c r="OMR1367"/>
  <c r="OMR1372" s="1"/>
  <c r="OMQ1367"/>
  <c r="OMQ1372" s="1"/>
  <c r="OLY1372"/>
  <c r="OLZ1367"/>
  <c r="OLZ1372" s="1"/>
  <c r="OLH1372"/>
  <c r="OLL1367"/>
  <c r="OLL1372" s="1"/>
  <c r="OLK1367"/>
  <c r="OLK1372" s="1"/>
  <c r="OKS1372"/>
  <c r="OKT1367"/>
  <c r="OKT1372" s="1"/>
  <c r="OKB1372"/>
  <c r="OKF1367"/>
  <c r="OKF1372" s="1"/>
  <c r="OKE1367"/>
  <c r="OKE1372" s="1"/>
  <c r="OJM1372"/>
  <c r="OJN1367"/>
  <c r="OJN1372" s="1"/>
  <c r="OIV1372"/>
  <c r="OIZ1367"/>
  <c r="OIZ1372" s="1"/>
  <c r="OIY1367"/>
  <c r="OIY1372" s="1"/>
  <c r="OIG1372"/>
  <c r="OIH1367"/>
  <c r="OIH1372" s="1"/>
  <c r="OHP1372"/>
  <c r="OHT1367"/>
  <c r="OHT1372" s="1"/>
  <c r="OHS1367"/>
  <c r="OHS1372" s="1"/>
  <c r="OHA1372"/>
  <c r="OHB1367"/>
  <c r="OHB1372" s="1"/>
  <c r="OGJ1372"/>
  <c r="OGN1367"/>
  <c r="OGN1372" s="1"/>
  <c r="OGM1367"/>
  <c r="OGM1372" s="1"/>
  <c r="OFU1372"/>
  <c r="OFV1367"/>
  <c r="OFV1372" s="1"/>
  <c r="OFD1372"/>
  <c r="OFH1367"/>
  <c r="OFH1372" s="1"/>
  <c r="OFG1367"/>
  <c r="OFG1372" s="1"/>
  <c r="OEO1372"/>
  <c r="OEP1367"/>
  <c r="OEP1372" s="1"/>
  <c r="ODX1372"/>
  <c r="OEB1367"/>
  <c r="OEB1372" s="1"/>
  <c r="OEA1367"/>
  <c r="OEA1372" s="1"/>
  <c r="ODI1372"/>
  <c r="ODJ1367"/>
  <c r="ODJ1372" s="1"/>
  <c r="OCR1372"/>
  <c r="OCV1367"/>
  <c r="OCV1372" s="1"/>
  <c r="OCU1367"/>
  <c r="OCU1372" s="1"/>
  <c r="OCC1372"/>
  <c r="OCD1367"/>
  <c r="OCD1372" s="1"/>
  <c r="OBL1372"/>
  <c r="OBP1367"/>
  <c r="OBP1372" s="1"/>
  <c r="OBO1367"/>
  <c r="OBO1372" s="1"/>
  <c r="OAW1372"/>
  <c r="OAX1367"/>
  <c r="OAX1372" s="1"/>
  <c r="OAF1372"/>
  <c r="OAJ1367"/>
  <c r="OAJ1372" s="1"/>
  <c r="OAI1367"/>
  <c r="OAI1372" s="1"/>
  <c r="NZQ1372"/>
  <c r="NZR1367"/>
  <c r="NZR1372" s="1"/>
  <c r="NYZ1372"/>
  <c r="NZD1367"/>
  <c r="NZD1372" s="1"/>
  <c r="NZC1367"/>
  <c r="NZC1372" s="1"/>
  <c r="NYK1372"/>
  <c r="NYL1367"/>
  <c r="NYL1372" s="1"/>
  <c r="NXT1372"/>
  <c r="NXX1367"/>
  <c r="NXX1372" s="1"/>
  <c r="NXW1367"/>
  <c r="NXW1372" s="1"/>
  <c r="NXE1372"/>
  <c r="NXF1367"/>
  <c r="NXF1372" s="1"/>
  <c r="NWN1372"/>
  <c r="NWR1367"/>
  <c r="NWR1372" s="1"/>
  <c r="NWQ1367"/>
  <c r="NWQ1372" s="1"/>
  <c r="NVY1372"/>
  <c r="NVZ1367"/>
  <c r="NVZ1372" s="1"/>
  <c r="NVH1372"/>
  <c r="NVL1367"/>
  <c r="NVL1372" s="1"/>
  <c r="NVK1367"/>
  <c r="NVK1372" s="1"/>
  <c r="NUS1372"/>
  <c r="NUT1367"/>
  <c r="NUT1372" s="1"/>
  <c r="NUB1372"/>
  <c r="NUF1367"/>
  <c r="NUF1372" s="1"/>
  <c r="NUE1367"/>
  <c r="NUE1372" s="1"/>
  <c r="NTM1372"/>
  <c r="NTN1367"/>
  <c r="NTN1372" s="1"/>
  <c r="NSV1372"/>
  <c r="NSZ1367"/>
  <c r="NSZ1372" s="1"/>
  <c r="NSY1367"/>
  <c r="NSY1372" s="1"/>
  <c r="NSG1372"/>
  <c r="NSH1367"/>
  <c r="NSH1372" s="1"/>
  <c r="NRP1372"/>
  <c r="NRT1367"/>
  <c r="NRT1372" s="1"/>
  <c r="NRS1367"/>
  <c r="NRS1372" s="1"/>
  <c r="NRA1372"/>
  <c r="NRB1367"/>
  <c r="NRB1372" s="1"/>
  <c r="NQJ1372"/>
  <c r="NQN1367"/>
  <c r="NQN1372" s="1"/>
  <c r="NQM1367"/>
  <c r="NQM1372" s="1"/>
  <c r="NPU1372"/>
  <c r="NPV1367"/>
  <c r="NPV1372" s="1"/>
  <c r="NPD1372"/>
  <c r="NPH1367"/>
  <c r="NPH1372" s="1"/>
  <c r="NPG1367"/>
  <c r="NPG1372" s="1"/>
  <c r="NOO1372"/>
  <c r="NOP1367"/>
  <c r="NOP1372" s="1"/>
  <c r="NNX1372"/>
  <c r="NOB1367"/>
  <c r="NOB1372" s="1"/>
  <c r="NOA1367"/>
  <c r="NOA1372" s="1"/>
  <c r="NNI1372"/>
  <c r="NNJ1367"/>
  <c r="NNJ1372" s="1"/>
  <c r="NMR1372"/>
  <c r="NMV1367"/>
  <c r="NMV1372" s="1"/>
  <c r="NMU1367"/>
  <c r="NMU1372" s="1"/>
  <c r="NMC1372"/>
  <c r="NMD1367"/>
  <c r="NMD1372" s="1"/>
  <c r="NLL1372"/>
  <c r="NLP1367"/>
  <c r="NLP1372" s="1"/>
  <c r="NLO1367"/>
  <c r="NLO1372" s="1"/>
  <c r="NKW1372"/>
  <c r="NKX1367"/>
  <c r="NKX1372" s="1"/>
  <c r="NKF1372"/>
  <c r="NKJ1367"/>
  <c r="NKJ1372" s="1"/>
  <c r="NKI1367"/>
  <c r="NKI1372" s="1"/>
  <c r="NJQ1372"/>
  <c r="NJR1367"/>
  <c r="NJR1372" s="1"/>
  <c r="NIZ1372"/>
  <c r="NJD1367"/>
  <c r="NJD1372" s="1"/>
  <c r="NJC1367"/>
  <c r="NJC1372" s="1"/>
  <c r="NIK1372"/>
  <c r="NIL1367"/>
  <c r="NIL1372" s="1"/>
  <c r="NHT1372"/>
  <c r="NHX1367"/>
  <c r="NHX1372" s="1"/>
  <c r="NHW1367"/>
  <c r="NHW1372" s="1"/>
  <c r="NHE1372"/>
  <c r="NHF1367"/>
  <c r="NHF1372" s="1"/>
  <c r="NGN1372"/>
  <c r="NGQ1367"/>
  <c r="NGQ1372" s="1"/>
  <c r="NFY1372"/>
  <c r="NFZ1367"/>
  <c r="NFZ1372" s="1"/>
  <c r="NFH1372"/>
  <c r="NFL1367"/>
  <c r="NFL1372" s="1"/>
  <c r="NFK1367"/>
  <c r="NFK1372" s="1"/>
  <c r="NES1372"/>
  <c r="NET1367"/>
  <c r="NET1372" s="1"/>
  <c r="NEB1372"/>
  <c r="NEF1367"/>
  <c r="NEF1372" s="1"/>
  <c r="NEE1367"/>
  <c r="NEE1372" s="1"/>
  <c r="NDM1372"/>
  <c r="NDN1367"/>
  <c r="NDN1372" s="1"/>
  <c r="NCV1372"/>
  <c r="NCZ1367"/>
  <c r="NCZ1372" s="1"/>
  <c r="NCY1367"/>
  <c r="NCY1372" s="1"/>
  <c r="NCG1372"/>
  <c r="NCH1367"/>
  <c r="NCH1372" s="1"/>
  <c r="NBP1372"/>
  <c r="NBT1367"/>
  <c r="NBT1372" s="1"/>
  <c r="NBS1367"/>
  <c r="NBS1372" s="1"/>
  <c r="NBA1372"/>
  <c r="NBB1367"/>
  <c r="NBB1372" s="1"/>
  <c r="NAJ1372"/>
  <c r="NAN1367"/>
  <c r="NAN1372" s="1"/>
  <c r="NAM1367"/>
  <c r="NAM1372" s="1"/>
  <c r="MZU1372"/>
  <c r="MZV1367"/>
  <c r="MZV1372" s="1"/>
  <c r="MZD1372"/>
  <c r="MZH1367"/>
  <c r="MZH1372" s="1"/>
  <c r="MZG1367"/>
  <c r="MZG1372" s="1"/>
  <c r="MYO1372"/>
  <c r="MYP1367"/>
  <c r="MYP1372" s="1"/>
  <c r="MXX1372"/>
  <c r="MYB1367"/>
  <c r="MYB1372" s="1"/>
  <c r="MYA1367"/>
  <c r="MYA1372" s="1"/>
  <c r="MXI1372"/>
  <c r="MXJ1367"/>
  <c r="MXJ1372" s="1"/>
  <c r="MWR1372"/>
  <c r="MWV1367"/>
  <c r="MWV1372" s="1"/>
  <c r="MWU1367"/>
  <c r="MWU1372" s="1"/>
  <c r="MWC1372"/>
  <c r="MWD1367"/>
  <c r="MWD1372" s="1"/>
  <c r="MVL1372"/>
  <c r="MVP1367"/>
  <c r="MVP1372" s="1"/>
  <c r="MVO1367"/>
  <c r="MVO1372" s="1"/>
  <c r="MUW1372"/>
  <c r="MUX1367"/>
  <c r="MUX1372" s="1"/>
  <c r="MUF1372"/>
  <c r="MUJ1367"/>
  <c r="MUJ1372" s="1"/>
  <c r="MUI1367"/>
  <c r="MUI1372" s="1"/>
  <c r="MTQ1372"/>
  <c r="MTR1367"/>
  <c r="MTR1372" s="1"/>
  <c r="MSZ1372"/>
  <c r="MTD1367"/>
  <c r="MTD1372" s="1"/>
  <c r="MTC1367"/>
  <c r="MTC1372" s="1"/>
  <c r="MSK1372"/>
  <c r="MSL1367"/>
  <c r="MSL1372" s="1"/>
  <c r="MRT1372"/>
  <c r="MRX1367"/>
  <c r="MRX1372" s="1"/>
  <c r="MRW1367"/>
  <c r="MRW1372" s="1"/>
  <c r="MRE1372"/>
  <c r="MRF1367"/>
  <c r="MRF1372" s="1"/>
  <c r="MQN1372"/>
  <c r="MQR1367"/>
  <c r="MQR1372" s="1"/>
  <c r="MQQ1367"/>
  <c r="MQQ1372" s="1"/>
  <c r="MPY1372"/>
  <c r="MPZ1367"/>
  <c r="MPZ1372" s="1"/>
  <c r="MPH1372"/>
  <c r="MPL1367"/>
  <c r="MPL1372" s="1"/>
  <c r="MPK1367"/>
  <c r="MPK1372" s="1"/>
  <c r="MOS1372"/>
  <c r="MOT1367"/>
  <c r="MOT1372" s="1"/>
  <c r="MOB1372"/>
  <c r="MOF1367"/>
  <c r="MOF1372" s="1"/>
  <c r="MOE1367"/>
  <c r="MOE1372" s="1"/>
  <c r="MNM1372"/>
  <c r="MNN1367"/>
  <c r="MNN1372" s="1"/>
  <c r="MMV1372"/>
  <c r="MMZ1367"/>
  <c r="MMZ1372" s="1"/>
  <c r="MMY1367"/>
  <c r="MMY1372" s="1"/>
  <c r="MMG1372"/>
  <c r="MMH1367"/>
  <c r="MMH1372" s="1"/>
  <c r="MLP1372"/>
  <c r="MLT1367"/>
  <c r="MLT1372" s="1"/>
  <c r="MLS1367"/>
  <c r="MLS1372" s="1"/>
  <c r="MLA1372"/>
  <c r="MLB1367"/>
  <c r="MLB1372" s="1"/>
  <c r="MKJ1372"/>
  <c r="MKN1367"/>
  <c r="MKN1372" s="1"/>
  <c r="MKM1367"/>
  <c r="MKM1372" s="1"/>
  <c r="MJU1372"/>
  <c r="MJV1367"/>
  <c r="MJV1372" s="1"/>
  <c r="MJD1372"/>
  <c r="MJH1367"/>
  <c r="MJH1372" s="1"/>
  <c r="MJG1367"/>
  <c r="MJG1372" s="1"/>
  <c r="MIO1372"/>
  <c r="MIP1367"/>
  <c r="MIP1372" s="1"/>
  <c r="MHX1372"/>
  <c r="MIB1367"/>
  <c r="MIB1372" s="1"/>
  <c r="MIA1367"/>
  <c r="MIA1372" s="1"/>
  <c r="MHI1372"/>
  <c r="MHJ1367"/>
  <c r="MHJ1372" s="1"/>
  <c r="MGR1372"/>
  <c r="MGV1367"/>
  <c r="MGV1372" s="1"/>
  <c r="MGU1367"/>
  <c r="MGU1372" s="1"/>
  <c r="MGC1372"/>
  <c r="MGD1367"/>
  <c r="MGD1372" s="1"/>
  <c r="MFL1372"/>
  <c r="MFP1367"/>
  <c r="MFP1372" s="1"/>
  <c r="MFO1367"/>
  <c r="MFO1372" s="1"/>
  <c r="MEW1372"/>
  <c r="MEX1367"/>
  <c r="MEX1372" s="1"/>
  <c r="MEF1372"/>
  <c r="MEJ1367"/>
  <c r="MEJ1372" s="1"/>
  <c r="MEI1367"/>
  <c r="MEI1372" s="1"/>
  <c r="MDQ1372"/>
  <c r="MDR1367"/>
  <c r="MDR1372" s="1"/>
  <c r="MCZ1372"/>
  <c r="MDD1367"/>
  <c r="MDD1372" s="1"/>
  <c r="MDC1367"/>
  <c r="MDC1372" s="1"/>
  <c r="MCK1372"/>
  <c r="MCL1367"/>
  <c r="MCL1372" s="1"/>
  <c r="MBT1372"/>
  <c r="MBX1367"/>
  <c r="MBX1372" s="1"/>
  <c r="MBW1367"/>
  <c r="MBW1372" s="1"/>
  <c r="MBE1372"/>
  <c r="MBF1367"/>
  <c r="MBF1372" s="1"/>
  <c r="MAN1372"/>
  <c r="MAR1367"/>
  <c r="MAR1372" s="1"/>
  <c r="MAQ1367"/>
  <c r="MAQ1372" s="1"/>
  <c r="LZY1372"/>
  <c r="LZZ1367"/>
  <c r="LZZ1372" s="1"/>
  <c r="LZH1372"/>
  <c r="LZL1367"/>
  <c r="LZL1372" s="1"/>
  <c r="LZK1367"/>
  <c r="LZK1372" s="1"/>
  <c r="LYS1372"/>
  <c r="LYT1367"/>
  <c r="LYT1372" s="1"/>
  <c r="LYB1372"/>
  <c r="LYF1367"/>
  <c r="LYF1372" s="1"/>
  <c r="LYE1367"/>
  <c r="LYE1372" s="1"/>
  <c r="LXM1372"/>
  <c r="LXN1367"/>
  <c r="LXN1372" s="1"/>
  <c r="LWV1372"/>
  <c r="LWZ1367"/>
  <c r="LWZ1372" s="1"/>
  <c r="LWY1367"/>
  <c r="LWY1372" s="1"/>
  <c r="LWG1372"/>
  <c r="LWH1367"/>
  <c r="LWH1372" s="1"/>
  <c r="LVP1372"/>
  <c r="LVT1367"/>
  <c r="LVT1372" s="1"/>
  <c r="LVS1367"/>
  <c r="LVS1372" s="1"/>
  <c r="LVA1372"/>
  <c r="LVB1367"/>
  <c r="LVB1372" s="1"/>
  <c r="LUJ1372"/>
  <c r="LUN1367"/>
  <c r="LUN1372" s="1"/>
  <c r="LUM1367"/>
  <c r="LUM1372" s="1"/>
  <c r="LTU1372"/>
  <c r="LTV1367"/>
  <c r="LTV1372" s="1"/>
  <c r="LTD1372"/>
  <c r="LTH1367"/>
  <c r="LTH1372" s="1"/>
  <c r="LTG1367"/>
  <c r="LTG1372" s="1"/>
  <c r="LSO1372"/>
  <c r="LSP1367"/>
  <c r="LSP1372" s="1"/>
  <c r="LRX1372"/>
  <c r="LSB1367"/>
  <c r="LSB1372" s="1"/>
  <c r="LSA1367"/>
  <c r="LSA1372" s="1"/>
  <c r="LRI1372"/>
  <c r="LRJ1367"/>
  <c r="LRJ1372" s="1"/>
  <c r="LQR1372"/>
  <c r="LQV1367"/>
  <c r="LQV1372" s="1"/>
  <c r="LQU1367"/>
  <c r="LQU1372" s="1"/>
  <c r="LQC1372"/>
  <c r="LQD1367"/>
  <c r="LQD1372" s="1"/>
  <c r="LPL1372"/>
  <c r="LPP1367"/>
  <c r="LPP1372" s="1"/>
  <c r="LPO1367"/>
  <c r="LPO1372" s="1"/>
  <c r="LOW1372"/>
  <c r="LOX1367"/>
  <c r="LOX1372" s="1"/>
  <c r="LOF1372"/>
  <c r="LOJ1367"/>
  <c r="LOJ1372" s="1"/>
  <c r="LOI1367"/>
  <c r="LOI1372" s="1"/>
  <c r="LNQ1372"/>
  <c r="LNR1367"/>
  <c r="LNR1372" s="1"/>
  <c r="LMZ1372"/>
  <c r="LND1367"/>
  <c r="LND1372" s="1"/>
  <c r="LNC1367"/>
  <c r="LNC1372" s="1"/>
  <c r="LMK1372"/>
  <c r="LML1367"/>
  <c r="LML1372" s="1"/>
  <c r="LLT1372"/>
  <c r="LLX1367"/>
  <c r="LLX1372" s="1"/>
  <c r="LLW1367"/>
  <c r="LLW1372" s="1"/>
  <c r="LLE1372"/>
  <c r="LLF1367"/>
  <c r="LLF1372" s="1"/>
  <c r="LKN1372"/>
  <c r="LKR1367"/>
  <c r="LKR1372" s="1"/>
  <c r="LKQ1367"/>
  <c r="LKQ1372" s="1"/>
  <c r="LJY1372"/>
  <c r="LJZ1367"/>
  <c r="LJZ1372" s="1"/>
  <c r="LJH1372"/>
  <c r="LJL1367"/>
  <c r="LJL1372" s="1"/>
  <c r="LJK1367"/>
  <c r="LJK1372" s="1"/>
  <c r="LIS1372"/>
  <c r="LIT1367"/>
  <c r="LIT1372" s="1"/>
  <c r="LIB1372"/>
  <c r="LIF1367"/>
  <c r="LIF1372" s="1"/>
  <c r="LIE1367"/>
  <c r="LIE1372" s="1"/>
  <c r="LHM1372"/>
  <c r="LHN1367"/>
  <c r="LHN1372" s="1"/>
  <c r="LGV1372"/>
  <c r="LGZ1367"/>
  <c r="LGZ1372" s="1"/>
  <c r="LGY1367"/>
  <c r="LGY1372" s="1"/>
  <c r="LGG1372"/>
  <c r="LGH1367"/>
  <c r="LGH1372" s="1"/>
  <c r="LFP1372"/>
  <c r="LFT1367"/>
  <c r="LFT1372" s="1"/>
  <c r="LFS1367"/>
  <c r="LFS1372" s="1"/>
  <c r="LFA1372"/>
  <c r="LFB1367"/>
  <c r="LFB1372" s="1"/>
  <c r="LEJ1372"/>
  <c r="LEN1367"/>
  <c r="LEN1372" s="1"/>
  <c r="LEM1367"/>
  <c r="LEM1372" s="1"/>
  <c r="LDU1372"/>
  <c r="LDV1367"/>
  <c r="LDV1372" s="1"/>
  <c r="LDD1372"/>
  <c r="LDH1367"/>
  <c r="LDH1372" s="1"/>
  <c r="LDG1367"/>
  <c r="LDG1372" s="1"/>
  <c r="LCO1372"/>
  <c r="LCP1367"/>
  <c r="LCP1372" s="1"/>
  <c r="LBX1372"/>
  <c r="LCB1367"/>
  <c r="LCB1372" s="1"/>
  <c r="LCA1367"/>
  <c r="LCA1372" s="1"/>
  <c r="LBI1372"/>
  <c r="LBJ1367"/>
  <c r="LBJ1372" s="1"/>
  <c r="LAR1372"/>
  <c r="LAV1367"/>
  <c r="LAV1372" s="1"/>
  <c r="LAU1367"/>
  <c r="LAU1372" s="1"/>
  <c r="LAC1372"/>
  <c r="LAD1367"/>
  <c r="LAD1372" s="1"/>
  <c r="KZL1372"/>
  <c r="KZP1367"/>
  <c r="KZP1372" s="1"/>
  <c r="KZO1367"/>
  <c r="KZO1372" s="1"/>
  <c r="KYW1372"/>
  <c r="KYX1367"/>
  <c r="KYX1372" s="1"/>
  <c r="KYF1372"/>
  <c r="KYJ1367"/>
  <c r="KYJ1372" s="1"/>
  <c r="KYI1367"/>
  <c r="KYI1372" s="1"/>
  <c r="KXQ1372"/>
  <c r="KXR1367"/>
  <c r="KXR1372" s="1"/>
  <c r="KWZ1372"/>
  <c r="KXC1367"/>
  <c r="KXC1372" s="1"/>
  <c r="KXD1367"/>
  <c r="KXD1372" s="1"/>
  <c r="KWK1372"/>
  <c r="KWL1367"/>
  <c r="KWL1372" s="1"/>
  <c r="KVT1372"/>
  <c r="KVW1367"/>
  <c r="KVW1372" s="1"/>
  <c r="KVX1367"/>
  <c r="KVX1372" s="1"/>
  <c r="KVE1372"/>
  <c r="KVF1367"/>
  <c r="KVF1372" s="1"/>
  <c r="KUN1372"/>
  <c r="KUQ1367"/>
  <c r="KUQ1372" s="1"/>
  <c r="KUR1367"/>
  <c r="KUR1372" s="1"/>
  <c r="KTY1372"/>
  <c r="KTZ1367"/>
  <c r="KTZ1372" s="1"/>
  <c r="KTH1372"/>
  <c r="KTK1367"/>
  <c r="KTK1372" s="1"/>
  <c r="KTL1367"/>
  <c r="KTL1372" s="1"/>
  <c r="KSS1372"/>
  <c r="KST1367"/>
  <c r="KST1372" s="1"/>
  <c r="KSB1372"/>
  <c r="KSE1367"/>
  <c r="KSE1372" s="1"/>
  <c r="KSF1367"/>
  <c r="KSF1372" s="1"/>
  <c r="KRM1372"/>
  <c r="KRN1367"/>
  <c r="KRN1372" s="1"/>
  <c r="KQV1372"/>
  <c r="KQY1367"/>
  <c r="KQY1372" s="1"/>
  <c r="KQZ1367"/>
  <c r="KQZ1372" s="1"/>
  <c r="KQG1372"/>
  <c r="KQH1367"/>
  <c r="KQH1372" s="1"/>
  <c r="KPP1372"/>
  <c r="KPS1367"/>
  <c r="KPS1372" s="1"/>
  <c r="KPT1367"/>
  <c r="KPT1372" s="1"/>
  <c r="KPA1372"/>
  <c r="KPB1367"/>
  <c r="KPB1372" s="1"/>
  <c r="KOJ1372"/>
  <c r="KOM1367"/>
  <c r="KOM1372" s="1"/>
  <c r="KON1367"/>
  <c r="KON1372" s="1"/>
  <c r="KNU1372"/>
  <c r="KNV1367"/>
  <c r="KNV1372" s="1"/>
  <c r="KND1372"/>
  <c r="KNG1367"/>
  <c r="KNG1372" s="1"/>
  <c r="KNH1367"/>
  <c r="KNH1372" s="1"/>
  <c r="KMO1372"/>
  <c r="KMP1367"/>
  <c r="KMP1372" s="1"/>
  <c r="KLX1372"/>
  <c r="KMA1367"/>
  <c r="KMA1372" s="1"/>
  <c r="KMB1367"/>
  <c r="KMB1372" s="1"/>
  <c r="KLI1372"/>
  <c r="KLJ1367"/>
  <c r="KLJ1372" s="1"/>
  <c r="KKR1372"/>
  <c r="KKU1367"/>
  <c r="KKU1372" s="1"/>
  <c r="KKV1367"/>
  <c r="KKV1372" s="1"/>
  <c r="KKC1372"/>
  <c r="KKD1367"/>
  <c r="KKD1372" s="1"/>
  <c r="KJL1372"/>
  <c r="KJO1367"/>
  <c r="KJO1372" s="1"/>
  <c r="KJP1367"/>
  <c r="KJP1372" s="1"/>
  <c r="KIW1372"/>
  <c r="KIX1367"/>
  <c r="KIX1372" s="1"/>
  <c r="KIF1372"/>
  <c r="KII1367"/>
  <c r="KII1372" s="1"/>
  <c r="KIJ1367"/>
  <c r="KIJ1372" s="1"/>
  <c r="KHQ1372"/>
  <c r="KHR1367"/>
  <c r="KHR1372" s="1"/>
  <c r="KGZ1372"/>
  <c r="KHC1367"/>
  <c r="KHC1372" s="1"/>
  <c r="KHD1367"/>
  <c r="KHD1372" s="1"/>
  <c r="KGK1372"/>
  <c r="KGL1367"/>
  <c r="KGL1372" s="1"/>
  <c r="KFT1372"/>
  <c r="KFW1367"/>
  <c r="KFW1372" s="1"/>
  <c r="KFX1367"/>
  <c r="KFX1372" s="1"/>
  <c r="KFE1372"/>
  <c r="KFF1367"/>
  <c r="KFF1372" s="1"/>
  <c r="KEN1372"/>
  <c r="KEQ1367"/>
  <c r="KEQ1372" s="1"/>
  <c r="KER1367"/>
  <c r="KER1372" s="1"/>
  <c r="KDY1372"/>
  <c r="KDZ1367"/>
  <c r="KDZ1372" s="1"/>
  <c r="KDH1372"/>
  <c r="KDK1367"/>
  <c r="KDK1372" s="1"/>
  <c r="KDL1367"/>
  <c r="KDL1372" s="1"/>
  <c r="KCS1372"/>
  <c r="KCT1367"/>
  <c r="KCT1372" s="1"/>
  <c r="KCB1372"/>
  <c r="KCE1367"/>
  <c r="KCE1372" s="1"/>
  <c r="KCF1367"/>
  <c r="KCF1372" s="1"/>
  <c r="KBM1372"/>
  <c r="KBN1367"/>
  <c r="KBN1372" s="1"/>
  <c r="KAV1372"/>
  <c r="KAY1367"/>
  <c r="KAY1372" s="1"/>
  <c r="KAZ1367"/>
  <c r="KAZ1372" s="1"/>
  <c r="KAG1372"/>
  <c r="KAH1367"/>
  <c r="KAH1372" s="1"/>
  <c r="JZP1372"/>
  <c r="JZS1367"/>
  <c r="JZS1372" s="1"/>
  <c r="JZT1367"/>
  <c r="JZT1372" s="1"/>
  <c r="JZA1372"/>
  <c r="JZB1367"/>
  <c r="JZB1372" s="1"/>
  <c r="JYJ1372"/>
  <c r="JYM1367"/>
  <c r="JYM1372" s="1"/>
  <c r="JYN1367"/>
  <c r="JYN1372" s="1"/>
  <c r="JXU1372"/>
  <c r="JXV1367"/>
  <c r="JXV1372" s="1"/>
  <c r="JXD1372"/>
  <c r="JXG1367"/>
  <c r="JXG1372" s="1"/>
  <c r="JXH1367"/>
  <c r="JXH1372" s="1"/>
  <c r="JWO1372"/>
  <c r="JWP1367"/>
  <c r="JWP1372" s="1"/>
  <c r="JVX1372"/>
  <c r="JWA1367"/>
  <c r="JWA1372" s="1"/>
  <c r="JWB1367"/>
  <c r="JWB1372" s="1"/>
  <c r="JVI1372"/>
  <c r="JVJ1367"/>
  <c r="JVJ1372" s="1"/>
  <c r="JUR1372"/>
  <c r="JUU1367"/>
  <c r="JUU1372" s="1"/>
  <c r="JUV1367"/>
  <c r="JUV1372" s="1"/>
  <c r="JUC1372"/>
  <c r="JUD1367"/>
  <c r="JUD1372" s="1"/>
  <c r="JTL1372"/>
  <c r="JTO1367"/>
  <c r="JTO1372" s="1"/>
  <c r="JTP1367"/>
  <c r="JTP1372" s="1"/>
  <c r="JSW1372"/>
  <c r="JSX1367"/>
  <c r="JSX1372" s="1"/>
  <c r="JSF1372"/>
  <c r="JSI1367"/>
  <c r="JSI1372" s="1"/>
  <c r="JSJ1367"/>
  <c r="JSJ1372" s="1"/>
  <c r="JRQ1372"/>
  <c r="JRR1367"/>
  <c r="JRR1372" s="1"/>
  <c r="JQZ1372"/>
  <c r="JRC1367"/>
  <c r="JRC1372" s="1"/>
  <c r="JRD1367"/>
  <c r="JRD1372" s="1"/>
  <c r="JQK1372"/>
  <c r="JQL1367"/>
  <c r="JQL1372" s="1"/>
  <c r="JPT1372"/>
  <c r="JPW1367"/>
  <c r="JPW1372" s="1"/>
  <c r="JPX1367"/>
  <c r="JPX1372" s="1"/>
  <c r="JPE1372"/>
  <c r="JPF1367"/>
  <c r="JPF1372" s="1"/>
  <c r="JON1372"/>
  <c r="JOQ1367"/>
  <c r="JOQ1372" s="1"/>
  <c r="JOR1367"/>
  <c r="JOR1372" s="1"/>
  <c r="JNY1372"/>
  <c r="JNZ1367"/>
  <c r="JNZ1372" s="1"/>
  <c r="JNH1372"/>
  <c r="JNK1367"/>
  <c r="JNK1372" s="1"/>
  <c r="JNL1367"/>
  <c r="JNL1372" s="1"/>
  <c r="JMS1372"/>
  <c r="JMT1367"/>
  <c r="JMT1372" s="1"/>
  <c r="JMB1372"/>
  <c r="JME1367"/>
  <c r="JME1372" s="1"/>
  <c r="JMF1367"/>
  <c r="JMF1372" s="1"/>
  <c r="JLM1372"/>
  <c r="JLN1367"/>
  <c r="JLN1372" s="1"/>
  <c r="JKV1372"/>
  <c r="JKY1367"/>
  <c r="JKY1372" s="1"/>
  <c r="JKZ1367"/>
  <c r="JKZ1372" s="1"/>
  <c r="JKG1372"/>
  <c r="JKH1367"/>
  <c r="JKH1372" s="1"/>
  <c r="JJP1372"/>
  <c r="JJS1367"/>
  <c r="JJS1372" s="1"/>
  <c r="JJT1367"/>
  <c r="JJT1372" s="1"/>
  <c r="JJA1372"/>
  <c r="JJB1367"/>
  <c r="JJB1372" s="1"/>
  <c r="JIJ1372"/>
  <c r="JIM1367"/>
  <c r="JIM1372" s="1"/>
  <c r="JIN1367"/>
  <c r="JIN1372" s="1"/>
  <c r="JHU1372"/>
  <c r="JHV1367"/>
  <c r="JHV1372" s="1"/>
  <c r="JHD1372"/>
  <c r="JHG1367"/>
  <c r="JHG1372" s="1"/>
  <c r="JHH1367"/>
  <c r="JHH1372" s="1"/>
  <c r="JGO1372"/>
  <c r="JGP1367"/>
  <c r="JGP1372" s="1"/>
  <c r="JFX1372"/>
  <c r="JGA1367"/>
  <c r="JGA1372" s="1"/>
  <c r="JGB1367"/>
  <c r="JGB1372" s="1"/>
  <c r="JFI1372"/>
  <c r="JFJ1367"/>
  <c r="JFJ1372" s="1"/>
  <c r="JER1372"/>
  <c r="JEU1367"/>
  <c r="JEU1372" s="1"/>
  <c r="JEV1367"/>
  <c r="JEV1372" s="1"/>
  <c r="JEC1372"/>
  <c r="JED1367"/>
  <c r="JED1372" s="1"/>
  <c r="JDL1372"/>
  <c r="JDO1367"/>
  <c r="JDO1372" s="1"/>
  <c r="JDP1367"/>
  <c r="JDP1372" s="1"/>
  <c r="JCW1372"/>
  <c r="JCX1367"/>
  <c r="JCX1372" s="1"/>
  <c r="JCF1372"/>
  <c r="JCI1367"/>
  <c r="JCI1372" s="1"/>
  <c r="JCJ1367"/>
  <c r="JCJ1372" s="1"/>
  <c r="JBQ1372"/>
  <c r="JBR1367"/>
  <c r="JBR1372" s="1"/>
  <c r="JAZ1372"/>
  <c r="JBC1367"/>
  <c r="JBC1372" s="1"/>
  <c r="JBD1367"/>
  <c r="JBD1372" s="1"/>
  <c r="JAK1372"/>
  <c r="JAL1367"/>
  <c r="JAL1372" s="1"/>
  <c r="IZT1372"/>
  <c r="IZW1367"/>
  <c r="IZW1372" s="1"/>
  <c r="IZX1367"/>
  <c r="IZX1372" s="1"/>
  <c r="IZE1372"/>
  <c r="IZF1367"/>
  <c r="IZF1372" s="1"/>
  <c r="IYN1372"/>
  <c r="IYQ1367"/>
  <c r="IYQ1372" s="1"/>
  <c r="IYR1367"/>
  <c r="IYR1372" s="1"/>
  <c r="IXY1372"/>
  <c r="IXZ1367"/>
  <c r="IXZ1372" s="1"/>
  <c r="IXH1372"/>
  <c r="IXK1367"/>
  <c r="IXK1372" s="1"/>
  <c r="IXL1367"/>
  <c r="IXL1372" s="1"/>
  <c r="IWS1372"/>
  <c r="IWT1367"/>
  <c r="IWT1372" s="1"/>
  <c r="IWB1372"/>
  <c r="IWE1367"/>
  <c r="IWE1372" s="1"/>
  <c r="IWF1367"/>
  <c r="IWF1372" s="1"/>
  <c r="IVM1372"/>
  <c r="IVN1367"/>
  <c r="IVN1372" s="1"/>
  <c r="IUV1372"/>
  <c r="IUY1367"/>
  <c r="IUY1372" s="1"/>
  <c r="IUZ1367"/>
  <c r="IUZ1372" s="1"/>
  <c r="IUG1372"/>
  <c r="IUH1367"/>
  <c r="IUH1372" s="1"/>
  <c r="ITP1372"/>
  <c r="ITS1367"/>
  <c r="ITS1372" s="1"/>
  <c r="ITT1367"/>
  <c r="ITT1372" s="1"/>
  <c r="ITA1372"/>
  <c r="ITB1367"/>
  <c r="ITB1372" s="1"/>
  <c r="ISJ1372"/>
  <c r="ISM1367"/>
  <c r="ISM1372" s="1"/>
  <c r="ISN1367"/>
  <c r="ISN1372" s="1"/>
  <c r="IRU1372"/>
  <c r="IRV1367"/>
  <c r="IRV1372" s="1"/>
  <c r="IRD1372"/>
  <c r="IRG1367"/>
  <c r="IRG1372" s="1"/>
  <c r="IRH1367"/>
  <c r="IRH1372" s="1"/>
  <c r="IQO1372"/>
  <c r="IQP1367"/>
  <c r="IQP1372" s="1"/>
  <c r="IPX1372"/>
  <c r="IQA1367"/>
  <c r="IQA1372" s="1"/>
  <c r="IQB1367"/>
  <c r="IQB1372" s="1"/>
  <c r="IPI1372"/>
  <c r="IPJ1367"/>
  <c r="IPJ1372" s="1"/>
  <c r="IOR1372"/>
  <c r="IOU1367"/>
  <c r="IOU1372" s="1"/>
  <c r="IOV1367"/>
  <c r="IOV1372" s="1"/>
  <c r="IOC1372"/>
  <c r="IOD1367"/>
  <c r="IOD1372" s="1"/>
  <c r="INL1372"/>
  <c r="INO1367"/>
  <c r="INO1372" s="1"/>
  <c r="INP1367"/>
  <c r="INP1372" s="1"/>
  <c r="IMW1372"/>
  <c r="IMX1367"/>
  <c r="IMX1372" s="1"/>
  <c r="IMF1372"/>
  <c r="IMI1367"/>
  <c r="IMI1372" s="1"/>
  <c r="IMJ1367"/>
  <c r="IMJ1372" s="1"/>
  <c r="ILQ1372"/>
  <c r="ILR1367"/>
  <c r="ILR1372" s="1"/>
  <c r="IKZ1372"/>
  <c r="ILC1367"/>
  <c r="ILC1372" s="1"/>
  <c r="ILD1367"/>
  <c r="ILD1372" s="1"/>
  <c r="IKK1372"/>
  <c r="IKL1367"/>
  <c r="IKL1372" s="1"/>
  <c r="IJT1372"/>
  <c r="IJW1367"/>
  <c r="IJW1372" s="1"/>
  <c r="IJX1367"/>
  <c r="IJX1372" s="1"/>
  <c r="IJE1372"/>
  <c r="IJF1367"/>
  <c r="IJF1372" s="1"/>
  <c r="IIN1372"/>
  <c r="IIQ1367"/>
  <c r="IIQ1372" s="1"/>
  <c r="IIR1367"/>
  <c r="IIR1372" s="1"/>
  <c r="IHY1372"/>
  <c r="IHZ1367"/>
  <c r="IHZ1372" s="1"/>
  <c r="IHH1372"/>
  <c r="IHK1367"/>
  <c r="IHK1372" s="1"/>
  <c r="IHL1367"/>
  <c r="IHL1372" s="1"/>
  <c r="IGS1372"/>
  <c r="IGT1367"/>
  <c r="IGT1372" s="1"/>
  <c r="IGB1372"/>
  <c r="IGE1367"/>
  <c r="IGE1372" s="1"/>
  <c r="IGF1367"/>
  <c r="IGF1372" s="1"/>
  <c r="IFM1372"/>
  <c r="IFN1367"/>
  <c r="IFN1372" s="1"/>
  <c r="IEV1372"/>
  <c r="IEY1367"/>
  <c r="IEY1372" s="1"/>
  <c r="IEZ1367"/>
  <c r="IEZ1372" s="1"/>
  <c r="IEG1372"/>
  <c r="IEH1367"/>
  <c r="IEH1372" s="1"/>
  <c r="IDP1372"/>
  <c r="IDS1367"/>
  <c r="IDS1372" s="1"/>
  <c r="IDT1367"/>
  <c r="IDT1372" s="1"/>
  <c r="IDA1372"/>
  <c r="IDB1367"/>
  <c r="IDB1372" s="1"/>
  <c r="ICJ1372"/>
  <c r="ICM1367"/>
  <c r="ICM1372" s="1"/>
  <c r="ICN1367"/>
  <c r="ICN1372" s="1"/>
  <c r="IBU1372"/>
  <c r="IBV1367"/>
  <c r="IBV1372" s="1"/>
  <c r="IBD1372"/>
  <c r="IBG1367"/>
  <c r="IBG1372" s="1"/>
  <c r="IBH1367"/>
  <c r="IBH1372" s="1"/>
  <c r="IAO1372"/>
  <c r="IAP1367"/>
  <c r="IAP1372" s="1"/>
  <c r="HZX1372"/>
  <c r="IAA1367"/>
  <c r="IAA1372" s="1"/>
  <c r="IAB1367"/>
  <c r="IAB1372" s="1"/>
  <c r="HZI1372"/>
  <c r="HZJ1367"/>
  <c r="HZJ1372" s="1"/>
  <c r="HYR1372"/>
  <c r="HYU1367"/>
  <c r="HYU1372" s="1"/>
  <c r="HYV1367"/>
  <c r="HYV1372" s="1"/>
  <c r="HYC1372"/>
  <c r="HYD1367"/>
  <c r="HYD1372" s="1"/>
  <c r="HXL1372"/>
  <c r="HXO1367"/>
  <c r="HXO1372" s="1"/>
  <c r="HXP1367"/>
  <c r="HXP1372" s="1"/>
  <c r="HWW1372"/>
  <c r="HWX1367"/>
  <c r="HWX1372" s="1"/>
  <c r="HWF1372"/>
  <c r="HWI1367"/>
  <c r="HWI1372" s="1"/>
  <c r="HWJ1367"/>
  <c r="HWJ1372" s="1"/>
  <c r="HVQ1372"/>
  <c r="HVR1367"/>
  <c r="HVR1372" s="1"/>
  <c r="HUZ1372"/>
  <c r="HVC1367"/>
  <c r="HVC1372" s="1"/>
  <c r="HVD1367"/>
  <c r="HVD1372" s="1"/>
  <c r="HUK1372"/>
  <c r="HUL1367"/>
  <c r="HUL1372" s="1"/>
  <c r="HTT1372"/>
  <c r="HTW1367"/>
  <c r="HTW1372" s="1"/>
  <c r="HTX1367"/>
  <c r="HTX1372" s="1"/>
  <c r="HTE1372"/>
  <c r="HTF1367"/>
  <c r="HTF1372" s="1"/>
  <c r="HSN1372"/>
  <c r="HSQ1367"/>
  <c r="HSQ1372" s="1"/>
  <c r="HSR1367"/>
  <c r="HSR1372" s="1"/>
  <c r="HRY1372"/>
  <c r="HRZ1367"/>
  <c r="HRZ1372" s="1"/>
  <c r="HRH1372"/>
  <c r="HRK1367"/>
  <c r="HRK1372" s="1"/>
  <c r="HRL1367"/>
  <c r="HRL1372" s="1"/>
  <c r="HQS1372"/>
  <c r="HQT1367"/>
  <c r="HQT1372" s="1"/>
  <c r="HQB1372"/>
  <c r="HQE1367"/>
  <c r="HQE1372" s="1"/>
  <c r="HQF1367"/>
  <c r="HQF1372" s="1"/>
  <c r="HPM1372"/>
  <c r="HPN1367"/>
  <c r="HPN1372" s="1"/>
  <c r="HOV1372"/>
  <c r="HOY1367"/>
  <c r="HOY1372" s="1"/>
  <c r="HOZ1367"/>
  <c r="HOZ1372" s="1"/>
  <c r="HOG1372"/>
  <c r="HOH1367"/>
  <c r="HOH1372" s="1"/>
  <c r="HNP1372"/>
  <c r="HNS1367"/>
  <c r="HNS1372" s="1"/>
  <c r="HNT1367"/>
  <c r="HNT1372" s="1"/>
  <c r="HNA1372"/>
  <c r="HNB1367"/>
  <c r="HNB1372" s="1"/>
  <c r="HMJ1372"/>
  <c r="HMM1367"/>
  <c r="HMM1372" s="1"/>
  <c r="HMN1367"/>
  <c r="HMN1372" s="1"/>
  <c r="HLU1372"/>
  <c r="HLV1367"/>
  <c r="HLV1372" s="1"/>
  <c r="HLD1372"/>
  <c r="HLG1367"/>
  <c r="HLG1372" s="1"/>
  <c r="HLH1367"/>
  <c r="HLH1372" s="1"/>
  <c r="HKO1372"/>
  <c r="HKP1367"/>
  <c r="HKP1372" s="1"/>
  <c r="HJX1372"/>
  <c r="HKA1367"/>
  <c r="HKA1372" s="1"/>
  <c r="HKB1367"/>
  <c r="HKB1372" s="1"/>
  <c r="HJI1372"/>
  <c r="HJJ1367"/>
  <c r="HJJ1372" s="1"/>
  <c r="HIR1372"/>
  <c r="HIU1367"/>
  <c r="HIU1372" s="1"/>
  <c r="HIV1367"/>
  <c r="HIV1372" s="1"/>
  <c r="HIC1372"/>
  <c r="HID1367"/>
  <c r="HID1372" s="1"/>
  <c r="HHL1372"/>
  <c r="HHP1367"/>
  <c r="HHP1372" s="1"/>
  <c r="HGW1372"/>
  <c r="HGX1367"/>
  <c r="HGX1372" s="1"/>
  <c r="HGF1372"/>
  <c r="HGI1367"/>
  <c r="HGI1372" s="1"/>
  <c r="HGJ1367"/>
  <c r="HGJ1372" s="1"/>
  <c r="HFQ1372"/>
  <c r="HFR1367"/>
  <c r="HFR1372" s="1"/>
  <c r="HEZ1372"/>
  <c r="HFC1367"/>
  <c r="HFC1372" s="1"/>
  <c r="HFD1367"/>
  <c r="HFD1372" s="1"/>
  <c r="HEK1372"/>
  <c r="HEL1367"/>
  <c r="HEL1372" s="1"/>
  <c r="HDT1372"/>
  <c r="HDW1367"/>
  <c r="HDW1372" s="1"/>
  <c r="HDX1367"/>
  <c r="HDX1372" s="1"/>
  <c r="HDE1372"/>
  <c r="HDF1367"/>
  <c r="HDF1372" s="1"/>
  <c r="HCN1372"/>
  <c r="HCQ1367"/>
  <c r="HCQ1372" s="1"/>
  <c r="HBY1372"/>
  <c r="HBZ1367"/>
  <c r="HBZ1372" s="1"/>
  <c r="HBH1372"/>
  <c r="HBK1367"/>
  <c r="HBK1372" s="1"/>
  <c r="HBL1367"/>
  <c r="HBL1372" s="1"/>
  <c r="HAS1372"/>
  <c r="HAT1367"/>
  <c r="HAT1372" s="1"/>
  <c r="HAB1372"/>
  <c r="HAE1367"/>
  <c r="HAE1372" s="1"/>
  <c r="HAF1367"/>
  <c r="HAF1372" s="1"/>
  <c r="GZM1372"/>
  <c r="GZN1367"/>
  <c r="GZN1372" s="1"/>
  <c r="GYV1372"/>
  <c r="GYY1367"/>
  <c r="GYY1372" s="1"/>
  <c r="GYZ1367"/>
  <c r="GYZ1372" s="1"/>
  <c r="GYG1372"/>
  <c r="GYH1367"/>
  <c r="GYH1372" s="1"/>
  <c r="GXP1372"/>
  <c r="GXS1367"/>
  <c r="GXS1372" s="1"/>
  <c r="GXT1367"/>
  <c r="GXT1372" s="1"/>
  <c r="GXA1372"/>
  <c r="GXB1367"/>
  <c r="GXB1372" s="1"/>
  <c r="GWJ1372"/>
  <c r="GWM1367"/>
  <c r="GWM1372" s="1"/>
  <c r="GWN1367"/>
  <c r="GWN1372" s="1"/>
  <c r="GVU1372"/>
  <c r="GVV1367"/>
  <c r="GVV1372" s="1"/>
  <c r="GVD1372"/>
  <c r="GVG1367"/>
  <c r="GVG1372" s="1"/>
  <c r="GVH1367"/>
  <c r="GVH1372" s="1"/>
  <c r="GUO1372"/>
  <c r="GUP1367"/>
  <c r="GUP1372" s="1"/>
  <c r="GTX1372"/>
  <c r="GUA1367"/>
  <c r="GUA1372" s="1"/>
  <c r="GUB1367"/>
  <c r="GUB1372" s="1"/>
  <c r="GTI1372"/>
  <c r="GTJ1367"/>
  <c r="GTJ1372" s="1"/>
  <c r="GSR1372"/>
  <c r="GSU1367"/>
  <c r="GSU1372" s="1"/>
  <c r="GSV1367"/>
  <c r="GSV1372" s="1"/>
  <c r="GSC1372"/>
  <c r="GSD1367"/>
  <c r="GSD1372" s="1"/>
  <c r="GRL1372"/>
  <c r="GRO1367"/>
  <c r="GRO1372" s="1"/>
  <c r="GRP1367"/>
  <c r="GRP1372" s="1"/>
  <c r="GQW1372"/>
  <c r="GQX1367"/>
  <c r="GQX1372" s="1"/>
  <c r="GQF1372"/>
  <c r="GQI1367"/>
  <c r="GQI1372" s="1"/>
  <c r="GQJ1367"/>
  <c r="GQJ1372" s="1"/>
  <c r="GPQ1372"/>
  <c r="GPR1367"/>
  <c r="GPR1372" s="1"/>
  <c r="GOZ1372"/>
  <c r="GPC1367"/>
  <c r="GPC1372" s="1"/>
  <c r="GPD1367"/>
  <c r="GPD1372" s="1"/>
  <c r="GOK1372"/>
  <c r="GOL1367"/>
  <c r="GOL1372" s="1"/>
  <c r="GNT1372"/>
  <c r="GNW1367"/>
  <c r="GNW1372" s="1"/>
  <c r="GNX1367"/>
  <c r="GNX1372" s="1"/>
  <c r="GNE1372"/>
  <c r="GNF1367"/>
  <c r="GNF1372" s="1"/>
  <c r="GMN1372"/>
  <c r="GMQ1367"/>
  <c r="GMQ1372" s="1"/>
  <c r="GMR1367"/>
  <c r="GMR1372" s="1"/>
  <c r="GLY1372"/>
  <c r="GLZ1367"/>
  <c r="GLZ1372" s="1"/>
  <c r="GLH1372"/>
  <c r="GLK1367"/>
  <c r="GLK1372" s="1"/>
  <c r="GLL1367"/>
  <c r="GLL1372" s="1"/>
  <c r="GKS1372"/>
  <c r="GKT1367"/>
  <c r="GKT1372" s="1"/>
  <c r="GKB1372"/>
  <c r="GKE1367"/>
  <c r="GKE1372" s="1"/>
  <c r="GKF1367"/>
  <c r="GKF1372" s="1"/>
  <c r="GJM1372"/>
  <c r="GJN1367"/>
  <c r="GJN1372" s="1"/>
  <c r="GIV1372"/>
  <c r="GIY1367"/>
  <c r="GIY1372" s="1"/>
  <c r="GIZ1367"/>
  <c r="GIZ1372" s="1"/>
  <c r="GIG1372"/>
  <c r="GIH1367"/>
  <c r="GIH1372" s="1"/>
  <c r="GHP1372"/>
  <c r="GHS1367"/>
  <c r="GHS1372" s="1"/>
  <c r="GHT1367"/>
  <c r="GHT1372" s="1"/>
  <c r="GHA1372"/>
  <c r="GHB1367"/>
  <c r="GHB1372" s="1"/>
  <c r="GGJ1372"/>
  <c r="GGM1367"/>
  <c r="GGM1372" s="1"/>
  <c r="GGN1367"/>
  <c r="GGN1372" s="1"/>
  <c r="GFU1372"/>
  <c r="GFV1367"/>
  <c r="GFV1372" s="1"/>
  <c r="GFD1372"/>
  <c r="GFG1367"/>
  <c r="GFG1372" s="1"/>
  <c r="GFH1367"/>
  <c r="GFH1372" s="1"/>
  <c r="GEO1372"/>
  <c r="GEP1367"/>
  <c r="GEP1372" s="1"/>
  <c r="GDX1372"/>
  <c r="GEA1367"/>
  <c r="GEA1372" s="1"/>
  <c r="GEB1367"/>
  <c r="GEB1372" s="1"/>
  <c r="GDI1372"/>
  <c r="GDJ1367"/>
  <c r="GDJ1372" s="1"/>
  <c r="GCR1372"/>
  <c r="GCU1367"/>
  <c r="GCU1372" s="1"/>
  <c r="GCV1367"/>
  <c r="GCV1372" s="1"/>
  <c r="GCC1372"/>
  <c r="GCD1367"/>
  <c r="GCD1372" s="1"/>
  <c r="GBL1372"/>
  <c r="GBO1367"/>
  <c r="GBO1372" s="1"/>
  <c r="GBP1367"/>
  <c r="GBP1372" s="1"/>
  <c r="GAW1372"/>
  <c r="GAX1367"/>
  <c r="GAX1372" s="1"/>
  <c r="GAF1372"/>
  <c r="GAI1367"/>
  <c r="GAI1372" s="1"/>
  <c r="GAJ1367"/>
  <c r="GAJ1372" s="1"/>
  <c r="FZQ1372"/>
  <c r="FZR1367"/>
  <c r="FZR1372" s="1"/>
  <c r="FYZ1372"/>
  <c r="FZC1367"/>
  <c r="FZC1372" s="1"/>
  <c r="FZD1367"/>
  <c r="FZD1372" s="1"/>
  <c r="FYK1372"/>
  <c r="FYL1367"/>
  <c r="FYL1372" s="1"/>
  <c r="FXT1372"/>
  <c r="FXW1367"/>
  <c r="FXW1372" s="1"/>
  <c r="FXX1367"/>
  <c r="FXX1372" s="1"/>
  <c r="FXE1372"/>
  <c r="FXF1367"/>
  <c r="FXF1372" s="1"/>
  <c r="FWN1372"/>
  <c r="FWQ1367"/>
  <c r="FWQ1372" s="1"/>
  <c r="FWR1367"/>
  <c r="FWR1372" s="1"/>
  <c r="FVY1372"/>
  <c r="FVZ1367"/>
  <c r="FVZ1372" s="1"/>
  <c r="FVH1372"/>
  <c r="FVK1367"/>
  <c r="FVK1372" s="1"/>
  <c r="FVL1367"/>
  <c r="FVL1372" s="1"/>
  <c r="FUS1372"/>
  <c r="FUT1367"/>
  <c r="FUT1372" s="1"/>
  <c r="FUB1372"/>
  <c r="FUE1367"/>
  <c r="FUE1372" s="1"/>
  <c r="FUF1367"/>
  <c r="FUF1372" s="1"/>
  <c r="FTM1372"/>
  <c r="FTN1367"/>
  <c r="FTN1372" s="1"/>
  <c r="FSV1372"/>
  <c r="FSY1367"/>
  <c r="FSY1372" s="1"/>
  <c r="FSZ1367"/>
  <c r="FSZ1372" s="1"/>
  <c r="FSG1372"/>
  <c r="FSH1367"/>
  <c r="FSH1372" s="1"/>
  <c r="FRP1372"/>
  <c r="FRS1367"/>
  <c r="FRS1372" s="1"/>
  <c r="FRT1367"/>
  <c r="FRT1372" s="1"/>
  <c r="FRA1372"/>
  <c r="FRB1367"/>
  <c r="FRB1372" s="1"/>
  <c r="FQJ1372"/>
  <c r="FQM1367"/>
  <c r="FQM1372" s="1"/>
  <c r="FQN1367"/>
  <c r="FQN1372" s="1"/>
  <c r="FPU1372"/>
  <c r="FPV1367"/>
  <c r="FPV1372" s="1"/>
  <c r="FPD1372"/>
  <c r="FPG1367"/>
  <c r="FPG1372" s="1"/>
  <c r="FPH1367"/>
  <c r="FPH1372" s="1"/>
  <c r="FOO1372"/>
  <c r="FOP1367"/>
  <c r="FOP1372" s="1"/>
  <c r="FNX1372"/>
  <c r="FOA1367"/>
  <c r="FOA1372" s="1"/>
  <c r="FOB1367"/>
  <c r="FOB1372" s="1"/>
  <c r="FNI1372"/>
  <c r="FNJ1367"/>
  <c r="FNJ1372" s="1"/>
  <c r="FMR1372"/>
  <c r="FMU1367"/>
  <c r="FMU1372" s="1"/>
  <c r="FMV1367"/>
  <c r="FMV1372" s="1"/>
  <c r="FMC1372"/>
  <c r="FMD1367"/>
  <c r="FMD1372" s="1"/>
  <c r="FLL1372"/>
  <c r="FLO1367"/>
  <c r="FLO1372" s="1"/>
  <c r="FLP1367"/>
  <c r="FLP1372" s="1"/>
  <c r="FKW1372"/>
  <c r="FKX1367"/>
  <c r="FKX1372" s="1"/>
  <c r="FKF1372"/>
  <c r="FKI1367"/>
  <c r="FKI1372" s="1"/>
  <c r="FKJ1367"/>
  <c r="FKJ1372" s="1"/>
  <c r="FJQ1372"/>
  <c r="FJR1367"/>
  <c r="FJR1372" s="1"/>
  <c r="FIZ1372"/>
  <c r="FJC1367"/>
  <c r="FJC1372" s="1"/>
  <c r="FJD1367"/>
  <c r="FJD1372" s="1"/>
  <c r="FIK1372"/>
  <c r="FIL1367"/>
  <c r="FIL1372" s="1"/>
  <c r="FHT1372"/>
  <c r="FHW1367"/>
  <c r="FHW1372" s="1"/>
  <c r="FHX1367"/>
  <c r="FHX1372" s="1"/>
  <c r="FHE1372"/>
  <c r="FHF1367"/>
  <c r="FHF1372" s="1"/>
  <c r="FGN1372"/>
  <c r="FGQ1367"/>
  <c r="FGQ1372" s="1"/>
  <c r="FGR1367"/>
  <c r="FGR1372" s="1"/>
  <c r="FFY1372"/>
  <c r="FFZ1367"/>
  <c r="FFZ1372" s="1"/>
  <c r="FFH1372"/>
  <c r="FFK1367"/>
  <c r="FFK1372" s="1"/>
  <c r="FFL1367"/>
  <c r="FFL1372" s="1"/>
  <c r="FES1372"/>
  <c r="FET1367"/>
  <c r="FET1372" s="1"/>
  <c r="FEB1372"/>
  <c r="FEE1367"/>
  <c r="FEE1372" s="1"/>
  <c r="FEF1367"/>
  <c r="FEF1372" s="1"/>
  <c r="FDM1372"/>
  <c r="FDN1367"/>
  <c r="FDN1372" s="1"/>
  <c r="FCV1372"/>
  <c r="FCY1367"/>
  <c r="FCY1372" s="1"/>
  <c r="FCZ1367"/>
  <c r="FCZ1372" s="1"/>
  <c r="FCG1372"/>
  <c r="FCH1367"/>
  <c r="FCH1372" s="1"/>
  <c r="FBP1372"/>
  <c r="FBS1367"/>
  <c r="FBS1372" s="1"/>
  <c r="FBT1367"/>
  <c r="FBT1372" s="1"/>
  <c r="FBA1372"/>
  <c r="FBB1367"/>
  <c r="FBB1372" s="1"/>
  <c r="FAJ1372"/>
  <c r="FAM1367"/>
  <c r="FAM1372" s="1"/>
  <c r="FAN1367"/>
  <c r="FAN1372" s="1"/>
  <c r="EZU1372"/>
  <c r="EZV1367"/>
  <c r="EZV1372" s="1"/>
  <c r="EZD1372"/>
  <c r="EZG1367"/>
  <c r="EZG1372" s="1"/>
  <c r="EZH1367"/>
  <c r="EZH1372" s="1"/>
  <c r="EYO1372"/>
  <c r="EYP1367"/>
  <c r="EYP1372" s="1"/>
  <c r="EXX1372"/>
  <c r="EYA1367"/>
  <c r="EYA1372" s="1"/>
  <c r="EYB1367"/>
  <c r="EYB1372" s="1"/>
  <c r="EXI1372"/>
  <c r="EXJ1367"/>
  <c r="EXJ1372" s="1"/>
  <c r="EWR1372"/>
  <c r="EWU1367"/>
  <c r="EWU1372" s="1"/>
  <c r="EWV1367"/>
  <c r="EWV1372" s="1"/>
  <c r="EWC1372"/>
  <c r="EWD1367"/>
  <c r="EWD1372" s="1"/>
  <c r="EVL1372"/>
  <c r="EVO1367"/>
  <c r="EVO1372" s="1"/>
  <c r="EVP1367"/>
  <c r="EVP1372" s="1"/>
  <c r="EUW1372"/>
  <c r="EUX1367"/>
  <c r="EUX1372" s="1"/>
  <c r="EUF1372"/>
  <c r="EUI1367"/>
  <c r="EUI1372" s="1"/>
  <c r="EUJ1367"/>
  <c r="EUJ1372" s="1"/>
  <c r="ETQ1372"/>
  <c r="ETR1367"/>
  <c r="ETR1372" s="1"/>
  <c r="ESZ1372"/>
  <c r="ETC1367"/>
  <c r="ETC1372" s="1"/>
  <c r="ETD1367"/>
  <c r="ETD1372" s="1"/>
  <c r="ESK1372"/>
  <c r="ESL1367"/>
  <c r="ESL1372" s="1"/>
  <c r="ERT1372"/>
  <c r="ERW1367"/>
  <c r="ERW1372" s="1"/>
  <c r="ERX1367"/>
  <c r="ERX1372" s="1"/>
  <c r="ERE1372"/>
  <c r="ERF1367"/>
  <c r="ERF1372" s="1"/>
  <c r="EQN1372"/>
  <c r="EQQ1367"/>
  <c r="EQQ1372" s="1"/>
  <c r="EQR1367"/>
  <c r="EQR1372" s="1"/>
  <c r="EPY1372"/>
  <c r="EPZ1367"/>
  <c r="EPZ1372" s="1"/>
  <c r="EPH1372"/>
  <c r="EPK1367"/>
  <c r="EPK1372" s="1"/>
  <c r="EPL1367"/>
  <c r="EPL1372" s="1"/>
  <c r="EOS1372"/>
  <c r="EOT1367"/>
  <c r="EOT1372" s="1"/>
  <c r="EOB1372"/>
  <c r="EOE1367"/>
  <c r="EOE1372" s="1"/>
  <c r="EOF1367"/>
  <c r="EOF1372" s="1"/>
  <c r="ENM1372"/>
  <c r="ENN1367"/>
  <c r="ENN1372" s="1"/>
  <c r="EMV1372"/>
  <c r="EMY1367"/>
  <c r="EMY1372" s="1"/>
  <c r="EMZ1367"/>
  <c r="EMZ1372" s="1"/>
  <c r="EMG1372"/>
  <c r="EMH1367"/>
  <c r="EMH1372" s="1"/>
  <c r="ELP1372"/>
  <c r="ELS1367"/>
  <c r="ELS1372" s="1"/>
  <c r="ELT1367"/>
  <c r="ELT1372" s="1"/>
  <c r="ELA1372"/>
  <c r="ELB1367"/>
  <c r="ELB1372" s="1"/>
  <c r="EKJ1372"/>
  <c r="EKM1367"/>
  <c r="EKM1372" s="1"/>
  <c r="EKN1367"/>
  <c r="EKN1372" s="1"/>
  <c r="EJU1372"/>
  <c r="EJV1367"/>
  <c r="EJV1372" s="1"/>
  <c r="EJD1372"/>
  <c r="EJG1367"/>
  <c r="EJG1372" s="1"/>
  <c r="EJH1367"/>
  <c r="EJH1372" s="1"/>
  <c r="EIO1372"/>
  <c r="EIP1367"/>
  <c r="EIP1372" s="1"/>
  <c r="EHX1372"/>
  <c r="EIA1367"/>
  <c r="EIA1372" s="1"/>
  <c r="EIB1367"/>
  <c r="EIB1372" s="1"/>
  <c r="EHI1372"/>
  <c r="EHJ1367"/>
  <c r="EHJ1372" s="1"/>
  <c r="EGR1372"/>
  <c r="EGU1367"/>
  <c r="EGU1372" s="1"/>
  <c r="EGV1367"/>
  <c r="EGV1372" s="1"/>
  <c r="EGC1372"/>
  <c r="EGD1367"/>
  <c r="EGD1372" s="1"/>
  <c r="EFL1372"/>
  <c r="EFO1367"/>
  <c r="EFO1372" s="1"/>
  <c r="EFP1367"/>
  <c r="EFP1372" s="1"/>
  <c r="EEW1372"/>
  <c r="EEX1367"/>
  <c r="EEX1372" s="1"/>
  <c r="EEF1372"/>
  <c r="EEI1367"/>
  <c r="EEI1372" s="1"/>
  <c r="EEJ1367"/>
  <c r="EEJ1372" s="1"/>
  <c r="EDQ1372"/>
  <c r="EDR1367"/>
  <c r="EDR1372" s="1"/>
  <c r="ECZ1372"/>
  <c r="EDC1367"/>
  <c r="EDC1372" s="1"/>
  <c r="EDD1367"/>
  <c r="EDD1372" s="1"/>
  <c r="ECK1372"/>
  <c r="ECL1367"/>
  <c r="ECL1372" s="1"/>
  <c r="EBT1372"/>
  <c r="EBW1367"/>
  <c r="EBW1372" s="1"/>
  <c r="EBX1367"/>
  <c r="EBX1372" s="1"/>
  <c r="EBE1372"/>
  <c r="EBF1367"/>
  <c r="EBF1372" s="1"/>
  <c r="EAN1372"/>
  <c r="EAQ1367"/>
  <c r="EAQ1372" s="1"/>
  <c r="EAR1367"/>
  <c r="EAR1372" s="1"/>
  <c r="DZY1372"/>
  <c r="DZZ1367"/>
  <c r="DZZ1372" s="1"/>
  <c r="DZH1372"/>
  <c r="DZK1367"/>
  <c r="DZK1372" s="1"/>
  <c r="DZL1367"/>
  <c r="DZL1372" s="1"/>
  <c r="DYS1372"/>
  <c r="DYT1367"/>
  <c r="DYT1372" s="1"/>
  <c r="DYB1372"/>
  <c r="DYE1367"/>
  <c r="DYE1372" s="1"/>
  <c r="DYF1367"/>
  <c r="DYF1372" s="1"/>
  <c r="DXM1372"/>
  <c r="DXN1367"/>
  <c r="DXN1372" s="1"/>
  <c r="DWV1372"/>
  <c r="DWY1367"/>
  <c r="DWY1372" s="1"/>
  <c r="DWZ1367"/>
  <c r="DWZ1372" s="1"/>
  <c r="DWG1372"/>
  <c r="DWH1367"/>
  <c r="DWH1372" s="1"/>
  <c r="DVP1372"/>
  <c r="DVS1367"/>
  <c r="DVS1372" s="1"/>
  <c r="DVT1367"/>
  <c r="DVT1372" s="1"/>
  <c r="DVA1372"/>
  <c r="DVB1367"/>
  <c r="DVB1372" s="1"/>
  <c r="DUJ1372"/>
  <c r="DUM1367"/>
  <c r="DUM1372" s="1"/>
  <c r="DUN1367"/>
  <c r="DUN1372" s="1"/>
  <c r="DTU1372"/>
  <c r="DTV1367"/>
  <c r="DTV1372" s="1"/>
  <c r="DTD1372"/>
  <c r="DTG1367"/>
  <c r="DTG1372" s="1"/>
  <c r="DTH1367"/>
  <c r="DTH1372" s="1"/>
  <c r="DSO1372"/>
  <c r="DSP1367"/>
  <c r="DSP1372" s="1"/>
  <c r="DRX1372"/>
  <c r="DSA1367"/>
  <c r="DSA1372" s="1"/>
  <c r="DSB1367"/>
  <c r="DSB1372" s="1"/>
  <c r="DRI1372"/>
  <c r="DRJ1367"/>
  <c r="DRJ1372" s="1"/>
  <c r="DQR1372"/>
  <c r="DQU1367"/>
  <c r="DQU1372" s="1"/>
  <c r="DQV1367"/>
  <c r="DQV1372" s="1"/>
  <c r="DQC1372"/>
  <c r="DQD1367"/>
  <c r="DQD1372" s="1"/>
  <c r="DPL1372"/>
  <c r="DPO1367"/>
  <c r="DPO1372" s="1"/>
  <c r="DPP1367"/>
  <c r="DPP1372" s="1"/>
  <c r="DOW1372"/>
  <c r="DOX1367"/>
  <c r="DOX1372" s="1"/>
  <c r="DOF1372"/>
  <c r="DOI1367"/>
  <c r="DOI1372" s="1"/>
  <c r="DOJ1367"/>
  <c r="DOJ1372" s="1"/>
  <c r="DNQ1372"/>
  <c r="DNR1367"/>
  <c r="DNR1372" s="1"/>
  <c r="DMZ1372"/>
  <c r="DNC1367"/>
  <c r="DNC1372" s="1"/>
  <c r="DND1367"/>
  <c r="DND1372" s="1"/>
  <c r="DMK1372"/>
  <c r="DML1367"/>
  <c r="DML1372" s="1"/>
  <c r="DLT1372"/>
  <c r="DLW1367"/>
  <c r="DLW1372" s="1"/>
  <c r="DLX1367"/>
  <c r="DLX1372" s="1"/>
  <c r="DLE1372"/>
  <c r="DLF1367"/>
  <c r="DLF1372" s="1"/>
  <c r="DKN1372"/>
  <c r="DKQ1367"/>
  <c r="DKQ1372" s="1"/>
  <c r="DKR1367"/>
  <c r="DKR1372" s="1"/>
  <c r="DJY1372"/>
  <c r="DJZ1367"/>
  <c r="DJZ1372" s="1"/>
  <c r="DJH1372"/>
  <c r="DJK1367"/>
  <c r="DJK1372" s="1"/>
  <c r="DJL1367"/>
  <c r="DJL1372" s="1"/>
  <c r="DIS1372"/>
  <c r="DIT1367"/>
  <c r="DIT1372" s="1"/>
  <c r="DIB1372"/>
  <c r="DIE1367"/>
  <c r="DIE1372" s="1"/>
  <c r="DIF1367"/>
  <c r="DIF1372" s="1"/>
  <c r="DHM1372"/>
  <c r="DHN1367"/>
  <c r="DHN1372" s="1"/>
  <c r="DGV1372"/>
  <c r="DGY1367"/>
  <c r="DGY1372" s="1"/>
  <c r="DGZ1367"/>
  <c r="DGZ1372" s="1"/>
  <c r="DGG1372"/>
  <c r="DGH1367"/>
  <c r="DGH1372" s="1"/>
  <c r="DFP1372"/>
  <c r="DFS1367"/>
  <c r="DFS1372" s="1"/>
  <c r="DFT1367"/>
  <c r="DFT1372" s="1"/>
  <c r="DFA1372"/>
  <c r="DFB1367"/>
  <c r="DFB1372" s="1"/>
  <c r="DEJ1372"/>
  <c r="DEM1367"/>
  <c r="DEM1372" s="1"/>
  <c r="DEN1367"/>
  <c r="DEN1372" s="1"/>
  <c r="DDU1372"/>
  <c r="DDV1367"/>
  <c r="DDV1372" s="1"/>
  <c r="DDD1372"/>
  <c r="DDG1367"/>
  <c r="DDG1372" s="1"/>
  <c r="DDH1367"/>
  <c r="DDH1372" s="1"/>
  <c r="DCO1372"/>
  <c r="DCP1367"/>
  <c r="DCP1372" s="1"/>
  <c r="DBX1372"/>
  <c r="DCA1367"/>
  <c r="DCA1372" s="1"/>
  <c r="DCB1367"/>
  <c r="DCB1372" s="1"/>
  <c r="DBI1372"/>
  <c r="DBJ1367"/>
  <c r="DBJ1372" s="1"/>
  <c r="DAR1372"/>
  <c r="DAU1367"/>
  <c r="DAU1372" s="1"/>
  <c r="DAV1367"/>
  <c r="DAV1372" s="1"/>
  <c r="DAC1372"/>
  <c r="DAD1367"/>
  <c r="DAD1372" s="1"/>
  <c r="CZL1372"/>
  <c r="CZO1367"/>
  <c r="CZO1372" s="1"/>
  <c r="CZP1367"/>
  <c r="CZP1372" s="1"/>
  <c r="CYW1372"/>
  <c r="CYX1367"/>
  <c r="CYX1372" s="1"/>
  <c r="CYF1372"/>
  <c r="CYI1367"/>
  <c r="CYI1372" s="1"/>
  <c r="CXQ1372"/>
  <c r="CXR1367"/>
  <c r="CXR1372" s="1"/>
  <c r="CWZ1372"/>
  <c r="CXC1367"/>
  <c r="CXC1372" s="1"/>
  <c r="CWK1372"/>
  <c r="CWL1367"/>
  <c r="CWL1372" s="1"/>
  <c r="CVT1372"/>
  <c r="CVW1367"/>
  <c r="CVW1372" s="1"/>
  <c r="CVE1372"/>
  <c r="CVF1367"/>
  <c r="CVF1372" s="1"/>
  <c r="CUN1372"/>
  <c r="CUQ1367"/>
  <c r="CUQ1372" s="1"/>
  <c r="CTY1372"/>
  <c r="CTZ1367"/>
  <c r="CTZ1372" s="1"/>
  <c r="CTH1372"/>
  <c r="CTK1367"/>
  <c r="CTK1372" s="1"/>
  <c r="CSS1372"/>
  <c r="CST1367"/>
  <c r="CST1372" s="1"/>
  <c r="CSB1372"/>
  <c r="CSE1367"/>
  <c r="CSE1372" s="1"/>
  <c r="CRM1372"/>
  <c r="CRN1367"/>
  <c r="CRN1372" s="1"/>
  <c r="CQV1372"/>
  <c r="CQY1367"/>
  <c r="CQY1372" s="1"/>
  <c r="CQG1372"/>
  <c r="CQH1367"/>
  <c r="CQH1372" s="1"/>
  <c r="CPP1372"/>
  <c r="CPS1367"/>
  <c r="CPS1372" s="1"/>
  <c r="CPA1372"/>
  <c r="CPB1367"/>
  <c r="CPB1372" s="1"/>
  <c r="COJ1372"/>
  <c r="COM1367"/>
  <c r="COM1372" s="1"/>
  <c r="CNU1372"/>
  <c r="CNV1367"/>
  <c r="CNV1372" s="1"/>
  <c r="CND1372"/>
  <c r="CNG1367"/>
  <c r="CNG1372" s="1"/>
  <c r="CMO1372"/>
  <c r="CMP1367"/>
  <c r="CMP1372" s="1"/>
  <c r="CLX1372"/>
  <c r="CMA1367"/>
  <c r="CMA1372" s="1"/>
  <c r="CLI1372"/>
  <c r="CLJ1367"/>
  <c r="CLJ1372" s="1"/>
  <c r="CKR1372"/>
  <c r="CKU1367"/>
  <c r="CKU1372" s="1"/>
  <c r="CKC1372"/>
  <c r="CKD1367"/>
  <c r="CKD1372" s="1"/>
  <c r="CJL1372"/>
  <c r="CJO1367"/>
  <c r="CJO1372" s="1"/>
  <c r="CIW1372"/>
  <c r="CIX1367"/>
  <c r="CIX1372" s="1"/>
  <c r="CIF1372"/>
  <c r="CII1367"/>
  <c r="CII1372" s="1"/>
  <c r="CHQ1372"/>
  <c r="CHR1367"/>
  <c r="CHR1372" s="1"/>
  <c r="CGZ1372"/>
  <c r="CHC1367"/>
  <c r="CHC1372" s="1"/>
  <c r="CGK1372"/>
  <c r="CGL1367"/>
  <c r="CGL1372" s="1"/>
  <c r="CFT1372"/>
  <c r="CFW1367"/>
  <c r="CFW1372" s="1"/>
  <c r="CFE1372"/>
  <c r="CFF1367"/>
  <c r="CFF1372" s="1"/>
  <c r="CEN1372"/>
  <c r="CEQ1367"/>
  <c r="CEQ1372" s="1"/>
  <c r="CDY1372"/>
  <c r="CDZ1367"/>
  <c r="CDZ1372" s="1"/>
  <c r="CDH1372"/>
  <c r="CDK1367"/>
  <c r="CDK1372" s="1"/>
  <c r="CCS1372"/>
  <c r="CCT1367"/>
  <c r="CCT1372" s="1"/>
  <c r="CCB1372"/>
  <c r="CCE1367"/>
  <c r="CCE1372" s="1"/>
  <c r="CBM1372"/>
  <c r="CBN1367"/>
  <c r="CBN1372" s="1"/>
  <c r="CAV1372"/>
  <c r="CAY1367"/>
  <c r="CAY1372" s="1"/>
  <c r="CAG1372"/>
  <c r="CAH1367"/>
  <c r="CAH1372" s="1"/>
  <c r="BZP1372"/>
  <c r="BZS1367"/>
  <c r="BZS1372" s="1"/>
  <c r="BZA1372"/>
  <c r="BZB1367"/>
  <c r="BZB1372" s="1"/>
  <c r="BYJ1372"/>
  <c r="BYM1367"/>
  <c r="BYM1372" s="1"/>
  <c r="BXU1372"/>
  <c r="BXV1367"/>
  <c r="BXV1372" s="1"/>
  <c r="BXD1372"/>
  <c r="BXG1367"/>
  <c r="BXG1372" s="1"/>
  <c r="BWO1372"/>
  <c r="BWP1367"/>
  <c r="BWP1372" s="1"/>
  <c r="BVX1372"/>
  <c r="BWA1367"/>
  <c r="BWA1372" s="1"/>
  <c r="BVI1372"/>
  <c r="BVJ1367"/>
  <c r="BVJ1372" s="1"/>
  <c r="BUR1372"/>
  <c r="BUU1367"/>
  <c r="BUU1372" s="1"/>
  <c r="BUC1372"/>
  <c r="BUD1367"/>
  <c r="BUD1372" s="1"/>
  <c r="BTL1372"/>
  <c r="BTO1367"/>
  <c r="BTO1372" s="1"/>
  <c r="BSW1372"/>
  <c r="BSX1367"/>
  <c r="BSX1372" s="1"/>
  <c r="BSF1372"/>
  <c r="BSI1367"/>
  <c r="BSI1372" s="1"/>
  <c r="BRQ1372"/>
  <c r="BRR1367"/>
  <c r="BRR1372" s="1"/>
  <c r="BQZ1372"/>
  <c r="BRC1367"/>
  <c r="BRC1372" s="1"/>
  <c r="BQK1372"/>
  <c r="BQL1367"/>
  <c r="BQL1372" s="1"/>
  <c r="BPT1372"/>
  <c r="BPW1367"/>
  <c r="BPW1372" s="1"/>
  <c r="BPE1372"/>
  <c r="BPF1367"/>
  <c r="BPF1372" s="1"/>
  <c r="BON1372"/>
  <c r="BOQ1367"/>
  <c r="BOQ1372" s="1"/>
  <c r="BNY1372"/>
  <c r="BNZ1367"/>
  <c r="BNZ1372" s="1"/>
  <c r="BNH1372"/>
  <c r="BNK1367"/>
  <c r="BNK1372" s="1"/>
  <c r="BMS1372"/>
  <c r="BMT1367"/>
  <c r="BMT1372" s="1"/>
  <c r="BMB1372"/>
  <c r="BME1367"/>
  <c r="BME1372" s="1"/>
  <c r="BLM1372"/>
  <c r="BLN1367"/>
  <c r="BLN1372" s="1"/>
  <c r="BKV1372"/>
  <c r="BKY1367"/>
  <c r="BKY1372" s="1"/>
  <c r="BKG1372"/>
  <c r="BKH1367"/>
  <c r="BKH1372" s="1"/>
  <c r="BJP1372"/>
  <c r="BJS1367"/>
  <c r="BJS1372" s="1"/>
  <c r="BJA1372"/>
  <c r="BJB1367"/>
  <c r="BJB1372" s="1"/>
  <c r="BIJ1372"/>
  <c r="BIM1367"/>
  <c r="BIM1372" s="1"/>
  <c r="BHU1372"/>
  <c r="BHV1367"/>
  <c r="BHV1372" s="1"/>
  <c r="BHD1372"/>
  <c r="BHG1367"/>
  <c r="BHG1372" s="1"/>
  <c r="BGO1372"/>
  <c r="BGP1367"/>
  <c r="BGP1372" s="1"/>
  <c r="BFX1372"/>
  <c r="BGA1367"/>
  <c r="BGA1372" s="1"/>
  <c r="BFI1372"/>
  <c r="BFJ1367"/>
  <c r="BFJ1372" s="1"/>
  <c r="BER1372"/>
  <c r="BEU1367"/>
  <c r="BEU1372" s="1"/>
  <c r="BEC1372"/>
  <c r="BED1367"/>
  <c r="BED1372" s="1"/>
  <c r="BDL1372"/>
  <c r="BDO1367"/>
  <c r="BDO1372" s="1"/>
  <c r="BCW1372"/>
  <c r="BCX1367"/>
  <c r="BCX1372" s="1"/>
  <c r="BCF1372"/>
  <c r="BCI1367"/>
  <c r="BCI1372" s="1"/>
  <c r="BBQ1372"/>
  <c r="BBR1367"/>
  <c r="BBR1372" s="1"/>
  <c r="BAZ1372"/>
  <c r="BBC1367"/>
  <c r="BBC1372" s="1"/>
  <c r="BAK1372"/>
  <c r="BAL1367"/>
  <c r="BAL1372" s="1"/>
  <c r="AZT1372"/>
  <c r="AZW1367"/>
  <c r="AZW1372" s="1"/>
  <c r="AZE1372"/>
  <c r="AZF1367"/>
  <c r="AZF1372" s="1"/>
  <c r="AYN1372"/>
  <c r="AYQ1367"/>
  <c r="AYQ1372" s="1"/>
  <c r="AXY1372"/>
  <c r="AXZ1367"/>
  <c r="AXZ1372" s="1"/>
  <c r="AXH1372"/>
  <c r="AXK1367"/>
  <c r="AXK1372" s="1"/>
  <c r="AWS1372"/>
  <c r="AWT1367"/>
  <c r="AWT1372" s="1"/>
  <c r="AWB1372"/>
  <c r="AWE1367"/>
  <c r="AWE1372" s="1"/>
  <c r="AVM1372"/>
  <c r="AVN1367"/>
  <c r="AVN1372" s="1"/>
  <c r="AUV1372"/>
  <c r="AUY1367"/>
  <c r="AUY1372" s="1"/>
  <c r="AUG1372"/>
  <c r="AUH1367"/>
  <c r="AUH1372" s="1"/>
  <c r="ATP1372"/>
  <c r="ATS1367"/>
  <c r="ATS1372" s="1"/>
  <c r="ATA1372"/>
  <c r="ATB1367"/>
  <c r="ATB1372" s="1"/>
  <c r="ASJ1372"/>
  <c r="ASM1367"/>
  <c r="ASM1372" s="1"/>
  <c r="ARU1372"/>
  <c r="ARV1367"/>
  <c r="ARV1372" s="1"/>
  <c r="ARD1372"/>
  <c r="ARG1367"/>
  <c r="ARG1372" s="1"/>
  <c r="AQO1372"/>
  <c r="AQP1367"/>
  <c r="AQP1372" s="1"/>
  <c r="APX1372"/>
  <c r="AQA1367"/>
  <c r="AQA1372" s="1"/>
  <c r="API1372"/>
  <c r="APJ1367"/>
  <c r="APJ1372" s="1"/>
  <c r="AOR1372"/>
  <c r="AOU1367"/>
  <c r="AOU1372" s="1"/>
  <c r="AOC1372"/>
  <c r="AOD1367"/>
  <c r="AOD1372" s="1"/>
  <c r="ANL1372"/>
  <c r="ANO1367"/>
  <c r="ANO1372" s="1"/>
  <c r="AMW1372"/>
  <c r="AMX1367"/>
  <c r="AMX1372" s="1"/>
  <c r="AMF1372"/>
  <c r="AMI1367"/>
  <c r="AMI1372" s="1"/>
  <c r="ALQ1372"/>
  <c r="ALR1367"/>
  <c r="ALR1372" s="1"/>
  <c r="AKZ1372"/>
  <c r="ALC1367"/>
  <c r="ALC1372" s="1"/>
  <c r="AKK1372"/>
  <c r="AKL1367"/>
  <c r="AKL1372" s="1"/>
  <c r="AJT1372"/>
  <c r="AJW1367"/>
  <c r="AJW1372" s="1"/>
  <c r="AJE1372"/>
  <c r="AJF1367"/>
  <c r="AJF1372" s="1"/>
  <c r="AIN1372"/>
  <c r="AIQ1367"/>
  <c r="AIQ1372" s="1"/>
  <c r="AHY1372"/>
  <c r="AHZ1367"/>
  <c r="AHZ1372" s="1"/>
  <c r="AHH1372"/>
  <c r="AHK1367"/>
  <c r="AHK1372" s="1"/>
  <c r="AGS1372"/>
  <c r="AGT1367"/>
  <c r="AGT1372" s="1"/>
  <c r="AGB1372"/>
  <c r="AGE1367"/>
  <c r="AGE1372" s="1"/>
  <c r="AFM1372"/>
  <c r="AFN1367"/>
  <c r="AFN1372" s="1"/>
  <c r="AEV1372"/>
  <c r="AEY1367"/>
  <c r="AEY1372" s="1"/>
  <c r="AEG1372"/>
  <c r="AEH1367"/>
  <c r="AEH1372" s="1"/>
  <c r="ADP1372"/>
  <c r="ADS1367"/>
  <c r="ADS1372" s="1"/>
  <c r="ADA1372"/>
  <c r="ADB1367"/>
  <c r="ADB1372" s="1"/>
  <c r="ACJ1372"/>
  <c r="ACM1367"/>
  <c r="ACM1372" s="1"/>
  <c r="ABU1372"/>
  <c r="ABV1367"/>
  <c r="ABV1372" s="1"/>
  <c r="ABD1372"/>
  <c r="ABG1367"/>
  <c r="ABG1372" s="1"/>
  <c r="AAO1372"/>
  <c r="AAP1367"/>
  <c r="AAP1372" s="1"/>
  <c r="ZX1372"/>
  <c r="AAA1367"/>
  <c r="AAA1372" s="1"/>
  <c r="ZI1372"/>
  <c r="ZJ1367"/>
  <c r="ZJ1372" s="1"/>
  <c r="YR1372"/>
  <c r="YU1367"/>
  <c r="YU1372" s="1"/>
  <c r="YC1372"/>
  <c r="YD1367"/>
  <c r="YD1372" s="1"/>
  <c r="XL1372"/>
  <c r="XO1367"/>
  <c r="XO1372" s="1"/>
  <c r="WW1372"/>
  <c r="WX1367"/>
  <c r="WX1372" s="1"/>
  <c r="WF1372"/>
  <c r="WI1367"/>
  <c r="WI1372" s="1"/>
  <c r="VQ1372"/>
  <c r="VR1367"/>
  <c r="VR1372" s="1"/>
  <c r="UZ1372"/>
  <c r="VC1367"/>
  <c r="VC1372" s="1"/>
  <c r="UK1372"/>
  <c r="UL1367"/>
  <c r="UL1372" s="1"/>
  <c r="TT1372"/>
  <c r="TW1367"/>
  <c r="TW1372" s="1"/>
  <c r="TE1372"/>
  <c r="TF1367"/>
  <c r="TF1372" s="1"/>
  <c r="SN1372"/>
  <c r="SQ1367"/>
  <c r="SQ1372" s="1"/>
  <c r="RY1372"/>
  <c r="RZ1367"/>
  <c r="RZ1372" s="1"/>
  <c r="RH1372"/>
  <c r="RK1367"/>
  <c r="RK1372" s="1"/>
  <c r="QS1372"/>
  <c r="QT1367"/>
  <c r="QT1372" s="1"/>
  <c r="QB1372"/>
  <c r="QE1367"/>
  <c r="QE1372" s="1"/>
  <c r="PM1372"/>
  <c r="PN1367"/>
  <c r="PN1372" s="1"/>
  <c r="OV1372"/>
  <c r="OY1367"/>
  <c r="OY1372" s="1"/>
  <c r="OG1372"/>
  <c r="OH1367"/>
  <c r="OH1372" s="1"/>
  <c r="NP1372"/>
  <c r="NS1367"/>
  <c r="NS1372" s="1"/>
  <c r="NA1372"/>
  <c r="NB1367"/>
  <c r="NB1372" s="1"/>
  <c r="MJ1372"/>
  <c r="MM1367"/>
  <c r="MM1372" s="1"/>
  <c r="LU1372"/>
  <c r="LV1367"/>
  <c r="LV1372" s="1"/>
  <c r="LD1372"/>
  <c r="LG1367"/>
  <c r="LG1372" s="1"/>
  <c r="KO1372"/>
  <c r="KP1367"/>
  <c r="KP1372" s="1"/>
  <c r="JX1372"/>
  <c r="KA1367"/>
  <c r="KA1372" s="1"/>
  <c r="JI1372"/>
  <c r="JJ1367"/>
  <c r="JJ1372" s="1"/>
  <c r="IR1372"/>
  <c r="IU1367"/>
  <c r="IU1372" s="1"/>
  <c r="IC1372"/>
  <c r="ID1367"/>
  <c r="ID1372" s="1"/>
  <c r="HL1372"/>
  <c r="HO1367"/>
  <c r="HO1372" s="1"/>
  <c r="GW1372"/>
  <c r="GX1367"/>
  <c r="GX1372" s="1"/>
  <c r="GF1372"/>
  <c r="GI1367"/>
  <c r="GI1372" s="1"/>
  <c r="FQ1372"/>
  <c r="FR1367"/>
  <c r="FR1372" s="1"/>
  <c r="EZ1372"/>
  <c r="FC1367"/>
  <c r="FC1372" s="1"/>
  <c r="EK1372"/>
  <c r="EL1367"/>
  <c r="EL1372" s="1"/>
  <c r="DT1372"/>
  <c r="DW1367"/>
  <c r="DW1372" s="1"/>
  <c r="DE1372"/>
  <c r="DF1367"/>
  <c r="DF1372" s="1"/>
  <c r="CN1372"/>
  <c r="CQ1367"/>
  <c r="CQ1372" s="1"/>
  <c r="BY1372"/>
  <c r="BZ1367"/>
  <c r="BZ1372" s="1"/>
  <c r="BH1372"/>
  <c r="BK1367"/>
  <c r="BK1372" s="1"/>
  <c r="AS1372"/>
  <c r="AT1367"/>
  <c r="AT1372" s="1"/>
  <c r="AB1372"/>
  <c r="AE1367"/>
  <c r="AE1372" s="1"/>
  <c r="M1372"/>
  <c r="N1367"/>
  <c r="N1372" s="1"/>
  <c r="XFD1362"/>
  <c r="XFC1362"/>
  <c r="XDX1362"/>
  <c r="XDW1362"/>
  <c r="XCR1362"/>
  <c r="XCQ1362"/>
  <c r="XBL1362"/>
  <c r="XBK1362"/>
  <c r="XAF1362"/>
  <c r="XAE1362"/>
  <c r="WYZ1362"/>
  <c r="WYY1362"/>
  <c r="WXT1362"/>
  <c r="WXS1362"/>
  <c r="WWN1362"/>
  <c r="WWM1362"/>
  <c r="WVH1362"/>
  <c r="WVG1362"/>
  <c r="WUB1362"/>
  <c r="WUA1362"/>
  <c r="WSV1362"/>
  <c r="WSU1362"/>
  <c r="WRP1362"/>
  <c r="WRO1362"/>
  <c r="WQJ1362"/>
  <c r="WQI1362"/>
  <c r="WPD1362"/>
  <c r="WPC1362"/>
  <c r="WNX1362"/>
  <c r="WNW1362"/>
  <c r="WMR1362"/>
  <c r="WMQ1362"/>
  <c r="WLL1362"/>
  <c r="WLK1362"/>
  <c r="WKF1362"/>
  <c r="WKE1362"/>
  <c r="WIZ1362"/>
  <c r="WIY1362"/>
  <c r="WHT1362"/>
  <c r="WHS1362"/>
  <c r="WGN1362"/>
  <c r="WGM1362"/>
  <c r="WFH1362"/>
  <c r="WFG1362"/>
  <c r="WEB1362"/>
  <c r="WEA1362"/>
  <c r="WCV1362"/>
  <c r="WCU1362"/>
  <c r="WBP1362"/>
  <c r="WBO1362"/>
  <c r="WAJ1362"/>
  <c r="WAI1362"/>
  <c r="VZD1362"/>
  <c r="VZC1362"/>
  <c r="VXX1362"/>
  <c r="VXW1362"/>
  <c r="VWR1362"/>
  <c r="VWQ1362"/>
  <c r="VVL1362"/>
  <c r="VVK1362"/>
  <c r="VUF1362"/>
  <c r="VUE1362"/>
  <c r="VSZ1362"/>
  <c r="VSY1362"/>
  <c r="VRT1362"/>
  <c r="VRS1362"/>
  <c r="VQN1362"/>
  <c r="VQM1362"/>
  <c r="VPH1362"/>
  <c r="VPG1362"/>
  <c r="VOB1362"/>
  <c r="VOA1362"/>
  <c r="VMV1362"/>
  <c r="VMU1362"/>
  <c r="VLP1362"/>
  <c r="VLO1362"/>
  <c r="VKJ1362"/>
  <c r="VKI1362"/>
  <c r="VJD1362"/>
  <c r="VJC1362"/>
  <c r="VHX1362"/>
  <c r="VHW1362"/>
  <c r="VGR1362"/>
  <c r="VGQ1362"/>
  <c r="VFL1362"/>
  <c r="VFK1362"/>
  <c r="VEF1362"/>
  <c r="VEE1362"/>
  <c r="VCZ1362"/>
  <c r="VCY1362"/>
  <c r="VBT1362"/>
  <c r="VBS1362"/>
  <c r="VAN1362"/>
  <c r="VAM1362"/>
  <c r="UZH1362"/>
  <c r="UZG1362"/>
  <c r="UYB1362"/>
  <c r="UYA1362"/>
  <c r="UWV1362"/>
  <c r="UWU1362"/>
  <c r="UVP1362"/>
  <c r="UVO1362"/>
  <c r="UUJ1362"/>
  <c r="UUI1362"/>
  <c r="UTD1362"/>
  <c r="UTC1362"/>
  <c r="URX1362"/>
  <c r="URW1362"/>
  <c r="UQR1362"/>
  <c r="UQQ1362"/>
  <c r="UPL1362"/>
  <c r="UPK1362"/>
  <c r="UOF1362"/>
  <c r="UOE1362"/>
  <c r="UMZ1362"/>
  <c r="UMY1362"/>
  <c r="ULT1362"/>
  <c r="ULS1362"/>
  <c r="UKN1362"/>
  <c r="UKM1362"/>
  <c r="UJH1362"/>
  <c r="UJG1362"/>
  <c r="UIB1362"/>
  <c r="UIA1362"/>
  <c r="UGV1362"/>
  <c r="UGU1362"/>
  <c r="UFP1362"/>
  <c r="UFO1362"/>
  <c r="UEJ1362"/>
  <c r="UEI1362"/>
  <c r="UDD1362"/>
  <c r="UDC1362"/>
  <c r="UBX1362"/>
  <c r="UBW1362"/>
  <c r="UAR1362"/>
  <c r="UAQ1362"/>
  <c r="TZL1362"/>
  <c r="TZK1362"/>
  <c r="TYF1362"/>
  <c r="TYE1362"/>
  <c r="TWZ1362"/>
  <c r="TWY1362"/>
  <c r="TVT1362"/>
  <c r="TVS1362"/>
  <c r="TUN1362"/>
  <c r="TUM1362"/>
  <c r="TTH1362"/>
  <c r="TTG1362"/>
  <c r="TSB1362"/>
  <c r="TSA1362"/>
  <c r="TQV1362"/>
  <c r="TQU1362"/>
  <c r="TPP1362"/>
  <c r="TPO1362"/>
  <c r="TOJ1362"/>
  <c r="TOI1362"/>
  <c r="TND1362"/>
  <c r="TNC1362"/>
  <c r="TLX1362"/>
  <c r="TLW1362"/>
  <c r="TKR1362"/>
  <c r="TKQ1362"/>
  <c r="TJL1362"/>
  <c r="TJK1362"/>
  <c r="TIF1362"/>
  <c r="TIE1362"/>
  <c r="TGZ1362"/>
  <c r="TGY1362"/>
  <c r="TFT1362"/>
  <c r="TFS1362"/>
  <c r="TEN1362"/>
  <c r="TEM1362"/>
  <c r="TDH1362"/>
  <c r="TDG1362"/>
  <c r="TCB1362"/>
  <c r="TCA1362"/>
  <c r="TAV1362"/>
  <c r="TAU1362"/>
  <c r="SZP1362"/>
  <c r="SZO1362"/>
  <c r="SYJ1362"/>
  <c r="SYI1362"/>
  <c r="SXD1362"/>
  <c r="SXC1362"/>
  <c r="SVX1362"/>
  <c r="SVW1362"/>
  <c r="SUR1362"/>
  <c r="SUQ1362"/>
  <c r="STL1362"/>
  <c r="STK1362"/>
  <c r="SSF1362"/>
  <c r="SSE1362"/>
  <c r="SQZ1362"/>
  <c r="SQY1362"/>
  <c r="SPT1362"/>
  <c r="SPS1362"/>
  <c r="SON1362"/>
  <c r="SOM1362"/>
  <c r="SNH1362"/>
  <c r="SNG1362"/>
  <c r="SMB1362"/>
  <c r="SMA1362"/>
  <c r="SKV1362"/>
  <c r="SKU1362"/>
  <c r="SJP1362"/>
  <c r="SJO1362"/>
  <c r="SIJ1362"/>
  <c r="SII1362"/>
  <c r="SHD1362"/>
  <c r="SHC1362"/>
  <c r="SFX1362"/>
  <c r="SFW1362"/>
  <c r="SER1362"/>
  <c r="SEQ1362"/>
  <c r="SDL1362"/>
  <c r="SDK1362"/>
  <c r="SCF1362"/>
  <c r="SCE1362"/>
  <c r="SAZ1362"/>
  <c r="SAY1362"/>
  <c r="RZT1362"/>
  <c r="RZS1362"/>
  <c r="RYN1362"/>
  <c r="RYM1362"/>
  <c r="RXH1362"/>
  <c r="RXG1362"/>
  <c r="RWB1362"/>
  <c r="RWA1362"/>
  <c r="RUV1362"/>
  <c r="RUU1362"/>
  <c r="RTP1362"/>
  <c r="RTO1362"/>
  <c r="RSJ1362"/>
  <c r="RSI1362"/>
  <c r="RRD1362"/>
  <c r="RRC1362"/>
  <c r="RPX1362"/>
  <c r="RPW1362"/>
  <c r="ROR1362"/>
  <c r="ROQ1362"/>
  <c r="RNL1362"/>
  <c r="RNK1362"/>
  <c r="RMF1362"/>
  <c r="RME1362"/>
  <c r="RKZ1362"/>
  <c r="RKY1362"/>
  <c r="RJT1362"/>
  <c r="RJS1362"/>
  <c r="RIN1362"/>
  <c r="RIM1362"/>
  <c r="RHH1362"/>
  <c r="RHG1362"/>
  <c r="RGB1362"/>
  <c r="RGA1362"/>
  <c r="REV1362"/>
  <c r="REU1362"/>
  <c r="RDP1362"/>
  <c r="RDO1362"/>
  <c r="RCJ1362"/>
  <c r="RCI1362"/>
  <c r="RBD1362"/>
  <c r="RBC1362"/>
  <c r="QZX1362"/>
  <c r="QZW1362"/>
  <c r="QYR1362"/>
  <c r="QYQ1362"/>
  <c r="QXL1362"/>
  <c r="QXK1362"/>
  <c r="QWF1362"/>
  <c r="QWE1362"/>
  <c r="QUZ1362"/>
  <c r="QUY1362"/>
  <c r="QTT1362"/>
  <c r="QTS1362"/>
  <c r="QSN1362"/>
  <c r="QSM1362"/>
  <c r="QRH1362"/>
  <c r="QRG1362"/>
  <c r="QQB1362"/>
  <c r="QQA1362"/>
  <c r="QOV1362"/>
  <c r="QOU1362"/>
  <c r="QNP1362"/>
  <c r="QNO1362"/>
  <c r="QMJ1362"/>
  <c r="QMI1362"/>
  <c r="QLD1362"/>
  <c r="QLC1362"/>
  <c r="QJX1362"/>
  <c r="QJW1362"/>
  <c r="QIR1362"/>
  <c r="QIQ1362"/>
  <c r="QHL1362"/>
  <c r="QHK1362"/>
  <c r="QGF1362"/>
  <c r="QGE1362"/>
  <c r="QEZ1362"/>
  <c r="QEY1362"/>
  <c r="QDT1362"/>
  <c r="QDS1362"/>
  <c r="QCN1362"/>
  <c r="QCM1362"/>
  <c r="QBH1362"/>
  <c r="QBG1362"/>
  <c r="QAB1362"/>
  <c r="QAA1362"/>
  <c r="PYV1362"/>
  <c r="PYU1362"/>
  <c r="PXP1362"/>
  <c r="PXO1362"/>
  <c r="PWJ1362"/>
  <c r="PWI1362"/>
  <c r="PVD1362"/>
  <c r="PVC1362"/>
  <c r="PTX1362"/>
  <c r="PTW1362"/>
  <c r="PSR1362"/>
  <c r="PSQ1362"/>
  <c r="PRL1362"/>
  <c r="PRK1362"/>
  <c r="PQF1362"/>
  <c r="PQE1362"/>
  <c r="POZ1362"/>
  <c r="POY1362"/>
  <c r="PNT1362"/>
  <c r="PNS1362"/>
  <c r="PMN1362"/>
  <c r="PMM1362"/>
  <c r="PLH1362"/>
  <c r="PLG1362"/>
  <c r="PKB1362"/>
  <c r="PKA1362"/>
  <c r="PIV1362"/>
  <c r="PIU1362"/>
  <c r="PHP1362"/>
  <c r="PHO1362"/>
  <c r="PGJ1362"/>
  <c r="PGI1362"/>
  <c r="PFD1362"/>
  <c r="PFC1362"/>
  <c r="PDX1362"/>
  <c r="PDW1362"/>
  <c r="PCR1362"/>
  <c r="PCQ1362"/>
  <c r="PBL1362"/>
  <c r="PBK1362"/>
  <c r="PAF1362"/>
  <c r="PAE1362"/>
  <c r="OYZ1362"/>
  <c r="OYY1362"/>
  <c r="OXT1362"/>
  <c r="OXS1362"/>
  <c r="OWN1362"/>
  <c r="OWM1362"/>
  <c r="OVH1362"/>
  <c r="OVG1362"/>
  <c r="OUB1362"/>
  <c r="OUA1362"/>
  <c r="OSV1362"/>
  <c r="OSU1362"/>
  <c r="ORP1362"/>
  <c r="ORO1362"/>
  <c r="OQJ1362"/>
  <c r="OQI1362"/>
  <c r="OPD1362"/>
  <c r="OPC1362"/>
  <c r="ONX1362"/>
  <c r="ONW1362"/>
  <c r="OMR1362"/>
  <c r="OMQ1362"/>
  <c r="OLL1362"/>
  <c r="OLK1362"/>
  <c r="OKF1362"/>
  <c r="OKE1362"/>
  <c r="OIZ1362"/>
  <c r="OIY1362"/>
  <c r="OHT1362"/>
  <c r="OHS1362"/>
  <c r="OGN1362"/>
  <c r="OGM1362"/>
  <c r="OFH1362"/>
  <c r="OFG1362"/>
  <c r="OEB1362"/>
  <c r="OEA1362"/>
  <c r="OCV1362"/>
  <c r="OCU1362"/>
  <c r="OBP1362"/>
  <c r="OBO1362"/>
  <c r="OAJ1362"/>
  <c r="OAI1362"/>
  <c r="NZD1362"/>
  <c r="NZC1362"/>
  <c r="NXX1362"/>
  <c r="NXW1362"/>
  <c r="NWR1362"/>
  <c r="NWQ1362"/>
  <c r="NVL1362"/>
  <c r="NVK1362"/>
  <c r="NUF1362"/>
  <c r="NUE1362"/>
  <c r="NSZ1362"/>
  <c r="NSY1362"/>
  <c r="NRT1362"/>
  <c r="NRS1362"/>
  <c r="NQN1362"/>
  <c r="NQM1362"/>
  <c r="NPH1362"/>
  <c r="NPG1362"/>
  <c r="NOB1362"/>
  <c r="NOA1362"/>
  <c r="NMV1362"/>
  <c r="NMU1362"/>
  <c r="NLP1362"/>
  <c r="NLO1362"/>
  <c r="NKJ1362"/>
  <c r="NKI1362"/>
  <c r="NJD1362"/>
  <c r="NJC1362"/>
  <c r="NHX1362"/>
  <c r="NHW1362"/>
  <c r="NGR1362"/>
  <c r="NGQ1362"/>
  <c r="NFL1362"/>
  <c r="NFK1362"/>
  <c r="NEF1362"/>
  <c r="NEE1362"/>
  <c r="NCZ1362"/>
  <c r="NCY1362"/>
  <c r="NBT1362"/>
  <c r="NBS1362"/>
  <c r="NAN1362"/>
  <c r="NAM1362"/>
  <c r="MZH1362"/>
  <c r="MZG1362"/>
  <c r="MYB1362"/>
  <c r="MYA1362"/>
  <c r="MWV1362"/>
  <c r="MWU1362"/>
  <c r="MVP1362"/>
  <c r="MVO1362"/>
  <c r="MUJ1362"/>
  <c r="MUI1362"/>
  <c r="MTD1362"/>
  <c r="MTC1362"/>
  <c r="MRX1362"/>
  <c r="MRW1362"/>
  <c r="MQR1362"/>
  <c r="MQQ1362"/>
  <c r="MPL1362"/>
  <c r="MPK1362"/>
  <c r="MOF1362"/>
  <c r="MOE1362"/>
  <c r="MMZ1362"/>
  <c r="MMY1362"/>
  <c r="MLT1362"/>
  <c r="MLS1362"/>
  <c r="MKN1362"/>
  <c r="MKM1362"/>
  <c r="MJH1362"/>
  <c r="MJG1362"/>
  <c r="MIB1362"/>
  <c r="MIA1362"/>
  <c r="MGV1362"/>
  <c r="MGU1362"/>
  <c r="MFP1362"/>
  <c r="MFO1362"/>
  <c r="MEJ1362"/>
  <c r="MEI1362"/>
  <c r="MDD1362"/>
  <c r="MDC1362"/>
  <c r="MBX1362"/>
  <c r="MBW1362"/>
  <c r="MAR1362"/>
  <c r="MAQ1362"/>
  <c r="LZL1362"/>
  <c r="LZK1362"/>
  <c r="LYF1362"/>
  <c r="LYE1362"/>
  <c r="LWZ1362"/>
  <c r="LWY1362"/>
  <c r="LVT1362"/>
  <c r="LVS1362"/>
  <c r="LUN1362"/>
  <c r="LUM1362"/>
  <c r="LTH1362"/>
  <c r="LTG1362"/>
  <c r="LSB1362"/>
  <c r="LSA1362"/>
  <c r="LQV1362"/>
  <c r="LQU1362"/>
  <c r="LPP1362"/>
  <c r="LPO1362"/>
  <c r="LOJ1362"/>
  <c r="LOI1362"/>
  <c r="LND1362"/>
  <c r="LNC1362"/>
  <c r="LLX1362"/>
  <c r="LLW1362"/>
  <c r="LKR1362"/>
  <c r="LKQ1362"/>
  <c r="LJL1362"/>
  <c r="LJK1362"/>
  <c r="LIF1362"/>
  <c r="LIE1362"/>
  <c r="LGZ1362"/>
  <c r="LGY1362"/>
  <c r="LFT1362"/>
  <c r="LFS1362"/>
  <c r="LEN1362"/>
  <c r="LEM1362"/>
  <c r="LDH1362"/>
  <c r="LDG1362"/>
  <c r="LCB1362"/>
  <c r="LCA1362"/>
  <c r="LAV1362"/>
  <c r="LAU1362"/>
  <c r="KZP1362"/>
  <c r="KZO1362"/>
  <c r="KYJ1362"/>
  <c r="KYI1362"/>
  <c r="KXD1362"/>
  <c r="KXC1362"/>
  <c r="KVX1362"/>
  <c r="KVW1362"/>
  <c r="KUR1362"/>
  <c r="KUQ1362"/>
  <c r="KTL1362"/>
  <c r="KTK1362"/>
  <c r="KSF1362"/>
  <c r="KSE1362"/>
  <c r="KQZ1362"/>
  <c r="KQY1362"/>
  <c r="KPT1362"/>
  <c r="KPS1362"/>
  <c r="KON1362"/>
  <c r="KOM1362"/>
  <c r="KNH1362"/>
  <c r="KNG1362"/>
  <c r="KMB1362"/>
  <c r="KMA1362"/>
  <c r="KKV1362"/>
  <c r="KKU1362"/>
  <c r="KJP1362"/>
  <c r="KJO1362"/>
  <c r="KIJ1362"/>
  <c r="KII1362"/>
  <c r="KHD1362"/>
  <c r="KHC1362"/>
  <c r="KFX1362"/>
  <c r="KFW1362"/>
  <c r="KER1362"/>
  <c r="KEQ1362"/>
  <c r="KDL1362"/>
  <c r="KDK1362"/>
  <c r="KCF1362"/>
  <c r="KCE1362"/>
  <c r="KAZ1362"/>
  <c r="KAY1362"/>
  <c r="JZT1362"/>
  <c r="JZS1362"/>
  <c r="JYN1362"/>
  <c r="JYM1362"/>
  <c r="JXH1362"/>
  <c r="JXG1362"/>
  <c r="JWB1362"/>
  <c r="JWA1362"/>
  <c r="JUV1362"/>
  <c r="JUU1362"/>
  <c r="JTP1362"/>
  <c r="JTO1362"/>
  <c r="JSJ1362"/>
  <c r="JSI1362"/>
  <c r="JRD1362"/>
  <c r="JRC1362"/>
  <c r="JPX1362"/>
  <c r="JPW1362"/>
  <c r="JOR1362"/>
  <c r="JOQ1362"/>
  <c r="JNL1362"/>
  <c r="JNK1362"/>
  <c r="JMF1362"/>
  <c r="JME1362"/>
  <c r="JKZ1362"/>
  <c r="JKY1362"/>
  <c r="JJT1362"/>
  <c r="JJS1362"/>
  <c r="JIN1362"/>
  <c r="JIM1362"/>
  <c r="JHH1362"/>
  <c r="JHG1362"/>
  <c r="JGB1362"/>
  <c r="JGA1362"/>
  <c r="JEV1362"/>
  <c r="JEU1362"/>
  <c r="JDP1362"/>
  <c r="JDO1362"/>
  <c r="JCJ1362"/>
  <c r="JCI1362"/>
  <c r="JBD1362"/>
  <c r="JBC1362"/>
  <c r="IZX1362"/>
  <c r="IZW1362"/>
  <c r="IYR1362"/>
  <c r="IYQ1362"/>
  <c r="IXL1362"/>
  <c r="IXK1362"/>
  <c r="IWF1362"/>
  <c r="IWE1362"/>
  <c r="IUZ1362"/>
  <c r="IUY1362"/>
  <c r="ITT1362"/>
  <c r="ITS1362"/>
  <c r="ISN1362"/>
  <c r="ISM1362"/>
  <c r="IRH1362"/>
  <c r="IRG1362"/>
  <c r="IQB1362"/>
  <c r="IQA1362"/>
  <c r="IOV1362"/>
  <c r="IOU1362"/>
  <c r="INP1362"/>
  <c r="INO1362"/>
  <c r="IMJ1362"/>
  <c r="IMI1362"/>
  <c r="ILD1362"/>
  <c r="ILC1362"/>
  <c r="IJX1362"/>
  <c r="IJW1362"/>
  <c r="IIR1362"/>
  <c r="IIQ1362"/>
  <c r="IHL1362"/>
  <c r="IHK1362"/>
  <c r="IGF1362"/>
  <c r="IGE1362"/>
  <c r="IEZ1362"/>
  <c r="IEY1362"/>
  <c r="IDT1362"/>
  <c r="IDS1362"/>
  <c r="ICN1362"/>
  <c r="ICM1362"/>
  <c r="IBH1362"/>
  <c r="IBG1362"/>
  <c r="IAB1362"/>
  <c r="IAA1362"/>
  <c r="HYV1362"/>
  <c r="HYU1362"/>
  <c r="HXP1362"/>
  <c r="HXO1362"/>
  <c r="HWJ1362"/>
  <c r="HWI1362"/>
  <c r="HVD1362"/>
  <c r="HVC1362"/>
  <c r="HTX1362"/>
  <c r="HTW1362"/>
  <c r="HSR1362"/>
  <c r="HSQ1362"/>
  <c r="HRL1362"/>
  <c r="HRK1362"/>
  <c r="HQF1362"/>
  <c r="HQE1362"/>
  <c r="HOZ1362"/>
  <c r="HOY1362"/>
  <c r="HNT1362"/>
  <c r="HNS1362"/>
  <c r="HMN1362"/>
  <c r="HMM1362"/>
  <c r="HLH1362"/>
  <c r="HLG1362"/>
  <c r="HKB1362"/>
  <c r="HKA1362"/>
  <c r="HIV1362"/>
  <c r="HIU1362"/>
  <c r="HHP1362"/>
  <c r="HHO1362"/>
  <c r="HGJ1362"/>
  <c r="HGI1362"/>
  <c r="HFD1362"/>
  <c r="HFC1362"/>
  <c r="HDX1362"/>
  <c r="HDW1362"/>
  <c r="HCR1362"/>
  <c r="HCQ1362"/>
  <c r="HBL1362"/>
  <c r="HBK1362"/>
  <c r="HAF1362"/>
  <c r="HAE1362"/>
  <c r="GYZ1362"/>
  <c r="GYY1362"/>
  <c r="GXT1362"/>
  <c r="GXS1362"/>
  <c r="GWN1362"/>
  <c r="GWM1362"/>
  <c r="GVH1362"/>
  <c r="GVG1362"/>
  <c r="GUB1362"/>
  <c r="GUA1362"/>
  <c r="GSV1362"/>
  <c r="GSU1362"/>
  <c r="GRP1362"/>
  <c r="GRO1362"/>
  <c r="GQJ1362"/>
  <c r="GQI1362"/>
  <c r="GPD1362"/>
  <c r="GPC1362"/>
  <c r="GNX1362"/>
  <c r="GNW1362"/>
  <c r="GMR1362"/>
  <c r="GMQ1362"/>
  <c r="GLL1362"/>
  <c r="GLK1362"/>
  <c r="GKF1362"/>
  <c r="GKE1362"/>
  <c r="GIZ1362"/>
  <c r="GIY1362"/>
  <c r="GHT1362"/>
  <c r="GHS1362"/>
  <c r="GGN1362"/>
  <c r="GGM1362"/>
  <c r="GFH1362"/>
  <c r="GFG1362"/>
  <c r="GEB1362"/>
  <c r="GEA1362"/>
  <c r="GCV1362"/>
  <c r="GCU1362"/>
  <c r="GBP1362"/>
  <c r="GBO1362"/>
  <c r="GAJ1362"/>
  <c r="GAI1362"/>
  <c r="FZD1362"/>
  <c r="FZC1362"/>
  <c r="FXX1362"/>
  <c r="FXW1362"/>
  <c r="FWR1362"/>
  <c r="FWQ1362"/>
  <c r="FVL1362"/>
  <c r="FVK1362"/>
  <c r="FUF1362"/>
  <c r="FUE1362"/>
  <c r="FSZ1362"/>
  <c r="FSY1362"/>
  <c r="FRT1362"/>
  <c r="FRS1362"/>
  <c r="FQN1362"/>
  <c r="FQM1362"/>
  <c r="FPH1362"/>
  <c r="FPG1362"/>
  <c r="FOB1362"/>
  <c r="FOA1362"/>
  <c r="FMV1362"/>
  <c r="FMU1362"/>
  <c r="FLP1362"/>
  <c r="FLO1362"/>
  <c r="FJD1362"/>
  <c r="FJC1362"/>
  <c r="FGR1362"/>
  <c r="FGQ1362"/>
  <c r="FEF1362"/>
  <c r="FEE1362"/>
  <c r="FBT1362"/>
  <c r="FBS1362"/>
  <c r="EZH1362"/>
  <c r="EZG1362"/>
  <c r="EWV1362"/>
  <c r="EWU1362"/>
  <c r="EUJ1362"/>
  <c r="EUI1362"/>
  <c r="ERX1362"/>
  <c r="ERW1362"/>
  <c r="EPL1362"/>
  <c r="EPK1362"/>
  <c r="EMZ1362"/>
  <c r="EMY1362"/>
  <c r="EKN1362"/>
  <c r="EKM1362"/>
  <c r="EIB1362"/>
  <c r="EIA1362"/>
  <c r="EFP1362"/>
  <c r="EFO1362"/>
  <c r="EDD1362"/>
  <c r="EDC1362"/>
  <c r="EAR1362"/>
  <c r="EAQ1362"/>
  <c r="DYF1362"/>
  <c r="DYE1362"/>
  <c r="DVT1362"/>
  <c r="DVS1362"/>
  <c r="DTH1362"/>
  <c r="DTG1362"/>
  <c r="DQV1362"/>
  <c r="DQU1362"/>
  <c r="DOJ1362"/>
  <c r="DOI1362"/>
  <c r="DLX1362"/>
  <c r="DLW1362"/>
  <c r="DJL1362"/>
  <c r="DJK1362"/>
  <c r="DGZ1362"/>
  <c r="DGY1362"/>
  <c r="DEN1362"/>
  <c r="DEM1362"/>
  <c r="DCB1362"/>
  <c r="DCA1362"/>
  <c r="CZP1362"/>
  <c r="CZO1362"/>
  <c r="XEX1362"/>
  <c r="XDR1362"/>
  <c r="XCL1362"/>
  <c r="XBF1362"/>
  <c r="WZZ1362"/>
  <c r="WYT1362"/>
  <c r="WXN1362"/>
  <c r="WWH1362"/>
  <c r="WVB1362"/>
  <c r="WTV1362"/>
  <c r="WSP1362"/>
  <c r="WRJ1362"/>
  <c r="WQD1362"/>
  <c r="WOX1362"/>
  <c r="WNR1362"/>
  <c r="WML1362"/>
  <c r="WLF1362"/>
  <c r="WJZ1362"/>
  <c r="WIT1362"/>
  <c r="WHN1362"/>
  <c r="WGH1362"/>
  <c r="WFB1362"/>
  <c r="WDV1362"/>
  <c r="WCP1362"/>
  <c r="WBJ1362"/>
  <c r="WAD1362"/>
  <c r="VYX1362"/>
  <c r="VXR1362"/>
  <c r="VWL1362"/>
  <c r="VVF1362"/>
  <c r="VTZ1362"/>
  <c r="VST1362"/>
  <c r="VRN1362"/>
  <c r="VQH1362"/>
  <c r="VPB1362"/>
  <c r="VNV1362"/>
  <c r="VMP1362"/>
  <c r="VLJ1362"/>
  <c r="VKD1362"/>
  <c r="VIX1362"/>
  <c r="VHR1362"/>
  <c r="VGL1362"/>
  <c r="VFF1362"/>
  <c r="VDZ1362"/>
  <c r="VCT1362"/>
  <c r="VBN1362"/>
  <c r="VAH1362"/>
  <c r="UZB1362"/>
  <c r="UXV1362"/>
  <c r="UWP1362"/>
  <c r="UVJ1362"/>
  <c r="UUD1362"/>
  <c r="USX1362"/>
  <c r="URR1362"/>
  <c r="UQL1362"/>
  <c r="UPF1362"/>
  <c r="UNZ1362"/>
  <c r="UMT1362"/>
  <c r="ULN1362"/>
  <c r="UKH1362"/>
  <c r="UJB1362"/>
  <c r="UHV1362"/>
  <c r="UGP1362"/>
  <c r="UFJ1362"/>
  <c r="UED1362"/>
  <c r="UCX1362"/>
  <c r="UBR1362"/>
  <c r="UAL1362"/>
  <c r="TZF1362"/>
  <c r="TXZ1362"/>
  <c r="TWT1362"/>
  <c r="TVN1362"/>
  <c r="TUH1362"/>
  <c r="TTB1362"/>
  <c r="TRV1362"/>
  <c r="TQP1362"/>
  <c r="TPJ1362"/>
  <c r="TOD1362"/>
  <c r="TMX1362"/>
  <c r="TLR1362"/>
  <c r="TKL1362"/>
  <c r="TJF1362"/>
  <c r="THZ1362"/>
  <c r="TGT1362"/>
  <c r="TFN1362"/>
  <c r="TEH1362"/>
  <c r="TDB1362"/>
  <c r="TBV1362"/>
  <c r="TAP1362"/>
  <c r="SZJ1362"/>
  <c r="SYD1362"/>
  <c r="SWX1362"/>
  <c r="SVR1362"/>
  <c r="SUL1362"/>
  <c r="STF1362"/>
  <c r="SRZ1362"/>
  <c r="SQT1362"/>
  <c r="SPN1362"/>
  <c r="SOH1362"/>
  <c r="SNB1362"/>
  <c r="SLV1362"/>
  <c r="SKP1362"/>
  <c r="SJJ1362"/>
  <c r="SID1362"/>
  <c r="SGX1362"/>
  <c r="SFR1362"/>
  <c r="SEL1362"/>
  <c r="SDF1362"/>
  <c r="SBZ1362"/>
  <c r="SAT1362"/>
  <c r="RZN1362"/>
  <c r="RYH1362"/>
  <c r="RXB1362"/>
  <c r="RVV1362"/>
  <c r="RUP1362"/>
  <c r="RTJ1362"/>
  <c r="RSD1362"/>
  <c r="RQX1362"/>
  <c r="RPR1362"/>
  <c r="ROL1362"/>
  <c r="RNF1362"/>
  <c r="RLZ1362"/>
  <c r="RKT1362"/>
  <c r="RJN1362"/>
  <c r="RIH1362"/>
  <c r="RHB1362"/>
  <c r="RFV1362"/>
  <c r="REP1362"/>
  <c r="RDJ1362"/>
  <c r="RCD1362"/>
  <c r="RAX1362"/>
  <c r="QZR1362"/>
  <c r="QYL1362"/>
  <c r="QXF1362"/>
  <c r="QVZ1362"/>
  <c r="QUT1362"/>
  <c r="QTN1362"/>
  <c r="QSH1362"/>
  <c r="QRB1362"/>
  <c r="QPV1362"/>
  <c r="QOP1362"/>
  <c r="QNJ1362"/>
  <c r="QMD1362"/>
  <c r="QKX1362"/>
  <c r="QJR1362"/>
  <c r="QIL1362"/>
  <c r="QHF1362"/>
  <c r="QFZ1362"/>
  <c r="QET1362"/>
  <c r="QDN1362"/>
  <c r="QCH1362"/>
  <c r="QBB1362"/>
  <c r="PZV1362"/>
  <c r="PYP1362"/>
  <c r="PXJ1362"/>
  <c r="PWD1362"/>
  <c r="PUX1362"/>
  <c r="PTR1362"/>
  <c r="PSL1362"/>
  <c r="PRF1362"/>
  <c r="PPZ1362"/>
  <c r="POT1362"/>
  <c r="PNN1362"/>
  <c r="PMH1362"/>
  <c r="PLB1362"/>
  <c r="PJV1362"/>
  <c r="PIP1362"/>
  <c r="PHJ1362"/>
  <c r="PGD1362"/>
  <c r="PEX1362"/>
  <c r="PDR1362"/>
  <c r="PCL1362"/>
  <c r="PBF1362"/>
  <c r="OZZ1362"/>
  <c r="OYT1362"/>
  <c r="OXN1362"/>
  <c r="OWH1362"/>
  <c r="OVB1362"/>
  <c r="OTV1362"/>
  <c r="OSP1362"/>
  <c r="ORJ1362"/>
  <c r="OQD1362"/>
  <c r="OOX1362"/>
  <c r="ONR1362"/>
  <c r="OML1362"/>
  <c r="OLF1362"/>
  <c r="OJZ1362"/>
  <c r="OIT1362"/>
  <c r="OHN1362"/>
  <c r="OGH1362"/>
  <c r="OFB1362"/>
  <c r="ODV1362"/>
  <c r="OCP1362"/>
  <c r="OBJ1362"/>
  <c r="OAD1362"/>
  <c r="NYX1362"/>
  <c r="NXR1362"/>
  <c r="NWL1362"/>
  <c r="NVF1362"/>
  <c r="NTZ1362"/>
  <c r="NST1362"/>
  <c r="NRN1362"/>
  <c r="NQH1362"/>
  <c r="NPB1362"/>
  <c r="NNV1362"/>
  <c r="NMP1362"/>
  <c r="NLJ1362"/>
  <c r="NKD1362"/>
  <c r="NIX1362"/>
  <c r="NHR1362"/>
  <c r="NGL1362"/>
  <c r="NFF1362"/>
  <c r="NDZ1362"/>
  <c r="NCT1362"/>
  <c r="NBN1362"/>
  <c r="NAH1362"/>
  <c r="MZB1362"/>
  <c r="MXV1362"/>
  <c r="MWP1362"/>
  <c r="MVJ1362"/>
  <c r="MUD1362"/>
  <c r="MSX1362"/>
  <c r="MRR1362"/>
  <c r="MQL1362"/>
  <c r="MPF1362"/>
  <c r="MNZ1362"/>
  <c r="MMT1362"/>
  <c r="MLN1362"/>
  <c r="MKH1362"/>
  <c r="MJB1362"/>
  <c r="MHV1362"/>
  <c r="MGP1362"/>
  <c r="MFJ1362"/>
  <c r="MED1362"/>
  <c r="MCX1362"/>
  <c r="MBR1362"/>
  <c r="MAL1362"/>
  <c r="LZF1362"/>
  <c r="LXZ1362"/>
  <c r="LWT1362"/>
  <c r="LVN1362"/>
  <c r="LUH1362"/>
  <c r="LTB1362"/>
  <c r="LRV1362"/>
  <c r="LQP1362"/>
  <c r="LPJ1362"/>
  <c r="LOD1362"/>
  <c r="LMX1362"/>
  <c r="LLR1362"/>
  <c r="LKL1362"/>
  <c r="LJF1362"/>
  <c r="LHZ1362"/>
  <c r="LGT1362"/>
  <c r="LFN1362"/>
  <c r="LEH1362"/>
  <c r="LDB1362"/>
  <c r="LBV1362"/>
  <c r="LAP1362"/>
  <c r="KZJ1362"/>
  <c r="KYD1362"/>
  <c r="KWX1362"/>
  <c r="KVR1362"/>
  <c r="KUL1362"/>
  <c r="KTF1362"/>
  <c r="KRZ1362"/>
  <c r="KQT1362"/>
  <c r="KPN1362"/>
  <c r="KOH1362"/>
  <c r="KNB1362"/>
  <c r="KLV1362"/>
  <c r="KKP1362"/>
  <c r="KJJ1362"/>
  <c r="KID1362"/>
  <c r="KGX1362"/>
  <c r="KFR1362"/>
  <c r="KEL1362"/>
  <c r="KDF1362"/>
  <c r="KBZ1362"/>
  <c r="KAT1362"/>
  <c r="JZN1362"/>
  <c r="JYH1362"/>
  <c r="JXB1362"/>
  <c r="JVV1362"/>
  <c r="JUP1362"/>
  <c r="JTJ1362"/>
  <c r="JSD1362"/>
  <c r="JQX1362"/>
  <c r="JPR1362"/>
  <c r="JOL1362"/>
  <c r="JNF1362"/>
  <c r="JLZ1362"/>
  <c r="JKT1362"/>
  <c r="JJN1362"/>
  <c r="JIH1362"/>
  <c r="JHB1362"/>
  <c r="JFV1362"/>
  <c r="JEP1362"/>
  <c r="JDJ1362"/>
  <c r="JCD1362"/>
  <c r="JAX1362"/>
  <c r="IZR1362"/>
  <c r="IYL1362"/>
  <c r="IXF1362"/>
  <c r="IVZ1362"/>
  <c r="IUT1362"/>
  <c r="ITN1362"/>
  <c r="ISH1362"/>
  <c r="IRB1362"/>
  <c r="IPV1362"/>
  <c r="IOP1362"/>
  <c r="INJ1362"/>
  <c r="IMD1362"/>
  <c r="IKX1362"/>
  <c r="IJR1362"/>
  <c r="IIL1362"/>
  <c r="IHF1362"/>
  <c r="IFZ1362"/>
  <c r="IET1362"/>
  <c r="IDN1362"/>
  <c r="ICH1362"/>
  <c r="IBB1362"/>
  <c r="HZV1362"/>
  <c r="HYP1362"/>
  <c r="HXJ1362"/>
  <c r="HWD1362"/>
  <c r="HUX1362"/>
  <c r="HTR1362"/>
  <c r="HSL1362"/>
  <c r="HRF1362"/>
  <c r="HPZ1362"/>
  <c r="HOT1362"/>
  <c r="HNN1362"/>
  <c r="HMH1362"/>
  <c r="HLB1362"/>
  <c r="HJV1362"/>
  <c r="HIP1362"/>
  <c r="HHJ1362"/>
  <c r="HGD1362"/>
  <c r="HEX1362"/>
  <c r="HDR1362"/>
  <c r="HCL1362"/>
  <c r="HBF1362"/>
  <c r="GZZ1362"/>
  <c r="GYT1362"/>
  <c r="GXN1362"/>
  <c r="GWH1362"/>
  <c r="GVB1362"/>
  <c r="GTV1362"/>
  <c r="GSP1362"/>
  <c r="GRJ1362"/>
  <c r="GQD1362"/>
  <c r="GOX1362"/>
  <c r="GNR1362"/>
  <c r="GML1362"/>
  <c r="GLF1362"/>
  <c r="GJZ1362"/>
  <c r="GIT1362"/>
  <c r="GHN1362"/>
  <c r="GGH1362"/>
  <c r="GFB1362"/>
  <c r="GDV1362"/>
  <c r="GCP1362"/>
  <c r="GBJ1362"/>
  <c r="GAD1362"/>
  <c r="FYX1362"/>
  <c r="FXR1362"/>
  <c r="FWL1362"/>
  <c r="FVF1362"/>
  <c r="FTZ1362"/>
  <c r="FST1362"/>
  <c r="FRN1362"/>
  <c r="FQH1362"/>
  <c r="FPB1362"/>
  <c r="FNV1362"/>
  <c r="FMP1362"/>
  <c r="FLJ1362"/>
  <c r="FJS1362"/>
  <c r="FJT1362"/>
  <c r="FJB1362"/>
  <c r="FHG1362"/>
  <c r="FHH1362"/>
  <c r="FGP1362"/>
  <c r="FEU1362"/>
  <c r="FEV1362"/>
  <c r="FED1362"/>
  <c r="FCI1362"/>
  <c r="FCJ1362"/>
  <c r="FBR1362"/>
  <c r="EZW1362"/>
  <c r="EZX1362"/>
  <c r="EZF1362"/>
  <c r="EXK1362"/>
  <c r="EXL1362"/>
  <c r="EWT1362"/>
  <c r="EUY1362"/>
  <c r="EUZ1362"/>
  <c r="EUH1362"/>
  <c r="ESM1362"/>
  <c r="ESN1362"/>
  <c r="ERV1362"/>
  <c r="EQA1362"/>
  <c r="EQB1362"/>
  <c r="EPJ1362"/>
  <c r="ENO1362"/>
  <c r="ENP1362"/>
  <c r="EMX1362"/>
  <c r="ELC1362"/>
  <c r="ELD1362"/>
  <c r="EKL1362"/>
  <c r="EIQ1362"/>
  <c r="EIR1362"/>
  <c r="EHZ1362"/>
  <c r="EGE1362"/>
  <c r="EGF1362"/>
  <c r="EFN1362"/>
  <c r="EDS1362"/>
  <c r="EDT1362"/>
  <c r="EDB1362"/>
  <c r="EBG1362"/>
  <c r="EBH1362"/>
  <c r="EAP1362"/>
  <c r="DYU1362"/>
  <c r="DYV1362"/>
  <c r="DYD1362"/>
  <c r="DWI1362"/>
  <c r="DWJ1362"/>
  <c r="DVR1362"/>
  <c r="DTW1362"/>
  <c r="DTX1362"/>
  <c r="DTF1362"/>
  <c r="DRK1362"/>
  <c r="DRL1362"/>
  <c r="DQT1362"/>
  <c r="DOY1362"/>
  <c r="DOZ1362"/>
  <c r="DOH1362"/>
  <c r="DMM1362"/>
  <c r="DMN1362"/>
  <c r="DLV1362"/>
  <c r="DKA1362"/>
  <c r="DKB1362"/>
  <c r="DJJ1362"/>
  <c r="DHO1362"/>
  <c r="DHP1362"/>
  <c r="DGX1362"/>
  <c r="DFC1362"/>
  <c r="DFD1362"/>
  <c r="DEL1362"/>
  <c r="DCQ1362"/>
  <c r="DCR1362"/>
  <c r="DBZ1362"/>
  <c r="DAE1362"/>
  <c r="DAF1362"/>
  <c r="CZN1362"/>
  <c r="CXS1362"/>
  <c r="CXT1362"/>
  <c r="CWM1362"/>
  <c r="CWN1362"/>
  <c r="CVG1362"/>
  <c r="CVH1362"/>
  <c r="CUA1362"/>
  <c r="CUB1362"/>
  <c r="CSU1362"/>
  <c r="CSV1362"/>
  <c r="CRO1362"/>
  <c r="CRP1362"/>
  <c r="CQI1362"/>
  <c r="CQJ1362"/>
  <c r="CPC1362"/>
  <c r="CPD1362"/>
  <c r="CNW1362"/>
  <c r="CNX1362"/>
  <c r="CMQ1362"/>
  <c r="CMR1362"/>
  <c r="CLK1362"/>
  <c r="CLL1362"/>
  <c r="CKE1362"/>
  <c r="CKF1362"/>
  <c r="CIY1362"/>
  <c r="CIZ1362"/>
  <c r="CHS1362"/>
  <c r="CHT1362"/>
  <c r="CGM1362"/>
  <c r="CGN1362"/>
  <c r="CFG1362"/>
  <c r="CFH1362"/>
  <c r="CEA1362"/>
  <c r="CEB1362"/>
  <c r="CCU1362"/>
  <c r="CCV1362"/>
  <c r="CBO1362"/>
  <c r="CBP1362"/>
  <c r="CAI1362"/>
  <c r="CAJ1362"/>
  <c r="BZC1362"/>
  <c r="BZD1362"/>
  <c r="BXW1362"/>
  <c r="BXX1362"/>
  <c r="BWQ1362"/>
  <c r="BWR1362"/>
  <c r="BVK1362"/>
  <c r="BVL1362"/>
  <c r="BUE1362"/>
  <c r="BUF1362"/>
  <c r="BSY1362"/>
  <c r="BSZ1362"/>
  <c r="BRS1362"/>
  <c r="BRT1362"/>
  <c r="BQM1362"/>
  <c r="BQN1362"/>
  <c r="BPG1362"/>
  <c r="BPH1362"/>
  <c r="BOA1362"/>
  <c r="BOB1362"/>
  <c r="BMU1362"/>
  <c r="BMV1362"/>
  <c r="BLO1362"/>
  <c r="BLP1362"/>
  <c r="BKI1362"/>
  <c r="BKJ1362"/>
  <c r="BJC1362"/>
  <c r="BJD1362"/>
  <c r="BHW1362"/>
  <c r="BHX1362"/>
  <c r="BGQ1362"/>
  <c r="BGR1362"/>
  <c r="BFK1362"/>
  <c r="BFL1362"/>
  <c r="BEE1362"/>
  <c r="BEF1362"/>
  <c r="BCY1362"/>
  <c r="BCZ1362"/>
  <c r="BBS1362"/>
  <c r="BBT1362"/>
  <c r="BAM1362"/>
  <c r="BAN1362"/>
  <c r="AZG1362"/>
  <c r="AZH1362"/>
  <c r="AYA1362"/>
  <c r="AYB1362"/>
  <c r="AWU1362"/>
  <c r="AWV1362"/>
  <c r="AVO1362"/>
  <c r="AVP1362"/>
  <c r="AUI1362"/>
  <c r="AUJ1362"/>
  <c r="ATC1362"/>
  <c r="ATD1362"/>
  <c r="ARW1362"/>
  <c r="ARX1362"/>
  <c r="AQQ1362"/>
  <c r="AQR1362"/>
  <c r="APK1362"/>
  <c r="APL1362"/>
  <c r="AOE1362"/>
  <c r="AOF1362"/>
  <c r="AMY1362"/>
  <c r="AMZ1362"/>
  <c r="ALS1362"/>
  <c r="ALT1362"/>
  <c r="AKM1362"/>
  <c r="AKN1362"/>
  <c r="AJG1362"/>
  <c r="AJH1362"/>
  <c r="AIA1362"/>
  <c r="AIB1362"/>
  <c r="AGU1362"/>
  <c r="AGV1362"/>
  <c r="AFO1362"/>
  <c r="AFP1362"/>
  <c r="AEI1362"/>
  <c r="AEJ1362"/>
  <c r="ADC1362"/>
  <c r="ADD1362"/>
  <c r="ABW1362"/>
  <c r="ABX1362"/>
  <c r="AAQ1362"/>
  <c r="AAR1362"/>
  <c r="ZK1362"/>
  <c r="ZL1362"/>
  <c r="YE1362"/>
  <c r="YF1362"/>
  <c r="WY1362"/>
  <c r="WZ1362"/>
  <c r="VS1362"/>
  <c r="VT1362"/>
  <c r="UM1362"/>
  <c r="UN1362"/>
  <c r="TG1362"/>
  <c r="TH1362"/>
  <c r="SA1362"/>
  <c r="SB1362"/>
  <c r="QU1362"/>
  <c r="QV1362"/>
  <c r="PO1362"/>
  <c r="PP1362"/>
  <c r="OI1362"/>
  <c r="OJ1362"/>
  <c r="NC1362"/>
  <c r="ND1362"/>
  <c r="LW1362"/>
  <c r="LX1362"/>
  <c r="KQ1362"/>
  <c r="KR1362"/>
  <c r="JK1362"/>
  <c r="JL1362"/>
  <c r="IE1362"/>
  <c r="IF1362"/>
  <c r="GY1362"/>
  <c r="GZ1362"/>
  <c r="FS1362"/>
  <c r="FT1362"/>
  <c r="EM1362"/>
  <c r="EN1362"/>
  <c r="DG1362"/>
  <c r="DH1362"/>
  <c r="CA1362"/>
  <c r="CB1362"/>
  <c r="AU1362"/>
  <c r="AV1362"/>
  <c r="O1362"/>
  <c r="P1362"/>
  <c r="XEW1372"/>
  <c r="XEX1367"/>
  <c r="XEX1372" s="1"/>
  <c r="XEG1372"/>
  <c r="XEH1367"/>
  <c r="XEH1372" s="1"/>
  <c r="XDQ1372"/>
  <c r="XDR1367"/>
  <c r="XDR1372" s="1"/>
  <c r="XDA1372"/>
  <c r="XDB1367"/>
  <c r="XDB1372" s="1"/>
  <c r="XCK1372"/>
  <c r="XCL1367"/>
  <c r="XCL1372" s="1"/>
  <c r="XBU1372"/>
  <c r="XBV1367"/>
  <c r="XBV1372" s="1"/>
  <c r="XBE1372"/>
  <c r="XBF1367"/>
  <c r="XBF1372" s="1"/>
  <c r="XAO1372"/>
  <c r="XAP1367"/>
  <c r="XAP1372" s="1"/>
  <c r="WZY1372"/>
  <c r="WZZ1367"/>
  <c r="WZZ1372" s="1"/>
  <c r="WZI1372"/>
  <c r="WZJ1367"/>
  <c r="WZJ1372" s="1"/>
  <c r="WYS1372"/>
  <c r="WYT1367"/>
  <c r="WYT1372" s="1"/>
  <c r="WYC1372"/>
  <c r="WYD1367"/>
  <c r="WYD1372" s="1"/>
  <c r="WXM1372"/>
  <c r="WXN1367"/>
  <c r="WXN1372" s="1"/>
  <c r="WWW1372"/>
  <c r="WWX1367"/>
  <c r="WWX1372" s="1"/>
  <c r="WWG1372"/>
  <c r="WWH1367"/>
  <c r="WWH1372" s="1"/>
  <c r="WVQ1372"/>
  <c r="WVR1367"/>
  <c r="WVR1372" s="1"/>
  <c r="WVA1372"/>
  <c r="WVB1367"/>
  <c r="WVB1372" s="1"/>
  <c r="WUK1372"/>
  <c r="WUL1367"/>
  <c r="WUL1372" s="1"/>
  <c r="WTU1372"/>
  <c r="WTV1367"/>
  <c r="WTV1372" s="1"/>
  <c r="WTE1372"/>
  <c r="WTF1367"/>
  <c r="WTF1372" s="1"/>
  <c r="WSO1372"/>
  <c r="WSP1367"/>
  <c r="WSP1372" s="1"/>
  <c r="WRY1372"/>
  <c r="WRZ1367"/>
  <c r="WRZ1372" s="1"/>
  <c r="WRI1372"/>
  <c r="WRJ1367"/>
  <c r="WRJ1372" s="1"/>
  <c r="WQS1372"/>
  <c r="WQT1367"/>
  <c r="WQT1372" s="1"/>
  <c r="WQC1372"/>
  <c r="WQD1367"/>
  <c r="WQD1372" s="1"/>
  <c r="WPM1372"/>
  <c r="WPN1367"/>
  <c r="WPN1372" s="1"/>
  <c r="WOW1372"/>
  <c r="WOX1367"/>
  <c r="WOX1372" s="1"/>
  <c r="WOG1372"/>
  <c r="WOH1367"/>
  <c r="WOH1372" s="1"/>
  <c r="WNQ1372"/>
  <c r="WNR1367"/>
  <c r="WNR1372" s="1"/>
  <c r="WNA1372"/>
  <c r="WNB1367"/>
  <c r="WNB1372" s="1"/>
  <c r="WMK1372"/>
  <c r="WML1367"/>
  <c r="WML1372" s="1"/>
  <c r="WLU1372"/>
  <c r="WLV1367"/>
  <c r="WLV1372" s="1"/>
  <c r="WLE1372"/>
  <c r="WLF1367"/>
  <c r="WLF1372" s="1"/>
  <c r="WKO1372"/>
  <c r="WKP1367"/>
  <c r="WKP1372" s="1"/>
  <c r="WJY1372"/>
  <c r="WJZ1367"/>
  <c r="WJZ1372" s="1"/>
  <c r="WJI1372"/>
  <c r="WJJ1367"/>
  <c r="WJJ1372" s="1"/>
  <c r="WIS1372"/>
  <c r="WIT1367"/>
  <c r="WIT1372" s="1"/>
  <c r="WIC1372"/>
  <c r="WID1367"/>
  <c r="WID1372" s="1"/>
  <c r="WHM1372"/>
  <c r="WHN1367"/>
  <c r="WHN1372" s="1"/>
  <c r="WGW1372"/>
  <c r="WGX1367"/>
  <c r="WGX1372" s="1"/>
  <c r="WGG1372"/>
  <c r="WGH1367"/>
  <c r="WGH1372" s="1"/>
  <c r="WFQ1372"/>
  <c r="WFR1367"/>
  <c r="WFR1372" s="1"/>
  <c r="WFA1372"/>
  <c r="WFB1367"/>
  <c r="WFB1372" s="1"/>
  <c r="WEK1372"/>
  <c r="WEL1367"/>
  <c r="WEL1372" s="1"/>
  <c r="WDU1372"/>
  <c r="WDV1367"/>
  <c r="WDV1372" s="1"/>
  <c r="WDE1372"/>
  <c r="WDF1367"/>
  <c r="WDF1372" s="1"/>
  <c r="WCO1372"/>
  <c r="WCP1367"/>
  <c r="WCP1372" s="1"/>
  <c r="WBY1372"/>
  <c r="WBZ1367"/>
  <c r="WBZ1372" s="1"/>
  <c r="WBI1372"/>
  <c r="WBJ1367"/>
  <c r="WBJ1372" s="1"/>
  <c r="WAS1372"/>
  <c r="WAT1367"/>
  <c r="WAT1372" s="1"/>
  <c r="WAC1372"/>
  <c r="WAD1367"/>
  <c r="WAD1372" s="1"/>
  <c r="VZM1372"/>
  <c r="VZN1367"/>
  <c r="VZN1372" s="1"/>
  <c r="VYW1372"/>
  <c r="VYX1367"/>
  <c r="VYX1372" s="1"/>
  <c r="VYG1372"/>
  <c r="VYH1367"/>
  <c r="VYH1372" s="1"/>
  <c r="VXQ1372"/>
  <c r="VXR1367"/>
  <c r="VXR1372" s="1"/>
  <c r="VXA1372"/>
  <c r="VXB1367"/>
  <c r="VXB1372" s="1"/>
  <c r="VWK1372"/>
  <c r="VWL1367"/>
  <c r="VWL1372" s="1"/>
  <c r="VVU1372"/>
  <c r="VVV1367"/>
  <c r="VVV1372" s="1"/>
  <c r="VVE1372"/>
  <c r="VVF1367"/>
  <c r="VVF1372" s="1"/>
  <c r="VUO1372"/>
  <c r="VUP1367"/>
  <c r="VUP1372" s="1"/>
  <c r="VTY1372"/>
  <c r="VTZ1367"/>
  <c r="VTZ1372" s="1"/>
  <c r="VTI1372"/>
  <c r="VTJ1367"/>
  <c r="VTJ1372" s="1"/>
  <c r="VSS1372"/>
  <c r="VST1367"/>
  <c r="VST1372" s="1"/>
  <c r="VSC1372"/>
  <c r="VSD1367"/>
  <c r="VSD1372" s="1"/>
  <c r="VRM1372"/>
  <c r="VRN1367"/>
  <c r="VRN1372" s="1"/>
  <c r="VQW1372"/>
  <c r="VQX1367"/>
  <c r="VQX1372" s="1"/>
  <c r="VQG1372"/>
  <c r="VQH1367"/>
  <c r="VQH1372" s="1"/>
  <c r="VPQ1372"/>
  <c r="VPR1367"/>
  <c r="VPR1372" s="1"/>
  <c r="VPA1372"/>
  <c r="VPB1367"/>
  <c r="VPB1372" s="1"/>
  <c r="VOK1372"/>
  <c r="VOL1367"/>
  <c r="VOL1372" s="1"/>
  <c r="VNU1372"/>
  <c r="VNV1367"/>
  <c r="VNV1372" s="1"/>
  <c r="VNE1372"/>
  <c r="VNF1367"/>
  <c r="VNF1372" s="1"/>
  <c r="VMO1372"/>
  <c r="VMP1367"/>
  <c r="VMP1372" s="1"/>
  <c r="VLY1372"/>
  <c r="VLZ1367"/>
  <c r="VLZ1372" s="1"/>
  <c r="VLI1372"/>
  <c r="VLJ1367"/>
  <c r="VLJ1372" s="1"/>
  <c r="VKS1372"/>
  <c r="VKT1367"/>
  <c r="VKT1372" s="1"/>
  <c r="VKC1372"/>
  <c r="VKD1367"/>
  <c r="VKD1372" s="1"/>
  <c r="VJM1372"/>
  <c r="VJN1367"/>
  <c r="VJN1372" s="1"/>
  <c r="VIW1372"/>
  <c r="VIX1367"/>
  <c r="VIX1372" s="1"/>
  <c r="VIG1372"/>
  <c r="VIH1367"/>
  <c r="VIH1372" s="1"/>
  <c r="VHQ1372"/>
  <c r="VHR1367"/>
  <c r="VHR1372" s="1"/>
  <c r="VHA1372"/>
  <c r="VHB1367"/>
  <c r="VHB1372" s="1"/>
  <c r="VGK1372"/>
  <c r="VGL1367"/>
  <c r="VGL1372" s="1"/>
  <c r="VFU1372"/>
  <c r="VFV1367"/>
  <c r="VFV1372" s="1"/>
  <c r="VFE1372"/>
  <c r="VFF1367"/>
  <c r="VFF1372" s="1"/>
  <c r="VEO1372"/>
  <c r="VEP1367"/>
  <c r="VEP1372" s="1"/>
  <c r="VDY1372"/>
  <c r="VDZ1367"/>
  <c r="VDZ1372" s="1"/>
  <c r="VDI1372"/>
  <c r="VDJ1367"/>
  <c r="VDJ1372" s="1"/>
  <c r="VCS1372"/>
  <c r="VCT1367"/>
  <c r="VCT1372" s="1"/>
  <c r="VCC1372"/>
  <c r="VCD1367"/>
  <c r="VCD1372" s="1"/>
  <c r="VBM1372"/>
  <c r="VBN1367"/>
  <c r="VBN1372" s="1"/>
  <c r="VAW1372"/>
  <c r="VAX1367"/>
  <c r="VAX1372" s="1"/>
  <c r="VAG1372"/>
  <c r="VAH1367"/>
  <c r="VAH1372" s="1"/>
  <c r="UZQ1372"/>
  <c r="UZR1367"/>
  <c r="UZR1372" s="1"/>
  <c r="UZA1372"/>
  <c r="UZB1367"/>
  <c r="UZB1372" s="1"/>
  <c r="UYK1372"/>
  <c r="UYL1367"/>
  <c r="UYL1372" s="1"/>
  <c r="UXU1372"/>
  <c r="UXV1367"/>
  <c r="UXV1372" s="1"/>
  <c r="UXE1372"/>
  <c r="UXF1367"/>
  <c r="UXF1372" s="1"/>
  <c r="UWO1372"/>
  <c r="UWP1367"/>
  <c r="UWP1372" s="1"/>
  <c r="UVY1372"/>
  <c r="UVZ1367"/>
  <c r="UVZ1372" s="1"/>
  <c r="UVI1372"/>
  <c r="UVJ1367"/>
  <c r="UVJ1372" s="1"/>
  <c r="UUS1372"/>
  <c r="UUT1367"/>
  <c r="UUT1372" s="1"/>
  <c r="UUC1372"/>
  <c r="UUD1367"/>
  <c r="UUD1372" s="1"/>
  <c r="UTM1372"/>
  <c r="UTN1367"/>
  <c r="UTN1372" s="1"/>
  <c r="USW1372"/>
  <c r="USX1367"/>
  <c r="USX1372" s="1"/>
  <c r="USG1372"/>
  <c r="USH1367"/>
  <c r="USH1372" s="1"/>
  <c r="URQ1372"/>
  <c r="URR1367"/>
  <c r="URR1372" s="1"/>
  <c r="URA1372"/>
  <c r="URB1367"/>
  <c r="URB1372" s="1"/>
  <c r="UQK1372"/>
  <c r="UQL1367"/>
  <c r="UQL1372" s="1"/>
  <c r="UPU1372"/>
  <c r="UPV1367"/>
  <c r="UPV1372" s="1"/>
  <c r="UPE1372"/>
  <c r="UPF1367"/>
  <c r="UPF1372" s="1"/>
  <c r="UOO1372"/>
  <c r="UOP1367"/>
  <c r="UOP1372" s="1"/>
  <c r="UNY1372"/>
  <c r="UNZ1367"/>
  <c r="UNZ1372" s="1"/>
  <c r="UNI1372"/>
  <c r="UNJ1367"/>
  <c r="UNJ1372" s="1"/>
  <c r="UMS1372"/>
  <c r="UMT1367"/>
  <c r="UMT1372" s="1"/>
  <c r="UMC1372"/>
  <c r="UMD1367"/>
  <c r="UMD1372" s="1"/>
  <c r="ULM1372"/>
  <c r="ULN1367"/>
  <c r="ULN1372" s="1"/>
  <c r="UKW1372"/>
  <c r="UKX1367"/>
  <c r="UKX1372" s="1"/>
  <c r="UKG1372"/>
  <c r="UKH1367"/>
  <c r="UKH1372" s="1"/>
  <c r="UJQ1372"/>
  <c r="UJR1367"/>
  <c r="UJR1372" s="1"/>
  <c r="UJA1372"/>
  <c r="UJB1367"/>
  <c r="UJB1372" s="1"/>
  <c r="UIK1372"/>
  <c r="UIL1367"/>
  <c r="UIL1372" s="1"/>
  <c r="UHU1372"/>
  <c r="UHV1367"/>
  <c r="UHV1372" s="1"/>
  <c r="UHE1372"/>
  <c r="UHF1367"/>
  <c r="UHF1372" s="1"/>
  <c r="UGO1372"/>
  <c r="UGP1367"/>
  <c r="UGP1372" s="1"/>
  <c r="UFY1372"/>
  <c r="UFZ1367"/>
  <c r="UFZ1372" s="1"/>
  <c r="UFI1372"/>
  <c r="UFJ1367"/>
  <c r="UFJ1372" s="1"/>
  <c r="UES1372"/>
  <c r="UET1367"/>
  <c r="UET1372" s="1"/>
  <c r="UEC1372"/>
  <c r="UED1367"/>
  <c r="UED1372" s="1"/>
  <c r="UDM1372"/>
  <c r="UDN1367"/>
  <c r="UDN1372" s="1"/>
  <c r="UCW1372"/>
  <c r="UCX1367"/>
  <c r="UCX1372" s="1"/>
  <c r="UCG1372"/>
  <c r="UCH1367"/>
  <c r="UCH1372" s="1"/>
  <c r="UBQ1372"/>
  <c r="UBR1367"/>
  <c r="UBR1372" s="1"/>
  <c r="UBA1372"/>
  <c r="UBB1367"/>
  <c r="UBB1372" s="1"/>
  <c r="UAK1372"/>
  <c r="UAL1367"/>
  <c r="UAL1372" s="1"/>
  <c r="TZU1372"/>
  <c r="TZV1367"/>
  <c r="TZV1372" s="1"/>
  <c r="TZE1372"/>
  <c r="TZF1367"/>
  <c r="TZF1372" s="1"/>
  <c r="TYO1372"/>
  <c r="TYP1367"/>
  <c r="TYP1372" s="1"/>
  <c r="TXY1372"/>
  <c r="TXZ1367"/>
  <c r="TXZ1372" s="1"/>
  <c r="TXI1372"/>
  <c r="TXJ1367"/>
  <c r="TXJ1372" s="1"/>
  <c r="TWS1372"/>
  <c r="TWT1367"/>
  <c r="TWT1372" s="1"/>
  <c r="TWC1372"/>
  <c r="TWD1367"/>
  <c r="TWD1372" s="1"/>
  <c r="TVM1372"/>
  <c r="TVN1367"/>
  <c r="TVN1372" s="1"/>
  <c r="TUW1372"/>
  <c r="TUX1367"/>
  <c r="TUX1372" s="1"/>
  <c r="TUG1372"/>
  <c r="TUH1367"/>
  <c r="TUH1372" s="1"/>
  <c r="TTQ1372"/>
  <c r="TTR1367"/>
  <c r="TTR1372" s="1"/>
  <c r="TTA1372"/>
  <c r="TTB1367"/>
  <c r="TTB1372" s="1"/>
  <c r="TSK1372"/>
  <c r="TSL1367"/>
  <c r="TSL1372" s="1"/>
  <c r="TRU1372"/>
  <c r="TRV1367"/>
  <c r="TRV1372" s="1"/>
  <c r="TRE1372"/>
  <c r="TRF1367"/>
  <c r="TRF1372" s="1"/>
  <c r="TQO1372"/>
  <c r="TQP1367"/>
  <c r="TQP1372" s="1"/>
  <c r="TPY1372"/>
  <c r="TPZ1367"/>
  <c r="TPZ1372" s="1"/>
  <c r="TPI1372"/>
  <c r="TPJ1367"/>
  <c r="TPJ1372" s="1"/>
  <c r="TOS1372"/>
  <c r="TOT1367"/>
  <c r="TOT1372" s="1"/>
  <c r="TOC1372"/>
  <c r="TOD1367"/>
  <c r="TOD1372" s="1"/>
  <c r="TNM1372"/>
  <c r="TNN1367"/>
  <c r="TNN1372" s="1"/>
  <c r="TMW1372"/>
  <c r="TMX1367"/>
  <c r="TMX1372" s="1"/>
  <c r="TMG1372"/>
  <c r="TMH1367"/>
  <c r="TMH1372" s="1"/>
  <c r="TLQ1372"/>
  <c r="TLR1367"/>
  <c r="TLR1372" s="1"/>
  <c r="TLA1372"/>
  <c r="TLB1367"/>
  <c r="TLB1372" s="1"/>
  <c r="TKK1372"/>
  <c r="TKL1367"/>
  <c r="TKL1372" s="1"/>
  <c r="TJU1372"/>
  <c r="TJV1367"/>
  <c r="TJV1372" s="1"/>
  <c r="TJE1372"/>
  <c r="TJF1367"/>
  <c r="TJF1372" s="1"/>
  <c r="TIO1372"/>
  <c r="TIP1367"/>
  <c r="TIP1372" s="1"/>
  <c r="THY1372"/>
  <c r="THZ1367"/>
  <c r="THZ1372" s="1"/>
  <c r="THI1372"/>
  <c r="THJ1367"/>
  <c r="THJ1372" s="1"/>
  <c r="TGS1372"/>
  <c r="TGT1367"/>
  <c r="TGT1372" s="1"/>
  <c r="TGC1372"/>
  <c r="TGD1367"/>
  <c r="TGD1372" s="1"/>
  <c r="TFM1372"/>
  <c r="TFN1367"/>
  <c r="TFN1372" s="1"/>
  <c r="TEW1372"/>
  <c r="TEX1367"/>
  <c r="TEX1372" s="1"/>
  <c r="TEG1372"/>
  <c r="TEH1367"/>
  <c r="TEH1372" s="1"/>
  <c r="TDQ1372"/>
  <c r="TDR1367"/>
  <c r="TDR1372" s="1"/>
  <c r="TDA1372"/>
  <c r="TDB1367"/>
  <c r="TDB1372" s="1"/>
  <c r="TCK1372"/>
  <c r="TCL1367"/>
  <c r="TCL1372" s="1"/>
  <c r="TBU1372"/>
  <c r="TBV1367"/>
  <c r="TBV1372" s="1"/>
  <c r="TBE1372"/>
  <c r="TBF1367"/>
  <c r="TBF1372" s="1"/>
  <c r="TAO1372"/>
  <c r="TAP1367"/>
  <c r="TAP1372" s="1"/>
  <c r="SZY1372"/>
  <c r="SZZ1367"/>
  <c r="SZZ1372" s="1"/>
  <c r="SZI1372"/>
  <c r="SZJ1367"/>
  <c r="SZJ1372" s="1"/>
  <c r="SYS1372"/>
  <c r="SYT1367"/>
  <c r="SYT1372" s="1"/>
  <c r="SYC1372"/>
  <c r="SYD1367"/>
  <c r="SYD1372" s="1"/>
  <c r="SXM1372"/>
  <c r="SXN1367"/>
  <c r="SXN1372" s="1"/>
  <c r="SWW1372"/>
  <c r="SWX1367"/>
  <c r="SWX1372" s="1"/>
  <c r="SWG1372"/>
  <c r="SWH1367"/>
  <c r="SWH1372" s="1"/>
  <c r="SVQ1372"/>
  <c r="SVR1367"/>
  <c r="SVR1372" s="1"/>
  <c r="SVA1372"/>
  <c r="SVB1367"/>
  <c r="SVB1372" s="1"/>
  <c r="SUK1372"/>
  <c r="SUL1367"/>
  <c r="SUL1372" s="1"/>
  <c r="STU1372"/>
  <c r="STV1367"/>
  <c r="STV1372" s="1"/>
  <c r="STE1372"/>
  <c r="STF1367"/>
  <c r="STF1372" s="1"/>
  <c r="SSO1372"/>
  <c r="SSP1367"/>
  <c r="SSP1372" s="1"/>
  <c r="SRY1372"/>
  <c r="SRZ1367"/>
  <c r="SRZ1372" s="1"/>
  <c r="SRI1372"/>
  <c r="SRJ1367"/>
  <c r="SRJ1372" s="1"/>
  <c r="SQS1372"/>
  <c r="SQT1367"/>
  <c r="SQT1372" s="1"/>
  <c r="SQC1372"/>
  <c r="SQD1367"/>
  <c r="SQD1372" s="1"/>
  <c r="SPM1372"/>
  <c r="SPN1367"/>
  <c r="SPN1372" s="1"/>
  <c r="SOW1372"/>
  <c r="SOX1367"/>
  <c r="SOX1372" s="1"/>
  <c r="SOG1372"/>
  <c r="SOH1367"/>
  <c r="SOH1372" s="1"/>
  <c r="SNQ1372"/>
  <c r="SNR1367"/>
  <c r="SNR1372" s="1"/>
  <c r="SNA1372"/>
  <c r="SNB1367"/>
  <c r="SNB1372" s="1"/>
  <c r="SMK1372"/>
  <c r="SML1367"/>
  <c r="SML1372" s="1"/>
  <c r="SLU1372"/>
  <c r="SLV1367"/>
  <c r="SLV1372" s="1"/>
  <c r="SLE1372"/>
  <c r="SLF1367"/>
  <c r="SLF1372" s="1"/>
  <c r="SKO1372"/>
  <c r="SKP1367"/>
  <c r="SKP1372" s="1"/>
  <c r="SJY1372"/>
  <c r="SJZ1367"/>
  <c r="SJZ1372" s="1"/>
  <c r="SJI1372"/>
  <c r="SJJ1367"/>
  <c r="SJJ1372" s="1"/>
  <c r="SIS1372"/>
  <c r="SIT1367"/>
  <c r="SIT1372" s="1"/>
  <c r="SIC1372"/>
  <c r="SID1367"/>
  <c r="SID1372" s="1"/>
  <c r="SHM1372"/>
  <c r="SHN1367"/>
  <c r="SHN1372" s="1"/>
  <c r="SGW1372"/>
  <c r="SGX1367"/>
  <c r="SGX1372" s="1"/>
  <c r="SGG1372"/>
  <c r="SGH1367"/>
  <c r="SGH1372" s="1"/>
  <c r="SFQ1372"/>
  <c r="SFR1367"/>
  <c r="SFR1372" s="1"/>
  <c r="SFA1372"/>
  <c r="SFB1367"/>
  <c r="SFB1372" s="1"/>
  <c r="SEK1372"/>
  <c r="SEL1367"/>
  <c r="SEL1372" s="1"/>
  <c r="SDU1372"/>
  <c r="SDV1367"/>
  <c r="SDV1372" s="1"/>
  <c r="SDE1372"/>
  <c r="SDF1367"/>
  <c r="SDF1372" s="1"/>
  <c r="SCO1372"/>
  <c r="SCP1367"/>
  <c r="SCP1372" s="1"/>
  <c r="SBY1372"/>
  <c r="SBZ1367"/>
  <c r="SBZ1372" s="1"/>
  <c r="SBI1372"/>
  <c r="SBJ1367"/>
  <c r="SBJ1372" s="1"/>
  <c r="SAS1372"/>
  <c r="SAT1367"/>
  <c r="SAT1372" s="1"/>
  <c r="SAC1372"/>
  <c r="SAD1367"/>
  <c r="SAD1372" s="1"/>
  <c r="RZM1372"/>
  <c r="RZN1367"/>
  <c r="RZN1372" s="1"/>
  <c r="RYW1372"/>
  <c r="RYX1367"/>
  <c r="RYX1372" s="1"/>
  <c r="RYG1372"/>
  <c r="RYH1367"/>
  <c r="RYH1372" s="1"/>
  <c r="RXQ1372"/>
  <c r="RXR1367"/>
  <c r="RXR1372" s="1"/>
  <c r="RXA1372"/>
  <c r="RXB1367"/>
  <c r="RXB1372" s="1"/>
  <c r="RWK1372"/>
  <c r="RWL1367"/>
  <c r="RWL1372" s="1"/>
  <c r="RVU1372"/>
  <c r="RVV1367"/>
  <c r="RVV1372" s="1"/>
  <c r="RVE1372"/>
  <c r="RVF1367"/>
  <c r="RVF1372" s="1"/>
  <c r="RUO1372"/>
  <c r="RUP1367"/>
  <c r="RUP1372" s="1"/>
  <c r="RTY1372"/>
  <c r="RTZ1367"/>
  <c r="RTZ1372" s="1"/>
  <c r="RTI1372"/>
  <c r="RTJ1367"/>
  <c r="RTJ1372" s="1"/>
  <c r="RSS1372"/>
  <c r="RST1367"/>
  <c r="RST1372" s="1"/>
  <c r="RSC1372"/>
  <c r="RSD1367"/>
  <c r="RSD1372" s="1"/>
  <c r="RRM1372"/>
  <c r="RRN1367"/>
  <c r="RRN1372" s="1"/>
  <c r="RQW1372"/>
  <c r="RQX1367"/>
  <c r="RQX1372" s="1"/>
  <c r="RQG1372"/>
  <c r="RQH1367"/>
  <c r="RQH1372" s="1"/>
  <c r="RPQ1372"/>
  <c r="RPR1367"/>
  <c r="RPR1372" s="1"/>
  <c r="RPA1372"/>
  <c r="RPB1367"/>
  <c r="RPB1372" s="1"/>
  <c r="ROK1372"/>
  <c r="ROL1367"/>
  <c r="ROL1372" s="1"/>
  <c r="RNU1372"/>
  <c r="RNV1367"/>
  <c r="RNV1372" s="1"/>
  <c r="RNE1372"/>
  <c r="RNF1367"/>
  <c r="RNF1372" s="1"/>
  <c r="RMO1372"/>
  <c r="RMP1367"/>
  <c r="RMP1372" s="1"/>
  <c r="RLY1372"/>
  <c r="RLZ1367"/>
  <c r="RLZ1372" s="1"/>
  <c r="RLI1372"/>
  <c r="RLJ1367"/>
  <c r="RLJ1372" s="1"/>
  <c r="RKS1372"/>
  <c r="RKT1367"/>
  <c r="RKT1372" s="1"/>
  <c r="RKC1372"/>
  <c r="RKD1367"/>
  <c r="RKD1372" s="1"/>
  <c r="RJM1372"/>
  <c r="RJN1367"/>
  <c r="RJN1372" s="1"/>
  <c r="RIW1372"/>
  <c r="RIX1367"/>
  <c r="RIX1372" s="1"/>
  <c r="RIG1372"/>
  <c r="RIH1367"/>
  <c r="RIH1372" s="1"/>
  <c r="RHQ1372"/>
  <c r="RHR1367"/>
  <c r="RHR1372" s="1"/>
  <c r="RHA1372"/>
  <c r="RHB1367"/>
  <c r="RHB1372" s="1"/>
  <c r="RGK1372"/>
  <c r="RGL1367"/>
  <c r="RGL1372" s="1"/>
  <c r="RFU1372"/>
  <c r="RFV1367"/>
  <c r="RFV1372" s="1"/>
  <c r="RFE1372"/>
  <c r="RFF1367"/>
  <c r="RFF1372" s="1"/>
  <c r="REO1372"/>
  <c r="REP1367"/>
  <c r="REP1372" s="1"/>
  <c r="RDY1372"/>
  <c r="RDZ1367"/>
  <c r="RDZ1372" s="1"/>
  <c r="RDI1372"/>
  <c r="RDJ1367"/>
  <c r="RDJ1372" s="1"/>
  <c r="RCS1372"/>
  <c r="RCT1367"/>
  <c r="RCT1372" s="1"/>
  <c r="RCC1372"/>
  <c r="RCD1367"/>
  <c r="RCD1372" s="1"/>
  <c r="RBM1372"/>
  <c r="RBN1367"/>
  <c r="RBN1372" s="1"/>
  <c r="RAW1372"/>
  <c r="RAX1367"/>
  <c r="RAX1372" s="1"/>
  <c r="RAG1372"/>
  <c r="RAH1367"/>
  <c r="RAH1372" s="1"/>
  <c r="QZQ1372"/>
  <c r="QZR1367"/>
  <c r="QZR1372" s="1"/>
  <c r="QZA1372"/>
  <c r="QZB1367"/>
  <c r="QZB1372" s="1"/>
  <c r="QYK1372"/>
  <c r="QYL1367"/>
  <c r="QYL1372" s="1"/>
  <c r="QXU1372"/>
  <c r="QXV1367"/>
  <c r="QXV1372" s="1"/>
  <c r="QXE1372"/>
  <c r="QXF1367"/>
  <c r="QXF1372" s="1"/>
  <c r="QWO1372"/>
  <c r="QWP1367"/>
  <c r="QWP1372" s="1"/>
  <c r="QVY1372"/>
  <c r="QVZ1367"/>
  <c r="QVZ1372" s="1"/>
  <c r="QVI1372"/>
  <c r="QVJ1367"/>
  <c r="QVJ1372" s="1"/>
  <c r="QUS1372"/>
  <c r="QUT1367"/>
  <c r="QUT1372" s="1"/>
  <c r="QUC1372"/>
  <c r="QUD1367"/>
  <c r="QUD1372" s="1"/>
  <c r="QTM1372"/>
  <c r="QTN1367"/>
  <c r="QTN1372" s="1"/>
  <c r="QSW1372"/>
  <c r="QSX1367"/>
  <c r="QSX1372" s="1"/>
  <c r="QSG1372"/>
  <c r="QSH1367"/>
  <c r="QSH1372" s="1"/>
  <c r="QRQ1372"/>
  <c r="QRR1367"/>
  <c r="QRR1372" s="1"/>
  <c r="QRA1372"/>
  <c r="QRB1367"/>
  <c r="QRB1372" s="1"/>
  <c r="QQK1372"/>
  <c r="QQL1367"/>
  <c r="QQL1372" s="1"/>
  <c r="QPU1372"/>
  <c r="QPV1367"/>
  <c r="QPV1372" s="1"/>
  <c r="QPE1372"/>
  <c r="QPF1367"/>
  <c r="QPF1372" s="1"/>
  <c r="QOO1372"/>
  <c r="QOP1367"/>
  <c r="QOP1372" s="1"/>
  <c r="QNY1372"/>
  <c r="QNZ1367"/>
  <c r="QNZ1372" s="1"/>
  <c r="QNI1372"/>
  <c r="QNJ1367"/>
  <c r="QNJ1372" s="1"/>
  <c r="QMS1372"/>
  <c r="QMT1367"/>
  <c r="QMT1372" s="1"/>
  <c r="QMC1372"/>
  <c r="QMD1367"/>
  <c r="QMD1372" s="1"/>
  <c r="QLM1372"/>
  <c r="QLN1367"/>
  <c r="QLN1372" s="1"/>
  <c r="QKW1372"/>
  <c r="QKX1367"/>
  <c r="QKX1372" s="1"/>
  <c r="QKG1372"/>
  <c r="QKH1367"/>
  <c r="QKH1372" s="1"/>
  <c r="QJQ1372"/>
  <c r="QJR1367"/>
  <c r="QJR1372" s="1"/>
  <c r="QJA1372"/>
  <c r="QJB1367"/>
  <c r="QJB1372" s="1"/>
  <c r="QIK1372"/>
  <c r="QIL1367"/>
  <c r="QIL1372" s="1"/>
  <c r="QHU1372"/>
  <c r="QHV1367"/>
  <c r="QHV1372" s="1"/>
  <c r="QHE1372"/>
  <c r="QHF1367"/>
  <c r="QHF1372" s="1"/>
  <c r="QGO1372"/>
  <c r="QGP1367"/>
  <c r="QGP1372" s="1"/>
  <c r="QFY1372"/>
  <c r="QFZ1367"/>
  <c r="QFZ1372" s="1"/>
  <c r="QFI1372"/>
  <c r="QFJ1367"/>
  <c r="QFJ1372" s="1"/>
  <c r="QES1372"/>
  <c r="QET1367"/>
  <c r="QET1372" s="1"/>
  <c r="QEC1372"/>
  <c r="QED1367"/>
  <c r="QED1372" s="1"/>
  <c r="QDM1372"/>
  <c r="QDN1367"/>
  <c r="QDN1372" s="1"/>
  <c r="QCW1372"/>
  <c r="QCX1367"/>
  <c r="QCX1372" s="1"/>
  <c r="QCG1372"/>
  <c r="QCH1367"/>
  <c r="QCH1372" s="1"/>
  <c r="QBQ1372"/>
  <c r="QBR1367"/>
  <c r="QBR1372" s="1"/>
  <c r="QBA1372"/>
  <c r="QBB1367"/>
  <c r="QBB1372" s="1"/>
  <c r="QAK1372"/>
  <c r="QAL1367"/>
  <c r="QAL1372" s="1"/>
  <c r="PZU1372"/>
  <c r="PZV1367"/>
  <c r="PZV1372" s="1"/>
  <c r="PZE1372"/>
  <c r="PZF1367"/>
  <c r="PZF1372" s="1"/>
  <c r="PYO1372"/>
  <c r="PYP1367"/>
  <c r="PYP1372" s="1"/>
  <c r="PXY1372"/>
  <c r="PXZ1367"/>
  <c r="PXZ1372" s="1"/>
  <c r="PXI1372"/>
  <c r="PXJ1367"/>
  <c r="PXJ1372" s="1"/>
  <c r="PWS1372"/>
  <c r="PWT1367"/>
  <c r="PWT1372" s="1"/>
  <c r="PWC1372"/>
  <c r="PWD1367"/>
  <c r="PWD1372" s="1"/>
  <c r="PVM1372"/>
  <c r="PVN1367"/>
  <c r="PVN1372" s="1"/>
  <c r="PUW1372"/>
  <c r="PUX1367"/>
  <c r="PUX1372" s="1"/>
  <c r="PUG1372"/>
  <c r="PUH1367"/>
  <c r="PUH1372" s="1"/>
  <c r="PTQ1372"/>
  <c r="PTR1367"/>
  <c r="PTR1372" s="1"/>
  <c r="PTA1372"/>
  <c r="PTB1367"/>
  <c r="PTB1372" s="1"/>
  <c r="PSK1372"/>
  <c r="PSL1367"/>
  <c r="PSL1372" s="1"/>
  <c r="PRU1372"/>
  <c r="PRV1367"/>
  <c r="PRV1372" s="1"/>
  <c r="PRE1372"/>
  <c r="PRF1367"/>
  <c r="PRF1372" s="1"/>
  <c r="PQO1372"/>
  <c r="PQP1367"/>
  <c r="PQP1372" s="1"/>
  <c r="PPY1372"/>
  <c r="PPZ1367"/>
  <c r="PPZ1372" s="1"/>
  <c r="PPI1372"/>
  <c r="PPJ1367"/>
  <c r="PPJ1372" s="1"/>
  <c r="POS1372"/>
  <c r="POT1367"/>
  <c r="POT1372" s="1"/>
  <c r="POC1372"/>
  <c r="POD1367"/>
  <c r="POD1372" s="1"/>
  <c r="PNM1372"/>
  <c r="PNN1367"/>
  <c r="PNN1372" s="1"/>
  <c r="PMW1372"/>
  <c r="PMX1367"/>
  <c r="PMX1372" s="1"/>
  <c r="PMG1372"/>
  <c r="PMH1367"/>
  <c r="PMH1372" s="1"/>
  <c r="PLQ1372"/>
  <c r="PLR1367"/>
  <c r="PLR1372" s="1"/>
  <c r="PLA1372"/>
  <c r="PLB1367"/>
  <c r="PLB1372" s="1"/>
  <c r="PKK1372"/>
  <c r="PKL1367"/>
  <c r="PKL1372" s="1"/>
  <c r="PJU1372"/>
  <c r="PJV1367"/>
  <c r="PJV1372" s="1"/>
  <c r="PJE1372"/>
  <c r="PJF1367"/>
  <c r="PJF1372" s="1"/>
  <c r="PIO1372"/>
  <c r="PIP1367"/>
  <c r="PIP1372" s="1"/>
  <c r="PHY1372"/>
  <c r="PHZ1367"/>
  <c r="PHZ1372" s="1"/>
  <c r="PHI1372"/>
  <c r="PHJ1367"/>
  <c r="PHJ1372" s="1"/>
  <c r="PGS1372"/>
  <c r="PGT1367"/>
  <c r="PGT1372" s="1"/>
  <c r="PGC1372"/>
  <c r="PGD1367"/>
  <c r="PGD1372" s="1"/>
  <c r="PFM1372"/>
  <c r="PFN1367"/>
  <c r="PFN1372" s="1"/>
  <c r="PEW1372"/>
  <c r="PEX1367"/>
  <c r="PEX1372" s="1"/>
  <c r="PEG1372"/>
  <c r="PEH1367"/>
  <c r="PEH1372" s="1"/>
  <c r="PDQ1372"/>
  <c r="PDR1367"/>
  <c r="PDR1372" s="1"/>
  <c r="PDA1372"/>
  <c r="PDB1367"/>
  <c r="PDB1372" s="1"/>
  <c r="PCK1372"/>
  <c r="PCL1367"/>
  <c r="PCL1372" s="1"/>
  <c r="PBU1372"/>
  <c r="PBV1367"/>
  <c r="PBV1372" s="1"/>
  <c r="PBE1372"/>
  <c r="PBF1367"/>
  <c r="PBF1372" s="1"/>
  <c r="PAO1372"/>
  <c r="PAP1367"/>
  <c r="PAP1372" s="1"/>
  <c r="OZY1372"/>
  <c r="OZZ1367"/>
  <c r="OZZ1372" s="1"/>
  <c r="OZI1372"/>
  <c r="OZJ1367"/>
  <c r="OZJ1372" s="1"/>
  <c r="OYS1372"/>
  <c r="OYT1367"/>
  <c r="OYT1372" s="1"/>
  <c r="OYC1372"/>
  <c r="OYD1367"/>
  <c r="OYD1372" s="1"/>
  <c r="OXM1372"/>
  <c r="OXN1367"/>
  <c r="OXN1372" s="1"/>
  <c r="OWW1372"/>
  <c r="OWX1367"/>
  <c r="OWX1372" s="1"/>
  <c r="OWG1372"/>
  <c r="OWH1367"/>
  <c r="OWH1372" s="1"/>
  <c r="OVQ1372"/>
  <c r="OVR1367"/>
  <c r="OVR1372" s="1"/>
  <c r="OVA1372"/>
  <c r="OVB1367"/>
  <c r="OVB1372" s="1"/>
  <c r="OUK1372"/>
  <c r="OUL1367"/>
  <c r="OUL1372" s="1"/>
  <c r="OTU1372"/>
  <c r="OTV1367"/>
  <c r="OTV1372" s="1"/>
  <c r="OTE1372"/>
  <c r="OTF1367"/>
  <c r="OTF1372" s="1"/>
  <c r="OSO1372"/>
  <c r="OSP1367"/>
  <c r="OSP1372" s="1"/>
  <c r="ORY1372"/>
  <c r="ORZ1367"/>
  <c r="ORZ1372" s="1"/>
  <c r="ORI1372"/>
  <c r="ORJ1367"/>
  <c r="ORJ1372" s="1"/>
  <c r="OQS1372"/>
  <c r="OQT1367"/>
  <c r="OQT1372" s="1"/>
  <c r="OQC1372"/>
  <c r="OQD1367"/>
  <c r="OQD1372" s="1"/>
  <c r="OPM1372"/>
  <c r="OPN1367"/>
  <c r="OPN1372" s="1"/>
  <c r="OOW1372"/>
  <c r="OOX1367"/>
  <c r="OOX1372" s="1"/>
  <c r="OOG1372"/>
  <c r="OOH1367"/>
  <c r="OOH1372" s="1"/>
  <c r="ONQ1372"/>
  <c r="ONR1367"/>
  <c r="ONR1372" s="1"/>
  <c r="ONA1372"/>
  <c r="ONB1367"/>
  <c r="ONB1372" s="1"/>
  <c r="OMK1372"/>
  <c r="OML1367"/>
  <c r="OML1372" s="1"/>
  <c r="OLU1372"/>
  <c r="OLV1367"/>
  <c r="OLV1372" s="1"/>
  <c r="OLE1372"/>
  <c r="OLF1367"/>
  <c r="OLF1372" s="1"/>
  <c r="OKO1372"/>
  <c r="OKP1367"/>
  <c r="OKP1372" s="1"/>
  <c r="OJY1372"/>
  <c r="OJZ1367"/>
  <c r="OJZ1372" s="1"/>
  <c r="OJI1372"/>
  <c r="OJJ1367"/>
  <c r="OJJ1372" s="1"/>
  <c r="OIS1372"/>
  <c r="OIT1367"/>
  <c r="OIT1372" s="1"/>
  <c r="OIC1372"/>
  <c r="OID1367"/>
  <c r="OID1372" s="1"/>
  <c r="OHM1372"/>
  <c r="OHN1367"/>
  <c r="OHN1372" s="1"/>
  <c r="OGW1372"/>
  <c r="OGX1367"/>
  <c r="OGX1372" s="1"/>
  <c r="OGG1372"/>
  <c r="OGH1367"/>
  <c r="OGH1372" s="1"/>
  <c r="OFQ1372"/>
  <c r="OFR1367"/>
  <c r="OFR1372" s="1"/>
  <c r="OFA1372"/>
  <c r="OFB1367"/>
  <c r="OFB1372" s="1"/>
  <c r="OEK1372"/>
  <c r="OEL1367"/>
  <c r="OEL1372" s="1"/>
  <c r="ODU1372"/>
  <c r="ODV1367"/>
  <c r="ODV1372" s="1"/>
  <c r="ODE1372"/>
  <c r="ODF1367"/>
  <c r="ODF1372" s="1"/>
  <c r="OCO1372"/>
  <c r="OCP1367"/>
  <c r="OCP1372" s="1"/>
  <c r="OBY1372"/>
  <c r="OBZ1367"/>
  <c r="OBZ1372" s="1"/>
  <c r="OBI1372"/>
  <c r="OBJ1367"/>
  <c r="OBJ1372" s="1"/>
  <c r="OAS1372"/>
  <c r="OAT1367"/>
  <c r="OAT1372" s="1"/>
  <c r="OAC1372"/>
  <c r="OAD1367"/>
  <c r="OAD1372" s="1"/>
  <c r="NZM1372"/>
  <c r="NZN1367"/>
  <c r="NZN1372" s="1"/>
  <c r="NYW1372"/>
  <c r="NYX1367"/>
  <c r="NYX1372" s="1"/>
  <c r="NYG1372"/>
  <c r="NYH1367"/>
  <c r="NYH1372" s="1"/>
  <c r="NXQ1372"/>
  <c r="NXR1367"/>
  <c r="NXR1372" s="1"/>
  <c r="NXA1372"/>
  <c r="NXB1367"/>
  <c r="NXB1372" s="1"/>
  <c r="NWK1372"/>
  <c r="NWL1367"/>
  <c r="NWL1372" s="1"/>
  <c r="NVU1372"/>
  <c r="NVV1367"/>
  <c r="NVV1372" s="1"/>
  <c r="NVE1372"/>
  <c r="NVF1367"/>
  <c r="NVF1372" s="1"/>
  <c r="NUO1372"/>
  <c r="NUP1367"/>
  <c r="NUP1372" s="1"/>
  <c r="NTY1372"/>
  <c r="NTZ1367"/>
  <c r="NTZ1372" s="1"/>
  <c r="NTI1372"/>
  <c r="NTJ1367"/>
  <c r="NTJ1372" s="1"/>
  <c r="NSS1372"/>
  <c r="NST1367"/>
  <c r="NST1372" s="1"/>
  <c r="NSC1372"/>
  <c r="NSD1367"/>
  <c r="NSD1372" s="1"/>
  <c r="NRM1372"/>
  <c r="NRN1367"/>
  <c r="NRN1372" s="1"/>
  <c r="NQW1372"/>
  <c r="NQX1367"/>
  <c r="NQX1372" s="1"/>
  <c r="NQG1372"/>
  <c r="NQH1367"/>
  <c r="NQH1372" s="1"/>
  <c r="NPQ1372"/>
  <c r="NPR1367"/>
  <c r="NPR1372" s="1"/>
  <c r="NPA1372"/>
  <c r="NPB1367"/>
  <c r="NPB1372" s="1"/>
  <c r="NOK1372"/>
  <c r="NOL1367"/>
  <c r="NOL1372" s="1"/>
  <c r="NNU1372"/>
  <c r="NNV1367"/>
  <c r="NNV1372" s="1"/>
  <c r="NNE1372"/>
  <c r="NNF1367"/>
  <c r="NNF1372" s="1"/>
  <c r="NMO1372"/>
  <c r="NMP1367"/>
  <c r="NMP1372" s="1"/>
  <c r="NLY1372"/>
  <c r="NLZ1367"/>
  <c r="NLZ1372" s="1"/>
  <c r="NLI1372"/>
  <c r="NLJ1367"/>
  <c r="NLJ1372" s="1"/>
  <c r="NKS1372"/>
  <c r="NKT1367"/>
  <c r="NKT1372" s="1"/>
  <c r="NKC1372"/>
  <c r="NKD1367"/>
  <c r="NKD1372" s="1"/>
  <c r="NJM1372"/>
  <c r="NJN1367"/>
  <c r="NJN1372" s="1"/>
  <c r="NIW1372"/>
  <c r="NIX1367"/>
  <c r="NIX1372" s="1"/>
  <c r="NIG1372"/>
  <c r="NIH1367"/>
  <c r="NIH1372" s="1"/>
  <c r="NHQ1372"/>
  <c r="NHR1367"/>
  <c r="NHR1372" s="1"/>
  <c r="NHA1372"/>
  <c r="NHB1367"/>
  <c r="NHB1372" s="1"/>
  <c r="NGK1372"/>
  <c r="NGL1367"/>
  <c r="NGL1372" s="1"/>
  <c r="NFU1372"/>
  <c r="NFV1367"/>
  <c r="NFV1372" s="1"/>
  <c r="NFE1372"/>
  <c r="NFF1367"/>
  <c r="NFF1372" s="1"/>
  <c r="NEO1372"/>
  <c r="NEP1367"/>
  <c r="NEP1372" s="1"/>
  <c r="NDY1372"/>
  <c r="NDZ1367"/>
  <c r="NDZ1372" s="1"/>
  <c r="NDI1372"/>
  <c r="NDJ1367"/>
  <c r="NDJ1372" s="1"/>
  <c r="NCS1372"/>
  <c r="NCT1367"/>
  <c r="NCT1372" s="1"/>
  <c r="NCC1372"/>
  <c r="NCD1367"/>
  <c r="NCD1372" s="1"/>
  <c r="NBM1372"/>
  <c r="NBN1367"/>
  <c r="NBN1372" s="1"/>
  <c r="NAW1372"/>
  <c r="NAX1367"/>
  <c r="NAX1372" s="1"/>
  <c r="NAG1372"/>
  <c r="NAH1367"/>
  <c r="NAH1372" s="1"/>
  <c r="MZQ1372"/>
  <c r="MZR1367"/>
  <c r="MZR1372" s="1"/>
  <c r="MZA1372"/>
  <c r="MZB1367"/>
  <c r="MZB1372" s="1"/>
  <c r="MYK1372"/>
  <c r="MYL1367"/>
  <c r="MYL1372" s="1"/>
  <c r="MXU1372"/>
  <c r="MXV1367"/>
  <c r="MXV1372" s="1"/>
  <c r="MXE1372"/>
  <c r="MXF1367"/>
  <c r="MXF1372" s="1"/>
  <c r="MWO1372"/>
  <c r="MWP1367"/>
  <c r="MWP1372" s="1"/>
  <c r="MVY1372"/>
  <c r="MVZ1367"/>
  <c r="MVZ1372" s="1"/>
  <c r="MVI1372"/>
  <c r="MVJ1367"/>
  <c r="MVJ1372" s="1"/>
  <c r="MUS1372"/>
  <c r="MUT1367"/>
  <c r="MUT1372" s="1"/>
  <c r="MUC1372"/>
  <c r="MUD1367"/>
  <c r="MUD1372" s="1"/>
  <c r="MTM1372"/>
  <c r="MTN1367"/>
  <c r="MTN1372" s="1"/>
  <c r="MSW1372"/>
  <c r="MSX1367"/>
  <c r="MSX1372" s="1"/>
  <c r="MSG1372"/>
  <c r="MSH1367"/>
  <c r="MSH1372" s="1"/>
  <c r="MRQ1372"/>
  <c r="MRR1367"/>
  <c r="MRR1372" s="1"/>
  <c r="MRA1372"/>
  <c r="MRB1367"/>
  <c r="MRB1372" s="1"/>
  <c r="MQK1372"/>
  <c r="MQL1367"/>
  <c r="MQL1372" s="1"/>
  <c r="MPU1372"/>
  <c r="MPV1367"/>
  <c r="MPV1372" s="1"/>
  <c r="MPE1372"/>
  <c r="MPF1367"/>
  <c r="MPF1372" s="1"/>
  <c r="MOO1372"/>
  <c r="MOP1367"/>
  <c r="MOP1372" s="1"/>
  <c r="MNY1372"/>
  <c r="MNZ1367"/>
  <c r="MNZ1372" s="1"/>
  <c r="MNI1372"/>
  <c r="MNJ1367"/>
  <c r="MNJ1372" s="1"/>
  <c r="MMS1372"/>
  <c r="MMT1367"/>
  <c r="MMT1372" s="1"/>
  <c r="MMC1372"/>
  <c r="MMD1367"/>
  <c r="MMD1372" s="1"/>
  <c r="MLM1372"/>
  <c r="MLN1367"/>
  <c r="MLN1372" s="1"/>
  <c r="MKW1372"/>
  <c r="MKX1367"/>
  <c r="MKX1372" s="1"/>
  <c r="MKG1372"/>
  <c r="MKH1367"/>
  <c r="MKH1372" s="1"/>
  <c r="MJQ1372"/>
  <c r="MJR1367"/>
  <c r="MJR1372" s="1"/>
  <c r="MJA1372"/>
  <c r="MJB1367"/>
  <c r="MJB1372" s="1"/>
  <c r="MIK1372"/>
  <c r="MIL1367"/>
  <c r="MIL1372" s="1"/>
  <c r="MHU1372"/>
  <c r="MHV1367"/>
  <c r="MHV1372" s="1"/>
  <c r="MHE1372"/>
  <c r="MHF1367"/>
  <c r="MHF1372" s="1"/>
  <c r="MGO1372"/>
  <c r="MGP1367"/>
  <c r="MGP1372" s="1"/>
  <c r="MFY1372"/>
  <c r="MFZ1367"/>
  <c r="MFZ1372" s="1"/>
  <c r="MFI1372"/>
  <c r="MFJ1367"/>
  <c r="MFJ1372" s="1"/>
  <c r="MES1372"/>
  <c r="MET1367"/>
  <c r="MET1372" s="1"/>
  <c r="MEC1372"/>
  <c r="MED1367"/>
  <c r="MED1372" s="1"/>
  <c r="MDM1372"/>
  <c r="MDN1367"/>
  <c r="MDN1372" s="1"/>
  <c r="MCW1372"/>
  <c r="MCX1367"/>
  <c r="MCX1372" s="1"/>
  <c r="MCG1372"/>
  <c r="MCH1367"/>
  <c r="MCH1372" s="1"/>
  <c r="MBQ1372"/>
  <c r="MBR1367"/>
  <c r="MBR1372" s="1"/>
  <c r="MBA1372"/>
  <c r="MBB1367"/>
  <c r="MBB1372" s="1"/>
  <c r="MAK1372"/>
  <c r="MAL1367"/>
  <c r="MAL1372" s="1"/>
  <c r="LZU1372"/>
  <c r="LZV1367"/>
  <c r="LZV1372" s="1"/>
  <c r="LZE1372"/>
  <c r="LZF1367"/>
  <c r="LZF1372" s="1"/>
  <c r="LYO1372"/>
  <c r="LYP1367"/>
  <c r="LYP1372" s="1"/>
  <c r="LXY1372"/>
  <c r="LXZ1367"/>
  <c r="LXZ1372" s="1"/>
  <c r="LXI1372"/>
  <c r="LXJ1367"/>
  <c r="LXJ1372" s="1"/>
  <c r="LWS1372"/>
  <c r="LWT1367"/>
  <c r="LWT1372" s="1"/>
  <c r="LWC1372"/>
  <c r="LWD1367"/>
  <c r="LWD1372" s="1"/>
  <c r="LVM1372"/>
  <c r="LVN1367"/>
  <c r="LVN1372" s="1"/>
  <c r="LUW1372"/>
  <c r="LUX1367"/>
  <c r="LUX1372" s="1"/>
  <c r="LUG1372"/>
  <c r="LUH1367"/>
  <c r="LUH1372" s="1"/>
  <c r="LTQ1372"/>
  <c r="LTR1367"/>
  <c r="LTR1372" s="1"/>
  <c r="LTA1372"/>
  <c r="LTB1367"/>
  <c r="LTB1372" s="1"/>
  <c r="LSK1372"/>
  <c r="LSL1367"/>
  <c r="LSL1372" s="1"/>
  <c r="LRU1372"/>
  <c r="LRV1367"/>
  <c r="LRV1372" s="1"/>
  <c r="LRE1372"/>
  <c r="LRF1367"/>
  <c r="LRF1372" s="1"/>
  <c r="LQO1372"/>
  <c r="LQP1367"/>
  <c r="LQP1372" s="1"/>
  <c r="LPY1372"/>
  <c r="LPZ1367"/>
  <c r="LPZ1372" s="1"/>
  <c r="LPI1372"/>
  <c r="LPJ1367"/>
  <c r="LPJ1372" s="1"/>
  <c r="LOS1372"/>
  <c r="LOT1367"/>
  <c r="LOT1372" s="1"/>
  <c r="LOC1372"/>
  <c r="LOD1367"/>
  <c r="LOD1372" s="1"/>
  <c r="LNM1372"/>
  <c r="LNN1367"/>
  <c r="LNN1372" s="1"/>
  <c r="LMW1372"/>
  <c r="LMX1367"/>
  <c r="LMX1372" s="1"/>
  <c r="LMG1372"/>
  <c r="LMH1367"/>
  <c r="LMH1372" s="1"/>
  <c r="LLQ1372"/>
  <c r="LLR1367"/>
  <c r="LLR1372" s="1"/>
  <c r="LLA1372"/>
  <c r="LLB1367"/>
  <c r="LLB1372" s="1"/>
  <c r="LKK1372"/>
  <c r="LKL1367"/>
  <c r="LKL1372" s="1"/>
  <c r="LJU1372"/>
  <c r="LJV1367"/>
  <c r="LJV1372" s="1"/>
  <c r="LJE1372"/>
  <c r="LJF1367"/>
  <c r="LJF1372" s="1"/>
  <c r="LIO1372"/>
  <c r="LIP1367"/>
  <c r="LIP1372" s="1"/>
  <c r="LHY1372"/>
  <c r="LHZ1367"/>
  <c r="LHZ1372" s="1"/>
  <c r="LHI1372"/>
  <c r="LHJ1367"/>
  <c r="LHJ1372" s="1"/>
  <c r="LGS1372"/>
  <c r="LGT1367"/>
  <c r="LGT1372" s="1"/>
  <c r="LGC1372"/>
  <c r="LGD1367"/>
  <c r="LGD1372" s="1"/>
  <c r="LFM1372"/>
  <c r="LFN1367"/>
  <c r="LFN1372" s="1"/>
  <c r="LEW1372"/>
  <c r="LEX1367"/>
  <c r="LEX1372" s="1"/>
  <c r="LEG1372"/>
  <c r="LEH1367"/>
  <c r="LEH1372" s="1"/>
  <c r="LDQ1372"/>
  <c r="LDR1367"/>
  <c r="LDR1372" s="1"/>
  <c r="LDA1372"/>
  <c r="LDB1367"/>
  <c r="LDB1372" s="1"/>
  <c r="LCK1372"/>
  <c r="LCL1367"/>
  <c r="LCL1372" s="1"/>
  <c r="LBU1372"/>
  <c r="LBV1367"/>
  <c r="LBV1372" s="1"/>
  <c r="LBE1372"/>
  <c r="LBF1367"/>
  <c r="LBF1372" s="1"/>
  <c r="LAO1372"/>
  <c r="LAP1367"/>
  <c r="LAP1372" s="1"/>
  <c r="KZY1372"/>
  <c r="KZZ1367"/>
  <c r="KZZ1372" s="1"/>
  <c r="KZI1372"/>
  <c r="KZJ1367"/>
  <c r="KZJ1372" s="1"/>
  <c r="KYS1372"/>
  <c r="KYT1367"/>
  <c r="KYT1372" s="1"/>
  <c r="KYC1372"/>
  <c r="KYD1367"/>
  <c r="KYD1372" s="1"/>
  <c r="KXM1372"/>
  <c r="KXN1367"/>
  <c r="KXN1372" s="1"/>
  <c r="KWW1372"/>
  <c r="KWX1367"/>
  <c r="KWX1372" s="1"/>
  <c r="KWG1372"/>
  <c r="KWH1367"/>
  <c r="KWH1372" s="1"/>
  <c r="KVQ1372"/>
  <c r="KVR1367"/>
  <c r="KVR1372" s="1"/>
  <c r="KVA1372"/>
  <c r="KVB1367"/>
  <c r="KVB1372" s="1"/>
  <c r="KUK1372"/>
  <c r="KUL1367"/>
  <c r="KUL1372" s="1"/>
  <c r="KTU1372"/>
  <c r="KTV1367"/>
  <c r="KTV1372" s="1"/>
  <c r="KTE1372"/>
  <c r="KTF1367"/>
  <c r="KTF1372" s="1"/>
  <c r="KSO1372"/>
  <c r="KSP1367"/>
  <c r="KSP1372" s="1"/>
  <c r="KRY1372"/>
  <c r="KRZ1367"/>
  <c r="KRZ1372" s="1"/>
  <c r="KRI1372"/>
  <c r="KRJ1367"/>
  <c r="KRJ1372" s="1"/>
  <c r="KQS1372"/>
  <c r="KQT1367"/>
  <c r="KQT1372" s="1"/>
  <c r="KQC1372"/>
  <c r="KQD1367"/>
  <c r="KQD1372" s="1"/>
  <c r="KPM1372"/>
  <c r="KPN1367"/>
  <c r="KPN1372" s="1"/>
  <c r="KOW1372"/>
  <c r="KOX1367"/>
  <c r="KOX1372" s="1"/>
  <c r="KOG1372"/>
  <c r="KOH1367"/>
  <c r="KOH1372" s="1"/>
  <c r="KNQ1372"/>
  <c r="KNR1367"/>
  <c r="KNR1372" s="1"/>
  <c r="KNA1372"/>
  <c r="KNB1367"/>
  <c r="KNB1372" s="1"/>
  <c r="KMK1372"/>
  <c r="KML1367"/>
  <c r="KML1372" s="1"/>
  <c r="KLU1372"/>
  <c r="KLV1367"/>
  <c r="KLV1372" s="1"/>
  <c r="KLE1372"/>
  <c r="KLF1367"/>
  <c r="KLF1372" s="1"/>
  <c r="KKO1372"/>
  <c r="KKP1367"/>
  <c r="KKP1372" s="1"/>
  <c r="KJY1372"/>
  <c r="KJZ1367"/>
  <c r="KJZ1372" s="1"/>
  <c r="KJI1372"/>
  <c r="KJJ1367"/>
  <c r="KJJ1372" s="1"/>
  <c r="KIS1372"/>
  <c r="KIT1367"/>
  <c r="KIT1372" s="1"/>
  <c r="KIC1372"/>
  <c r="KID1367"/>
  <c r="KID1372" s="1"/>
  <c r="KHM1372"/>
  <c r="KHN1367"/>
  <c r="KHN1372" s="1"/>
  <c r="KGW1372"/>
  <c r="KGX1367"/>
  <c r="KGX1372" s="1"/>
  <c r="KGG1372"/>
  <c r="KGH1367"/>
  <c r="KGH1372" s="1"/>
  <c r="KFQ1372"/>
  <c r="KFR1367"/>
  <c r="KFR1372" s="1"/>
  <c r="KFA1372"/>
  <c r="KFB1367"/>
  <c r="KFB1372" s="1"/>
  <c r="KEK1372"/>
  <c r="KEL1367"/>
  <c r="KEL1372" s="1"/>
  <c r="KDU1372"/>
  <c r="KDV1367"/>
  <c r="KDV1372" s="1"/>
  <c r="KDE1372"/>
  <c r="KDF1367"/>
  <c r="KDF1372" s="1"/>
  <c r="KCO1372"/>
  <c r="KCP1367"/>
  <c r="KCP1372" s="1"/>
  <c r="KBY1372"/>
  <c r="KBZ1367"/>
  <c r="KBZ1372" s="1"/>
  <c r="KBI1372"/>
  <c r="KBJ1367"/>
  <c r="KBJ1372" s="1"/>
  <c r="KAS1372"/>
  <c r="KAT1367"/>
  <c r="KAT1372" s="1"/>
  <c r="KAC1372"/>
  <c r="KAD1367"/>
  <c r="KAD1372" s="1"/>
  <c r="JZM1372"/>
  <c r="JZN1367"/>
  <c r="JZN1372" s="1"/>
  <c r="JYW1372"/>
  <c r="JYX1367"/>
  <c r="JYX1372" s="1"/>
  <c r="JYG1372"/>
  <c r="JYH1367"/>
  <c r="JYH1372" s="1"/>
  <c r="JXQ1372"/>
  <c r="JXR1367"/>
  <c r="JXR1372" s="1"/>
  <c r="JXA1372"/>
  <c r="JXB1367"/>
  <c r="JXB1372" s="1"/>
  <c r="JWK1372"/>
  <c r="JWL1367"/>
  <c r="JWL1372" s="1"/>
  <c r="JVU1372"/>
  <c r="JVV1367"/>
  <c r="JVV1372" s="1"/>
  <c r="JVE1372"/>
  <c r="JVF1367"/>
  <c r="JVF1372" s="1"/>
  <c r="JUO1372"/>
  <c r="JUP1367"/>
  <c r="JUP1372" s="1"/>
  <c r="JTY1372"/>
  <c r="JTZ1367"/>
  <c r="JTZ1372" s="1"/>
  <c r="JTI1372"/>
  <c r="JTJ1367"/>
  <c r="JTJ1372" s="1"/>
  <c r="JSS1372"/>
  <c r="JST1367"/>
  <c r="JST1372" s="1"/>
  <c r="JSC1372"/>
  <c r="JSD1367"/>
  <c r="JSD1372" s="1"/>
  <c r="JRM1372"/>
  <c r="JRN1367"/>
  <c r="JRN1372" s="1"/>
  <c r="JQW1372"/>
  <c r="JQX1367"/>
  <c r="JQX1372" s="1"/>
  <c r="JQG1372"/>
  <c r="JQH1367"/>
  <c r="JQH1372" s="1"/>
  <c r="JPQ1372"/>
  <c r="JPR1367"/>
  <c r="JPR1372" s="1"/>
  <c r="JPA1372"/>
  <c r="JPB1367"/>
  <c r="JPB1372" s="1"/>
  <c r="JOK1372"/>
  <c r="JOL1367"/>
  <c r="JOL1372" s="1"/>
  <c r="JNU1372"/>
  <c r="JNV1367"/>
  <c r="JNV1372" s="1"/>
  <c r="JNE1372"/>
  <c r="JNF1367"/>
  <c r="JNF1372" s="1"/>
  <c r="JMO1372"/>
  <c r="JMP1367"/>
  <c r="JMP1372" s="1"/>
  <c r="JLY1372"/>
  <c r="JLZ1367"/>
  <c r="JLZ1372" s="1"/>
  <c r="JLI1372"/>
  <c r="JLJ1367"/>
  <c r="JLJ1372" s="1"/>
  <c r="JKS1372"/>
  <c r="JKT1367"/>
  <c r="JKT1372" s="1"/>
  <c r="JKC1372"/>
  <c r="JKD1367"/>
  <c r="JKD1372" s="1"/>
  <c r="JJM1372"/>
  <c r="JJN1367"/>
  <c r="JJN1372" s="1"/>
  <c r="JIW1372"/>
  <c r="JIX1367"/>
  <c r="JIX1372" s="1"/>
  <c r="JIG1372"/>
  <c r="JIH1367"/>
  <c r="JIH1372" s="1"/>
  <c r="JHQ1372"/>
  <c r="JHR1367"/>
  <c r="JHR1372" s="1"/>
  <c r="JHA1372"/>
  <c r="JHB1367"/>
  <c r="JHB1372" s="1"/>
  <c r="JGK1372"/>
  <c r="JGL1367"/>
  <c r="JGL1372" s="1"/>
  <c r="JFU1372"/>
  <c r="JFV1367"/>
  <c r="JFV1372" s="1"/>
  <c r="JFE1372"/>
  <c r="JFF1367"/>
  <c r="JFF1372" s="1"/>
  <c r="JEO1372"/>
  <c r="JEP1367"/>
  <c r="JEP1372" s="1"/>
  <c r="JDY1372"/>
  <c r="JDZ1367"/>
  <c r="JDZ1372" s="1"/>
  <c r="JDI1372"/>
  <c r="JDJ1367"/>
  <c r="JDJ1372" s="1"/>
  <c r="JCS1372"/>
  <c r="JCT1367"/>
  <c r="JCT1372" s="1"/>
  <c r="JCC1372"/>
  <c r="JCD1367"/>
  <c r="JCD1372" s="1"/>
  <c r="JBM1372"/>
  <c r="JBN1367"/>
  <c r="JBN1372" s="1"/>
  <c r="JAW1372"/>
  <c r="JAX1367"/>
  <c r="JAX1372" s="1"/>
  <c r="JAG1372"/>
  <c r="JAH1367"/>
  <c r="JAH1372" s="1"/>
  <c r="IZQ1372"/>
  <c r="IZR1367"/>
  <c r="IZR1372" s="1"/>
  <c r="IZA1372"/>
  <c r="IZB1367"/>
  <c r="IZB1372" s="1"/>
  <c r="IYK1372"/>
  <c r="IYL1367"/>
  <c r="IYL1372" s="1"/>
  <c r="IXU1372"/>
  <c r="IXV1367"/>
  <c r="IXV1372" s="1"/>
  <c r="IXE1372"/>
  <c r="IXF1367"/>
  <c r="IXF1372" s="1"/>
  <c r="IWO1372"/>
  <c r="IWP1367"/>
  <c r="IWP1372" s="1"/>
  <c r="IVY1372"/>
  <c r="IVZ1367"/>
  <c r="IVZ1372" s="1"/>
  <c r="IVI1372"/>
  <c r="IVJ1367"/>
  <c r="IVJ1372" s="1"/>
  <c r="IUS1372"/>
  <c r="IUT1367"/>
  <c r="IUT1372" s="1"/>
  <c r="IUC1372"/>
  <c r="IUD1367"/>
  <c r="IUD1372" s="1"/>
  <c r="ITM1372"/>
  <c r="ITN1367"/>
  <c r="ITN1372" s="1"/>
  <c r="ISW1372"/>
  <c r="ISX1367"/>
  <c r="ISX1372" s="1"/>
  <c r="ISG1372"/>
  <c r="ISH1367"/>
  <c r="ISH1372" s="1"/>
  <c r="IRQ1372"/>
  <c r="IRR1367"/>
  <c r="IRR1372" s="1"/>
  <c r="IRA1372"/>
  <c r="IRB1367"/>
  <c r="IRB1372" s="1"/>
  <c r="IQK1372"/>
  <c r="IQL1367"/>
  <c r="IQL1372" s="1"/>
  <c r="IPU1372"/>
  <c r="IPV1367"/>
  <c r="IPV1372" s="1"/>
  <c r="IPE1372"/>
  <c r="IPF1367"/>
  <c r="IPF1372" s="1"/>
  <c r="IOO1372"/>
  <c r="IOP1367"/>
  <c r="IOP1372" s="1"/>
  <c r="INY1372"/>
  <c r="INZ1367"/>
  <c r="INZ1372" s="1"/>
  <c r="INI1372"/>
  <c r="INJ1367"/>
  <c r="INJ1372" s="1"/>
  <c r="IMS1372"/>
  <c r="IMT1367"/>
  <c r="IMT1372" s="1"/>
  <c r="IMC1372"/>
  <c r="IMD1367"/>
  <c r="IMD1372" s="1"/>
  <c r="ILM1372"/>
  <c r="ILN1367"/>
  <c r="ILN1372" s="1"/>
  <c r="IKW1372"/>
  <c r="IKX1367"/>
  <c r="IKX1372" s="1"/>
  <c r="IKG1372"/>
  <c r="IKH1367"/>
  <c r="IKH1372" s="1"/>
  <c r="IJQ1372"/>
  <c r="IJR1367"/>
  <c r="IJR1372" s="1"/>
  <c r="IJA1372"/>
  <c r="IJB1367"/>
  <c r="IJB1372" s="1"/>
  <c r="IIK1372"/>
  <c r="IIL1367"/>
  <c r="IIL1372" s="1"/>
  <c r="IHU1372"/>
  <c r="IHV1367"/>
  <c r="IHV1372" s="1"/>
  <c r="IHE1372"/>
  <c r="IHF1367"/>
  <c r="IHF1372" s="1"/>
  <c r="IGO1372"/>
  <c r="IGP1367"/>
  <c r="IGP1372" s="1"/>
  <c r="IFY1372"/>
  <c r="IFZ1367"/>
  <c r="IFZ1372" s="1"/>
  <c r="IFI1372"/>
  <c r="IFJ1367"/>
  <c r="IFJ1372" s="1"/>
  <c r="IES1372"/>
  <c r="IET1367"/>
  <c r="IET1372" s="1"/>
  <c r="IEC1372"/>
  <c r="IED1367"/>
  <c r="IED1372" s="1"/>
  <c r="IDM1372"/>
  <c r="IDN1367"/>
  <c r="IDN1372" s="1"/>
  <c r="ICW1372"/>
  <c r="ICX1367"/>
  <c r="ICX1372" s="1"/>
  <c r="ICG1372"/>
  <c r="ICH1367"/>
  <c r="ICH1372" s="1"/>
  <c r="IBQ1372"/>
  <c r="IBR1367"/>
  <c r="IBR1372" s="1"/>
  <c r="IBA1372"/>
  <c r="IBB1367"/>
  <c r="IBB1372" s="1"/>
  <c r="IAK1372"/>
  <c r="IAL1367"/>
  <c r="IAL1372" s="1"/>
  <c r="HZU1372"/>
  <c r="HZV1367"/>
  <c r="HZV1372" s="1"/>
  <c r="HZE1372"/>
  <c r="HZF1367"/>
  <c r="HZF1372" s="1"/>
  <c r="HYO1372"/>
  <c r="HYP1367"/>
  <c r="HYP1372" s="1"/>
  <c r="HXY1372"/>
  <c r="HXZ1367"/>
  <c r="HXZ1372" s="1"/>
  <c r="HXI1372"/>
  <c r="HXJ1367"/>
  <c r="HXJ1372" s="1"/>
  <c r="HWS1372"/>
  <c r="HWT1367"/>
  <c r="HWT1372" s="1"/>
  <c r="HWC1372"/>
  <c r="HWD1367"/>
  <c r="HWD1372" s="1"/>
  <c r="HVM1372"/>
  <c r="HVN1367"/>
  <c r="HVN1372" s="1"/>
  <c r="HUW1372"/>
  <c r="HUX1367"/>
  <c r="HUX1372" s="1"/>
  <c r="HUG1372"/>
  <c r="HUH1367"/>
  <c r="HUH1372" s="1"/>
  <c r="HTQ1372"/>
  <c r="HTR1367"/>
  <c r="HTR1372" s="1"/>
  <c r="HTA1372"/>
  <c r="HTB1367"/>
  <c r="HTB1372" s="1"/>
  <c r="HSK1372"/>
  <c r="HSL1367"/>
  <c r="HSL1372" s="1"/>
  <c r="HRU1372"/>
  <c r="HRV1367"/>
  <c r="HRV1372" s="1"/>
  <c r="HRE1372"/>
  <c r="HRF1367"/>
  <c r="HRF1372" s="1"/>
  <c r="HQO1372"/>
  <c r="HQP1367"/>
  <c r="HQP1372" s="1"/>
  <c r="HPY1372"/>
  <c r="HPZ1367"/>
  <c r="HPZ1372" s="1"/>
  <c r="HPI1372"/>
  <c r="HPJ1367"/>
  <c r="HPJ1372" s="1"/>
  <c r="HOS1372"/>
  <c r="HOT1367"/>
  <c r="HOT1372" s="1"/>
  <c r="HOC1372"/>
  <c r="HOD1367"/>
  <c r="HOD1372" s="1"/>
  <c r="HNM1372"/>
  <c r="HNN1367"/>
  <c r="HNN1372" s="1"/>
  <c r="HMW1372"/>
  <c r="HMX1367"/>
  <c r="HMX1372" s="1"/>
  <c r="HMG1372"/>
  <c r="HMH1367"/>
  <c r="HMH1372" s="1"/>
  <c r="HLQ1372"/>
  <c r="HLR1367"/>
  <c r="HLR1372" s="1"/>
  <c r="HLA1372"/>
  <c r="HLB1367"/>
  <c r="HLB1372" s="1"/>
  <c r="HKK1372"/>
  <c r="HKL1367"/>
  <c r="HKL1372" s="1"/>
  <c r="HJU1372"/>
  <c r="HJV1367"/>
  <c r="HJV1372" s="1"/>
  <c r="HJE1372"/>
  <c r="HJF1367"/>
  <c r="HJF1372" s="1"/>
  <c r="HIO1372"/>
  <c r="HIP1367"/>
  <c r="HIP1372" s="1"/>
  <c r="HHY1372"/>
  <c r="HHZ1367"/>
  <c r="HHZ1372" s="1"/>
  <c r="HHI1372"/>
  <c r="HHJ1367"/>
  <c r="HHJ1372" s="1"/>
  <c r="HGS1372"/>
  <c r="HGT1367"/>
  <c r="HGT1372" s="1"/>
  <c r="HGC1372"/>
  <c r="HGD1367"/>
  <c r="HGD1372" s="1"/>
  <c r="HFM1372"/>
  <c r="HFN1367"/>
  <c r="HFN1372" s="1"/>
  <c r="HEW1372"/>
  <c r="HEX1367"/>
  <c r="HEX1372" s="1"/>
  <c r="HEG1372"/>
  <c r="HEH1367"/>
  <c r="HEH1372" s="1"/>
  <c r="HDQ1372"/>
  <c r="HDR1367"/>
  <c r="HDR1372" s="1"/>
  <c r="HDA1372"/>
  <c r="HDB1367"/>
  <c r="HDB1372" s="1"/>
  <c r="HCK1372"/>
  <c r="HCL1367"/>
  <c r="HCL1372" s="1"/>
  <c r="HBU1372"/>
  <c r="HBV1367"/>
  <c r="HBV1372" s="1"/>
  <c r="HBE1372"/>
  <c r="HBF1367"/>
  <c r="HBF1372" s="1"/>
  <c r="HAO1372"/>
  <c r="HAP1367"/>
  <c r="HAP1372" s="1"/>
  <c r="GZY1372"/>
  <c r="GZZ1367"/>
  <c r="GZZ1372" s="1"/>
  <c r="GZI1372"/>
  <c r="GZJ1367"/>
  <c r="GZJ1372" s="1"/>
  <c r="GYS1372"/>
  <c r="GYT1367"/>
  <c r="GYT1372" s="1"/>
  <c r="GYC1372"/>
  <c r="GYD1367"/>
  <c r="GYD1372" s="1"/>
  <c r="GXM1372"/>
  <c r="GXN1367"/>
  <c r="GXN1372" s="1"/>
  <c r="GWW1372"/>
  <c r="GWX1367"/>
  <c r="GWX1372" s="1"/>
  <c r="GWG1372"/>
  <c r="GWH1367"/>
  <c r="GWH1372" s="1"/>
  <c r="GVQ1372"/>
  <c r="GVR1367"/>
  <c r="GVR1372" s="1"/>
  <c r="GVA1372"/>
  <c r="GVB1367"/>
  <c r="GVB1372" s="1"/>
  <c r="GUK1372"/>
  <c r="GUL1367"/>
  <c r="GUL1372" s="1"/>
  <c r="GTU1372"/>
  <c r="GTV1367"/>
  <c r="GTV1372" s="1"/>
  <c r="GTE1372"/>
  <c r="GTF1367"/>
  <c r="GTF1372" s="1"/>
  <c r="GSO1372"/>
  <c r="GSP1367"/>
  <c r="GSP1372" s="1"/>
  <c r="GRY1372"/>
  <c r="GRZ1367"/>
  <c r="GRZ1372" s="1"/>
  <c r="GRI1372"/>
  <c r="GRJ1367"/>
  <c r="GRJ1372" s="1"/>
  <c r="GQS1372"/>
  <c r="GQT1367"/>
  <c r="GQT1372" s="1"/>
  <c r="GQC1372"/>
  <c r="GQD1367"/>
  <c r="GQD1372" s="1"/>
  <c r="GPM1372"/>
  <c r="GPN1367"/>
  <c r="GPN1372" s="1"/>
  <c r="GOW1372"/>
  <c r="GOX1367"/>
  <c r="GOX1372" s="1"/>
  <c r="GOG1372"/>
  <c r="GOH1367"/>
  <c r="GOH1372" s="1"/>
  <c r="GNQ1372"/>
  <c r="GNR1367"/>
  <c r="GNR1372" s="1"/>
  <c r="GNA1372"/>
  <c r="GNB1367"/>
  <c r="GNB1372" s="1"/>
  <c r="GMK1372"/>
  <c r="GML1367"/>
  <c r="GML1372" s="1"/>
  <c r="GLU1372"/>
  <c r="GLV1367"/>
  <c r="GLV1372" s="1"/>
  <c r="GLE1372"/>
  <c r="GLF1367"/>
  <c r="GLF1372" s="1"/>
  <c r="GKO1372"/>
  <c r="GKP1367"/>
  <c r="GKP1372" s="1"/>
  <c r="GJY1372"/>
  <c r="GJZ1367"/>
  <c r="GJZ1372" s="1"/>
  <c r="GJI1372"/>
  <c r="GJJ1367"/>
  <c r="GJJ1372" s="1"/>
  <c r="GIS1372"/>
  <c r="GIT1367"/>
  <c r="GIT1372" s="1"/>
  <c r="GIC1372"/>
  <c r="GID1367"/>
  <c r="GID1372" s="1"/>
  <c r="GHM1372"/>
  <c r="GHN1367"/>
  <c r="GHN1372" s="1"/>
  <c r="GGW1372"/>
  <c r="GGX1367"/>
  <c r="GGX1372" s="1"/>
  <c r="GGG1372"/>
  <c r="GGH1367"/>
  <c r="GGH1372" s="1"/>
  <c r="GFQ1372"/>
  <c r="GFR1367"/>
  <c r="GFR1372" s="1"/>
  <c r="GFA1372"/>
  <c r="GFB1367"/>
  <c r="GFB1372" s="1"/>
  <c r="GEK1372"/>
  <c r="GEL1367"/>
  <c r="GEL1372" s="1"/>
  <c r="GDU1372"/>
  <c r="GDV1367"/>
  <c r="GDV1372" s="1"/>
  <c r="GDE1372"/>
  <c r="GDF1367"/>
  <c r="GDF1372" s="1"/>
  <c r="GCO1372"/>
  <c r="GCP1367"/>
  <c r="GCP1372" s="1"/>
  <c r="GBY1372"/>
  <c r="GBZ1367"/>
  <c r="GBZ1372" s="1"/>
  <c r="GBI1372"/>
  <c r="GBJ1367"/>
  <c r="GBJ1372" s="1"/>
  <c r="GAS1372"/>
  <c r="GAT1367"/>
  <c r="GAT1372" s="1"/>
  <c r="GAC1372"/>
  <c r="GAD1367"/>
  <c r="GAD1372" s="1"/>
  <c r="FZM1372"/>
  <c r="FZN1367"/>
  <c r="FZN1372" s="1"/>
  <c r="FYW1372"/>
  <c r="FYX1367"/>
  <c r="FYX1372" s="1"/>
  <c r="FYG1372"/>
  <c r="FYH1367"/>
  <c r="FYH1372" s="1"/>
  <c r="FXQ1372"/>
  <c r="FXR1367"/>
  <c r="FXR1372" s="1"/>
  <c r="FXA1372"/>
  <c r="FXB1367"/>
  <c r="FXB1372" s="1"/>
  <c r="FWK1372"/>
  <c r="FWL1367"/>
  <c r="FWL1372" s="1"/>
  <c r="FVU1372"/>
  <c r="FVV1367"/>
  <c r="FVV1372" s="1"/>
  <c r="FVE1372"/>
  <c r="FVF1367"/>
  <c r="FVF1372" s="1"/>
  <c r="FUO1372"/>
  <c r="FUP1367"/>
  <c r="FUP1372" s="1"/>
  <c r="FTY1372"/>
  <c r="FTZ1367"/>
  <c r="FTZ1372" s="1"/>
  <c r="FTI1372"/>
  <c r="FTJ1367"/>
  <c r="FTJ1372" s="1"/>
  <c r="FSS1372"/>
  <c r="FST1367"/>
  <c r="FST1372" s="1"/>
  <c r="FSC1372"/>
  <c r="FSD1367"/>
  <c r="FSD1372" s="1"/>
  <c r="FRM1372"/>
  <c r="FRN1367"/>
  <c r="FRN1372" s="1"/>
  <c r="FQW1372"/>
  <c r="FQX1367"/>
  <c r="FQX1372" s="1"/>
  <c r="FQG1372"/>
  <c r="FQH1367"/>
  <c r="FQH1372" s="1"/>
  <c r="FPQ1372"/>
  <c r="FPR1367"/>
  <c r="FPR1372" s="1"/>
  <c r="FPA1372"/>
  <c r="FPB1367"/>
  <c r="FPB1372" s="1"/>
  <c r="FOK1372"/>
  <c r="FOL1367"/>
  <c r="FOL1372" s="1"/>
  <c r="FNU1372"/>
  <c r="FNV1367"/>
  <c r="FNV1372" s="1"/>
  <c r="FNE1372"/>
  <c r="FNF1367"/>
  <c r="FNF1372" s="1"/>
  <c r="FMO1372"/>
  <c r="FMP1367"/>
  <c r="FMP1372" s="1"/>
  <c r="FLY1372"/>
  <c r="FLZ1367"/>
  <c r="FLZ1372" s="1"/>
  <c r="FLI1372"/>
  <c r="FLJ1367"/>
  <c r="FLJ1372" s="1"/>
  <c r="FKR1372"/>
  <c r="FKC1370"/>
  <c r="FKC1367"/>
  <c r="FIX1362"/>
  <c r="FIF1372"/>
  <c r="FHQ1370"/>
  <c r="FHQ1367"/>
  <c r="FHS1367" s="1"/>
  <c r="FHS1372" s="1"/>
  <c r="FGL1362"/>
  <c r="FFT1372"/>
  <c r="FFE1370"/>
  <c r="FFE1367"/>
  <c r="FFG1367" s="1"/>
  <c r="FFG1372" s="1"/>
  <c r="FDZ1362"/>
  <c r="FDH1372"/>
  <c r="FCS1370"/>
  <c r="FCS1367"/>
  <c r="FCU1367" s="1"/>
  <c r="FCU1372" s="1"/>
  <c r="FBN1362"/>
  <c r="FAV1372"/>
  <c r="FAG1370"/>
  <c r="FAG1367"/>
  <c r="FAI1367" s="1"/>
  <c r="FAI1372" s="1"/>
  <c r="EZB1362"/>
  <c r="EYJ1372"/>
  <c r="EXU1370"/>
  <c r="EXU1367"/>
  <c r="EXW1367" s="1"/>
  <c r="EXW1372" s="1"/>
  <c r="EWP1362"/>
  <c r="EVX1372"/>
  <c r="EVI1370"/>
  <c r="EVI1367"/>
  <c r="EVK1367" s="1"/>
  <c r="EVK1372" s="1"/>
  <c r="EUD1362"/>
  <c r="ETL1372"/>
  <c r="ESW1370"/>
  <c r="ESW1367"/>
  <c r="ESY1367" s="1"/>
  <c r="ESY1372" s="1"/>
  <c r="ERR1362"/>
  <c r="EQZ1372"/>
  <c r="EQK1370"/>
  <c r="EQK1367"/>
  <c r="EPF1362"/>
  <c r="EON1372"/>
  <c r="ENY1370"/>
  <c r="ENY1367"/>
  <c r="EOA1367" s="1"/>
  <c r="EOA1372" s="1"/>
  <c r="EMT1362"/>
  <c r="EMB1372"/>
  <c r="ELM1370"/>
  <c r="ELM1367"/>
  <c r="EKH1362"/>
  <c r="EJP1372"/>
  <c r="EJA1370"/>
  <c r="EJA1367"/>
  <c r="EJC1367" s="1"/>
  <c r="EJC1372" s="1"/>
  <c r="EHV1362"/>
  <c r="EHD1372"/>
  <c r="EGO1370"/>
  <c r="EGO1367"/>
  <c r="EGQ1367" s="1"/>
  <c r="EGQ1372" s="1"/>
  <c r="EFJ1362"/>
  <c r="EER1372"/>
  <c r="EEC1370"/>
  <c r="EEC1367"/>
  <c r="EEE1367" s="1"/>
  <c r="EEE1372" s="1"/>
  <c r="ECX1362"/>
  <c r="ECF1372"/>
  <c r="EBQ1370"/>
  <c r="EBQ1367"/>
  <c r="EBS1367" s="1"/>
  <c r="EBS1372" s="1"/>
  <c r="EAL1362"/>
  <c r="DZT1372"/>
  <c r="DZE1370"/>
  <c r="DZE1367"/>
  <c r="DZG1367" s="1"/>
  <c r="DZG1372" s="1"/>
  <c r="DXZ1362"/>
  <c r="DXH1372"/>
  <c r="DWS1370"/>
  <c r="DWS1367"/>
  <c r="DWU1367" s="1"/>
  <c r="DWU1372" s="1"/>
  <c r="DVN1362"/>
  <c r="DUV1372"/>
  <c r="DUG1370"/>
  <c r="DUG1367"/>
  <c r="DUI1367" s="1"/>
  <c r="DUI1372" s="1"/>
  <c r="DTB1362"/>
  <c r="DSJ1372"/>
  <c r="DRU1370"/>
  <c r="DRU1367"/>
  <c r="DQP1362"/>
  <c r="DPX1372"/>
  <c r="DPI1370"/>
  <c r="DPI1367"/>
  <c r="DPK1367" s="1"/>
  <c r="DPK1372" s="1"/>
  <c r="DOD1362"/>
  <c r="DNL1372"/>
  <c r="DMW1370"/>
  <c r="DMW1367"/>
  <c r="DMY1367" s="1"/>
  <c r="DMY1372" s="1"/>
  <c r="DLR1362"/>
  <c r="DKZ1372"/>
  <c r="DKK1370"/>
  <c r="DKK1367"/>
  <c r="DKM1367" s="1"/>
  <c r="DKM1372" s="1"/>
  <c r="DJF1362"/>
  <c r="DIN1372"/>
  <c r="DHY1370"/>
  <c r="DHY1367"/>
  <c r="DGT1362"/>
  <c r="DGB1372"/>
  <c r="DFM1370"/>
  <c r="DFM1367"/>
  <c r="DFO1367" s="1"/>
  <c r="DFO1372" s="1"/>
  <c r="DEH1362"/>
  <c r="DDP1372"/>
  <c r="DDA1370"/>
  <c r="DDA1367"/>
  <c r="DDC1367" s="1"/>
  <c r="DDC1372" s="1"/>
  <c r="DBV1362"/>
  <c r="DBD1372"/>
  <c r="DAO1370"/>
  <c r="DAO1367"/>
  <c r="DAQ1367" s="1"/>
  <c r="DAQ1372" s="1"/>
  <c r="CZJ1362"/>
  <c r="CYR1372"/>
  <c r="CYC1370"/>
  <c r="CYC1367"/>
  <c r="CWW1370"/>
  <c r="CWW1367"/>
  <c r="CVQ1370"/>
  <c r="CVQ1367"/>
  <c r="CUK1370"/>
  <c r="CUK1367"/>
  <c r="CTE1370"/>
  <c r="CTE1367"/>
  <c r="CRY1370"/>
  <c r="CRY1367"/>
  <c r="CQS1370"/>
  <c r="CQS1367"/>
  <c r="CPM1370"/>
  <c r="CPM1367"/>
  <c r="COG1370"/>
  <c r="COG1367"/>
  <c r="CNA1370"/>
  <c r="CNA1367"/>
  <c r="CLU1370"/>
  <c r="CLU1367"/>
  <c r="CKO1370"/>
  <c r="CKO1367"/>
  <c r="CJI1370"/>
  <c r="CJI1367"/>
  <c r="CIC1370"/>
  <c r="CIC1367"/>
  <c r="CGW1370"/>
  <c r="CGW1367"/>
  <c r="CFQ1370"/>
  <c r="CFQ1367"/>
  <c r="CEK1370"/>
  <c r="CEK1367"/>
  <c r="CDE1370"/>
  <c r="CDE1367"/>
  <c r="CBY1370"/>
  <c r="CBY1367"/>
  <c r="CAS1370"/>
  <c r="CAS1367"/>
  <c r="BZM1370"/>
  <c r="BZM1367"/>
  <c r="BYG1370"/>
  <c r="BYG1367"/>
  <c r="BXA1370"/>
  <c r="BXA1367"/>
  <c r="BVU1370"/>
  <c r="BVU1367"/>
  <c r="BUO1370"/>
  <c r="BUO1367"/>
  <c r="BTI1370"/>
  <c r="BTI1367"/>
  <c r="BSC1370"/>
  <c r="BSC1367"/>
  <c r="BQW1370"/>
  <c r="BQW1367"/>
  <c r="BPQ1370"/>
  <c r="BPQ1367"/>
  <c r="BOK1370"/>
  <c r="BOK1367"/>
  <c r="BNE1370"/>
  <c r="BNE1367"/>
  <c r="BLY1370"/>
  <c r="BLY1367"/>
  <c r="BKS1370"/>
  <c r="BKS1367"/>
  <c r="BJM1370"/>
  <c r="BJM1367"/>
  <c r="BIG1370"/>
  <c r="BIG1367"/>
  <c r="BHA1370"/>
  <c r="BHA1367"/>
  <c r="BFU1370"/>
  <c r="BFU1367"/>
  <c r="BEO1370"/>
  <c r="BEO1367"/>
  <c r="BDI1370"/>
  <c r="BDI1367"/>
  <c r="BCC1370"/>
  <c r="BCC1367"/>
  <c r="BAW1370"/>
  <c r="BAW1367"/>
  <c r="AZQ1370"/>
  <c r="AZQ1367"/>
  <c r="AYK1370"/>
  <c r="AYK1367"/>
  <c r="AXE1370"/>
  <c r="AXE1367"/>
  <c r="AVY1370"/>
  <c r="AVY1367"/>
  <c r="AUS1370"/>
  <c r="AUS1367"/>
  <c r="ATM1370"/>
  <c r="ATM1367"/>
  <c r="ASG1370"/>
  <c r="ASG1367"/>
  <c r="ARA1370"/>
  <c r="ARA1367"/>
  <c r="APU1370"/>
  <c r="APU1367"/>
  <c r="AOO1370"/>
  <c r="AOO1367"/>
  <c r="ANI1370"/>
  <c r="ANI1367"/>
  <c r="AMC1370"/>
  <c r="AMC1367"/>
  <c r="AKW1370"/>
  <c r="AKW1367"/>
  <c r="AJQ1370"/>
  <c r="AJQ1367"/>
  <c r="AIK1370"/>
  <c r="AIK1367"/>
  <c r="AHE1370"/>
  <c r="AHE1367"/>
  <c r="AFY1370"/>
  <c r="AFY1367"/>
  <c r="AES1370"/>
  <c r="AES1367"/>
  <c r="ADM1370"/>
  <c r="ADM1367"/>
  <c r="ACG1370"/>
  <c r="ACG1367"/>
  <c r="ABA1370"/>
  <c r="ABA1367"/>
  <c r="ZU1370"/>
  <c r="ZU1367"/>
  <c r="YO1370"/>
  <c r="YO1367"/>
  <c r="XI1370"/>
  <c r="XI1367"/>
  <c r="WC1370"/>
  <c r="WC1367"/>
  <c r="UW1370"/>
  <c r="UW1367"/>
  <c r="TQ1370"/>
  <c r="TQ1367"/>
  <c r="SK1370"/>
  <c r="SK1367"/>
  <c r="RE1370"/>
  <c r="RE1367"/>
  <c r="PY1370"/>
  <c r="PY1367"/>
  <c r="OS1370"/>
  <c r="OS1367"/>
  <c r="NM1370"/>
  <c r="NM1367"/>
  <c r="MG1370"/>
  <c r="MG1367"/>
  <c r="LA1370"/>
  <c r="LA1367"/>
  <c r="JU1370"/>
  <c r="JU1367"/>
  <c r="IO1370"/>
  <c r="IO1367"/>
  <c r="HI1370"/>
  <c r="HI1367"/>
  <c r="GC1370"/>
  <c r="GC1367"/>
  <c r="EW1370"/>
  <c r="EW1367"/>
  <c r="DQ1370"/>
  <c r="DQ1367"/>
  <c r="CK1370"/>
  <c r="CK1367"/>
  <c r="BE1370"/>
  <c r="BE1367"/>
  <c r="Y1370"/>
  <c r="Y1367"/>
  <c r="ANX1370"/>
  <c r="ANX1367"/>
  <c r="AOF1367" s="1"/>
  <c r="AOF1372" s="1"/>
  <c r="AMR1370"/>
  <c r="AMR1367"/>
  <c r="AMZ1367" s="1"/>
  <c r="AMZ1372" s="1"/>
  <c r="ALL1370"/>
  <c r="ALL1367"/>
  <c r="AKF1370"/>
  <c r="AKF1367"/>
  <c r="AIZ1370"/>
  <c r="AIZ1367"/>
  <c r="AJH1367" s="1"/>
  <c r="AJH1372" s="1"/>
  <c r="AHT1370"/>
  <c r="AHT1367"/>
  <c r="AIB1367" s="1"/>
  <c r="AIB1372" s="1"/>
  <c r="AGN1370"/>
  <c r="AGN1367"/>
  <c r="AGV1367" s="1"/>
  <c r="AGV1372" s="1"/>
  <c r="AFH1370"/>
  <c r="AFH1367"/>
  <c r="AEB1370"/>
  <c r="AEB1367"/>
  <c r="AEJ1367" s="1"/>
  <c r="AEJ1372" s="1"/>
  <c r="ACV1370"/>
  <c r="ACV1367"/>
  <c r="ABP1370"/>
  <c r="ABP1367"/>
  <c r="AAJ1370"/>
  <c r="AAJ1367"/>
  <c r="AAR1367" s="1"/>
  <c r="AAR1372" s="1"/>
  <c r="ZD1370"/>
  <c r="ZD1367"/>
  <c r="ZL1367" s="1"/>
  <c r="ZL1372" s="1"/>
  <c r="XX1370"/>
  <c r="XX1367"/>
  <c r="WR1370"/>
  <c r="WR1367"/>
  <c r="WZ1367" s="1"/>
  <c r="WZ1372" s="1"/>
  <c r="VL1370"/>
  <c r="VL1367"/>
  <c r="VT1367" s="1"/>
  <c r="VT1372" s="1"/>
  <c r="UF1370"/>
  <c r="UF1367"/>
  <c r="UN1367" s="1"/>
  <c r="UN1372" s="1"/>
  <c r="SZ1370"/>
  <c r="SZ1367"/>
  <c r="TH1367" s="1"/>
  <c r="TH1372" s="1"/>
  <c r="RT1370"/>
  <c r="RT1367"/>
  <c r="QN1370"/>
  <c r="QN1367"/>
  <c r="PH1370"/>
  <c r="PH1367"/>
  <c r="PP1367" s="1"/>
  <c r="PP1372" s="1"/>
  <c r="OB1370"/>
  <c r="OB1367"/>
  <c r="OJ1367" s="1"/>
  <c r="OJ1372" s="1"/>
  <c r="MV1370"/>
  <c r="MV1367"/>
  <c r="ND1367" s="1"/>
  <c r="ND1372" s="1"/>
  <c r="LP1370"/>
  <c r="LP1367"/>
  <c r="KJ1370"/>
  <c r="KJ1367"/>
  <c r="KR1367" s="1"/>
  <c r="KR1372" s="1"/>
  <c r="JD1370"/>
  <c r="JD1367"/>
  <c r="HX1370"/>
  <c r="HX1367"/>
  <c r="GR1370"/>
  <c r="GR1367"/>
  <c r="GZ1367" s="1"/>
  <c r="GZ1372" s="1"/>
  <c r="FL1370"/>
  <c r="FL1367"/>
  <c r="FT1367" s="1"/>
  <c r="FT1372" s="1"/>
  <c r="EF1370"/>
  <c r="EF1367"/>
  <c r="CZ1370"/>
  <c r="CZ1367"/>
  <c r="DH1367" s="1"/>
  <c r="DH1372" s="1"/>
  <c r="BT1370"/>
  <c r="BT1367"/>
  <c r="CB1367" s="1"/>
  <c r="CB1372" s="1"/>
  <c r="AN1370"/>
  <c r="AN1367"/>
  <c r="AV1367" s="1"/>
  <c r="AV1372" s="1"/>
  <c r="H1370"/>
  <c r="H1367"/>
  <c r="D643" i="7" s="1"/>
  <c r="FKT1362" i="8"/>
  <c r="FKB1372"/>
  <c r="FKE1367"/>
  <c r="FKE1372" s="1"/>
  <c r="FJM1370"/>
  <c r="FJM1367"/>
  <c r="FIH1362"/>
  <c r="FHP1372"/>
  <c r="FHA1370"/>
  <c r="FHA1367"/>
  <c r="FFV1362"/>
  <c r="FFD1372"/>
  <c r="FEO1370"/>
  <c r="FEO1367"/>
  <c r="FEQ1367" s="1"/>
  <c r="FEQ1372" s="1"/>
  <c r="FDJ1362"/>
  <c r="FCR1372"/>
  <c r="FCC1370"/>
  <c r="FCC1367"/>
  <c r="FCE1367" s="1"/>
  <c r="FCE1372" s="1"/>
  <c r="FAX1362"/>
  <c r="FAF1372"/>
  <c r="EZQ1370"/>
  <c r="EZQ1367"/>
  <c r="EYL1362"/>
  <c r="EXT1372"/>
  <c r="EXE1370"/>
  <c r="EXE1367"/>
  <c r="EVZ1362"/>
  <c r="EVH1372"/>
  <c r="EUS1370"/>
  <c r="EUS1367"/>
  <c r="EUU1367" s="1"/>
  <c r="EUU1372" s="1"/>
  <c r="ETN1362"/>
  <c r="ESV1372"/>
  <c r="ESG1370"/>
  <c r="ESG1367"/>
  <c r="ESI1367" s="1"/>
  <c r="ESI1372" s="1"/>
  <c r="ERB1362"/>
  <c r="EQJ1372"/>
  <c r="EQM1367"/>
  <c r="EQM1372" s="1"/>
  <c r="EPU1370"/>
  <c r="EPU1367"/>
  <c r="EPW1367" s="1"/>
  <c r="EPW1372" s="1"/>
  <c r="EOP1362"/>
  <c r="ENX1372"/>
  <c r="ENI1370"/>
  <c r="ENI1367"/>
  <c r="ENK1367" s="1"/>
  <c r="ENK1372" s="1"/>
  <c r="EMD1362"/>
  <c r="ELL1372"/>
  <c r="ELO1367"/>
  <c r="ELO1372" s="1"/>
  <c r="EKW1370"/>
  <c r="EKW1367"/>
  <c r="EKY1367" s="1"/>
  <c r="EKY1372" s="1"/>
  <c r="EJR1362"/>
  <c r="EIZ1372"/>
  <c r="EIK1370"/>
  <c r="EIK1367"/>
  <c r="EIM1367" s="1"/>
  <c r="EIM1372" s="1"/>
  <c r="EHF1362"/>
  <c r="EGN1372"/>
  <c r="EFY1370"/>
  <c r="EFY1367"/>
  <c r="EET1362"/>
  <c r="EEB1372"/>
  <c r="EDM1370"/>
  <c r="EDM1367"/>
  <c r="ECH1362"/>
  <c r="EBP1372"/>
  <c r="EBA1370"/>
  <c r="EBA1367"/>
  <c r="EBC1367" s="1"/>
  <c r="EBC1372" s="1"/>
  <c r="DZV1362"/>
  <c r="DZD1372"/>
  <c r="DYO1370"/>
  <c r="DYO1367"/>
  <c r="DYQ1367" s="1"/>
  <c r="DYQ1372" s="1"/>
  <c r="DXJ1362"/>
  <c r="DWR1372"/>
  <c r="DWC1370"/>
  <c r="DWC1367"/>
  <c r="DWE1367" s="1"/>
  <c r="DWE1372" s="1"/>
  <c r="DUX1362"/>
  <c r="DUF1372"/>
  <c r="DTQ1370"/>
  <c r="DTQ1367"/>
  <c r="DSL1362"/>
  <c r="DRT1372"/>
  <c r="DRW1367"/>
  <c r="DRW1372" s="1"/>
  <c r="DRE1370"/>
  <c r="DRE1367"/>
  <c r="DRG1367" s="1"/>
  <c r="DRG1372" s="1"/>
  <c r="DPZ1362"/>
  <c r="DPH1372"/>
  <c r="DOS1370"/>
  <c r="DOS1367"/>
  <c r="DOU1367" s="1"/>
  <c r="DOU1372" s="1"/>
  <c r="DNN1362"/>
  <c r="DMV1372"/>
  <c r="DMG1370"/>
  <c r="DMG1367"/>
  <c r="DMI1367" s="1"/>
  <c r="DMI1372" s="1"/>
  <c r="DLB1362"/>
  <c r="DKJ1372"/>
  <c r="DJU1370"/>
  <c r="DJU1367"/>
  <c r="DJW1367" s="1"/>
  <c r="DJW1372" s="1"/>
  <c r="DIP1362"/>
  <c r="DHX1372"/>
  <c r="DIA1367"/>
  <c r="DIA1372" s="1"/>
  <c r="DHI1370"/>
  <c r="DHI1367"/>
  <c r="DHK1367" s="1"/>
  <c r="DHK1372" s="1"/>
  <c r="DGD1362"/>
  <c r="DFL1372"/>
  <c r="DEW1370"/>
  <c r="DEW1367"/>
  <c r="DEY1367" s="1"/>
  <c r="DEY1372" s="1"/>
  <c r="DDR1362"/>
  <c r="DCZ1372"/>
  <c r="DCK1370"/>
  <c r="DCK1367"/>
  <c r="DCM1367" s="1"/>
  <c r="DCM1372" s="1"/>
  <c r="DBF1362"/>
  <c r="DAN1372"/>
  <c r="CZY1370"/>
  <c r="CZY1367"/>
  <c r="DAA1367" s="1"/>
  <c r="DAA1372" s="1"/>
  <c r="CYT1362"/>
  <c r="CYB1370"/>
  <c r="CYB1367"/>
  <c r="CWV1370"/>
  <c r="CWV1367"/>
  <c r="CXD1367" s="1"/>
  <c r="CXD1372" s="1"/>
  <c r="CVP1370"/>
  <c r="CVP1367"/>
  <c r="CUJ1370"/>
  <c r="CUJ1367"/>
  <c r="CUR1367" s="1"/>
  <c r="CUR1372" s="1"/>
  <c r="CTD1370"/>
  <c r="CTD1367"/>
  <c r="CRX1370"/>
  <c r="CRX1367"/>
  <c r="CSF1367" s="1"/>
  <c r="CSF1372" s="1"/>
  <c r="CQR1370"/>
  <c r="CQR1367"/>
  <c r="CPL1370"/>
  <c r="CPL1367"/>
  <c r="CPT1367" s="1"/>
  <c r="CPT1372" s="1"/>
  <c r="COF1370"/>
  <c r="COF1367"/>
  <c r="CMZ1370"/>
  <c r="CMZ1367"/>
  <c r="CNH1367" s="1"/>
  <c r="CNH1372" s="1"/>
  <c r="CLT1370"/>
  <c r="CLT1367"/>
  <c r="CKN1370"/>
  <c r="CKN1367"/>
  <c r="CKV1367" s="1"/>
  <c r="CKV1372" s="1"/>
  <c r="CJH1370"/>
  <c r="CJH1367"/>
  <c r="CIB1370"/>
  <c r="CIB1367"/>
  <c r="CIJ1367" s="1"/>
  <c r="CIJ1372" s="1"/>
  <c r="CGV1370"/>
  <c r="CGV1367"/>
  <c r="CFP1370"/>
  <c r="CFP1367"/>
  <c r="CFX1367" s="1"/>
  <c r="CFX1372" s="1"/>
  <c r="CEJ1370"/>
  <c r="CEJ1367"/>
  <c r="CDD1370"/>
  <c r="CDD1367"/>
  <c r="CDL1367" s="1"/>
  <c r="CDL1372" s="1"/>
  <c r="CBX1370"/>
  <c r="CBX1367"/>
  <c r="CAR1370"/>
  <c r="CAR1367"/>
  <c r="CAZ1367" s="1"/>
  <c r="CAZ1372" s="1"/>
  <c r="BZL1370"/>
  <c r="BZL1367"/>
  <c r="BYF1370"/>
  <c r="BYF1367"/>
  <c r="BYN1367" s="1"/>
  <c r="BYN1372" s="1"/>
  <c r="BWZ1370"/>
  <c r="BWZ1367"/>
  <c r="BVT1370"/>
  <c r="BVT1367"/>
  <c r="BWB1367" s="1"/>
  <c r="BWB1372" s="1"/>
  <c r="BUN1370"/>
  <c r="BUN1367"/>
  <c r="BTH1370"/>
  <c r="BTH1367"/>
  <c r="BTP1367" s="1"/>
  <c r="BTP1372" s="1"/>
  <c r="BSB1370"/>
  <c r="BSB1367"/>
  <c r="BQV1370"/>
  <c r="BQV1367"/>
  <c r="BRD1367" s="1"/>
  <c r="BRD1372" s="1"/>
  <c r="BPP1370"/>
  <c r="BPP1367"/>
  <c r="BOJ1370"/>
  <c r="BOJ1367"/>
  <c r="BOR1367" s="1"/>
  <c r="BOR1372" s="1"/>
  <c r="BND1370"/>
  <c r="BND1367"/>
  <c r="BLX1370"/>
  <c r="BLX1367"/>
  <c r="BMF1367" s="1"/>
  <c r="BMF1372" s="1"/>
  <c r="BKR1370"/>
  <c r="BKR1367"/>
  <c r="BJL1370"/>
  <c r="BJL1367"/>
  <c r="BJT1367" s="1"/>
  <c r="BJT1372" s="1"/>
  <c r="BIF1370"/>
  <c r="BIF1367"/>
  <c r="BGZ1370"/>
  <c r="BGZ1367"/>
  <c r="BHH1367" s="1"/>
  <c r="BHH1372" s="1"/>
  <c r="BFT1370"/>
  <c r="BFT1367"/>
  <c r="BEN1370"/>
  <c r="BEN1367"/>
  <c r="BEV1367" s="1"/>
  <c r="BEV1372" s="1"/>
  <c r="BDH1370"/>
  <c r="BDH1367"/>
  <c r="BCB1370"/>
  <c r="BCB1367"/>
  <c r="BCJ1367" s="1"/>
  <c r="BCJ1372" s="1"/>
  <c r="BAV1370"/>
  <c r="BAV1367"/>
  <c r="AZP1370"/>
  <c r="AZP1367"/>
  <c r="AZX1367" s="1"/>
  <c r="AZX1372" s="1"/>
  <c r="AYJ1370"/>
  <c r="AYJ1367"/>
  <c r="AXD1370"/>
  <c r="AXD1367"/>
  <c r="AXL1367" s="1"/>
  <c r="AXL1372" s="1"/>
  <c r="AVX1370"/>
  <c r="AVX1367"/>
  <c r="AUR1370"/>
  <c r="AUR1367"/>
  <c r="AUZ1367" s="1"/>
  <c r="AUZ1372" s="1"/>
  <c r="ATL1370"/>
  <c r="ATL1367"/>
  <c r="ASF1370"/>
  <c r="ASF1367"/>
  <c r="ASN1367" s="1"/>
  <c r="ASN1372" s="1"/>
  <c r="AQZ1370"/>
  <c r="AQZ1367"/>
  <c r="APT1370"/>
  <c r="APT1367"/>
  <c r="AQB1367" s="1"/>
  <c r="AQB1372" s="1"/>
  <c r="FKJ1362"/>
  <c r="FKI1362"/>
  <c r="FHX1362"/>
  <c r="FHW1362"/>
  <c r="FFL1362"/>
  <c r="FFK1362"/>
  <c r="FCZ1362"/>
  <c r="FCY1362"/>
  <c r="FAN1362"/>
  <c r="FAM1362"/>
  <c r="EYB1362"/>
  <c r="EYA1362"/>
  <c r="EVP1362"/>
  <c r="EVO1362"/>
  <c r="ETD1362"/>
  <c r="ETC1362"/>
  <c r="EQR1362"/>
  <c r="EQQ1362"/>
  <c r="EOF1362"/>
  <c r="EOE1362"/>
  <c r="ELT1362"/>
  <c r="ELS1362"/>
  <c r="EJH1362"/>
  <c r="EJG1362"/>
  <c r="EGV1362"/>
  <c r="EGU1362"/>
  <c r="EEJ1362"/>
  <c r="EEI1362"/>
  <c r="EBX1362"/>
  <c r="EBW1362"/>
  <c r="DZL1362"/>
  <c r="DZK1362"/>
  <c r="DWZ1362"/>
  <c r="DWY1362"/>
  <c r="DUN1362"/>
  <c r="DUM1362"/>
  <c r="DSB1362"/>
  <c r="DSA1362"/>
  <c r="DPP1362"/>
  <c r="DPO1362"/>
  <c r="DND1362"/>
  <c r="DNC1362"/>
  <c r="DKR1362"/>
  <c r="DKQ1362"/>
  <c r="DIF1362"/>
  <c r="DIE1362"/>
  <c r="DFT1362"/>
  <c r="DFS1362"/>
  <c r="DDH1362"/>
  <c r="DDG1362"/>
  <c r="DAV1362"/>
  <c r="DAU1362"/>
  <c r="CYJ1362"/>
  <c r="CYI1362"/>
  <c r="CXD1362"/>
  <c r="CXC1362"/>
  <c r="CVX1362"/>
  <c r="CVW1362"/>
  <c r="CUR1362"/>
  <c r="CUQ1362"/>
  <c r="CTL1362"/>
  <c r="CTK1362"/>
  <c r="CSF1362"/>
  <c r="CSE1362"/>
  <c r="CQZ1362"/>
  <c r="CQY1362"/>
  <c r="CPT1362"/>
  <c r="CPS1362"/>
  <c r="CON1362"/>
  <c r="COM1362"/>
  <c r="CNH1362"/>
  <c r="CNG1362"/>
  <c r="CMB1362"/>
  <c r="CMA1362"/>
  <c r="CKV1362"/>
  <c r="CKU1362"/>
  <c r="CJP1362"/>
  <c r="CJO1362"/>
  <c r="CIJ1362"/>
  <c r="CII1362"/>
  <c r="CHD1362"/>
  <c r="CHC1362"/>
  <c r="CFX1362"/>
  <c r="CFW1362"/>
  <c r="CER1362"/>
  <c r="CEQ1362"/>
  <c r="CDL1362"/>
  <c r="CDK1362"/>
  <c r="CCF1362"/>
  <c r="CCE1362"/>
  <c r="CAZ1362"/>
  <c r="CAY1362"/>
  <c r="BZT1362"/>
  <c r="BZS1362"/>
  <c r="BYN1362"/>
  <c r="BYM1362"/>
  <c r="BXH1362"/>
  <c r="BXG1362"/>
  <c r="BWB1362"/>
  <c r="BWA1362"/>
  <c r="BUV1362"/>
  <c r="BUU1362"/>
  <c r="BTP1362"/>
  <c r="BTO1362"/>
  <c r="BSJ1362"/>
  <c r="BSI1362"/>
  <c r="BRD1362"/>
  <c r="BRC1362"/>
  <c r="BPX1362"/>
  <c r="BPW1362"/>
  <c r="BOR1362"/>
  <c r="BOQ1362"/>
  <c r="BNL1362"/>
  <c r="BNK1362"/>
  <c r="BMF1362"/>
  <c r="BME1362"/>
  <c r="BKZ1362"/>
  <c r="BKY1362"/>
  <c r="BJT1362"/>
  <c r="BJS1362"/>
  <c r="BIN1362"/>
  <c r="BIM1362"/>
  <c r="BHH1362"/>
  <c r="BHG1362"/>
  <c r="BGB1362"/>
  <c r="BGA1362"/>
  <c r="BEV1362"/>
  <c r="BEU1362"/>
  <c r="BDP1362"/>
  <c r="BDO1362"/>
  <c r="BCJ1362"/>
  <c r="BCI1362"/>
  <c r="BBD1362"/>
  <c r="BBC1362"/>
  <c r="AZX1362"/>
  <c r="AZW1362"/>
  <c r="AYR1362"/>
  <c r="AYQ1362"/>
  <c r="AXL1362"/>
  <c r="AXK1362"/>
  <c r="AWF1362"/>
  <c r="AWE1362"/>
  <c r="AUZ1362"/>
  <c r="AUY1362"/>
  <c r="ATT1362"/>
  <c r="ATS1362"/>
  <c r="ASN1362"/>
  <c r="ASM1362"/>
  <c r="ARH1362"/>
  <c r="ARG1362"/>
  <c r="AQB1362"/>
  <c r="AQA1362"/>
  <c r="AOV1362"/>
  <c r="AOU1362"/>
  <c r="ANP1362"/>
  <c r="ANO1362"/>
  <c r="AMJ1362"/>
  <c r="AMI1362"/>
  <c r="ALD1362"/>
  <c r="ALC1362"/>
  <c r="AJX1362"/>
  <c r="AJW1362"/>
  <c r="AIR1362"/>
  <c r="AIQ1362"/>
  <c r="AHL1362"/>
  <c r="AHK1362"/>
  <c r="AGF1362"/>
  <c r="AGE1362"/>
  <c r="AEZ1362"/>
  <c r="AEY1362"/>
  <c r="ADT1362"/>
  <c r="ADS1362"/>
  <c r="ACN1362"/>
  <c r="ACM1362"/>
  <c r="ABH1362"/>
  <c r="ABG1362"/>
  <c r="AAB1362"/>
  <c r="AAA1362"/>
  <c r="YV1362"/>
  <c r="YU1362"/>
  <c r="XP1362"/>
  <c r="XO1362"/>
  <c r="WJ1362"/>
  <c r="WI1362"/>
  <c r="VD1362"/>
  <c r="VC1362"/>
  <c r="TX1362"/>
  <c r="TW1362"/>
  <c r="SR1362"/>
  <c r="SQ1362"/>
  <c r="RL1362"/>
  <c r="RK1362"/>
  <c r="QF1362"/>
  <c r="QE1362"/>
  <c r="OZ1362"/>
  <c r="OY1362"/>
  <c r="NT1362"/>
  <c r="NS1362"/>
  <c r="MN1362"/>
  <c r="MM1362"/>
  <c r="LH1362"/>
  <c r="LG1362"/>
  <c r="KB1362"/>
  <c r="KA1362"/>
  <c r="IV1362"/>
  <c r="IU1362"/>
  <c r="HP1362"/>
  <c r="HO1362"/>
  <c r="GJ1362"/>
  <c r="GI1362"/>
  <c r="FD1362"/>
  <c r="FC1362"/>
  <c r="DX1362"/>
  <c r="DW1362"/>
  <c r="CR1362"/>
  <c r="CQ1362"/>
  <c r="BL1362"/>
  <c r="BK1362"/>
  <c r="AF1362"/>
  <c r="AE1362"/>
  <c r="XFA1372"/>
  <c r="XFB1367"/>
  <c r="XFB1372" s="1"/>
  <c r="XEJ1372"/>
  <c r="XEM1367"/>
  <c r="XEM1372" s="1"/>
  <c r="XEN1367"/>
  <c r="XEN1372" s="1"/>
  <c r="XDU1372"/>
  <c r="XDV1367"/>
  <c r="XDV1372" s="1"/>
  <c r="XDD1372"/>
  <c r="XDG1367"/>
  <c r="XDG1372" s="1"/>
  <c r="XDH1367"/>
  <c r="XDH1372" s="1"/>
  <c r="XCO1372"/>
  <c r="XCP1367"/>
  <c r="XCP1372" s="1"/>
  <c r="XBX1372"/>
  <c r="XCA1367"/>
  <c r="XCA1372" s="1"/>
  <c r="XCB1367"/>
  <c r="XCB1372" s="1"/>
  <c r="XBI1372"/>
  <c r="XBJ1367"/>
  <c r="XBJ1372" s="1"/>
  <c r="XAR1372"/>
  <c r="XAU1367"/>
  <c r="XAU1372" s="1"/>
  <c r="XAV1367"/>
  <c r="XAV1372" s="1"/>
  <c r="XAC1372"/>
  <c r="XAD1367"/>
  <c r="XAD1372" s="1"/>
  <c r="WZL1372"/>
  <c r="WZO1367"/>
  <c r="WZO1372" s="1"/>
  <c r="WZP1367"/>
  <c r="WZP1372" s="1"/>
  <c r="WYW1372"/>
  <c r="WYX1367"/>
  <c r="WYX1372" s="1"/>
  <c r="WYF1372"/>
  <c r="WYI1367"/>
  <c r="WYI1372" s="1"/>
  <c r="WYJ1367"/>
  <c r="WYJ1372" s="1"/>
  <c r="WXQ1372"/>
  <c r="WXR1367"/>
  <c r="WXR1372" s="1"/>
  <c r="WWZ1372"/>
  <c r="WXC1367"/>
  <c r="WXC1372" s="1"/>
  <c r="WXD1367"/>
  <c r="WXD1372" s="1"/>
  <c r="WWK1372"/>
  <c r="WWL1367"/>
  <c r="WWL1372" s="1"/>
  <c r="WVT1372"/>
  <c r="WVW1367"/>
  <c r="WVW1372" s="1"/>
  <c r="WVX1367"/>
  <c r="WVX1372" s="1"/>
  <c r="WVE1372"/>
  <c r="WVF1367"/>
  <c r="WVF1372" s="1"/>
  <c r="WUN1372"/>
  <c r="WUQ1367"/>
  <c r="WUQ1372" s="1"/>
  <c r="WUR1367"/>
  <c r="WUR1372" s="1"/>
  <c r="WTY1372"/>
  <c r="WTZ1367"/>
  <c r="WTZ1372" s="1"/>
  <c r="WTH1372"/>
  <c r="WTK1367"/>
  <c r="WTK1372" s="1"/>
  <c r="WTL1367"/>
  <c r="WTL1372" s="1"/>
  <c r="WSS1372"/>
  <c r="WST1367"/>
  <c r="WST1372" s="1"/>
  <c r="WSB1372"/>
  <c r="WSE1367"/>
  <c r="WSE1372" s="1"/>
  <c r="WSF1367"/>
  <c r="WSF1372" s="1"/>
  <c r="WRM1372"/>
  <c r="WRN1367"/>
  <c r="WRN1372" s="1"/>
  <c r="WQV1372"/>
  <c r="WQY1367"/>
  <c r="WQY1372" s="1"/>
  <c r="WQZ1367"/>
  <c r="WQZ1372" s="1"/>
  <c r="WQG1372"/>
  <c r="WQH1367"/>
  <c r="WQH1372" s="1"/>
  <c r="WPP1372"/>
  <c r="WPS1367"/>
  <c r="WPS1372" s="1"/>
  <c r="WPT1367"/>
  <c r="WPT1372" s="1"/>
  <c r="WPA1372"/>
  <c r="WPB1367"/>
  <c r="WPB1372" s="1"/>
  <c r="WOJ1372"/>
  <c r="WOM1367"/>
  <c r="WOM1372" s="1"/>
  <c r="WON1367"/>
  <c r="WON1372" s="1"/>
  <c r="WNU1372"/>
  <c r="WNV1367"/>
  <c r="WNV1372" s="1"/>
  <c r="WND1372"/>
  <c r="WNG1367"/>
  <c r="WNG1372" s="1"/>
  <c r="WNH1367"/>
  <c r="WNH1372" s="1"/>
  <c r="WMO1372"/>
  <c r="WMP1367"/>
  <c r="WMP1372" s="1"/>
  <c r="WLX1372"/>
  <c r="WMA1367"/>
  <c r="WMA1372" s="1"/>
  <c r="WMB1367"/>
  <c r="WMB1372" s="1"/>
  <c r="WLI1372"/>
  <c r="WLJ1367"/>
  <c r="WLJ1372" s="1"/>
  <c r="WKR1372"/>
  <c r="WKU1367"/>
  <c r="WKU1372" s="1"/>
  <c r="WKV1367"/>
  <c r="WKV1372" s="1"/>
  <c r="WKC1372"/>
  <c r="WKD1367"/>
  <c r="WKD1372" s="1"/>
  <c r="WJL1372"/>
  <c r="WJO1367"/>
  <c r="WJO1372" s="1"/>
  <c r="WJP1367"/>
  <c r="WJP1372" s="1"/>
  <c r="WIW1372"/>
  <c r="WIX1367"/>
  <c r="WIX1372" s="1"/>
  <c r="WIF1372"/>
  <c r="WII1367"/>
  <c r="WII1372" s="1"/>
  <c r="WIJ1367"/>
  <c r="WIJ1372" s="1"/>
  <c r="WHQ1372"/>
  <c r="WHR1367"/>
  <c r="WHR1372" s="1"/>
  <c r="WGZ1372"/>
  <c r="WHC1367"/>
  <c r="WHC1372" s="1"/>
  <c r="WHD1367"/>
  <c r="WHD1372" s="1"/>
  <c r="WGK1372"/>
  <c r="WGL1367"/>
  <c r="WGL1372" s="1"/>
  <c r="WFT1372"/>
  <c r="WFW1367"/>
  <c r="WFW1372" s="1"/>
  <c r="WFX1367"/>
  <c r="WFX1372" s="1"/>
  <c r="WFE1372"/>
  <c r="WFF1367"/>
  <c r="WFF1372" s="1"/>
  <c r="WEN1372"/>
  <c r="WEQ1367"/>
  <c r="WEQ1372" s="1"/>
  <c r="WER1367"/>
  <c r="WER1372" s="1"/>
  <c r="WDY1372"/>
  <c r="WDZ1367"/>
  <c r="WDZ1372" s="1"/>
  <c r="WDH1372"/>
  <c r="WDK1367"/>
  <c r="WDK1372" s="1"/>
  <c r="WDL1367"/>
  <c r="WDL1372" s="1"/>
  <c r="WCS1372"/>
  <c r="WCT1367"/>
  <c r="WCT1372" s="1"/>
  <c r="WCB1372"/>
  <c r="WCE1367"/>
  <c r="WCE1372" s="1"/>
  <c r="WCF1367"/>
  <c r="WCF1372" s="1"/>
  <c r="WBM1372"/>
  <c r="WBN1367"/>
  <c r="WBN1372" s="1"/>
  <c r="WAV1372"/>
  <c r="WAY1367"/>
  <c r="WAY1372" s="1"/>
  <c r="WAZ1367"/>
  <c r="WAZ1372" s="1"/>
  <c r="WAG1372"/>
  <c r="WAH1367"/>
  <c r="WAH1372" s="1"/>
  <c r="VZP1372"/>
  <c r="VZS1367"/>
  <c r="VZS1372" s="1"/>
  <c r="VZT1367"/>
  <c r="VZT1372" s="1"/>
  <c r="VZA1372"/>
  <c r="VZB1367"/>
  <c r="VZB1372" s="1"/>
  <c r="VYJ1372"/>
  <c r="VYM1367"/>
  <c r="VYM1372" s="1"/>
  <c r="VYN1367"/>
  <c r="VYN1372" s="1"/>
  <c r="VXU1372"/>
  <c r="VXV1367"/>
  <c r="VXV1372" s="1"/>
  <c r="VXD1372"/>
  <c r="VXG1367"/>
  <c r="VXG1372" s="1"/>
  <c r="VXH1367"/>
  <c r="VXH1372" s="1"/>
  <c r="VWO1372"/>
  <c r="VWP1367"/>
  <c r="VWP1372" s="1"/>
  <c r="VVX1372"/>
  <c r="VWA1367"/>
  <c r="VWA1372" s="1"/>
  <c r="VWB1367"/>
  <c r="VWB1372" s="1"/>
  <c r="VVI1372"/>
  <c r="VVJ1367"/>
  <c r="VVJ1372" s="1"/>
  <c r="VUR1372"/>
  <c r="VUU1367"/>
  <c r="VUU1372" s="1"/>
  <c r="VUV1367"/>
  <c r="VUV1372" s="1"/>
  <c r="VUC1372"/>
  <c r="VUD1367"/>
  <c r="VUD1372" s="1"/>
  <c r="VTL1372"/>
  <c r="VTO1367"/>
  <c r="VTO1372" s="1"/>
  <c r="VTP1367"/>
  <c r="VTP1372" s="1"/>
  <c r="VSW1372"/>
  <c r="VSX1367"/>
  <c r="VSX1372" s="1"/>
  <c r="VSF1372"/>
  <c r="VSI1367"/>
  <c r="VSI1372" s="1"/>
  <c r="VSJ1367"/>
  <c r="VSJ1372" s="1"/>
  <c r="VRQ1372"/>
  <c r="VRR1367"/>
  <c r="VRR1372" s="1"/>
  <c r="VQZ1372"/>
  <c r="VRC1367"/>
  <c r="VRC1372" s="1"/>
  <c r="VRD1367"/>
  <c r="VRD1372" s="1"/>
  <c r="VQK1372"/>
  <c r="VQL1367"/>
  <c r="VQL1372" s="1"/>
  <c r="VPT1372"/>
  <c r="VPW1367"/>
  <c r="VPW1372" s="1"/>
  <c r="VPX1367"/>
  <c r="VPX1372" s="1"/>
  <c r="VPE1372"/>
  <c r="VPF1367"/>
  <c r="VPF1372" s="1"/>
  <c r="VON1372"/>
  <c r="VOQ1367"/>
  <c r="VOQ1372" s="1"/>
  <c r="VOR1367"/>
  <c r="VOR1372" s="1"/>
  <c r="VNY1372"/>
  <c r="VNZ1367"/>
  <c r="VNZ1372" s="1"/>
  <c r="VNH1372"/>
  <c r="VNK1367"/>
  <c r="VNK1372" s="1"/>
  <c r="VNL1367"/>
  <c r="VNL1372" s="1"/>
  <c r="VMS1372"/>
  <c r="VMT1367"/>
  <c r="VMT1372" s="1"/>
  <c r="VMB1372"/>
  <c r="VME1367"/>
  <c r="VME1372" s="1"/>
  <c r="VMF1367"/>
  <c r="VMF1372" s="1"/>
  <c r="VLM1372"/>
  <c r="VLN1367"/>
  <c r="VLN1372" s="1"/>
  <c r="VKV1372"/>
  <c r="VKY1367"/>
  <c r="VKY1372" s="1"/>
  <c r="VKZ1367"/>
  <c r="VKZ1372" s="1"/>
  <c r="VKG1372"/>
  <c r="VKH1367"/>
  <c r="VKH1372" s="1"/>
  <c r="VJP1372"/>
  <c r="VJS1367"/>
  <c r="VJS1372" s="1"/>
  <c r="VJT1367"/>
  <c r="VJT1372" s="1"/>
  <c r="VJA1372"/>
  <c r="VJB1367"/>
  <c r="VJB1372" s="1"/>
  <c r="VIJ1372"/>
  <c r="VIM1367"/>
  <c r="VIM1372" s="1"/>
  <c r="VIN1367"/>
  <c r="VIN1372" s="1"/>
  <c r="VHU1372"/>
  <c r="VHV1367"/>
  <c r="VHV1372" s="1"/>
  <c r="VHD1372"/>
  <c r="VHG1367"/>
  <c r="VHG1372" s="1"/>
  <c r="VHH1367"/>
  <c r="VHH1372" s="1"/>
  <c r="VGO1372"/>
  <c r="VGP1367"/>
  <c r="VGP1372" s="1"/>
  <c r="VFX1372"/>
  <c r="VGA1367"/>
  <c r="VGA1372" s="1"/>
  <c r="VGB1367"/>
  <c r="VGB1372" s="1"/>
  <c r="VFI1372"/>
  <c r="VFJ1367"/>
  <c r="VFJ1372" s="1"/>
  <c r="VER1372"/>
  <c r="VEU1367"/>
  <c r="VEU1372" s="1"/>
  <c r="VEV1367"/>
  <c r="VEV1372" s="1"/>
  <c r="VEC1372"/>
  <c r="VED1367"/>
  <c r="VED1372" s="1"/>
  <c r="VDL1372"/>
  <c r="VDO1367"/>
  <c r="VDO1372" s="1"/>
  <c r="VDP1367"/>
  <c r="VDP1372" s="1"/>
  <c r="VCW1372"/>
  <c r="VCX1367"/>
  <c r="VCX1372" s="1"/>
  <c r="VCF1372"/>
  <c r="VCI1367"/>
  <c r="VCI1372" s="1"/>
  <c r="VCJ1367"/>
  <c r="VCJ1372" s="1"/>
  <c r="VBQ1372"/>
  <c r="VBR1367"/>
  <c r="VBR1372" s="1"/>
  <c r="VAZ1372"/>
  <c r="VBC1367"/>
  <c r="VBC1372" s="1"/>
  <c r="VBD1367"/>
  <c r="VBD1372" s="1"/>
  <c r="VAK1372"/>
  <c r="VAL1367"/>
  <c r="VAL1372" s="1"/>
  <c r="UZT1372"/>
  <c r="UZW1367"/>
  <c r="UZW1372" s="1"/>
  <c r="UZX1367"/>
  <c r="UZX1372" s="1"/>
  <c r="UZE1372"/>
  <c r="UZF1367"/>
  <c r="UZF1372" s="1"/>
  <c r="UYN1372"/>
  <c r="UYQ1367"/>
  <c r="UYQ1372" s="1"/>
  <c r="UYR1367"/>
  <c r="UYR1372" s="1"/>
  <c r="UXY1372"/>
  <c r="UXZ1367"/>
  <c r="UXZ1372" s="1"/>
  <c r="UXH1372"/>
  <c r="UXK1367"/>
  <c r="UXK1372" s="1"/>
  <c r="UXL1367"/>
  <c r="UXL1372" s="1"/>
  <c r="UWS1372"/>
  <c r="UWT1367"/>
  <c r="UWT1372" s="1"/>
  <c r="UWB1372"/>
  <c r="UWE1367"/>
  <c r="UWE1372" s="1"/>
  <c r="UWF1367"/>
  <c r="UWF1372" s="1"/>
  <c r="UVM1372"/>
  <c r="UVN1367"/>
  <c r="UVN1372" s="1"/>
  <c r="UUV1372"/>
  <c r="UUY1367"/>
  <c r="UUY1372" s="1"/>
  <c r="UUZ1367"/>
  <c r="UUZ1372" s="1"/>
  <c r="UUG1372"/>
  <c r="UUH1367"/>
  <c r="UUH1372" s="1"/>
  <c r="UTP1372"/>
  <c r="UTS1367"/>
  <c r="UTS1372" s="1"/>
  <c r="UTT1367"/>
  <c r="UTT1372" s="1"/>
  <c r="UTA1372"/>
  <c r="UTB1367"/>
  <c r="UTB1372" s="1"/>
  <c r="USJ1372"/>
  <c r="USM1367"/>
  <c r="USM1372" s="1"/>
  <c r="USN1367"/>
  <c r="USN1372" s="1"/>
  <c r="URU1372"/>
  <c r="URV1367"/>
  <c r="URV1372" s="1"/>
  <c r="URD1372"/>
  <c r="URG1367"/>
  <c r="URG1372" s="1"/>
  <c r="URH1367"/>
  <c r="URH1372" s="1"/>
  <c r="UQO1372"/>
  <c r="UQP1367"/>
  <c r="UQP1372" s="1"/>
  <c r="UPX1372"/>
  <c r="UQA1367"/>
  <c r="UQA1372" s="1"/>
  <c r="UQB1367"/>
  <c r="UQB1372" s="1"/>
  <c r="UPI1372"/>
  <c r="UPJ1367"/>
  <c r="UPJ1372" s="1"/>
  <c r="UOR1372"/>
  <c r="UOU1367"/>
  <c r="UOU1372" s="1"/>
  <c r="UOV1367"/>
  <c r="UOV1372" s="1"/>
  <c r="UOC1372"/>
  <c r="UOD1367"/>
  <c r="UOD1372" s="1"/>
  <c r="UNL1372"/>
  <c r="UNO1367"/>
  <c r="UNO1372" s="1"/>
  <c r="UNP1367"/>
  <c r="UNP1372" s="1"/>
  <c r="UMW1372"/>
  <c r="UMX1367"/>
  <c r="UMX1372" s="1"/>
  <c r="UMF1372"/>
  <c r="UMI1367"/>
  <c r="UMI1372" s="1"/>
  <c r="UMJ1367"/>
  <c r="UMJ1372" s="1"/>
  <c r="ULQ1372"/>
  <c r="ULR1367"/>
  <c r="ULR1372" s="1"/>
  <c r="UKZ1372"/>
  <c r="ULC1367"/>
  <c r="ULC1372" s="1"/>
  <c r="ULD1367"/>
  <c r="ULD1372" s="1"/>
  <c r="UKK1372"/>
  <c r="UKL1367"/>
  <c r="UKL1372" s="1"/>
  <c r="UJT1372"/>
  <c r="UJW1367"/>
  <c r="UJW1372" s="1"/>
  <c r="UJX1367"/>
  <c r="UJX1372" s="1"/>
  <c r="UJE1372"/>
  <c r="UJF1367"/>
  <c r="UJF1372" s="1"/>
  <c r="UIN1372"/>
  <c r="UIQ1367"/>
  <c r="UIQ1372" s="1"/>
  <c r="UIR1367"/>
  <c r="UIR1372" s="1"/>
  <c r="UHY1372"/>
  <c r="UHZ1367"/>
  <c r="UHZ1372" s="1"/>
  <c r="UHH1372"/>
  <c r="UHK1367"/>
  <c r="UHK1372" s="1"/>
  <c r="UHL1367"/>
  <c r="UHL1372" s="1"/>
  <c r="UGS1372"/>
  <c r="UGT1367"/>
  <c r="UGT1372" s="1"/>
  <c r="UGB1372"/>
  <c r="UGE1367"/>
  <c r="UGE1372" s="1"/>
  <c r="UGF1367"/>
  <c r="UGF1372" s="1"/>
  <c r="UFM1372"/>
  <c r="UFN1367"/>
  <c r="UFN1372" s="1"/>
  <c r="UEV1372"/>
  <c r="UEY1367"/>
  <c r="UEY1372" s="1"/>
  <c r="UEZ1367"/>
  <c r="UEZ1372" s="1"/>
  <c r="UEG1372"/>
  <c r="UEH1367"/>
  <c r="UEH1372" s="1"/>
  <c r="UDP1372"/>
  <c r="UDS1367"/>
  <c r="UDS1372" s="1"/>
  <c r="UDT1367"/>
  <c r="UDT1372" s="1"/>
  <c r="UDA1372"/>
  <c r="UDB1367"/>
  <c r="UDB1372" s="1"/>
  <c r="UCJ1372"/>
  <c r="UCM1367"/>
  <c r="UCM1372" s="1"/>
  <c r="UCN1367"/>
  <c r="UCN1372" s="1"/>
  <c r="UBU1372"/>
  <c r="UBV1367"/>
  <c r="UBV1372" s="1"/>
  <c r="UBD1372"/>
  <c r="UBG1367"/>
  <c r="UBG1372" s="1"/>
  <c r="UBH1367"/>
  <c r="UBH1372" s="1"/>
  <c r="UAO1372"/>
  <c r="UAP1367"/>
  <c r="UAP1372" s="1"/>
  <c r="TZX1372"/>
  <c r="UAA1367"/>
  <c r="UAA1372" s="1"/>
  <c r="UAB1367"/>
  <c r="UAB1372" s="1"/>
  <c r="TZI1372"/>
  <c r="TZJ1367"/>
  <c r="TZJ1372" s="1"/>
  <c r="TYR1372"/>
  <c r="TYU1367"/>
  <c r="TYU1372" s="1"/>
  <c r="TYV1367"/>
  <c r="TYV1372" s="1"/>
  <c r="TYC1372"/>
  <c r="TYD1367"/>
  <c r="TYD1372" s="1"/>
  <c r="TXL1372"/>
  <c r="TXO1367"/>
  <c r="TXO1372" s="1"/>
  <c r="TXP1367"/>
  <c r="TXP1372" s="1"/>
  <c r="TWW1372"/>
  <c r="TWX1367"/>
  <c r="TWX1372" s="1"/>
  <c r="TWF1372"/>
  <c r="TWI1367"/>
  <c r="TWI1372" s="1"/>
  <c r="TWJ1367"/>
  <c r="TWJ1372" s="1"/>
  <c r="TVQ1372"/>
  <c r="TVR1367"/>
  <c r="TVR1372" s="1"/>
  <c r="TUZ1372"/>
  <c r="TVC1367"/>
  <c r="TVC1372" s="1"/>
  <c r="TVD1367"/>
  <c r="TVD1372" s="1"/>
  <c r="TUK1372"/>
  <c r="TUL1367"/>
  <c r="TUL1372" s="1"/>
  <c r="TTT1372"/>
  <c r="TTW1367"/>
  <c r="TTW1372" s="1"/>
  <c r="TTX1367"/>
  <c r="TTX1372" s="1"/>
  <c r="TTE1372"/>
  <c r="TTF1367"/>
  <c r="TTF1372" s="1"/>
  <c r="TSN1372"/>
  <c r="TSQ1367"/>
  <c r="TSQ1372" s="1"/>
  <c r="TSR1367"/>
  <c r="TSR1372" s="1"/>
  <c r="TRY1372"/>
  <c r="TRZ1367"/>
  <c r="TRZ1372" s="1"/>
  <c r="TRH1372"/>
  <c r="TRK1367"/>
  <c r="TRK1372" s="1"/>
  <c r="TRL1367"/>
  <c r="TRL1372" s="1"/>
  <c r="TQS1372"/>
  <c r="TQT1367"/>
  <c r="TQT1372" s="1"/>
  <c r="TQB1372"/>
  <c r="TQE1367"/>
  <c r="TQE1372" s="1"/>
  <c r="TQF1367"/>
  <c r="TQF1372" s="1"/>
  <c r="TPM1372"/>
  <c r="TPN1367"/>
  <c r="TPN1372" s="1"/>
  <c r="TOV1372"/>
  <c r="TOY1367"/>
  <c r="TOY1372" s="1"/>
  <c r="TOZ1367"/>
  <c r="TOZ1372" s="1"/>
  <c r="TOG1372"/>
  <c r="TOH1367"/>
  <c r="TOH1372" s="1"/>
  <c r="TNP1372"/>
  <c r="TNS1367"/>
  <c r="TNS1372" s="1"/>
  <c r="TNT1367"/>
  <c r="TNT1372" s="1"/>
  <c r="TNA1372"/>
  <c r="TNB1367"/>
  <c r="TNB1372" s="1"/>
  <c r="TMJ1372"/>
  <c r="TMM1367"/>
  <c r="TMM1372" s="1"/>
  <c r="TMN1367"/>
  <c r="TMN1372" s="1"/>
  <c r="TLU1372"/>
  <c r="TLV1367"/>
  <c r="TLV1372" s="1"/>
  <c r="TLD1372"/>
  <c r="TLG1367"/>
  <c r="TLG1372" s="1"/>
  <c r="TLH1367"/>
  <c r="TLH1372" s="1"/>
  <c r="TKO1372"/>
  <c r="TKP1367"/>
  <c r="TKP1372" s="1"/>
  <c r="TJX1372"/>
  <c r="TKA1367"/>
  <c r="TKA1372" s="1"/>
  <c r="TKB1367"/>
  <c r="TKB1372" s="1"/>
  <c r="TJI1372"/>
  <c r="TJJ1367"/>
  <c r="TJJ1372" s="1"/>
  <c r="TIR1372"/>
  <c r="TIU1367"/>
  <c r="TIU1372" s="1"/>
  <c r="TIV1367"/>
  <c r="TIV1372" s="1"/>
  <c r="TIC1372"/>
  <c r="TID1367"/>
  <c r="TID1372" s="1"/>
  <c r="THL1372"/>
  <c r="THO1367"/>
  <c r="THO1372" s="1"/>
  <c r="THP1367"/>
  <c r="THP1372" s="1"/>
  <c r="TGW1372"/>
  <c r="TGX1367"/>
  <c r="TGX1372" s="1"/>
  <c r="TGF1372"/>
  <c r="TGI1367"/>
  <c r="TGI1372" s="1"/>
  <c r="TGJ1367"/>
  <c r="TGJ1372" s="1"/>
  <c r="TFQ1372"/>
  <c r="TFR1367"/>
  <c r="TFR1372" s="1"/>
  <c r="TEZ1372"/>
  <c r="TFC1367"/>
  <c r="TFC1372" s="1"/>
  <c r="TFD1367"/>
  <c r="TFD1372" s="1"/>
  <c r="TEK1372"/>
  <c r="TEL1367"/>
  <c r="TEL1372" s="1"/>
  <c r="TDT1372"/>
  <c r="TDW1367"/>
  <c r="TDW1372" s="1"/>
  <c r="TDX1367"/>
  <c r="TDX1372" s="1"/>
  <c r="TDE1372"/>
  <c r="TDF1367"/>
  <c r="TDF1372" s="1"/>
  <c r="TCN1372"/>
  <c r="TCQ1367"/>
  <c r="TCQ1372" s="1"/>
  <c r="TCR1367"/>
  <c r="TCR1372" s="1"/>
  <c r="TBY1372"/>
  <c r="TBZ1367"/>
  <c r="TBZ1372" s="1"/>
  <c r="TBH1372"/>
  <c r="TBK1367"/>
  <c r="TBK1372" s="1"/>
  <c r="TBL1367"/>
  <c r="TBL1372" s="1"/>
  <c r="TAS1372"/>
  <c r="TAT1367"/>
  <c r="TAT1372" s="1"/>
  <c r="TAB1372"/>
  <c r="TAE1367"/>
  <c r="TAE1372" s="1"/>
  <c r="TAF1367"/>
  <c r="TAF1372" s="1"/>
  <c r="SZM1372"/>
  <c r="SZN1367"/>
  <c r="SZN1372" s="1"/>
  <c r="SYV1372"/>
  <c r="SYY1367"/>
  <c r="SYY1372" s="1"/>
  <c r="SYZ1367"/>
  <c r="SYZ1372" s="1"/>
  <c r="SYG1372"/>
  <c r="SYH1367"/>
  <c r="SYH1372" s="1"/>
  <c r="SXP1372"/>
  <c r="SXS1367"/>
  <c r="SXS1372" s="1"/>
  <c r="SXT1367"/>
  <c r="SXT1372" s="1"/>
  <c r="SXA1372"/>
  <c r="SXB1367"/>
  <c r="SXB1372" s="1"/>
  <c r="SWJ1372"/>
  <c r="SWM1367"/>
  <c r="SWM1372" s="1"/>
  <c r="SWN1367"/>
  <c r="SWN1372" s="1"/>
  <c r="SVU1372"/>
  <c r="SVV1367"/>
  <c r="SVV1372" s="1"/>
  <c r="SVD1372"/>
  <c r="SVG1367"/>
  <c r="SVG1372" s="1"/>
  <c r="SVH1367"/>
  <c r="SVH1372" s="1"/>
  <c r="SUO1372"/>
  <c r="SUP1367"/>
  <c r="SUP1372" s="1"/>
  <c r="STX1372"/>
  <c r="SUA1367"/>
  <c r="SUA1372" s="1"/>
  <c r="SUB1367"/>
  <c r="SUB1372" s="1"/>
  <c r="STI1372"/>
  <c r="STJ1367"/>
  <c r="STJ1372" s="1"/>
  <c r="SSR1372"/>
  <c r="SSU1367"/>
  <c r="SSU1372" s="1"/>
  <c r="SSV1367"/>
  <c r="SSV1372" s="1"/>
  <c r="SSC1372"/>
  <c r="SSD1367"/>
  <c r="SSD1372" s="1"/>
  <c r="SRL1372"/>
  <c r="SRO1367"/>
  <c r="SRO1372" s="1"/>
  <c r="SRP1367"/>
  <c r="SRP1372" s="1"/>
  <c r="SQW1372"/>
  <c r="SQX1367"/>
  <c r="SQX1372" s="1"/>
  <c r="SQF1372"/>
  <c r="SQI1367"/>
  <c r="SQI1372" s="1"/>
  <c r="SQJ1367"/>
  <c r="SQJ1372" s="1"/>
  <c r="SPQ1372"/>
  <c r="SPR1367"/>
  <c r="SPR1372" s="1"/>
  <c r="SOZ1372"/>
  <c r="SPC1367"/>
  <c r="SPC1372" s="1"/>
  <c r="SPD1367"/>
  <c r="SPD1372" s="1"/>
  <c r="SOK1372"/>
  <c r="SOL1367"/>
  <c r="SOL1372" s="1"/>
  <c r="SNT1372"/>
  <c r="SNW1367"/>
  <c r="SNW1372" s="1"/>
  <c r="SNX1367"/>
  <c r="SNX1372" s="1"/>
  <c r="SNE1372"/>
  <c r="SNF1367"/>
  <c r="SNF1372" s="1"/>
  <c r="SMN1372"/>
  <c r="SMQ1367"/>
  <c r="SMQ1372" s="1"/>
  <c r="SMR1367"/>
  <c r="SMR1372" s="1"/>
  <c r="SLY1372"/>
  <c r="SLZ1367"/>
  <c r="SLZ1372" s="1"/>
  <c r="SLH1372"/>
  <c r="SLK1367"/>
  <c r="SLK1372" s="1"/>
  <c r="SLL1367"/>
  <c r="SLL1372" s="1"/>
  <c r="SKS1372"/>
  <c r="SKT1367"/>
  <c r="SKT1372" s="1"/>
  <c r="SKB1372"/>
  <c r="SKE1367"/>
  <c r="SKE1372" s="1"/>
  <c r="SKF1367"/>
  <c r="SKF1372" s="1"/>
  <c r="SJM1372"/>
  <c r="SJN1367"/>
  <c r="SJN1372" s="1"/>
  <c r="SIV1372"/>
  <c r="SIY1367"/>
  <c r="SIY1372" s="1"/>
  <c r="SIZ1367"/>
  <c r="SIZ1372" s="1"/>
  <c r="SIG1372"/>
  <c r="SIH1367"/>
  <c r="SIH1372" s="1"/>
  <c r="SHP1372"/>
  <c r="SHS1367"/>
  <c r="SHS1372" s="1"/>
  <c r="SHT1367"/>
  <c r="SHT1372" s="1"/>
  <c r="SHA1372"/>
  <c r="SHB1367"/>
  <c r="SHB1372" s="1"/>
  <c r="SGJ1372"/>
  <c r="SGM1367"/>
  <c r="SGM1372" s="1"/>
  <c r="SGN1367"/>
  <c r="SGN1372" s="1"/>
  <c r="SFU1372"/>
  <c r="SFV1367"/>
  <c r="SFV1372" s="1"/>
  <c r="SFD1372"/>
  <c r="SFG1367"/>
  <c r="SFG1372" s="1"/>
  <c r="SFH1367"/>
  <c r="SFH1372" s="1"/>
  <c r="SEO1372"/>
  <c r="SEP1367"/>
  <c r="SEP1372" s="1"/>
  <c r="SDX1372"/>
  <c r="SEA1367"/>
  <c r="SEA1372" s="1"/>
  <c r="SEB1367"/>
  <c r="SEB1372" s="1"/>
  <c r="SDI1372"/>
  <c r="SDJ1367"/>
  <c r="SDJ1372" s="1"/>
  <c r="SCR1372"/>
  <c r="SCU1367"/>
  <c r="SCU1372" s="1"/>
  <c r="SCV1367"/>
  <c r="SCV1372" s="1"/>
  <c r="SCC1372"/>
  <c r="SCD1367"/>
  <c r="SCD1372" s="1"/>
  <c r="SBL1372"/>
  <c r="SBO1367"/>
  <c r="SBO1372" s="1"/>
  <c r="SBP1367"/>
  <c r="SBP1372" s="1"/>
  <c r="SAW1372"/>
  <c r="SAX1367"/>
  <c r="SAX1372" s="1"/>
  <c r="SAF1372"/>
  <c r="SAI1367"/>
  <c r="SAI1372" s="1"/>
  <c r="SAJ1367"/>
  <c r="SAJ1372" s="1"/>
  <c r="RZQ1372"/>
  <c r="RZR1367"/>
  <c r="RZR1372" s="1"/>
  <c r="RYZ1372"/>
  <c r="RZC1367"/>
  <c r="RZC1372" s="1"/>
  <c r="RZD1367"/>
  <c r="RZD1372" s="1"/>
  <c r="RYK1372"/>
  <c r="RYL1367"/>
  <c r="RYL1372" s="1"/>
  <c r="RXT1372"/>
  <c r="RXW1367"/>
  <c r="RXW1372" s="1"/>
  <c r="RXX1367"/>
  <c r="RXX1372" s="1"/>
  <c r="RXE1372"/>
  <c r="RXF1367"/>
  <c r="RXF1372" s="1"/>
  <c r="RWN1372"/>
  <c r="RWQ1367"/>
  <c r="RWQ1372" s="1"/>
  <c r="RWR1367"/>
  <c r="RWR1372" s="1"/>
  <c r="RVY1372"/>
  <c r="RVZ1367"/>
  <c r="RVZ1372" s="1"/>
  <c r="RVH1372"/>
  <c r="RVK1367"/>
  <c r="RVK1372" s="1"/>
  <c r="RVL1367"/>
  <c r="RVL1372" s="1"/>
  <c r="RUS1372"/>
  <c r="RUT1367"/>
  <c r="RUT1372" s="1"/>
  <c r="RUB1372"/>
  <c r="RUE1367"/>
  <c r="RUE1372" s="1"/>
  <c r="RUF1367"/>
  <c r="RUF1372" s="1"/>
  <c r="RTM1372"/>
  <c r="RTN1367"/>
  <c r="RTN1372" s="1"/>
  <c r="RSV1372"/>
  <c r="RSY1367"/>
  <c r="RSY1372" s="1"/>
  <c r="RSZ1367"/>
  <c r="RSZ1372" s="1"/>
  <c r="RSG1372"/>
  <c r="RSH1367"/>
  <c r="RSH1372" s="1"/>
  <c r="RRP1372"/>
  <c r="RRS1367"/>
  <c r="RRS1372" s="1"/>
  <c r="RRT1367"/>
  <c r="RRT1372" s="1"/>
  <c r="RRA1372"/>
  <c r="RRB1367"/>
  <c r="RRB1372" s="1"/>
  <c r="RQJ1372"/>
  <c r="RQM1367"/>
  <c r="RQM1372" s="1"/>
  <c r="RQN1367"/>
  <c r="RQN1372" s="1"/>
  <c r="RPU1372"/>
  <c r="RPV1367"/>
  <c r="RPV1372" s="1"/>
  <c r="RPD1372"/>
  <c r="RPG1367"/>
  <c r="RPG1372" s="1"/>
  <c r="RPH1367"/>
  <c r="RPH1372" s="1"/>
  <c r="ROO1372"/>
  <c r="ROP1367"/>
  <c r="ROP1372" s="1"/>
  <c r="RNX1372"/>
  <c r="ROA1367"/>
  <c r="ROA1372" s="1"/>
  <c r="ROB1367"/>
  <c r="ROB1372" s="1"/>
  <c r="RNI1372"/>
  <c r="RNJ1367"/>
  <c r="RNJ1372" s="1"/>
  <c r="RMR1372"/>
  <c r="RMU1367"/>
  <c r="RMU1372" s="1"/>
  <c r="RMV1367"/>
  <c r="RMV1372" s="1"/>
  <c r="RMC1372"/>
  <c r="RMD1367"/>
  <c r="RMD1372" s="1"/>
  <c r="RLL1372"/>
  <c r="RLO1367"/>
  <c r="RLO1372" s="1"/>
  <c r="RLP1367"/>
  <c r="RLP1372" s="1"/>
  <c r="RKW1372"/>
  <c r="RKX1367"/>
  <c r="RKX1372" s="1"/>
  <c r="RKF1372"/>
  <c r="RKI1367"/>
  <c r="RKI1372" s="1"/>
  <c r="RKJ1367"/>
  <c r="RKJ1372" s="1"/>
  <c r="RJQ1372"/>
  <c r="RJR1367"/>
  <c r="RJR1372" s="1"/>
  <c r="RIZ1372"/>
  <c r="RJC1367"/>
  <c r="RJC1372" s="1"/>
  <c r="RJD1367"/>
  <c r="RJD1372" s="1"/>
  <c r="RIK1372"/>
  <c r="RIL1367"/>
  <c r="RIL1372" s="1"/>
  <c r="RHT1372"/>
  <c r="RHW1367"/>
  <c r="RHW1372" s="1"/>
  <c r="RHX1367"/>
  <c r="RHX1372" s="1"/>
  <c r="RHE1372"/>
  <c r="RHF1367"/>
  <c r="RHF1372" s="1"/>
  <c r="RGN1372"/>
  <c r="RGQ1367"/>
  <c r="RGQ1372" s="1"/>
  <c r="RGR1367"/>
  <c r="RGR1372" s="1"/>
  <c r="RFY1372"/>
  <c r="RFZ1367"/>
  <c r="RFZ1372" s="1"/>
  <c r="RFH1372"/>
  <c r="RFK1367"/>
  <c r="RFK1372" s="1"/>
  <c r="RFL1367"/>
  <c r="RFL1372" s="1"/>
  <c r="RES1372"/>
  <c r="RET1367"/>
  <c r="RET1372" s="1"/>
  <c r="REB1372"/>
  <c r="REE1367"/>
  <c r="REE1372" s="1"/>
  <c r="REF1367"/>
  <c r="REF1372" s="1"/>
  <c r="RDM1372"/>
  <c r="RDN1367"/>
  <c r="RDN1372" s="1"/>
  <c r="RCV1372"/>
  <c r="RCY1367"/>
  <c r="RCY1372" s="1"/>
  <c r="RCZ1367"/>
  <c r="RCZ1372" s="1"/>
  <c r="RCG1372"/>
  <c r="RCH1367"/>
  <c r="RCH1372" s="1"/>
  <c r="RBP1372"/>
  <c r="RBS1367"/>
  <c r="RBS1372" s="1"/>
  <c r="RBT1367"/>
  <c r="RBT1372" s="1"/>
  <c r="RBA1372"/>
  <c r="RBB1367"/>
  <c r="RBB1372" s="1"/>
  <c r="RAJ1372"/>
  <c r="RAM1367"/>
  <c r="RAM1372" s="1"/>
  <c r="RAN1367"/>
  <c r="RAN1372" s="1"/>
  <c r="QZU1372"/>
  <c r="QZV1367"/>
  <c r="QZV1372" s="1"/>
  <c r="QZD1372"/>
  <c r="QZG1367"/>
  <c r="QZG1372" s="1"/>
  <c r="QZH1367"/>
  <c r="QZH1372" s="1"/>
  <c r="QYO1372"/>
  <c r="QYP1367"/>
  <c r="QYP1372" s="1"/>
  <c r="QXX1372"/>
  <c r="QYA1367"/>
  <c r="QYA1372" s="1"/>
  <c r="QYB1367"/>
  <c r="QYB1372" s="1"/>
  <c r="QXI1372"/>
  <c r="QXJ1367"/>
  <c r="QXJ1372" s="1"/>
  <c r="QWR1372"/>
  <c r="QWU1367"/>
  <c r="QWU1372" s="1"/>
  <c r="QWV1367"/>
  <c r="QWV1372" s="1"/>
  <c r="QWC1372"/>
  <c r="QWD1367"/>
  <c r="QWD1372" s="1"/>
  <c r="QVL1372"/>
  <c r="QVO1367"/>
  <c r="QVO1372" s="1"/>
  <c r="QVP1367"/>
  <c r="QVP1372" s="1"/>
  <c r="QUW1372"/>
  <c r="QUX1367"/>
  <c r="QUX1372" s="1"/>
  <c r="QUF1372"/>
  <c r="QUI1367"/>
  <c r="QUI1372" s="1"/>
  <c r="QUJ1367"/>
  <c r="QUJ1372" s="1"/>
  <c r="QTQ1372"/>
  <c r="QTR1367"/>
  <c r="QTR1372" s="1"/>
  <c r="QSZ1372"/>
  <c r="QTC1367"/>
  <c r="QTC1372" s="1"/>
  <c r="QTD1367"/>
  <c r="QTD1372" s="1"/>
  <c r="QSK1372"/>
  <c r="QSL1367"/>
  <c r="QSL1372" s="1"/>
  <c r="QRT1372"/>
  <c r="QRW1367"/>
  <c r="QRW1372" s="1"/>
  <c r="QRX1367"/>
  <c r="QRX1372" s="1"/>
  <c r="QRE1372"/>
  <c r="QRF1367"/>
  <c r="QRF1372" s="1"/>
  <c r="QQN1372"/>
  <c r="QQQ1367"/>
  <c r="QQQ1372" s="1"/>
  <c r="QQR1367"/>
  <c r="QQR1372" s="1"/>
  <c r="QPY1372"/>
  <c r="QPZ1367"/>
  <c r="QPZ1372" s="1"/>
  <c r="QPH1372"/>
  <c r="QPK1367"/>
  <c r="QPK1372" s="1"/>
  <c r="QPL1367"/>
  <c r="QPL1372" s="1"/>
  <c r="QOS1372"/>
  <c r="QOT1367"/>
  <c r="QOT1372" s="1"/>
  <c r="QOB1372"/>
  <c r="QOE1367"/>
  <c r="QOE1372" s="1"/>
  <c r="QOF1367"/>
  <c r="QOF1372" s="1"/>
  <c r="QNM1372"/>
  <c r="QNN1367"/>
  <c r="QNN1372" s="1"/>
  <c r="QMV1372"/>
  <c r="QMY1367"/>
  <c r="QMY1372" s="1"/>
  <c r="QMZ1367"/>
  <c r="QMZ1372" s="1"/>
  <c r="QMG1372"/>
  <c r="QMH1367"/>
  <c r="QMH1372" s="1"/>
  <c r="QLP1372"/>
  <c r="QLS1367"/>
  <c r="QLS1372" s="1"/>
  <c r="QLT1367"/>
  <c r="QLT1372" s="1"/>
  <c r="QLA1372"/>
  <c r="QLB1367"/>
  <c r="QLB1372" s="1"/>
  <c r="QKJ1372"/>
  <c r="QKM1367"/>
  <c r="QKM1372" s="1"/>
  <c r="QKN1367"/>
  <c r="QKN1372" s="1"/>
  <c r="QJU1372"/>
  <c r="QJV1367"/>
  <c r="QJV1372" s="1"/>
  <c r="QJD1372"/>
  <c r="QJG1367"/>
  <c r="QJG1372" s="1"/>
  <c r="QJH1367"/>
  <c r="QJH1372" s="1"/>
  <c r="QIO1372"/>
  <c r="QIP1367"/>
  <c r="QIP1372" s="1"/>
  <c r="QHX1372"/>
  <c r="QIA1367"/>
  <c r="QIA1372" s="1"/>
  <c r="QIB1367"/>
  <c r="QIB1372" s="1"/>
  <c r="QHI1372"/>
  <c r="QHJ1367"/>
  <c r="QHJ1372" s="1"/>
  <c r="QGR1372"/>
  <c r="QGU1367"/>
  <c r="QGU1372" s="1"/>
  <c r="QGV1367"/>
  <c r="QGV1372" s="1"/>
  <c r="QGC1372"/>
  <c r="QGD1367"/>
  <c r="QGD1372" s="1"/>
  <c r="QFL1372"/>
  <c r="QFO1367"/>
  <c r="QFO1372" s="1"/>
  <c r="QFP1367"/>
  <c r="QFP1372" s="1"/>
  <c r="QEW1372"/>
  <c r="QEX1367"/>
  <c r="QEX1372" s="1"/>
  <c r="QEF1372"/>
  <c r="QEI1367"/>
  <c r="QEI1372" s="1"/>
  <c r="QEJ1367"/>
  <c r="QEJ1372" s="1"/>
  <c r="QDQ1372"/>
  <c r="QDR1367"/>
  <c r="QDR1372" s="1"/>
  <c r="QCZ1372"/>
  <c r="QDC1367"/>
  <c r="QDC1372" s="1"/>
  <c r="QDD1367"/>
  <c r="QDD1372" s="1"/>
  <c r="QCK1372"/>
  <c r="QCL1367"/>
  <c r="QCL1372" s="1"/>
  <c r="QBT1372"/>
  <c r="QBW1367"/>
  <c r="QBW1372" s="1"/>
  <c r="QBX1367"/>
  <c r="QBX1372" s="1"/>
  <c r="QBE1372"/>
  <c r="QBF1367"/>
  <c r="QBF1372" s="1"/>
  <c r="QAN1372"/>
  <c r="QAQ1367"/>
  <c r="QAQ1372" s="1"/>
  <c r="QAR1367"/>
  <c r="QAR1372" s="1"/>
  <c r="PZY1372"/>
  <c r="PZZ1367"/>
  <c r="PZZ1372" s="1"/>
  <c r="PZH1372"/>
  <c r="PZK1367"/>
  <c r="PZK1372" s="1"/>
  <c r="PZL1367"/>
  <c r="PZL1372" s="1"/>
  <c r="PYS1372"/>
  <c r="PYT1367"/>
  <c r="PYT1372" s="1"/>
  <c r="PYB1372"/>
  <c r="PYE1367"/>
  <c r="PYE1372" s="1"/>
  <c r="PYF1367"/>
  <c r="PYF1372" s="1"/>
  <c r="PXM1372"/>
  <c r="PXN1367"/>
  <c r="PXN1372" s="1"/>
  <c r="PWV1372"/>
  <c r="PWY1367"/>
  <c r="PWY1372" s="1"/>
  <c r="PWZ1367"/>
  <c r="PWZ1372" s="1"/>
  <c r="PWG1372"/>
  <c r="PWH1367"/>
  <c r="PWH1372" s="1"/>
  <c r="PVP1372"/>
  <c r="PVS1367"/>
  <c r="PVS1372" s="1"/>
  <c r="PVT1367"/>
  <c r="PVT1372" s="1"/>
  <c r="PVA1372"/>
  <c r="PVB1367"/>
  <c r="PVB1372" s="1"/>
  <c r="PUJ1372"/>
  <c r="PUM1367"/>
  <c r="PUM1372" s="1"/>
  <c r="PUN1367"/>
  <c r="PUN1372" s="1"/>
  <c r="PTU1372"/>
  <c r="PTV1367"/>
  <c r="PTV1372" s="1"/>
  <c r="PTD1372"/>
  <c r="PTG1367"/>
  <c r="PTG1372" s="1"/>
  <c r="PTH1367"/>
  <c r="PTH1372" s="1"/>
  <c r="PSO1372"/>
  <c r="PSP1367"/>
  <c r="PSP1372" s="1"/>
  <c r="PRX1372"/>
  <c r="PSA1367"/>
  <c r="PSA1372" s="1"/>
  <c r="PSB1367"/>
  <c r="PSB1372" s="1"/>
  <c r="PRI1372"/>
  <c r="PRJ1367"/>
  <c r="PRJ1372" s="1"/>
  <c r="PQR1372"/>
  <c r="PQU1367"/>
  <c r="PQU1372" s="1"/>
  <c r="PQV1367"/>
  <c r="PQV1372" s="1"/>
  <c r="PQC1372"/>
  <c r="PQD1367"/>
  <c r="PQD1372" s="1"/>
  <c r="PPL1372"/>
  <c r="PPO1367"/>
  <c r="PPO1372" s="1"/>
  <c r="PPP1367"/>
  <c r="PPP1372" s="1"/>
  <c r="POW1372"/>
  <c r="POX1367"/>
  <c r="POX1372" s="1"/>
  <c r="POF1372"/>
  <c r="POI1367"/>
  <c r="POI1372" s="1"/>
  <c r="POJ1367"/>
  <c r="POJ1372" s="1"/>
  <c r="PNQ1372"/>
  <c r="PNR1367"/>
  <c r="PNR1372" s="1"/>
  <c r="PMZ1372"/>
  <c r="PNC1367"/>
  <c r="PNC1372" s="1"/>
  <c r="PND1367"/>
  <c r="PND1372" s="1"/>
  <c r="PMK1372"/>
  <c r="PML1367"/>
  <c r="PML1372" s="1"/>
  <c r="PLT1372"/>
  <c r="PLW1367"/>
  <c r="PLW1372" s="1"/>
  <c r="PLX1367"/>
  <c r="PLX1372" s="1"/>
  <c r="PLE1372"/>
  <c r="PLF1367"/>
  <c r="PLF1372" s="1"/>
  <c r="PKN1372"/>
  <c r="PKQ1367"/>
  <c r="PKQ1372" s="1"/>
  <c r="PKR1367"/>
  <c r="PKR1372" s="1"/>
  <c r="PJY1372"/>
  <c r="PJZ1367"/>
  <c r="PJZ1372" s="1"/>
  <c r="PJH1372"/>
  <c r="PJK1367"/>
  <c r="PJK1372" s="1"/>
  <c r="PJL1367"/>
  <c r="PJL1372" s="1"/>
  <c r="PIS1372"/>
  <c r="PIT1367"/>
  <c r="PIT1372" s="1"/>
  <c r="PIB1372"/>
  <c r="PIE1367"/>
  <c r="PIE1372" s="1"/>
  <c r="PIF1367"/>
  <c r="PIF1372" s="1"/>
  <c r="PHM1372"/>
  <c r="PHN1367"/>
  <c r="PHN1372" s="1"/>
  <c r="PGV1372"/>
  <c r="PGY1367"/>
  <c r="PGY1372" s="1"/>
  <c r="PGZ1367"/>
  <c r="PGZ1372" s="1"/>
  <c r="PGG1372"/>
  <c r="PGH1367"/>
  <c r="PGH1372" s="1"/>
  <c r="PFP1372"/>
  <c r="PFS1367"/>
  <c r="PFS1372" s="1"/>
  <c r="PFT1367"/>
  <c r="PFT1372" s="1"/>
  <c r="PFA1372"/>
  <c r="PFB1367"/>
  <c r="PFB1372" s="1"/>
  <c r="PEJ1372"/>
  <c r="PEM1367"/>
  <c r="PEM1372" s="1"/>
  <c r="PEN1367"/>
  <c r="PEN1372" s="1"/>
  <c r="PDU1372"/>
  <c r="PDV1367"/>
  <c r="PDV1372" s="1"/>
  <c r="PDD1372"/>
  <c r="PDG1367"/>
  <c r="PDG1372" s="1"/>
  <c r="PDH1367"/>
  <c r="PDH1372" s="1"/>
  <c r="PCO1372"/>
  <c r="PCP1367"/>
  <c r="PCP1372" s="1"/>
  <c r="PBX1372"/>
  <c r="PCA1367"/>
  <c r="PCA1372" s="1"/>
  <c r="PCB1367"/>
  <c r="PCB1372" s="1"/>
  <c r="PBI1372"/>
  <c r="PBJ1367"/>
  <c r="PBJ1372" s="1"/>
  <c r="PAR1372"/>
  <c r="PAU1367"/>
  <c r="PAU1372" s="1"/>
  <c r="PAV1367"/>
  <c r="PAV1372" s="1"/>
  <c r="PAC1372"/>
  <c r="PAD1367"/>
  <c r="PAD1372" s="1"/>
  <c r="OZL1372"/>
  <c r="OZO1367"/>
  <c r="OZO1372" s="1"/>
  <c r="OZP1367"/>
  <c r="OZP1372" s="1"/>
  <c r="OYW1372"/>
  <c r="OYX1367"/>
  <c r="OYX1372" s="1"/>
  <c r="OYF1372"/>
  <c r="OYI1367"/>
  <c r="OYI1372" s="1"/>
  <c r="OYJ1367"/>
  <c r="OYJ1372" s="1"/>
  <c r="OXQ1372"/>
  <c r="OXR1367"/>
  <c r="OXR1372" s="1"/>
  <c r="OWZ1372"/>
  <c r="OXC1367"/>
  <c r="OXC1372" s="1"/>
  <c r="OXD1367"/>
  <c r="OXD1372" s="1"/>
  <c r="OWK1372"/>
  <c r="OWL1367"/>
  <c r="OWL1372" s="1"/>
  <c r="OVT1372"/>
  <c r="OVW1367"/>
  <c r="OVW1372" s="1"/>
  <c r="OVX1367"/>
  <c r="OVX1372" s="1"/>
  <c r="OVE1372"/>
  <c r="OVF1367"/>
  <c r="OVF1372" s="1"/>
  <c r="OUN1372"/>
  <c r="OUQ1367"/>
  <c r="OUQ1372" s="1"/>
  <c r="OUR1367"/>
  <c r="OUR1372" s="1"/>
  <c r="OTY1372"/>
  <c r="OTZ1367"/>
  <c r="OTZ1372" s="1"/>
  <c r="OTH1372"/>
  <c r="OTK1367"/>
  <c r="OTK1372" s="1"/>
  <c r="OTL1367"/>
  <c r="OTL1372" s="1"/>
  <c r="OSS1372"/>
  <c r="OST1367"/>
  <c r="OST1372" s="1"/>
  <c r="OSB1372"/>
  <c r="OSE1367"/>
  <c r="OSE1372" s="1"/>
  <c r="OSF1367"/>
  <c r="OSF1372" s="1"/>
  <c r="ORM1372"/>
  <c r="ORN1367"/>
  <c r="ORN1372" s="1"/>
  <c r="OQV1372"/>
  <c r="OQY1367"/>
  <c r="OQY1372" s="1"/>
  <c r="OQZ1367"/>
  <c r="OQZ1372" s="1"/>
  <c r="OQG1372"/>
  <c r="OQH1367"/>
  <c r="OQH1372" s="1"/>
  <c r="OPP1372"/>
  <c r="OPS1367"/>
  <c r="OPS1372" s="1"/>
  <c r="OPT1367"/>
  <c r="OPT1372" s="1"/>
  <c r="OPA1372"/>
  <c r="OPB1367"/>
  <c r="OPB1372" s="1"/>
  <c r="OOJ1372"/>
  <c r="OOM1367"/>
  <c r="OOM1372" s="1"/>
  <c r="OON1367"/>
  <c r="OON1372" s="1"/>
  <c r="ONU1372"/>
  <c r="ONV1367"/>
  <c r="ONV1372" s="1"/>
  <c r="OND1372"/>
  <c r="ONG1367"/>
  <c r="ONG1372" s="1"/>
  <c r="ONH1367"/>
  <c r="ONH1372" s="1"/>
  <c r="OMO1372"/>
  <c r="OMP1367"/>
  <c r="OMP1372" s="1"/>
  <c r="OLX1372"/>
  <c r="OMA1367"/>
  <c r="OMA1372" s="1"/>
  <c r="OMB1367"/>
  <c r="OMB1372" s="1"/>
  <c r="OLI1372"/>
  <c r="OLJ1367"/>
  <c r="OLJ1372" s="1"/>
  <c r="OKR1372"/>
  <c r="OKU1367"/>
  <c r="OKU1372" s="1"/>
  <c r="OKV1367"/>
  <c r="OKV1372" s="1"/>
  <c r="OKC1372"/>
  <c r="OKD1367"/>
  <c r="OKD1372" s="1"/>
  <c r="OJL1372"/>
  <c r="OJO1367"/>
  <c r="OJO1372" s="1"/>
  <c r="OJP1367"/>
  <c r="OJP1372" s="1"/>
  <c r="OIW1372"/>
  <c r="OIX1367"/>
  <c r="OIX1372" s="1"/>
  <c r="OIF1372"/>
  <c r="OII1367"/>
  <c r="OII1372" s="1"/>
  <c r="OIJ1367"/>
  <c r="OIJ1372" s="1"/>
  <c r="OHQ1372"/>
  <c r="OHR1367"/>
  <c r="OHR1372" s="1"/>
  <c r="OGZ1372"/>
  <c r="OHC1367"/>
  <c r="OHC1372" s="1"/>
  <c r="OHD1367"/>
  <c r="OHD1372" s="1"/>
  <c r="OGK1372"/>
  <c r="OGL1367"/>
  <c r="OGL1372" s="1"/>
  <c r="OFT1372"/>
  <c r="OFW1367"/>
  <c r="OFW1372" s="1"/>
  <c r="OFX1367"/>
  <c r="OFX1372" s="1"/>
  <c r="OFE1372"/>
  <c r="OFF1367"/>
  <c r="OFF1372" s="1"/>
  <c r="OEN1372"/>
  <c r="OEQ1367"/>
  <c r="OEQ1372" s="1"/>
  <c r="OER1367"/>
  <c r="OER1372" s="1"/>
  <c r="ODY1372"/>
  <c r="ODZ1367"/>
  <c r="ODZ1372" s="1"/>
  <c r="ODH1372"/>
  <c r="ODK1367"/>
  <c r="ODK1372" s="1"/>
  <c r="ODL1367"/>
  <c r="ODL1372" s="1"/>
  <c r="OCS1372"/>
  <c r="OCT1367"/>
  <c r="OCT1372" s="1"/>
  <c r="OCB1372"/>
  <c r="OCE1367"/>
  <c r="OCE1372" s="1"/>
  <c r="OCF1367"/>
  <c r="OCF1372" s="1"/>
  <c r="OBM1372"/>
  <c r="OBN1367"/>
  <c r="OBN1372" s="1"/>
  <c r="OAV1372"/>
  <c r="OAY1367"/>
  <c r="OAY1372" s="1"/>
  <c r="OAZ1367"/>
  <c r="OAZ1372" s="1"/>
  <c r="OAG1372"/>
  <c r="OAH1367"/>
  <c r="OAH1372" s="1"/>
  <c r="NZP1372"/>
  <c r="NZS1367"/>
  <c r="NZS1372" s="1"/>
  <c r="NZT1367"/>
  <c r="NZT1372" s="1"/>
  <c r="NZA1372"/>
  <c r="NZB1367"/>
  <c r="NZB1372" s="1"/>
  <c r="NYJ1372"/>
  <c r="NYM1367"/>
  <c r="NYM1372" s="1"/>
  <c r="NYN1367"/>
  <c r="NYN1372" s="1"/>
  <c r="NXU1372"/>
  <c r="NXV1367"/>
  <c r="NXV1372" s="1"/>
  <c r="NXD1372"/>
  <c r="NXG1367"/>
  <c r="NXG1372" s="1"/>
  <c r="NXH1367"/>
  <c r="NXH1372" s="1"/>
  <c r="NWO1372"/>
  <c r="NWP1367"/>
  <c r="NWP1372" s="1"/>
  <c r="NVX1372"/>
  <c r="NWA1367"/>
  <c r="NWA1372" s="1"/>
  <c r="NWB1367"/>
  <c r="NWB1372" s="1"/>
  <c r="NVI1372"/>
  <c r="NVJ1367"/>
  <c r="NVJ1372" s="1"/>
  <c r="NUR1372"/>
  <c r="NUU1367"/>
  <c r="NUU1372" s="1"/>
  <c r="NUV1367"/>
  <c r="NUV1372" s="1"/>
  <c r="NUC1372"/>
  <c r="NUD1367"/>
  <c r="NUD1372" s="1"/>
  <c r="NTL1372"/>
  <c r="NTO1367"/>
  <c r="NTO1372" s="1"/>
  <c r="NTP1367"/>
  <c r="NTP1372" s="1"/>
  <c r="NSW1372"/>
  <c r="NSX1367"/>
  <c r="NSX1372" s="1"/>
  <c r="NSF1372"/>
  <c r="NSI1367"/>
  <c r="NSI1372" s="1"/>
  <c r="NSJ1367"/>
  <c r="NSJ1372" s="1"/>
  <c r="NRQ1372"/>
  <c r="NRR1367"/>
  <c r="NRR1372" s="1"/>
  <c r="NQZ1372"/>
  <c r="NRC1367"/>
  <c r="NRC1372" s="1"/>
  <c r="NRD1367"/>
  <c r="NRD1372" s="1"/>
  <c r="NQK1372"/>
  <c r="NQL1367"/>
  <c r="NQL1372" s="1"/>
  <c r="NPT1372"/>
  <c r="NPW1367"/>
  <c r="NPW1372" s="1"/>
  <c r="NPX1367"/>
  <c r="NPX1372" s="1"/>
  <c r="NPE1372"/>
  <c r="NPF1367"/>
  <c r="NPF1372" s="1"/>
  <c r="NON1372"/>
  <c r="NOQ1367"/>
  <c r="NOQ1372" s="1"/>
  <c r="NOR1367"/>
  <c r="NOR1372" s="1"/>
  <c r="NNY1372"/>
  <c r="NNZ1367"/>
  <c r="NNZ1372" s="1"/>
  <c r="NNH1372"/>
  <c r="NNK1367"/>
  <c r="NNK1372" s="1"/>
  <c r="NNL1367"/>
  <c r="NNL1372" s="1"/>
  <c r="NMS1372"/>
  <c r="NMT1367"/>
  <c r="NMT1372" s="1"/>
  <c r="NMB1372"/>
  <c r="NME1367"/>
  <c r="NME1372" s="1"/>
  <c r="NMF1367"/>
  <c r="NMF1372" s="1"/>
  <c r="NLM1372"/>
  <c r="NLN1367"/>
  <c r="NLN1372" s="1"/>
  <c r="NKV1372"/>
  <c r="NKY1367"/>
  <c r="NKY1372" s="1"/>
  <c r="NKZ1367"/>
  <c r="NKZ1372" s="1"/>
  <c r="NKG1372"/>
  <c r="NKH1367"/>
  <c r="NKH1372" s="1"/>
  <c r="NJP1372"/>
  <c r="NJS1367"/>
  <c r="NJS1372" s="1"/>
  <c r="NJT1367"/>
  <c r="NJT1372" s="1"/>
  <c r="NJA1372"/>
  <c r="NJB1367"/>
  <c r="NJB1372" s="1"/>
  <c r="NIJ1372"/>
  <c r="NIM1367"/>
  <c r="NIM1372" s="1"/>
  <c r="NIN1367"/>
  <c r="NIN1372" s="1"/>
  <c r="NHU1372"/>
  <c r="NHV1367"/>
  <c r="NHV1372" s="1"/>
  <c r="NHD1372"/>
  <c r="NHG1367"/>
  <c r="NHG1372" s="1"/>
  <c r="NHH1367"/>
  <c r="NHH1372" s="1"/>
  <c r="NGO1372"/>
  <c r="NGP1367"/>
  <c r="NGP1372" s="1"/>
  <c r="NFX1372"/>
  <c r="NGA1367"/>
  <c r="NGA1372" s="1"/>
  <c r="NGB1367"/>
  <c r="NGB1372" s="1"/>
  <c r="NFI1372"/>
  <c r="NFJ1367"/>
  <c r="NFJ1372" s="1"/>
  <c r="NER1372"/>
  <c r="NEU1367"/>
  <c r="NEU1372" s="1"/>
  <c r="NEV1367"/>
  <c r="NEV1372" s="1"/>
  <c r="NEC1372"/>
  <c r="NED1367"/>
  <c r="NED1372" s="1"/>
  <c r="NDL1372"/>
  <c r="NDO1367"/>
  <c r="NDO1372" s="1"/>
  <c r="NDP1367"/>
  <c r="NDP1372" s="1"/>
  <c r="NCW1372"/>
  <c r="NCX1367"/>
  <c r="NCX1372" s="1"/>
  <c r="NCF1372"/>
  <c r="NCI1367"/>
  <c r="NCI1372" s="1"/>
  <c r="NCJ1367"/>
  <c r="NCJ1372" s="1"/>
  <c r="NBQ1372"/>
  <c r="NBR1367"/>
  <c r="NBR1372" s="1"/>
  <c r="NAZ1372"/>
  <c r="NBC1367"/>
  <c r="NBC1372" s="1"/>
  <c r="NBD1367"/>
  <c r="NBD1372" s="1"/>
  <c r="NAK1372"/>
  <c r="NAL1367"/>
  <c r="NAL1372" s="1"/>
  <c r="MZT1372"/>
  <c r="MZW1367"/>
  <c r="MZW1372" s="1"/>
  <c r="MZX1367"/>
  <c r="MZX1372" s="1"/>
  <c r="MZE1372"/>
  <c r="MZF1367"/>
  <c r="MZF1372" s="1"/>
  <c r="MYN1372"/>
  <c r="MYQ1367"/>
  <c r="MYQ1372" s="1"/>
  <c r="MYR1367"/>
  <c r="MYR1372" s="1"/>
  <c r="MXY1372"/>
  <c r="MXZ1367"/>
  <c r="MXZ1372" s="1"/>
  <c r="MXH1372"/>
  <c r="MXK1367"/>
  <c r="MXK1372" s="1"/>
  <c r="MXL1367"/>
  <c r="MXL1372" s="1"/>
  <c r="MWS1372"/>
  <c r="MWT1367"/>
  <c r="MWT1372" s="1"/>
  <c r="MWB1372"/>
  <c r="MWE1367"/>
  <c r="MWE1372" s="1"/>
  <c r="MWF1367"/>
  <c r="MWF1372" s="1"/>
  <c r="MVM1372"/>
  <c r="MVN1367"/>
  <c r="MVN1372" s="1"/>
  <c r="MUV1372"/>
  <c r="MUY1367"/>
  <c r="MUY1372" s="1"/>
  <c r="MUZ1367"/>
  <c r="MUZ1372" s="1"/>
  <c r="MUG1372"/>
  <c r="MUH1367"/>
  <c r="MUH1372" s="1"/>
  <c r="MTP1372"/>
  <c r="MTS1367"/>
  <c r="MTS1372" s="1"/>
  <c r="MTT1367"/>
  <c r="MTT1372" s="1"/>
  <c r="MTA1372"/>
  <c r="MTB1367"/>
  <c r="MTB1372" s="1"/>
  <c r="MSJ1372"/>
  <c r="MSM1367"/>
  <c r="MSM1372" s="1"/>
  <c r="MSN1367"/>
  <c r="MSN1372" s="1"/>
  <c r="MRU1372"/>
  <c r="MRV1367"/>
  <c r="MRV1372" s="1"/>
  <c r="MRD1372"/>
  <c r="MRG1367"/>
  <c r="MRG1372" s="1"/>
  <c r="MRH1367"/>
  <c r="MRH1372" s="1"/>
  <c r="MQO1372"/>
  <c r="MQP1367"/>
  <c r="MQP1372" s="1"/>
  <c r="MPX1372"/>
  <c r="MQA1367"/>
  <c r="MQA1372" s="1"/>
  <c r="MQB1367"/>
  <c r="MQB1372" s="1"/>
  <c r="MPI1372"/>
  <c r="MPJ1367"/>
  <c r="MPJ1372" s="1"/>
  <c r="MOR1372"/>
  <c r="MOU1367"/>
  <c r="MOU1372" s="1"/>
  <c r="MOV1367"/>
  <c r="MOV1372" s="1"/>
  <c r="MOC1372"/>
  <c r="MOD1367"/>
  <c r="MOD1372" s="1"/>
  <c r="MNL1372"/>
  <c r="MNO1367"/>
  <c r="MNO1372" s="1"/>
  <c r="MNP1367"/>
  <c r="MNP1372" s="1"/>
  <c r="MMW1372"/>
  <c r="MMX1367"/>
  <c r="MMX1372" s="1"/>
  <c r="MMF1372"/>
  <c r="MMI1367"/>
  <c r="MMI1372" s="1"/>
  <c r="MMJ1367"/>
  <c r="MMJ1372" s="1"/>
  <c r="MLQ1372"/>
  <c r="MLR1367"/>
  <c r="MLR1372" s="1"/>
  <c r="MKZ1372"/>
  <c r="MLC1367"/>
  <c r="MLC1372" s="1"/>
  <c r="MLD1367"/>
  <c r="MLD1372" s="1"/>
  <c r="MKK1372"/>
  <c r="MKL1367"/>
  <c r="MKL1372" s="1"/>
  <c r="MJT1372"/>
  <c r="MJW1367"/>
  <c r="MJW1372" s="1"/>
  <c r="MJX1367"/>
  <c r="MJX1372" s="1"/>
  <c r="MJE1372"/>
  <c r="MJF1367"/>
  <c r="MJF1372" s="1"/>
  <c r="MIN1372"/>
  <c r="MIQ1367"/>
  <c r="MIQ1372" s="1"/>
  <c r="MIR1367"/>
  <c r="MIR1372" s="1"/>
  <c r="MHY1372"/>
  <c r="MHZ1367"/>
  <c r="MHZ1372" s="1"/>
  <c r="MHH1372"/>
  <c r="MHK1367"/>
  <c r="MHK1372" s="1"/>
  <c r="MHL1367"/>
  <c r="MHL1372" s="1"/>
  <c r="MGS1372"/>
  <c r="MGT1367"/>
  <c r="MGT1372" s="1"/>
  <c r="MGB1372"/>
  <c r="MGE1367"/>
  <c r="MGE1372" s="1"/>
  <c r="MGF1367"/>
  <c r="MGF1372" s="1"/>
  <c r="MFM1372"/>
  <c r="MFN1367"/>
  <c r="MFN1372" s="1"/>
  <c r="MEV1372"/>
  <c r="MEY1367"/>
  <c r="MEY1372" s="1"/>
  <c r="MEZ1367"/>
  <c r="MEZ1372" s="1"/>
  <c r="MEG1372"/>
  <c r="MEH1367"/>
  <c r="MEH1372" s="1"/>
  <c r="MDP1372"/>
  <c r="MDS1367"/>
  <c r="MDS1372" s="1"/>
  <c r="MDT1367"/>
  <c r="MDT1372" s="1"/>
  <c r="MDA1372"/>
  <c r="MDB1367"/>
  <c r="MDB1372" s="1"/>
  <c r="MCJ1372"/>
  <c r="MCM1367"/>
  <c r="MCM1372" s="1"/>
  <c r="MCN1367"/>
  <c r="MCN1372" s="1"/>
  <c r="MBU1372"/>
  <c r="MBV1367"/>
  <c r="MBV1372" s="1"/>
  <c r="MBD1372"/>
  <c r="MBG1367"/>
  <c r="MBG1372" s="1"/>
  <c r="MBH1367"/>
  <c r="MBH1372" s="1"/>
  <c r="MAO1372"/>
  <c r="MAP1367"/>
  <c r="MAP1372" s="1"/>
  <c r="LZX1372"/>
  <c r="MAA1367"/>
  <c r="MAA1372" s="1"/>
  <c r="MAB1367"/>
  <c r="MAB1372" s="1"/>
  <c r="LZI1372"/>
  <c r="LZJ1367"/>
  <c r="LZJ1372" s="1"/>
  <c r="LYR1372"/>
  <c r="LYU1367"/>
  <c r="LYU1372" s="1"/>
  <c r="LYV1367"/>
  <c r="LYV1372" s="1"/>
  <c r="LYC1372"/>
  <c r="LYD1367"/>
  <c r="LYD1372" s="1"/>
  <c r="LXL1372"/>
  <c r="LXO1367"/>
  <c r="LXO1372" s="1"/>
  <c r="LXP1367"/>
  <c r="LXP1372" s="1"/>
  <c r="LWW1372"/>
  <c r="LWX1367"/>
  <c r="LWX1372" s="1"/>
  <c r="LWF1372"/>
  <c r="LWI1367"/>
  <c r="LWI1372" s="1"/>
  <c r="LWJ1367"/>
  <c r="LWJ1372" s="1"/>
  <c r="LVQ1372"/>
  <c r="LVR1367"/>
  <c r="LVR1372" s="1"/>
  <c r="LUZ1372"/>
  <c r="LVC1367"/>
  <c r="LVC1372" s="1"/>
  <c r="LVD1367"/>
  <c r="LVD1372" s="1"/>
  <c r="LUK1372"/>
  <c r="LUL1367"/>
  <c r="LUL1372" s="1"/>
  <c r="LTT1372"/>
  <c r="LTW1367"/>
  <c r="LTW1372" s="1"/>
  <c r="LTX1367"/>
  <c r="LTX1372" s="1"/>
  <c r="LTE1372"/>
  <c r="LTF1367"/>
  <c r="LTF1372" s="1"/>
  <c r="LSN1372"/>
  <c r="LSQ1367"/>
  <c r="LSQ1372" s="1"/>
  <c r="LSR1367"/>
  <c r="LSR1372" s="1"/>
  <c r="LRY1372"/>
  <c r="LRZ1367"/>
  <c r="LRZ1372" s="1"/>
  <c r="LRH1372"/>
  <c r="LRK1367"/>
  <c r="LRK1372" s="1"/>
  <c r="LRL1367"/>
  <c r="LRL1372" s="1"/>
  <c r="LQS1372"/>
  <c r="LQT1367"/>
  <c r="LQT1372" s="1"/>
  <c r="LQB1372"/>
  <c r="LQE1367"/>
  <c r="LQE1372" s="1"/>
  <c r="LQF1367"/>
  <c r="LQF1372" s="1"/>
  <c r="LPM1372"/>
  <c r="LPN1367"/>
  <c r="LPN1372" s="1"/>
  <c r="LOV1372"/>
  <c r="LOY1367"/>
  <c r="LOY1372" s="1"/>
  <c r="LOZ1367"/>
  <c r="LOZ1372" s="1"/>
  <c r="LOG1372"/>
  <c r="LOH1367"/>
  <c r="LOH1372" s="1"/>
  <c r="LNP1372"/>
  <c r="LNS1367"/>
  <c r="LNS1372" s="1"/>
  <c r="LNT1367"/>
  <c r="LNT1372" s="1"/>
  <c r="LNA1372"/>
  <c r="LNB1367"/>
  <c r="LNB1372" s="1"/>
  <c r="LMJ1372"/>
  <c r="LMM1367"/>
  <c r="LMM1372" s="1"/>
  <c r="LMN1367"/>
  <c r="LMN1372" s="1"/>
  <c r="LLU1372"/>
  <c r="LLV1367"/>
  <c r="LLV1372" s="1"/>
  <c r="LLD1372"/>
  <c r="LLG1367"/>
  <c r="LLG1372" s="1"/>
  <c r="LLH1367"/>
  <c r="LLH1372" s="1"/>
  <c r="LKO1372"/>
  <c r="LKP1367"/>
  <c r="LKP1372" s="1"/>
  <c r="LJX1372"/>
  <c r="LKA1367"/>
  <c r="LKA1372" s="1"/>
  <c r="LKB1367"/>
  <c r="LKB1372" s="1"/>
  <c r="LJI1372"/>
  <c r="LJJ1367"/>
  <c r="LJJ1372" s="1"/>
  <c r="LIR1372"/>
  <c r="LIU1367"/>
  <c r="LIU1372" s="1"/>
  <c r="LIV1367"/>
  <c r="LIV1372" s="1"/>
  <c r="LIC1372"/>
  <c r="LID1367"/>
  <c r="LID1372" s="1"/>
  <c r="LHL1372"/>
  <c r="LHO1367"/>
  <c r="LHO1372" s="1"/>
  <c r="LHP1367"/>
  <c r="LHP1372" s="1"/>
  <c r="LGW1372"/>
  <c r="LGX1367"/>
  <c r="LGX1372" s="1"/>
  <c r="LGF1372"/>
  <c r="LGI1367"/>
  <c r="LGI1372" s="1"/>
  <c r="LGJ1367"/>
  <c r="LGJ1372" s="1"/>
  <c r="LFQ1372"/>
  <c r="LFR1367"/>
  <c r="LFR1372" s="1"/>
  <c r="LEZ1372"/>
  <c r="LFC1367"/>
  <c r="LFC1372" s="1"/>
  <c r="LFD1367"/>
  <c r="LFD1372" s="1"/>
  <c r="LEK1372"/>
  <c r="LEL1367"/>
  <c r="LEL1372" s="1"/>
  <c r="LDT1372"/>
  <c r="LDW1367"/>
  <c r="LDW1372" s="1"/>
  <c r="LDX1367"/>
  <c r="LDX1372" s="1"/>
  <c r="LDE1372"/>
  <c r="LDF1367"/>
  <c r="LDF1372" s="1"/>
  <c r="LCN1372"/>
  <c r="LCQ1367"/>
  <c r="LCQ1372" s="1"/>
  <c r="LCR1367"/>
  <c r="LCR1372" s="1"/>
  <c r="LBY1372"/>
  <c r="LBZ1367"/>
  <c r="LBZ1372" s="1"/>
  <c r="LBH1372"/>
  <c r="LBK1367"/>
  <c r="LBK1372" s="1"/>
  <c r="LBL1367"/>
  <c r="LBL1372" s="1"/>
  <c r="LAS1372"/>
  <c r="LAT1367"/>
  <c r="LAT1372" s="1"/>
  <c r="LAB1372"/>
  <c r="LAE1367"/>
  <c r="LAE1372" s="1"/>
  <c r="LAF1367"/>
  <c r="LAF1372" s="1"/>
  <c r="KZM1372"/>
  <c r="KZN1367"/>
  <c r="KZN1372" s="1"/>
  <c r="KYV1372"/>
  <c r="KYY1367"/>
  <c r="KYY1372" s="1"/>
  <c r="KYZ1367"/>
  <c r="KYZ1372" s="1"/>
  <c r="KYG1372"/>
  <c r="KYH1367"/>
  <c r="KYH1372" s="1"/>
  <c r="KXP1372"/>
  <c r="KXS1367"/>
  <c r="KXS1372" s="1"/>
  <c r="KXT1367"/>
  <c r="KXT1372" s="1"/>
  <c r="KXA1372"/>
  <c r="KXB1367"/>
  <c r="KXB1372" s="1"/>
  <c r="KWJ1372"/>
  <c r="KWN1367"/>
  <c r="KWN1372" s="1"/>
  <c r="KWM1367"/>
  <c r="KWM1372" s="1"/>
  <c r="KVU1372"/>
  <c r="KVV1367"/>
  <c r="KVV1372" s="1"/>
  <c r="KVD1372"/>
  <c r="KVH1367"/>
  <c r="KVH1372" s="1"/>
  <c r="KVG1367"/>
  <c r="KVG1372" s="1"/>
  <c r="KUO1372"/>
  <c r="KUP1367"/>
  <c r="KUP1372" s="1"/>
  <c r="KTX1372"/>
  <c r="KUB1367"/>
  <c r="KUB1372" s="1"/>
  <c r="KUA1367"/>
  <c r="KUA1372" s="1"/>
  <c r="KTI1372"/>
  <c r="KTJ1367"/>
  <c r="KTJ1372" s="1"/>
  <c r="KSR1372"/>
  <c r="KSV1367"/>
  <c r="KSV1372" s="1"/>
  <c r="KSU1367"/>
  <c r="KSU1372" s="1"/>
  <c r="KSC1372"/>
  <c r="KSD1367"/>
  <c r="KSD1372" s="1"/>
  <c r="KRL1372"/>
  <c r="KRP1367"/>
  <c r="KRP1372" s="1"/>
  <c r="KRO1367"/>
  <c r="KRO1372" s="1"/>
  <c r="KQW1372"/>
  <c r="KQX1367"/>
  <c r="KQX1372" s="1"/>
  <c r="KQF1372"/>
  <c r="KQJ1367"/>
  <c r="KQJ1372" s="1"/>
  <c r="KQI1367"/>
  <c r="KQI1372" s="1"/>
  <c r="KPQ1372"/>
  <c r="KPR1367"/>
  <c r="KPR1372" s="1"/>
  <c r="KOZ1372"/>
  <c r="KPD1367"/>
  <c r="KPD1372" s="1"/>
  <c r="KPC1367"/>
  <c r="KPC1372" s="1"/>
  <c r="KOK1372"/>
  <c r="KOL1367"/>
  <c r="KOL1372" s="1"/>
  <c r="KNT1372"/>
  <c r="KNX1367"/>
  <c r="KNX1372" s="1"/>
  <c r="KNW1367"/>
  <c r="KNW1372" s="1"/>
  <c r="KNE1372"/>
  <c r="KNF1367"/>
  <c r="KNF1372" s="1"/>
  <c r="KMN1372"/>
  <c r="KMR1367"/>
  <c r="KMR1372" s="1"/>
  <c r="KMQ1367"/>
  <c r="KMQ1372" s="1"/>
  <c r="KLY1372"/>
  <c r="KLZ1367"/>
  <c r="KLZ1372" s="1"/>
  <c r="KLH1372"/>
  <c r="KLL1367"/>
  <c r="KLL1372" s="1"/>
  <c r="KLK1367"/>
  <c r="KLK1372" s="1"/>
  <c r="KKS1372"/>
  <c r="KKT1367"/>
  <c r="KKT1372" s="1"/>
  <c r="KKB1372"/>
  <c r="KKF1367"/>
  <c r="KKF1372" s="1"/>
  <c r="KKE1367"/>
  <c r="KKE1372" s="1"/>
  <c r="KJM1372"/>
  <c r="KJN1367"/>
  <c r="KJN1372" s="1"/>
  <c r="KIV1372"/>
  <c r="KIZ1367"/>
  <c r="KIZ1372" s="1"/>
  <c r="KIY1367"/>
  <c r="KIY1372" s="1"/>
  <c r="KIG1372"/>
  <c r="KIH1367"/>
  <c r="KIH1372" s="1"/>
  <c r="KHP1372"/>
  <c r="KHT1367"/>
  <c r="KHT1372" s="1"/>
  <c r="KHS1367"/>
  <c r="KHS1372" s="1"/>
  <c r="KHA1372"/>
  <c r="KHB1367"/>
  <c r="KHB1372" s="1"/>
  <c r="KGJ1372"/>
  <c r="KGN1367"/>
  <c r="KGN1372" s="1"/>
  <c r="KGM1367"/>
  <c r="KGM1372" s="1"/>
  <c r="KFU1372"/>
  <c r="KFV1367"/>
  <c r="KFV1372" s="1"/>
  <c r="KFD1372"/>
  <c r="KFH1367"/>
  <c r="KFH1372" s="1"/>
  <c r="KFG1367"/>
  <c r="KFG1372" s="1"/>
  <c r="KEO1372"/>
  <c r="KEP1367"/>
  <c r="KEP1372" s="1"/>
  <c r="KDX1372"/>
  <c r="KEB1367"/>
  <c r="KEB1372" s="1"/>
  <c r="KEA1367"/>
  <c r="KEA1372" s="1"/>
  <c r="KDI1372"/>
  <c r="KDJ1367"/>
  <c r="KDJ1372" s="1"/>
  <c r="KCR1372"/>
  <c r="KCV1367"/>
  <c r="KCV1372" s="1"/>
  <c r="KCU1367"/>
  <c r="KCU1372" s="1"/>
  <c r="KCC1372"/>
  <c r="KCD1367"/>
  <c r="KCD1372" s="1"/>
  <c r="KBL1372"/>
  <c r="KBP1367"/>
  <c r="KBP1372" s="1"/>
  <c r="KBO1367"/>
  <c r="KBO1372" s="1"/>
  <c r="KAW1372"/>
  <c r="KAX1367"/>
  <c r="KAX1372" s="1"/>
  <c r="KAF1372"/>
  <c r="KAJ1367"/>
  <c r="KAJ1372" s="1"/>
  <c r="KAI1367"/>
  <c r="KAI1372" s="1"/>
  <c r="JZQ1372"/>
  <c r="JZR1367"/>
  <c r="JZR1372" s="1"/>
  <c r="JYZ1372"/>
  <c r="JZD1367"/>
  <c r="JZD1372" s="1"/>
  <c r="JZC1367"/>
  <c r="JZC1372" s="1"/>
  <c r="JYK1372"/>
  <c r="JYL1367"/>
  <c r="JYL1372" s="1"/>
  <c r="JXT1372"/>
  <c r="JXX1367"/>
  <c r="JXX1372" s="1"/>
  <c r="JXW1367"/>
  <c r="JXW1372" s="1"/>
  <c r="JXE1372"/>
  <c r="JXF1367"/>
  <c r="JXF1372" s="1"/>
  <c r="JWN1372"/>
  <c r="JWR1367"/>
  <c r="JWR1372" s="1"/>
  <c r="JWQ1367"/>
  <c r="JWQ1372" s="1"/>
  <c r="JVY1372"/>
  <c r="JVZ1367"/>
  <c r="JVZ1372" s="1"/>
  <c r="JVH1372"/>
  <c r="JVL1367"/>
  <c r="JVL1372" s="1"/>
  <c r="JVK1367"/>
  <c r="JVK1372" s="1"/>
  <c r="JUS1372"/>
  <c r="JUT1367"/>
  <c r="JUT1372" s="1"/>
  <c r="JUB1372"/>
  <c r="JUF1367"/>
  <c r="JUF1372" s="1"/>
  <c r="JUE1367"/>
  <c r="JUE1372" s="1"/>
  <c r="JTM1372"/>
  <c r="JTN1367"/>
  <c r="JTN1372" s="1"/>
  <c r="JSV1372"/>
  <c r="JSZ1367"/>
  <c r="JSZ1372" s="1"/>
  <c r="JSY1367"/>
  <c r="JSY1372" s="1"/>
  <c r="JSG1372"/>
  <c r="JSH1367"/>
  <c r="JSH1372" s="1"/>
  <c r="JRP1372"/>
  <c r="JRT1367"/>
  <c r="JRT1372" s="1"/>
  <c r="JRS1367"/>
  <c r="JRS1372" s="1"/>
  <c r="JRA1372"/>
  <c r="JRB1367"/>
  <c r="JRB1372" s="1"/>
  <c r="JQJ1372"/>
  <c r="JQN1367"/>
  <c r="JQN1372" s="1"/>
  <c r="JQM1367"/>
  <c r="JQM1372" s="1"/>
  <c r="JPU1372"/>
  <c r="JPV1367"/>
  <c r="JPV1372" s="1"/>
  <c r="JPD1372"/>
  <c r="JPH1367"/>
  <c r="JPH1372" s="1"/>
  <c r="JPG1367"/>
  <c r="JPG1372" s="1"/>
  <c r="JOO1372"/>
  <c r="JOP1367"/>
  <c r="JOP1372" s="1"/>
  <c r="JNX1372"/>
  <c r="JOB1367"/>
  <c r="JOB1372" s="1"/>
  <c r="JOA1367"/>
  <c r="JOA1372" s="1"/>
  <c r="JNI1372"/>
  <c r="JNJ1367"/>
  <c r="JNJ1372" s="1"/>
  <c r="JMR1372"/>
  <c r="JMV1367"/>
  <c r="JMV1372" s="1"/>
  <c r="JMU1367"/>
  <c r="JMU1372" s="1"/>
  <c r="JMC1372"/>
  <c r="JMD1367"/>
  <c r="JMD1372" s="1"/>
  <c r="JLL1372"/>
  <c r="JLP1367"/>
  <c r="JLP1372" s="1"/>
  <c r="JLO1367"/>
  <c r="JLO1372" s="1"/>
  <c r="JKW1372"/>
  <c r="JKX1367"/>
  <c r="JKX1372" s="1"/>
  <c r="JKF1372"/>
  <c r="JKJ1367"/>
  <c r="JKJ1372" s="1"/>
  <c r="JKI1367"/>
  <c r="JKI1372" s="1"/>
  <c r="JJQ1372"/>
  <c r="JJR1367"/>
  <c r="JJR1372" s="1"/>
  <c r="JIZ1372"/>
  <c r="JJD1367"/>
  <c r="JJD1372" s="1"/>
  <c r="JJC1367"/>
  <c r="JJC1372" s="1"/>
  <c r="JIK1372"/>
  <c r="JIL1367"/>
  <c r="JIL1372" s="1"/>
  <c r="JHT1372"/>
  <c r="JHX1367"/>
  <c r="JHX1372" s="1"/>
  <c r="JHW1367"/>
  <c r="JHW1372" s="1"/>
  <c r="JHE1372"/>
  <c r="JHF1367"/>
  <c r="JHF1372" s="1"/>
  <c r="JGN1372"/>
  <c r="JGR1367"/>
  <c r="JGR1372" s="1"/>
  <c r="JGQ1367"/>
  <c r="JGQ1372" s="1"/>
  <c r="JFY1372"/>
  <c r="JFZ1367"/>
  <c r="JFZ1372" s="1"/>
  <c r="JFH1372"/>
  <c r="JFL1367"/>
  <c r="JFL1372" s="1"/>
  <c r="JFK1367"/>
  <c r="JFK1372" s="1"/>
  <c r="JES1372"/>
  <c r="JET1367"/>
  <c r="JET1372" s="1"/>
  <c r="JEB1372"/>
  <c r="JEF1367"/>
  <c r="JEF1372" s="1"/>
  <c r="JEE1367"/>
  <c r="JEE1372" s="1"/>
  <c r="JDM1372"/>
  <c r="JDN1367"/>
  <c r="JDN1372" s="1"/>
  <c r="JCV1372"/>
  <c r="JCZ1367"/>
  <c r="JCZ1372" s="1"/>
  <c r="JCY1367"/>
  <c r="JCY1372" s="1"/>
  <c r="JCG1372"/>
  <c r="JCH1367"/>
  <c r="JCH1372" s="1"/>
  <c r="JBP1372"/>
  <c r="JBT1367"/>
  <c r="JBT1372" s="1"/>
  <c r="JBS1367"/>
  <c r="JBS1372" s="1"/>
  <c r="JBA1372"/>
  <c r="JBB1367"/>
  <c r="JBB1372" s="1"/>
  <c r="JAJ1372"/>
  <c r="JAN1367"/>
  <c r="JAN1372" s="1"/>
  <c r="JAM1367"/>
  <c r="JAM1372" s="1"/>
  <c r="IZU1372"/>
  <c r="IZV1367"/>
  <c r="IZV1372" s="1"/>
  <c r="IZD1372"/>
  <c r="IZH1367"/>
  <c r="IZH1372" s="1"/>
  <c r="IZG1367"/>
  <c r="IZG1372" s="1"/>
  <c r="IYO1372"/>
  <c r="IYP1367"/>
  <c r="IYP1372" s="1"/>
  <c r="IXX1372"/>
  <c r="IYB1367"/>
  <c r="IYB1372" s="1"/>
  <c r="IYA1367"/>
  <c r="IYA1372" s="1"/>
  <c r="IXI1372"/>
  <c r="IXJ1367"/>
  <c r="IXJ1372" s="1"/>
  <c r="IWR1372"/>
  <c r="IWV1367"/>
  <c r="IWV1372" s="1"/>
  <c r="IWU1367"/>
  <c r="IWU1372" s="1"/>
  <c r="IWC1372"/>
  <c r="IWD1367"/>
  <c r="IWD1372" s="1"/>
  <c r="IVL1372"/>
  <c r="IVP1367"/>
  <c r="IVP1372" s="1"/>
  <c r="IVO1367"/>
  <c r="IVO1372" s="1"/>
  <c r="IUW1372"/>
  <c r="IUX1367"/>
  <c r="IUX1372" s="1"/>
  <c r="IUF1372"/>
  <c r="IUJ1367"/>
  <c r="IUJ1372" s="1"/>
  <c r="IUI1367"/>
  <c r="IUI1372" s="1"/>
  <c r="ITQ1372"/>
  <c r="ITR1367"/>
  <c r="ITR1372" s="1"/>
  <c r="ISZ1372"/>
  <c r="ITD1367"/>
  <c r="ITD1372" s="1"/>
  <c r="ITC1367"/>
  <c r="ITC1372" s="1"/>
  <c r="ISK1372"/>
  <c r="ISL1367"/>
  <c r="ISL1372" s="1"/>
  <c r="IRT1372"/>
  <c r="IRX1367"/>
  <c r="IRX1372" s="1"/>
  <c r="IRW1367"/>
  <c r="IRW1372" s="1"/>
  <c r="IRE1372"/>
  <c r="IRF1367"/>
  <c r="IRF1372" s="1"/>
  <c r="IQN1372"/>
  <c r="IQR1367"/>
  <c r="IQR1372" s="1"/>
  <c r="IQQ1367"/>
  <c r="IQQ1372" s="1"/>
  <c r="IPY1372"/>
  <c r="IPZ1367"/>
  <c r="IPZ1372" s="1"/>
  <c r="IPH1372"/>
  <c r="IPL1367"/>
  <c r="IPL1372" s="1"/>
  <c r="IPK1367"/>
  <c r="IPK1372" s="1"/>
  <c r="IOS1372"/>
  <c r="IOT1367"/>
  <c r="IOT1372" s="1"/>
  <c r="IOB1372"/>
  <c r="IOF1367"/>
  <c r="IOF1372" s="1"/>
  <c r="IOE1367"/>
  <c r="IOE1372" s="1"/>
  <c r="INM1372"/>
  <c r="INN1367"/>
  <c r="INN1372" s="1"/>
  <c r="IMV1372"/>
  <c r="IMZ1367"/>
  <c r="IMZ1372" s="1"/>
  <c r="IMY1367"/>
  <c r="IMY1372" s="1"/>
  <c r="IMG1372"/>
  <c r="IMH1367"/>
  <c r="IMH1372" s="1"/>
  <c r="ILP1372"/>
  <c r="ILT1367"/>
  <c r="ILT1372" s="1"/>
  <c r="ILS1367"/>
  <c r="ILS1372" s="1"/>
  <c r="ILA1372"/>
  <c r="ILB1367"/>
  <c r="ILB1372" s="1"/>
  <c r="IKJ1372"/>
  <c r="IKN1367"/>
  <c r="IKN1372" s="1"/>
  <c r="IKM1367"/>
  <c r="IKM1372" s="1"/>
  <c r="IJU1372"/>
  <c r="IJV1367"/>
  <c r="IJV1372" s="1"/>
  <c r="IJD1372"/>
  <c r="IJH1367"/>
  <c r="IJH1372" s="1"/>
  <c r="IJG1367"/>
  <c r="IJG1372" s="1"/>
  <c r="IIO1372"/>
  <c r="IIP1367"/>
  <c r="IIP1372" s="1"/>
  <c r="IHX1372"/>
  <c r="IIB1367"/>
  <c r="IIB1372" s="1"/>
  <c r="IIA1367"/>
  <c r="IIA1372" s="1"/>
  <c r="IHI1372"/>
  <c r="IHJ1367"/>
  <c r="IHJ1372" s="1"/>
  <c r="IGR1372"/>
  <c r="IGV1367"/>
  <c r="IGV1372" s="1"/>
  <c r="IGU1367"/>
  <c r="IGU1372" s="1"/>
  <c r="IGC1372"/>
  <c r="IGD1367"/>
  <c r="IGD1372" s="1"/>
  <c r="IFL1372"/>
  <c r="IFP1367"/>
  <c r="IFP1372" s="1"/>
  <c r="IFO1367"/>
  <c r="IFO1372" s="1"/>
  <c r="IEW1372"/>
  <c r="IEX1367"/>
  <c r="IEX1372" s="1"/>
  <c r="IEF1372"/>
  <c r="IEJ1367"/>
  <c r="IEJ1372" s="1"/>
  <c r="IEI1367"/>
  <c r="IEI1372" s="1"/>
  <c r="IDQ1372"/>
  <c r="IDR1367"/>
  <c r="IDR1372" s="1"/>
  <c r="ICZ1372"/>
  <c r="IDD1367"/>
  <c r="IDD1372" s="1"/>
  <c r="IDC1367"/>
  <c r="IDC1372" s="1"/>
  <c r="ICK1372"/>
  <c r="ICL1367"/>
  <c r="ICL1372" s="1"/>
  <c r="IBT1372"/>
  <c r="IBX1367"/>
  <c r="IBX1372" s="1"/>
  <c r="IBW1367"/>
  <c r="IBW1372" s="1"/>
  <c r="IBE1372"/>
  <c r="IBF1367"/>
  <c r="IBF1372" s="1"/>
  <c r="IAN1372"/>
  <c r="IAR1367"/>
  <c r="IAR1372" s="1"/>
  <c r="IAQ1367"/>
  <c r="IAQ1372" s="1"/>
  <c r="HZY1372"/>
  <c r="HZZ1367"/>
  <c r="HZZ1372" s="1"/>
  <c r="HZH1372"/>
  <c r="HZL1367"/>
  <c r="HZL1372" s="1"/>
  <c r="HZK1367"/>
  <c r="HZK1372" s="1"/>
  <c r="HYS1372"/>
  <c r="HYT1367"/>
  <c r="HYT1372" s="1"/>
  <c r="HYB1372"/>
  <c r="HYF1367"/>
  <c r="HYF1372" s="1"/>
  <c r="HYE1367"/>
  <c r="HYE1372" s="1"/>
  <c r="HXM1372"/>
  <c r="HXN1367"/>
  <c r="HXN1372" s="1"/>
  <c r="HWV1372"/>
  <c r="HWZ1367"/>
  <c r="HWZ1372" s="1"/>
  <c r="HWY1367"/>
  <c r="HWY1372" s="1"/>
  <c r="HWG1372"/>
  <c r="HWH1367"/>
  <c r="HWH1372" s="1"/>
  <c r="HVP1372"/>
  <c r="HVT1367"/>
  <c r="HVT1372" s="1"/>
  <c r="HVS1367"/>
  <c r="HVS1372" s="1"/>
  <c r="HVA1372"/>
  <c r="HVB1367"/>
  <c r="HVB1372" s="1"/>
  <c r="HUJ1372"/>
  <c r="HUN1367"/>
  <c r="HUN1372" s="1"/>
  <c r="HUM1367"/>
  <c r="HUM1372" s="1"/>
  <c r="HTU1372"/>
  <c r="HTV1367"/>
  <c r="HTV1372" s="1"/>
  <c r="HTD1372"/>
  <c r="HTH1367"/>
  <c r="HTH1372" s="1"/>
  <c r="HTG1367"/>
  <c r="HTG1372" s="1"/>
  <c r="HSO1372"/>
  <c r="HSP1367"/>
  <c r="HSP1372" s="1"/>
  <c r="HRX1372"/>
  <c r="HSB1367"/>
  <c r="HSB1372" s="1"/>
  <c r="HSA1367"/>
  <c r="HSA1372" s="1"/>
  <c r="HRI1372"/>
  <c r="HRJ1367"/>
  <c r="HRJ1372" s="1"/>
  <c r="HQR1372"/>
  <c r="HQV1367"/>
  <c r="HQV1372" s="1"/>
  <c r="HQU1367"/>
  <c r="HQU1372" s="1"/>
  <c r="HQC1372"/>
  <c r="HQD1367"/>
  <c r="HQD1372" s="1"/>
  <c r="HPL1372"/>
  <c r="HPP1367"/>
  <c r="HPP1372" s="1"/>
  <c r="HPO1367"/>
  <c r="HPO1372" s="1"/>
  <c r="HOW1372"/>
  <c r="HOX1367"/>
  <c r="HOX1372" s="1"/>
  <c r="HOF1372"/>
  <c r="HOJ1367"/>
  <c r="HOJ1372" s="1"/>
  <c r="HOI1367"/>
  <c r="HOI1372" s="1"/>
  <c r="HNQ1372"/>
  <c r="HNR1367"/>
  <c r="HNR1372" s="1"/>
  <c r="HMZ1372"/>
  <c r="HND1367"/>
  <c r="HND1372" s="1"/>
  <c r="HNC1367"/>
  <c r="HNC1372" s="1"/>
  <c r="HMK1372"/>
  <c r="HML1367"/>
  <c r="HML1372" s="1"/>
  <c r="HLT1372"/>
  <c r="HLX1367"/>
  <c r="HLX1372" s="1"/>
  <c r="HLW1367"/>
  <c r="HLW1372" s="1"/>
  <c r="HLE1372"/>
  <c r="HLF1367"/>
  <c r="HLF1372" s="1"/>
  <c r="HKN1372"/>
  <c r="HKR1367"/>
  <c r="HKR1372" s="1"/>
  <c r="HKQ1367"/>
  <c r="HKQ1372" s="1"/>
  <c r="HJY1372"/>
  <c r="HJZ1367"/>
  <c r="HJZ1372" s="1"/>
  <c r="HJH1372"/>
  <c r="HJL1367"/>
  <c r="HJL1372" s="1"/>
  <c r="HJK1367"/>
  <c r="HJK1372" s="1"/>
  <c r="HIS1372"/>
  <c r="HIT1367"/>
  <c r="HIT1372" s="1"/>
  <c r="HIB1372"/>
  <c r="HIF1367"/>
  <c r="HIF1372" s="1"/>
  <c r="HIE1367"/>
  <c r="HIE1372" s="1"/>
  <c r="HHM1367"/>
  <c r="HGV1372"/>
  <c r="HGZ1367"/>
  <c r="HGZ1372" s="1"/>
  <c r="HGY1367"/>
  <c r="HGY1372" s="1"/>
  <c r="HGG1372"/>
  <c r="HGH1367"/>
  <c r="HGH1372" s="1"/>
  <c r="HFP1372"/>
  <c r="HFT1367"/>
  <c r="HFT1372" s="1"/>
  <c r="HFS1367"/>
  <c r="HFS1372" s="1"/>
  <c r="HFA1372"/>
  <c r="HFB1367"/>
  <c r="HFB1372" s="1"/>
  <c r="HEJ1372"/>
  <c r="HEN1367"/>
  <c r="HEN1372" s="1"/>
  <c r="HEM1367"/>
  <c r="HEM1372" s="1"/>
  <c r="HDU1372"/>
  <c r="HDV1367"/>
  <c r="HDV1372" s="1"/>
  <c r="HDD1372"/>
  <c r="HDH1367"/>
  <c r="HDH1372" s="1"/>
  <c r="HDG1367"/>
  <c r="HDG1372" s="1"/>
  <c r="HCO1372"/>
  <c r="HCP1367"/>
  <c r="HCP1372" s="1"/>
  <c r="HBX1372"/>
  <c r="HCB1367"/>
  <c r="HCB1372" s="1"/>
  <c r="HCA1367"/>
  <c r="HCA1372" s="1"/>
  <c r="HBI1372"/>
  <c r="HBJ1367"/>
  <c r="HBJ1372" s="1"/>
  <c r="HAR1372"/>
  <c r="HAV1367"/>
  <c r="HAV1372" s="1"/>
  <c r="HAU1367"/>
  <c r="HAU1372" s="1"/>
  <c r="HAC1372"/>
  <c r="HAD1367"/>
  <c r="HAD1372" s="1"/>
  <c r="GZL1372"/>
  <c r="GZP1367"/>
  <c r="GZP1372" s="1"/>
  <c r="GZO1367"/>
  <c r="GZO1372" s="1"/>
  <c r="GYW1372"/>
  <c r="GYX1367"/>
  <c r="GYX1372" s="1"/>
  <c r="GYF1372"/>
  <c r="GYJ1367"/>
  <c r="GYJ1372" s="1"/>
  <c r="GYI1367"/>
  <c r="GYI1372" s="1"/>
  <c r="GXQ1372"/>
  <c r="GXR1367"/>
  <c r="GXR1372" s="1"/>
  <c r="GWZ1372"/>
  <c r="GXD1367"/>
  <c r="GXD1372" s="1"/>
  <c r="GXC1367"/>
  <c r="GXC1372" s="1"/>
  <c r="GWK1372"/>
  <c r="GWL1367"/>
  <c r="GWL1372" s="1"/>
  <c r="GVT1372"/>
  <c r="GVX1367"/>
  <c r="GVX1372" s="1"/>
  <c r="GVW1367"/>
  <c r="GVW1372" s="1"/>
  <c r="GVE1372"/>
  <c r="GVF1367"/>
  <c r="GVF1372" s="1"/>
  <c r="GUN1372"/>
  <c r="GUR1367"/>
  <c r="GUR1372" s="1"/>
  <c r="GUQ1367"/>
  <c r="GUQ1372" s="1"/>
  <c r="GTY1372"/>
  <c r="GTZ1367"/>
  <c r="GTZ1372" s="1"/>
  <c r="GTH1372"/>
  <c r="GTL1367"/>
  <c r="GTL1372" s="1"/>
  <c r="GTK1367"/>
  <c r="GTK1372" s="1"/>
  <c r="GSS1372"/>
  <c r="GST1367"/>
  <c r="GST1372" s="1"/>
  <c r="GSB1372"/>
  <c r="GSF1367"/>
  <c r="GSF1372" s="1"/>
  <c r="GSE1367"/>
  <c r="GSE1372" s="1"/>
  <c r="GRM1372"/>
  <c r="GRN1367"/>
  <c r="GRN1372" s="1"/>
  <c r="GQV1372"/>
  <c r="GQZ1367"/>
  <c r="GQZ1372" s="1"/>
  <c r="GQY1367"/>
  <c r="GQY1372" s="1"/>
  <c r="GQG1372"/>
  <c r="GQH1367"/>
  <c r="GQH1372" s="1"/>
  <c r="GPP1372"/>
  <c r="GPT1367"/>
  <c r="GPT1372" s="1"/>
  <c r="GPS1367"/>
  <c r="GPS1372" s="1"/>
  <c r="GPA1372"/>
  <c r="GPB1367"/>
  <c r="GPB1372" s="1"/>
  <c r="GOJ1372"/>
  <c r="GON1367"/>
  <c r="GON1372" s="1"/>
  <c r="GOM1367"/>
  <c r="GOM1372" s="1"/>
  <c r="GNU1372"/>
  <c r="GNV1367"/>
  <c r="GNV1372" s="1"/>
  <c r="GND1372"/>
  <c r="GNH1367"/>
  <c r="GNH1372" s="1"/>
  <c r="GNG1367"/>
  <c r="GNG1372" s="1"/>
  <c r="GMO1372"/>
  <c r="GMP1367"/>
  <c r="GMP1372" s="1"/>
  <c r="GLX1372"/>
  <c r="GMB1367"/>
  <c r="GMB1372" s="1"/>
  <c r="GMA1367"/>
  <c r="GMA1372" s="1"/>
  <c r="GLI1372"/>
  <c r="GLJ1367"/>
  <c r="GLJ1372" s="1"/>
  <c r="GKR1372"/>
  <c r="GKV1367"/>
  <c r="GKV1372" s="1"/>
  <c r="GKU1367"/>
  <c r="GKU1372" s="1"/>
  <c r="GKC1372"/>
  <c r="GKD1367"/>
  <c r="GKD1372" s="1"/>
  <c r="GJL1372"/>
  <c r="GJP1367"/>
  <c r="GJP1372" s="1"/>
  <c r="GJO1367"/>
  <c r="GJO1372" s="1"/>
  <c r="GIW1372"/>
  <c r="GIX1367"/>
  <c r="GIX1372" s="1"/>
  <c r="GIF1372"/>
  <c r="GIJ1367"/>
  <c r="GIJ1372" s="1"/>
  <c r="GII1367"/>
  <c r="GII1372" s="1"/>
  <c r="GHQ1372"/>
  <c r="GHR1367"/>
  <c r="GHR1372" s="1"/>
  <c r="GGZ1372"/>
  <c r="GHD1367"/>
  <c r="GHD1372" s="1"/>
  <c r="GHC1367"/>
  <c r="GHC1372" s="1"/>
  <c r="GGK1372"/>
  <c r="GGL1367"/>
  <c r="GGL1372" s="1"/>
  <c r="GFT1372"/>
  <c r="GFX1367"/>
  <c r="GFX1372" s="1"/>
  <c r="GFW1367"/>
  <c r="GFW1372" s="1"/>
  <c r="GFE1372"/>
  <c r="GFF1367"/>
  <c r="GFF1372" s="1"/>
  <c r="GEN1372"/>
  <c r="GER1367"/>
  <c r="GER1372" s="1"/>
  <c r="GEQ1367"/>
  <c r="GEQ1372" s="1"/>
  <c r="GDY1372"/>
  <c r="GDZ1367"/>
  <c r="GDZ1372" s="1"/>
  <c r="GDH1372"/>
  <c r="GDL1367"/>
  <c r="GDL1372" s="1"/>
  <c r="GDK1367"/>
  <c r="GDK1372" s="1"/>
  <c r="GCS1372"/>
  <c r="GCT1367"/>
  <c r="GCT1372" s="1"/>
  <c r="GCB1372"/>
  <c r="GCF1367"/>
  <c r="GCF1372" s="1"/>
  <c r="GCE1367"/>
  <c r="GCE1372" s="1"/>
  <c r="GBM1372"/>
  <c r="GBN1367"/>
  <c r="GBN1372" s="1"/>
  <c r="GAV1372"/>
  <c r="GAZ1367"/>
  <c r="GAZ1372" s="1"/>
  <c r="GAY1367"/>
  <c r="GAY1372" s="1"/>
  <c r="GAG1372"/>
  <c r="GAH1367"/>
  <c r="GAH1372" s="1"/>
  <c r="FZP1372"/>
  <c r="FZT1367"/>
  <c r="FZT1372" s="1"/>
  <c r="FZS1367"/>
  <c r="FZS1372" s="1"/>
  <c r="FZA1372"/>
  <c r="FZB1367"/>
  <c r="FZB1372" s="1"/>
  <c r="FYJ1372"/>
  <c r="FYN1367"/>
  <c r="FYN1372" s="1"/>
  <c r="FYM1367"/>
  <c r="FYM1372" s="1"/>
  <c r="FXU1372"/>
  <c r="FXV1367"/>
  <c r="FXV1372" s="1"/>
  <c r="FXD1372"/>
  <c r="FXH1367"/>
  <c r="FXH1372" s="1"/>
  <c r="FXG1367"/>
  <c r="FXG1372" s="1"/>
  <c r="FWO1372"/>
  <c r="FWP1367"/>
  <c r="FWP1372" s="1"/>
  <c r="FVX1372"/>
  <c r="FWB1367"/>
  <c r="FWB1372" s="1"/>
  <c r="FWA1367"/>
  <c r="FWA1372" s="1"/>
  <c r="FVI1372"/>
  <c r="FVJ1367"/>
  <c r="FVJ1372" s="1"/>
  <c r="FUR1372"/>
  <c r="FUV1367"/>
  <c r="FUV1372" s="1"/>
  <c r="FUU1367"/>
  <c r="FUU1372" s="1"/>
  <c r="FUC1372"/>
  <c r="FUD1367"/>
  <c r="FUD1372" s="1"/>
  <c r="FTL1372"/>
  <c r="FTP1367"/>
  <c r="FTP1372" s="1"/>
  <c r="FTO1367"/>
  <c r="FTO1372" s="1"/>
  <c r="FSW1372"/>
  <c r="FSX1367"/>
  <c r="FSX1372" s="1"/>
  <c r="FSF1372"/>
  <c r="FSJ1367"/>
  <c r="FSJ1372" s="1"/>
  <c r="FSI1367"/>
  <c r="FSI1372" s="1"/>
  <c r="FRQ1372"/>
  <c r="FRR1367"/>
  <c r="FRR1372" s="1"/>
  <c r="FQZ1372"/>
  <c r="FRD1367"/>
  <c r="FRD1372" s="1"/>
  <c r="FRC1367"/>
  <c r="FRC1372" s="1"/>
  <c r="FQK1372"/>
  <c r="FQL1367"/>
  <c r="FQL1372" s="1"/>
  <c r="FPT1372"/>
  <c r="FPX1367"/>
  <c r="FPX1372" s="1"/>
  <c r="FPW1367"/>
  <c r="FPW1372" s="1"/>
  <c r="FPE1372"/>
  <c r="FPF1367"/>
  <c r="FPF1372" s="1"/>
  <c r="FON1372"/>
  <c r="FOR1367"/>
  <c r="FOR1372" s="1"/>
  <c r="FOQ1367"/>
  <c r="FOQ1372" s="1"/>
  <c r="FNY1372"/>
  <c r="FNZ1367"/>
  <c r="FNZ1372" s="1"/>
  <c r="FNH1372"/>
  <c r="FNL1367"/>
  <c r="FNL1372" s="1"/>
  <c r="FNK1367"/>
  <c r="FNK1372" s="1"/>
  <c r="FMS1372"/>
  <c r="FMT1367"/>
  <c r="FMT1372" s="1"/>
  <c r="FMB1372"/>
  <c r="FMF1367"/>
  <c r="FMF1372" s="1"/>
  <c r="FME1367"/>
  <c r="FME1372" s="1"/>
  <c r="FLM1372"/>
  <c r="FLN1367"/>
  <c r="FLN1372" s="1"/>
  <c r="FKV1372"/>
  <c r="FKZ1367"/>
  <c r="FKZ1372" s="1"/>
  <c r="FKY1367"/>
  <c r="FKY1372" s="1"/>
  <c r="FKG1372"/>
  <c r="FKH1367"/>
  <c r="FKH1372" s="1"/>
  <c r="FJP1372"/>
  <c r="FJT1367"/>
  <c r="FJT1372" s="1"/>
  <c r="FJS1367"/>
  <c r="FJS1372" s="1"/>
  <c r="FJA1372"/>
  <c r="FJB1367"/>
  <c r="FJB1372" s="1"/>
  <c r="FIJ1372"/>
  <c r="FIN1367"/>
  <c r="FIN1372" s="1"/>
  <c r="FIM1367"/>
  <c r="FIM1372" s="1"/>
  <c r="FHU1372"/>
  <c r="FHV1367"/>
  <c r="FHV1372" s="1"/>
  <c r="FHD1372"/>
  <c r="FHH1367"/>
  <c r="FHH1372" s="1"/>
  <c r="FHG1367"/>
  <c r="FHG1372" s="1"/>
  <c r="FGO1372"/>
  <c r="FGP1367"/>
  <c r="FGP1372" s="1"/>
  <c r="FFX1372"/>
  <c r="FGB1367"/>
  <c r="FGB1372" s="1"/>
  <c r="FGA1367"/>
  <c r="FGA1372" s="1"/>
  <c r="FFI1372"/>
  <c r="FFJ1367"/>
  <c r="FFJ1372" s="1"/>
  <c r="FER1372"/>
  <c r="FEV1367"/>
  <c r="FEV1372" s="1"/>
  <c r="FEU1367"/>
  <c r="FEU1372" s="1"/>
  <c r="FEC1372"/>
  <c r="FED1367"/>
  <c r="FED1372" s="1"/>
  <c r="FDL1372"/>
  <c r="FDP1367"/>
  <c r="FDP1372" s="1"/>
  <c r="FDO1367"/>
  <c r="FDO1372" s="1"/>
  <c r="FCW1372"/>
  <c r="FCX1367"/>
  <c r="FCX1372" s="1"/>
  <c r="FCF1372"/>
  <c r="FCJ1367"/>
  <c r="FCJ1372" s="1"/>
  <c r="FCI1367"/>
  <c r="FCI1372" s="1"/>
  <c r="FBQ1372"/>
  <c r="FBR1367"/>
  <c r="FBR1372" s="1"/>
  <c r="FAZ1372"/>
  <c r="FBD1367"/>
  <c r="FBD1372" s="1"/>
  <c r="FBC1367"/>
  <c r="FBC1372" s="1"/>
  <c r="FAK1372"/>
  <c r="FAL1367"/>
  <c r="FAL1372" s="1"/>
  <c r="EZT1372"/>
  <c r="EZX1367"/>
  <c r="EZX1372" s="1"/>
  <c r="EZW1367"/>
  <c r="EZW1372" s="1"/>
  <c r="EZE1372"/>
  <c r="EZF1367"/>
  <c r="EZF1372" s="1"/>
  <c r="EYN1372"/>
  <c r="EYR1367"/>
  <c r="EYR1372" s="1"/>
  <c r="EYQ1367"/>
  <c r="EYQ1372" s="1"/>
  <c r="EXY1372"/>
  <c r="EXZ1367"/>
  <c r="EXZ1372" s="1"/>
  <c r="EXH1372"/>
  <c r="EXL1367"/>
  <c r="EXL1372" s="1"/>
  <c r="EXK1367"/>
  <c r="EXK1372" s="1"/>
  <c r="EWS1372"/>
  <c r="EWT1367"/>
  <c r="EWT1372" s="1"/>
  <c r="EWB1372"/>
  <c r="EWF1367"/>
  <c r="EWF1372" s="1"/>
  <c r="EWE1367"/>
  <c r="EWE1372" s="1"/>
  <c r="EVM1372"/>
  <c r="EVN1367"/>
  <c r="EVN1372" s="1"/>
  <c r="EUV1372"/>
  <c r="EUZ1367"/>
  <c r="EUZ1372" s="1"/>
  <c r="EUY1367"/>
  <c r="EUY1372" s="1"/>
  <c r="EUG1372"/>
  <c r="EUH1367"/>
  <c r="EUH1372" s="1"/>
  <c r="ETP1372"/>
  <c r="ETT1367"/>
  <c r="ETT1372" s="1"/>
  <c r="ETS1367"/>
  <c r="ETS1372" s="1"/>
  <c r="ETA1372"/>
  <c r="ETB1367"/>
  <c r="ETB1372" s="1"/>
  <c r="ESJ1372"/>
  <c r="ESN1367"/>
  <c r="ESN1372" s="1"/>
  <c r="ESM1367"/>
  <c r="ESM1372" s="1"/>
  <c r="ERU1372"/>
  <c r="ERV1367"/>
  <c r="ERV1372" s="1"/>
  <c r="ERD1372"/>
  <c r="ERH1367"/>
  <c r="ERH1372" s="1"/>
  <c r="ERG1367"/>
  <c r="ERG1372" s="1"/>
  <c r="EQO1372"/>
  <c r="EQP1367"/>
  <c r="EQP1372" s="1"/>
  <c r="EPX1372"/>
  <c r="EQB1367"/>
  <c r="EQB1372" s="1"/>
  <c r="EQA1367"/>
  <c r="EQA1372" s="1"/>
  <c r="EPI1372"/>
  <c r="EPJ1367"/>
  <c r="EPJ1372" s="1"/>
  <c r="EOR1372"/>
  <c r="EOV1367"/>
  <c r="EOV1372" s="1"/>
  <c r="EOU1367"/>
  <c r="EOU1372" s="1"/>
  <c r="EOC1372"/>
  <c r="EOD1367"/>
  <c r="EOD1372" s="1"/>
  <c r="ENL1372"/>
  <c r="ENP1367"/>
  <c r="ENP1372" s="1"/>
  <c r="ENO1367"/>
  <c r="ENO1372" s="1"/>
  <c r="EMW1372"/>
  <c r="EMX1367"/>
  <c r="EMX1372" s="1"/>
  <c r="EMF1372"/>
  <c r="EMJ1367"/>
  <c r="EMJ1372" s="1"/>
  <c r="EMI1367"/>
  <c r="EMI1372" s="1"/>
  <c r="ELQ1372"/>
  <c r="ELR1367"/>
  <c r="ELR1372" s="1"/>
  <c r="EKZ1372"/>
  <c r="ELD1367"/>
  <c r="ELD1372" s="1"/>
  <c r="ELC1367"/>
  <c r="ELC1372" s="1"/>
  <c r="EKK1372"/>
  <c r="EKL1367"/>
  <c r="EKL1372" s="1"/>
  <c r="EJT1372"/>
  <c r="EJX1367"/>
  <c r="EJX1372" s="1"/>
  <c r="EJW1367"/>
  <c r="EJW1372" s="1"/>
  <c r="EJE1372"/>
  <c r="EJF1367"/>
  <c r="EJF1372" s="1"/>
  <c r="EIN1372"/>
  <c r="EIR1367"/>
  <c r="EIR1372" s="1"/>
  <c r="EIQ1367"/>
  <c r="EIQ1372" s="1"/>
  <c r="EHY1372"/>
  <c r="EHZ1367"/>
  <c r="EHZ1372" s="1"/>
  <c r="EHH1372"/>
  <c r="EHL1367"/>
  <c r="EHL1372" s="1"/>
  <c r="EHK1367"/>
  <c r="EHK1372" s="1"/>
  <c r="EGS1372"/>
  <c r="EGT1367"/>
  <c r="EGT1372" s="1"/>
  <c r="EGB1372"/>
  <c r="EGF1367"/>
  <c r="EGF1372" s="1"/>
  <c r="EGE1367"/>
  <c r="EGE1372" s="1"/>
  <c r="EFM1372"/>
  <c r="EFN1367"/>
  <c r="EFN1372" s="1"/>
  <c r="EEV1372"/>
  <c r="EEZ1367"/>
  <c r="EEZ1372" s="1"/>
  <c r="EEY1367"/>
  <c r="EEY1372" s="1"/>
  <c r="EEG1372"/>
  <c r="EEH1367"/>
  <c r="EEH1372" s="1"/>
  <c r="EDP1372"/>
  <c r="EDT1367"/>
  <c r="EDT1372" s="1"/>
  <c r="EDS1367"/>
  <c r="EDS1372" s="1"/>
  <c r="EDA1372"/>
  <c r="EDB1367"/>
  <c r="EDB1372" s="1"/>
  <c r="ECJ1372"/>
  <c r="ECN1367"/>
  <c r="ECN1372" s="1"/>
  <c r="ECM1367"/>
  <c r="ECM1372" s="1"/>
  <c r="EBU1372"/>
  <c r="EBV1367"/>
  <c r="EBV1372" s="1"/>
  <c r="EBD1372"/>
  <c r="EBH1367"/>
  <c r="EBH1372" s="1"/>
  <c r="EBG1367"/>
  <c r="EBG1372" s="1"/>
  <c r="EAO1372"/>
  <c r="EAP1367"/>
  <c r="EAP1372" s="1"/>
  <c r="DZX1372"/>
  <c r="EAB1367"/>
  <c r="EAB1372" s="1"/>
  <c r="EAA1367"/>
  <c r="EAA1372" s="1"/>
  <c r="DZI1372"/>
  <c r="DZJ1367"/>
  <c r="DZJ1372" s="1"/>
  <c r="DYR1372"/>
  <c r="DYV1367"/>
  <c r="DYV1372" s="1"/>
  <c r="DYU1367"/>
  <c r="DYU1372" s="1"/>
  <c r="DYC1372"/>
  <c r="DYD1367"/>
  <c r="DYD1372" s="1"/>
  <c r="DXL1372"/>
  <c r="DXP1367"/>
  <c r="DXP1372" s="1"/>
  <c r="DXO1367"/>
  <c r="DXO1372" s="1"/>
  <c r="DWW1372"/>
  <c r="DWX1367"/>
  <c r="DWX1372" s="1"/>
  <c r="DWF1372"/>
  <c r="DWJ1367"/>
  <c r="DWJ1372" s="1"/>
  <c r="DWI1367"/>
  <c r="DWI1372" s="1"/>
  <c r="DVQ1372"/>
  <c r="DVR1367"/>
  <c r="DVR1372" s="1"/>
  <c r="DUZ1372"/>
  <c r="DVD1367"/>
  <c r="DVD1372" s="1"/>
  <c r="DVC1367"/>
  <c r="DVC1372" s="1"/>
  <c r="DUK1372"/>
  <c r="DUL1367"/>
  <c r="DUL1372" s="1"/>
  <c r="DTT1372"/>
  <c r="DTX1367"/>
  <c r="DTX1372" s="1"/>
  <c r="DTW1367"/>
  <c r="DTW1372" s="1"/>
  <c r="DTE1372"/>
  <c r="DTF1367"/>
  <c r="DTF1372" s="1"/>
  <c r="DSN1372"/>
  <c r="DSR1367"/>
  <c r="DSR1372" s="1"/>
  <c r="DSQ1367"/>
  <c r="DSQ1372" s="1"/>
  <c r="DRY1372"/>
  <c r="DRZ1367"/>
  <c r="DRZ1372" s="1"/>
  <c r="DRH1372"/>
  <c r="DRL1367"/>
  <c r="DRL1372" s="1"/>
  <c r="DRK1367"/>
  <c r="DRK1372" s="1"/>
  <c r="DQS1372"/>
  <c r="DQT1367"/>
  <c r="DQT1372" s="1"/>
  <c r="DQB1372"/>
  <c r="DQF1367"/>
  <c r="DQF1372" s="1"/>
  <c r="DQE1367"/>
  <c r="DQE1372" s="1"/>
  <c r="DPM1372"/>
  <c r="DPN1367"/>
  <c r="DPN1372" s="1"/>
  <c r="DOV1372"/>
  <c r="DOZ1367"/>
  <c r="DOZ1372" s="1"/>
  <c r="DOY1367"/>
  <c r="DOY1372" s="1"/>
  <c r="DOG1372"/>
  <c r="DOH1367"/>
  <c r="DOH1372" s="1"/>
  <c r="DNP1372"/>
  <c r="DNT1367"/>
  <c r="DNT1372" s="1"/>
  <c r="DNS1367"/>
  <c r="DNS1372" s="1"/>
  <c r="DNA1372"/>
  <c r="DNB1367"/>
  <c r="DNB1372" s="1"/>
  <c r="DMJ1372"/>
  <c r="DMN1367"/>
  <c r="DMN1372" s="1"/>
  <c r="DMM1367"/>
  <c r="DMM1372" s="1"/>
  <c r="DLU1372"/>
  <c r="DLV1367"/>
  <c r="DLV1372" s="1"/>
  <c r="DLD1372"/>
  <c r="DLH1367"/>
  <c r="DLH1372" s="1"/>
  <c r="DLG1367"/>
  <c r="DLG1372" s="1"/>
  <c r="DKO1372"/>
  <c r="DKP1367"/>
  <c r="DKP1372" s="1"/>
  <c r="DJX1372"/>
  <c r="DKB1367"/>
  <c r="DKB1372" s="1"/>
  <c r="DKA1367"/>
  <c r="DKA1372" s="1"/>
  <c r="DJI1372"/>
  <c r="DJJ1367"/>
  <c r="DJJ1372" s="1"/>
  <c r="DIR1372"/>
  <c r="DIV1367"/>
  <c r="DIV1372" s="1"/>
  <c r="DIU1367"/>
  <c r="DIU1372" s="1"/>
  <c r="DIC1372"/>
  <c r="DID1367"/>
  <c r="DID1372" s="1"/>
  <c r="DHL1372"/>
  <c r="DHP1367"/>
  <c r="DHP1372" s="1"/>
  <c r="DHO1367"/>
  <c r="DHO1372" s="1"/>
  <c r="DGW1372"/>
  <c r="DGX1367"/>
  <c r="DGX1372" s="1"/>
  <c r="DGF1372"/>
  <c r="DGJ1367"/>
  <c r="DGJ1372" s="1"/>
  <c r="DGI1367"/>
  <c r="DGI1372" s="1"/>
  <c r="DFQ1372"/>
  <c r="DFR1367"/>
  <c r="DFR1372" s="1"/>
  <c r="DEZ1372"/>
  <c r="DFD1367"/>
  <c r="DFD1372" s="1"/>
  <c r="DFC1367"/>
  <c r="DFC1372" s="1"/>
  <c r="DEK1372"/>
  <c r="DEL1367"/>
  <c r="DEL1372" s="1"/>
  <c r="DDT1372"/>
  <c r="DDX1367"/>
  <c r="DDX1372" s="1"/>
  <c r="DDW1367"/>
  <c r="DDW1372" s="1"/>
  <c r="DDE1372"/>
  <c r="DDF1367"/>
  <c r="DDF1372" s="1"/>
  <c r="DCN1372"/>
  <c r="DCR1367"/>
  <c r="DCR1372" s="1"/>
  <c r="DCQ1367"/>
  <c r="DCQ1372" s="1"/>
  <c r="DBY1372"/>
  <c r="DBZ1367"/>
  <c r="DBZ1372" s="1"/>
  <c r="DBH1372"/>
  <c r="DBL1367"/>
  <c r="DBL1372" s="1"/>
  <c r="DBK1367"/>
  <c r="DBK1372" s="1"/>
  <c r="DAS1372"/>
  <c r="DAT1367"/>
  <c r="DAT1372" s="1"/>
  <c r="DAB1372"/>
  <c r="DAF1367"/>
  <c r="DAF1372" s="1"/>
  <c r="DAE1367"/>
  <c r="DAE1372" s="1"/>
  <c r="CZM1372"/>
  <c r="CZN1367"/>
  <c r="CZN1372" s="1"/>
  <c r="CYV1372"/>
  <c r="CYZ1367"/>
  <c r="CYZ1372" s="1"/>
  <c r="CYY1367"/>
  <c r="CYY1372" s="1"/>
  <c r="CYG1372"/>
  <c r="CYH1367"/>
  <c r="CYH1372" s="1"/>
  <c r="CXP1372"/>
  <c r="CXS1367"/>
  <c r="CXS1372" s="1"/>
  <c r="CXA1372"/>
  <c r="CXB1367"/>
  <c r="CXB1372" s="1"/>
  <c r="CWJ1372"/>
  <c r="CWM1367"/>
  <c r="CWM1372" s="1"/>
  <c r="CVU1372"/>
  <c r="CVV1367"/>
  <c r="CVV1372" s="1"/>
  <c r="CVD1372"/>
  <c r="CVG1367"/>
  <c r="CVG1372" s="1"/>
  <c r="CUO1372"/>
  <c r="CUP1367"/>
  <c r="CUP1372" s="1"/>
  <c r="CTX1372"/>
  <c r="CUA1367"/>
  <c r="CUA1372" s="1"/>
  <c r="CTI1372"/>
  <c r="CTJ1367"/>
  <c r="CTJ1372" s="1"/>
  <c r="CSR1372"/>
  <c r="CSU1367"/>
  <c r="CSU1372" s="1"/>
  <c r="CSC1372"/>
  <c r="CSD1367"/>
  <c r="CSD1372" s="1"/>
  <c r="CRL1372"/>
  <c r="CRO1367"/>
  <c r="CRO1372" s="1"/>
  <c r="CQW1372"/>
  <c r="CQX1367"/>
  <c r="CQX1372" s="1"/>
  <c r="CQF1372"/>
  <c r="CQI1367"/>
  <c r="CQI1372" s="1"/>
  <c r="CPQ1372"/>
  <c r="CPR1367"/>
  <c r="CPR1372" s="1"/>
  <c r="COZ1372"/>
  <c r="CPC1367"/>
  <c r="CPC1372" s="1"/>
  <c r="COK1372"/>
  <c r="COL1367"/>
  <c r="COL1372" s="1"/>
  <c r="CNT1372"/>
  <c r="CNW1367"/>
  <c r="CNW1372" s="1"/>
  <c r="CNE1372"/>
  <c r="CNF1367"/>
  <c r="CNF1372" s="1"/>
  <c r="CMN1372"/>
  <c r="CMQ1367"/>
  <c r="CMQ1372" s="1"/>
  <c r="CLY1372"/>
  <c r="CLZ1367"/>
  <c r="CLZ1372" s="1"/>
  <c r="CLH1372"/>
  <c r="CLK1367"/>
  <c r="CLK1372" s="1"/>
  <c r="CKS1372"/>
  <c r="CKT1367"/>
  <c r="CKT1372" s="1"/>
  <c r="CKB1372"/>
  <c r="CKE1367"/>
  <c r="CKE1372" s="1"/>
  <c r="CJM1372"/>
  <c r="CJN1367"/>
  <c r="CJN1372" s="1"/>
  <c r="CIV1372"/>
  <c r="CIY1367"/>
  <c r="CIY1372" s="1"/>
  <c r="CIG1372"/>
  <c r="CIH1367"/>
  <c r="CIH1372" s="1"/>
  <c r="CHP1372"/>
  <c r="CHS1367"/>
  <c r="CHS1372" s="1"/>
  <c r="CHA1372"/>
  <c r="CHB1367"/>
  <c r="CHB1372" s="1"/>
  <c r="CGJ1372"/>
  <c r="CGM1367"/>
  <c r="CGM1372" s="1"/>
  <c r="CFU1372"/>
  <c r="CFV1367"/>
  <c r="CFV1372" s="1"/>
  <c r="CFD1372"/>
  <c r="CFG1367"/>
  <c r="CFG1372" s="1"/>
  <c r="CEO1372"/>
  <c r="CEP1367"/>
  <c r="CEP1372" s="1"/>
  <c r="CDX1372"/>
  <c r="CEA1367"/>
  <c r="CEA1372" s="1"/>
  <c r="CDI1372"/>
  <c r="CDJ1367"/>
  <c r="CDJ1372" s="1"/>
  <c r="CCR1372"/>
  <c r="CCU1367"/>
  <c r="CCU1372" s="1"/>
  <c r="CCC1372"/>
  <c r="CCD1367"/>
  <c r="CCD1372" s="1"/>
  <c r="CBL1372"/>
  <c r="CBO1367"/>
  <c r="CBO1372" s="1"/>
  <c r="CAW1372"/>
  <c r="CAX1367"/>
  <c r="CAX1372" s="1"/>
  <c r="CAF1372"/>
  <c r="CAI1367"/>
  <c r="CAI1372" s="1"/>
  <c r="BZQ1372"/>
  <c r="BZR1367"/>
  <c r="BZR1372" s="1"/>
  <c r="BYZ1372"/>
  <c r="BZC1367"/>
  <c r="BZC1372" s="1"/>
  <c r="BYK1372"/>
  <c r="BYL1367"/>
  <c r="BYL1372" s="1"/>
  <c r="BXT1372"/>
  <c r="BXW1367"/>
  <c r="BXW1372" s="1"/>
  <c r="BXE1372"/>
  <c r="BXF1367"/>
  <c r="BXF1372" s="1"/>
  <c r="BWN1372"/>
  <c r="BWQ1367"/>
  <c r="BWQ1372" s="1"/>
  <c r="BVY1372"/>
  <c r="BVZ1367"/>
  <c r="BVZ1372" s="1"/>
  <c r="BVH1372"/>
  <c r="BVK1367"/>
  <c r="BVK1372" s="1"/>
  <c r="BUS1372"/>
  <c r="BUT1367"/>
  <c r="BUT1372" s="1"/>
  <c r="BUB1372"/>
  <c r="BUE1367"/>
  <c r="BUE1372" s="1"/>
  <c r="BTM1372"/>
  <c r="BTN1367"/>
  <c r="BTN1372" s="1"/>
  <c r="BSV1372"/>
  <c r="BSY1367"/>
  <c r="BSY1372" s="1"/>
  <c r="BSG1372"/>
  <c r="BSH1367"/>
  <c r="BSH1372" s="1"/>
  <c r="BRP1372"/>
  <c r="BRS1367"/>
  <c r="BRS1372" s="1"/>
  <c r="BRA1372"/>
  <c r="BRB1367"/>
  <c r="BRB1372" s="1"/>
  <c r="BQJ1372"/>
  <c r="BQM1367"/>
  <c r="BQM1372" s="1"/>
  <c r="BPU1372"/>
  <c r="BPV1367"/>
  <c r="BPV1372" s="1"/>
  <c r="BPD1372"/>
  <c r="BPG1367"/>
  <c r="BPG1372" s="1"/>
  <c r="BOO1372"/>
  <c r="BOP1367"/>
  <c r="BOP1372" s="1"/>
  <c r="BNX1372"/>
  <c r="BOA1367"/>
  <c r="BOA1372" s="1"/>
  <c r="BNI1372"/>
  <c r="BNJ1367"/>
  <c r="BNJ1372" s="1"/>
  <c r="BMR1372"/>
  <c r="BMU1367"/>
  <c r="BMU1372" s="1"/>
  <c r="BMC1372"/>
  <c r="BMD1367"/>
  <c r="BMD1372" s="1"/>
  <c r="BLL1372"/>
  <c r="BLO1367"/>
  <c r="BLO1372" s="1"/>
  <c r="BKW1372"/>
  <c r="BKX1367"/>
  <c r="BKX1372" s="1"/>
  <c r="BKF1372"/>
  <c r="BKI1367"/>
  <c r="BKI1372" s="1"/>
  <c r="BJQ1372"/>
  <c r="BJR1367"/>
  <c r="BJR1372" s="1"/>
  <c r="BIZ1372"/>
  <c r="BJC1367"/>
  <c r="BJC1372" s="1"/>
  <c r="BIK1372"/>
  <c r="BIL1367"/>
  <c r="BIL1372" s="1"/>
  <c r="BHT1372"/>
  <c r="BHW1367"/>
  <c r="BHW1372" s="1"/>
  <c r="BHE1372"/>
  <c r="BHF1367"/>
  <c r="BHF1372" s="1"/>
  <c r="BGN1372"/>
  <c r="BGQ1367"/>
  <c r="BGQ1372" s="1"/>
  <c r="BFY1372"/>
  <c r="BFZ1367"/>
  <c r="BFZ1372" s="1"/>
  <c r="BFH1372"/>
  <c r="BFK1367"/>
  <c r="BFK1372" s="1"/>
  <c r="BES1372"/>
  <c r="BET1367"/>
  <c r="BET1372" s="1"/>
  <c r="BEB1372"/>
  <c r="BEE1367"/>
  <c r="BEE1372" s="1"/>
  <c r="BDM1372"/>
  <c r="BDN1367"/>
  <c r="BDN1372" s="1"/>
  <c r="BCV1372"/>
  <c r="BCY1367"/>
  <c r="BCY1372" s="1"/>
  <c r="BCG1372"/>
  <c r="BCH1367"/>
  <c r="BCH1372" s="1"/>
  <c r="BBP1372"/>
  <c r="BBS1367"/>
  <c r="BBS1372" s="1"/>
  <c r="BBA1372"/>
  <c r="BBB1367"/>
  <c r="BBB1372" s="1"/>
  <c r="BAJ1372"/>
  <c r="BAM1367"/>
  <c r="BAM1372" s="1"/>
  <c r="AZU1372"/>
  <c r="AZV1367"/>
  <c r="AZV1372" s="1"/>
  <c r="AZD1372"/>
  <c r="AZG1367"/>
  <c r="AZG1372" s="1"/>
  <c r="AYO1372"/>
  <c r="AYP1367"/>
  <c r="AYP1372" s="1"/>
  <c r="AXX1372"/>
  <c r="AYA1367"/>
  <c r="AYA1372" s="1"/>
  <c r="AXI1372"/>
  <c r="AXJ1367"/>
  <c r="AXJ1372" s="1"/>
  <c r="AWR1372"/>
  <c r="AWU1367"/>
  <c r="AWU1372" s="1"/>
  <c r="AWC1372"/>
  <c r="AWD1367"/>
  <c r="AWD1372" s="1"/>
  <c r="AVL1372"/>
  <c r="AVO1367"/>
  <c r="AVO1372" s="1"/>
  <c r="AUW1372"/>
  <c r="AUX1367"/>
  <c r="AUX1372" s="1"/>
  <c r="AUF1372"/>
  <c r="AUI1367"/>
  <c r="AUI1372" s="1"/>
  <c r="ATQ1372"/>
  <c r="ATR1367"/>
  <c r="ATR1372" s="1"/>
  <c r="ASZ1372"/>
  <c r="ATC1367"/>
  <c r="ATC1372" s="1"/>
  <c r="ASK1372"/>
  <c r="ASL1367"/>
  <c r="ASL1372" s="1"/>
  <c r="ART1372"/>
  <c r="ARW1367"/>
  <c r="ARW1372" s="1"/>
  <c r="ARE1372"/>
  <c r="ARF1367"/>
  <c r="ARF1372" s="1"/>
  <c r="AQN1372"/>
  <c r="AQQ1367"/>
  <c r="AQQ1372" s="1"/>
  <c r="APY1372"/>
  <c r="APZ1367"/>
  <c r="APZ1372" s="1"/>
  <c r="APH1372"/>
  <c r="APK1367"/>
  <c r="APK1372" s="1"/>
  <c r="AOS1372"/>
  <c r="AOT1367"/>
  <c r="AOT1372" s="1"/>
  <c r="AOB1372"/>
  <c r="AOE1367"/>
  <c r="AOE1372" s="1"/>
  <c r="ANM1372"/>
  <c r="ANN1367"/>
  <c r="ANN1372" s="1"/>
  <c r="AMV1372"/>
  <c r="AMY1367"/>
  <c r="AMY1372" s="1"/>
  <c r="AMG1372"/>
  <c r="AMH1367"/>
  <c r="AMH1372" s="1"/>
  <c r="ALP1372"/>
  <c r="ALT1367"/>
  <c r="ALT1372" s="1"/>
  <c r="ALS1367"/>
  <c r="ALS1372" s="1"/>
  <c r="ALA1372"/>
  <c r="ALB1367"/>
  <c r="ALB1372" s="1"/>
  <c r="AKJ1372"/>
  <c r="AKN1367"/>
  <c r="AKN1372" s="1"/>
  <c r="AKM1367"/>
  <c r="AKM1372" s="1"/>
  <c r="AJU1372"/>
  <c r="AJV1367"/>
  <c r="AJV1372" s="1"/>
  <c r="AJD1372"/>
  <c r="AJG1367"/>
  <c r="AJG1372" s="1"/>
  <c r="AIO1372"/>
  <c r="AIP1367"/>
  <c r="AIP1372" s="1"/>
  <c r="AHX1372"/>
  <c r="AIA1367"/>
  <c r="AIA1372" s="1"/>
  <c r="AHI1372"/>
  <c r="AHJ1367"/>
  <c r="AHJ1372" s="1"/>
  <c r="AGR1372"/>
  <c r="AGU1367"/>
  <c r="AGU1372" s="1"/>
  <c r="AGC1372"/>
  <c r="AGD1367"/>
  <c r="AGD1372" s="1"/>
  <c r="AFL1372"/>
  <c r="AFP1367"/>
  <c r="AFP1372" s="1"/>
  <c r="AFO1367"/>
  <c r="AFO1372" s="1"/>
  <c r="AEW1372"/>
  <c r="AEX1367"/>
  <c r="AEX1372" s="1"/>
  <c r="AEF1372"/>
  <c r="AEI1367"/>
  <c r="AEI1372" s="1"/>
  <c r="ADQ1372"/>
  <c r="ADR1367"/>
  <c r="ADR1372" s="1"/>
  <c r="ACZ1372"/>
  <c r="ADD1367"/>
  <c r="ADD1372" s="1"/>
  <c r="ADC1367"/>
  <c r="ADC1372" s="1"/>
  <c r="ACK1372"/>
  <c r="ACL1367"/>
  <c r="ACL1372" s="1"/>
  <c r="ABT1372"/>
  <c r="ABX1367"/>
  <c r="ABX1372" s="1"/>
  <c r="ABW1367"/>
  <c r="ABW1372" s="1"/>
  <c r="ABE1372"/>
  <c r="ABF1367"/>
  <c r="ABF1372" s="1"/>
  <c r="AAN1372"/>
  <c r="AAQ1367"/>
  <c r="AAQ1372" s="1"/>
  <c r="ZY1372"/>
  <c r="ZZ1367"/>
  <c r="ZZ1372" s="1"/>
  <c r="ZH1372"/>
  <c r="ZK1367"/>
  <c r="ZK1372" s="1"/>
  <c r="YS1372"/>
  <c r="YT1367"/>
  <c r="YT1372" s="1"/>
  <c r="YB1372"/>
  <c r="YF1367"/>
  <c r="YF1372" s="1"/>
  <c r="YE1367"/>
  <c r="YE1372" s="1"/>
  <c r="XM1372"/>
  <c r="XN1367"/>
  <c r="XN1372" s="1"/>
  <c r="WV1372"/>
  <c r="WY1367"/>
  <c r="WY1372" s="1"/>
  <c r="WG1372"/>
  <c r="WH1367"/>
  <c r="WH1372" s="1"/>
  <c r="VP1372"/>
  <c r="VS1367"/>
  <c r="VS1372" s="1"/>
  <c r="VA1372"/>
  <c r="VB1367"/>
  <c r="VB1372" s="1"/>
  <c r="UJ1372"/>
  <c r="UM1367"/>
  <c r="UM1372" s="1"/>
  <c r="TU1372"/>
  <c r="TV1367"/>
  <c r="TV1372" s="1"/>
  <c r="TD1372"/>
  <c r="TG1367"/>
  <c r="TG1372" s="1"/>
  <c r="SO1372"/>
  <c r="SP1367"/>
  <c r="SP1372" s="1"/>
  <c r="RX1372"/>
  <c r="SB1367"/>
  <c r="SB1372" s="1"/>
  <c r="SA1367"/>
  <c r="SA1372" s="1"/>
  <c r="RI1372"/>
  <c r="RJ1367"/>
  <c r="RJ1372" s="1"/>
  <c r="QR1372"/>
  <c r="QV1367"/>
  <c r="QV1372" s="1"/>
  <c r="QU1367"/>
  <c r="QU1372" s="1"/>
  <c r="QC1372"/>
  <c r="QD1367"/>
  <c r="QD1372" s="1"/>
  <c r="PL1372"/>
  <c r="PO1367"/>
  <c r="PO1372" s="1"/>
  <c r="OW1372"/>
  <c r="OX1367"/>
  <c r="OX1372" s="1"/>
  <c r="OF1372"/>
  <c r="OI1367"/>
  <c r="OI1372" s="1"/>
  <c r="NQ1372"/>
  <c r="NR1367"/>
  <c r="NR1372" s="1"/>
  <c r="MZ1372"/>
  <c r="NC1367"/>
  <c r="NC1372" s="1"/>
  <c r="MK1372"/>
  <c r="ML1367"/>
  <c r="ML1372" s="1"/>
  <c r="LT1372"/>
  <c r="LX1367"/>
  <c r="LX1372" s="1"/>
  <c r="LW1367"/>
  <c r="LW1372" s="1"/>
  <c r="LE1372"/>
  <c r="LF1367"/>
  <c r="LF1372" s="1"/>
  <c r="KN1372"/>
  <c r="KQ1367"/>
  <c r="KQ1372" s="1"/>
  <c r="JY1372"/>
  <c r="JZ1367"/>
  <c r="JZ1372" s="1"/>
  <c r="JH1372"/>
  <c r="JL1367"/>
  <c r="JL1372" s="1"/>
  <c r="JK1367"/>
  <c r="JK1372" s="1"/>
  <c r="IS1372"/>
  <c r="IT1367"/>
  <c r="IT1372" s="1"/>
  <c r="IB1372"/>
  <c r="IF1367"/>
  <c r="IF1372" s="1"/>
  <c r="IE1367"/>
  <c r="IE1372" s="1"/>
  <c r="HM1372"/>
  <c r="HN1367"/>
  <c r="HN1372" s="1"/>
  <c r="GV1372"/>
  <c r="GY1367"/>
  <c r="GY1372" s="1"/>
  <c r="GG1372"/>
  <c r="GH1367"/>
  <c r="GH1372" s="1"/>
  <c r="FP1372"/>
  <c r="FS1367"/>
  <c r="FS1372" s="1"/>
  <c r="FA1372"/>
  <c r="FB1367"/>
  <c r="FB1372" s="1"/>
  <c r="EJ1372"/>
  <c r="EN1367"/>
  <c r="EN1372" s="1"/>
  <c r="EM1367"/>
  <c r="EM1372" s="1"/>
  <c r="DU1372"/>
  <c r="DV1367"/>
  <c r="DV1372" s="1"/>
  <c r="DD1372"/>
  <c r="DG1367"/>
  <c r="DG1372" s="1"/>
  <c r="CO1372"/>
  <c r="CP1367"/>
  <c r="CP1372" s="1"/>
  <c r="BX1372"/>
  <c r="CA1367"/>
  <c r="CA1372" s="1"/>
  <c r="BI1372"/>
  <c r="BJ1367"/>
  <c r="BJ1372" s="1"/>
  <c r="AR1372"/>
  <c r="AU1367"/>
  <c r="AU1372" s="1"/>
  <c r="AC1372"/>
  <c r="AD1367"/>
  <c r="AD1372" s="1"/>
  <c r="L1372"/>
  <c r="L1381" s="1"/>
  <c r="O1367"/>
  <c r="O1372" s="1"/>
  <c r="XFB1362"/>
  <c r="XEM1362"/>
  <c r="XEN1362"/>
  <c r="XDV1362"/>
  <c r="XDG1362"/>
  <c r="XDH1362"/>
  <c r="XCP1362"/>
  <c r="XCA1362"/>
  <c r="XCB1362"/>
  <c r="XBJ1362"/>
  <c r="XAU1362"/>
  <c r="XAV1362"/>
  <c r="XAD1362"/>
  <c r="WZO1362"/>
  <c r="WZP1362"/>
  <c r="WYX1362"/>
  <c r="WYI1362"/>
  <c r="WYJ1362"/>
  <c r="WXR1362"/>
  <c r="WXC1362"/>
  <c r="WXD1362"/>
  <c r="WWL1362"/>
  <c r="WVW1362"/>
  <c r="WVX1362"/>
  <c r="WVF1362"/>
  <c r="WUQ1362"/>
  <c r="WUR1362"/>
  <c r="WTZ1362"/>
  <c r="WTK1362"/>
  <c r="WTL1362"/>
  <c r="WST1362"/>
  <c r="WSE1362"/>
  <c r="WSF1362"/>
  <c r="WRN1362"/>
  <c r="WQY1362"/>
  <c r="WQZ1362"/>
  <c r="WQH1362"/>
  <c r="WPS1362"/>
  <c r="WPT1362"/>
  <c r="WPB1362"/>
  <c r="WOM1362"/>
  <c r="WON1362"/>
  <c r="WNV1362"/>
  <c r="WNG1362"/>
  <c r="WNH1362"/>
  <c r="WMP1362"/>
  <c r="WMA1362"/>
  <c r="WMB1362"/>
  <c r="WLJ1362"/>
  <c r="WKU1362"/>
  <c r="WKV1362"/>
  <c r="WKD1362"/>
  <c r="WJO1362"/>
  <c r="WJP1362"/>
  <c r="WIX1362"/>
  <c r="WII1362"/>
  <c r="WIJ1362"/>
  <c r="WHR1362"/>
  <c r="WHC1362"/>
  <c r="WHD1362"/>
  <c r="WGL1362"/>
  <c r="WFW1362"/>
  <c r="WFX1362"/>
  <c r="WFF1362"/>
  <c r="WEQ1362"/>
  <c r="WER1362"/>
  <c r="WDZ1362"/>
  <c r="WDK1362"/>
  <c r="WDL1362"/>
  <c r="WCT1362"/>
  <c r="WCE1362"/>
  <c r="WCF1362"/>
  <c r="WBN1362"/>
  <c r="WAY1362"/>
  <c r="WAZ1362"/>
  <c r="WAH1362"/>
  <c r="VZS1362"/>
  <c r="VZT1362"/>
  <c r="VZB1362"/>
  <c r="VYM1362"/>
  <c r="VYN1362"/>
  <c r="VXV1362"/>
  <c r="VXG1362"/>
  <c r="VXH1362"/>
  <c r="VWP1362"/>
  <c r="VWA1362"/>
  <c r="VWB1362"/>
  <c r="VVJ1362"/>
  <c r="VUU1362"/>
  <c r="VUV1362"/>
  <c r="VUD1362"/>
  <c r="VTO1362"/>
  <c r="VTP1362"/>
  <c r="VSX1362"/>
  <c r="VSI1362"/>
  <c r="VSJ1362"/>
  <c r="VRR1362"/>
  <c r="VRC1362"/>
  <c r="VRD1362"/>
  <c r="VQL1362"/>
  <c r="VPW1362"/>
  <c r="VPX1362"/>
  <c r="VPF1362"/>
  <c r="VOQ1362"/>
  <c r="VOR1362"/>
  <c r="VNZ1362"/>
  <c r="VNK1362"/>
  <c r="VNL1362"/>
  <c r="VMT1362"/>
  <c r="VME1362"/>
  <c r="VMF1362"/>
  <c r="VLN1362"/>
  <c r="VKY1362"/>
  <c r="VKZ1362"/>
  <c r="VKH1362"/>
  <c r="VJS1362"/>
  <c r="VJT1362"/>
  <c r="VJB1362"/>
  <c r="VIM1362"/>
  <c r="VIN1362"/>
  <c r="VHV1362"/>
  <c r="VHG1362"/>
  <c r="VHH1362"/>
  <c r="VGP1362"/>
  <c r="VGA1362"/>
  <c r="VGB1362"/>
  <c r="VFJ1362"/>
  <c r="VEU1362"/>
  <c r="VEV1362"/>
  <c r="VED1362"/>
  <c r="VDO1362"/>
  <c r="VDP1362"/>
  <c r="VCX1362"/>
  <c r="VCI1362"/>
  <c r="VCJ1362"/>
  <c r="VBR1362"/>
  <c r="VBC1362"/>
  <c r="VBD1362"/>
  <c r="VAL1362"/>
  <c r="UZW1362"/>
  <c r="UZX1362"/>
  <c r="UZF1362"/>
  <c r="UYQ1362"/>
  <c r="UYR1362"/>
  <c r="UXZ1362"/>
  <c r="UXK1362"/>
  <c r="UXL1362"/>
  <c r="UWT1362"/>
  <c r="UWE1362"/>
  <c r="UWF1362"/>
  <c r="UVN1362"/>
  <c r="UUY1362"/>
  <c r="UUZ1362"/>
  <c r="UUH1362"/>
  <c r="UTS1362"/>
  <c r="UTT1362"/>
  <c r="UTB1362"/>
  <c r="USM1362"/>
  <c r="USN1362"/>
  <c r="URV1362"/>
  <c r="URG1362"/>
  <c r="URH1362"/>
  <c r="UQP1362"/>
  <c r="UQA1362"/>
  <c r="UQB1362"/>
  <c r="UPJ1362"/>
  <c r="UOU1362"/>
  <c r="UOV1362"/>
  <c r="UOD1362"/>
  <c r="UNO1362"/>
  <c r="UNP1362"/>
  <c r="UMX1362"/>
  <c r="UMI1362"/>
  <c r="UMJ1362"/>
  <c r="ULR1362"/>
  <c r="ULC1362"/>
  <c r="ULD1362"/>
  <c r="UKL1362"/>
  <c r="UJW1362"/>
  <c r="UJX1362"/>
  <c r="UJF1362"/>
  <c r="UIQ1362"/>
  <c r="UIR1362"/>
  <c r="UHZ1362"/>
  <c r="UHK1362"/>
  <c r="UHL1362"/>
  <c r="UGT1362"/>
  <c r="UGE1362"/>
  <c r="UGF1362"/>
  <c r="UFN1362"/>
  <c r="UEY1362"/>
  <c r="UEZ1362"/>
  <c r="UEH1362"/>
  <c r="UDS1362"/>
  <c r="UDT1362"/>
  <c r="UDB1362"/>
  <c r="UCM1362"/>
  <c r="UCN1362"/>
  <c r="UBV1362"/>
  <c r="UBG1362"/>
  <c r="UBH1362"/>
  <c r="UAP1362"/>
  <c r="UAA1362"/>
  <c r="UAB1362"/>
  <c r="TZJ1362"/>
  <c r="TYU1362"/>
  <c r="TYV1362"/>
  <c r="TYD1362"/>
  <c r="TXO1362"/>
  <c r="TXP1362"/>
  <c r="TWX1362"/>
  <c r="TWI1362"/>
  <c r="TWJ1362"/>
  <c r="TVR1362"/>
  <c r="TVC1362"/>
  <c r="TVD1362"/>
  <c r="TUL1362"/>
  <c r="TTW1362"/>
  <c r="TTX1362"/>
  <c r="TTF1362"/>
  <c r="TSQ1362"/>
  <c r="TSR1362"/>
  <c r="TRZ1362"/>
  <c r="TRK1362"/>
  <c r="TRL1362"/>
  <c r="TQT1362"/>
  <c r="TQE1362"/>
  <c r="TQF1362"/>
  <c r="TPN1362"/>
  <c r="TOY1362"/>
  <c r="TOZ1362"/>
  <c r="TOH1362"/>
  <c r="TNS1362"/>
  <c r="TNT1362"/>
  <c r="TNB1362"/>
  <c r="TMM1362"/>
  <c r="TMN1362"/>
  <c r="TLV1362"/>
  <c r="TLG1362"/>
  <c r="TLH1362"/>
  <c r="TKP1362"/>
  <c r="TKA1362"/>
  <c r="TKB1362"/>
  <c r="TJJ1362"/>
  <c r="TIU1362"/>
  <c r="TIV1362"/>
  <c r="TID1362"/>
  <c r="THO1362"/>
  <c r="THP1362"/>
  <c r="TGX1362"/>
  <c r="TGI1362"/>
  <c r="TGJ1362"/>
  <c r="TFR1362"/>
  <c r="TFC1362"/>
  <c r="TFD1362"/>
  <c r="TEL1362"/>
  <c r="TDW1362"/>
  <c r="TDX1362"/>
  <c r="TDF1362"/>
  <c r="TCQ1362"/>
  <c r="TCR1362"/>
  <c r="TBZ1362"/>
  <c r="TBK1362"/>
  <c r="TBL1362"/>
  <c r="TAT1362"/>
  <c r="TAE1362"/>
  <c r="TAF1362"/>
  <c r="SZN1362"/>
  <c r="SYY1362"/>
  <c r="SYZ1362"/>
  <c r="SYH1362"/>
  <c r="SXS1362"/>
  <c r="SXT1362"/>
  <c r="SXB1362"/>
  <c r="SWM1362"/>
  <c r="SWN1362"/>
  <c r="SVV1362"/>
  <c r="SVG1362"/>
  <c r="SVH1362"/>
  <c r="SUP1362"/>
  <c r="SUA1362"/>
  <c r="SUB1362"/>
  <c r="STJ1362"/>
  <c r="SSU1362"/>
  <c r="SSV1362"/>
  <c r="SSD1362"/>
  <c r="SRO1362"/>
  <c r="SRP1362"/>
  <c r="SQX1362"/>
  <c r="SQI1362"/>
  <c r="SQJ1362"/>
  <c r="SPR1362"/>
  <c r="SPC1362"/>
  <c r="SPD1362"/>
  <c r="SOL1362"/>
  <c r="SNW1362"/>
  <c r="SNX1362"/>
  <c r="SNF1362"/>
  <c r="SMQ1362"/>
  <c r="SMR1362"/>
  <c r="SLZ1362"/>
  <c r="SLK1362"/>
  <c r="SLL1362"/>
  <c r="SKT1362"/>
  <c r="SKE1362"/>
  <c r="SKF1362"/>
  <c r="SJN1362"/>
  <c r="SIY1362"/>
  <c r="SIZ1362"/>
  <c r="SIH1362"/>
  <c r="SHS1362"/>
  <c r="SHT1362"/>
  <c r="SHB1362"/>
  <c r="SGM1362"/>
  <c r="SGN1362"/>
  <c r="SFV1362"/>
  <c r="SFG1362"/>
  <c r="SFH1362"/>
  <c r="SEP1362"/>
  <c r="SEA1362"/>
  <c r="SEB1362"/>
  <c r="SDJ1362"/>
  <c r="SCU1362"/>
  <c r="SCV1362"/>
  <c r="SCD1362"/>
  <c r="SBO1362"/>
  <c r="SBP1362"/>
  <c r="SAX1362"/>
  <c r="SAI1362"/>
  <c r="SAJ1362"/>
  <c r="RZR1362"/>
  <c r="RZC1362"/>
  <c r="RZD1362"/>
  <c r="RYL1362"/>
  <c r="RXW1362"/>
  <c r="RXX1362"/>
  <c r="RXF1362"/>
  <c r="RWQ1362"/>
  <c r="RWR1362"/>
  <c r="RVZ1362"/>
  <c r="RVK1362"/>
  <c r="RVL1362"/>
  <c r="RUT1362"/>
  <c r="RUE1362"/>
  <c r="RUF1362"/>
  <c r="RTN1362"/>
  <c r="RSY1362"/>
  <c r="RSZ1362"/>
  <c r="RSH1362"/>
  <c r="RRS1362"/>
  <c r="RRT1362"/>
  <c r="RRB1362"/>
  <c r="RQM1362"/>
  <c r="RQN1362"/>
  <c r="RPV1362"/>
  <c r="RPG1362"/>
  <c r="RPH1362"/>
  <c r="ROP1362"/>
  <c r="ROA1362"/>
  <c r="ROB1362"/>
  <c r="RNJ1362"/>
  <c r="RMU1362"/>
  <c r="RMV1362"/>
  <c r="RMD1362"/>
  <c r="RLO1362"/>
  <c r="RLP1362"/>
  <c r="RKX1362"/>
  <c r="RKI1362"/>
  <c r="RKJ1362"/>
  <c r="RJR1362"/>
  <c r="RJC1362"/>
  <c r="RJD1362"/>
  <c r="RIL1362"/>
  <c r="RHW1362"/>
  <c r="RHX1362"/>
  <c r="RHF1362"/>
  <c r="RGQ1362"/>
  <c r="RGR1362"/>
  <c r="RFZ1362"/>
  <c r="RFK1362"/>
  <c r="RFL1362"/>
  <c r="RET1362"/>
  <c r="REE1362"/>
  <c r="REF1362"/>
  <c r="RDN1362"/>
  <c r="RCY1362"/>
  <c r="RCZ1362"/>
  <c r="RCH1362"/>
  <c r="RBS1362"/>
  <c r="RBT1362"/>
  <c r="RBB1362"/>
  <c r="RAM1362"/>
  <c r="RAN1362"/>
  <c r="QZV1362"/>
  <c r="QZG1362"/>
  <c r="QZH1362"/>
  <c r="QYP1362"/>
  <c r="QYA1362"/>
  <c r="QYB1362"/>
  <c r="QXJ1362"/>
  <c r="QWU1362"/>
  <c r="QWV1362"/>
  <c r="QWD1362"/>
  <c r="QVO1362"/>
  <c r="QVP1362"/>
  <c r="QUX1362"/>
  <c r="QUI1362"/>
  <c r="QUJ1362"/>
  <c r="QTR1362"/>
  <c r="QTC1362"/>
  <c r="QTD1362"/>
  <c r="QSL1362"/>
  <c r="QRW1362"/>
  <c r="QRX1362"/>
  <c r="QRF1362"/>
  <c r="QQQ1362"/>
  <c r="QQR1362"/>
  <c r="QPZ1362"/>
  <c r="QPK1362"/>
  <c r="QPL1362"/>
  <c r="QOT1362"/>
  <c r="QOE1362"/>
  <c r="QOF1362"/>
  <c r="QNN1362"/>
  <c r="QMY1362"/>
  <c r="QMZ1362"/>
  <c r="QMH1362"/>
  <c r="QLS1362"/>
  <c r="QLT1362"/>
  <c r="QLB1362"/>
  <c r="QKM1362"/>
  <c r="QKN1362"/>
  <c r="QJV1362"/>
  <c r="QJG1362"/>
  <c r="QJH1362"/>
  <c r="QIP1362"/>
  <c r="QIA1362"/>
  <c r="QIB1362"/>
  <c r="QHJ1362"/>
  <c r="QGU1362"/>
  <c r="QGV1362"/>
  <c r="QGD1362"/>
  <c r="QFO1362"/>
  <c r="QFP1362"/>
  <c r="QEX1362"/>
  <c r="QEI1362"/>
  <c r="QEJ1362"/>
  <c r="QDR1362"/>
  <c r="QDC1362"/>
  <c r="QDD1362"/>
  <c r="QCL1362"/>
  <c r="QBW1362"/>
  <c r="QBX1362"/>
  <c r="QBF1362"/>
  <c r="QAQ1362"/>
  <c r="QAR1362"/>
  <c r="PZZ1362"/>
  <c r="PZK1362"/>
  <c r="PZL1362"/>
  <c r="PYT1362"/>
  <c r="PYE1362"/>
  <c r="PYF1362"/>
  <c r="PXN1362"/>
  <c r="PWY1362"/>
  <c r="PWZ1362"/>
  <c r="PWH1362"/>
  <c r="PVS1362"/>
  <c r="PVT1362"/>
  <c r="PVB1362"/>
  <c r="PUM1362"/>
  <c r="PUN1362"/>
  <c r="PTV1362"/>
  <c r="PTG1362"/>
  <c r="PTH1362"/>
  <c r="PSP1362"/>
  <c r="PSA1362"/>
  <c r="PSB1362"/>
  <c r="PRJ1362"/>
  <c r="PQU1362"/>
  <c r="PQV1362"/>
  <c r="PQD1362"/>
  <c r="PPO1362"/>
  <c r="PPP1362"/>
  <c r="POX1362"/>
  <c r="POI1362"/>
  <c r="POJ1362"/>
  <c r="PNR1362"/>
  <c r="PNC1362"/>
  <c r="PND1362"/>
  <c r="PML1362"/>
  <c r="PLW1362"/>
  <c r="PLX1362"/>
  <c r="PLF1362"/>
  <c r="PKQ1362"/>
  <c r="PKR1362"/>
  <c r="PJZ1362"/>
  <c r="PJK1362"/>
  <c r="PJL1362"/>
  <c r="PIT1362"/>
  <c r="PIE1362"/>
  <c r="PIF1362"/>
  <c r="PHN1362"/>
  <c r="PGY1362"/>
  <c r="PGZ1362"/>
  <c r="PGH1362"/>
  <c r="PFS1362"/>
  <c r="PFT1362"/>
  <c r="PFB1362"/>
  <c r="PEM1362"/>
  <c r="PEN1362"/>
  <c r="PDV1362"/>
  <c r="PDG1362"/>
  <c r="PDH1362"/>
  <c r="PCP1362"/>
  <c r="PCA1362"/>
  <c r="PCB1362"/>
  <c r="PBJ1362"/>
  <c r="PAU1362"/>
  <c r="PAV1362"/>
  <c r="PAD1362"/>
  <c r="OZO1362"/>
  <c r="OZP1362"/>
  <c r="OYX1362"/>
  <c r="OYI1362"/>
  <c r="OYJ1362"/>
  <c r="OXR1362"/>
  <c r="OXC1362"/>
  <c r="OXD1362"/>
  <c r="OWL1362"/>
  <c r="OVW1362"/>
  <c r="OVX1362"/>
  <c r="OVF1362"/>
  <c r="OUQ1362"/>
  <c r="OUR1362"/>
  <c r="OTZ1362"/>
  <c r="OTK1362"/>
  <c r="OTL1362"/>
  <c r="OST1362"/>
  <c r="OSE1362"/>
  <c r="OSF1362"/>
  <c r="ORN1362"/>
  <c r="OQY1362"/>
  <c r="OQZ1362"/>
  <c r="OQH1362"/>
  <c r="OPS1362"/>
  <c r="OPT1362"/>
  <c r="OPB1362"/>
  <c r="OOM1362"/>
  <c r="OON1362"/>
  <c r="ONV1362"/>
  <c r="ONG1362"/>
  <c r="ONH1362"/>
  <c r="OMP1362"/>
  <c r="OMA1362"/>
  <c r="OMB1362"/>
  <c r="OLJ1362"/>
  <c r="OKU1362"/>
  <c r="OKV1362"/>
  <c r="OKD1362"/>
  <c r="OJO1362"/>
  <c r="OJP1362"/>
  <c r="OIX1362"/>
  <c r="OII1362"/>
  <c r="OIJ1362"/>
  <c r="OHR1362"/>
  <c r="OHC1362"/>
  <c r="OHD1362"/>
  <c r="OGL1362"/>
  <c r="OFW1362"/>
  <c r="OFX1362"/>
  <c r="OFF1362"/>
  <c r="OEQ1362"/>
  <c r="OER1362"/>
  <c r="ODZ1362"/>
  <c r="ODK1362"/>
  <c r="ODL1362"/>
  <c r="OCT1362"/>
  <c r="OCE1362"/>
  <c r="OCF1362"/>
  <c r="OBN1362"/>
  <c r="OAY1362"/>
  <c r="OAZ1362"/>
  <c r="OAH1362"/>
  <c r="NZS1362"/>
  <c r="NZT1362"/>
  <c r="NZB1362"/>
  <c r="NYM1362"/>
  <c r="NYN1362"/>
  <c r="NXV1362"/>
  <c r="NXG1362"/>
  <c r="NXH1362"/>
  <c r="NWP1362"/>
  <c r="NWA1362"/>
  <c r="NWB1362"/>
  <c r="NVJ1362"/>
  <c r="NUU1362"/>
  <c r="NUV1362"/>
  <c r="NUD1362"/>
  <c r="NTO1362"/>
  <c r="NTP1362"/>
  <c r="NSX1362"/>
  <c r="NSI1362"/>
  <c r="NSJ1362"/>
  <c r="NRR1362"/>
  <c r="NRC1362"/>
  <c r="NRD1362"/>
  <c r="NQL1362"/>
  <c r="NPW1362"/>
  <c r="NPX1362"/>
  <c r="NPF1362"/>
  <c r="NOQ1362"/>
  <c r="NOR1362"/>
  <c r="NNZ1362"/>
  <c r="NNK1362"/>
  <c r="NNL1362"/>
  <c r="NMT1362"/>
  <c r="NME1362"/>
  <c r="NMF1362"/>
  <c r="NLN1362"/>
  <c r="NKY1362"/>
  <c r="NKZ1362"/>
  <c r="NKH1362"/>
  <c r="NJS1362"/>
  <c r="NJT1362"/>
  <c r="NJB1362"/>
  <c r="NIM1362"/>
  <c r="NIN1362"/>
  <c r="NHV1362"/>
  <c r="NHG1362"/>
  <c r="NHH1362"/>
  <c r="NGP1362"/>
  <c r="NGA1362"/>
  <c r="NGB1362"/>
  <c r="NFJ1362"/>
  <c r="NEU1362"/>
  <c r="NEV1362"/>
  <c r="NED1362"/>
  <c r="NDO1362"/>
  <c r="NDP1362"/>
  <c r="NCX1362"/>
  <c r="NCI1362"/>
  <c r="NCJ1362"/>
  <c r="NBR1362"/>
  <c r="NBC1362"/>
  <c r="NBD1362"/>
  <c r="NAL1362"/>
  <c r="MZW1362"/>
  <c r="MZX1362"/>
  <c r="MZF1362"/>
  <c r="MYQ1362"/>
  <c r="MYR1362"/>
  <c r="MXZ1362"/>
  <c r="MXK1362"/>
  <c r="MXL1362"/>
  <c r="MWT1362"/>
  <c r="MWE1362"/>
  <c r="MWF1362"/>
  <c r="MVN1362"/>
  <c r="MUY1362"/>
  <c r="MUZ1362"/>
  <c r="MUH1362"/>
  <c r="MTS1362"/>
  <c r="MTT1362"/>
  <c r="MTB1362"/>
  <c r="MSM1362"/>
  <c r="MSN1362"/>
  <c r="MRV1362"/>
  <c r="MRG1362"/>
  <c r="MRH1362"/>
  <c r="MQP1362"/>
  <c r="MQA1362"/>
  <c r="MQB1362"/>
  <c r="MPJ1362"/>
  <c r="MOU1362"/>
  <c r="MOV1362"/>
  <c r="MOD1362"/>
  <c r="MNO1362"/>
  <c r="MNP1362"/>
  <c r="MMX1362"/>
  <c r="MMI1362"/>
  <c r="MMJ1362"/>
  <c r="MLR1362"/>
  <c r="MLC1362"/>
  <c r="MLD1362"/>
  <c r="MKL1362"/>
  <c r="MJW1362"/>
  <c r="MJX1362"/>
  <c r="MJF1362"/>
  <c r="MIQ1362"/>
  <c r="MIR1362"/>
  <c r="MHZ1362"/>
  <c r="MHK1362"/>
  <c r="MHL1362"/>
  <c r="MGT1362"/>
  <c r="MGE1362"/>
  <c r="MGF1362"/>
  <c r="MFN1362"/>
  <c r="MEY1362"/>
  <c r="MEZ1362"/>
  <c r="MEH1362"/>
  <c r="MDS1362"/>
  <c r="MDT1362"/>
  <c r="MDB1362"/>
  <c r="MCM1362"/>
  <c r="MCN1362"/>
  <c r="MBV1362"/>
  <c r="MBG1362"/>
  <c r="MBH1362"/>
  <c r="MAP1362"/>
  <c r="MAA1362"/>
  <c r="MAB1362"/>
  <c r="LZJ1362"/>
  <c r="LYU1362"/>
  <c r="LYV1362"/>
  <c r="LYD1362"/>
  <c r="LXO1362"/>
  <c r="LXP1362"/>
  <c r="LWX1362"/>
  <c r="LWI1362"/>
  <c r="LWJ1362"/>
  <c r="LVR1362"/>
  <c r="LVC1362"/>
  <c r="LVD1362"/>
  <c r="LUL1362"/>
  <c r="LTW1362"/>
  <c r="LTX1362"/>
  <c r="LTF1362"/>
  <c r="LSQ1362"/>
  <c r="LSR1362"/>
  <c r="LRZ1362"/>
  <c r="LRK1362"/>
  <c r="LRL1362"/>
  <c r="LQT1362"/>
  <c r="LQE1362"/>
  <c r="LQF1362"/>
  <c r="LPN1362"/>
  <c r="LOY1362"/>
  <c r="LOZ1362"/>
  <c r="LOH1362"/>
  <c r="LNS1362"/>
  <c r="LNT1362"/>
  <c r="LNB1362"/>
  <c r="LMM1362"/>
  <c r="LMN1362"/>
  <c r="LLV1362"/>
  <c r="LLG1362"/>
  <c r="LLH1362"/>
  <c r="LKP1362"/>
  <c r="LKA1362"/>
  <c r="LKB1362"/>
  <c r="LJJ1362"/>
  <c r="LIU1362"/>
  <c r="LIV1362"/>
  <c r="LID1362"/>
  <c r="LHO1362"/>
  <c r="LHP1362"/>
  <c r="LGX1362"/>
  <c r="LGI1362"/>
  <c r="LGJ1362"/>
  <c r="LFR1362"/>
  <c r="LFC1362"/>
  <c r="LFD1362"/>
  <c r="LEL1362"/>
  <c r="LDW1362"/>
  <c r="LDX1362"/>
  <c r="LDF1362"/>
  <c r="LCQ1362"/>
  <c r="LCR1362"/>
  <c r="LBZ1362"/>
  <c r="LBK1362"/>
  <c r="LBL1362"/>
  <c r="LAT1362"/>
  <c r="LAE1362"/>
  <c r="LAF1362"/>
  <c r="KZN1362"/>
  <c r="KYY1362"/>
  <c r="KYZ1362"/>
  <c r="KYH1362"/>
  <c r="KXS1362"/>
  <c r="KXT1362"/>
  <c r="KXB1362"/>
  <c r="KWM1362"/>
  <c r="KWN1362"/>
  <c r="KVV1362"/>
  <c r="KVG1362"/>
  <c r="KVH1362"/>
  <c r="KUP1362"/>
  <c r="KUA1362"/>
  <c r="KUB1362"/>
  <c r="KTJ1362"/>
  <c r="KSU1362"/>
  <c r="KSV1362"/>
  <c r="KSD1362"/>
  <c r="KRO1362"/>
  <c r="KRP1362"/>
  <c r="KQX1362"/>
  <c r="KQI1362"/>
  <c r="KQJ1362"/>
  <c r="KPR1362"/>
  <c r="KPC1362"/>
  <c r="KPD1362"/>
  <c r="KOL1362"/>
  <c r="KNW1362"/>
  <c r="KNX1362"/>
  <c r="KNF1362"/>
  <c r="KMQ1362"/>
  <c r="KMR1362"/>
  <c r="KLZ1362"/>
  <c r="KLK1362"/>
  <c r="KLL1362"/>
  <c r="KKT1362"/>
  <c r="KKE1362"/>
  <c r="KKF1362"/>
  <c r="KJN1362"/>
  <c r="KIY1362"/>
  <c r="KIZ1362"/>
  <c r="KIH1362"/>
  <c r="KHS1362"/>
  <c r="KHT1362"/>
  <c r="KHB1362"/>
  <c r="KGM1362"/>
  <c r="KGN1362"/>
  <c r="KFV1362"/>
  <c r="KFG1362"/>
  <c r="KFH1362"/>
  <c r="KEP1362"/>
  <c r="KEA1362"/>
  <c r="KEB1362"/>
  <c r="KDJ1362"/>
  <c r="KCU1362"/>
  <c r="KCV1362"/>
  <c r="KCD1362"/>
  <c r="KBO1362"/>
  <c r="KBP1362"/>
  <c r="KAX1362"/>
  <c r="KAI1362"/>
  <c r="KAJ1362"/>
  <c r="JZR1362"/>
  <c r="JZC1362"/>
  <c r="JZD1362"/>
  <c r="JYL1362"/>
  <c r="JXW1362"/>
  <c r="JXX1362"/>
  <c r="JXF1362"/>
  <c r="JWQ1362"/>
  <c r="JWR1362"/>
  <c r="JVZ1362"/>
  <c r="JVK1362"/>
  <c r="JVL1362"/>
  <c r="JUT1362"/>
  <c r="JUE1362"/>
  <c r="JUF1362"/>
  <c r="JTN1362"/>
  <c r="JSY1362"/>
  <c r="JSZ1362"/>
  <c r="JSH1362"/>
  <c r="JRS1362"/>
  <c r="JRT1362"/>
  <c r="JRB1362"/>
  <c r="JQM1362"/>
  <c r="JQN1362"/>
  <c r="JPV1362"/>
  <c r="JPG1362"/>
  <c r="JPH1362"/>
  <c r="JOP1362"/>
  <c r="JOA1362"/>
  <c r="JOB1362"/>
  <c r="JNJ1362"/>
  <c r="JMU1362"/>
  <c r="JMV1362"/>
  <c r="JMD1362"/>
  <c r="JLO1362"/>
  <c r="JLP1362"/>
  <c r="JKX1362"/>
  <c r="JKI1362"/>
  <c r="JKJ1362"/>
  <c r="JJR1362"/>
  <c r="JJC1362"/>
  <c r="JJD1362"/>
  <c r="JIL1362"/>
  <c r="JHW1362"/>
  <c r="JHX1362"/>
  <c r="JHF1362"/>
  <c r="JGQ1362"/>
  <c r="JGR1362"/>
  <c r="JFZ1362"/>
  <c r="JFK1362"/>
  <c r="JFL1362"/>
  <c r="JET1362"/>
  <c r="JEE1362"/>
  <c r="JEF1362"/>
  <c r="JDN1362"/>
  <c r="JCY1362"/>
  <c r="JCZ1362"/>
  <c r="JCH1362"/>
  <c r="JBS1362"/>
  <c r="JBT1362"/>
  <c r="JBB1362"/>
  <c r="JAM1362"/>
  <c r="JAN1362"/>
  <c r="IZV1362"/>
  <c r="IZG1362"/>
  <c r="IZH1362"/>
  <c r="IYP1362"/>
  <c r="IYA1362"/>
  <c r="IYB1362"/>
  <c r="IXJ1362"/>
  <c r="IWU1362"/>
  <c r="IWV1362"/>
  <c r="IWD1362"/>
  <c r="IVO1362"/>
  <c r="IVP1362"/>
  <c r="IUX1362"/>
  <c r="IUI1362"/>
  <c r="IUJ1362"/>
  <c r="ITR1362"/>
  <c r="ITC1362"/>
  <c r="ITD1362"/>
  <c r="ISL1362"/>
  <c r="IRW1362"/>
  <c r="IRX1362"/>
  <c r="IRF1362"/>
  <c r="IQQ1362"/>
  <c r="IQR1362"/>
  <c r="IPZ1362"/>
  <c r="IPK1362"/>
  <c r="IPL1362"/>
  <c r="IOT1362"/>
  <c r="IOE1362"/>
  <c r="IOF1362"/>
  <c r="INN1362"/>
  <c r="IMY1362"/>
  <c r="IMZ1362"/>
  <c r="IMH1362"/>
  <c r="ILS1362"/>
  <c r="ILT1362"/>
  <c r="ILB1362"/>
  <c r="IKM1362"/>
  <c r="IKN1362"/>
  <c r="IJV1362"/>
  <c r="IJG1362"/>
  <c r="IJH1362"/>
  <c r="IIP1362"/>
  <c r="IIA1362"/>
  <c r="IIB1362"/>
  <c r="IHJ1362"/>
  <c r="IGU1362"/>
  <c r="IGV1362"/>
  <c r="IGD1362"/>
  <c r="IFO1362"/>
  <c r="IFP1362"/>
  <c r="IEX1362"/>
  <c r="IEI1362"/>
  <c r="IEJ1362"/>
  <c r="IDR1362"/>
  <c r="IDC1362"/>
  <c r="IDD1362"/>
  <c r="ICL1362"/>
  <c r="IBW1362"/>
  <c r="IBX1362"/>
  <c r="IBF1362"/>
  <c r="IAQ1362"/>
  <c r="IAR1362"/>
  <c r="HZZ1362"/>
  <c r="HZK1362"/>
  <c r="HZL1362"/>
  <c r="HYT1362"/>
  <c r="HYE1362"/>
  <c r="HYF1362"/>
  <c r="HXN1362"/>
  <c r="HWY1362"/>
  <c r="HWZ1362"/>
  <c r="HWH1362"/>
  <c r="HVS1362"/>
  <c r="HVT1362"/>
  <c r="HVB1362"/>
  <c r="HUM1362"/>
  <c r="HUN1362"/>
  <c r="HTV1362"/>
  <c r="HTG1362"/>
  <c r="HTH1362"/>
  <c r="HSP1362"/>
  <c r="HSA1362"/>
  <c r="HSB1362"/>
  <c r="HRJ1362"/>
  <c r="HQU1362"/>
  <c r="HQV1362"/>
  <c r="HQD1362"/>
  <c r="HPO1362"/>
  <c r="HPP1362"/>
  <c r="HOX1362"/>
  <c r="HOI1362"/>
  <c r="HOJ1362"/>
  <c r="HNR1362"/>
  <c r="HNC1362"/>
  <c r="HND1362"/>
  <c r="HML1362"/>
  <c r="HLW1362"/>
  <c r="HLX1362"/>
  <c r="HLF1362"/>
  <c r="HKQ1362"/>
  <c r="HKR1362"/>
  <c r="HJZ1362"/>
  <c r="HJK1362"/>
  <c r="HJL1362"/>
  <c r="HIT1362"/>
  <c r="HIE1362"/>
  <c r="HIF1362"/>
  <c r="HHN1362"/>
  <c r="HGY1362"/>
  <c r="HGZ1362"/>
  <c r="HGH1362"/>
  <c r="HFS1362"/>
  <c r="HFT1362"/>
  <c r="HFB1362"/>
  <c r="HEM1362"/>
  <c r="HEN1362"/>
  <c r="HDV1362"/>
  <c r="HDG1362"/>
  <c r="HDH1362"/>
  <c r="HCP1362"/>
  <c r="HCA1362"/>
  <c r="HCB1362"/>
  <c r="HBJ1362"/>
  <c r="HAU1362"/>
  <c r="HAV1362"/>
  <c r="HAD1362"/>
  <c r="GZO1362"/>
  <c r="GZP1362"/>
  <c r="GYX1362"/>
  <c r="GYI1362"/>
  <c r="GYJ1362"/>
  <c r="GXR1362"/>
  <c r="GXC1362"/>
  <c r="GXD1362"/>
  <c r="GWL1362"/>
  <c r="GVW1362"/>
  <c r="GVX1362"/>
  <c r="GVF1362"/>
  <c r="GUQ1362"/>
  <c r="GUR1362"/>
  <c r="GTZ1362"/>
  <c r="GTK1362"/>
  <c r="GTL1362"/>
  <c r="GST1362"/>
  <c r="GSE1362"/>
  <c r="GSF1362"/>
  <c r="GRN1362"/>
  <c r="GQY1362"/>
  <c r="GQZ1362"/>
  <c r="GQH1362"/>
  <c r="GPS1362"/>
  <c r="GPT1362"/>
  <c r="GPB1362"/>
  <c r="GOM1362"/>
  <c r="GON1362"/>
  <c r="GNV1362"/>
  <c r="GNG1362"/>
  <c r="GNH1362"/>
  <c r="GMP1362"/>
  <c r="GMA1362"/>
  <c r="GMB1362"/>
  <c r="GLJ1362"/>
  <c r="GKU1362"/>
  <c r="GKV1362"/>
  <c r="GKD1362"/>
  <c r="GJO1362"/>
  <c r="GJP1362"/>
  <c r="GIX1362"/>
  <c r="GII1362"/>
  <c r="GIJ1362"/>
  <c r="GHR1362"/>
  <c r="GHC1362"/>
  <c r="GHD1362"/>
  <c r="GGL1362"/>
  <c r="GFW1362"/>
  <c r="GFX1362"/>
  <c r="GFF1362"/>
  <c r="GEQ1362"/>
  <c r="GER1362"/>
  <c r="GDZ1362"/>
  <c r="GDK1362"/>
  <c r="GDL1362"/>
  <c r="GCT1362"/>
  <c r="GCE1362"/>
  <c r="GCF1362"/>
  <c r="GBN1362"/>
  <c r="GAY1362"/>
  <c r="GAZ1362"/>
  <c r="GAH1362"/>
  <c r="FZS1362"/>
  <c r="FZT1362"/>
  <c r="FZB1362"/>
  <c r="FYM1362"/>
  <c r="FYN1362"/>
  <c r="FXV1362"/>
  <c r="FXG1362"/>
  <c r="FXH1362"/>
  <c r="FWP1362"/>
  <c r="FWA1362"/>
  <c r="FWB1362"/>
  <c r="FVJ1362"/>
  <c r="FUU1362"/>
  <c r="FUV1362"/>
  <c r="FUD1362"/>
  <c r="FTO1362"/>
  <c r="FTP1362"/>
  <c r="FSX1362"/>
  <c r="FSI1362"/>
  <c r="FSJ1362"/>
  <c r="FRR1362"/>
  <c r="FRC1362"/>
  <c r="FRD1362"/>
  <c r="FQL1362"/>
  <c r="FPW1362"/>
  <c r="FPX1362"/>
  <c r="FPF1362"/>
  <c r="FOQ1362"/>
  <c r="FOR1362"/>
  <c r="FNZ1362"/>
  <c r="FNK1362"/>
  <c r="FNL1362"/>
  <c r="FMT1362"/>
  <c r="FME1362"/>
  <c r="FMF1362"/>
  <c r="FLN1362"/>
  <c r="FKY1362"/>
  <c r="FKZ1362"/>
  <c r="FKH1362"/>
  <c r="FIM1362"/>
  <c r="FIN1362"/>
  <c r="FHV1362"/>
  <c r="FGA1362"/>
  <c r="FGB1362"/>
  <c r="FFJ1362"/>
  <c r="FDO1362"/>
  <c r="FDP1362"/>
  <c r="FCX1362"/>
  <c r="FBC1362"/>
  <c r="FBD1362"/>
  <c r="FAL1362"/>
  <c r="EYQ1362"/>
  <c r="EYR1362"/>
  <c r="EXZ1362"/>
  <c r="EWE1362"/>
  <c r="EWF1362"/>
  <c r="EVN1362"/>
  <c r="ETS1362"/>
  <c r="ETT1362"/>
  <c r="ETB1362"/>
  <c r="ERG1362"/>
  <c r="ERH1362"/>
  <c r="EQP1362"/>
  <c r="EOU1362"/>
  <c r="EOV1362"/>
  <c r="EOD1362"/>
  <c r="EMI1362"/>
  <c r="EMJ1362"/>
  <c r="ELR1362"/>
  <c r="EJW1362"/>
  <c r="EJX1362"/>
  <c r="EJF1362"/>
  <c r="EHK1362"/>
  <c r="EHL1362"/>
  <c r="EGT1362"/>
  <c r="EEY1362"/>
  <c r="EEZ1362"/>
  <c r="EEH1362"/>
  <c r="ECM1362"/>
  <c r="ECN1362"/>
  <c r="EBV1362"/>
  <c r="EAA1362"/>
  <c r="EAB1362"/>
  <c r="DZJ1362"/>
  <c r="DXO1362"/>
  <c r="DXP1362"/>
  <c r="DWX1362"/>
  <c r="DVC1362"/>
  <c r="DVD1362"/>
  <c r="DUL1362"/>
  <c r="DSQ1362"/>
  <c r="DSR1362"/>
  <c r="DRZ1362"/>
  <c r="DQE1362"/>
  <c r="DQF1362"/>
  <c r="DPN1362"/>
  <c r="DNS1362"/>
  <c r="DNT1362"/>
  <c r="DNB1362"/>
  <c r="DLG1362"/>
  <c r="DLH1362"/>
  <c r="DKP1362"/>
  <c r="DIU1362"/>
  <c r="DIV1362"/>
  <c r="DID1362"/>
  <c r="DGI1362"/>
  <c r="DGJ1362"/>
  <c r="DFR1362"/>
  <c r="DDW1362"/>
  <c r="DDX1362"/>
  <c r="DDF1362"/>
  <c r="DBK1362"/>
  <c r="DBL1362"/>
  <c r="DAT1362"/>
  <c r="CYY1362"/>
  <c r="CYZ1362"/>
  <c r="CYH1362"/>
  <c r="CXB1362"/>
  <c r="CVV1362"/>
  <c r="CUP1362"/>
  <c r="CTJ1362"/>
  <c r="CSD1362"/>
  <c r="CQX1362"/>
  <c r="CPR1362"/>
  <c r="COL1362"/>
  <c r="CNF1362"/>
  <c r="CLZ1362"/>
  <c r="CKT1362"/>
  <c r="CJN1362"/>
  <c r="CIH1362"/>
  <c r="CHB1362"/>
  <c r="CFV1362"/>
  <c r="CEP1362"/>
  <c r="CDJ1362"/>
  <c r="CCD1362"/>
  <c r="CAX1362"/>
  <c r="BZR1362"/>
  <c r="BYL1362"/>
  <c r="BXF1362"/>
  <c r="BVZ1362"/>
  <c r="BUT1362"/>
  <c r="BTN1362"/>
  <c r="BSH1362"/>
  <c r="BRB1362"/>
  <c r="BPV1362"/>
  <c r="BOP1362"/>
  <c r="BNJ1362"/>
  <c r="BMD1362"/>
  <c r="BKX1362"/>
  <c r="BJR1362"/>
  <c r="BIL1362"/>
  <c r="BHF1362"/>
  <c r="BFZ1362"/>
  <c r="BET1362"/>
  <c r="BDN1362"/>
  <c r="BCH1362"/>
  <c r="BBB1362"/>
  <c r="AZV1362"/>
  <c r="AYP1362"/>
  <c r="AXJ1362"/>
  <c r="AWD1362"/>
  <c r="AUX1362"/>
  <c r="ATR1362"/>
  <c r="ASL1362"/>
  <c r="ARF1362"/>
  <c r="APZ1362"/>
  <c r="AOT1362"/>
  <c r="ANN1362"/>
  <c r="AMH1362"/>
  <c r="ALB1362"/>
  <c r="AJV1362"/>
  <c r="AIP1362"/>
  <c r="AHJ1362"/>
  <c r="AGD1362"/>
  <c r="AEX1362"/>
  <c r="ADR1362"/>
  <c r="ACL1362"/>
  <c r="ABF1362"/>
  <c r="ZZ1362"/>
  <c r="YT1362"/>
  <c r="XN1362"/>
  <c r="WH1362"/>
  <c r="VB1362"/>
  <c r="TV1362"/>
  <c r="SP1362"/>
  <c r="RJ1362"/>
  <c r="QD1362"/>
  <c r="OX1362"/>
  <c r="NR1362"/>
  <c r="ML1362"/>
  <c r="LF1362"/>
  <c r="JZ1362"/>
  <c r="IT1362"/>
  <c r="HN1362"/>
  <c r="GH1362"/>
  <c r="FB1362"/>
  <c r="DV1362"/>
  <c r="CP1362"/>
  <c r="BJ1362"/>
  <c r="AD1362"/>
  <c r="FKD1362"/>
  <c r="FJL1372"/>
  <c r="FJO1367"/>
  <c r="FJO1372" s="1"/>
  <c r="FIW1370"/>
  <c r="FIW1367"/>
  <c r="FIY1367" s="1"/>
  <c r="FIY1372" s="1"/>
  <c r="FHR1362"/>
  <c r="FGZ1372"/>
  <c r="FHC1367"/>
  <c r="FHC1372" s="1"/>
  <c r="FGK1370"/>
  <c r="FGK1367"/>
  <c r="FFF1362"/>
  <c r="FEN1372"/>
  <c r="FDY1370"/>
  <c r="FDY1367"/>
  <c r="FEA1367" s="1"/>
  <c r="FEA1372" s="1"/>
  <c r="FCT1362"/>
  <c r="FCB1372"/>
  <c r="FBM1370"/>
  <c r="FBM1367"/>
  <c r="FBO1367" s="1"/>
  <c r="FBO1372" s="1"/>
  <c r="FAH1362"/>
  <c r="EZP1372"/>
  <c r="EZS1367"/>
  <c r="EZS1372" s="1"/>
  <c r="EZA1370"/>
  <c r="EZA1367"/>
  <c r="EZC1367" s="1"/>
  <c r="EZC1372" s="1"/>
  <c r="EXV1362"/>
  <c r="EXD1372"/>
  <c r="EXG1367"/>
  <c r="EXG1372" s="1"/>
  <c r="EWO1370"/>
  <c r="EWO1367"/>
  <c r="EWQ1367" s="1"/>
  <c r="EWQ1372" s="1"/>
  <c r="EVJ1362"/>
  <c r="EUR1372"/>
  <c r="EUC1370"/>
  <c r="EUC1367"/>
  <c r="EUE1367" s="1"/>
  <c r="EUE1372" s="1"/>
  <c r="ESX1362"/>
  <c r="ESF1372"/>
  <c r="ERQ1370"/>
  <c r="ERQ1367"/>
  <c r="ERS1367" s="1"/>
  <c r="ERS1372" s="1"/>
  <c r="EQL1362"/>
  <c r="EPT1372"/>
  <c r="EPE1370"/>
  <c r="EPE1367"/>
  <c r="EPG1367" s="1"/>
  <c r="EPG1372" s="1"/>
  <c r="ENZ1362"/>
  <c r="ENH1372"/>
  <c r="EMS1370"/>
  <c r="EMS1367"/>
  <c r="EMU1367" s="1"/>
  <c r="EMU1372" s="1"/>
  <c r="ELN1362"/>
  <c r="EKV1372"/>
  <c r="EKG1370"/>
  <c r="EKG1367"/>
  <c r="EKI1367" s="1"/>
  <c r="EKI1372" s="1"/>
  <c r="EJB1362"/>
  <c r="EIJ1372"/>
  <c r="EHU1370"/>
  <c r="EHU1367"/>
  <c r="EHW1367" s="1"/>
  <c r="EHW1372" s="1"/>
  <c r="EGP1362"/>
  <c r="EFX1372"/>
  <c r="EGA1367"/>
  <c r="EGA1372" s="1"/>
  <c r="EFI1370"/>
  <c r="EFI1367"/>
  <c r="EFK1367" s="1"/>
  <c r="EFK1372" s="1"/>
  <c r="EED1362"/>
  <c r="EDL1372"/>
  <c r="EDO1367"/>
  <c r="EDO1372" s="1"/>
  <c r="ECW1370"/>
  <c r="ECW1367"/>
  <c r="ECY1367" s="1"/>
  <c r="ECY1372" s="1"/>
  <c r="EBR1362"/>
  <c r="EAZ1372"/>
  <c r="EAK1370"/>
  <c r="EAK1367"/>
  <c r="EAM1367" s="1"/>
  <c r="EAM1372" s="1"/>
  <c r="DZF1362"/>
  <c r="DYN1372"/>
  <c r="DXY1370"/>
  <c r="DXY1367"/>
  <c r="DYA1367" s="1"/>
  <c r="DYA1372" s="1"/>
  <c r="DWT1362"/>
  <c r="DWB1372"/>
  <c r="DVM1370"/>
  <c r="DVM1367"/>
  <c r="DVO1367" s="1"/>
  <c r="DVO1372" s="1"/>
  <c r="DUH1362"/>
  <c r="DTP1372"/>
  <c r="DTS1367"/>
  <c r="DTS1372" s="1"/>
  <c r="DTA1370"/>
  <c r="DTA1367"/>
  <c r="DTC1367" s="1"/>
  <c r="DTC1372" s="1"/>
  <c r="DRV1362"/>
  <c r="DRD1372"/>
  <c r="DQO1370"/>
  <c r="DQO1367"/>
  <c r="DQQ1367" s="1"/>
  <c r="DQQ1372" s="1"/>
  <c r="DPJ1362"/>
  <c r="DOR1372"/>
  <c r="DOC1370"/>
  <c r="DOC1367"/>
  <c r="DOE1367" s="1"/>
  <c r="DOE1372" s="1"/>
  <c r="DMX1362"/>
  <c r="DMF1372"/>
  <c r="DLQ1370"/>
  <c r="DLQ1367"/>
  <c r="DLS1367" s="1"/>
  <c r="DLS1372" s="1"/>
  <c r="DKL1362"/>
  <c r="DJT1372"/>
  <c r="DJE1370"/>
  <c r="DJE1367"/>
  <c r="DJG1367" s="1"/>
  <c r="DJG1372" s="1"/>
  <c r="DHZ1362"/>
  <c r="DHH1372"/>
  <c r="DGS1370"/>
  <c r="DGS1367"/>
  <c r="DGU1367" s="1"/>
  <c r="DGU1372" s="1"/>
  <c r="DFN1362"/>
  <c r="DEV1372"/>
  <c r="DEG1370"/>
  <c r="DEG1367"/>
  <c r="DEI1367" s="1"/>
  <c r="DEI1372" s="1"/>
  <c r="DDB1362"/>
  <c r="DCJ1372"/>
  <c r="DBU1370"/>
  <c r="DBU1367"/>
  <c r="DBW1367" s="1"/>
  <c r="DBW1372" s="1"/>
  <c r="DAP1362"/>
  <c r="CZX1372"/>
  <c r="CZI1370"/>
  <c r="CZI1367"/>
  <c r="CZK1367" s="1"/>
  <c r="CZK1372" s="1"/>
  <c r="CXM1370"/>
  <c r="CXM1367"/>
  <c r="CWG1370"/>
  <c r="CWG1367"/>
  <c r="CVA1370"/>
  <c r="CVA1367"/>
  <c r="CTU1370"/>
  <c r="CTU1367"/>
  <c r="CSO1370"/>
  <c r="CSO1367"/>
  <c r="CRI1370"/>
  <c r="CRI1367"/>
  <c r="CQC1370"/>
  <c r="CQC1367"/>
  <c r="COW1370"/>
  <c r="COW1367"/>
  <c r="CNQ1370"/>
  <c r="CNQ1367"/>
  <c r="CMK1370"/>
  <c r="CMK1367"/>
  <c r="CLE1370"/>
  <c r="CLE1367"/>
  <c r="CJY1370"/>
  <c r="CJY1367"/>
  <c r="CIS1370"/>
  <c r="CIS1367"/>
  <c r="CHM1370"/>
  <c r="CHM1367"/>
  <c r="CGG1370"/>
  <c r="CGG1367"/>
  <c r="CFA1370"/>
  <c r="CFA1367"/>
  <c r="CDU1370"/>
  <c r="CDU1367"/>
  <c r="CCO1370"/>
  <c r="CCO1367"/>
  <c r="CBI1370"/>
  <c r="CBI1367"/>
  <c r="CAC1370"/>
  <c r="CAC1367"/>
  <c r="BYW1370"/>
  <c r="BYW1367"/>
  <c r="BXQ1370"/>
  <c r="BXQ1367"/>
  <c r="BWK1370"/>
  <c r="BWK1367"/>
  <c r="BVE1370"/>
  <c r="BVE1367"/>
  <c r="BTY1370"/>
  <c r="BTY1367"/>
  <c r="BSS1370"/>
  <c r="BSS1367"/>
  <c r="BRM1370"/>
  <c r="BRM1367"/>
  <c r="BQG1370"/>
  <c r="BQG1367"/>
  <c r="BPA1370"/>
  <c r="BPA1367"/>
  <c r="BNU1370"/>
  <c r="BNU1367"/>
  <c r="BMO1370"/>
  <c r="BMO1367"/>
  <c r="BLI1370"/>
  <c r="BLI1367"/>
  <c r="BKC1370"/>
  <c r="BKC1367"/>
  <c r="BIW1370"/>
  <c r="BIW1367"/>
  <c r="BHQ1370"/>
  <c r="BHQ1367"/>
  <c r="BGK1370"/>
  <c r="BGK1367"/>
  <c r="BFE1370"/>
  <c r="BFE1367"/>
  <c r="BDY1370"/>
  <c r="BDY1367"/>
  <c r="BCS1370"/>
  <c r="BCS1367"/>
  <c r="BBM1370"/>
  <c r="BBM1367"/>
  <c r="BAG1370"/>
  <c r="BAG1367"/>
  <c r="AZA1370"/>
  <c r="AZA1367"/>
  <c r="AXU1370"/>
  <c r="AXU1367"/>
  <c r="AWO1370"/>
  <c r="AWO1367"/>
  <c r="AVI1370"/>
  <c r="AVI1367"/>
  <c r="AUC1370"/>
  <c r="AUC1367"/>
  <c r="ASW1370"/>
  <c r="ASW1367"/>
  <c r="ARQ1370"/>
  <c r="ARQ1367"/>
  <c r="AQK1370"/>
  <c r="AQK1367"/>
  <c r="APE1370"/>
  <c r="APE1367"/>
  <c r="ANY1370"/>
  <c r="ANY1367"/>
  <c r="AMS1370"/>
  <c r="AMS1367"/>
  <c r="ALM1370"/>
  <c r="ALM1367"/>
  <c r="AKG1370"/>
  <c r="AKG1367"/>
  <c r="AJA1370"/>
  <c r="AJA1367"/>
  <c r="AHU1370"/>
  <c r="AHU1367"/>
  <c r="AGO1370"/>
  <c r="AGO1367"/>
  <c r="AFI1370"/>
  <c r="AFI1367"/>
  <c r="AEC1370"/>
  <c r="AEC1367"/>
  <c r="ACW1370"/>
  <c r="ACW1367"/>
  <c r="ABQ1370"/>
  <c r="ABQ1367"/>
  <c r="AAK1370"/>
  <c r="AAK1367"/>
  <c r="ZE1370"/>
  <c r="ZE1367"/>
  <c r="XY1370"/>
  <c r="XY1367"/>
  <c r="WS1370"/>
  <c r="WS1367"/>
  <c r="VM1370"/>
  <c r="VM1367"/>
  <c r="UG1370"/>
  <c r="UG1367"/>
  <c r="TA1370"/>
  <c r="TA1367"/>
  <c r="RU1370"/>
  <c r="RU1367"/>
  <c r="QO1370"/>
  <c r="QO1367"/>
  <c r="PI1370"/>
  <c r="PI1367"/>
  <c r="OC1370"/>
  <c r="OC1367"/>
  <c r="MW1370"/>
  <c r="MW1367"/>
  <c r="LQ1370"/>
  <c r="LQ1367"/>
  <c r="KK1370"/>
  <c r="KK1367"/>
  <c r="JE1370"/>
  <c r="JE1367"/>
  <c r="HY1370"/>
  <c r="HY1367"/>
  <c r="GS1370"/>
  <c r="GS1367"/>
  <c r="FM1370"/>
  <c r="FM1367"/>
  <c r="EG1370"/>
  <c r="EG1367"/>
  <c r="DA1370"/>
  <c r="DA1367"/>
  <c r="BU1370"/>
  <c r="BU1367"/>
  <c r="AO1370"/>
  <c r="AO1367"/>
  <c r="I1370"/>
  <c r="I1367"/>
  <c r="AON1370"/>
  <c r="AON1367"/>
  <c r="ANH1370"/>
  <c r="ANH1367"/>
  <c r="AMB1370"/>
  <c r="AMB1367"/>
  <c r="AKV1370"/>
  <c r="AKV1367"/>
  <c r="AJP1370"/>
  <c r="AJP1367"/>
  <c r="AIJ1370"/>
  <c r="AIJ1367"/>
  <c r="AHD1370"/>
  <c r="AHD1367"/>
  <c r="AFX1370"/>
  <c r="AFX1367"/>
  <c r="AER1370"/>
  <c r="AER1367"/>
  <c r="ADL1370"/>
  <c r="ADL1367"/>
  <c r="ACF1370"/>
  <c r="ACF1367"/>
  <c r="AAZ1370"/>
  <c r="AAZ1367"/>
  <c r="ZT1370"/>
  <c r="ZT1367"/>
  <c r="YN1370"/>
  <c r="YN1367"/>
  <c r="XH1370"/>
  <c r="XH1367"/>
  <c r="WB1370"/>
  <c r="WB1367"/>
  <c r="UV1370"/>
  <c r="UV1367"/>
  <c r="TP1370"/>
  <c r="TP1367"/>
  <c r="SJ1370"/>
  <c r="SJ1367"/>
  <c r="RD1370"/>
  <c r="RD1367"/>
  <c r="PX1370"/>
  <c r="PX1367"/>
  <c r="OR1370"/>
  <c r="OR1367"/>
  <c r="NL1370"/>
  <c r="NL1367"/>
  <c r="MF1370"/>
  <c r="MF1367"/>
  <c r="KZ1370"/>
  <c r="KZ1367"/>
  <c r="JT1370"/>
  <c r="JT1367"/>
  <c r="IN1370"/>
  <c r="IN1367"/>
  <c r="HH1370"/>
  <c r="HH1367"/>
  <c r="GB1370"/>
  <c r="GB1367"/>
  <c r="EV1370"/>
  <c r="EV1367"/>
  <c r="DP1370"/>
  <c r="DP1367"/>
  <c r="CJ1370"/>
  <c r="CJ1367"/>
  <c r="BD1370"/>
  <c r="BD1367"/>
  <c r="X1370"/>
  <c r="X1367"/>
  <c r="XEV1372"/>
  <c r="XEY1367"/>
  <c r="XEY1372" s="1"/>
  <c r="XEF1372"/>
  <c r="XEI1367"/>
  <c r="XEI1372" s="1"/>
  <c r="XDP1372"/>
  <c r="XDS1367"/>
  <c r="XDS1372" s="1"/>
  <c r="XCZ1372"/>
  <c r="XDC1367"/>
  <c r="XDC1372" s="1"/>
  <c r="XCJ1372"/>
  <c r="XCM1367"/>
  <c r="XCM1372" s="1"/>
  <c r="XBT1372"/>
  <c r="XBW1367"/>
  <c r="XBW1372" s="1"/>
  <c r="XBD1372"/>
  <c r="XBG1367"/>
  <c r="XBG1372" s="1"/>
  <c r="XAN1372"/>
  <c r="XAQ1367"/>
  <c r="XAQ1372" s="1"/>
  <c r="WZX1372"/>
  <c r="XAA1367"/>
  <c r="XAA1372" s="1"/>
  <c r="WZH1372"/>
  <c r="WZK1367"/>
  <c r="WZK1372" s="1"/>
  <c r="WYR1372"/>
  <c r="WYU1367"/>
  <c r="WYU1372" s="1"/>
  <c r="WYB1372"/>
  <c r="WYE1367"/>
  <c r="WYE1372" s="1"/>
  <c r="WXL1372"/>
  <c r="WXO1367"/>
  <c r="WXO1372" s="1"/>
  <c r="WWV1372"/>
  <c r="WWY1367"/>
  <c r="WWY1372" s="1"/>
  <c r="WWF1372"/>
  <c r="WWI1367"/>
  <c r="WWI1372" s="1"/>
  <c r="WVP1372"/>
  <c r="WVS1367"/>
  <c r="WVS1372" s="1"/>
  <c r="WUZ1372"/>
  <c r="WVC1367"/>
  <c r="WVC1372" s="1"/>
  <c r="WUJ1372"/>
  <c r="WUM1367"/>
  <c r="WUM1372" s="1"/>
  <c r="WTT1372"/>
  <c r="WTW1367"/>
  <c r="WTW1372" s="1"/>
  <c r="WTD1372"/>
  <c r="WTG1367"/>
  <c r="WTG1372" s="1"/>
  <c r="WSN1372"/>
  <c r="WSQ1367"/>
  <c r="WSQ1372" s="1"/>
  <c r="WRX1372"/>
  <c r="WSA1367"/>
  <c r="WSA1372" s="1"/>
  <c r="WRH1372"/>
  <c r="WRK1367"/>
  <c r="WRK1372" s="1"/>
  <c r="WQR1372"/>
  <c r="WQU1367"/>
  <c r="WQU1372" s="1"/>
  <c r="WQB1372"/>
  <c r="WQE1367"/>
  <c r="WQE1372" s="1"/>
  <c r="WPL1372"/>
  <c r="WPO1367"/>
  <c r="WPO1372" s="1"/>
  <c r="WOV1372"/>
  <c r="WOY1367"/>
  <c r="WOY1372" s="1"/>
  <c r="WOF1372"/>
  <c r="WOI1367"/>
  <c r="WOI1372" s="1"/>
  <c r="WNP1372"/>
  <c r="WNS1367"/>
  <c r="WNS1372" s="1"/>
  <c r="WMZ1372"/>
  <c r="WNC1367"/>
  <c r="WNC1372" s="1"/>
  <c r="WMJ1372"/>
  <c r="WMM1367"/>
  <c r="WMM1372" s="1"/>
  <c r="WLT1372"/>
  <c r="WLW1367"/>
  <c r="WLW1372" s="1"/>
  <c r="WLD1372"/>
  <c r="WLG1367"/>
  <c r="WLG1372" s="1"/>
  <c r="WKN1372"/>
  <c r="WKQ1367"/>
  <c r="WKQ1372" s="1"/>
  <c r="WJX1372"/>
  <c r="WKA1367"/>
  <c r="WKA1372" s="1"/>
  <c r="WJH1372"/>
  <c r="WJK1367"/>
  <c r="WJK1372" s="1"/>
  <c r="WIR1372"/>
  <c r="WIU1367"/>
  <c r="WIU1372" s="1"/>
  <c r="WIB1372"/>
  <c r="WIE1367"/>
  <c r="WIE1372" s="1"/>
  <c r="WHL1372"/>
  <c r="WHO1367"/>
  <c r="WHO1372" s="1"/>
  <c r="WGV1372"/>
  <c r="WGY1367"/>
  <c r="WGY1372" s="1"/>
  <c r="WGF1372"/>
  <c r="WGI1367"/>
  <c r="WGI1372" s="1"/>
  <c r="WFP1372"/>
  <c r="WFS1367"/>
  <c r="WFS1372" s="1"/>
  <c r="WEZ1372"/>
  <c r="WFC1367"/>
  <c r="WFC1372" s="1"/>
  <c r="WEJ1372"/>
  <c r="WEM1367"/>
  <c r="WEM1372" s="1"/>
  <c r="WDT1372"/>
  <c r="WDW1367"/>
  <c r="WDW1372" s="1"/>
  <c r="WDD1372"/>
  <c r="WDG1367"/>
  <c r="WDG1372" s="1"/>
  <c r="WCN1372"/>
  <c r="WCQ1367"/>
  <c r="WCQ1372" s="1"/>
  <c r="WBX1372"/>
  <c r="WCA1367"/>
  <c r="WCA1372" s="1"/>
  <c r="WBH1372"/>
  <c r="WBK1367"/>
  <c r="WBK1372" s="1"/>
  <c r="WAR1372"/>
  <c r="WAU1367"/>
  <c r="WAU1372" s="1"/>
  <c r="WAB1372"/>
  <c r="WAE1367"/>
  <c r="WAE1372" s="1"/>
  <c r="VZL1372"/>
  <c r="VZO1367"/>
  <c r="VZO1372" s="1"/>
  <c r="VYV1372"/>
  <c r="VYY1367"/>
  <c r="VYY1372" s="1"/>
  <c r="VYF1372"/>
  <c r="VYI1367"/>
  <c r="VYI1372" s="1"/>
  <c r="VXP1372"/>
  <c r="VXS1367"/>
  <c r="VXS1372" s="1"/>
  <c r="VWZ1372"/>
  <c r="VXC1367"/>
  <c r="VXC1372" s="1"/>
  <c r="VWJ1372"/>
  <c r="VWM1367"/>
  <c r="VWM1372" s="1"/>
  <c r="VVT1372"/>
  <c r="VVW1367"/>
  <c r="VVW1372" s="1"/>
  <c r="VVD1372"/>
  <c r="VVG1367"/>
  <c r="VVG1372" s="1"/>
  <c r="VUN1372"/>
  <c r="VUQ1367"/>
  <c r="VUQ1372" s="1"/>
  <c r="VTX1372"/>
  <c r="VUA1367"/>
  <c r="VUA1372" s="1"/>
  <c r="VTH1372"/>
  <c r="VTK1367"/>
  <c r="VTK1372" s="1"/>
  <c r="VSR1372"/>
  <c r="VSU1367"/>
  <c r="VSU1372" s="1"/>
  <c r="VSB1372"/>
  <c r="VSE1367"/>
  <c r="VSE1372" s="1"/>
  <c r="VRL1372"/>
  <c r="VRO1367"/>
  <c r="VRO1372" s="1"/>
  <c r="VQV1372"/>
  <c r="VQY1367"/>
  <c r="VQY1372" s="1"/>
  <c r="VQF1372"/>
  <c r="VQI1367"/>
  <c r="VQI1372" s="1"/>
  <c r="VPP1372"/>
  <c r="VPS1367"/>
  <c r="VPS1372" s="1"/>
  <c r="VOZ1372"/>
  <c r="VPC1367"/>
  <c r="VPC1372" s="1"/>
  <c r="VOJ1372"/>
  <c r="VOM1367"/>
  <c r="VOM1372" s="1"/>
  <c r="VNT1372"/>
  <c r="VNW1367"/>
  <c r="VNW1372" s="1"/>
  <c r="VND1372"/>
  <c r="VNG1367"/>
  <c r="VNG1372" s="1"/>
  <c r="VMN1372"/>
  <c r="VMQ1367"/>
  <c r="VMQ1372" s="1"/>
  <c r="VLX1372"/>
  <c r="VMA1367"/>
  <c r="VMA1372" s="1"/>
  <c r="VLH1372"/>
  <c r="VLK1367"/>
  <c r="VLK1372" s="1"/>
  <c r="VKR1372"/>
  <c r="VKU1367"/>
  <c r="VKU1372" s="1"/>
  <c r="VKB1372"/>
  <c r="VKE1367"/>
  <c r="VKE1372" s="1"/>
  <c r="VJL1372"/>
  <c r="VJO1367"/>
  <c r="VJO1372" s="1"/>
  <c r="VIV1372"/>
  <c r="VIY1367"/>
  <c r="VIY1372" s="1"/>
  <c r="VIF1372"/>
  <c r="VII1367"/>
  <c r="VII1372" s="1"/>
  <c r="VHP1372"/>
  <c r="VHS1367"/>
  <c r="VHS1372" s="1"/>
  <c r="VGZ1372"/>
  <c r="VHC1367"/>
  <c r="VHC1372" s="1"/>
  <c r="VGJ1372"/>
  <c r="VGM1367"/>
  <c r="VGM1372" s="1"/>
  <c r="VFT1372"/>
  <c r="VFW1367"/>
  <c r="VFW1372" s="1"/>
  <c r="VFD1372"/>
  <c r="VFG1367"/>
  <c r="VFG1372" s="1"/>
  <c r="VEN1372"/>
  <c r="VEQ1367"/>
  <c r="VEQ1372" s="1"/>
  <c r="VDX1372"/>
  <c r="VEA1367"/>
  <c r="VEA1372" s="1"/>
  <c r="VDH1372"/>
  <c r="VDK1367"/>
  <c r="VDK1372" s="1"/>
  <c r="VCR1372"/>
  <c r="VCU1367"/>
  <c r="VCU1372" s="1"/>
  <c r="VCB1372"/>
  <c r="VCE1367"/>
  <c r="VCE1372" s="1"/>
  <c r="VBL1372"/>
  <c r="VBO1367"/>
  <c r="VBO1372" s="1"/>
  <c r="VAV1372"/>
  <c r="VAY1367"/>
  <c r="VAY1372" s="1"/>
  <c r="VAF1372"/>
  <c r="VAI1367"/>
  <c r="VAI1372" s="1"/>
  <c r="UZP1372"/>
  <c r="UZS1367"/>
  <c r="UZS1372" s="1"/>
  <c r="UYZ1372"/>
  <c r="UZC1367"/>
  <c r="UZC1372" s="1"/>
  <c r="UYJ1372"/>
  <c r="UYM1367"/>
  <c r="UYM1372" s="1"/>
  <c r="UXT1372"/>
  <c r="UXW1367"/>
  <c r="UXW1372" s="1"/>
  <c r="UXD1372"/>
  <c r="UXG1367"/>
  <c r="UXG1372" s="1"/>
  <c r="UWN1372"/>
  <c r="UWQ1367"/>
  <c r="UWQ1372" s="1"/>
  <c r="UVX1372"/>
  <c r="UWA1367"/>
  <c r="UWA1372" s="1"/>
  <c r="UVH1372"/>
  <c r="UVK1367"/>
  <c r="UVK1372" s="1"/>
  <c r="UUR1372"/>
  <c r="UUU1367"/>
  <c r="UUU1372" s="1"/>
  <c r="UUB1372"/>
  <c r="UUE1367"/>
  <c r="UUE1372" s="1"/>
  <c r="UTL1372"/>
  <c r="UTO1367"/>
  <c r="UTO1372" s="1"/>
  <c r="USV1372"/>
  <c r="USY1367"/>
  <c r="USY1372" s="1"/>
  <c r="USF1372"/>
  <c r="USI1367"/>
  <c r="USI1372" s="1"/>
  <c r="URP1372"/>
  <c r="URS1367"/>
  <c r="URS1372" s="1"/>
  <c r="UQZ1372"/>
  <c r="URC1367"/>
  <c r="URC1372" s="1"/>
  <c r="UQJ1372"/>
  <c r="UQM1367"/>
  <c r="UQM1372" s="1"/>
  <c r="UPT1372"/>
  <c r="UPW1367"/>
  <c r="UPW1372" s="1"/>
  <c r="UPD1372"/>
  <c r="UPG1367"/>
  <c r="UPG1372" s="1"/>
  <c r="UON1372"/>
  <c r="UOQ1367"/>
  <c r="UOQ1372" s="1"/>
  <c r="UNX1372"/>
  <c r="UOA1367"/>
  <c r="UOA1372" s="1"/>
  <c r="UNH1372"/>
  <c r="UNK1367"/>
  <c r="UNK1372" s="1"/>
  <c r="UMR1372"/>
  <c r="UMU1367"/>
  <c r="UMU1372" s="1"/>
  <c r="UMB1372"/>
  <c r="UME1367"/>
  <c r="UME1372" s="1"/>
  <c r="ULL1372"/>
  <c r="ULO1367"/>
  <c r="ULO1372" s="1"/>
  <c r="UKV1372"/>
  <c r="UKY1367"/>
  <c r="UKY1372" s="1"/>
  <c r="UKF1372"/>
  <c r="UKI1367"/>
  <c r="UKI1372" s="1"/>
  <c r="UJP1372"/>
  <c r="UJS1367"/>
  <c r="UJS1372" s="1"/>
  <c r="UIZ1372"/>
  <c r="UJC1367"/>
  <c r="UJC1372" s="1"/>
  <c r="UIJ1372"/>
  <c r="UIM1367"/>
  <c r="UIM1372" s="1"/>
  <c r="UHT1372"/>
  <c r="UHW1367"/>
  <c r="UHW1372" s="1"/>
  <c r="UHD1372"/>
  <c r="UHG1367"/>
  <c r="UHG1372" s="1"/>
  <c r="UGN1372"/>
  <c r="UGQ1367"/>
  <c r="UGQ1372" s="1"/>
  <c r="UFX1372"/>
  <c r="UGA1367"/>
  <c r="UGA1372" s="1"/>
  <c r="UFH1372"/>
  <c r="UFK1367"/>
  <c r="UFK1372" s="1"/>
  <c r="UER1372"/>
  <c r="UEU1367"/>
  <c r="UEU1372" s="1"/>
  <c r="UEB1372"/>
  <c r="UEE1367"/>
  <c r="UEE1372" s="1"/>
  <c r="UDL1372"/>
  <c r="UDO1367"/>
  <c r="UDO1372" s="1"/>
  <c r="UCV1372"/>
  <c r="UCY1367"/>
  <c r="UCY1372" s="1"/>
  <c r="UCF1372"/>
  <c r="UCI1367"/>
  <c r="UCI1372" s="1"/>
  <c r="UBP1372"/>
  <c r="UBS1367"/>
  <c r="UBS1372" s="1"/>
  <c r="UAZ1372"/>
  <c r="UBC1367"/>
  <c r="UBC1372" s="1"/>
  <c r="UAJ1372"/>
  <c r="UAM1367"/>
  <c r="UAM1372" s="1"/>
  <c r="TZT1372"/>
  <c r="TZW1367"/>
  <c r="TZW1372" s="1"/>
  <c r="TZD1372"/>
  <c r="TZG1367"/>
  <c r="TZG1372" s="1"/>
  <c r="TYN1372"/>
  <c r="TYQ1367"/>
  <c r="TYQ1372" s="1"/>
  <c r="TXX1372"/>
  <c r="TYA1367"/>
  <c r="TYA1372" s="1"/>
  <c r="TXH1372"/>
  <c r="TXK1367"/>
  <c r="TXK1372" s="1"/>
  <c r="TWR1372"/>
  <c r="TWU1367"/>
  <c r="TWU1372" s="1"/>
  <c r="TWB1372"/>
  <c r="TWE1367"/>
  <c r="TWE1372" s="1"/>
  <c r="TVL1372"/>
  <c r="TVO1367"/>
  <c r="TVO1372" s="1"/>
  <c r="TUV1372"/>
  <c r="TUY1367"/>
  <c r="TUY1372" s="1"/>
  <c r="TUF1372"/>
  <c r="TUI1367"/>
  <c r="TUI1372" s="1"/>
  <c r="TTP1372"/>
  <c r="TTS1367"/>
  <c r="TTS1372" s="1"/>
  <c r="TSZ1372"/>
  <c r="TTC1367"/>
  <c r="TTC1372" s="1"/>
  <c r="TSJ1372"/>
  <c r="TSM1367"/>
  <c r="TSM1372" s="1"/>
  <c r="TRT1372"/>
  <c r="TRW1367"/>
  <c r="TRW1372" s="1"/>
  <c r="TRD1372"/>
  <c r="TRG1367"/>
  <c r="TRG1372" s="1"/>
  <c r="TQN1372"/>
  <c r="TQQ1367"/>
  <c r="TQQ1372" s="1"/>
  <c r="TPX1372"/>
  <c r="TQA1367"/>
  <c r="TQA1372" s="1"/>
  <c r="TPH1372"/>
  <c r="TPK1367"/>
  <c r="TPK1372" s="1"/>
  <c r="TOR1372"/>
  <c r="TOU1367"/>
  <c r="TOU1372" s="1"/>
  <c r="TOB1372"/>
  <c r="TOE1367"/>
  <c r="TOE1372" s="1"/>
  <c r="TNL1372"/>
  <c r="TNO1367"/>
  <c r="TNO1372" s="1"/>
  <c r="TMV1372"/>
  <c r="TMY1367"/>
  <c r="TMY1372" s="1"/>
  <c r="TMF1372"/>
  <c r="TMI1367"/>
  <c r="TMI1372" s="1"/>
  <c r="TLP1372"/>
  <c r="TLS1367"/>
  <c r="TLS1372" s="1"/>
  <c r="TKZ1372"/>
  <c r="TLC1367"/>
  <c r="TLC1372" s="1"/>
  <c r="TKJ1372"/>
  <c r="TKM1367"/>
  <c r="TKM1372" s="1"/>
  <c r="TJT1372"/>
  <c r="TJW1367"/>
  <c r="TJW1372" s="1"/>
  <c r="TJD1372"/>
  <c r="TJG1367"/>
  <c r="TJG1372" s="1"/>
  <c r="TIN1372"/>
  <c r="TIQ1367"/>
  <c r="TIQ1372" s="1"/>
  <c r="THX1372"/>
  <c r="TIA1367"/>
  <c r="TIA1372" s="1"/>
  <c r="THH1372"/>
  <c r="THK1367"/>
  <c r="THK1372" s="1"/>
  <c r="TGR1372"/>
  <c r="TGU1367"/>
  <c r="TGU1372" s="1"/>
  <c r="TGB1372"/>
  <c r="TGE1367"/>
  <c r="TGE1372" s="1"/>
  <c r="TFL1372"/>
  <c r="TFO1367"/>
  <c r="TFO1372" s="1"/>
  <c r="TEV1372"/>
  <c r="TEY1367"/>
  <c r="TEY1372" s="1"/>
  <c r="TEF1372"/>
  <c r="TEI1367"/>
  <c r="TEI1372" s="1"/>
  <c r="TDP1372"/>
  <c r="TDS1367"/>
  <c r="TDS1372" s="1"/>
  <c r="TCZ1372"/>
  <c r="TDC1367"/>
  <c r="TDC1372" s="1"/>
  <c r="TCJ1372"/>
  <c r="TCM1367"/>
  <c r="TCM1372" s="1"/>
  <c r="TBT1372"/>
  <c r="TBW1367"/>
  <c r="TBW1372" s="1"/>
  <c r="TBD1372"/>
  <c r="TBG1367"/>
  <c r="TBG1372" s="1"/>
  <c r="TAN1372"/>
  <c r="TAQ1367"/>
  <c r="TAQ1372" s="1"/>
  <c r="SZX1372"/>
  <c r="TAA1367"/>
  <c r="TAA1372" s="1"/>
  <c r="SZH1372"/>
  <c r="SZK1367"/>
  <c r="SZK1372" s="1"/>
  <c r="SYR1372"/>
  <c r="SYU1367"/>
  <c r="SYU1372" s="1"/>
  <c r="SYB1372"/>
  <c r="SYE1367"/>
  <c r="SYE1372" s="1"/>
  <c r="SXL1372"/>
  <c r="SXO1367"/>
  <c r="SXO1372" s="1"/>
  <c r="SWV1372"/>
  <c r="SWY1367"/>
  <c r="SWY1372" s="1"/>
  <c r="SWF1372"/>
  <c r="SWI1367"/>
  <c r="SWI1372" s="1"/>
  <c r="SVP1372"/>
  <c r="SVS1367"/>
  <c r="SVS1372" s="1"/>
  <c r="SUZ1372"/>
  <c r="SVC1367"/>
  <c r="SVC1372" s="1"/>
  <c r="SUJ1372"/>
  <c r="SUM1367"/>
  <c r="SUM1372" s="1"/>
  <c r="STT1372"/>
  <c r="STW1367"/>
  <c r="STW1372" s="1"/>
  <c r="STD1372"/>
  <c r="STG1367"/>
  <c r="STG1372" s="1"/>
  <c r="SSN1372"/>
  <c r="SSQ1367"/>
  <c r="SSQ1372" s="1"/>
  <c r="SRX1372"/>
  <c r="SSA1367"/>
  <c r="SSA1372" s="1"/>
  <c r="SRH1372"/>
  <c r="SRK1367"/>
  <c r="SRK1372" s="1"/>
  <c r="SQR1372"/>
  <c r="SQU1367"/>
  <c r="SQU1372" s="1"/>
  <c r="SQB1372"/>
  <c r="SQE1367"/>
  <c r="SQE1372" s="1"/>
  <c r="SPL1372"/>
  <c r="SPO1367"/>
  <c r="SPO1372" s="1"/>
  <c r="SOV1372"/>
  <c r="SOY1367"/>
  <c r="SOY1372" s="1"/>
  <c r="SOF1372"/>
  <c r="SOI1367"/>
  <c r="SOI1372" s="1"/>
  <c r="SNP1372"/>
  <c r="SNS1367"/>
  <c r="SNS1372" s="1"/>
  <c r="SMZ1372"/>
  <c r="SNC1367"/>
  <c r="SNC1372" s="1"/>
  <c r="SMJ1372"/>
  <c r="SMM1367"/>
  <c r="SMM1372" s="1"/>
  <c r="SLT1372"/>
  <c r="SLW1367"/>
  <c r="SLW1372" s="1"/>
  <c r="SLD1372"/>
  <c r="SLG1367"/>
  <c r="SLG1372" s="1"/>
  <c r="SKN1372"/>
  <c r="SKQ1367"/>
  <c r="SKQ1372" s="1"/>
  <c r="SJX1372"/>
  <c r="SKA1367"/>
  <c r="SKA1372" s="1"/>
  <c r="SJH1372"/>
  <c r="SJK1367"/>
  <c r="SJK1372" s="1"/>
  <c r="SIR1372"/>
  <c r="SIU1367"/>
  <c r="SIU1372" s="1"/>
  <c r="SIB1372"/>
  <c r="SIE1367"/>
  <c r="SIE1372" s="1"/>
  <c r="SHL1372"/>
  <c r="SHO1367"/>
  <c r="SHO1372" s="1"/>
  <c r="SGV1372"/>
  <c r="SGY1367"/>
  <c r="SGY1372" s="1"/>
  <c r="SGF1372"/>
  <c r="SGI1367"/>
  <c r="SGI1372" s="1"/>
  <c r="SFP1372"/>
  <c r="SFS1367"/>
  <c r="SFS1372" s="1"/>
  <c r="SEZ1372"/>
  <c r="SFC1367"/>
  <c r="SFC1372" s="1"/>
  <c r="SEJ1372"/>
  <c r="SEM1367"/>
  <c r="SEM1372" s="1"/>
  <c r="SDT1372"/>
  <c r="SDW1367"/>
  <c r="SDW1372" s="1"/>
  <c r="SDD1372"/>
  <c r="SDG1367"/>
  <c r="SDG1372" s="1"/>
  <c r="SCN1372"/>
  <c r="SCQ1367"/>
  <c r="SCQ1372" s="1"/>
  <c r="SBX1372"/>
  <c r="SCA1367"/>
  <c r="SCA1372" s="1"/>
  <c r="SBH1372"/>
  <c r="SBK1367"/>
  <c r="SBK1372" s="1"/>
  <c r="SAR1372"/>
  <c r="SAU1367"/>
  <c r="SAU1372" s="1"/>
  <c r="SAB1372"/>
  <c r="SAE1367"/>
  <c r="SAE1372" s="1"/>
  <c r="RZL1372"/>
  <c r="RZO1367"/>
  <c r="RZO1372" s="1"/>
  <c r="RYV1372"/>
  <c r="RYY1367"/>
  <c r="RYY1372" s="1"/>
  <c r="RYF1372"/>
  <c r="RYI1367"/>
  <c r="RYI1372" s="1"/>
  <c r="RXP1372"/>
  <c r="RXS1367"/>
  <c r="RXS1372" s="1"/>
  <c r="RWZ1372"/>
  <c r="RXC1367"/>
  <c r="RXC1372" s="1"/>
  <c r="RWJ1372"/>
  <c r="RWM1367"/>
  <c r="RWM1372" s="1"/>
  <c r="RVT1372"/>
  <c r="RVW1367"/>
  <c r="RVW1372" s="1"/>
  <c r="RVD1372"/>
  <c r="RVG1367"/>
  <c r="RVG1372" s="1"/>
  <c r="RUN1372"/>
  <c r="RUQ1367"/>
  <c r="RUQ1372" s="1"/>
  <c r="RTX1372"/>
  <c r="RUA1367"/>
  <c r="RUA1372" s="1"/>
  <c r="RTH1372"/>
  <c r="RTK1367"/>
  <c r="RTK1372" s="1"/>
  <c r="RSR1372"/>
  <c r="RSU1367"/>
  <c r="RSU1372" s="1"/>
  <c r="RSB1372"/>
  <c r="RSE1367"/>
  <c r="RSE1372" s="1"/>
  <c r="RRL1372"/>
  <c r="RRO1367"/>
  <c r="RRO1372" s="1"/>
  <c r="RQV1372"/>
  <c r="RQY1367"/>
  <c r="RQY1372" s="1"/>
  <c r="RQF1372"/>
  <c r="RQI1367"/>
  <c r="RQI1372" s="1"/>
  <c r="RPP1372"/>
  <c r="RPS1367"/>
  <c r="RPS1372" s="1"/>
  <c r="ROZ1372"/>
  <c r="RPC1367"/>
  <c r="RPC1372" s="1"/>
  <c r="ROJ1372"/>
  <c r="ROM1367"/>
  <c r="ROM1372" s="1"/>
  <c r="RNT1372"/>
  <c r="RNW1367"/>
  <c r="RNW1372" s="1"/>
  <c r="RND1372"/>
  <c r="RNG1367"/>
  <c r="RNG1372" s="1"/>
  <c r="RMN1372"/>
  <c r="RMQ1367"/>
  <c r="RMQ1372" s="1"/>
  <c r="RLX1372"/>
  <c r="RMA1367"/>
  <c r="RMA1372" s="1"/>
  <c r="RLH1372"/>
  <c r="RLK1367"/>
  <c r="RLK1372" s="1"/>
  <c r="RKR1372"/>
  <c r="RKU1367"/>
  <c r="RKU1372" s="1"/>
  <c r="RKB1372"/>
  <c r="RKE1367"/>
  <c r="RKE1372" s="1"/>
  <c r="RJL1372"/>
  <c r="RJO1367"/>
  <c r="RJO1372" s="1"/>
  <c r="RIV1372"/>
  <c r="RIY1367"/>
  <c r="RIY1372" s="1"/>
  <c r="RIF1372"/>
  <c r="RII1367"/>
  <c r="RII1372" s="1"/>
  <c r="RHP1372"/>
  <c r="RHS1367"/>
  <c r="RHS1372" s="1"/>
  <c r="RGZ1372"/>
  <c r="RHC1367"/>
  <c r="RHC1372" s="1"/>
  <c r="RGJ1372"/>
  <c r="RGM1367"/>
  <c r="RGM1372" s="1"/>
  <c r="RFT1372"/>
  <c r="RFW1367"/>
  <c r="RFW1372" s="1"/>
  <c r="RFD1372"/>
  <c r="RFG1367"/>
  <c r="RFG1372" s="1"/>
  <c r="REN1372"/>
  <c r="REQ1367"/>
  <c r="REQ1372" s="1"/>
  <c r="RDX1372"/>
  <c r="REA1367"/>
  <c r="REA1372" s="1"/>
  <c r="RDH1372"/>
  <c r="RDK1367"/>
  <c r="RDK1372" s="1"/>
  <c r="RCR1372"/>
  <c r="RCU1367"/>
  <c r="RCU1372" s="1"/>
  <c r="RCB1372"/>
  <c r="RCE1367"/>
  <c r="RCE1372" s="1"/>
  <c r="RBL1372"/>
  <c r="RBO1367"/>
  <c r="RBO1372" s="1"/>
  <c r="RAV1372"/>
  <c r="RAY1367"/>
  <c r="RAY1372" s="1"/>
  <c r="RAF1372"/>
  <c r="RAI1367"/>
  <c r="RAI1372" s="1"/>
  <c r="QZP1372"/>
  <c r="QZS1367"/>
  <c r="QZS1372" s="1"/>
  <c r="QYZ1372"/>
  <c r="QZC1367"/>
  <c r="QZC1372" s="1"/>
  <c r="QYJ1372"/>
  <c r="QYM1367"/>
  <c r="QYM1372" s="1"/>
  <c r="QXT1372"/>
  <c r="QXW1367"/>
  <c r="QXW1372" s="1"/>
  <c r="QXD1372"/>
  <c r="QXG1367"/>
  <c r="QXG1372" s="1"/>
  <c r="QWN1372"/>
  <c r="QWQ1367"/>
  <c r="QWQ1372" s="1"/>
  <c r="QVX1372"/>
  <c r="QWA1367"/>
  <c r="QWA1372" s="1"/>
  <c r="QVH1372"/>
  <c r="QVK1367"/>
  <c r="QVK1372" s="1"/>
  <c r="QUR1372"/>
  <c r="QUU1367"/>
  <c r="QUU1372" s="1"/>
  <c r="QUB1372"/>
  <c r="QUE1367"/>
  <c r="QUE1372" s="1"/>
  <c r="QTL1372"/>
  <c r="QTO1367"/>
  <c r="QTO1372" s="1"/>
  <c r="QSV1372"/>
  <c r="QSY1367"/>
  <c r="QSY1372" s="1"/>
  <c r="QSF1372"/>
  <c r="QSI1367"/>
  <c r="QSI1372" s="1"/>
  <c r="QRP1372"/>
  <c r="QRS1367"/>
  <c r="QRS1372" s="1"/>
  <c r="QQZ1372"/>
  <c r="QRC1367"/>
  <c r="QRC1372" s="1"/>
  <c r="QQJ1372"/>
  <c r="QQM1367"/>
  <c r="QQM1372" s="1"/>
  <c r="QPT1372"/>
  <c r="QPW1367"/>
  <c r="QPW1372" s="1"/>
  <c r="QPD1372"/>
  <c r="QPG1367"/>
  <c r="QPG1372" s="1"/>
  <c r="QON1372"/>
  <c r="QOQ1367"/>
  <c r="QOQ1372" s="1"/>
  <c r="QNX1372"/>
  <c r="QOA1367"/>
  <c r="QOA1372" s="1"/>
  <c r="QNH1372"/>
  <c r="QNK1367"/>
  <c r="QNK1372" s="1"/>
  <c r="QMR1372"/>
  <c r="QMU1367"/>
  <c r="QMU1372" s="1"/>
  <c r="QMB1372"/>
  <c r="QME1367"/>
  <c r="QME1372" s="1"/>
  <c r="QLL1372"/>
  <c r="QLO1367"/>
  <c r="QLO1372" s="1"/>
  <c r="QKV1372"/>
  <c r="QKY1367"/>
  <c r="QKY1372" s="1"/>
  <c r="QKF1372"/>
  <c r="QKI1367"/>
  <c r="QKI1372" s="1"/>
  <c r="QJP1372"/>
  <c r="QJS1367"/>
  <c r="QJS1372" s="1"/>
  <c r="QIZ1372"/>
  <c r="QJC1367"/>
  <c r="QJC1372" s="1"/>
  <c r="QIJ1372"/>
  <c r="QIM1367"/>
  <c r="QIM1372" s="1"/>
  <c r="QHT1372"/>
  <c r="QHW1367"/>
  <c r="QHW1372" s="1"/>
  <c r="QHD1372"/>
  <c r="QHG1367"/>
  <c r="QHG1372" s="1"/>
  <c r="QGN1372"/>
  <c r="QGQ1367"/>
  <c r="QGQ1372" s="1"/>
  <c r="QFX1372"/>
  <c r="QGA1367"/>
  <c r="QGA1372" s="1"/>
  <c r="QFH1372"/>
  <c r="QFK1367"/>
  <c r="QFK1372" s="1"/>
  <c r="QER1372"/>
  <c r="QEU1367"/>
  <c r="QEU1372" s="1"/>
  <c r="QEB1372"/>
  <c r="QEE1367"/>
  <c r="QEE1372" s="1"/>
  <c r="QDL1372"/>
  <c r="QDO1367"/>
  <c r="QDO1372" s="1"/>
  <c r="QCV1372"/>
  <c r="QCY1367"/>
  <c r="QCY1372" s="1"/>
  <c r="QCF1372"/>
  <c r="QCI1367"/>
  <c r="QCI1372" s="1"/>
  <c r="QBP1372"/>
  <c r="QBS1367"/>
  <c r="QBS1372" s="1"/>
  <c r="QAZ1372"/>
  <c r="QBC1367"/>
  <c r="QBC1372" s="1"/>
  <c r="QAJ1372"/>
  <c r="QAM1367"/>
  <c r="QAM1372" s="1"/>
  <c r="PZT1372"/>
  <c r="PZW1367"/>
  <c r="PZW1372" s="1"/>
  <c r="PZD1372"/>
  <c r="PZG1367"/>
  <c r="PZG1372" s="1"/>
  <c r="PYN1372"/>
  <c r="PYQ1367"/>
  <c r="PYQ1372" s="1"/>
  <c r="PXX1372"/>
  <c r="PYA1367"/>
  <c r="PYA1372" s="1"/>
  <c r="PXH1372"/>
  <c r="PXK1367"/>
  <c r="PXK1372" s="1"/>
  <c r="PWR1372"/>
  <c r="PWU1367"/>
  <c r="PWU1372" s="1"/>
  <c r="PWB1372"/>
  <c r="PWE1367"/>
  <c r="PWE1372" s="1"/>
  <c r="PVL1372"/>
  <c r="PVO1367"/>
  <c r="PVO1372" s="1"/>
  <c r="PUV1372"/>
  <c r="PUY1367"/>
  <c r="PUY1372" s="1"/>
  <c r="PUF1372"/>
  <c r="PUI1367"/>
  <c r="PUI1372" s="1"/>
  <c r="PTP1372"/>
  <c r="PTS1367"/>
  <c r="PTS1372" s="1"/>
  <c r="PSZ1372"/>
  <c r="PTC1367"/>
  <c r="PTC1372" s="1"/>
  <c r="PSJ1372"/>
  <c r="PSM1367"/>
  <c r="PSM1372" s="1"/>
  <c r="PRT1372"/>
  <c r="PRW1367"/>
  <c r="PRW1372" s="1"/>
  <c r="PRD1372"/>
  <c r="PRG1367"/>
  <c r="PRG1372" s="1"/>
  <c r="PQN1372"/>
  <c r="PQQ1367"/>
  <c r="PQQ1372" s="1"/>
  <c r="PPX1372"/>
  <c r="PQA1367"/>
  <c r="PQA1372" s="1"/>
  <c r="PPH1372"/>
  <c r="PPK1367"/>
  <c r="PPK1372" s="1"/>
  <c r="POR1372"/>
  <c r="POU1367"/>
  <c r="POU1372" s="1"/>
  <c r="POB1372"/>
  <c r="POE1367"/>
  <c r="POE1372" s="1"/>
  <c r="PNL1372"/>
  <c r="PNO1367"/>
  <c r="PNO1372" s="1"/>
  <c r="PMV1372"/>
  <c r="PMY1367"/>
  <c r="PMY1372" s="1"/>
  <c r="PMF1372"/>
  <c r="PMI1367"/>
  <c r="PMI1372" s="1"/>
  <c r="PLP1372"/>
  <c r="PLS1367"/>
  <c r="PLS1372" s="1"/>
  <c r="PKZ1372"/>
  <c r="PLC1367"/>
  <c r="PLC1372" s="1"/>
  <c r="PKJ1372"/>
  <c r="PKM1367"/>
  <c r="PKM1372" s="1"/>
  <c r="PJT1372"/>
  <c r="PJW1367"/>
  <c r="PJW1372" s="1"/>
  <c r="PJD1372"/>
  <c r="PJG1367"/>
  <c r="PJG1372" s="1"/>
  <c r="PIN1372"/>
  <c r="PIQ1367"/>
  <c r="PIQ1372" s="1"/>
  <c r="PHX1372"/>
  <c r="PIA1367"/>
  <c r="PIA1372" s="1"/>
  <c r="PHH1372"/>
  <c r="PHK1367"/>
  <c r="PHK1372" s="1"/>
  <c r="PGR1372"/>
  <c r="PGU1367"/>
  <c r="PGU1372" s="1"/>
  <c r="PGB1372"/>
  <c r="PGE1367"/>
  <c r="PGE1372" s="1"/>
  <c r="PFL1372"/>
  <c r="PFO1367"/>
  <c r="PFO1372" s="1"/>
  <c r="PEV1372"/>
  <c r="PEY1367"/>
  <c r="PEY1372" s="1"/>
  <c r="PEF1372"/>
  <c r="PEI1367"/>
  <c r="PEI1372" s="1"/>
  <c r="PDP1372"/>
  <c r="PDS1367"/>
  <c r="PDS1372" s="1"/>
  <c r="PCZ1372"/>
  <c r="PDC1367"/>
  <c r="PDC1372" s="1"/>
  <c r="PCJ1372"/>
  <c r="PCM1367"/>
  <c r="PCM1372" s="1"/>
  <c r="PBT1372"/>
  <c r="PBW1367"/>
  <c r="PBW1372" s="1"/>
  <c r="PBD1372"/>
  <c r="PBG1367"/>
  <c r="PBG1372" s="1"/>
  <c r="PAN1372"/>
  <c r="PAQ1367"/>
  <c r="PAQ1372" s="1"/>
  <c r="OZX1372"/>
  <c r="PAA1367"/>
  <c r="PAA1372" s="1"/>
  <c r="OZH1372"/>
  <c r="OZK1367"/>
  <c r="OZK1372" s="1"/>
  <c r="OYR1372"/>
  <c r="OYU1367"/>
  <c r="OYU1372" s="1"/>
  <c r="OYB1372"/>
  <c r="OYE1367"/>
  <c r="OYE1372" s="1"/>
  <c r="OXL1372"/>
  <c r="OXO1367"/>
  <c r="OXO1372" s="1"/>
  <c r="OWV1372"/>
  <c r="OWY1367"/>
  <c r="OWY1372" s="1"/>
  <c r="OWF1372"/>
  <c r="OWI1367"/>
  <c r="OWI1372" s="1"/>
  <c r="OVP1372"/>
  <c r="OVS1367"/>
  <c r="OVS1372" s="1"/>
  <c r="OUZ1372"/>
  <c r="OVC1367"/>
  <c r="OVC1372" s="1"/>
  <c r="OUJ1372"/>
  <c r="OUM1367"/>
  <c r="OUM1372" s="1"/>
  <c r="OTT1372"/>
  <c r="OTW1367"/>
  <c r="OTW1372" s="1"/>
  <c r="OTD1372"/>
  <c r="OTG1367"/>
  <c r="OTG1372" s="1"/>
  <c r="OSN1372"/>
  <c r="OSQ1367"/>
  <c r="OSQ1372" s="1"/>
  <c r="ORX1372"/>
  <c r="OSA1367"/>
  <c r="OSA1372" s="1"/>
  <c r="ORH1372"/>
  <c r="ORK1367"/>
  <c r="ORK1372" s="1"/>
  <c r="OQR1372"/>
  <c r="OQU1367"/>
  <c r="OQU1372" s="1"/>
  <c r="OQB1372"/>
  <c r="OQE1367"/>
  <c r="OQE1372" s="1"/>
  <c r="OPL1372"/>
  <c r="OPO1367"/>
  <c r="OPO1372" s="1"/>
  <c r="OOV1372"/>
  <c r="OOY1367"/>
  <c r="OOY1372" s="1"/>
  <c r="OOF1372"/>
  <c r="OOI1367"/>
  <c r="OOI1372" s="1"/>
  <c r="ONP1372"/>
  <c r="ONS1367"/>
  <c r="ONS1372" s="1"/>
  <c r="OMZ1372"/>
  <c r="ONC1367"/>
  <c r="ONC1372" s="1"/>
  <c r="OMJ1372"/>
  <c r="OMM1367"/>
  <c r="OMM1372" s="1"/>
  <c r="OLT1372"/>
  <c r="OLW1367"/>
  <c r="OLW1372" s="1"/>
  <c r="OLD1372"/>
  <c r="OLG1367"/>
  <c r="OLG1372" s="1"/>
  <c r="OKN1372"/>
  <c r="OKQ1367"/>
  <c r="OKQ1372" s="1"/>
  <c r="OJX1372"/>
  <c r="OKA1367"/>
  <c r="OKA1372" s="1"/>
  <c r="OJH1372"/>
  <c r="OJK1367"/>
  <c r="OJK1372" s="1"/>
  <c r="OIR1372"/>
  <c r="OIU1367"/>
  <c r="OIU1372" s="1"/>
  <c r="OIB1372"/>
  <c r="OIE1367"/>
  <c r="OIE1372" s="1"/>
  <c r="OHL1372"/>
  <c r="OHO1367"/>
  <c r="OHO1372" s="1"/>
  <c r="OGV1372"/>
  <c r="OGY1367"/>
  <c r="OGY1372" s="1"/>
  <c r="OGF1372"/>
  <c r="OGI1367"/>
  <c r="OGI1372" s="1"/>
  <c r="OFP1372"/>
  <c r="OFS1367"/>
  <c r="OFS1372" s="1"/>
  <c r="OEZ1372"/>
  <c r="OFC1367"/>
  <c r="OFC1372" s="1"/>
  <c r="OEJ1372"/>
  <c r="OEM1367"/>
  <c r="OEM1372" s="1"/>
  <c r="ODT1372"/>
  <c r="ODW1367"/>
  <c r="ODW1372" s="1"/>
  <c r="ODD1372"/>
  <c r="ODG1367"/>
  <c r="ODG1372" s="1"/>
  <c r="OCN1372"/>
  <c r="OCQ1367"/>
  <c r="OCQ1372" s="1"/>
  <c r="OBX1372"/>
  <c r="OCA1367"/>
  <c r="OCA1372" s="1"/>
  <c r="OBH1372"/>
  <c r="OBK1367"/>
  <c r="OBK1372" s="1"/>
  <c r="OAR1372"/>
  <c r="OAU1367"/>
  <c r="OAU1372" s="1"/>
  <c r="OAB1372"/>
  <c r="OAE1367"/>
  <c r="OAE1372" s="1"/>
  <c r="NZL1372"/>
  <c r="NZO1367"/>
  <c r="NZO1372" s="1"/>
  <c r="NYV1372"/>
  <c r="NYY1367"/>
  <c r="NYY1372" s="1"/>
  <c r="NYF1372"/>
  <c r="NYI1367"/>
  <c r="NYI1372" s="1"/>
  <c r="NXP1372"/>
  <c r="NXS1367"/>
  <c r="NXS1372" s="1"/>
  <c r="NWZ1372"/>
  <c r="NXC1367"/>
  <c r="NXC1372" s="1"/>
  <c r="NWJ1372"/>
  <c r="NWM1367"/>
  <c r="NWM1372" s="1"/>
  <c r="NVT1372"/>
  <c r="NVW1367"/>
  <c r="NVW1372" s="1"/>
  <c r="NVD1372"/>
  <c r="NVG1367"/>
  <c r="NVG1372" s="1"/>
  <c r="NUN1372"/>
  <c r="NUQ1367"/>
  <c r="NUQ1372" s="1"/>
  <c r="NTX1372"/>
  <c r="NUA1367"/>
  <c r="NUA1372" s="1"/>
  <c r="NTH1372"/>
  <c r="NTK1367"/>
  <c r="NTK1372" s="1"/>
  <c r="NSR1372"/>
  <c r="NSU1367"/>
  <c r="NSU1372" s="1"/>
  <c r="NSB1372"/>
  <c r="NSE1367"/>
  <c r="NSE1372" s="1"/>
  <c r="NRL1372"/>
  <c r="NRO1367"/>
  <c r="NRO1372" s="1"/>
  <c r="NQV1372"/>
  <c r="NQY1367"/>
  <c r="NQY1372" s="1"/>
  <c r="NQF1372"/>
  <c r="NQI1367"/>
  <c r="NQI1372" s="1"/>
  <c r="NPP1372"/>
  <c r="NPS1367"/>
  <c r="NPS1372" s="1"/>
  <c r="NOZ1372"/>
  <c r="NPC1367"/>
  <c r="NPC1372" s="1"/>
  <c r="NOJ1372"/>
  <c r="NOM1367"/>
  <c r="NOM1372" s="1"/>
  <c r="NNT1372"/>
  <c r="NNW1367"/>
  <c r="NNW1372" s="1"/>
  <c r="NND1372"/>
  <c r="NNG1367"/>
  <c r="NNG1372" s="1"/>
  <c r="NMN1372"/>
  <c r="NMQ1367"/>
  <c r="NMQ1372" s="1"/>
  <c r="NLX1372"/>
  <c r="NMA1367"/>
  <c r="NMA1372" s="1"/>
  <c r="NLH1372"/>
  <c r="NLK1367"/>
  <c r="NLK1372" s="1"/>
  <c r="NKR1372"/>
  <c r="NKU1367"/>
  <c r="NKU1372" s="1"/>
  <c r="NKB1372"/>
  <c r="NKE1367"/>
  <c r="NKE1372" s="1"/>
  <c r="NJL1372"/>
  <c r="NJO1367"/>
  <c r="NJO1372" s="1"/>
  <c r="NIV1372"/>
  <c r="NIY1367"/>
  <c r="NIY1372" s="1"/>
  <c r="NIF1372"/>
  <c r="NII1367"/>
  <c r="NII1372" s="1"/>
  <c r="NHP1372"/>
  <c r="NHS1367"/>
  <c r="NHS1372" s="1"/>
  <c r="NGZ1372"/>
  <c r="NHC1367"/>
  <c r="NHC1372" s="1"/>
  <c r="NGJ1372"/>
  <c r="NGM1367"/>
  <c r="NGM1372" s="1"/>
  <c r="NFT1372"/>
  <c r="NFW1367"/>
  <c r="NFW1372" s="1"/>
  <c r="NFD1372"/>
  <c r="NFG1367"/>
  <c r="NFG1372" s="1"/>
  <c r="NEN1372"/>
  <c r="NEQ1367"/>
  <c r="NEQ1372" s="1"/>
  <c r="NDX1372"/>
  <c r="NEA1367"/>
  <c r="NEA1372" s="1"/>
  <c r="NDH1372"/>
  <c r="NDK1367"/>
  <c r="NDK1372" s="1"/>
  <c r="NCR1372"/>
  <c r="NCU1367"/>
  <c r="NCU1372" s="1"/>
  <c r="NCB1372"/>
  <c r="NCE1367"/>
  <c r="NCE1372" s="1"/>
  <c r="NBL1372"/>
  <c r="NBO1367"/>
  <c r="NBO1372" s="1"/>
  <c r="NAV1372"/>
  <c r="NAY1367"/>
  <c r="NAY1372" s="1"/>
  <c r="NAF1372"/>
  <c r="NAI1367"/>
  <c r="NAI1372" s="1"/>
  <c r="MZP1372"/>
  <c r="MZS1367"/>
  <c r="MZS1372" s="1"/>
  <c r="MYZ1372"/>
  <c r="MZC1367"/>
  <c r="MZC1372" s="1"/>
  <c r="MYJ1372"/>
  <c r="MYM1367"/>
  <c r="MYM1372" s="1"/>
  <c r="MXT1372"/>
  <c r="MXW1367"/>
  <c r="MXW1372" s="1"/>
  <c r="MXD1372"/>
  <c r="MXG1367"/>
  <c r="MXG1372" s="1"/>
  <c r="MWN1372"/>
  <c r="MWQ1367"/>
  <c r="MWQ1372" s="1"/>
  <c r="MVX1372"/>
  <c r="MWA1367"/>
  <c r="MWA1372" s="1"/>
  <c r="MVH1372"/>
  <c r="MVK1367"/>
  <c r="MVK1372" s="1"/>
  <c r="MUR1372"/>
  <c r="MUU1367"/>
  <c r="MUU1372" s="1"/>
  <c r="MUB1372"/>
  <c r="MUE1367"/>
  <c r="MUE1372" s="1"/>
  <c r="MTL1372"/>
  <c r="MTO1367"/>
  <c r="MTO1372" s="1"/>
  <c r="MSV1372"/>
  <c r="MSY1367"/>
  <c r="MSY1372" s="1"/>
  <c r="MSF1372"/>
  <c r="MSI1367"/>
  <c r="MSI1372" s="1"/>
  <c r="MRP1372"/>
  <c r="MRS1367"/>
  <c r="MRS1372" s="1"/>
  <c r="MQZ1372"/>
  <c r="MRC1367"/>
  <c r="MRC1372" s="1"/>
  <c r="MQJ1372"/>
  <c r="MQM1367"/>
  <c r="MQM1372" s="1"/>
  <c r="MPT1372"/>
  <c r="MPW1367"/>
  <c r="MPW1372" s="1"/>
  <c r="MPD1372"/>
  <c r="MPG1367"/>
  <c r="MPG1372" s="1"/>
  <c r="MON1372"/>
  <c r="MOQ1367"/>
  <c r="MOQ1372" s="1"/>
  <c r="MNX1372"/>
  <c r="MOA1367"/>
  <c r="MOA1372" s="1"/>
  <c r="MNH1372"/>
  <c r="MNK1367"/>
  <c r="MNK1372" s="1"/>
  <c r="MMR1372"/>
  <c r="MMU1367"/>
  <c r="MMU1372" s="1"/>
  <c r="MMB1372"/>
  <c r="MME1367"/>
  <c r="MME1372" s="1"/>
  <c r="MLL1372"/>
  <c r="MLO1367"/>
  <c r="MLO1372" s="1"/>
  <c r="MKV1372"/>
  <c r="MKY1367"/>
  <c r="MKY1372" s="1"/>
  <c r="MKF1372"/>
  <c r="MKI1367"/>
  <c r="MKI1372" s="1"/>
  <c r="MJP1372"/>
  <c r="MJS1367"/>
  <c r="MJS1372" s="1"/>
  <c r="MIZ1372"/>
  <c r="MJC1367"/>
  <c r="MJC1372" s="1"/>
  <c r="MIJ1372"/>
  <c r="MIM1367"/>
  <c r="MIM1372" s="1"/>
  <c r="MHT1372"/>
  <c r="MHW1367"/>
  <c r="MHW1372" s="1"/>
  <c r="MHD1372"/>
  <c r="MHG1367"/>
  <c r="MHG1372" s="1"/>
  <c r="MGN1372"/>
  <c r="MGQ1367"/>
  <c r="MGQ1372" s="1"/>
  <c r="MFX1372"/>
  <c r="MGA1367"/>
  <c r="MGA1372" s="1"/>
  <c r="MFH1372"/>
  <c r="MFK1367"/>
  <c r="MFK1372" s="1"/>
  <c r="MER1372"/>
  <c r="MEU1367"/>
  <c r="MEU1372" s="1"/>
  <c r="MEB1372"/>
  <c r="MEE1367"/>
  <c r="MEE1372" s="1"/>
  <c r="MDL1372"/>
  <c r="MDO1367"/>
  <c r="MDO1372" s="1"/>
  <c r="MCV1372"/>
  <c r="MCY1367"/>
  <c r="MCY1372" s="1"/>
  <c r="MCF1372"/>
  <c r="MCI1367"/>
  <c r="MCI1372" s="1"/>
  <c r="MBP1372"/>
  <c r="MBS1367"/>
  <c r="MBS1372" s="1"/>
  <c r="MAZ1372"/>
  <c r="MBC1367"/>
  <c r="MBC1372" s="1"/>
  <c r="MAJ1372"/>
  <c r="MAM1367"/>
  <c r="MAM1372" s="1"/>
  <c r="LZT1372"/>
  <c r="LZW1367"/>
  <c r="LZW1372" s="1"/>
  <c r="LZD1372"/>
  <c r="LZG1367"/>
  <c r="LZG1372" s="1"/>
  <c r="LYN1372"/>
  <c r="LYQ1367"/>
  <c r="LYQ1372" s="1"/>
  <c r="LXX1372"/>
  <c r="LYA1367"/>
  <c r="LYA1372" s="1"/>
  <c r="LXH1372"/>
  <c r="LXK1367"/>
  <c r="LXK1372" s="1"/>
  <c r="LWR1372"/>
  <c r="LWU1367"/>
  <c r="LWU1372" s="1"/>
  <c r="LWB1372"/>
  <c r="LWE1367"/>
  <c r="LWE1372" s="1"/>
  <c r="LVL1372"/>
  <c r="LVO1367"/>
  <c r="LVO1372" s="1"/>
  <c r="LUV1372"/>
  <c r="LUY1367"/>
  <c r="LUY1372" s="1"/>
  <c r="LUF1372"/>
  <c r="LUI1367"/>
  <c r="LUI1372" s="1"/>
  <c r="LTP1372"/>
  <c r="LTS1367"/>
  <c r="LTS1372" s="1"/>
  <c r="LSZ1372"/>
  <c r="LTC1367"/>
  <c r="LTC1372" s="1"/>
  <c r="LSJ1372"/>
  <c r="LSM1367"/>
  <c r="LSM1372" s="1"/>
  <c r="LRT1372"/>
  <c r="LRW1367"/>
  <c r="LRW1372" s="1"/>
  <c r="LRD1372"/>
  <c r="LRG1367"/>
  <c r="LRG1372" s="1"/>
  <c r="LQN1372"/>
  <c r="LQQ1367"/>
  <c r="LQQ1372" s="1"/>
  <c r="LPX1372"/>
  <c r="LQA1367"/>
  <c r="LQA1372" s="1"/>
  <c r="LPH1372"/>
  <c r="LPK1367"/>
  <c r="LPK1372" s="1"/>
  <c r="LOR1372"/>
  <c r="LOU1367"/>
  <c r="LOU1372" s="1"/>
  <c r="LOB1372"/>
  <c r="LOE1367"/>
  <c r="LOE1372" s="1"/>
  <c r="LNL1372"/>
  <c r="LNO1367"/>
  <c r="LNO1372" s="1"/>
  <c r="LMV1372"/>
  <c r="LMY1367"/>
  <c r="LMY1372" s="1"/>
  <c r="LMF1372"/>
  <c r="LMI1367"/>
  <c r="LMI1372" s="1"/>
  <c r="LLP1372"/>
  <c r="LLS1367"/>
  <c r="LLS1372" s="1"/>
  <c r="LKZ1372"/>
  <c r="LLC1367"/>
  <c r="LLC1372" s="1"/>
  <c r="LKJ1372"/>
  <c r="LKM1367"/>
  <c r="LKM1372" s="1"/>
  <c r="LJT1372"/>
  <c r="LJW1367"/>
  <c r="LJW1372" s="1"/>
  <c r="LJD1372"/>
  <c r="LJG1367"/>
  <c r="LJG1372" s="1"/>
  <c r="LIN1372"/>
  <c r="LIQ1367"/>
  <c r="LIQ1372" s="1"/>
  <c r="LHX1372"/>
  <c r="LIA1367"/>
  <c r="LIA1372" s="1"/>
  <c r="LHH1372"/>
  <c r="LHK1367"/>
  <c r="LHK1372" s="1"/>
  <c r="LGR1372"/>
  <c r="LGU1367"/>
  <c r="LGU1372" s="1"/>
  <c r="LGB1372"/>
  <c r="LGE1367"/>
  <c r="LGE1372" s="1"/>
  <c r="LFL1372"/>
  <c r="LFO1367"/>
  <c r="LFO1372" s="1"/>
  <c r="LEV1372"/>
  <c r="LEY1367"/>
  <c r="LEY1372" s="1"/>
  <c r="LEF1372"/>
  <c r="LEI1367"/>
  <c r="LEI1372" s="1"/>
  <c r="LDP1372"/>
  <c r="LDS1367"/>
  <c r="LDS1372" s="1"/>
  <c r="LCZ1372"/>
  <c r="LDC1367"/>
  <c r="LDC1372" s="1"/>
  <c r="LCJ1372"/>
  <c r="LCM1367"/>
  <c r="LCM1372" s="1"/>
  <c r="LBT1372"/>
  <c r="LBW1367"/>
  <c r="LBW1372" s="1"/>
  <c r="LBD1372"/>
  <c r="LBG1367"/>
  <c r="LBG1372" s="1"/>
  <c r="LAN1372"/>
  <c r="LAQ1367"/>
  <c r="LAQ1372" s="1"/>
  <c r="KZX1372"/>
  <c r="LAA1367"/>
  <c r="LAA1372" s="1"/>
  <c r="KZH1372"/>
  <c r="KZK1367"/>
  <c r="KZK1372" s="1"/>
  <c r="KYR1372"/>
  <c r="KYU1367"/>
  <c r="KYU1372" s="1"/>
  <c r="KYB1372"/>
  <c r="KYE1367"/>
  <c r="KYE1372" s="1"/>
  <c r="KXL1372"/>
  <c r="KXO1367"/>
  <c r="KXO1372" s="1"/>
  <c r="KWV1372"/>
  <c r="KWY1367"/>
  <c r="KWY1372" s="1"/>
  <c r="KWF1372"/>
  <c r="KWI1367"/>
  <c r="KWI1372" s="1"/>
  <c r="KVP1372"/>
  <c r="KVS1367"/>
  <c r="KVS1372" s="1"/>
  <c r="KUZ1372"/>
  <c r="KVC1367"/>
  <c r="KVC1372" s="1"/>
  <c r="KUJ1372"/>
  <c r="KUM1367"/>
  <c r="KUM1372" s="1"/>
  <c r="KTT1372"/>
  <c r="KTW1367"/>
  <c r="KTW1372" s="1"/>
  <c r="KTD1372"/>
  <c r="KTG1367"/>
  <c r="KTG1372" s="1"/>
  <c r="KSN1372"/>
  <c r="KSQ1367"/>
  <c r="KSQ1372" s="1"/>
  <c r="KRX1372"/>
  <c r="KSA1367"/>
  <c r="KSA1372" s="1"/>
  <c r="KRH1372"/>
  <c r="KRK1367"/>
  <c r="KRK1372" s="1"/>
  <c r="KQR1372"/>
  <c r="KQU1367"/>
  <c r="KQU1372" s="1"/>
  <c r="KQB1372"/>
  <c r="KQE1367"/>
  <c r="KQE1372" s="1"/>
  <c r="KPL1372"/>
  <c r="KPO1367"/>
  <c r="KPO1372" s="1"/>
  <c r="KOV1372"/>
  <c r="KOY1367"/>
  <c r="KOY1372" s="1"/>
  <c r="KOF1372"/>
  <c r="KOI1367"/>
  <c r="KOI1372" s="1"/>
  <c r="KNP1372"/>
  <c r="KNS1367"/>
  <c r="KNS1372" s="1"/>
  <c r="KMZ1372"/>
  <c r="KNC1367"/>
  <c r="KNC1372" s="1"/>
  <c r="KMJ1372"/>
  <c r="KMM1367"/>
  <c r="KMM1372" s="1"/>
  <c r="KLT1372"/>
  <c r="KLW1367"/>
  <c r="KLW1372" s="1"/>
  <c r="KLD1372"/>
  <c r="KLG1367"/>
  <c r="KLG1372" s="1"/>
  <c r="KKN1372"/>
  <c r="KKQ1367"/>
  <c r="KKQ1372" s="1"/>
  <c r="KJX1372"/>
  <c r="KKA1367"/>
  <c r="KKA1372" s="1"/>
  <c r="KJH1372"/>
  <c r="KJK1367"/>
  <c r="KJK1372" s="1"/>
  <c r="KIR1372"/>
  <c r="KIU1367"/>
  <c r="KIU1372" s="1"/>
  <c r="KIB1372"/>
  <c r="KIE1367"/>
  <c r="KIE1372" s="1"/>
  <c r="KHL1372"/>
  <c r="KHO1367"/>
  <c r="KHO1372" s="1"/>
  <c r="KGV1372"/>
  <c r="KGY1367"/>
  <c r="KGY1372" s="1"/>
  <c r="KGF1372"/>
  <c r="KGI1367"/>
  <c r="KGI1372" s="1"/>
  <c r="KFP1372"/>
  <c r="KFS1367"/>
  <c r="KFS1372" s="1"/>
  <c r="KEZ1372"/>
  <c r="KFC1367"/>
  <c r="KFC1372" s="1"/>
  <c r="KEJ1372"/>
  <c r="KEM1367"/>
  <c r="KEM1372" s="1"/>
  <c r="KDT1372"/>
  <c r="KDW1367"/>
  <c r="KDW1372" s="1"/>
  <c r="KDD1372"/>
  <c r="KDG1367"/>
  <c r="KDG1372" s="1"/>
  <c r="KCN1372"/>
  <c r="KCQ1367"/>
  <c r="KCQ1372" s="1"/>
  <c r="KBX1372"/>
  <c r="KCA1367"/>
  <c r="KCA1372" s="1"/>
  <c r="KBH1372"/>
  <c r="KBK1367"/>
  <c r="KBK1372" s="1"/>
  <c r="KAR1372"/>
  <c r="KAU1367"/>
  <c r="KAU1372" s="1"/>
  <c r="KAB1372"/>
  <c r="KAE1367"/>
  <c r="KAE1372" s="1"/>
  <c r="JZL1372"/>
  <c r="JZO1367"/>
  <c r="JZO1372" s="1"/>
  <c r="JYV1372"/>
  <c r="JYY1367"/>
  <c r="JYY1372" s="1"/>
  <c r="JYF1372"/>
  <c r="JYI1367"/>
  <c r="JYI1372" s="1"/>
  <c r="JXP1372"/>
  <c r="JXS1367"/>
  <c r="JXS1372" s="1"/>
  <c r="JWZ1372"/>
  <c r="JXC1367"/>
  <c r="JXC1372" s="1"/>
  <c r="JWJ1372"/>
  <c r="JWM1367"/>
  <c r="JWM1372" s="1"/>
  <c r="JVT1372"/>
  <c r="JVW1367"/>
  <c r="JVW1372" s="1"/>
  <c r="JVD1372"/>
  <c r="JVG1367"/>
  <c r="JVG1372" s="1"/>
  <c r="JUN1372"/>
  <c r="JUQ1367"/>
  <c r="JUQ1372" s="1"/>
  <c r="JTX1372"/>
  <c r="JUA1367"/>
  <c r="JUA1372" s="1"/>
  <c r="JTH1372"/>
  <c r="JTK1367"/>
  <c r="JTK1372" s="1"/>
  <c r="JSR1372"/>
  <c r="JSU1367"/>
  <c r="JSU1372" s="1"/>
  <c r="JSB1372"/>
  <c r="JSE1367"/>
  <c r="JSE1372" s="1"/>
  <c r="JRL1372"/>
  <c r="JRO1367"/>
  <c r="JRO1372" s="1"/>
  <c r="JQV1372"/>
  <c r="JQY1367"/>
  <c r="JQY1372" s="1"/>
  <c r="JQF1372"/>
  <c r="JQI1367"/>
  <c r="JQI1372" s="1"/>
  <c r="JPP1372"/>
  <c r="JPS1367"/>
  <c r="JPS1372" s="1"/>
  <c r="JOZ1372"/>
  <c r="JPC1367"/>
  <c r="JPC1372" s="1"/>
  <c r="JOJ1372"/>
  <c r="JOM1367"/>
  <c r="JOM1372" s="1"/>
  <c r="JNT1372"/>
  <c r="JNW1367"/>
  <c r="JNW1372" s="1"/>
  <c r="JND1372"/>
  <c r="JNG1367"/>
  <c r="JNG1372" s="1"/>
  <c r="JMN1372"/>
  <c r="JMQ1367"/>
  <c r="JMQ1372" s="1"/>
  <c r="JLX1372"/>
  <c r="JMA1367"/>
  <c r="JMA1372" s="1"/>
  <c r="JLH1372"/>
  <c r="JLK1367"/>
  <c r="JLK1372" s="1"/>
  <c r="JKR1372"/>
  <c r="JKU1367"/>
  <c r="JKU1372" s="1"/>
  <c r="JKB1372"/>
  <c r="JKE1367"/>
  <c r="JKE1372" s="1"/>
  <c r="JJL1372"/>
  <c r="JJO1367"/>
  <c r="JJO1372" s="1"/>
  <c r="JIV1372"/>
  <c r="JIY1367"/>
  <c r="JIY1372" s="1"/>
  <c r="JIF1372"/>
  <c r="JII1367"/>
  <c r="JII1372" s="1"/>
  <c r="JHP1372"/>
  <c r="JHS1367"/>
  <c r="JHS1372" s="1"/>
  <c r="JGZ1372"/>
  <c r="JHC1367"/>
  <c r="JHC1372" s="1"/>
  <c r="JGJ1372"/>
  <c r="JGM1367"/>
  <c r="JGM1372" s="1"/>
  <c r="JFT1372"/>
  <c r="JFW1367"/>
  <c r="JFW1372" s="1"/>
  <c r="JFD1372"/>
  <c r="JFG1367"/>
  <c r="JFG1372" s="1"/>
  <c r="JEN1372"/>
  <c r="JEQ1367"/>
  <c r="JEQ1372" s="1"/>
  <c r="JDX1372"/>
  <c r="JEA1367"/>
  <c r="JEA1372" s="1"/>
  <c r="JDH1372"/>
  <c r="JDK1367"/>
  <c r="JDK1372" s="1"/>
  <c r="JCR1372"/>
  <c r="JCU1367"/>
  <c r="JCU1372" s="1"/>
  <c r="JCB1372"/>
  <c r="JCE1367"/>
  <c r="JCE1372" s="1"/>
  <c r="JBL1372"/>
  <c r="JBO1367"/>
  <c r="JBO1372" s="1"/>
  <c r="JAV1372"/>
  <c r="JAY1367"/>
  <c r="JAY1372" s="1"/>
  <c r="JAF1372"/>
  <c r="JAI1367"/>
  <c r="JAI1372" s="1"/>
  <c r="IZP1372"/>
  <c r="IZS1367"/>
  <c r="IZS1372" s="1"/>
  <c r="IYZ1372"/>
  <c r="IZC1367"/>
  <c r="IZC1372" s="1"/>
  <c r="IYJ1372"/>
  <c r="IYM1367"/>
  <c r="IYM1372" s="1"/>
  <c r="IXT1372"/>
  <c r="IXW1367"/>
  <c r="IXW1372" s="1"/>
  <c r="IXD1372"/>
  <c r="IXG1367"/>
  <c r="IXG1372" s="1"/>
  <c r="IWN1372"/>
  <c r="IWQ1367"/>
  <c r="IWQ1372" s="1"/>
  <c r="IVX1372"/>
  <c r="IWA1367"/>
  <c r="IWA1372" s="1"/>
  <c r="IVH1372"/>
  <c r="IVK1367"/>
  <c r="IVK1372" s="1"/>
  <c r="IUR1372"/>
  <c r="IUU1367"/>
  <c r="IUU1372" s="1"/>
  <c r="IUB1372"/>
  <c r="IUE1367"/>
  <c r="IUE1372" s="1"/>
  <c r="ITL1372"/>
  <c r="ITO1367"/>
  <c r="ITO1372" s="1"/>
  <c r="ISV1372"/>
  <c r="ISY1367"/>
  <c r="ISY1372" s="1"/>
  <c r="ISF1372"/>
  <c r="ISI1367"/>
  <c r="ISI1372" s="1"/>
  <c r="IRP1372"/>
  <c r="IRS1367"/>
  <c r="IRS1372" s="1"/>
  <c r="IQZ1372"/>
  <c r="IRC1367"/>
  <c r="IRC1372" s="1"/>
  <c r="IQJ1372"/>
  <c r="IQM1367"/>
  <c r="IQM1372" s="1"/>
  <c r="IPT1372"/>
  <c r="IPW1367"/>
  <c r="IPW1372" s="1"/>
  <c r="IPD1372"/>
  <c r="IPG1367"/>
  <c r="IPG1372" s="1"/>
  <c r="ION1372"/>
  <c r="IOQ1367"/>
  <c r="IOQ1372" s="1"/>
  <c r="INX1372"/>
  <c r="IOA1367"/>
  <c r="IOA1372" s="1"/>
  <c r="INH1372"/>
  <c r="INK1367"/>
  <c r="INK1372" s="1"/>
  <c r="IMR1372"/>
  <c r="IMU1367"/>
  <c r="IMU1372" s="1"/>
  <c r="IMB1372"/>
  <c r="IME1367"/>
  <c r="IME1372" s="1"/>
  <c r="ILL1372"/>
  <c r="ILO1367"/>
  <c r="ILO1372" s="1"/>
  <c r="IKV1372"/>
  <c r="IKY1367"/>
  <c r="IKY1372" s="1"/>
  <c r="IKF1372"/>
  <c r="IKI1367"/>
  <c r="IKI1372" s="1"/>
  <c r="IJP1372"/>
  <c r="IJS1367"/>
  <c r="IJS1372" s="1"/>
  <c r="IIZ1372"/>
  <c r="IJC1367"/>
  <c r="IJC1372" s="1"/>
  <c r="IIJ1372"/>
  <c r="IIM1367"/>
  <c r="IIM1372" s="1"/>
  <c r="IHT1372"/>
  <c r="IHW1367"/>
  <c r="IHW1372" s="1"/>
  <c r="IHD1372"/>
  <c r="IHG1367"/>
  <c r="IHG1372" s="1"/>
  <c r="IGN1372"/>
  <c r="IGQ1367"/>
  <c r="IGQ1372" s="1"/>
  <c r="IFX1372"/>
  <c r="IGA1367"/>
  <c r="IGA1372" s="1"/>
  <c r="IFH1372"/>
  <c r="IFK1367"/>
  <c r="IFK1372" s="1"/>
  <c r="IER1372"/>
  <c r="IEU1367"/>
  <c r="IEU1372" s="1"/>
  <c r="IEB1372"/>
  <c r="IEE1367"/>
  <c r="IEE1372" s="1"/>
  <c r="IDL1372"/>
  <c r="IDO1367"/>
  <c r="IDO1372" s="1"/>
  <c r="ICV1372"/>
  <c r="ICY1367"/>
  <c r="ICY1372" s="1"/>
  <c r="ICF1372"/>
  <c r="ICI1367"/>
  <c r="ICI1372" s="1"/>
  <c r="IBP1372"/>
  <c r="IBS1367"/>
  <c r="IBS1372" s="1"/>
  <c r="IAZ1372"/>
  <c r="IBC1367"/>
  <c r="IBC1372" s="1"/>
  <c r="IAJ1372"/>
  <c r="IAM1367"/>
  <c r="IAM1372" s="1"/>
  <c r="HZT1372"/>
  <c r="HZW1367"/>
  <c r="HZW1372" s="1"/>
  <c r="HZD1372"/>
  <c r="HZG1367"/>
  <c r="HZG1372" s="1"/>
  <c r="HYN1372"/>
  <c r="HYQ1367"/>
  <c r="HYQ1372" s="1"/>
  <c r="HXX1372"/>
  <c r="HYA1367"/>
  <c r="HYA1372" s="1"/>
  <c r="HXH1372"/>
  <c r="HXK1367"/>
  <c r="HXK1372" s="1"/>
  <c r="HWR1372"/>
  <c r="HWU1367"/>
  <c r="HWU1372" s="1"/>
  <c r="HWB1372"/>
  <c r="HWE1367"/>
  <c r="HWE1372" s="1"/>
  <c r="HVL1372"/>
  <c r="HVO1367"/>
  <c r="HVO1372" s="1"/>
  <c r="HUV1372"/>
  <c r="HUY1367"/>
  <c r="HUY1372" s="1"/>
  <c r="HUF1372"/>
  <c r="HUI1367"/>
  <c r="HUI1372" s="1"/>
  <c r="HTP1372"/>
  <c r="HTS1367"/>
  <c r="HTS1372" s="1"/>
  <c r="HSZ1372"/>
  <c r="HTC1367"/>
  <c r="HTC1372" s="1"/>
  <c r="HSJ1372"/>
  <c r="HSM1367"/>
  <c r="HSM1372" s="1"/>
  <c r="HRT1372"/>
  <c r="HRW1367"/>
  <c r="HRW1372" s="1"/>
  <c r="HRD1372"/>
  <c r="HRG1367"/>
  <c r="HRG1372" s="1"/>
  <c r="HQN1372"/>
  <c r="HQQ1367"/>
  <c r="HQQ1372" s="1"/>
  <c r="HPX1372"/>
  <c r="HQA1367"/>
  <c r="HQA1372" s="1"/>
  <c r="HPH1372"/>
  <c r="HPK1367"/>
  <c r="HPK1372" s="1"/>
  <c r="HOR1372"/>
  <c r="HOU1367"/>
  <c r="HOU1372" s="1"/>
  <c r="HOB1372"/>
  <c r="HOE1367"/>
  <c r="HOE1372" s="1"/>
  <c r="HNL1372"/>
  <c r="HNO1367"/>
  <c r="HNO1372" s="1"/>
  <c r="HMV1372"/>
  <c r="HMY1367"/>
  <c r="HMY1372" s="1"/>
  <c r="HMF1372"/>
  <c r="HMI1367"/>
  <c r="HMI1372" s="1"/>
  <c r="HLP1372"/>
  <c r="HLS1367"/>
  <c r="HLS1372" s="1"/>
  <c r="HKZ1372"/>
  <c r="HLC1367"/>
  <c r="HLC1372" s="1"/>
  <c r="HKJ1372"/>
  <c r="HKM1367"/>
  <c r="HKM1372" s="1"/>
  <c r="HJT1372"/>
  <c r="HJW1367"/>
  <c r="HJW1372" s="1"/>
  <c r="HJD1372"/>
  <c r="HJG1367"/>
  <c r="HJG1372" s="1"/>
  <c r="HIN1372"/>
  <c r="HIQ1367"/>
  <c r="HIQ1372" s="1"/>
  <c r="HHX1372"/>
  <c r="HIA1367"/>
  <c r="HIA1372" s="1"/>
  <c r="HHH1372"/>
  <c r="HHK1367"/>
  <c r="HHK1372" s="1"/>
  <c r="HGR1372"/>
  <c r="HGU1367"/>
  <c r="HGU1372" s="1"/>
  <c r="HGB1372"/>
  <c r="HGE1367"/>
  <c r="HGE1372" s="1"/>
  <c r="HFL1372"/>
  <c r="HFO1367"/>
  <c r="HFO1372" s="1"/>
  <c r="HEV1372"/>
  <c r="HEY1367"/>
  <c r="HEY1372" s="1"/>
  <c r="HEF1372"/>
  <c r="HEI1367"/>
  <c r="HEI1372" s="1"/>
  <c r="HDP1372"/>
  <c r="HDS1367"/>
  <c r="HDS1372" s="1"/>
  <c r="HCZ1372"/>
  <c r="HDC1367"/>
  <c r="HDC1372" s="1"/>
  <c r="HCJ1372"/>
  <c r="HCM1367"/>
  <c r="HCM1372" s="1"/>
  <c r="HBT1372"/>
  <c r="HBW1367"/>
  <c r="HBW1372" s="1"/>
  <c r="HBD1372"/>
  <c r="HBG1367"/>
  <c r="HBG1372" s="1"/>
  <c r="HAN1372"/>
  <c r="HAQ1367"/>
  <c r="HAQ1372" s="1"/>
  <c r="GZX1372"/>
  <c r="HAA1367"/>
  <c r="HAA1372" s="1"/>
  <c r="GZH1372"/>
  <c r="GZK1367"/>
  <c r="GZK1372" s="1"/>
  <c r="GYR1372"/>
  <c r="GYU1367"/>
  <c r="GYU1372" s="1"/>
  <c r="GYB1372"/>
  <c r="GYE1367"/>
  <c r="GYE1372" s="1"/>
  <c r="GXL1372"/>
  <c r="GXO1367"/>
  <c r="GXO1372" s="1"/>
  <c r="GWV1372"/>
  <c r="GWY1367"/>
  <c r="GWY1372" s="1"/>
  <c r="GWF1372"/>
  <c r="GWI1367"/>
  <c r="GWI1372" s="1"/>
  <c r="GVP1372"/>
  <c r="GVS1367"/>
  <c r="GVS1372" s="1"/>
  <c r="GUZ1372"/>
  <c r="GVC1367"/>
  <c r="GVC1372" s="1"/>
  <c r="GUJ1372"/>
  <c r="GUM1367"/>
  <c r="GUM1372" s="1"/>
  <c r="GTT1372"/>
  <c r="GTW1367"/>
  <c r="GTW1372" s="1"/>
  <c r="GTD1372"/>
  <c r="GTG1367"/>
  <c r="GTG1372" s="1"/>
  <c r="GSN1372"/>
  <c r="GSQ1367"/>
  <c r="GSQ1372" s="1"/>
  <c r="GRX1372"/>
  <c r="GSA1367"/>
  <c r="GSA1372" s="1"/>
  <c r="GRH1372"/>
  <c r="GRK1367"/>
  <c r="GRK1372" s="1"/>
  <c r="GQR1372"/>
  <c r="GQU1367"/>
  <c r="GQU1372" s="1"/>
  <c r="GQB1372"/>
  <c r="GQE1367"/>
  <c r="GQE1372" s="1"/>
  <c r="GPL1372"/>
  <c r="GPO1367"/>
  <c r="GPO1372" s="1"/>
  <c r="GOV1372"/>
  <c r="GOY1367"/>
  <c r="GOY1372" s="1"/>
  <c r="GOF1372"/>
  <c r="GOI1367"/>
  <c r="GOI1372" s="1"/>
  <c r="GNP1372"/>
  <c r="GNS1367"/>
  <c r="GNS1372" s="1"/>
  <c r="GMZ1372"/>
  <c r="GNC1367"/>
  <c r="GNC1372" s="1"/>
  <c r="GMJ1372"/>
  <c r="GMM1367"/>
  <c r="GMM1372" s="1"/>
  <c r="GLT1372"/>
  <c r="GLW1367"/>
  <c r="GLW1372" s="1"/>
  <c r="GLD1372"/>
  <c r="GLG1367"/>
  <c r="GLG1372" s="1"/>
  <c r="GKN1372"/>
  <c r="GKQ1367"/>
  <c r="GKQ1372" s="1"/>
  <c r="GJX1372"/>
  <c r="GKA1367"/>
  <c r="GKA1372" s="1"/>
  <c r="GJH1372"/>
  <c r="GJK1367"/>
  <c r="GJK1372" s="1"/>
  <c r="GIR1372"/>
  <c r="GIU1367"/>
  <c r="GIU1372" s="1"/>
  <c r="GIB1372"/>
  <c r="GIE1367"/>
  <c r="GIE1372" s="1"/>
  <c r="GHL1372"/>
  <c r="GHO1367"/>
  <c r="GHO1372" s="1"/>
  <c r="GGV1372"/>
  <c r="GGY1367"/>
  <c r="GGY1372" s="1"/>
  <c r="GGF1372"/>
  <c r="GGI1367"/>
  <c r="GGI1372" s="1"/>
  <c r="GFP1372"/>
  <c r="GFS1367"/>
  <c r="GFS1372" s="1"/>
  <c r="GEZ1372"/>
  <c r="GFC1367"/>
  <c r="GFC1372" s="1"/>
  <c r="GEJ1372"/>
  <c r="GEM1367"/>
  <c r="GEM1372" s="1"/>
  <c r="GDT1372"/>
  <c r="GDW1367"/>
  <c r="GDW1372" s="1"/>
  <c r="GDD1372"/>
  <c r="GDG1367"/>
  <c r="GDG1372" s="1"/>
  <c r="GCN1372"/>
  <c r="GCQ1367"/>
  <c r="GCQ1372" s="1"/>
  <c r="GBX1372"/>
  <c r="GCA1367"/>
  <c r="GCA1372" s="1"/>
  <c r="GBH1372"/>
  <c r="GBK1367"/>
  <c r="GBK1372" s="1"/>
  <c r="GAR1372"/>
  <c r="GAU1367"/>
  <c r="GAU1372" s="1"/>
  <c r="GAB1372"/>
  <c r="GAE1367"/>
  <c r="GAE1372" s="1"/>
  <c r="FZL1372"/>
  <c r="FZO1367"/>
  <c r="FZO1372" s="1"/>
  <c r="FYV1372"/>
  <c r="FYY1367"/>
  <c r="FYY1372" s="1"/>
  <c r="FYF1372"/>
  <c r="FYI1367"/>
  <c r="FYI1372" s="1"/>
  <c r="FXP1372"/>
  <c r="FXS1367"/>
  <c r="FXS1372" s="1"/>
  <c r="FWZ1372"/>
  <c r="FXC1367"/>
  <c r="FXC1372" s="1"/>
  <c r="FWJ1372"/>
  <c r="FWM1367"/>
  <c r="FWM1372" s="1"/>
  <c r="FVT1372"/>
  <c r="FVW1367"/>
  <c r="FVW1372" s="1"/>
  <c r="FVD1372"/>
  <c r="FVG1367"/>
  <c r="FVG1372" s="1"/>
  <c r="FUN1372"/>
  <c r="FUQ1367"/>
  <c r="FUQ1372" s="1"/>
  <c r="FTX1372"/>
  <c r="FUA1367"/>
  <c r="FUA1372" s="1"/>
  <c r="FTH1372"/>
  <c r="FTK1367"/>
  <c r="FTK1372" s="1"/>
  <c r="FSR1372"/>
  <c r="FSU1367"/>
  <c r="FSU1372" s="1"/>
  <c r="FSB1372"/>
  <c r="FSE1367"/>
  <c r="FSE1372" s="1"/>
  <c r="FRL1372"/>
  <c r="FRO1367"/>
  <c r="FRO1372" s="1"/>
  <c r="FQV1372"/>
  <c r="FQY1367"/>
  <c r="FQY1372" s="1"/>
  <c r="FQF1372"/>
  <c r="FQI1367"/>
  <c r="FQI1372" s="1"/>
  <c r="FPP1372"/>
  <c r="FPS1367"/>
  <c r="FPS1372" s="1"/>
  <c r="FOZ1372"/>
  <c r="FPC1367"/>
  <c r="FPC1372" s="1"/>
  <c r="FOJ1372"/>
  <c r="FOM1367"/>
  <c r="FOM1372" s="1"/>
  <c r="FNT1372"/>
  <c r="FNW1367"/>
  <c r="FNW1372" s="1"/>
  <c r="FND1372"/>
  <c r="FNG1367"/>
  <c r="FNG1372" s="1"/>
  <c r="FMN1372"/>
  <c r="FMQ1367"/>
  <c r="FMQ1372" s="1"/>
  <c r="FLX1372"/>
  <c r="FMA1367"/>
  <c r="FMA1372" s="1"/>
  <c r="FLH1372"/>
  <c r="FLK1367"/>
  <c r="FLK1372" s="1"/>
  <c r="FKS1370"/>
  <c r="FKS1367"/>
  <c r="FJN1362"/>
  <c r="FIV1372"/>
  <c r="FIG1370"/>
  <c r="FIG1367"/>
  <c r="FHB1362"/>
  <c r="FGJ1372"/>
  <c r="FGM1367"/>
  <c r="FGM1372" s="1"/>
  <c r="FFU1370"/>
  <c r="FFU1367"/>
  <c r="FEP1362"/>
  <c r="FDX1372"/>
  <c r="FDI1370"/>
  <c r="FDI1367"/>
  <c r="FCD1362"/>
  <c r="FBL1372"/>
  <c r="FAW1370"/>
  <c r="FAW1367"/>
  <c r="EZR1362"/>
  <c r="EYZ1372"/>
  <c r="EYK1370"/>
  <c r="EYK1367"/>
  <c r="EXF1362"/>
  <c r="EWN1372"/>
  <c r="EVY1370"/>
  <c r="EVY1367"/>
  <c r="EUT1362"/>
  <c r="EUB1372"/>
  <c r="ETM1370"/>
  <c r="ETM1367"/>
  <c r="ESH1362"/>
  <c r="ERP1372"/>
  <c r="ERA1370"/>
  <c r="ERA1367"/>
  <c r="EPV1362"/>
  <c r="EPD1372"/>
  <c r="EOO1370"/>
  <c r="EOO1367"/>
  <c r="ENJ1362"/>
  <c r="EMR1372"/>
  <c r="EMC1370"/>
  <c r="EMC1367"/>
  <c r="EKX1362"/>
  <c r="EKF1372"/>
  <c r="EJQ1370"/>
  <c r="EJQ1367"/>
  <c r="EIL1362"/>
  <c r="EHT1372"/>
  <c r="EHE1370"/>
  <c r="EHE1367"/>
  <c r="EFZ1362"/>
  <c r="EFH1372"/>
  <c r="EES1370"/>
  <c r="EES1367"/>
  <c r="EDN1362"/>
  <c r="ECV1372"/>
  <c r="ECG1370"/>
  <c r="ECG1367"/>
  <c r="EBB1362"/>
  <c r="EAJ1372"/>
  <c r="DZU1370"/>
  <c r="DZU1367"/>
  <c r="DYP1362"/>
  <c r="DXX1372"/>
  <c r="DXI1370"/>
  <c r="DXI1367"/>
  <c r="DWD1362"/>
  <c r="DVL1372"/>
  <c r="DUW1370"/>
  <c r="DUW1367"/>
  <c r="DTR1362"/>
  <c r="DSZ1372"/>
  <c r="DSK1370"/>
  <c r="DSK1367"/>
  <c r="DRF1362"/>
  <c r="DQN1372"/>
  <c r="DPY1370"/>
  <c r="DPY1367"/>
  <c r="DOT1362"/>
  <c r="DOB1372"/>
  <c r="DNM1370"/>
  <c r="DNM1367"/>
  <c r="DMH1362"/>
  <c r="DLP1372"/>
  <c r="DLA1370"/>
  <c r="DLA1367"/>
  <c r="DJV1362"/>
  <c r="DJD1372"/>
  <c r="DIO1370"/>
  <c r="DIO1367"/>
  <c r="DHJ1362"/>
  <c r="DGR1372"/>
  <c r="DGC1370"/>
  <c r="DGC1367"/>
  <c r="DEX1362"/>
  <c r="DEF1372"/>
  <c r="DDQ1370"/>
  <c r="DDQ1367"/>
  <c r="DCL1362"/>
  <c r="DBT1372"/>
  <c r="DBE1370"/>
  <c r="DBE1367"/>
  <c r="CZZ1362"/>
  <c r="CZH1372"/>
  <c r="CYS1370"/>
  <c r="CYS1367"/>
  <c r="CXL1370"/>
  <c r="CXL1367"/>
  <c r="CWF1370"/>
  <c r="CWF1367"/>
  <c r="CUZ1370"/>
  <c r="CUZ1367"/>
  <c r="CTT1370"/>
  <c r="CTT1367"/>
  <c r="CSN1370"/>
  <c r="CSN1367"/>
  <c r="CRH1370"/>
  <c r="CRH1367"/>
  <c r="CQB1370"/>
  <c r="CQB1367"/>
  <c r="COV1370"/>
  <c r="COV1367"/>
  <c r="CNP1370"/>
  <c r="CNP1367"/>
  <c r="CMJ1370"/>
  <c r="CMJ1367"/>
  <c r="CLD1370"/>
  <c r="CLD1367"/>
  <c r="CJX1370"/>
  <c r="CJX1367"/>
  <c r="CIR1370"/>
  <c r="CIR1367"/>
  <c r="CHL1370"/>
  <c r="CHL1367"/>
  <c r="CGF1370"/>
  <c r="CGF1367"/>
  <c r="CEZ1370"/>
  <c r="CEZ1367"/>
  <c r="CDT1370"/>
  <c r="CDT1367"/>
  <c r="CCN1370"/>
  <c r="CCN1367"/>
  <c r="CBH1370"/>
  <c r="CBH1367"/>
  <c r="CAB1370"/>
  <c r="CAB1367"/>
  <c r="BYV1370"/>
  <c r="BYV1367"/>
  <c r="BXP1370"/>
  <c r="BXP1367"/>
  <c r="BWJ1370"/>
  <c r="BWJ1367"/>
  <c r="BVD1370"/>
  <c r="BVD1367"/>
  <c r="BTX1370"/>
  <c r="BTX1367"/>
  <c r="BSR1370"/>
  <c r="BSR1367"/>
  <c r="BRL1370"/>
  <c r="BRL1367"/>
  <c r="BQF1370"/>
  <c r="BQF1367"/>
  <c r="BOZ1370"/>
  <c r="BOZ1367"/>
  <c r="BNT1370"/>
  <c r="BNT1367"/>
  <c r="BMN1370"/>
  <c r="BMN1367"/>
  <c r="BLH1370"/>
  <c r="BLH1367"/>
  <c r="BKB1370"/>
  <c r="BKB1367"/>
  <c r="BIV1370"/>
  <c r="BIV1367"/>
  <c r="BHP1370"/>
  <c r="BHP1367"/>
  <c r="BGJ1370"/>
  <c r="BGJ1367"/>
  <c r="BFD1370"/>
  <c r="BFD1367"/>
  <c r="BDX1370"/>
  <c r="BDX1367"/>
  <c r="BCR1370"/>
  <c r="BCR1367"/>
  <c r="BBL1370"/>
  <c r="BBL1367"/>
  <c r="BAF1370"/>
  <c r="BAF1367"/>
  <c r="AYZ1370"/>
  <c r="AYZ1367"/>
  <c r="AXT1370"/>
  <c r="AXT1367"/>
  <c r="AWN1370"/>
  <c r="AWN1367"/>
  <c r="AVH1370"/>
  <c r="AVH1367"/>
  <c r="AUB1370"/>
  <c r="AUB1367"/>
  <c r="ASV1370"/>
  <c r="ASV1367"/>
  <c r="ARP1370"/>
  <c r="ARP1367"/>
  <c r="AQJ1370"/>
  <c r="AQJ1367"/>
  <c r="APD1370"/>
  <c r="APD1367"/>
  <c r="P1367" l="1"/>
  <c r="P1372" s="1"/>
  <c r="DLA1372"/>
  <c r="DLB1367"/>
  <c r="DLB1372" s="1"/>
  <c r="DPY1372"/>
  <c r="DPZ1367"/>
  <c r="DPZ1372" s="1"/>
  <c r="DZU1372"/>
  <c r="DZV1367"/>
  <c r="DZV1372" s="1"/>
  <c r="EES1372"/>
  <c r="EET1367"/>
  <c r="EET1372" s="1"/>
  <c r="EJQ1372"/>
  <c r="EJR1367"/>
  <c r="EJR1372" s="1"/>
  <c r="ETM1372"/>
  <c r="ETN1367"/>
  <c r="ETN1372" s="1"/>
  <c r="EYK1372"/>
  <c r="EYL1367"/>
  <c r="EYL1372" s="1"/>
  <c r="FIG1372"/>
  <c r="FIH1367"/>
  <c r="FIH1372" s="1"/>
  <c r="APD1372"/>
  <c r="APG1367"/>
  <c r="APG1372" s="1"/>
  <c r="AQJ1372"/>
  <c r="AQM1367"/>
  <c r="AQM1372" s="1"/>
  <c r="ARP1372"/>
  <c r="ARS1367"/>
  <c r="ARS1372" s="1"/>
  <c r="ASV1372"/>
  <c r="ASY1367"/>
  <c r="ASY1372" s="1"/>
  <c r="AUB1372"/>
  <c r="AUE1367"/>
  <c r="AUE1372" s="1"/>
  <c r="AVH1372"/>
  <c r="AVK1367"/>
  <c r="AVK1372" s="1"/>
  <c r="AWN1372"/>
  <c r="AWQ1367"/>
  <c r="AWQ1372" s="1"/>
  <c r="AXT1372"/>
  <c r="AXW1367"/>
  <c r="AXW1372" s="1"/>
  <c r="AYZ1372"/>
  <c r="AZC1367"/>
  <c r="AZC1372" s="1"/>
  <c r="BAF1372"/>
  <c r="BAI1367"/>
  <c r="BAI1372" s="1"/>
  <c r="BBL1372"/>
  <c r="BBO1367"/>
  <c r="BBO1372" s="1"/>
  <c r="BCR1372"/>
  <c r="BCU1367"/>
  <c r="BCU1372" s="1"/>
  <c r="BDX1372"/>
  <c r="BEA1367"/>
  <c r="BEA1372" s="1"/>
  <c r="BFD1372"/>
  <c r="BFG1367"/>
  <c r="BFG1372" s="1"/>
  <c r="BGJ1372"/>
  <c r="BGM1367"/>
  <c r="BGM1372" s="1"/>
  <c r="BHP1372"/>
  <c r="BHS1367"/>
  <c r="BHS1372" s="1"/>
  <c r="BIV1372"/>
  <c r="BIY1367"/>
  <c r="BIY1372" s="1"/>
  <c r="BKB1372"/>
  <c r="BKE1367"/>
  <c r="BKE1372" s="1"/>
  <c r="BLH1372"/>
  <c r="BLK1367"/>
  <c r="BLK1372" s="1"/>
  <c r="BMN1372"/>
  <c r="BMQ1367"/>
  <c r="BMQ1372" s="1"/>
  <c r="BNT1372"/>
  <c r="BNW1367"/>
  <c r="BNW1372" s="1"/>
  <c r="BOZ1372"/>
  <c r="BPC1367"/>
  <c r="BPC1372" s="1"/>
  <c r="BQF1372"/>
  <c r="BQI1367"/>
  <c r="BQI1372" s="1"/>
  <c r="BRL1372"/>
  <c r="BRO1367"/>
  <c r="BRO1372" s="1"/>
  <c r="BSR1372"/>
  <c r="BSU1367"/>
  <c r="BSU1372" s="1"/>
  <c r="BTX1372"/>
  <c r="BUA1367"/>
  <c r="BUA1372" s="1"/>
  <c r="BVD1372"/>
  <c r="BVG1367"/>
  <c r="BVG1372" s="1"/>
  <c r="BWJ1372"/>
  <c r="BWM1367"/>
  <c r="BWM1372" s="1"/>
  <c r="BXP1372"/>
  <c r="BXS1367"/>
  <c r="BXS1372" s="1"/>
  <c r="BYV1372"/>
  <c r="BYY1367"/>
  <c r="BYY1372" s="1"/>
  <c r="CAB1372"/>
  <c r="CAE1367"/>
  <c r="CAE1372" s="1"/>
  <c r="CBH1372"/>
  <c r="CBK1367"/>
  <c r="CBK1372" s="1"/>
  <c r="CCN1372"/>
  <c r="CCQ1367"/>
  <c r="CCQ1372" s="1"/>
  <c r="CDT1372"/>
  <c r="CDW1367"/>
  <c r="CDW1372" s="1"/>
  <c r="CEZ1372"/>
  <c r="CFC1367"/>
  <c r="CFC1372" s="1"/>
  <c r="CGF1372"/>
  <c r="CGI1367"/>
  <c r="CGI1372" s="1"/>
  <c r="CHL1372"/>
  <c r="CHO1367"/>
  <c r="CHO1372" s="1"/>
  <c r="CIR1372"/>
  <c r="CIU1367"/>
  <c r="CIU1372" s="1"/>
  <c r="CJX1372"/>
  <c r="CKA1367"/>
  <c r="CKA1372" s="1"/>
  <c r="CLD1372"/>
  <c r="CLG1367"/>
  <c r="CLG1372" s="1"/>
  <c r="CMJ1372"/>
  <c r="CMM1367"/>
  <c r="CMM1372" s="1"/>
  <c r="CNP1372"/>
  <c r="CNS1367"/>
  <c r="CNS1372" s="1"/>
  <c r="COV1372"/>
  <c r="COY1367"/>
  <c r="COY1372" s="1"/>
  <c r="CQB1372"/>
  <c r="CQE1367"/>
  <c r="CQE1372" s="1"/>
  <c r="CRH1372"/>
  <c r="CRK1367"/>
  <c r="CRK1372" s="1"/>
  <c r="CSN1372"/>
  <c r="CSQ1367"/>
  <c r="CSQ1372" s="1"/>
  <c r="CTT1372"/>
  <c r="CTW1367"/>
  <c r="CTW1372" s="1"/>
  <c r="CUZ1372"/>
  <c r="CVC1367"/>
  <c r="CVC1372" s="1"/>
  <c r="CWF1372"/>
  <c r="CWI1367"/>
  <c r="CWI1372" s="1"/>
  <c r="CXL1372"/>
  <c r="CXO1367"/>
  <c r="CXO1372" s="1"/>
  <c r="CYS1372"/>
  <c r="CYT1367"/>
  <c r="CYT1372" s="1"/>
  <c r="DDQ1372"/>
  <c r="DDR1367"/>
  <c r="DDR1372" s="1"/>
  <c r="DIO1372"/>
  <c r="DIP1367"/>
  <c r="DIP1372" s="1"/>
  <c r="DNM1372"/>
  <c r="DNN1367"/>
  <c r="DNN1372" s="1"/>
  <c r="DSK1372"/>
  <c r="DSL1367"/>
  <c r="DSL1372" s="1"/>
  <c r="DXI1372"/>
  <c r="DXJ1367"/>
  <c r="DXJ1372" s="1"/>
  <c r="ECG1372"/>
  <c r="ECH1367"/>
  <c r="ECH1372" s="1"/>
  <c r="EHE1372"/>
  <c r="EHF1367"/>
  <c r="EHF1372" s="1"/>
  <c r="EMC1372"/>
  <c r="EMD1367"/>
  <c r="EMD1372" s="1"/>
  <c r="ERA1372"/>
  <c r="ERB1367"/>
  <c r="ERB1372" s="1"/>
  <c r="EVY1372"/>
  <c r="EVZ1367"/>
  <c r="EVZ1372" s="1"/>
  <c r="FAW1372"/>
  <c r="FAX1367"/>
  <c r="FAX1372" s="1"/>
  <c r="FFU1372"/>
  <c r="FFV1367"/>
  <c r="FFV1372" s="1"/>
  <c r="FKS1372"/>
  <c r="FKT1367"/>
  <c r="FKT1372" s="1"/>
  <c r="X1372"/>
  <c r="AA1367"/>
  <c r="AA1372" s="1"/>
  <c r="BD1372"/>
  <c r="BG1367"/>
  <c r="BG1372" s="1"/>
  <c r="CJ1372"/>
  <c r="CM1367"/>
  <c r="CM1372" s="1"/>
  <c r="DP1372"/>
  <c r="DS1367"/>
  <c r="DS1372" s="1"/>
  <c r="EV1372"/>
  <c r="EY1367"/>
  <c r="EY1372" s="1"/>
  <c r="GB1372"/>
  <c r="GE1367"/>
  <c r="GE1372" s="1"/>
  <c r="HH1372"/>
  <c r="HK1367"/>
  <c r="HK1372" s="1"/>
  <c r="IN1372"/>
  <c r="IQ1367"/>
  <c r="IQ1372" s="1"/>
  <c r="JT1372"/>
  <c r="JW1367"/>
  <c r="JW1372" s="1"/>
  <c r="KZ1372"/>
  <c r="LC1367"/>
  <c r="LC1372" s="1"/>
  <c r="MF1372"/>
  <c r="MI1367"/>
  <c r="MI1372" s="1"/>
  <c r="NL1372"/>
  <c r="NO1367"/>
  <c r="NO1372" s="1"/>
  <c r="OR1372"/>
  <c r="OU1367"/>
  <c r="OU1372" s="1"/>
  <c r="PX1372"/>
  <c r="QA1367"/>
  <c r="QA1372" s="1"/>
  <c r="RD1372"/>
  <c r="RG1367"/>
  <c r="RG1372" s="1"/>
  <c r="SJ1372"/>
  <c r="SM1367"/>
  <c r="SM1372" s="1"/>
  <c r="TP1372"/>
  <c r="TS1367"/>
  <c r="TS1372" s="1"/>
  <c r="UV1372"/>
  <c r="UY1367"/>
  <c r="UY1372" s="1"/>
  <c r="WB1372"/>
  <c r="WE1367"/>
  <c r="WE1372" s="1"/>
  <c r="XH1372"/>
  <c r="XK1367"/>
  <c r="XK1372" s="1"/>
  <c r="YN1372"/>
  <c r="YQ1367"/>
  <c r="YQ1372" s="1"/>
  <c r="ZT1372"/>
  <c r="ZW1367"/>
  <c r="ZW1372" s="1"/>
  <c r="AAZ1372"/>
  <c r="ABC1367"/>
  <c r="ABC1372" s="1"/>
  <c r="ACF1372"/>
  <c r="ACI1367"/>
  <c r="ACI1372" s="1"/>
  <c r="ADL1372"/>
  <c r="ADO1367"/>
  <c r="ADO1372" s="1"/>
  <c r="AER1372"/>
  <c r="AEU1367"/>
  <c r="AEU1372" s="1"/>
  <c r="AFX1372"/>
  <c r="AGA1367"/>
  <c r="AGA1372" s="1"/>
  <c r="AHD1372"/>
  <c r="AHG1367"/>
  <c r="AHG1372" s="1"/>
  <c r="AIJ1372"/>
  <c r="AIM1367"/>
  <c r="AIM1372" s="1"/>
  <c r="AJP1372"/>
  <c r="AJS1367"/>
  <c r="AJS1372" s="1"/>
  <c r="AKV1372"/>
  <c r="AKY1367"/>
  <c r="AKY1372" s="1"/>
  <c r="AMB1372"/>
  <c r="AME1367"/>
  <c r="AME1372" s="1"/>
  <c r="ANH1372"/>
  <c r="ANK1367"/>
  <c r="ANK1372" s="1"/>
  <c r="AON1372"/>
  <c r="AOQ1367"/>
  <c r="AOQ1372" s="1"/>
  <c r="I1372"/>
  <c r="J1367"/>
  <c r="J1372" s="1"/>
  <c r="AO1372"/>
  <c r="AP1367"/>
  <c r="AP1372" s="1"/>
  <c r="BU1372"/>
  <c r="BV1367"/>
  <c r="BV1372" s="1"/>
  <c r="DA1372"/>
  <c r="DB1367"/>
  <c r="DB1372" s="1"/>
  <c r="EG1372"/>
  <c r="EH1367"/>
  <c r="EH1372" s="1"/>
  <c r="FM1372"/>
  <c r="FN1367"/>
  <c r="FN1372" s="1"/>
  <c r="GS1372"/>
  <c r="GT1367"/>
  <c r="GT1372" s="1"/>
  <c r="HY1372"/>
  <c r="HZ1367"/>
  <c r="HZ1372" s="1"/>
  <c r="JE1372"/>
  <c r="JF1367"/>
  <c r="JF1372" s="1"/>
  <c r="KK1372"/>
  <c r="KL1367"/>
  <c r="KL1372" s="1"/>
  <c r="LQ1372"/>
  <c r="LR1367"/>
  <c r="LR1372" s="1"/>
  <c r="MW1372"/>
  <c r="MX1367"/>
  <c r="MX1372" s="1"/>
  <c r="OC1372"/>
  <c r="OD1367"/>
  <c r="OD1372" s="1"/>
  <c r="PI1372"/>
  <c r="PJ1367"/>
  <c r="PJ1372" s="1"/>
  <c r="QO1372"/>
  <c r="QP1367"/>
  <c r="QP1372" s="1"/>
  <c r="RU1372"/>
  <c r="RV1367"/>
  <c r="RV1372" s="1"/>
  <c r="TA1372"/>
  <c r="TB1367"/>
  <c r="TB1372" s="1"/>
  <c r="UG1372"/>
  <c r="UH1367"/>
  <c r="UH1372" s="1"/>
  <c r="VM1372"/>
  <c r="VN1367"/>
  <c r="VN1372" s="1"/>
  <c r="WS1372"/>
  <c r="WT1367"/>
  <c r="WT1372" s="1"/>
  <c r="XY1372"/>
  <c r="XZ1367"/>
  <c r="XZ1372" s="1"/>
  <c r="ZE1372"/>
  <c r="ZF1367"/>
  <c r="ZF1372" s="1"/>
  <c r="AAK1372"/>
  <c r="AAL1367"/>
  <c r="AAL1372" s="1"/>
  <c r="ABQ1372"/>
  <c r="ABR1367"/>
  <c r="ABR1372" s="1"/>
  <c r="ACW1372"/>
  <c r="ACX1367"/>
  <c r="ACX1372" s="1"/>
  <c r="AEC1372"/>
  <c r="AED1367"/>
  <c r="AED1372" s="1"/>
  <c r="AFI1372"/>
  <c r="AFJ1367"/>
  <c r="AFJ1372" s="1"/>
  <c r="AGO1372"/>
  <c r="AGP1367"/>
  <c r="AGP1372" s="1"/>
  <c r="AHU1372"/>
  <c r="AHV1367"/>
  <c r="AHV1372" s="1"/>
  <c r="AJA1372"/>
  <c r="AJB1367"/>
  <c r="AJB1372" s="1"/>
  <c r="AKG1372"/>
  <c r="AKH1367"/>
  <c r="AKH1372" s="1"/>
  <c r="ALM1372"/>
  <c r="ALN1367"/>
  <c r="ALN1372" s="1"/>
  <c r="AMS1372"/>
  <c r="AMT1367"/>
  <c r="AMT1372" s="1"/>
  <c r="ANY1372"/>
  <c r="ANZ1367"/>
  <c r="ANZ1372" s="1"/>
  <c r="APE1372"/>
  <c r="APF1367"/>
  <c r="APF1372" s="1"/>
  <c r="AQK1372"/>
  <c r="AQL1367"/>
  <c r="AQL1372" s="1"/>
  <c r="ARQ1372"/>
  <c r="ARR1367"/>
  <c r="ARR1372" s="1"/>
  <c r="ASW1372"/>
  <c r="ASX1367"/>
  <c r="ASX1372" s="1"/>
  <c r="AUC1372"/>
  <c r="AUD1367"/>
  <c r="AUD1372" s="1"/>
  <c r="AVI1372"/>
  <c r="AVJ1367"/>
  <c r="AVJ1372" s="1"/>
  <c r="AWO1372"/>
  <c r="AWP1367"/>
  <c r="AWP1372" s="1"/>
  <c r="AXU1372"/>
  <c r="AXV1367"/>
  <c r="AXV1372" s="1"/>
  <c r="AZA1372"/>
  <c r="AZB1367"/>
  <c r="AZB1372" s="1"/>
  <c r="BAG1372"/>
  <c r="BAH1367"/>
  <c r="BAH1372" s="1"/>
  <c r="BBM1372"/>
  <c r="BBN1367"/>
  <c r="BBN1372" s="1"/>
  <c r="BCS1372"/>
  <c r="BCT1367"/>
  <c r="BCT1372" s="1"/>
  <c r="BDY1372"/>
  <c r="BDZ1367"/>
  <c r="BDZ1372" s="1"/>
  <c r="BFE1372"/>
  <c r="BFF1367"/>
  <c r="BFF1372" s="1"/>
  <c r="BGK1372"/>
  <c r="BGL1367"/>
  <c r="BGL1372" s="1"/>
  <c r="BHQ1372"/>
  <c r="BHR1367"/>
  <c r="BHR1372" s="1"/>
  <c r="BIW1372"/>
  <c r="BIX1367"/>
  <c r="BIX1372" s="1"/>
  <c r="BKC1372"/>
  <c r="BKD1367"/>
  <c r="BKD1372" s="1"/>
  <c r="BLI1372"/>
  <c r="BLJ1367"/>
  <c r="BLJ1372" s="1"/>
  <c r="BMO1372"/>
  <c r="BMP1367"/>
  <c r="BMP1372" s="1"/>
  <c r="BNU1372"/>
  <c r="BNV1367"/>
  <c r="BNV1372" s="1"/>
  <c r="BPA1372"/>
  <c r="BPB1367"/>
  <c r="BPB1372" s="1"/>
  <c r="BQG1372"/>
  <c r="BQH1367"/>
  <c r="BQH1372" s="1"/>
  <c r="BRM1372"/>
  <c r="BRN1367"/>
  <c r="BRN1372" s="1"/>
  <c r="BSS1372"/>
  <c r="BST1367"/>
  <c r="BST1372" s="1"/>
  <c r="BTY1372"/>
  <c r="BTZ1367"/>
  <c r="BTZ1372" s="1"/>
  <c r="BVE1372"/>
  <c r="BVF1367"/>
  <c r="BVF1372" s="1"/>
  <c r="BWK1372"/>
  <c r="BWL1367"/>
  <c r="BWL1372" s="1"/>
  <c r="BXQ1372"/>
  <c r="BXR1367"/>
  <c r="BXR1372" s="1"/>
  <c r="BYW1372"/>
  <c r="BYX1367"/>
  <c r="BYX1372" s="1"/>
  <c r="CAC1372"/>
  <c r="CAD1367"/>
  <c r="CAD1372" s="1"/>
  <c r="CBI1372"/>
  <c r="CBJ1367"/>
  <c r="CBJ1372" s="1"/>
  <c r="CCO1372"/>
  <c r="CCP1367"/>
  <c r="CCP1372" s="1"/>
  <c r="CDU1372"/>
  <c r="CDV1367"/>
  <c r="CDV1372" s="1"/>
  <c r="CFA1372"/>
  <c r="CFB1367"/>
  <c r="CFB1372" s="1"/>
  <c r="CGG1372"/>
  <c r="CGH1367"/>
  <c r="CGH1372" s="1"/>
  <c r="CHM1372"/>
  <c r="CHN1367"/>
  <c r="CHN1372" s="1"/>
  <c r="CIS1372"/>
  <c r="CIT1367"/>
  <c r="CIT1372" s="1"/>
  <c r="CJY1372"/>
  <c r="CJZ1367"/>
  <c r="CJZ1372" s="1"/>
  <c r="CLE1372"/>
  <c r="CLF1367"/>
  <c r="CLF1372" s="1"/>
  <c r="CMK1372"/>
  <c r="CML1367"/>
  <c r="CML1372" s="1"/>
  <c r="CNQ1372"/>
  <c r="CNR1367"/>
  <c r="CNR1372" s="1"/>
  <c r="COW1372"/>
  <c r="COX1367"/>
  <c r="COX1372" s="1"/>
  <c r="CQC1372"/>
  <c r="CQD1367"/>
  <c r="CQD1372" s="1"/>
  <c r="CRI1372"/>
  <c r="CRJ1367"/>
  <c r="CRJ1372" s="1"/>
  <c r="CSO1372"/>
  <c r="CSP1367"/>
  <c r="CSP1372" s="1"/>
  <c r="CTU1372"/>
  <c r="CTV1367"/>
  <c r="CTV1372" s="1"/>
  <c r="CVA1372"/>
  <c r="CVB1367"/>
  <c r="CVB1372" s="1"/>
  <c r="CWG1372"/>
  <c r="CWH1367"/>
  <c r="CWH1372" s="1"/>
  <c r="CXM1372"/>
  <c r="CXN1367"/>
  <c r="CXN1372" s="1"/>
  <c r="CZI1372"/>
  <c r="CZJ1367"/>
  <c r="CZJ1372" s="1"/>
  <c r="DEG1372"/>
  <c r="DEH1367"/>
  <c r="DEH1372" s="1"/>
  <c r="DJE1372"/>
  <c r="DJF1367"/>
  <c r="DJF1372" s="1"/>
  <c r="DOC1372"/>
  <c r="DOD1367"/>
  <c r="DOD1372" s="1"/>
  <c r="DTA1372"/>
  <c r="DTB1367"/>
  <c r="DTB1372" s="1"/>
  <c r="DXY1372"/>
  <c r="DXZ1367"/>
  <c r="DXZ1372" s="1"/>
  <c r="ECW1372"/>
  <c r="ECX1367"/>
  <c r="ECX1372" s="1"/>
  <c r="EHU1372"/>
  <c r="EHV1367"/>
  <c r="EHV1372" s="1"/>
  <c r="EMS1372"/>
  <c r="EMT1367"/>
  <c r="EMT1372" s="1"/>
  <c r="ERQ1372"/>
  <c r="ERR1367"/>
  <c r="ERR1372" s="1"/>
  <c r="EWO1372"/>
  <c r="EWP1367"/>
  <c r="EWP1372" s="1"/>
  <c r="FBM1372"/>
  <c r="FBN1367"/>
  <c r="FBN1372" s="1"/>
  <c r="FGK1372"/>
  <c r="FGL1367"/>
  <c r="FGL1372" s="1"/>
  <c r="AQR1367"/>
  <c r="AQR1372" s="1"/>
  <c r="ATD1367"/>
  <c r="ATD1372" s="1"/>
  <c r="AVP1367"/>
  <c r="AVP1372" s="1"/>
  <c r="AYB1367"/>
  <c r="AYB1372" s="1"/>
  <c r="BAN1367"/>
  <c r="BAN1372" s="1"/>
  <c r="BCZ1367"/>
  <c r="BCZ1372" s="1"/>
  <c r="BFL1367"/>
  <c r="BFL1372" s="1"/>
  <c r="BHX1367"/>
  <c r="BHX1372" s="1"/>
  <c r="BKJ1367"/>
  <c r="BKJ1372" s="1"/>
  <c r="BMV1367"/>
  <c r="BMV1372" s="1"/>
  <c r="BPH1367"/>
  <c r="BPH1372" s="1"/>
  <c r="BRT1367"/>
  <c r="BRT1372" s="1"/>
  <c r="BUF1367"/>
  <c r="BUF1372" s="1"/>
  <c r="BWR1367"/>
  <c r="BWR1372" s="1"/>
  <c r="BZD1367"/>
  <c r="BZD1372" s="1"/>
  <c r="CBP1367"/>
  <c r="CBP1372" s="1"/>
  <c r="CEB1367"/>
  <c r="CEB1372" s="1"/>
  <c r="CGN1367"/>
  <c r="CGN1372" s="1"/>
  <c r="CIZ1367"/>
  <c r="CIZ1372" s="1"/>
  <c r="CLL1367"/>
  <c r="CLL1372" s="1"/>
  <c r="CNX1367"/>
  <c r="CNX1372" s="1"/>
  <c r="CQJ1367"/>
  <c r="CQJ1372" s="1"/>
  <c r="CSV1367"/>
  <c r="CSV1372" s="1"/>
  <c r="CVH1367"/>
  <c r="CVH1372" s="1"/>
  <c r="CXT1367"/>
  <c r="CXT1372" s="1"/>
  <c r="HHM1372"/>
  <c r="HHN1367"/>
  <c r="HHN1372" s="1"/>
  <c r="CZY1372"/>
  <c r="CZZ1367"/>
  <c r="CZZ1372" s="1"/>
  <c r="DEW1372"/>
  <c r="DEX1367"/>
  <c r="DEX1372" s="1"/>
  <c r="DJU1372"/>
  <c r="DJV1367"/>
  <c r="DJV1372" s="1"/>
  <c r="DOS1372"/>
  <c r="DOT1367"/>
  <c r="DOT1372" s="1"/>
  <c r="DTQ1372"/>
  <c r="DTR1367"/>
  <c r="DTR1372" s="1"/>
  <c r="DYO1372"/>
  <c r="DYP1367"/>
  <c r="DYP1372" s="1"/>
  <c r="EDM1372"/>
  <c r="EDN1367"/>
  <c r="EDN1372" s="1"/>
  <c r="EIK1372"/>
  <c r="EIL1367"/>
  <c r="EIL1372" s="1"/>
  <c r="ENI1372"/>
  <c r="ENJ1367"/>
  <c r="ENJ1372" s="1"/>
  <c r="ESG1372"/>
  <c r="ESH1367"/>
  <c r="ESH1372" s="1"/>
  <c r="EXE1372"/>
  <c r="EXF1367"/>
  <c r="EXF1372" s="1"/>
  <c r="FCC1372"/>
  <c r="FCD1367"/>
  <c r="FCD1372" s="1"/>
  <c r="FHA1372"/>
  <c r="FHB1367"/>
  <c r="FHB1372" s="1"/>
  <c r="H1372"/>
  <c r="K1367"/>
  <c r="K1372" s="1"/>
  <c r="AN1372"/>
  <c r="AQ1367"/>
  <c r="AQ1372" s="1"/>
  <c r="BT1372"/>
  <c r="BW1367"/>
  <c r="BW1372" s="1"/>
  <c r="CZ1372"/>
  <c r="DC1367"/>
  <c r="DC1372" s="1"/>
  <c r="EF1372"/>
  <c r="EI1367"/>
  <c r="EI1372" s="1"/>
  <c r="FL1372"/>
  <c r="FO1367"/>
  <c r="FO1372" s="1"/>
  <c r="GR1372"/>
  <c r="GU1367"/>
  <c r="GU1372" s="1"/>
  <c r="HX1372"/>
  <c r="IA1367"/>
  <c r="IA1372" s="1"/>
  <c r="JD1372"/>
  <c r="JG1367"/>
  <c r="JG1372" s="1"/>
  <c r="KJ1372"/>
  <c r="KM1367"/>
  <c r="KM1372" s="1"/>
  <c r="LP1372"/>
  <c r="LS1367"/>
  <c r="LS1372" s="1"/>
  <c r="MV1372"/>
  <c r="MY1367"/>
  <c r="MY1372" s="1"/>
  <c r="OB1372"/>
  <c r="OE1367"/>
  <c r="OE1372" s="1"/>
  <c r="PH1372"/>
  <c r="PK1367"/>
  <c r="PK1372" s="1"/>
  <c r="QN1372"/>
  <c r="QQ1367"/>
  <c r="QQ1372" s="1"/>
  <c r="RT1372"/>
  <c r="RW1367"/>
  <c r="RW1372" s="1"/>
  <c r="SZ1372"/>
  <c r="TC1367"/>
  <c r="TC1372" s="1"/>
  <c r="UF1372"/>
  <c r="UI1367"/>
  <c r="UI1372" s="1"/>
  <c r="VL1372"/>
  <c r="VO1367"/>
  <c r="VO1372" s="1"/>
  <c r="WR1372"/>
  <c r="WU1367"/>
  <c r="WU1372" s="1"/>
  <c r="XX1372"/>
  <c r="YA1367"/>
  <c r="YA1372" s="1"/>
  <c r="ZD1372"/>
  <c r="ZG1367"/>
  <c r="ZG1372" s="1"/>
  <c r="AAJ1372"/>
  <c r="AAM1367"/>
  <c r="AAM1372" s="1"/>
  <c r="ABP1372"/>
  <c r="ABS1367"/>
  <c r="ABS1372" s="1"/>
  <c r="ACV1372"/>
  <c r="ACY1367"/>
  <c r="ACY1372" s="1"/>
  <c r="AEB1372"/>
  <c r="AEE1367"/>
  <c r="AEE1372" s="1"/>
  <c r="AFH1372"/>
  <c r="AFK1367"/>
  <c r="AFK1372" s="1"/>
  <c r="AGN1372"/>
  <c r="AGQ1367"/>
  <c r="AGQ1372" s="1"/>
  <c r="AHT1372"/>
  <c r="AHW1367"/>
  <c r="AHW1372" s="1"/>
  <c r="AIZ1372"/>
  <c r="AJC1367"/>
  <c r="AJC1372" s="1"/>
  <c r="AKF1372"/>
  <c r="AKI1367"/>
  <c r="AKI1372" s="1"/>
  <c r="ALL1372"/>
  <c r="ALO1367"/>
  <c r="ALO1372" s="1"/>
  <c r="AMR1372"/>
  <c r="AMU1367"/>
  <c r="AMU1372" s="1"/>
  <c r="ANX1372"/>
  <c r="AOA1367"/>
  <c r="AOA1372" s="1"/>
  <c r="Y1372"/>
  <c r="Z1367"/>
  <c r="Z1372" s="1"/>
  <c r="BE1372"/>
  <c r="BF1367"/>
  <c r="BF1372" s="1"/>
  <c r="CK1372"/>
  <c r="CL1367"/>
  <c r="CL1372" s="1"/>
  <c r="DQ1372"/>
  <c r="DR1367"/>
  <c r="DR1372" s="1"/>
  <c r="EW1372"/>
  <c r="EX1367"/>
  <c r="EX1372" s="1"/>
  <c r="GC1372"/>
  <c r="GD1367"/>
  <c r="GD1372" s="1"/>
  <c r="HI1372"/>
  <c r="HJ1367"/>
  <c r="HJ1372" s="1"/>
  <c r="IO1372"/>
  <c r="IP1367"/>
  <c r="IP1372" s="1"/>
  <c r="JU1372"/>
  <c r="JV1367"/>
  <c r="JV1372" s="1"/>
  <c r="LA1372"/>
  <c r="LB1367"/>
  <c r="LB1372" s="1"/>
  <c r="MG1372"/>
  <c r="MH1367"/>
  <c r="MH1372" s="1"/>
  <c r="NM1372"/>
  <c r="NN1367"/>
  <c r="NN1372" s="1"/>
  <c r="OS1372"/>
  <c r="OT1367"/>
  <c r="OT1372" s="1"/>
  <c r="PY1372"/>
  <c r="PZ1367"/>
  <c r="PZ1372" s="1"/>
  <c r="RE1372"/>
  <c r="RF1367"/>
  <c r="RF1372" s="1"/>
  <c r="SK1372"/>
  <c r="SL1367"/>
  <c r="SL1372" s="1"/>
  <c r="TQ1372"/>
  <c r="TR1367"/>
  <c r="TR1372" s="1"/>
  <c r="UW1372"/>
  <c r="UX1367"/>
  <c r="UX1372" s="1"/>
  <c r="WC1372"/>
  <c r="WD1367"/>
  <c r="WD1372" s="1"/>
  <c r="XI1372"/>
  <c r="XJ1367"/>
  <c r="XJ1372" s="1"/>
  <c r="YO1372"/>
  <c r="YP1367"/>
  <c r="YP1372" s="1"/>
  <c r="ZU1372"/>
  <c r="ZV1367"/>
  <c r="ZV1372" s="1"/>
  <c r="ABA1372"/>
  <c r="ABB1367"/>
  <c r="ABB1372" s="1"/>
  <c r="ACG1372"/>
  <c r="ACH1367"/>
  <c r="ACH1372" s="1"/>
  <c r="ADM1372"/>
  <c r="ADN1367"/>
  <c r="ADN1372" s="1"/>
  <c r="AES1372"/>
  <c r="AET1367"/>
  <c r="AET1372" s="1"/>
  <c r="AFY1372"/>
  <c r="AFZ1367"/>
  <c r="AFZ1372" s="1"/>
  <c r="AHE1372"/>
  <c r="AHF1367"/>
  <c r="AHF1372" s="1"/>
  <c r="AIK1372"/>
  <c r="AIL1367"/>
  <c r="AIL1372" s="1"/>
  <c r="AJQ1372"/>
  <c r="AJR1367"/>
  <c r="AJR1372" s="1"/>
  <c r="AKW1372"/>
  <c r="AKX1367"/>
  <c r="AKX1372" s="1"/>
  <c r="AMC1372"/>
  <c r="AMD1367"/>
  <c r="AMD1372" s="1"/>
  <c r="ANI1372"/>
  <c r="ANJ1367"/>
  <c r="ANJ1372" s="1"/>
  <c r="AOO1372"/>
  <c r="AOP1367"/>
  <c r="AOP1372" s="1"/>
  <c r="APU1372"/>
  <c r="APV1367"/>
  <c r="APV1372" s="1"/>
  <c r="ARA1372"/>
  <c r="ARB1367"/>
  <c r="ARB1372" s="1"/>
  <c r="ASG1372"/>
  <c r="ASH1367"/>
  <c r="ASH1372" s="1"/>
  <c r="ATM1372"/>
  <c r="ATN1367"/>
  <c r="ATN1372" s="1"/>
  <c r="AUS1372"/>
  <c r="AUT1367"/>
  <c r="AUT1372" s="1"/>
  <c r="AVY1372"/>
  <c r="AVZ1367"/>
  <c r="AVZ1372" s="1"/>
  <c r="AXE1372"/>
  <c r="AXF1367"/>
  <c r="AXF1372" s="1"/>
  <c r="AYK1372"/>
  <c r="AYL1367"/>
  <c r="AYL1372" s="1"/>
  <c r="AZQ1372"/>
  <c r="AZR1367"/>
  <c r="AZR1372" s="1"/>
  <c r="BAW1372"/>
  <c r="BAX1367"/>
  <c r="BAX1372" s="1"/>
  <c r="BCC1372"/>
  <c r="BCD1367"/>
  <c r="BCD1372" s="1"/>
  <c r="BDI1372"/>
  <c r="BDJ1367"/>
  <c r="BDJ1372" s="1"/>
  <c r="BEO1372"/>
  <c r="BEP1367"/>
  <c r="BEP1372" s="1"/>
  <c r="BFU1372"/>
  <c r="BFV1367"/>
  <c r="BFV1372" s="1"/>
  <c r="BHA1372"/>
  <c r="BHB1367"/>
  <c r="BHB1372" s="1"/>
  <c r="BIG1372"/>
  <c r="BIH1367"/>
  <c r="BIH1372" s="1"/>
  <c r="BJM1372"/>
  <c r="BJN1367"/>
  <c r="BJN1372" s="1"/>
  <c r="BKS1372"/>
  <c r="BKT1367"/>
  <c r="BKT1372" s="1"/>
  <c r="BLY1372"/>
  <c r="BLZ1367"/>
  <c r="BLZ1372" s="1"/>
  <c r="BNE1372"/>
  <c r="BNF1367"/>
  <c r="BNF1372" s="1"/>
  <c r="BOK1372"/>
  <c r="BOL1367"/>
  <c r="BOL1372" s="1"/>
  <c r="BPQ1372"/>
  <c r="BPR1367"/>
  <c r="BPR1372" s="1"/>
  <c r="BQW1372"/>
  <c r="BQX1367"/>
  <c r="BQX1372" s="1"/>
  <c r="BSC1372"/>
  <c r="BSD1367"/>
  <c r="BSD1372" s="1"/>
  <c r="BTI1372"/>
  <c r="BTJ1367"/>
  <c r="BTJ1372" s="1"/>
  <c r="BUO1372"/>
  <c r="BUP1367"/>
  <c r="BUP1372" s="1"/>
  <c r="BVU1372"/>
  <c r="BVV1367"/>
  <c r="BVV1372" s="1"/>
  <c r="BXA1372"/>
  <c r="BXB1367"/>
  <c r="BXB1372" s="1"/>
  <c r="BYG1372"/>
  <c r="BYH1367"/>
  <c r="BYH1372" s="1"/>
  <c r="BZM1372"/>
  <c r="BZN1367"/>
  <c r="BZN1372" s="1"/>
  <c r="CAS1372"/>
  <c r="CAT1367"/>
  <c r="CAT1372" s="1"/>
  <c r="CBY1372"/>
  <c r="CBZ1367"/>
  <c r="CBZ1372" s="1"/>
  <c r="CDE1372"/>
  <c r="CDF1367"/>
  <c r="CDF1372" s="1"/>
  <c r="CEK1372"/>
  <c r="CEL1367"/>
  <c r="CEL1372" s="1"/>
  <c r="CFQ1372"/>
  <c r="CFR1367"/>
  <c r="CFR1372" s="1"/>
  <c r="CGW1372"/>
  <c r="CGX1367"/>
  <c r="CGX1372" s="1"/>
  <c r="CIC1372"/>
  <c r="CID1367"/>
  <c r="CID1372" s="1"/>
  <c r="CJI1372"/>
  <c r="CJJ1367"/>
  <c r="CJJ1372" s="1"/>
  <c r="CKO1372"/>
  <c r="CKP1367"/>
  <c r="CKP1372" s="1"/>
  <c r="CLU1372"/>
  <c r="CLV1367"/>
  <c r="CLV1372" s="1"/>
  <c r="CNA1372"/>
  <c r="CNB1367"/>
  <c r="CNB1372" s="1"/>
  <c r="COG1372"/>
  <c r="COH1367"/>
  <c r="COH1372" s="1"/>
  <c r="CPM1372"/>
  <c r="CPN1367"/>
  <c r="CPN1372" s="1"/>
  <c r="CQS1372"/>
  <c r="CQT1367"/>
  <c r="CQT1372" s="1"/>
  <c r="CRY1372"/>
  <c r="CRZ1367"/>
  <c r="CRZ1372" s="1"/>
  <c r="CTE1372"/>
  <c r="CTF1367"/>
  <c r="CTF1372" s="1"/>
  <c r="CUK1372"/>
  <c r="CUL1367"/>
  <c r="CUL1372" s="1"/>
  <c r="CVQ1372"/>
  <c r="CVR1367"/>
  <c r="CVR1372" s="1"/>
  <c r="CWW1372"/>
  <c r="CWX1367"/>
  <c r="CWX1372" s="1"/>
  <c r="CYC1372"/>
  <c r="CYD1367"/>
  <c r="CYD1372" s="1"/>
  <c r="CYU1367"/>
  <c r="CYU1372" s="1"/>
  <c r="DDA1372"/>
  <c r="DDB1367"/>
  <c r="DDB1372" s="1"/>
  <c r="DDS1367"/>
  <c r="DDS1372" s="1"/>
  <c r="DHY1372"/>
  <c r="DHZ1367"/>
  <c r="DHZ1372" s="1"/>
  <c r="DIQ1367"/>
  <c r="DIQ1372" s="1"/>
  <c r="DMW1372"/>
  <c r="DMX1367"/>
  <c r="DMX1372" s="1"/>
  <c r="DNO1367"/>
  <c r="DNO1372" s="1"/>
  <c r="DRU1372"/>
  <c r="DRV1367"/>
  <c r="DRV1372" s="1"/>
  <c r="DSM1367"/>
  <c r="DSM1372" s="1"/>
  <c r="DWS1372"/>
  <c r="DWT1367"/>
  <c r="DWT1372" s="1"/>
  <c r="DXK1367"/>
  <c r="DXK1372" s="1"/>
  <c r="EBQ1372"/>
  <c r="EBR1367"/>
  <c r="EBR1372" s="1"/>
  <c r="ECI1367"/>
  <c r="ECI1372" s="1"/>
  <c r="EGO1372"/>
  <c r="EGP1367"/>
  <c r="EGP1372" s="1"/>
  <c r="EHG1367"/>
  <c r="EHG1372" s="1"/>
  <c r="ELM1372"/>
  <c r="ELN1367"/>
  <c r="ELN1372" s="1"/>
  <c r="EME1367"/>
  <c r="EME1372" s="1"/>
  <c r="EQK1372"/>
  <c r="EQL1367"/>
  <c r="EQL1372" s="1"/>
  <c r="ERC1367"/>
  <c r="ERC1372" s="1"/>
  <c r="EVI1372"/>
  <c r="EVJ1367"/>
  <c r="EVJ1372" s="1"/>
  <c r="EWA1367"/>
  <c r="EWA1372" s="1"/>
  <c r="FAG1372"/>
  <c r="FAH1367"/>
  <c r="FAH1372" s="1"/>
  <c r="FAY1367"/>
  <c r="FAY1372" s="1"/>
  <c r="FFE1372"/>
  <c r="FFF1367"/>
  <c r="FFF1372" s="1"/>
  <c r="FFW1367"/>
  <c r="FFW1372" s="1"/>
  <c r="FKC1372"/>
  <c r="FKD1367"/>
  <c r="FKD1372" s="1"/>
  <c r="FKU1367"/>
  <c r="FKU1372" s="1"/>
  <c r="AF1367"/>
  <c r="AF1372" s="1"/>
  <c r="CR1367"/>
  <c r="CR1372" s="1"/>
  <c r="FD1367"/>
  <c r="FD1372" s="1"/>
  <c r="HP1367"/>
  <c r="HP1372" s="1"/>
  <c r="KB1367"/>
  <c r="KB1372" s="1"/>
  <c r="MN1367"/>
  <c r="MN1372" s="1"/>
  <c r="OZ1367"/>
  <c r="OZ1372" s="1"/>
  <c r="RL1367"/>
  <c r="RL1372" s="1"/>
  <c r="TX1367"/>
  <c r="TX1372" s="1"/>
  <c r="WJ1367"/>
  <c r="WJ1372" s="1"/>
  <c r="YV1367"/>
  <c r="YV1372" s="1"/>
  <c r="ABH1367"/>
  <c r="ABH1372" s="1"/>
  <c r="ADT1367"/>
  <c r="ADT1372" s="1"/>
  <c r="AGF1367"/>
  <c r="AGF1372" s="1"/>
  <c r="AIR1367"/>
  <c r="AIR1372" s="1"/>
  <c r="ALD1367"/>
  <c r="ALD1372" s="1"/>
  <c r="ANP1367"/>
  <c r="ANP1372" s="1"/>
  <c r="HHO1367"/>
  <c r="HHO1372" s="1"/>
  <c r="DBE1372"/>
  <c r="DBF1367"/>
  <c r="DBF1372" s="1"/>
  <c r="DGC1372"/>
  <c r="DGD1367"/>
  <c r="DGD1372" s="1"/>
  <c r="DUW1372"/>
  <c r="DUX1367"/>
  <c r="DUX1372" s="1"/>
  <c r="EOO1372"/>
  <c r="EOP1367"/>
  <c r="EOP1372" s="1"/>
  <c r="FDI1372"/>
  <c r="FDJ1367"/>
  <c r="FDJ1372" s="1"/>
  <c r="DBU1372"/>
  <c r="DBV1367"/>
  <c r="DBV1372" s="1"/>
  <c r="DGS1372"/>
  <c r="DGT1367"/>
  <c r="DGT1372" s="1"/>
  <c r="DLQ1372"/>
  <c r="DLR1367"/>
  <c r="DLR1372" s="1"/>
  <c r="DQO1372"/>
  <c r="DQP1367"/>
  <c r="DQP1372" s="1"/>
  <c r="DVM1372"/>
  <c r="DVN1367"/>
  <c r="DVN1372" s="1"/>
  <c r="EAK1372"/>
  <c r="EAL1367"/>
  <c r="EAL1372" s="1"/>
  <c r="EFI1372"/>
  <c r="EFJ1367"/>
  <c r="EFJ1372" s="1"/>
  <c r="EKG1372"/>
  <c r="EKH1367"/>
  <c r="EKH1372" s="1"/>
  <c r="EPE1372"/>
  <c r="EPF1367"/>
  <c r="EPF1372" s="1"/>
  <c r="EUC1372"/>
  <c r="EUD1367"/>
  <c r="EUD1372" s="1"/>
  <c r="EZA1372"/>
  <c r="EZB1367"/>
  <c r="EZB1372" s="1"/>
  <c r="FDY1372"/>
  <c r="FDZ1367"/>
  <c r="FDZ1372" s="1"/>
  <c r="FIW1372"/>
  <c r="FIX1367"/>
  <c r="FIX1372" s="1"/>
  <c r="APL1367"/>
  <c r="APL1372" s="1"/>
  <c r="ARX1367"/>
  <c r="ARX1372" s="1"/>
  <c r="AUJ1367"/>
  <c r="AUJ1372" s="1"/>
  <c r="AWV1367"/>
  <c r="AWV1372" s="1"/>
  <c r="AZH1367"/>
  <c r="AZH1372" s="1"/>
  <c r="BBT1367"/>
  <c r="BBT1372" s="1"/>
  <c r="BEF1367"/>
  <c r="BEF1372" s="1"/>
  <c r="BGR1367"/>
  <c r="BGR1372" s="1"/>
  <c r="BJD1367"/>
  <c r="BJD1372" s="1"/>
  <c r="BLP1367"/>
  <c r="BLP1372" s="1"/>
  <c r="BOB1367"/>
  <c r="BOB1372" s="1"/>
  <c r="BQN1367"/>
  <c r="BQN1372" s="1"/>
  <c r="BSZ1367"/>
  <c r="BSZ1372" s="1"/>
  <c r="BVL1367"/>
  <c r="BVL1372" s="1"/>
  <c r="BXX1367"/>
  <c r="BXX1372" s="1"/>
  <c r="CAJ1367"/>
  <c r="CAJ1372" s="1"/>
  <c r="CCV1367"/>
  <c r="CCV1372" s="1"/>
  <c r="CFH1367"/>
  <c r="CFH1372" s="1"/>
  <c r="CHT1367"/>
  <c r="CHT1372" s="1"/>
  <c r="CKF1367"/>
  <c r="CKF1372" s="1"/>
  <c r="CMR1367"/>
  <c r="CMR1372" s="1"/>
  <c r="CPD1367"/>
  <c r="CPD1372" s="1"/>
  <c r="CRP1367"/>
  <c r="CRP1372" s="1"/>
  <c r="CUB1367"/>
  <c r="CUB1372" s="1"/>
  <c r="CWN1367"/>
  <c r="CWN1372" s="1"/>
  <c r="APT1372"/>
  <c r="APW1367"/>
  <c r="APW1372" s="1"/>
  <c r="AQZ1372"/>
  <c r="ARC1367"/>
  <c r="ARC1372" s="1"/>
  <c r="ASF1372"/>
  <c r="ASI1367"/>
  <c r="ASI1372" s="1"/>
  <c r="ATL1372"/>
  <c r="ATO1367"/>
  <c r="ATO1372" s="1"/>
  <c r="AUR1372"/>
  <c r="AUU1367"/>
  <c r="AUU1372" s="1"/>
  <c r="AVX1372"/>
  <c r="AWA1367"/>
  <c r="AWA1372" s="1"/>
  <c r="AXD1372"/>
  <c r="AXG1367"/>
  <c r="AXG1372" s="1"/>
  <c r="AYJ1372"/>
  <c r="AYM1367"/>
  <c r="AYM1372" s="1"/>
  <c r="AZP1372"/>
  <c r="AZS1367"/>
  <c r="AZS1372" s="1"/>
  <c r="BAV1372"/>
  <c r="BAY1367"/>
  <c r="BAY1372" s="1"/>
  <c r="BCB1372"/>
  <c r="BCE1367"/>
  <c r="BCE1372" s="1"/>
  <c r="BDH1372"/>
  <c r="BDK1367"/>
  <c r="BDK1372" s="1"/>
  <c r="BEN1372"/>
  <c r="BEQ1367"/>
  <c r="BEQ1372" s="1"/>
  <c r="BFT1372"/>
  <c r="BFW1367"/>
  <c r="BFW1372" s="1"/>
  <c r="BGZ1372"/>
  <c r="BHC1367"/>
  <c r="BHC1372" s="1"/>
  <c r="BIF1372"/>
  <c r="BII1367"/>
  <c r="BII1372" s="1"/>
  <c r="BJL1372"/>
  <c r="BJO1367"/>
  <c r="BJO1372" s="1"/>
  <c r="BKR1372"/>
  <c r="BKU1367"/>
  <c r="BKU1372" s="1"/>
  <c r="BLX1372"/>
  <c r="BMA1367"/>
  <c r="BMA1372" s="1"/>
  <c r="BND1372"/>
  <c r="BNG1367"/>
  <c r="BNG1372" s="1"/>
  <c r="BOJ1372"/>
  <c r="BOM1367"/>
  <c r="BOM1372" s="1"/>
  <c r="BPP1372"/>
  <c r="BPS1367"/>
  <c r="BPS1372" s="1"/>
  <c r="BQV1372"/>
  <c r="BQY1367"/>
  <c r="BQY1372" s="1"/>
  <c r="BSB1372"/>
  <c r="BSE1367"/>
  <c r="BSE1372" s="1"/>
  <c r="BTH1372"/>
  <c r="BTK1367"/>
  <c r="BTK1372" s="1"/>
  <c r="BUN1372"/>
  <c r="BUQ1367"/>
  <c r="BUQ1372" s="1"/>
  <c r="BVT1372"/>
  <c r="BVW1367"/>
  <c r="BVW1372" s="1"/>
  <c r="BWZ1372"/>
  <c r="BXC1367"/>
  <c r="BXC1372" s="1"/>
  <c r="BYF1372"/>
  <c r="BYI1367"/>
  <c r="BYI1372" s="1"/>
  <c r="BZL1372"/>
  <c r="BZO1367"/>
  <c r="BZO1372" s="1"/>
  <c r="CAR1372"/>
  <c r="CAU1367"/>
  <c r="CAU1372" s="1"/>
  <c r="CBX1372"/>
  <c r="CCA1367"/>
  <c r="CCA1372" s="1"/>
  <c r="CDD1372"/>
  <c r="CDG1367"/>
  <c r="CDG1372" s="1"/>
  <c r="CEJ1372"/>
  <c r="CEM1367"/>
  <c r="CEM1372" s="1"/>
  <c r="CFP1372"/>
  <c r="CFS1367"/>
  <c r="CFS1372" s="1"/>
  <c r="CGV1372"/>
  <c r="CGY1367"/>
  <c r="CGY1372" s="1"/>
  <c r="CIB1372"/>
  <c r="CIE1367"/>
  <c r="CIE1372" s="1"/>
  <c r="CJH1372"/>
  <c r="CJK1367"/>
  <c r="CJK1372" s="1"/>
  <c r="CKN1372"/>
  <c r="CKQ1367"/>
  <c r="CKQ1372" s="1"/>
  <c r="CLT1372"/>
  <c r="CLW1367"/>
  <c r="CLW1372" s="1"/>
  <c r="CMZ1372"/>
  <c r="CNC1367"/>
  <c r="CNC1372" s="1"/>
  <c r="COF1372"/>
  <c r="COI1367"/>
  <c r="COI1372" s="1"/>
  <c r="CPL1372"/>
  <c r="CPO1367"/>
  <c r="CPO1372" s="1"/>
  <c r="CQR1372"/>
  <c r="CQU1367"/>
  <c r="CQU1372" s="1"/>
  <c r="CRX1372"/>
  <c r="CSA1367"/>
  <c r="CSA1372" s="1"/>
  <c r="CTD1372"/>
  <c r="CTG1367"/>
  <c r="CTG1372" s="1"/>
  <c r="CUJ1372"/>
  <c r="CUM1367"/>
  <c r="CUM1372" s="1"/>
  <c r="CVP1372"/>
  <c r="CVS1367"/>
  <c r="CVS1372" s="1"/>
  <c r="CWV1372"/>
  <c r="CWY1367"/>
  <c r="CWY1372" s="1"/>
  <c r="CYB1372"/>
  <c r="CYE1367"/>
  <c r="CYE1372" s="1"/>
  <c r="DCK1372"/>
  <c r="DCL1367"/>
  <c r="DCL1372" s="1"/>
  <c r="DHI1372"/>
  <c r="DHJ1367"/>
  <c r="DHJ1372" s="1"/>
  <c r="DMG1372"/>
  <c r="DMH1367"/>
  <c r="DMH1372" s="1"/>
  <c r="DRE1372"/>
  <c r="DRF1367"/>
  <c r="DRF1372" s="1"/>
  <c r="DWC1372"/>
  <c r="DWD1367"/>
  <c r="DWD1372" s="1"/>
  <c r="EBA1372"/>
  <c r="EBB1367"/>
  <c r="EBB1372" s="1"/>
  <c r="EFY1372"/>
  <c r="EFZ1367"/>
  <c r="EFZ1372" s="1"/>
  <c r="EKW1372"/>
  <c r="EKX1367"/>
  <c r="EKX1372" s="1"/>
  <c r="EPU1372"/>
  <c r="EPV1367"/>
  <c r="EPV1372" s="1"/>
  <c r="EUS1372"/>
  <c r="EUT1367"/>
  <c r="EUT1372" s="1"/>
  <c r="EZQ1372"/>
  <c r="EZR1367"/>
  <c r="EZR1372" s="1"/>
  <c r="FEO1372"/>
  <c r="FEP1367"/>
  <c r="FEP1372" s="1"/>
  <c r="FJM1372"/>
  <c r="FJN1367"/>
  <c r="FJN1372" s="1"/>
  <c r="DAO1372"/>
  <c r="DAP1367"/>
  <c r="DAP1372" s="1"/>
  <c r="DBG1367"/>
  <c r="DBG1372" s="1"/>
  <c r="DFM1372"/>
  <c r="DFN1367"/>
  <c r="DFN1372" s="1"/>
  <c r="DGE1367"/>
  <c r="DGE1372" s="1"/>
  <c r="DKK1372"/>
  <c r="DKL1367"/>
  <c r="DKL1372" s="1"/>
  <c r="DLC1367"/>
  <c r="DLC1372" s="1"/>
  <c r="DPI1372"/>
  <c r="DPJ1367"/>
  <c r="DPJ1372" s="1"/>
  <c r="DQA1367"/>
  <c r="DQA1372" s="1"/>
  <c r="DUG1372"/>
  <c r="DUH1367"/>
  <c r="DUH1372" s="1"/>
  <c r="DUY1367"/>
  <c r="DUY1372" s="1"/>
  <c r="DZE1372"/>
  <c r="DZF1367"/>
  <c r="DZF1372" s="1"/>
  <c r="DZW1367"/>
  <c r="DZW1372" s="1"/>
  <c r="EEC1372"/>
  <c r="EED1367"/>
  <c r="EED1372" s="1"/>
  <c r="EEU1367"/>
  <c r="EEU1372" s="1"/>
  <c r="EJA1372"/>
  <c r="EJB1367"/>
  <c r="EJB1372" s="1"/>
  <c r="EJS1367"/>
  <c r="EJS1372" s="1"/>
  <c r="ENY1372"/>
  <c r="ENZ1367"/>
  <c r="ENZ1372" s="1"/>
  <c r="EOQ1367"/>
  <c r="EOQ1372" s="1"/>
  <c r="ESW1372"/>
  <c r="ESX1367"/>
  <c r="ESX1372" s="1"/>
  <c r="ETO1367"/>
  <c r="ETO1372" s="1"/>
  <c r="EXU1372"/>
  <c r="EXV1367"/>
  <c r="EXV1372" s="1"/>
  <c r="EYM1367"/>
  <c r="EYM1372" s="1"/>
  <c r="FCS1372"/>
  <c r="FCT1367"/>
  <c r="FCT1372" s="1"/>
  <c r="FDK1367"/>
  <c r="FDK1372" s="1"/>
  <c r="FHQ1372"/>
  <c r="FHR1367"/>
  <c r="FHR1372" s="1"/>
  <c r="FII1367"/>
  <c r="FII1372" s="1"/>
  <c r="BL1367"/>
  <c r="BL1372" s="1"/>
  <c r="DX1367"/>
  <c r="DX1372" s="1"/>
  <c r="GJ1367"/>
  <c r="GJ1372" s="1"/>
  <c r="IV1367"/>
  <c r="IV1372" s="1"/>
  <c r="LH1367"/>
  <c r="LH1372" s="1"/>
  <c r="NT1367"/>
  <c r="NT1372" s="1"/>
  <c r="QF1367"/>
  <c r="QF1372" s="1"/>
  <c r="SR1367"/>
  <c r="SR1372" s="1"/>
  <c r="VD1367"/>
  <c r="VD1372" s="1"/>
  <c r="XP1367"/>
  <c r="XP1372" s="1"/>
  <c r="AAB1367"/>
  <c r="AAB1372" s="1"/>
  <c r="ACN1367"/>
  <c r="ACN1372" s="1"/>
  <c r="AEZ1367"/>
  <c r="AEZ1372" s="1"/>
  <c r="AHL1367"/>
  <c r="AHL1372" s="1"/>
  <c r="AJX1367"/>
  <c r="AJX1372" s="1"/>
  <c r="AMJ1367"/>
  <c r="AMJ1372" s="1"/>
  <c r="AOV1367"/>
  <c r="AOV1372" s="1"/>
  <c r="ARH1367"/>
  <c r="ARH1372" s="1"/>
  <c r="ATT1367"/>
  <c r="ATT1372" s="1"/>
  <c r="AWF1367"/>
  <c r="AWF1372" s="1"/>
  <c r="AYR1367"/>
  <c r="AYR1372" s="1"/>
  <c r="BBD1367"/>
  <c r="BBD1372" s="1"/>
  <c r="BDP1367"/>
  <c r="BDP1372" s="1"/>
  <c r="BGB1367"/>
  <c r="BGB1372" s="1"/>
  <c r="BIN1367"/>
  <c r="BIN1372" s="1"/>
  <c r="BKZ1367"/>
  <c r="BKZ1372" s="1"/>
  <c r="BNL1367"/>
  <c r="BNL1372" s="1"/>
  <c r="BPX1367"/>
  <c r="BPX1372" s="1"/>
  <c r="BSJ1367"/>
  <c r="BSJ1372" s="1"/>
  <c r="BUV1367"/>
  <c r="BUV1372" s="1"/>
  <c r="BXH1367"/>
  <c r="BXH1372" s="1"/>
  <c r="BZT1367"/>
  <c r="BZT1372" s="1"/>
  <c r="CCF1367"/>
  <c r="CCF1372" s="1"/>
  <c r="CER1367"/>
  <c r="CER1372" s="1"/>
  <c r="CHD1367"/>
  <c r="CHD1372" s="1"/>
  <c r="CJP1367"/>
  <c r="CJP1372" s="1"/>
  <c r="CMB1367"/>
  <c r="CMB1372" s="1"/>
  <c r="CON1367"/>
  <c r="CON1372" s="1"/>
  <c r="CQZ1367"/>
  <c r="CQZ1372" s="1"/>
  <c r="CTL1367"/>
  <c r="CTL1372" s="1"/>
  <c r="CVX1367"/>
  <c r="CVX1372" s="1"/>
  <c r="CYJ1367"/>
  <c r="CYJ1372" s="1"/>
  <c r="H57" i="18" l="1"/>
  <c r="G54"/>
  <c r="G55"/>
  <c r="G51"/>
  <c r="G57" l="1"/>
  <c r="K8" i="8" l="1"/>
  <c r="C16" i="19" l="1"/>
  <c r="A16"/>
  <c r="B17" s="1"/>
  <c r="B15"/>
  <c r="B14"/>
  <c r="B16" s="1"/>
  <c r="P1741" i="8" l="1"/>
  <c r="H1242" l="1"/>
  <c r="C87" i="5" l="1"/>
  <c r="I87" s="1"/>
  <c r="C86"/>
  <c r="P636" i="8"/>
  <c r="H639"/>
  <c r="L1128" l="1"/>
  <c r="L1127"/>
  <c r="P1127" s="1"/>
  <c r="AB1128"/>
  <c r="P1123"/>
  <c r="P1122"/>
  <c r="L1124"/>
  <c r="L1129" s="1"/>
  <c r="AB1123"/>
  <c r="M1123"/>
  <c r="O1123" s="1"/>
  <c r="P859"/>
  <c r="P1128" l="1"/>
  <c r="F117" i="3"/>
  <c r="E64"/>
  <c r="AG98"/>
  <c r="AL98"/>
  <c r="AF86"/>
  <c r="AF70" s="1"/>
  <c r="AF14" s="1"/>
  <c r="AF136" s="1"/>
  <c r="AF137" s="1"/>
  <c r="I97"/>
  <c r="AL12"/>
  <c r="AC137"/>
  <c r="AD12"/>
  <c r="AD137" s="1"/>
  <c r="AC11"/>
  <c r="AA12"/>
  <c r="AA13"/>
  <c r="AL125"/>
  <c r="U135"/>
  <c r="U134"/>
  <c r="U133"/>
  <c r="U132"/>
  <c r="U131"/>
  <c r="U130"/>
  <c r="U129"/>
  <c r="U128"/>
  <c r="U127"/>
  <c r="U126"/>
  <c r="U125"/>
  <c r="U124"/>
  <c r="T123"/>
  <c r="AL123" s="1"/>
  <c r="L67"/>
  <c r="AL108"/>
  <c r="AL107" s="1"/>
  <c r="R108"/>
  <c r="Q107"/>
  <c r="Q70" s="1"/>
  <c r="Q14" s="1"/>
  <c r="AL61"/>
  <c r="AL60"/>
  <c r="AL59" s="1"/>
  <c r="AJ61"/>
  <c r="AI59"/>
  <c r="AI58" s="1"/>
  <c r="F101"/>
  <c r="E86"/>
  <c r="F91"/>
  <c r="E71"/>
  <c r="D34"/>
  <c r="E34"/>
  <c r="E16"/>
  <c r="M1718" i="8"/>
  <c r="M1652"/>
  <c r="M1651"/>
  <c r="M1650"/>
  <c r="M1643"/>
  <c r="M1642"/>
  <c r="I1646"/>
  <c r="I1650"/>
  <c r="I1687"/>
  <c r="I1677"/>
  <c r="I1655"/>
  <c r="I1654"/>
  <c r="I1653"/>
  <c r="I1652"/>
  <c r="I1651"/>
  <c r="I1647"/>
  <c r="I1643"/>
  <c r="I1642"/>
  <c r="I1806"/>
  <c r="AI136" i="3" l="1"/>
  <c r="AI137" s="1"/>
  <c r="AI14"/>
  <c r="Q136"/>
  <c r="Q137" s="1"/>
  <c r="T122"/>
  <c r="I1702" i="8"/>
  <c r="M1407"/>
  <c r="AL83" i="3"/>
  <c r="I1402" i="8"/>
  <c r="I1836"/>
  <c r="N1153"/>
  <c r="G49" i="5"/>
  <c r="Q1182" i="8"/>
  <c r="M1185"/>
  <c r="M653"/>
  <c r="I624"/>
  <c r="T121" i="3" l="1"/>
  <c r="AL122"/>
  <c r="Q1898" i="8"/>
  <c r="R1898" s="1"/>
  <c r="Q1896"/>
  <c r="R1896" s="1"/>
  <c r="Q1895"/>
  <c r="R1895" s="1"/>
  <c r="Q1889"/>
  <c r="R1889" s="1"/>
  <c r="Q1877"/>
  <c r="Q1875"/>
  <c r="Q1874"/>
  <c r="Q1868"/>
  <c r="N1877"/>
  <c r="N1875"/>
  <c r="N1874"/>
  <c r="M1873"/>
  <c r="M1894" s="1"/>
  <c r="Q1894" s="1"/>
  <c r="N1645"/>
  <c r="Q1394"/>
  <c r="Q1380"/>
  <c r="Q1196"/>
  <c r="P1182"/>
  <c r="R1182" s="1"/>
  <c r="Q1154"/>
  <c r="M1141"/>
  <c r="Q1141" s="1"/>
  <c r="Q1138"/>
  <c r="Q1137"/>
  <c r="Q1136"/>
  <c r="Q1135"/>
  <c r="Q1134"/>
  <c r="Q1133"/>
  <c r="N1138"/>
  <c r="N1135"/>
  <c r="N1136"/>
  <c r="N1134"/>
  <c r="N1133"/>
  <c r="N1119"/>
  <c r="N1123" s="1"/>
  <c r="Q1119"/>
  <c r="Q1123" s="1"/>
  <c r="M1122"/>
  <c r="Q1122" s="1"/>
  <c r="I1121"/>
  <c r="Q1121" s="1"/>
  <c r="M1113"/>
  <c r="Q1113" s="1"/>
  <c r="M1112"/>
  <c r="N1105"/>
  <c r="N1109" s="1"/>
  <c r="M1110"/>
  <c r="M1114" s="1"/>
  <c r="O1114" s="1"/>
  <c r="Q1108"/>
  <c r="Q840"/>
  <c r="Q838"/>
  <c r="Q837"/>
  <c r="Q836"/>
  <c r="Q834"/>
  <c r="N840"/>
  <c r="N838"/>
  <c r="N837"/>
  <c r="N836"/>
  <c r="N834"/>
  <c r="M832"/>
  <c r="Q815"/>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7"/>
  <c r="N671"/>
  <c r="N669"/>
  <c r="N668"/>
  <c r="N667"/>
  <c r="N665"/>
  <c r="M672"/>
  <c r="M841" s="1"/>
  <c r="M666"/>
  <c r="M835" s="1"/>
  <c r="M1379" s="1"/>
  <c r="M664"/>
  <c r="M833" s="1"/>
  <c r="M663"/>
  <c r="L672"/>
  <c r="Q653"/>
  <c r="Q672" s="1"/>
  <c r="Q652"/>
  <c r="Q671" s="1"/>
  <c r="Q650"/>
  <c r="Q669" s="1"/>
  <c r="Q649"/>
  <c r="Q668" s="1"/>
  <c r="Q648"/>
  <c r="Q667" s="1"/>
  <c r="Q647"/>
  <c r="Q666" s="1"/>
  <c r="Q646"/>
  <c r="Q665" s="1"/>
  <c r="Q645"/>
  <c r="Q664" s="1"/>
  <c r="Q644"/>
  <c r="Q663" s="1"/>
  <c r="N627"/>
  <c r="N626"/>
  <c r="N625"/>
  <c r="N624"/>
  <c r="N588"/>
  <c r="Q380"/>
  <c r="M1124" l="1"/>
  <c r="M1128" s="1"/>
  <c r="O1128" s="1"/>
  <c r="S1123"/>
  <c r="R1123"/>
  <c r="AL121" i="3"/>
  <c r="T136"/>
  <c r="T137" s="1"/>
  <c r="M1115" i="8"/>
  <c r="M1145"/>
  <c r="M1142"/>
  <c r="Q1873"/>
  <c r="M1872"/>
  <c r="Q1379"/>
  <c r="Q835"/>
  <c r="Q841"/>
  <c r="M1382"/>
  <c r="N672"/>
  <c r="Q833"/>
  <c r="M1893" l="1"/>
  <c r="Q1893" s="1"/>
  <c r="Q1872"/>
  <c r="Q1382"/>
  <c r="M1878"/>
  <c r="M1899" l="1"/>
  <c r="Q1899" s="1"/>
  <c r="Q1878"/>
  <c r="H1942" l="1"/>
  <c r="L664" l="1"/>
  <c r="N664" l="1"/>
  <c r="H1913" l="1"/>
  <c r="H1912" s="1"/>
  <c r="L1160" l="1"/>
  <c r="AB137" i="3"/>
  <c r="AK12"/>
  <c r="AB11"/>
  <c r="AD11" s="1"/>
  <c r="P840" i="8"/>
  <c r="R840" s="1"/>
  <c r="P838"/>
  <c r="R838" s="1"/>
  <c r="P837"/>
  <c r="R837" s="1"/>
  <c r="P836"/>
  <c r="R836" s="1"/>
  <c r="L832"/>
  <c r="N832" s="1"/>
  <c r="P671"/>
  <c r="R671" s="1"/>
  <c r="P669"/>
  <c r="R669" s="1"/>
  <c r="P668"/>
  <c r="R668" s="1"/>
  <c r="P667"/>
  <c r="R667" s="1"/>
  <c r="P665"/>
  <c r="R665" s="1"/>
  <c r="P664"/>
  <c r="R664" s="1"/>
  <c r="P662"/>
  <c r="P661"/>
  <c r="P660"/>
  <c r="P659"/>
  <c r="P653"/>
  <c r="P652"/>
  <c r="P651"/>
  <c r="P650"/>
  <c r="P649"/>
  <c r="P648"/>
  <c r="P647"/>
  <c r="P646"/>
  <c r="P645"/>
  <c r="P644"/>
  <c r="N841"/>
  <c r="L663"/>
  <c r="P663" l="1"/>
  <c r="R663" s="1"/>
  <c r="N663"/>
  <c r="P841"/>
  <c r="R841" s="1"/>
  <c r="P672"/>
  <c r="R672" s="1"/>
  <c r="P1382" l="1"/>
  <c r="R1382" s="1"/>
  <c r="N1878"/>
  <c r="P1878" l="1"/>
  <c r="P1899" s="1"/>
  <c r="R1899" s="1"/>
  <c r="H1026" l="1"/>
  <c r="AM108" i="3" l="1"/>
  <c r="P107"/>
  <c r="R107" s="1"/>
  <c r="H1871" i="8"/>
  <c r="AB1190"/>
  <c r="AB1189"/>
  <c r="M1189"/>
  <c r="M1197" s="1"/>
  <c r="K1189"/>
  <c r="J1189"/>
  <c r="I1189"/>
  <c r="AB1188"/>
  <c r="M1188"/>
  <c r="L1188"/>
  <c r="AB1187"/>
  <c r="AB1186"/>
  <c r="M1186"/>
  <c r="AB1185"/>
  <c r="Q1185"/>
  <c r="Q1189" s="1"/>
  <c r="L1185"/>
  <c r="L1186" s="1"/>
  <c r="AB1184"/>
  <c r="O1184"/>
  <c r="O1188" s="1"/>
  <c r="I1184"/>
  <c r="Q1184" s="1"/>
  <c r="Q1188" s="1"/>
  <c r="H1186"/>
  <c r="AB1183"/>
  <c r="O1182"/>
  <c r="N1182"/>
  <c r="K1182"/>
  <c r="J1182"/>
  <c r="AK107" i="3" l="1"/>
  <c r="AM107" s="1"/>
  <c r="P136"/>
  <c r="P70"/>
  <c r="Q1197" i="8"/>
  <c r="M1378"/>
  <c r="P1184"/>
  <c r="R1184" s="1"/>
  <c r="R1188" s="1"/>
  <c r="L1189"/>
  <c r="P1189" s="1"/>
  <c r="L1197"/>
  <c r="N1197" s="1"/>
  <c r="P1185"/>
  <c r="S1185" s="1"/>
  <c r="S1189" s="1"/>
  <c r="N1185"/>
  <c r="N1189" s="1"/>
  <c r="N1186"/>
  <c r="I1188"/>
  <c r="I1190" s="1"/>
  <c r="E335" i="7" s="1"/>
  <c r="M1190" i="8"/>
  <c r="H335" i="7" s="1"/>
  <c r="P1188" i="8"/>
  <c r="Q1186"/>
  <c r="K1184"/>
  <c r="I1186"/>
  <c r="J1186" s="1"/>
  <c r="J1184"/>
  <c r="J1188" s="1"/>
  <c r="O1185"/>
  <c r="S1184" l="1"/>
  <c r="S1188" s="1"/>
  <c r="R136" i="3"/>
  <c r="P137"/>
  <c r="R137" s="1"/>
  <c r="R70"/>
  <c r="P14"/>
  <c r="R14" s="1"/>
  <c r="Q1378" i="8"/>
  <c r="M1871"/>
  <c r="R1185"/>
  <c r="R1189" s="1"/>
  <c r="Q1190"/>
  <c r="K335" i="7"/>
  <c r="H1190" i="8"/>
  <c r="L1190"/>
  <c r="O1190" s="1"/>
  <c r="P1197"/>
  <c r="R1197" s="1"/>
  <c r="L1378"/>
  <c r="K1186"/>
  <c r="K1188"/>
  <c r="K1190" s="1"/>
  <c r="O1186"/>
  <c r="O1189"/>
  <c r="P1186"/>
  <c r="S1186" s="1"/>
  <c r="M1892" l="1"/>
  <c r="Q1892" s="1"/>
  <c r="Q1871"/>
  <c r="N1190"/>
  <c r="P1190"/>
  <c r="J1190"/>
  <c r="L1871"/>
  <c r="L1892" s="1"/>
  <c r="P1378"/>
  <c r="P1871" s="1"/>
  <c r="R1186"/>
  <c r="R1378" l="1"/>
  <c r="N1871"/>
  <c r="R1190"/>
  <c r="S1190"/>
  <c r="K1211"/>
  <c r="J1211"/>
  <c r="I1211"/>
  <c r="H1211"/>
  <c r="L1207"/>
  <c r="P1207" s="1"/>
  <c r="L1210"/>
  <c r="L1113" l="1"/>
  <c r="N1108"/>
  <c r="L1208"/>
  <c r="F116" i="6" s="1"/>
  <c r="F99" s="1"/>
  <c r="L1211" i="8"/>
  <c r="L1212" s="1"/>
  <c r="L1236" s="1"/>
  <c r="P1108"/>
  <c r="N1110"/>
  <c r="N1114" s="1"/>
  <c r="O1211" l="1"/>
  <c r="N1113"/>
  <c r="L1115"/>
  <c r="P1113"/>
  <c r="R1113" s="1"/>
  <c r="P1211"/>
  <c r="P1236"/>
  <c r="L1237"/>
  <c r="L1756"/>
  <c r="L1752"/>
  <c r="K1756"/>
  <c r="J1756"/>
  <c r="I1756"/>
  <c r="H1756"/>
  <c r="N1754"/>
  <c r="M1754"/>
  <c r="L1754"/>
  <c r="L1757" s="1"/>
  <c r="O1756"/>
  <c r="I1749"/>
  <c r="I1752" s="1"/>
  <c r="H1754"/>
  <c r="AB1757"/>
  <c r="J1757"/>
  <c r="AB1756"/>
  <c r="AB1754"/>
  <c r="AB1753"/>
  <c r="AB1752"/>
  <c r="Q1756"/>
  <c r="P1756"/>
  <c r="N1756"/>
  <c r="AB1749"/>
  <c r="P1749"/>
  <c r="O1749"/>
  <c r="AB1748"/>
  <c r="Q1746"/>
  <c r="P1746"/>
  <c r="O1746"/>
  <c r="N1746"/>
  <c r="K1746"/>
  <c r="N1745"/>
  <c r="Q1745"/>
  <c r="P1745"/>
  <c r="O1745"/>
  <c r="K1745"/>
  <c r="J1745"/>
  <c r="Q1744"/>
  <c r="P1744"/>
  <c r="O1744"/>
  <c r="K1744"/>
  <c r="J1744"/>
  <c r="Q1743"/>
  <c r="P1743"/>
  <c r="O1743"/>
  <c r="N1743"/>
  <c r="K1743"/>
  <c r="Q1742"/>
  <c r="P1742"/>
  <c r="O1742"/>
  <c r="N1742"/>
  <c r="K1742"/>
  <c r="J1742"/>
  <c r="Q1740"/>
  <c r="P1740"/>
  <c r="O1740"/>
  <c r="N1740"/>
  <c r="K1740"/>
  <c r="J1740"/>
  <c r="I862"/>
  <c r="H862"/>
  <c r="Q860"/>
  <c r="P860"/>
  <c r="O860"/>
  <c r="K860"/>
  <c r="J860"/>
  <c r="N1115" l="1"/>
  <c r="H1757"/>
  <c r="S1742"/>
  <c r="K1749"/>
  <c r="K1754" s="1"/>
  <c r="S1744"/>
  <c r="R1746"/>
  <c r="Q1749"/>
  <c r="R1749" s="1"/>
  <c r="R1754" s="1"/>
  <c r="P1752"/>
  <c r="I1754"/>
  <c r="O1752"/>
  <c r="P1754"/>
  <c r="P1757" s="1"/>
  <c r="M1756"/>
  <c r="M1757" s="1"/>
  <c r="H1752"/>
  <c r="J1752" s="1"/>
  <c r="M1752"/>
  <c r="N1752" s="1"/>
  <c r="S860"/>
  <c r="S1743"/>
  <c r="S1745"/>
  <c r="S1756"/>
  <c r="O1754"/>
  <c r="R1756"/>
  <c r="J1749"/>
  <c r="J1754" s="1"/>
  <c r="S1746"/>
  <c r="R1745"/>
  <c r="R1744"/>
  <c r="R1743"/>
  <c r="R1742"/>
  <c r="R1740"/>
  <c r="S1740"/>
  <c r="R860"/>
  <c r="S1749" l="1"/>
  <c r="S1754" s="1"/>
  <c r="Q1752"/>
  <c r="Q1754"/>
  <c r="L1141"/>
  <c r="N1141" s="1"/>
  <c r="P1138"/>
  <c r="O1138"/>
  <c r="K1138"/>
  <c r="J1138"/>
  <c r="P1136"/>
  <c r="O1136"/>
  <c r="K1136"/>
  <c r="P1134"/>
  <c r="P1135"/>
  <c r="O1135"/>
  <c r="K1135"/>
  <c r="J1135"/>
  <c r="O1134"/>
  <c r="J1134"/>
  <c r="P1133"/>
  <c r="O1133"/>
  <c r="K1133"/>
  <c r="J1133"/>
  <c r="R1138" l="1"/>
  <c r="H1140"/>
  <c r="H1144" s="1"/>
  <c r="H1146" s="1"/>
  <c r="K1134"/>
  <c r="S1136"/>
  <c r="S1138"/>
  <c r="R1136"/>
  <c r="S1133"/>
  <c r="S1135"/>
  <c r="R1134"/>
  <c r="R1133"/>
  <c r="S1134"/>
  <c r="R1135"/>
  <c r="H1908" l="1"/>
  <c r="M1160" l="1"/>
  <c r="M1194" s="1"/>
  <c r="L1194"/>
  <c r="L1376" s="1"/>
  <c r="L1869" s="1"/>
  <c r="J1160"/>
  <c r="I1160"/>
  <c r="H1160"/>
  <c r="Q1153"/>
  <c r="P1153"/>
  <c r="O1153"/>
  <c r="O1160" s="1"/>
  <c r="O1194" s="1"/>
  <c r="N1160"/>
  <c r="N1194" s="1"/>
  <c r="K1153"/>
  <c r="K1160" s="1"/>
  <c r="N1397"/>
  <c r="I80"/>
  <c r="I639"/>
  <c r="Q639" s="1"/>
  <c r="Q658" s="1"/>
  <c r="I384"/>
  <c r="J1843"/>
  <c r="J1839"/>
  <c r="J1835"/>
  <c r="J1056"/>
  <c r="Q818"/>
  <c r="M819"/>
  <c r="J889"/>
  <c r="J534"/>
  <c r="J523"/>
  <c r="J522"/>
  <c r="J519"/>
  <c r="R1878"/>
  <c r="R1877"/>
  <c r="R1875"/>
  <c r="R1874"/>
  <c r="R1871"/>
  <c r="K1901"/>
  <c r="O1375"/>
  <c r="J1807"/>
  <c r="J1688"/>
  <c r="R1351"/>
  <c r="I1140"/>
  <c r="Q1140" s="1"/>
  <c r="J1031"/>
  <c r="Q950"/>
  <c r="Q949"/>
  <c r="M943"/>
  <c r="K950"/>
  <c r="P639"/>
  <c r="P656" s="1"/>
  <c r="Q543"/>
  <c r="Q538"/>
  <c r="M550"/>
  <c r="Q550" s="1"/>
  <c r="I511"/>
  <c r="I512" s="1"/>
  <c r="I446"/>
  <c r="J399"/>
  <c r="J398"/>
  <c r="J397"/>
  <c r="J395"/>
  <c r="J394"/>
  <c r="J393"/>
  <c r="J392"/>
  <c r="J391"/>
  <c r="J390"/>
  <c r="J389"/>
  <c r="J388"/>
  <c r="J387"/>
  <c r="J386"/>
  <c r="J385"/>
  <c r="J382"/>
  <c r="J381"/>
  <c r="J380"/>
  <c r="K380"/>
  <c r="Q362"/>
  <c r="P362"/>
  <c r="I364"/>
  <c r="I367" s="1"/>
  <c r="I371" s="1"/>
  <c r="I372" s="1"/>
  <c r="I270"/>
  <c r="S203"/>
  <c r="S202"/>
  <c r="S201"/>
  <c r="S199"/>
  <c r="S198"/>
  <c r="S197"/>
  <c r="S196"/>
  <c r="S195"/>
  <c r="S194"/>
  <c r="S193"/>
  <c r="S192"/>
  <c r="S191"/>
  <c r="S190"/>
  <c r="R203"/>
  <c r="R202"/>
  <c r="R201"/>
  <c r="Q200"/>
  <c r="Q199"/>
  <c r="Q198"/>
  <c r="Q197"/>
  <c r="Q196"/>
  <c r="Q195"/>
  <c r="Q194"/>
  <c r="Q193"/>
  <c r="Q192"/>
  <c r="Q191"/>
  <c r="Q190"/>
  <c r="Q189"/>
  <c r="S129"/>
  <c r="I121"/>
  <c r="I122" s="1"/>
  <c r="I124"/>
  <c r="I125" s="1"/>
  <c r="Q1194" l="1"/>
  <c r="M1376"/>
  <c r="L1890"/>
  <c r="S362"/>
  <c r="S1153"/>
  <c r="S1160" s="1"/>
  <c r="S1194" s="1"/>
  <c r="R1153"/>
  <c r="R1160" s="1"/>
  <c r="R1194" s="1"/>
  <c r="P1160"/>
  <c r="P1194" s="1"/>
  <c r="Q1160"/>
  <c r="I365"/>
  <c r="H952"/>
  <c r="P950"/>
  <c r="S950" s="1"/>
  <c r="M1869" l="1"/>
  <c r="I368"/>
  <c r="AK98" i="3"/>
  <c r="AM98" s="1"/>
  <c r="AE86"/>
  <c r="L1471" i="8"/>
  <c r="AE70" i="3" l="1"/>
  <c r="AG86"/>
  <c r="AG70" s="1"/>
  <c r="M1890" i="8"/>
  <c r="N1869"/>
  <c r="AB1346"/>
  <c r="AB1345"/>
  <c r="AB1344"/>
  <c r="AB1343"/>
  <c r="AB1342"/>
  <c r="M1342"/>
  <c r="M1343" s="1"/>
  <c r="L1342"/>
  <c r="L1345" s="1"/>
  <c r="L1346" s="1"/>
  <c r="I1342"/>
  <c r="I1343" s="1"/>
  <c r="H1342"/>
  <c r="H1345" s="1"/>
  <c r="H1346" s="1"/>
  <c r="AB1341"/>
  <c r="AE1340"/>
  <c r="Z1340"/>
  <c r="AB1340" s="1"/>
  <c r="V1340"/>
  <c r="W1340" s="1"/>
  <c r="Q1340"/>
  <c r="Q1342" s="1"/>
  <c r="Q1345" s="1"/>
  <c r="Q1346" s="1"/>
  <c r="P1340"/>
  <c r="P1342" s="1"/>
  <c r="O1340"/>
  <c r="O1342" s="1"/>
  <c r="O1345" s="1"/>
  <c r="O1346" s="1"/>
  <c r="K1340"/>
  <c r="K1342" s="1"/>
  <c r="AB1339"/>
  <c r="AB1338"/>
  <c r="M1345" l="1"/>
  <c r="M1346" s="1"/>
  <c r="I1345"/>
  <c r="I1346" s="1"/>
  <c r="K1343"/>
  <c r="K1345"/>
  <c r="K1346" s="1"/>
  <c r="P1343"/>
  <c r="P1345"/>
  <c r="P1346" s="1"/>
  <c r="H1343"/>
  <c r="L1343"/>
  <c r="O1343"/>
  <c r="Q1343"/>
  <c r="S1340"/>
  <c r="S1342" s="1"/>
  <c r="P1168"/>
  <c r="H1170"/>
  <c r="H1173" s="1"/>
  <c r="P1171"/>
  <c r="AB1178"/>
  <c r="AB1176"/>
  <c r="M1176"/>
  <c r="AB1175"/>
  <c r="S1175"/>
  <c r="Q1175"/>
  <c r="O1175"/>
  <c r="M1175"/>
  <c r="L1175"/>
  <c r="K1175"/>
  <c r="I1175"/>
  <c r="AB1174"/>
  <c r="AB1173"/>
  <c r="M1173"/>
  <c r="M1177" s="1"/>
  <c r="O1177" s="1"/>
  <c r="AB1171"/>
  <c r="Q1171"/>
  <c r="AB1170"/>
  <c r="O1170"/>
  <c r="O1176" s="1"/>
  <c r="I1170"/>
  <c r="Q1170" s="1"/>
  <c r="AB1169"/>
  <c r="AE1168"/>
  <c r="Z1168"/>
  <c r="AB1168" s="1"/>
  <c r="Q1168"/>
  <c r="Q1172" s="1"/>
  <c r="O1168"/>
  <c r="K1168"/>
  <c r="AB1167"/>
  <c r="AB1166"/>
  <c r="M1178" l="1"/>
  <c r="R1172"/>
  <c r="S1172"/>
  <c r="O1171"/>
  <c r="O1173" s="1"/>
  <c r="L1176"/>
  <c r="P1176" s="1"/>
  <c r="S1345"/>
  <c r="S1346" s="1"/>
  <c r="S1343"/>
  <c r="P1170"/>
  <c r="P1173" s="1"/>
  <c r="H1175"/>
  <c r="S1171"/>
  <c r="I1173"/>
  <c r="Q1173"/>
  <c r="Q1177" s="1"/>
  <c r="I1176"/>
  <c r="I1178" s="1"/>
  <c r="Q1178" s="1"/>
  <c r="Q1176"/>
  <c r="S1168"/>
  <c r="K1170"/>
  <c r="R1177" l="1"/>
  <c r="S1177"/>
  <c r="L1178"/>
  <c r="S1170"/>
  <c r="S1176" s="1"/>
  <c r="H1178"/>
  <c r="P1175"/>
  <c r="S1173"/>
  <c r="K1173"/>
  <c r="K1176"/>
  <c r="K1178" s="1"/>
  <c r="P538"/>
  <c r="L543"/>
  <c r="L550" s="1"/>
  <c r="O550" l="1"/>
  <c r="P1178"/>
  <c r="P543"/>
  <c r="P550" s="1"/>
  <c r="S550" s="1"/>
  <c r="S538"/>
  <c r="S543" s="1"/>
  <c r="O1178"/>
  <c r="H121"/>
  <c r="H122" s="1"/>
  <c r="AB125"/>
  <c r="AB124"/>
  <c r="AB123"/>
  <c r="AB122"/>
  <c r="AB121"/>
  <c r="O121"/>
  <c r="AB120"/>
  <c r="AE119"/>
  <c r="Z119"/>
  <c r="AB119" s="1"/>
  <c r="Q119"/>
  <c r="P119"/>
  <c r="O119"/>
  <c r="K119"/>
  <c r="J119"/>
  <c r="AE118"/>
  <c r="Z118"/>
  <c r="AB118" s="1"/>
  <c r="P118"/>
  <c r="O118"/>
  <c r="K118"/>
  <c r="AB372"/>
  <c r="AB371"/>
  <c r="O371"/>
  <c r="M371"/>
  <c r="Q371" s="1"/>
  <c r="L371"/>
  <c r="AB370"/>
  <c r="AB368"/>
  <c r="AB367"/>
  <c r="AB366"/>
  <c r="AB365"/>
  <c r="AB364"/>
  <c r="AB363"/>
  <c r="AE362"/>
  <c r="Z362"/>
  <c r="AB362" s="1"/>
  <c r="O362"/>
  <c r="K362"/>
  <c r="AB361"/>
  <c r="AB360"/>
  <c r="AB359"/>
  <c r="AB358"/>
  <c r="S1178" l="1"/>
  <c r="H367"/>
  <c r="H368" s="1"/>
  <c r="K364"/>
  <c r="J364"/>
  <c r="J362"/>
  <c r="H124"/>
  <c r="H125" s="1"/>
  <c r="R362"/>
  <c r="J118"/>
  <c r="H365"/>
  <c r="Q118"/>
  <c r="P121"/>
  <c r="P124" s="1"/>
  <c r="R119"/>
  <c r="S119"/>
  <c r="P941"/>
  <c r="P940"/>
  <c r="H371" l="1"/>
  <c r="K371" s="1"/>
  <c r="S118"/>
  <c r="Q121"/>
  <c r="K368"/>
  <c r="J368"/>
  <c r="J365"/>
  <c r="K365"/>
  <c r="K367"/>
  <c r="J367"/>
  <c r="R118"/>
  <c r="P122"/>
  <c r="P125"/>
  <c r="P380"/>
  <c r="R380" s="1"/>
  <c r="H384"/>
  <c r="H521"/>
  <c r="J371" l="1"/>
  <c r="H372"/>
  <c r="J372" s="1"/>
  <c r="P371"/>
  <c r="R371" s="1"/>
  <c r="Q124"/>
  <c r="Q122"/>
  <c r="Q125" s="1"/>
  <c r="K372"/>
  <c r="L863"/>
  <c r="S371" l="1"/>
  <c r="S122"/>
  <c r="L865"/>
  <c r="D99" i="3"/>
  <c r="G71"/>
  <c r="D71"/>
  <c r="F48"/>
  <c r="S123"/>
  <c r="U123" s="1"/>
  <c r="L519" i="8" l="1"/>
  <c r="AK13" i="3" l="1"/>
  <c r="AK11" s="1"/>
  <c r="I27" i="16" l="1"/>
  <c r="K1880" i="8" l="1"/>
  <c r="I1880"/>
  <c r="H1880"/>
  <c r="H1963" l="1"/>
  <c r="AH59" i="3" l="1"/>
  <c r="AK61"/>
  <c r="AM61" s="1"/>
  <c r="P834" i="8"/>
  <c r="R834" s="1"/>
  <c r="O823"/>
  <c r="H823"/>
  <c r="H818"/>
  <c r="H820" s="1"/>
  <c r="L820" l="1"/>
  <c r="F84" i="6" s="1"/>
  <c r="L823" i="8"/>
  <c r="L842" s="1"/>
  <c r="AH58" i="3"/>
  <c r="AJ59"/>
  <c r="P832" i="8"/>
  <c r="P818"/>
  <c r="L1383" l="1"/>
  <c r="L1880" s="1"/>
  <c r="L1901" s="1"/>
  <c r="P1901" s="1"/>
  <c r="P842"/>
  <c r="L824"/>
  <c r="AH136" i="3"/>
  <c r="AH14"/>
  <c r="AJ14" s="1"/>
  <c r="AJ58"/>
  <c r="P1376" i="8"/>
  <c r="H1954"/>
  <c r="H1906" s="1"/>
  <c r="P1383" l="1"/>
  <c r="P1880" s="1"/>
  <c r="AH137" i="3"/>
  <c r="AJ137" s="1"/>
  <c r="AJ136"/>
  <c r="P1869" i="8"/>
  <c r="P1890" s="1"/>
  <c r="H524"/>
  <c r="P862" l="1"/>
  <c r="A7" i="19"/>
  <c r="A9" s="1"/>
  <c r="H458" i="8" l="1"/>
  <c r="P455"/>
  <c r="O455"/>
  <c r="K455"/>
  <c r="J455"/>
  <c r="AK125" i="3" l="1"/>
  <c r="AM125" s="1"/>
  <c r="AK124"/>
  <c r="AK123"/>
  <c r="AM123" s="1"/>
  <c r="O666" i="8"/>
  <c r="L666"/>
  <c r="H666"/>
  <c r="L674"/>
  <c r="L835" l="1"/>
  <c r="N835" s="1"/>
  <c r="N666"/>
  <c r="P666"/>
  <c r="R666" s="1"/>
  <c r="S122" i="3"/>
  <c r="U122" s="1"/>
  <c r="L1379" i="8" l="1"/>
  <c r="N1379" s="1"/>
  <c r="P835"/>
  <c r="R835" s="1"/>
  <c r="AK122" i="3"/>
  <c r="AM122" s="1"/>
  <c r="S121"/>
  <c r="U121" s="1"/>
  <c r="O1379" i="8" l="1"/>
  <c r="L1872"/>
  <c r="N1872" s="1"/>
  <c r="AK121" i="3"/>
  <c r="AM121" s="1"/>
  <c r="L1893" i="8" l="1"/>
  <c r="O1872"/>
  <c r="S137" i="3"/>
  <c r="U137" s="1"/>
  <c r="U136"/>
  <c r="AB1127" i="8"/>
  <c r="M1127"/>
  <c r="Q1127" s="1"/>
  <c r="AB1122"/>
  <c r="N1122"/>
  <c r="O1122" l="1"/>
  <c r="S1122"/>
  <c r="N1127"/>
  <c r="N1129" l="1"/>
  <c r="N1124"/>
  <c r="N1128" s="1"/>
  <c r="R1122"/>
  <c r="O1127"/>
  <c r="P815"/>
  <c r="O815"/>
  <c r="N815"/>
  <c r="K815"/>
  <c r="R815" l="1"/>
  <c r="S815"/>
  <c r="S1127"/>
  <c r="R1127"/>
  <c r="AK120" i="3"/>
  <c r="AK117"/>
  <c r="AK116" s="1"/>
  <c r="AK115" s="1"/>
  <c r="AK114"/>
  <c r="AK113"/>
  <c r="AK112"/>
  <c r="AK111"/>
  <c r="AK106"/>
  <c r="AK105"/>
  <c r="AK104"/>
  <c r="AK102"/>
  <c r="AK101"/>
  <c r="AK97"/>
  <c r="AK95"/>
  <c r="AK93"/>
  <c r="AK92"/>
  <c r="AK91"/>
  <c r="AK88"/>
  <c r="AK87"/>
  <c r="AK82"/>
  <c r="AK81"/>
  <c r="AK80"/>
  <c r="AK79"/>
  <c r="AK78"/>
  <c r="AK76"/>
  <c r="AK74"/>
  <c r="AK73"/>
  <c r="AK67"/>
  <c r="AK65"/>
  <c r="AK64"/>
  <c r="AK60"/>
  <c r="AK59" s="1"/>
  <c r="AK57"/>
  <c r="AK52"/>
  <c r="AK51"/>
  <c r="AK50"/>
  <c r="AK49"/>
  <c r="AK48"/>
  <c r="AK46"/>
  <c r="AK43"/>
  <c r="AK42"/>
  <c r="AK40"/>
  <c r="AK38"/>
  <c r="AK37"/>
  <c r="AK33"/>
  <c r="AK31"/>
  <c r="AK29"/>
  <c r="AK28"/>
  <c r="AK27"/>
  <c r="AK26"/>
  <c r="AK25"/>
  <c r="AK24"/>
  <c r="AK23"/>
  <c r="AK22"/>
  <c r="AK21"/>
  <c r="AK18"/>
  <c r="AK66"/>
  <c r="N803" i="8"/>
  <c r="N809" s="1"/>
  <c r="N811" s="1"/>
  <c r="M803"/>
  <c r="M809" s="1"/>
  <c r="M811" s="1"/>
  <c r="M839" s="1"/>
  <c r="L809"/>
  <c r="H803"/>
  <c r="H809" s="1"/>
  <c r="H811" s="1"/>
  <c r="L524"/>
  <c r="L529" s="1"/>
  <c r="H529"/>
  <c r="N544"/>
  <c r="N542"/>
  <c r="M542"/>
  <c r="Q542" s="1"/>
  <c r="I537"/>
  <c r="Q537" s="1"/>
  <c r="H537"/>
  <c r="P523"/>
  <c r="P528" s="1"/>
  <c r="M523"/>
  <c r="O523" s="1"/>
  <c r="O528" s="1"/>
  <c r="L528"/>
  <c r="K528"/>
  <c r="I528"/>
  <c r="H528"/>
  <c r="AK17" i="3"/>
  <c r="AK56"/>
  <c r="AK41"/>
  <c r="AK20"/>
  <c r="AK53"/>
  <c r="AK36"/>
  <c r="AK35"/>
  <c r="AK89"/>
  <c r="AK77"/>
  <c r="AK96"/>
  <c r="AK100"/>
  <c r="AK75"/>
  <c r="AK94"/>
  <c r="AK90"/>
  <c r="AK19"/>
  <c r="AK30"/>
  <c r="AK47"/>
  <c r="AK39"/>
  <c r="D122"/>
  <c r="Q839" i="8" l="1"/>
  <c r="N839"/>
  <c r="P839"/>
  <c r="J528"/>
  <c r="AK86" i="3"/>
  <c r="L542" i="8"/>
  <c r="P537"/>
  <c r="L539"/>
  <c r="K537"/>
  <c r="M528"/>
  <c r="M549" s="1"/>
  <c r="M570" s="1"/>
  <c r="H542"/>
  <c r="O537"/>
  <c r="O542" s="1"/>
  <c r="L1894" l="1"/>
  <c r="L549"/>
  <c r="R839"/>
  <c r="Q549"/>
  <c r="P542"/>
  <c r="S537"/>
  <c r="S542" s="1"/>
  <c r="O940"/>
  <c r="P549" l="1"/>
  <c r="L570"/>
  <c r="O549"/>
  <c r="H1040"/>
  <c r="AB1037"/>
  <c r="AB1036"/>
  <c r="M1036"/>
  <c r="L1036"/>
  <c r="L1037" s="1"/>
  <c r="I1036"/>
  <c r="H1036"/>
  <c r="H1037" s="1"/>
  <c r="AB1035"/>
  <c r="AB1034"/>
  <c r="AB1033"/>
  <c r="M1033"/>
  <c r="M1034" s="1"/>
  <c r="L1033"/>
  <c r="L1034" s="1"/>
  <c r="I1033"/>
  <c r="H1033"/>
  <c r="AB1032"/>
  <c r="AE1031"/>
  <c r="Z1031"/>
  <c r="AB1031" s="1"/>
  <c r="Q1031"/>
  <c r="P1031"/>
  <c r="O1031"/>
  <c r="O1033" s="1"/>
  <c r="O1034" s="1"/>
  <c r="K1031"/>
  <c r="AB1030"/>
  <c r="AB1029"/>
  <c r="L572" l="1"/>
  <c r="P570"/>
  <c r="O570"/>
  <c r="J1036"/>
  <c r="I1034"/>
  <c r="J1033"/>
  <c r="R1031"/>
  <c r="O1036"/>
  <c r="Q1036"/>
  <c r="K1033"/>
  <c r="P1037"/>
  <c r="P1033"/>
  <c r="S1031"/>
  <c r="Q1033"/>
  <c r="H1034"/>
  <c r="I1037"/>
  <c r="E262" i="7" s="1"/>
  <c r="K262" s="1"/>
  <c r="K1036" i="8"/>
  <c r="P1036"/>
  <c r="H914"/>
  <c r="M952"/>
  <c r="L952"/>
  <c r="H953"/>
  <c r="AE948"/>
  <c r="Z948"/>
  <c r="AB948" s="1"/>
  <c r="P948"/>
  <c r="O948"/>
  <c r="Q948"/>
  <c r="P1642"/>
  <c r="L484"/>
  <c r="P483"/>
  <c r="J1034" l="1"/>
  <c r="Q1037"/>
  <c r="S1037" s="1"/>
  <c r="J1037"/>
  <c r="K1034"/>
  <c r="Q1034"/>
  <c r="S1033"/>
  <c r="S1036"/>
  <c r="K1037"/>
  <c r="R1033"/>
  <c r="R1036"/>
  <c r="P1034"/>
  <c r="H955"/>
  <c r="S948"/>
  <c r="K948"/>
  <c r="E35" i="22"/>
  <c r="I35" s="1"/>
  <c r="I32"/>
  <c r="E34"/>
  <c r="I34" s="1"/>
  <c r="E33"/>
  <c r="I33" s="1"/>
  <c r="I14"/>
  <c r="H16"/>
  <c r="G16"/>
  <c r="F16"/>
  <c r="E16"/>
  <c r="F5"/>
  <c r="H12"/>
  <c r="G12"/>
  <c r="F12"/>
  <c r="E12"/>
  <c r="I11"/>
  <c r="I10"/>
  <c r="C28"/>
  <c r="C20"/>
  <c r="C12"/>
  <c r="F3"/>
  <c r="F2"/>
  <c r="E4"/>
  <c r="D4"/>
  <c r="C4"/>
  <c r="R1037" i="8" l="1"/>
  <c r="F4" i="22"/>
  <c r="I12"/>
  <c r="I36"/>
  <c r="S1034" i="8"/>
  <c r="R1034"/>
  <c r="K57" i="18"/>
  <c r="J57"/>
  <c r="I57"/>
  <c r="Z1844" i="8" l="1"/>
  <c r="Z1843"/>
  <c r="J1842"/>
  <c r="AE20"/>
  <c r="Z1846"/>
  <c r="Z1845"/>
  <c r="Z1842"/>
  <c r="Z1841"/>
  <c r="Z1840"/>
  <c r="Z1838"/>
  <c r="Z1836"/>
  <c r="Z1834"/>
  <c r="Z1833"/>
  <c r="Z1807"/>
  <c r="Z1806"/>
  <c r="Z1805"/>
  <c r="Z1804"/>
  <c r="Z1803"/>
  <c r="H1702"/>
  <c r="Z1688"/>
  <c r="Z1687"/>
  <c r="Z1686"/>
  <c r="Z1685"/>
  <c r="Z1684"/>
  <c r="Z1683"/>
  <c r="Z1682"/>
  <c r="Z1681"/>
  <c r="Z1680"/>
  <c r="Z1679"/>
  <c r="Z1678"/>
  <c r="Z1677"/>
  <c r="Z1674"/>
  <c r="Z1655"/>
  <c r="Z1654"/>
  <c r="Z1653"/>
  <c r="Z1652"/>
  <c r="Z1651"/>
  <c r="Z1650"/>
  <c r="Z1647"/>
  <c r="Z1646"/>
  <c r="Z1645"/>
  <c r="Z1643"/>
  <c r="Z1642"/>
  <c r="Z1592"/>
  <c r="Z1539"/>
  <c r="Z1538"/>
  <c r="Z1537"/>
  <c r="Z1536"/>
  <c r="Z1535"/>
  <c r="Z1534"/>
  <c r="Z1533"/>
  <c r="Z1532"/>
  <c r="Z1531"/>
  <c r="Z1530"/>
  <c r="Z1529"/>
  <c r="Z1528"/>
  <c r="Z1527"/>
  <c r="Z1526"/>
  <c r="Z1525"/>
  <c r="Z1524"/>
  <c r="Z1523"/>
  <c r="Z1522"/>
  <c r="Z1521"/>
  <c r="Z1520"/>
  <c r="Z1519"/>
  <c r="Z1518"/>
  <c r="Z1517"/>
  <c r="Z1516"/>
  <c r="Z1515"/>
  <c r="Z1514"/>
  <c r="Z1513"/>
  <c r="Z1512"/>
  <c r="Z1511"/>
  <c r="Z1510"/>
  <c r="Z1509"/>
  <c r="Z1508"/>
  <c r="Z1507"/>
  <c r="Z1506"/>
  <c r="Z1505"/>
  <c r="Z1504"/>
  <c r="Z1503"/>
  <c r="Z1502"/>
  <c r="Z1443"/>
  <c r="Z1442"/>
  <c r="Z1441"/>
  <c r="Z1440"/>
  <c r="Z1439"/>
  <c r="Z1438"/>
  <c r="Z1437"/>
  <c r="Z1436"/>
  <c r="Z1435"/>
  <c r="Z1434"/>
  <c r="Z1433"/>
  <c r="Z1432"/>
  <c r="Z1431"/>
  <c r="Z1430"/>
  <c r="Z1429"/>
  <c r="Z1428"/>
  <c r="Z1427"/>
  <c r="Z1426"/>
  <c r="Z1425"/>
  <c r="Z1424"/>
  <c r="Z1423"/>
  <c r="Z1422"/>
  <c r="Z1421"/>
  <c r="Z1420"/>
  <c r="Z1419"/>
  <c r="Z1418"/>
  <c r="Z1417"/>
  <c r="Z1416"/>
  <c r="Z1415"/>
  <c r="Z1414"/>
  <c r="Z1413"/>
  <c r="Z1412"/>
  <c r="Z1411"/>
  <c r="Z1410"/>
  <c r="Z1409"/>
  <c r="Z1408"/>
  <c r="Z1407"/>
  <c r="Z1406"/>
  <c r="Z1405"/>
  <c r="Z1404"/>
  <c r="Z1403"/>
  <c r="Z1402"/>
  <c r="Z1401"/>
  <c r="Z1400"/>
  <c r="Z1399"/>
  <c r="Z1398"/>
  <c r="Z1397"/>
  <c r="Z1396"/>
  <c r="Z1395"/>
  <c r="Z1394"/>
  <c r="Z1330"/>
  <c r="Z1320"/>
  <c r="Z1252"/>
  <c r="Z1242"/>
  <c r="Z1226"/>
  <c r="Z1216"/>
  <c r="Z1204"/>
  <c r="Z1150"/>
  <c r="Z1137"/>
  <c r="Z1119"/>
  <c r="Z1105"/>
  <c r="Z1093"/>
  <c r="Z1081"/>
  <c r="Z1071"/>
  <c r="Z1056"/>
  <c r="Z1046"/>
  <c r="Z1021"/>
  <c r="Z991"/>
  <c r="Z990"/>
  <c r="Z989"/>
  <c r="Z977"/>
  <c r="Z976"/>
  <c r="Z975"/>
  <c r="Z960"/>
  <c r="Z949"/>
  <c r="Z912"/>
  <c r="Z911"/>
  <c r="Z909"/>
  <c r="Z889"/>
  <c r="Z888"/>
  <c r="Z871"/>
  <c r="Z870"/>
  <c r="Z849"/>
  <c r="Z816"/>
  <c r="Z798"/>
  <c r="Z787"/>
  <c r="Z777"/>
  <c r="Z736"/>
  <c r="Z735"/>
  <c r="Z734"/>
  <c r="Z733"/>
  <c r="Z732"/>
  <c r="Z731"/>
  <c r="Z730"/>
  <c r="Z729"/>
  <c r="Z728"/>
  <c r="Z727"/>
  <c r="Z726"/>
  <c r="Z725"/>
  <c r="Z724"/>
  <c r="Z723"/>
  <c r="Z722"/>
  <c r="Z721"/>
  <c r="Z720"/>
  <c r="Z719"/>
  <c r="Z718"/>
  <c r="Z717"/>
  <c r="Z716"/>
  <c r="Z715"/>
  <c r="Z714"/>
  <c r="Z713"/>
  <c r="Z712"/>
  <c r="Z711"/>
  <c r="Z710"/>
  <c r="Z709"/>
  <c r="Z708"/>
  <c r="Z707"/>
  <c r="Z706"/>
  <c r="Z705"/>
  <c r="Z704"/>
  <c r="Z703"/>
  <c r="Z702"/>
  <c r="Z701"/>
  <c r="Z700"/>
  <c r="Z699"/>
  <c r="Z698"/>
  <c r="Z697"/>
  <c r="Z632"/>
  <c r="Z631"/>
  <c r="Z630"/>
  <c r="Z629"/>
  <c r="Z628"/>
  <c r="Z627"/>
  <c r="Z626"/>
  <c r="Z625"/>
  <c r="Z624"/>
  <c r="Z623"/>
  <c r="Z622"/>
  <c r="Z621"/>
  <c r="Z620"/>
  <c r="Z619"/>
  <c r="Z618"/>
  <c r="Z617"/>
  <c r="Z616"/>
  <c r="Z615"/>
  <c r="Z614"/>
  <c r="Z613"/>
  <c r="Z612"/>
  <c r="Z611"/>
  <c r="Z610"/>
  <c r="Z609"/>
  <c r="Z608"/>
  <c r="Z607"/>
  <c r="Z606"/>
  <c r="Z605"/>
  <c r="Z604"/>
  <c r="Z603"/>
  <c r="Z602"/>
  <c r="Z601"/>
  <c r="Z600"/>
  <c r="Z599"/>
  <c r="Z598"/>
  <c r="Z597"/>
  <c r="Z596"/>
  <c r="Z595"/>
  <c r="Z594"/>
  <c r="Z593"/>
  <c r="Z592"/>
  <c r="Z591"/>
  <c r="Z589"/>
  <c r="Z588"/>
  <c r="Z587"/>
  <c r="Z586"/>
  <c r="Z585"/>
  <c r="Z584"/>
  <c r="Z583"/>
  <c r="Z582"/>
  <c r="Z581"/>
  <c r="Z580"/>
  <c r="Z579"/>
  <c r="Z578"/>
  <c r="Z534"/>
  <c r="Z519"/>
  <c r="Z509"/>
  <c r="Z508"/>
  <c r="Z479"/>
  <c r="Z467"/>
  <c r="Z454"/>
  <c r="Z444"/>
  <c r="Z443"/>
  <c r="Z433"/>
  <c r="Z423"/>
  <c r="Z422"/>
  <c r="Z382"/>
  <c r="Z381"/>
  <c r="Z379"/>
  <c r="Z244"/>
  <c r="Z243"/>
  <c r="Z242"/>
  <c r="Z241"/>
  <c r="Z240"/>
  <c r="Z239"/>
  <c r="Z238"/>
  <c r="Z237"/>
  <c r="Z236"/>
  <c r="Z235"/>
  <c r="Z234"/>
  <c r="Z233"/>
  <c r="Z232"/>
  <c r="Z231"/>
  <c r="Z230"/>
  <c r="Z229"/>
  <c r="Z228"/>
  <c r="Z227"/>
  <c r="Z226"/>
  <c r="Z225"/>
  <c r="Z224"/>
  <c r="Z223"/>
  <c r="Z222"/>
  <c r="Z221"/>
  <c r="Z220"/>
  <c r="Z219"/>
  <c r="Z218"/>
  <c r="Z217"/>
  <c r="Z216"/>
  <c r="Z215"/>
  <c r="Z214"/>
  <c r="Z213"/>
  <c r="Z212"/>
  <c r="Z211"/>
  <c r="Z54"/>
  <c r="Z53"/>
  <c r="Z52"/>
  <c r="Z51"/>
  <c r="Z50"/>
  <c r="Z49"/>
  <c r="Z48"/>
  <c r="Z47"/>
  <c r="Z46"/>
  <c r="Z45"/>
  <c r="Z44"/>
  <c r="Z43"/>
  <c r="Z42"/>
  <c r="Z41"/>
  <c r="Z40"/>
  <c r="Z39"/>
  <c r="Z38"/>
  <c r="Z37"/>
  <c r="Z36"/>
  <c r="Z35"/>
  <c r="Z34"/>
  <c r="Z33"/>
  <c r="Z32"/>
  <c r="Z31"/>
  <c r="AB31" s="1"/>
  <c r="Z30"/>
  <c r="Z29"/>
  <c r="Z28"/>
  <c r="Z27"/>
  <c r="Z26"/>
  <c r="Z25"/>
  <c r="Z24"/>
  <c r="Z23"/>
  <c r="Z22"/>
  <c r="Z21"/>
  <c r="Z20"/>
  <c r="AE1846"/>
  <c r="AE1845"/>
  <c r="AE1844"/>
  <c r="AE1843"/>
  <c r="AE1842"/>
  <c r="AE1841"/>
  <c r="AE1840"/>
  <c r="AE1839"/>
  <c r="AE1838"/>
  <c r="AE1837"/>
  <c r="AE1836"/>
  <c r="AE1835"/>
  <c r="AE1834"/>
  <c r="AE1833"/>
  <c r="AE1807"/>
  <c r="AE1803"/>
  <c r="AE1688"/>
  <c r="AE1687"/>
  <c r="AE1686"/>
  <c r="AE1685"/>
  <c r="AE1684"/>
  <c r="AE1683"/>
  <c r="AE1682"/>
  <c r="AE1681"/>
  <c r="AE1680"/>
  <c r="AE1679"/>
  <c r="AE1678"/>
  <c r="AE1677"/>
  <c r="AE1676"/>
  <c r="AE1675"/>
  <c r="AE1674"/>
  <c r="AE1673"/>
  <c r="AE1672"/>
  <c r="AE1671"/>
  <c r="AE1670"/>
  <c r="AE1669"/>
  <c r="AE1668"/>
  <c r="AE1667"/>
  <c r="AE1666"/>
  <c r="AE1665"/>
  <c r="AE1664"/>
  <c r="AE1663"/>
  <c r="AE1662"/>
  <c r="AE1661"/>
  <c r="AE1660"/>
  <c r="AE1659"/>
  <c r="AE1658"/>
  <c r="AE1657"/>
  <c r="AE1656"/>
  <c r="AE1655"/>
  <c r="AE1654"/>
  <c r="AE1653"/>
  <c r="AE1652"/>
  <c r="AE1651"/>
  <c r="AE1650"/>
  <c r="AE1649"/>
  <c r="AE1648"/>
  <c r="AE1647"/>
  <c r="AE1646"/>
  <c r="AE1645"/>
  <c r="AE1644"/>
  <c r="AE1643"/>
  <c r="AE1642"/>
  <c r="AE1592"/>
  <c r="AE1539"/>
  <c r="AE1538"/>
  <c r="AE1537"/>
  <c r="AE1536"/>
  <c r="AE1535"/>
  <c r="AE1534"/>
  <c r="AE1533"/>
  <c r="AE1532"/>
  <c r="AE1531"/>
  <c r="AE1530"/>
  <c r="AE1529"/>
  <c r="AE1528"/>
  <c r="AE1527"/>
  <c r="AE1526"/>
  <c r="AE1525"/>
  <c r="AE1524"/>
  <c r="AE1523"/>
  <c r="AE1522"/>
  <c r="AE1521"/>
  <c r="AE1520"/>
  <c r="AE1519"/>
  <c r="AE1518"/>
  <c r="AE1517"/>
  <c r="AE1516"/>
  <c r="AE1515"/>
  <c r="AE1514"/>
  <c r="AE1513"/>
  <c r="AE1512"/>
  <c r="AE1511"/>
  <c r="AE1510"/>
  <c r="AE1509"/>
  <c r="AE1508"/>
  <c r="AE1507"/>
  <c r="AE1506"/>
  <c r="AE1505"/>
  <c r="AE1504"/>
  <c r="AE1503"/>
  <c r="AE1502"/>
  <c r="AE1443"/>
  <c r="AE1442"/>
  <c r="AE1441"/>
  <c r="AE1440"/>
  <c r="AE1439"/>
  <c r="AE1438"/>
  <c r="AE1437"/>
  <c r="AE1436"/>
  <c r="AE1435"/>
  <c r="AE1434"/>
  <c r="AE1433"/>
  <c r="AE1432"/>
  <c r="AE1431"/>
  <c r="AE1430"/>
  <c r="AE1429"/>
  <c r="AE1428"/>
  <c r="AE1427"/>
  <c r="AE1426"/>
  <c r="AE1425"/>
  <c r="AE1424"/>
  <c r="AE1423"/>
  <c r="AE1422"/>
  <c r="AE1421"/>
  <c r="AE1420"/>
  <c r="AE1419"/>
  <c r="AE1418"/>
  <c r="AE1417"/>
  <c r="AE1416"/>
  <c r="AE1415"/>
  <c r="AE1414"/>
  <c r="AE1413"/>
  <c r="AE1412"/>
  <c r="AE1411"/>
  <c r="AE1410"/>
  <c r="AE1409"/>
  <c r="AE1408"/>
  <c r="AE1407"/>
  <c r="AE1406"/>
  <c r="AE1405"/>
  <c r="AE1404"/>
  <c r="AE1403"/>
  <c r="AE1402"/>
  <c r="AE1401"/>
  <c r="AE1400"/>
  <c r="AE1399"/>
  <c r="AE1398"/>
  <c r="AE1397"/>
  <c r="AE1396"/>
  <c r="AE1395"/>
  <c r="AE1394"/>
  <c r="AE1330"/>
  <c r="AE1320"/>
  <c r="AE1252"/>
  <c r="AE1242"/>
  <c r="AE1226"/>
  <c r="AE1216"/>
  <c r="AE1204"/>
  <c r="AE1150"/>
  <c r="AE1137"/>
  <c r="AE1119"/>
  <c r="AE1105"/>
  <c r="AE1093"/>
  <c r="AE1081"/>
  <c r="AE1071"/>
  <c r="AE1056"/>
  <c r="AE1046"/>
  <c r="AE1021"/>
  <c r="AE991"/>
  <c r="AE990"/>
  <c r="AE989"/>
  <c r="AE977"/>
  <c r="AE976"/>
  <c r="AE975"/>
  <c r="AE960"/>
  <c r="AE949"/>
  <c r="AE912"/>
  <c r="AE911"/>
  <c r="AE909"/>
  <c r="AE889"/>
  <c r="AE888"/>
  <c r="AE871"/>
  <c r="AE870"/>
  <c r="AE849"/>
  <c r="AE816"/>
  <c r="AE798"/>
  <c r="AE787"/>
  <c r="AE77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32"/>
  <c r="AE631"/>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34"/>
  <c r="AE519"/>
  <c r="AE509"/>
  <c r="AE508"/>
  <c r="AE479"/>
  <c r="AE467"/>
  <c r="AE454"/>
  <c r="AE444"/>
  <c r="AE443"/>
  <c r="AE433"/>
  <c r="AE423"/>
  <c r="AE422"/>
  <c r="AE382"/>
  <c r="AE381"/>
  <c r="AE379"/>
  <c r="AE244"/>
  <c r="AE243"/>
  <c r="AE242"/>
  <c r="AE241"/>
  <c r="AE240"/>
  <c r="AE239"/>
  <c r="AE238"/>
  <c r="AE237"/>
  <c r="AE236"/>
  <c r="AE235"/>
  <c r="AE234"/>
  <c r="AE233"/>
  <c r="AE232"/>
  <c r="AE231"/>
  <c r="AE230"/>
  <c r="AE229"/>
  <c r="AE228"/>
  <c r="AE227"/>
  <c r="AE226"/>
  <c r="AE225"/>
  <c r="AE224"/>
  <c r="AE223"/>
  <c r="AE222"/>
  <c r="AE221"/>
  <c r="AE220"/>
  <c r="AE219"/>
  <c r="AE218"/>
  <c r="AE217"/>
  <c r="AE216"/>
  <c r="AE215"/>
  <c r="AE214"/>
  <c r="AE213"/>
  <c r="AE212"/>
  <c r="AE211"/>
  <c r="AE54"/>
  <c r="AE53"/>
  <c r="AE52"/>
  <c r="AE51"/>
  <c r="AE50"/>
  <c r="AE49"/>
  <c r="AE48"/>
  <c r="AE47"/>
  <c r="AE46"/>
  <c r="AE45"/>
  <c r="AE44"/>
  <c r="AE43"/>
  <c r="AE42"/>
  <c r="AE41"/>
  <c r="AE40"/>
  <c r="AE39"/>
  <c r="AE38"/>
  <c r="AE37"/>
  <c r="AE36"/>
  <c r="AE35"/>
  <c r="AE34"/>
  <c r="AE33"/>
  <c r="AE32"/>
  <c r="AE31"/>
  <c r="AE30"/>
  <c r="AE29"/>
  <c r="AE28"/>
  <c r="AE27"/>
  <c r="AE26"/>
  <c r="AE25"/>
  <c r="AE24"/>
  <c r="AE23"/>
  <c r="AE22"/>
  <c r="AE21"/>
  <c r="Y590"/>
  <c r="Z590" s="1"/>
  <c r="V590"/>
  <c r="F9" i="5" l="1"/>
  <c r="N1714" i="8" l="1"/>
  <c r="L1732"/>
  <c r="O1714"/>
  <c r="O1732" s="1"/>
  <c r="I24" i="21"/>
  <c r="I23"/>
  <c r="H25"/>
  <c r="I25" s="1"/>
  <c r="D24"/>
  <c r="C24"/>
  <c r="D23"/>
  <c r="D25" s="1"/>
  <c r="C23"/>
  <c r="G11"/>
  <c r="H8" s="1"/>
  <c r="I8" s="1"/>
  <c r="J4"/>
  <c r="J3"/>
  <c r="D5"/>
  <c r="C5"/>
  <c r="H5"/>
  <c r="F4"/>
  <c r="I4" s="1"/>
  <c r="F3"/>
  <c r="I3" s="1"/>
  <c r="K3" s="1"/>
  <c r="G5"/>
  <c r="D18"/>
  <c r="C18"/>
  <c r="E17"/>
  <c r="E16"/>
  <c r="E15"/>
  <c r="E12"/>
  <c r="E24" s="1"/>
  <c r="E11"/>
  <c r="E10"/>
  <c r="E9"/>
  <c r="D8"/>
  <c r="D13" s="1"/>
  <c r="C8"/>
  <c r="C13" s="1"/>
  <c r="C20" s="1"/>
  <c r="E4"/>
  <c r="E3"/>
  <c r="E5" s="1"/>
  <c r="D20" l="1"/>
  <c r="J5"/>
  <c r="K4"/>
  <c r="H9"/>
  <c r="I9" s="1"/>
  <c r="I11" s="1"/>
  <c r="E18"/>
  <c r="F5"/>
  <c r="I5" s="1"/>
  <c r="C25"/>
  <c r="E8"/>
  <c r="E13" s="1"/>
  <c r="E23"/>
  <c r="E25" s="1"/>
  <c r="V888" i="8"/>
  <c r="V1806"/>
  <c r="V989"/>
  <c r="V1330"/>
  <c r="W1330" s="1"/>
  <c r="W624"/>
  <c r="V623"/>
  <c r="W632"/>
  <c r="V583"/>
  <c r="W583" s="1"/>
  <c r="V611"/>
  <c r="E20" i="21" l="1"/>
  <c r="K5"/>
  <c r="V697" i="8"/>
  <c r="W697" s="1"/>
  <c r="V736"/>
  <c r="W736" s="1"/>
  <c r="W611"/>
  <c r="V582"/>
  <c r="W582" s="1"/>
  <c r="V580"/>
  <c r="W580" s="1"/>
  <c r="V443"/>
  <c r="V467"/>
  <c r="AB25"/>
  <c r="M1726"/>
  <c r="M1767" s="1"/>
  <c r="Q1805"/>
  <c r="V444"/>
  <c r="W444" s="1"/>
  <c r="I952"/>
  <c r="J952" s="1"/>
  <c r="V589"/>
  <c r="J28"/>
  <c r="J27"/>
  <c r="J26"/>
  <c r="AL114" i="3"/>
  <c r="AL113"/>
  <c r="AL112"/>
  <c r="AL132"/>
  <c r="AL120"/>
  <c r="AM120" s="1"/>
  <c r="AL117"/>
  <c r="AM117" s="1"/>
  <c r="AL106"/>
  <c r="AM106" s="1"/>
  <c r="AL105"/>
  <c r="AM105" s="1"/>
  <c r="AL104"/>
  <c r="AM104" s="1"/>
  <c r="AL103"/>
  <c r="AL102"/>
  <c r="AM102" s="1"/>
  <c r="AL101"/>
  <c r="AM101" s="1"/>
  <c r="AL100"/>
  <c r="AL97"/>
  <c r="AM97" s="1"/>
  <c r="AL96"/>
  <c r="AL95"/>
  <c r="AL94"/>
  <c r="AL93"/>
  <c r="AL92"/>
  <c r="AL91"/>
  <c r="AL90"/>
  <c r="AL89"/>
  <c r="AL88"/>
  <c r="AL87"/>
  <c r="AL82"/>
  <c r="AL81"/>
  <c r="AL80"/>
  <c r="AL79"/>
  <c r="AL78"/>
  <c r="AL77"/>
  <c r="AL76"/>
  <c r="AL75"/>
  <c r="AM75" s="1"/>
  <c r="AL74"/>
  <c r="AL73"/>
  <c r="AL67"/>
  <c r="AM67" s="1"/>
  <c r="AL66"/>
  <c r="AL65"/>
  <c r="AL57"/>
  <c r="AL56"/>
  <c r="AL53"/>
  <c r="AL52"/>
  <c r="AL51"/>
  <c r="AL50"/>
  <c r="AL49"/>
  <c r="AL48"/>
  <c r="AL47"/>
  <c r="AL46"/>
  <c r="AL43"/>
  <c r="AL42"/>
  <c r="AL41"/>
  <c r="AL40"/>
  <c r="AL39"/>
  <c r="AL38"/>
  <c r="AL37"/>
  <c r="AL36"/>
  <c r="AL35"/>
  <c r="AL33"/>
  <c r="AL31"/>
  <c r="AL30"/>
  <c r="AL29"/>
  <c r="AL28"/>
  <c r="AL27"/>
  <c r="AL26"/>
  <c r="AL25"/>
  <c r="AL24"/>
  <c r="AL23"/>
  <c r="AL22"/>
  <c r="AL21"/>
  <c r="AL20"/>
  <c r="AL19"/>
  <c r="AL18"/>
  <c r="AL17"/>
  <c r="Z137"/>
  <c r="AL145" s="1"/>
  <c r="H115"/>
  <c r="E124"/>
  <c r="AL64"/>
  <c r="H82" i="5"/>
  <c r="P1775" i="8"/>
  <c r="P1774"/>
  <c r="P1772"/>
  <c r="P1771"/>
  <c r="P1770"/>
  <c r="P1769"/>
  <c r="P1768"/>
  <c r="P1766"/>
  <c r="P1765"/>
  <c r="P1764"/>
  <c r="Q1717"/>
  <c r="Q1716"/>
  <c r="Q1715"/>
  <c r="Q1714"/>
  <c r="Q1713"/>
  <c r="Q1712"/>
  <c r="Q1711"/>
  <c r="Q1710"/>
  <c r="Q1709"/>
  <c r="Q1707"/>
  <c r="Q1706"/>
  <c r="Q1705"/>
  <c r="S1705" s="1"/>
  <c r="O1705"/>
  <c r="M1735"/>
  <c r="M1776" s="1"/>
  <c r="M1732"/>
  <c r="M1723"/>
  <c r="M1764" s="1"/>
  <c r="AL86" i="3" l="1"/>
  <c r="E123"/>
  <c r="E122" s="1"/>
  <c r="E121" s="1"/>
  <c r="I1809" i="8"/>
  <c r="Q1809" s="1"/>
  <c r="AM12" i="3"/>
  <c r="Q1708" i="8"/>
  <c r="AL16" i="3"/>
  <c r="AL99"/>
  <c r="K1805" i="8"/>
  <c r="AE1805"/>
  <c r="P1805"/>
  <c r="S1805" s="1"/>
  <c r="M1773"/>
  <c r="N1732"/>
  <c r="Q1764"/>
  <c r="S1764" s="1"/>
  <c r="M1783"/>
  <c r="AL13" i="3"/>
  <c r="AM13" s="1"/>
  <c r="AL124"/>
  <c r="AM124" s="1"/>
  <c r="J1805" i="8"/>
  <c r="I1554"/>
  <c r="O1096"/>
  <c r="N1093"/>
  <c r="N866"/>
  <c r="N816"/>
  <c r="J508"/>
  <c r="G34" i="5"/>
  <c r="M496" i="8"/>
  <c r="R1805" l="1"/>
  <c r="AL11" i="3"/>
  <c r="AB1805" i="8"/>
  <c r="AB824"/>
  <c r="AB823"/>
  <c r="O824"/>
  <c r="O832" s="1"/>
  <c r="K823"/>
  <c r="K824" s="1"/>
  <c r="K832" s="1"/>
  <c r="I823"/>
  <c r="I824" s="1"/>
  <c r="I832" s="1"/>
  <c r="Q832" s="1"/>
  <c r="R832" s="1"/>
  <c r="H824"/>
  <c r="AB821"/>
  <c r="AB820"/>
  <c r="O820"/>
  <c r="AB819"/>
  <c r="M823"/>
  <c r="K819"/>
  <c r="K820" s="1"/>
  <c r="I819"/>
  <c r="AB817"/>
  <c r="AB816"/>
  <c r="Q816"/>
  <c r="P816"/>
  <c r="O816"/>
  <c r="K816"/>
  <c r="AB814"/>
  <c r="AB813"/>
  <c r="Q823" l="1"/>
  <c r="M842"/>
  <c r="M824"/>
  <c r="I820"/>
  <c r="P819"/>
  <c r="N819"/>
  <c r="N823" s="1"/>
  <c r="R816"/>
  <c r="Q819"/>
  <c r="M820"/>
  <c r="S816"/>
  <c r="W590"/>
  <c r="AE1806"/>
  <c r="AA1902"/>
  <c r="W623"/>
  <c r="W589"/>
  <c r="P823" l="1"/>
  <c r="P824" s="1"/>
  <c r="P820"/>
  <c r="Q842"/>
  <c r="R842" s="1"/>
  <c r="M1383"/>
  <c r="O1383" s="1"/>
  <c r="O1880" s="1"/>
  <c r="O1901" s="1"/>
  <c r="N842"/>
  <c r="M843"/>
  <c r="N824"/>
  <c r="N1383"/>
  <c r="Q824"/>
  <c r="Q820"/>
  <c r="R819"/>
  <c r="S819"/>
  <c r="R823"/>
  <c r="N820"/>
  <c r="AE1804"/>
  <c r="H1809"/>
  <c r="M1880" l="1"/>
  <c r="Q1383"/>
  <c r="S820"/>
  <c r="R820"/>
  <c r="S824"/>
  <c r="S823"/>
  <c r="J758" i="7"/>
  <c r="J764" s="1"/>
  <c r="J747"/>
  <c r="J729"/>
  <c r="J705"/>
  <c r="J703"/>
  <c r="J701"/>
  <c r="R824" i="8" l="1"/>
  <c r="M1901"/>
  <c r="Q1880"/>
  <c r="N1880"/>
  <c r="R1383"/>
  <c r="S1383"/>
  <c r="J713" i="7"/>
  <c r="J686"/>
  <c r="J687"/>
  <c r="J685"/>
  <c r="Q1901" i="8" l="1"/>
  <c r="S1880"/>
  <c r="R1880"/>
  <c r="J693" i="7"/>
  <c r="R1901" i="8" l="1"/>
  <c r="S1901"/>
  <c r="N1592"/>
  <c r="M1594"/>
  <c r="M1595" s="1"/>
  <c r="L1594"/>
  <c r="L1597" s="1"/>
  <c r="L1598" s="1"/>
  <c r="J1594"/>
  <c r="J1595" s="1"/>
  <c r="I1594"/>
  <c r="I1597" s="1"/>
  <c r="I1598" s="1"/>
  <c r="H1594"/>
  <c r="H1595" s="1"/>
  <c r="AB1598"/>
  <c r="AB1597"/>
  <c r="AB1596"/>
  <c r="AB1595"/>
  <c r="AB1594"/>
  <c r="AB1593"/>
  <c r="AB1592"/>
  <c r="Q1592"/>
  <c r="Q1594" s="1"/>
  <c r="P1592"/>
  <c r="O1592"/>
  <c r="N1594"/>
  <c r="N1597" s="1"/>
  <c r="N1598" s="1"/>
  <c r="K1592"/>
  <c r="K1594" s="1"/>
  <c r="K1597" s="1"/>
  <c r="K1598" s="1"/>
  <c r="AB1591"/>
  <c r="AB1590"/>
  <c r="AB1861"/>
  <c r="AB1860"/>
  <c r="AB1859"/>
  <c r="I1849"/>
  <c r="I1850" s="1"/>
  <c r="N1853"/>
  <c r="N1857" s="1"/>
  <c r="N1861" s="1"/>
  <c r="N1852"/>
  <c r="N1856" s="1"/>
  <c r="N1860" s="1"/>
  <c r="M1849"/>
  <c r="M1852" s="1"/>
  <c r="M1856" s="1"/>
  <c r="M1860" s="1"/>
  <c r="L1852"/>
  <c r="L1856" s="1"/>
  <c r="L1860" s="1"/>
  <c r="Q1846"/>
  <c r="P1846"/>
  <c r="O1846"/>
  <c r="K1846"/>
  <c r="J1846"/>
  <c r="Q1845"/>
  <c r="P1845"/>
  <c r="O1845"/>
  <c r="K1845"/>
  <c r="J1845"/>
  <c r="Q1844"/>
  <c r="P1844"/>
  <c r="O1844"/>
  <c r="K1844"/>
  <c r="Q1843"/>
  <c r="P1843"/>
  <c r="O1843"/>
  <c r="K1843"/>
  <c r="Q1842"/>
  <c r="P1842"/>
  <c r="O1842"/>
  <c r="K1842"/>
  <c r="Q1841"/>
  <c r="P1841"/>
  <c r="O1841"/>
  <c r="K1841"/>
  <c r="J1841"/>
  <c r="Q1840"/>
  <c r="P1840"/>
  <c r="O1840"/>
  <c r="K1840"/>
  <c r="J1840"/>
  <c r="Q1839"/>
  <c r="P1839"/>
  <c r="O1839"/>
  <c r="K1839"/>
  <c r="Q1838"/>
  <c r="P1838"/>
  <c r="O1838"/>
  <c r="K1838"/>
  <c r="J1838"/>
  <c r="Q1837"/>
  <c r="P1837"/>
  <c r="O1837"/>
  <c r="K1837"/>
  <c r="Q1836"/>
  <c r="P1836"/>
  <c r="O1836"/>
  <c r="K1836"/>
  <c r="J1836"/>
  <c r="Q1835"/>
  <c r="P1835"/>
  <c r="O1835"/>
  <c r="K1835"/>
  <c r="Q1834"/>
  <c r="P1834"/>
  <c r="O1834"/>
  <c r="K1834"/>
  <c r="J1834"/>
  <c r="AB1857"/>
  <c r="AB1856"/>
  <c r="AB1855"/>
  <c r="AB1854"/>
  <c r="AB1853"/>
  <c r="AB1852"/>
  <c r="AB1851"/>
  <c r="AB1850"/>
  <c r="AB1849"/>
  <c r="AB1848"/>
  <c r="AB1836"/>
  <c r="AB1835"/>
  <c r="AB1834"/>
  <c r="AB1833"/>
  <c r="Q1833"/>
  <c r="P1833"/>
  <c r="O1833"/>
  <c r="K1833"/>
  <c r="J1833"/>
  <c r="AB1832"/>
  <c r="AB1831"/>
  <c r="AB1830"/>
  <c r="AB1829"/>
  <c r="S1592" l="1"/>
  <c r="S1594" s="1"/>
  <c r="S1597" s="1"/>
  <c r="S1598" s="1"/>
  <c r="S1833"/>
  <c r="H1597"/>
  <c r="H1598" s="1"/>
  <c r="J1597"/>
  <c r="J1598" s="1"/>
  <c r="I1853"/>
  <c r="D74" i="6"/>
  <c r="Q1597" i="8"/>
  <c r="Q1598" s="1"/>
  <c r="Q1595"/>
  <c r="K1595"/>
  <c r="M1597"/>
  <c r="M1598" s="1"/>
  <c r="K1849"/>
  <c r="K1852" s="1"/>
  <c r="K1856" s="1"/>
  <c r="K1860" s="1"/>
  <c r="I1595"/>
  <c r="N1595"/>
  <c r="L1595"/>
  <c r="O1594"/>
  <c r="P1594"/>
  <c r="R1594"/>
  <c r="I1852"/>
  <c r="I1856" s="1"/>
  <c r="I1860" s="1"/>
  <c r="Q1849"/>
  <c r="Q1852" s="1"/>
  <c r="Q1856" s="1"/>
  <c r="Q1860" s="1"/>
  <c r="P1849"/>
  <c r="P1852" s="1"/>
  <c r="P1856" s="1"/>
  <c r="P1860" s="1"/>
  <c r="O1849"/>
  <c r="O1852" s="1"/>
  <c r="O1856" s="1"/>
  <c r="O1860" s="1"/>
  <c r="H1852"/>
  <c r="H1856" s="1"/>
  <c r="H1860" s="1"/>
  <c r="H1850"/>
  <c r="H1853" s="1"/>
  <c r="H1857" s="1"/>
  <c r="H1861" s="1"/>
  <c r="R1842"/>
  <c r="S1846"/>
  <c r="R1845"/>
  <c r="R1844"/>
  <c r="R1843"/>
  <c r="R1841"/>
  <c r="R1840"/>
  <c r="R1839"/>
  <c r="R1838"/>
  <c r="R1837"/>
  <c r="R1836"/>
  <c r="R1835"/>
  <c r="R1834"/>
  <c r="R1846"/>
  <c r="S1834"/>
  <c r="S1835"/>
  <c r="S1836"/>
  <c r="S1837"/>
  <c r="S1838"/>
  <c r="S1839"/>
  <c r="S1840"/>
  <c r="S1841"/>
  <c r="S1842"/>
  <c r="S1843"/>
  <c r="S1844"/>
  <c r="S1845"/>
  <c r="R1833"/>
  <c r="L1850"/>
  <c r="J1849"/>
  <c r="M1850"/>
  <c r="M1853" s="1"/>
  <c r="M1857" s="1"/>
  <c r="M1861" s="1"/>
  <c r="S1595" l="1"/>
  <c r="I1857"/>
  <c r="I1861" s="1"/>
  <c r="E131" i="7"/>
  <c r="R1595" i="8"/>
  <c r="R1597"/>
  <c r="R1598" s="1"/>
  <c r="O1597"/>
  <c r="O1598" s="1"/>
  <c r="O1595"/>
  <c r="P1597"/>
  <c r="P1598" s="1"/>
  <c r="P1595"/>
  <c r="L1853"/>
  <c r="L1857" s="1"/>
  <c r="L1861" s="1"/>
  <c r="P1850"/>
  <c r="P1853" s="1"/>
  <c r="P1857" s="1"/>
  <c r="P1861" s="1"/>
  <c r="J1852"/>
  <c r="J1856" s="1"/>
  <c r="J1860" s="1"/>
  <c r="S1849"/>
  <c r="C74" i="6"/>
  <c r="Q1850" i="8"/>
  <c r="Q1853" s="1"/>
  <c r="Q1857" s="1"/>
  <c r="Q1861" s="1"/>
  <c r="R1849"/>
  <c r="O1850"/>
  <c r="K1850"/>
  <c r="J1850"/>
  <c r="E130" i="7" l="1"/>
  <c r="K131"/>
  <c r="O1853" i="8"/>
  <c r="O1857" s="1"/>
  <c r="O1861" s="1"/>
  <c r="R1852"/>
  <c r="R1856" s="1"/>
  <c r="R1860" s="1"/>
  <c r="S1852"/>
  <c r="S1856" s="1"/>
  <c r="S1860" s="1"/>
  <c r="K1853"/>
  <c r="K1857" s="1"/>
  <c r="K1861" s="1"/>
  <c r="J1853"/>
  <c r="J1857" s="1"/>
  <c r="J1861" s="1"/>
  <c r="S1850"/>
  <c r="R1850"/>
  <c r="O1088"/>
  <c r="M1088"/>
  <c r="H1088"/>
  <c r="L1087"/>
  <c r="L1084"/>
  <c r="L1085" s="1"/>
  <c r="AD1890"/>
  <c r="AB638"/>
  <c r="AB1900"/>
  <c r="AB1899"/>
  <c r="AB1898"/>
  <c r="AB1897"/>
  <c r="AB1896"/>
  <c r="AB1895"/>
  <c r="AB1894"/>
  <c r="AB1893"/>
  <c r="AB1892"/>
  <c r="AB1891"/>
  <c r="AB1890"/>
  <c r="AB1889"/>
  <c r="AB1888"/>
  <c r="AB1887"/>
  <c r="AB1886"/>
  <c r="AB1885"/>
  <c r="AB1884"/>
  <c r="AB1883"/>
  <c r="AB1882"/>
  <c r="AB1881"/>
  <c r="AB1879"/>
  <c r="AB1878"/>
  <c r="AB1877"/>
  <c r="AB1876"/>
  <c r="AB1875"/>
  <c r="AB1874"/>
  <c r="AB1873"/>
  <c r="AB1872"/>
  <c r="AB1871"/>
  <c r="AB1870"/>
  <c r="AB1869"/>
  <c r="AB1868"/>
  <c r="AB1867"/>
  <c r="AB1866"/>
  <c r="AB1865"/>
  <c r="AB1864"/>
  <c r="AB1863"/>
  <c r="AB1858"/>
  <c r="AB1825"/>
  <c r="AB1824"/>
  <c r="AB1823"/>
  <c r="AB1822"/>
  <c r="AB1821"/>
  <c r="AB1820"/>
  <c r="AB1819"/>
  <c r="AB1818"/>
  <c r="AB1817"/>
  <c r="AB1816"/>
  <c r="AB1815"/>
  <c r="AB1814"/>
  <c r="AB1813"/>
  <c r="AB1812"/>
  <c r="AB1811"/>
  <c r="AB1810"/>
  <c r="AB1809"/>
  <c r="AB1808"/>
  <c r="AB1802"/>
  <c r="AB1801"/>
  <c r="AB1800"/>
  <c r="AB1799"/>
  <c r="AB1798"/>
  <c r="AB1797"/>
  <c r="AB1796"/>
  <c r="AB1795"/>
  <c r="AB1794"/>
  <c r="AB1793"/>
  <c r="AB1792"/>
  <c r="AB1791"/>
  <c r="AB1790"/>
  <c r="AB1789"/>
  <c r="AB1788"/>
  <c r="AB1787"/>
  <c r="AB1786"/>
  <c r="AB1785"/>
  <c r="AB1784"/>
  <c r="AB1783"/>
  <c r="AB1782"/>
  <c r="AB1781"/>
  <c r="AB1780"/>
  <c r="AB1779"/>
  <c r="AB1778"/>
  <c r="AB1777"/>
  <c r="AB1776"/>
  <c r="AB1775"/>
  <c r="AB1774"/>
  <c r="AB1773"/>
  <c r="AB1772"/>
  <c r="AB1771"/>
  <c r="AB1770"/>
  <c r="AB1769"/>
  <c r="AB1768"/>
  <c r="AB1767"/>
  <c r="AB1766"/>
  <c r="AB1765"/>
  <c r="AB1764"/>
  <c r="AB1763"/>
  <c r="AB1762"/>
  <c r="AB1761"/>
  <c r="AB1760"/>
  <c r="AB1759"/>
  <c r="AB1758"/>
  <c r="AB1736"/>
  <c r="AB1735"/>
  <c r="AB1734"/>
  <c r="AB1733"/>
  <c r="AB1732"/>
  <c r="AB1731"/>
  <c r="AB1730"/>
  <c r="AB1729"/>
  <c r="AB1728"/>
  <c r="AB1727"/>
  <c r="AB1726"/>
  <c r="AB1725"/>
  <c r="AB1724"/>
  <c r="AB1723"/>
  <c r="AB1722"/>
  <c r="AB1721"/>
  <c r="AB1720"/>
  <c r="AB1719"/>
  <c r="AB1718"/>
  <c r="AB1717"/>
  <c r="AB1716"/>
  <c r="AB1715"/>
  <c r="AB1714"/>
  <c r="AB1713"/>
  <c r="AB1712"/>
  <c r="AB1711"/>
  <c r="AB1710"/>
  <c r="AB1709"/>
  <c r="AB1708"/>
  <c r="AB1707"/>
  <c r="AB1706"/>
  <c r="AB1705"/>
  <c r="AB1704"/>
  <c r="AB1703"/>
  <c r="AB1702"/>
  <c r="AB1701"/>
  <c r="AB1700"/>
  <c r="AB1699"/>
  <c r="AB1698"/>
  <c r="AB1697"/>
  <c r="AB1696"/>
  <c r="AB1695"/>
  <c r="AB1694"/>
  <c r="AB1693"/>
  <c r="AB1692"/>
  <c r="AB1691"/>
  <c r="AB1690"/>
  <c r="AB1689"/>
  <c r="AB1686"/>
  <c r="AB1685"/>
  <c r="AB1684"/>
  <c r="AB1683"/>
  <c r="AB1682"/>
  <c r="AB1681"/>
  <c r="AB1680"/>
  <c r="AB1679"/>
  <c r="AB1641"/>
  <c r="AB1640"/>
  <c r="AB1639"/>
  <c r="AB1638"/>
  <c r="AB1637"/>
  <c r="AB1636"/>
  <c r="AB1635"/>
  <c r="AB1634"/>
  <c r="AB1633"/>
  <c r="AB1632"/>
  <c r="AB1631"/>
  <c r="AB1630"/>
  <c r="AB1629"/>
  <c r="AB1628"/>
  <c r="AB1627"/>
  <c r="AB1626"/>
  <c r="AB1625"/>
  <c r="AB1624"/>
  <c r="AB1623"/>
  <c r="AB1622"/>
  <c r="AB1621"/>
  <c r="AB1620"/>
  <c r="AB1619"/>
  <c r="AB1618"/>
  <c r="AB1617"/>
  <c r="AB1616"/>
  <c r="AB1615"/>
  <c r="AB1614"/>
  <c r="AB1613"/>
  <c r="AB1612"/>
  <c r="AB1611"/>
  <c r="AB1610"/>
  <c r="AB1609"/>
  <c r="AB1608"/>
  <c r="AB1607"/>
  <c r="AB1606"/>
  <c r="AB1605"/>
  <c r="AB1604"/>
  <c r="AB1603"/>
  <c r="AB1602"/>
  <c r="AB1601"/>
  <c r="AB1600"/>
  <c r="AB1589"/>
  <c r="AB1588"/>
  <c r="AB1587"/>
  <c r="AB1586"/>
  <c r="AB1585"/>
  <c r="AB1584"/>
  <c r="AB1583"/>
  <c r="AB1582"/>
  <c r="AB1581"/>
  <c r="AB1580"/>
  <c r="AB1579"/>
  <c r="AB1578"/>
  <c r="AB1577"/>
  <c r="AB1576"/>
  <c r="AB1575"/>
  <c r="AB1574"/>
  <c r="AB1573"/>
  <c r="AB1572"/>
  <c r="AB1571"/>
  <c r="AB1570"/>
  <c r="AB1569"/>
  <c r="AB1568"/>
  <c r="AB1567"/>
  <c r="AB1566"/>
  <c r="AB1565"/>
  <c r="AB1564"/>
  <c r="AB1563"/>
  <c r="AB1562"/>
  <c r="AB1561"/>
  <c r="AB1560"/>
  <c r="AB1559"/>
  <c r="AB1558"/>
  <c r="AB1557"/>
  <c r="AB1556"/>
  <c r="AB1555"/>
  <c r="AB1554"/>
  <c r="AB1553"/>
  <c r="AB1552"/>
  <c r="AB1551"/>
  <c r="AB1550"/>
  <c r="AB1549"/>
  <c r="AB1548"/>
  <c r="AB1547"/>
  <c r="AB1546"/>
  <c r="AB1545"/>
  <c r="AB1544"/>
  <c r="AB1543"/>
  <c r="AB1542"/>
  <c r="AB1541"/>
  <c r="AB1540"/>
  <c r="AB1538"/>
  <c r="AB1537"/>
  <c r="AB1536"/>
  <c r="AB1535"/>
  <c r="AB1534"/>
  <c r="AB1533"/>
  <c r="AB1532"/>
  <c r="AB1531"/>
  <c r="AB1530"/>
  <c r="AB1529"/>
  <c r="AB1528"/>
  <c r="AB1527"/>
  <c r="AB1526"/>
  <c r="AB1525"/>
  <c r="AB1524"/>
  <c r="AB1523"/>
  <c r="AB1522"/>
  <c r="AB1521"/>
  <c r="AB1520"/>
  <c r="AB1519"/>
  <c r="AB1518"/>
  <c r="AB1517"/>
  <c r="AB1516"/>
  <c r="AB1515"/>
  <c r="AB1514"/>
  <c r="AB1513"/>
  <c r="AB1512"/>
  <c r="AB1511"/>
  <c r="AB1510"/>
  <c r="AB1509"/>
  <c r="AB1508"/>
  <c r="AB1507"/>
  <c r="AB1501"/>
  <c r="AB1500"/>
  <c r="AB1499"/>
  <c r="AB1498"/>
  <c r="AB1497"/>
  <c r="AB1496"/>
  <c r="AB1495"/>
  <c r="AB1494"/>
  <c r="AB1493"/>
  <c r="AB1492"/>
  <c r="AB1491"/>
  <c r="AB1490"/>
  <c r="AB1489"/>
  <c r="AB1488"/>
  <c r="AB1487"/>
  <c r="AB1486"/>
  <c r="AB1485"/>
  <c r="AB1484"/>
  <c r="AB1483"/>
  <c r="AB1482"/>
  <c r="AB1481"/>
  <c r="AB1480"/>
  <c r="AB1479"/>
  <c r="AB1478"/>
  <c r="AB1477"/>
  <c r="AB1476"/>
  <c r="AB1475"/>
  <c r="AB1474"/>
  <c r="AB1473"/>
  <c r="AB1472"/>
  <c r="AB1471"/>
  <c r="AB1470"/>
  <c r="AB1469"/>
  <c r="AB1468"/>
  <c r="AB1467"/>
  <c r="AB1466"/>
  <c r="AB1465"/>
  <c r="AB1464"/>
  <c r="AB1463"/>
  <c r="AB1462"/>
  <c r="AB1461"/>
  <c r="AB1460"/>
  <c r="AB1459"/>
  <c r="AB1458"/>
  <c r="AB1457"/>
  <c r="AB1456"/>
  <c r="AB1455"/>
  <c r="AB1454"/>
  <c r="AB1453"/>
  <c r="AB1452"/>
  <c r="AB1451"/>
  <c r="AB1450"/>
  <c r="AB1449"/>
  <c r="AB1448"/>
  <c r="AB1447"/>
  <c r="AB1446"/>
  <c r="AB1445"/>
  <c r="AB1444"/>
  <c r="AB1393"/>
  <c r="AB1392"/>
  <c r="AB1391"/>
  <c r="AB1390"/>
  <c r="AB1385"/>
  <c r="AB1384"/>
  <c r="AB1381"/>
  <c r="AB1380"/>
  <c r="AB1377"/>
  <c r="AB1376"/>
  <c r="AB1375"/>
  <c r="AB1374"/>
  <c r="AB1373"/>
  <c r="AB1352"/>
  <c r="AB1351"/>
  <c r="AB1350"/>
  <c r="AB1349"/>
  <c r="AB1348"/>
  <c r="AB1337"/>
  <c r="AB1336"/>
  <c r="AB1335"/>
  <c r="AB1334"/>
  <c r="AB1333"/>
  <c r="AB1332"/>
  <c r="AB1331"/>
  <c r="AB1329"/>
  <c r="AB1328"/>
  <c r="AB1327"/>
  <c r="AB1326"/>
  <c r="AB1325"/>
  <c r="AB1324"/>
  <c r="AB1323"/>
  <c r="AB1322"/>
  <c r="AB1321"/>
  <c r="AB1319"/>
  <c r="AB1318"/>
  <c r="AB1317"/>
  <c r="AB1315"/>
  <c r="AB1314"/>
  <c r="AB1312"/>
  <c r="AB1282"/>
  <c r="AB1281"/>
  <c r="AB1258"/>
  <c r="AB1257"/>
  <c r="AB1256"/>
  <c r="AB1255"/>
  <c r="AB1254"/>
  <c r="AB1253"/>
  <c r="AB1251"/>
  <c r="AB1250"/>
  <c r="AB1249"/>
  <c r="AB1248"/>
  <c r="AB1247"/>
  <c r="AB1246"/>
  <c r="AB1245"/>
  <c r="AB1244"/>
  <c r="AB1243"/>
  <c r="AB1241"/>
  <c r="AB1240"/>
  <c r="AB1239"/>
  <c r="AB1238"/>
  <c r="AB1237"/>
  <c r="AB1235"/>
  <c r="AB1234"/>
  <c r="AB1233"/>
  <c r="AB1232"/>
  <c r="AB1231"/>
  <c r="AB1230"/>
  <c r="AB1229"/>
  <c r="AB1228"/>
  <c r="AB1227"/>
  <c r="AB1225"/>
  <c r="AB1224"/>
  <c r="AB1223"/>
  <c r="AB1222"/>
  <c r="AB1221"/>
  <c r="AB1220"/>
  <c r="AB1219"/>
  <c r="AB1218"/>
  <c r="AB1217"/>
  <c r="AB1215"/>
  <c r="AB1214"/>
  <c r="AB1213"/>
  <c r="AB1212"/>
  <c r="AB1210"/>
  <c r="AB1209"/>
  <c r="AB1208"/>
  <c r="AB1206"/>
  <c r="AB1205"/>
  <c r="AB1203"/>
  <c r="AB1202"/>
  <c r="AB1201"/>
  <c r="AB1200"/>
  <c r="AB1199"/>
  <c r="AB1198"/>
  <c r="AB1196"/>
  <c r="AB1195"/>
  <c r="AB1193"/>
  <c r="AB1192"/>
  <c r="AB1165"/>
  <c r="AB1164"/>
  <c r="AB1162"/>
  <c r="AB1161"/>
  <c r="AB1159"/>
  <c r="AB1158"/>
  <c r="AB1157"/>
  <c r="AB1155"/>
  <c r="AB1154"/>
  <c r="AB1152"/>
  <c r="AB1151"/>
  <c r="AB1149"/>
  <c r="AB1148"/>
  <c r="AB1147"/>
  <c r="AB1146"/>
  <c r="AB1145"/>
  <c r="AB1144"/>
  <c r="AB1143"/>
  <c r="AB1142"/>
  <c r="AB1141"/>
  <c r="AB1140"/>
  <c r="AB1139"/>
  <c r="AB1132"/>
  <c r="AB1131"/>
  <c r="AB1130"/>
  <c r="AB1129"/>
  <c r="AB1126"/>
  <c r="AB1125"/>
  <c r="AB1124"/>
  <c r="AB1121"/>
  <c r="AB1120"/>
  <c r="AB1118"/>
  <c r="AB1117"/>
  <c r="AB1116"/>
  <c r="AB1115"/>
  <c r="AB1112"/>
  <c r="AB1111"/>
  <c r="AB1110"/>
  <c r="AB1107"/>
  <c r="AB1106"/>
  <c r="AB1104"/>
  <c r="AB1103"/>
  <c r="AB1102"/>
  <c r="AB1101"/>
  <c r="AB1100"/>
  <c r="AB1099"/>
  <c r="AB1098"/>
  <c r="AB1097"/>
  <c r="AB1096"/>
  <c r="AB1095"/>
  <c r="AB1094"/>
  <c r="AB1092"/>
  <c r="AB1091"/>
  <c r="AB1090"/>
  <c r="AB1089"/>
  <c r="AB1087"/>
  <c r="AB1086"/>
  <c r="AB1085"/>
  <c r="AB1083"/>
  <c r="AB1082"/>
  <c r="AB1080"/>
  <c r="AB1079"/>
  <c r="AB1078"/>
  <c r="AB1077"/>
  <c r="AB1076"/>
  <c r="AB1075"/>
  <c r="AB1074"/>
  <c r="AB1073"/>
  <c r="AB1072"/>
  <c r="AB1070"/>
  <c r="AB1069"/>
  <c r="AB1068"/>
  <c r="AB1067"/>
  <c r="AB1066"/>
  <c r="AB1065"/>
  <c r="AB1064"/>
  <c r="AB1063"/>
  <c r="AB1062"/>
  <c r="AB1061"/>
  <c r="AB1060"/>
  <c r="AB1059"/>
  <c r="AB1058"/>
  <c r="AB1057"/>
  <c r="AB1055"/>
  <c r="AB1054"/>
  <c r="AB1053"/>
  <c r="AB1052"/>
  <c r="AB1051"/>
  <c r="AB1050"/>
  <c r="AB1049"/>
  <c r="AB1048"/>
  <c r="AB1047"/>
  <c r="AB1045"/>
  <c r="AB1044"/>
  <c r="AB1043"/>
  <c r="AB1042"/>
  <c r="AB1041"/>
  <c r="AB1040"/>
  <c r="AB1039"/>
  <c r="AB1028"/>
  <c r="AB1027"/>
  <c r="AB1026"/>
  <c r="AB1025"/>
  <c r="AB1024"/>
  <c r="AB1023"/>
  <c r="AB1022"/>
  <c r="AB1020"/>
  <c r="AB1019"/>
  <c r="AB1018"/>
  <c r="AB1017"/>
  <c r="AB1016"/>
  <c r="AB1015"/>
  <c r="AB1014"/>
  <c r="AB1013"/>
  <c r="AB997"/>
  <c r="AB996"/>
  <c r="AB995"/>
  <c r="AB994"/>
  <c r="AB993"/>
  <c r="AB992"/>
  <c r="AB988"/>
  <c r="AB987"/>
  <c r="AB986"/>
  <c r="AB985"/>
  <c r="AB984"/>
  <c r="AB983"/>
  <c r="AB982"/>
  <c r="AB981"/>
  <c r="AB980"/>
  <c r="AB974"/>
  <c r="AB973"/>
  <c r="AB972"/>
  <c r="AB971"/>
  <c r="AB970"/>
  <c r="AB969"/>
  <c r="AB968"/>
  <c r="AB967"/>
  <c r="AB966"/>
  <c r="AB965"/>
  <c r="AB964"/>
  <c r="AB963"/>
  <c r="AB962"/>
  <c r="AB961"/>
  <c r="AB959"/>
  <c r="AB958"/>
  <c r="AB957"/>
  <c r="AB956"/>
  <c r="AB955"/>
  <c r="AB954"/>
  <c r="AB953"/>
  <c r="AB952"/>
  <c r="AB951"/>
  <c r="AB947"/>
  <c r="AB946"/>
  <c r="AB945"/>
  <c r="AB944"/>
  <c r="AB943"/>
  <c r="AB941"/>
  <c r="AB940"/>
  <c r="AB939"/>
  <c r="AB938"/>
  <c r="AB936"/>
  <c r="AB935"/>
  <c r="AB933"/>
  <c r="AB932"/>
  <c r="AB931"/>
  <c r="AB930"/>
  <c r="AB929"/>
  <c r="AB928"/>
  <c r="AB927"/>
  <c r="AB926"/>
  <c r="AB925"/>
  <c r="AB924"/>
  <c r="AB923"/>
  <c r="AB922"/>
  <c r="AB921"/>
  <c r="AB920"/>
  <c r="AB919"/>
  <c r="AB918"/>
  <c r="AB917"/>
  <c r="AB916"/>
  <c r="AB914"/>
  <c r="AB913"/>
  <c r="AB908"/>
  <c r="AB907"/>
  <c r="AB906"/>
  <c r="AB905"/>
  <c r="AB904"/>
  <c r="AB903"/>
  <c r="AB902"/>
  <c r="AB901"/>
  <c r="AB900"/>
  <c r="AB899"/>
  <c r="AB898"/>
  <c r="AB897"/>
  <c r="AB896"/>
  <c r="AB895"/>
  <c r="AB894"/>
  <c r="AB893"/>
  <c r="AB892"/>
  <c r="AB891"/>
  <c r="AB890"/>
  <c r="AB887"/>
  <c r="AB886"/>
  <c r="AB885"/>
  <c r="AB884"/>
  <c r="AB883"/>
  <c r="AB882"/>
  <c r="AB881"/>
  <c r="AB880"/>
  <c r="AB879"/>
  <c r="AB878"/>
  <c r="AB877"/>
  <c r="AB876"/>
  <c r="AB875"/>
  <c r="AB874"/>
  <c r="AB873"/>
  <c r="AB872"/>
  <c r="AB869"/>
  <c r="AB868"/>
  <c r="AB867"/>
  <c r="AB866"/>
  <c r="AB865"/>
  <c r="AB864"/>
  <c r="AB863"/>
  <c r="AB862"/>
  <c r="AB861"/>
  <c r="AB858"/>
  <c r="AB857"/>
  <c r="AB856"/>
  <c r="AB855"/>
  <c r="AB854"/>
  <c r="AB853"/>
  <c r="AB852"/>
  <c r="AB851"/>
  <c r="AB850"/>
  <c r="AB848"/>
  <c r="AB847"/>
  <c r="AB846"/>
  <c r="AB845"/>
  <c r="AB844"/>
  <c r="AB843"/>
  <c r="AB842"/>
  <c r="AB841"/>
  <c r="AB840"/>
  <c r="AB839"/>
  <c r="AB838"/>
  <c r="AB837"/>
  <c r="AB836"/>
  <c r="AB835"/>
  <c r="AB834"/>
  <c r="AB833"/>
  <c r="AB832"/>
  <c r="AB831"/>
  <c r="AB830"/>
  <c r="AB829"/>
  <c r="AB828"/>
  <c r="AB827"/>
  <c r="AB826"/>
  <c r="AB825"/>
  <c r="AB812"/>
  <c r="AB811"/>
  <c r="AB808"/>
  <c r="AB807"/>
  <c r="AB806"/>
  <c r="AB805"/>
  <c r="AB802"/>
  <c r="AB801"/>
  <c r="AB800"/>
  <c r="AB796"/>
  <c r="AB795"/>
  <c r="AB794"/>
  <c r="AB793"/>
  <c r="AB792"/>
  <c r="AB791"/>
  <c r="AB790"/>
  <c r="AB789"/>
  <c r="AB788"/>
  <c r="AB786"/>
  <c r="AB785"/>
  <c r="AB784"/>
  <c r="AB783"/>
  <c r="AB782"/>
  <c r="AB781"/>
  <c r="AB780"/>
  <c r="AB779"/>
  <c r="AB778"/>
  <c r="AB776"/>
  <c r="AB775"/>
  <c r="AB774"/>
  <c r="AB773"/>
  <c r="AB772"/>
  <c r="AB771"/>
  <c r="AB770"/>
  <c r="AB769"/>
  <c r="AB768"/>
  <c r="AB767"/>
  <c r="AB766"/>
  <c r="AB765"/>
  <c r="AB764"/>
  <c r="AB763"/>
  <c r="AB762"/>
  <c r="AB761"/>
  <c r="AB760"/>
  <c r="AB759"/>
  <c r="AB758"/>
  <c r="AB757"/>
  <c r="AB756"/>
  <c r="AB755"/>
  <c r="AB754"/>
  <c r="AB753"/>
  <c r="AB752"/>
  <c r="AB751"/>
  <c r="AB750"/>
  <c r="AB749"/>
  <c r="AB748"/>
  <c r="AB747"/>
  <c r="AB746"/>
  <c r="AB745"/>
  <c r="AB744"/>
  <c r="AB743"/>
  <c r="AB742"/>
  <c r="AB741"/>
  <c r="AB740"/>
  <c r="AB739"/>
  <c r="AB738"/>
  <c r="AB737"/>
  <c r="AB696"/>
  <c r="AB695"/>
  <c r="AB694"/>
  <c r="AB693"/>
  <c r="AB692"/>
  <c r="AB691"/>
  <c r="AB690"/>
  <c r="AB689"/>
  <c r="AB688"/>
  <c r="AB687"/>
  <c r="AB686"/>
  <c r="AB685"/>
  <c r="AB684"/>
  <c r="AB683"/>
  <c r="AB682"/>
  <c r="AB681"/>
  <c r="AB680"/>
  <c r="AB679"/>
  <c r="AB678"/>
  <c r="AB677"/>
  <c r="AB676"/>
  <c r="AB675"/>
  <c r="AB674"/>
  <c r="AB673"/>
  <c r="AB672"/>
  <c r="AB671"/>
  <c r="AB670"/>
  <c r="AB669"/>
  <c r="AB668"/>
  <c r="AB667"/>
  <c r="AB666"/>
  <c r="AB665"/>
  <c r="AB664"/>
  <c r="AB663"/>
  <c r="AB662"/>
  <c r="AB661"/>
  <c r="AB660"/>
  <c r="AB659"/>
  <c r="AB658"/>
  <c r="AB657"/>
  <c r="AB656"/>
  <c r="AB654"/>
  <c r="AB653"/>
  <c r="AB652"/>
  <c r="AB651"/>
  <c r="AB650"/>
  <c r="AB649"/>
  <c r="AB648"/>
  <c r="AB647"/>
  <c r="AB646"/>
  <c r="AB645"/>
  <c r="AB644"/>
  <c r="AB643"/>
  <c r="AB642"/>
  <c r="AB641"/>
  <c r="AB640"/>
  <c r="AB639"/>
  <c r="AB637"/>
  <c r="AB636"/>
  <c r="AB635"/>
  <c r="AB634"/>
  <c r="AB633"/>
  <c r="AB577"/>
  <c r="AB576"/>
  <c r="AB575"/>
  <c r="AB574"/>
  <c r="AB551"/>
  <c r="AB548"/>
  <c r="AB547"/>
  <c r="AB546"/>
  <c r="AB545"/>
  <c r="AB544"/>
  <c r="AB541"/>
  <c r="AB540"/>
  <c r="AB539"/>
  <c r="AB536"/>
  <c r="AB535"/>
  <c r="AB533"/>
  <c r="AB532"/>
  <c r="AB530"/>
  <c r="AB529"/>
  <c r="AB527"/>
  <c r="AB526"/>
  <c r="AB525"/>
  <c r="AB524"/>
  <c r="AB522"/>
  <c r="AB521"/>
  <c r="AB520"/>
  <c r="AB518"/>
  <c r="AB517"/>
  <c r="AB516"/>
  <c r="AB515"/>
  <c r="AB514"/>
  <c r="AB513"/>
  <c r="AB512"/>
  <c r="AB511"/>
  <c r="AB510"/>
  <c r="AB507"/>
  <c r="AB506"/>
  <c r="AB505"/>
  <c r="AB504"/>
  <c r="AB503"/>
  <c r="AB502"/>
  <c r="AB501"/>
  <c r="AB500"/>
  <c r="AB499"/>
  <c r="AB498"/>
  <c r="AB497"/>
  <c r="AB496"/>
  <c r="AB495"/>
  <c r="AB494"/>
  <c r="AB493"/>
  <c r="AB492"/>
  <c r="AB491"/>
  <c r="AB490"/>
  <c r="AB489"/>
  <c r="AB488"/>
  <c r="AB487"/>
  <c r="AB486"/>
  <c r="AB485"/>
  <c r="AB484"/>
  <c r="AB483"/>
  <c r="AB482"/>
  <c r="AB481"/>
  <c r="AB480"/>
  <c r="AB478"/>
  <c r="AB477"/>
  <c r="AB476"/>
  <c r="AB475"/>
  <c r="AB474"/>
  <c r="AB473"/>
  <c r="AB472"/>
  <c r="AB471"/>
  <c r="AB470"/>
  <c r="AB469"/>
  <c r="AB468"/>
  <c r="AB466"/>
  <c r="AB465"/>
  <c r="AB464"/>
  <c r="AB463"/>
  <c r="AB462"/>
  <c r="AB461"/>
  <c r="AB460"/>
  <c r="AB458"/>
  <c r="AB457"/>
  <c r="AB453"/>
  <c r="AB452"/>
  <c r="AB451"/>
  <c r="AB450"/>
  <c r="AB449"/>
  <c r="AB448"/>
  <c r="AB447"/>
  <c r="AB446"/>
  <c r="AB445"/>
  <c r="AB442"/>
  <c r="AB441"/>
  <c r="AB440"/>
  <c r="AB439"/>
  <c r="AB438"/>
  <c r="AB437"/>
  <c r="AB436"/>
  <c r="AB435"/>
  <c r="AB434"/>
  <c r="AB432"/>
  <c r="AB431"/>
  <c r="AB430"/>
  <c r="AB429"/>
  <c r="AB428"/>
  <c r="AB427"/>
  <c r="AB426"/>
  <c r="AB425"/>
  <c r="AB424"/>
  <c r="AB421"/>
  <c r="AB420"/>
  <c r="AB419"/>
  <c r="AB418"/>
  <c r="AB417"/>
  <c r="AB416"/>
  <c r="AB415"/>
  <c r="AB414"/>
  <c r="AB413"/>
  <c r="AB412"/>
  <c r="AB411"/>
  <c r="AB410"/>
  <c r="AB409"/>
  <c r="AB408"/>
  <c r="AB407"/>
  <c r="AB406"/>
  <c r="AB405"/>
  <c r="AB404"/>
  <c r="AB403"/>
  <c r="AB402"/>
  <c r="AB401"/>
  <c r="AB400"/>
  <c r="AB399"/>
  <c r="AB398"/>
  <c r="AB397"/>
  <c r="AB396"/>
  <c r="AB395"/>
  <c r="AB394"/>
  <c r="AB393"/>
  <c r="AB392"/>
  <c r="AB391"/>
  <c r="AB390"/>
  <c r="AB389"/>
  <c r="AB388"/>
  <c r="AB387"/>
  <c r="AB386"/>
  <c r="AB385"/>
  <c r="AB384"/>
  <c r="AB383"/>
  <c r="AB378"/>
  <c r="AB377"/>
  <c r="AB376"/>
  <c r="AB375"/>
  <c r="AB374"/>
  <c r="AB373"/>
  <c r="AB356"/>
  <c r="AB355"/>
  <c r="AB354"/>
  <c r="AB353"/>
  <c r="AB352"/>
  <c r="AB351"/>
  <c r="AB350"/>
  <c r="AB349"/>
  <c r="AB348"/>
  <c r="AB347"/>
  <c r="AB346"/>
  <c r="AB345"/>
  <c r="AB344"/>
  <c r="AB343"/>
  <c r="AB342"/>
  <c r="AB341"/>
  <c r="AB340"/>
  <c r="AB339"/>
  <c r="AB338"/>
  <c r="AB337"/>
  <c r="AB336"/>
  <c r="AB335"/>
  <c r="AB334"/>
  <c r="AB333"/>
  <c r="AB332"/>
  <c r="AB331"/>
  <c r="AB330"/>
  <c r="AB329"/>
  <c r="AB328"/>
  <c r="AB327"/>
  <c r="AB326"/>
  <c r="AB325"/>
  <c r="AB324"/>
  <c r="AB323"/>
  <c r="AB322"/>
  <c r="AB321"/>
  <c r="AB320"/>
  <c r="AB319"/>
  <c r="AB318"/>
  <c r="AB317"/>
  <c r="AB316"/>
  <c r="AB315"/>
  <c r="AB314"/>
  <c r="AB313"/>
  <c r="AB312"/>
  <c r="AB311"/>
  <c r="AB310"/>
  <c r="AB309"/>
  <c r="AB307"/>
  <c r="AB306"/>
  <c r="AB305"/>
  <c r="AB304"/>
  <c r="AB303"/>
  <c r="AB302"/>
  <c r="AB301"/>
  <c r="AB300"/>
  <c r="AB299"/>
  <c r="AB298"/>
  <c r="AB297"/>
  <c r="AB296"/>
  <c r="AB295"/>
  <c r="AB294"/>
  <c r="AB293"/>
  <c r="AB292"/>
  <c r="AB291"/>
  <c r="AB290"/>
  <c r="AB289"/>
  <c r="AB288"/>
  <c r="AB287"/>
  <c r="AB286"/>
  <c r="AB285"/>
  <c r="AB284"/>
  <c r="AB283"/>
  <c r="AB282"/>
  <c r="AB281"/>
  <c r="AB280"/>
  <c r="AB279"/>
  <c r="AB278"/>
  <c r="AB277"/>
  <c r="AB276"/>
  <c r="AB275"/>
  <c r="AB274"/>
  <c r="AB273"/>
  <c r="AB272"/>
  <c r="AB271"/>
  <c r="AB270"/>
  <c r="AB269"/>
  <c r="AB268"/>
  <c r="AB267"/>
  <c r="AB266"/>
  <c r="AB265"/>
  <c r="AB264"/>
  <c r="AB263"/>
  <c r="AB262"/>
  <c r="AB261"/>
  <c r="AB260"/>
  <c r="AB259"/>
  <c r="AB258"/>
  <c r="AB257"/>
  <c r="AB256"/>
  <c r="AB255"/>
  <c r="AB254"/>
  <c r="AB253"/>
  <c r="AB252"/>
  <c r="AB251"/>
  <c r="AB250"/>
  <c r="AB249"/>
  <c r="AB248"/>
  <c r="AB247"/>
  <c r="AB210"/>
  <c r="AB209"/>
  <c r="AB208"/>
  <c r="AB207"/>
  <c r="AB206"/>
  <c r="AB205"/>
  <c r="AB204"/>
  <c r="AB203"/>
  <c r="AB202"/>
  <c r="AB201"/>
  <c r="AB200"/>
  <c r="AB199"/>
  <c r="AB198"/>
  <c r="AB197"/>
  <c r="AB196"/>
  <c r="AB195"/>
  <c r="AB194"/>
  <c r="AB193"/>
  <c r="AB192"/>
  <c r="AB191"/>
  <c r="AB190"/>
  <c r="AB189"/>
  <c r="AB188"/>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K130" i="7" l="1"/>
  <c r="R1853" i="8"/>
  <c r="R1857" s="1"/>
  <c r="R1861" s="1"/>
  <c r="S1853"/>
  <c r="S1857" s="1"/>
  <c r="S1861" s="1"/>
  <c r="P1084"/>
  <c r="P1088" s="1"/>
  <c r="L1088"/>
  <c r="AB1688"/>
  <c r="AB1687"/>
  <c r="AB1539"/>
  <c r="AB912"/>
  <c r="AB911"/>
  <c r="AB909"/>
  <c r="AB889"/>
  <c r="AB423"/>
  <c r="L1089" l="1"/>
  <c r="H201" i="7"/>
  <c r="AB871" i="8"/>
  <c r="AB991"/>
  <c r="AB444"/>
  <c r="AB509"/>
  <c r="AB508"/>
  <c r="AB53"/>
  <c r="AB32"/>
  <c r="AB21"/>
  <c r="AB20"/>
  <c r="E201" i="7" l="1"/>
  <c r="M993" i="8" l="1"/>
  <c r="L993"/>
  <c r="I993"/>
  <c r="Q991"/>
  <c r="P991"/>
  <c r="O991"/>
  <c r="K991"/>
  <c r="J991"/>
  <c r="I514"/>
  <c r="J219"/>
  <c r="J1397"/>
  <c r="N514"/>
  <c r="Q508"/>
  <c r="P508"/>
  <c r="O508"/>
  <c r="K508"/>
  <c r="M511"/>
  <c r="M514" s="1"/>
  <c r="L511"/>
  <c r="L514" s="1"/>
  <c r="H511"/>
  <c r="H512" s="1"/>
  <c r="J384"/>
  <c r="I1455"/>
  <c r="Q1455" s="1"/>
  <c r="P512" l="1"/>
  <c r="J512"/>
  <c r="Q993"/>
  <c r="R991"/>
  <c r="O993"/>
  <c r="H514"/>
  <c r="J514" s="1"/>
  <c r="S991"/>
  <c r="S508"/>
  <c r="H25" i="20" l="1"/>
  <c r="M25"/>
  <c r="L25"/>
  <c r="K25"/>
  <c r="J25"/>
  <c r="I25"/>
  <c r="G25"/>
  <c r="M900" i="8" l="1"/>
  <c r="M907" s="1"/>
  <c r="L900"/>
  <c r="L927" s="1"/>
  <c r="H891"/>
  <c r="H918" s="1"/>
  <c r="H939" s="1"/>
  <c r="H943" s="1"/>
  <c r="N876"/>
  <c r="N877" s="1"/>
  <c r="I873"/>
  <c r="I876" s="1"/>
  <c r="I877" s="1"/>
  <c r="H873"/>
  <c r="H876" s="1"/>
  <c r="H877" s="1"/>
  <c r="Q871"/>
  <c r="P871"/>
  <c r="O871"/>
  <c r="K871"/>
  <c r="M541"/>
  <c r="L541"/>
  <c r="L544" s="1"/>
  <c r="O536"/>
  <c r="O541" s="1"/>
  <c r="I536"/>
  <c r="AB534"/>
  <c r="Q534"/>
  <c r="P534"/>
  <c r="O534"/>
  <c r="K534"/>
  <c r="I865"/>
  <c r="I866" s="1"/>
  <c r="E15" i="7" s="1"/>
  <c r="K15" s="1"/>
  <c r="M862" i="8"/>
  <c r="I863"/>
  <c r="J862"/>
  <c r="J863" s="1"/>
  <c r="Q865" l="1"/>
  <c r="Q862"/>
  <c r="K865"/>
  <c r="K866" s="1"/>
  <c r="K862"/>
  <c r="K863" s="1"/>
  <c r="I541"/>
  <c r="J536"/>
  <c r="Q536"/>
  <c r="H907"/>
  <c r="H865"/>
  <c r="H866" s="1"/>
  <c r="D15" i="7" s="1"/>
  <c r="F15" s="1"/>
  <c r="H863" i="8"/>
  <c r="M863"/>
  <c r="M865"/>
  <c r="M866" s="1"/>
  <c r="P863"/>
  <c r="L907"/>
  <c r="S871"/>
  <c r="J873"/>
  <c r="J876" s="1"/>
  <c r="J877" s="1"/>
  <c r="M927"/>
  <c r="N927" s="1"/>
  <c r="N900"/>
  <c r="S862"/>
  <c r="S534"/>
  <c r="I539"/>
  <c r="J539" s="1"/>
  <c r="M539"/>
  <c r="M544" s="1"/>
  <c r="H107" i="7" s="1"/>
  <c r="K536" i="8"/>
  <c r="K541" s="1"/>
  <c r="K544" s="1"/>
  <c r="P536"/>
  <c r="Q866"/>
  <c r="R862"/>
  <c r="R863" s="1"/>
  <c r="O862"/>
  <c r="H544" l="1"/>
  <c r="K539"/>
  <c r="I544"/>
  <c r="Q544" s="1"/>
  <c r="J541"/>
  <c r="L866"/>
  <c r="G15" i="7" s="1"/>
  <c r="J15" s="1"/>
  <c r="L15" s="1"/>
  <c r="P907" i="8"/>
  <c r="Q863"/>
  <c r="J865"/>
  <c r="J866" s="1"/>
  <c r="O863"/>
  <c r="O865"/>
  <c r="O866" s="1"/>
  <c r="P865"/>
  <c r="P866" s="1"/>
  <c r="G107" i="7"/>
  <c r="P539" i="8"/>
  <c r="P544" s="1"/>
  <c r="O539"/>
  <c r="O544" s="1"/>
  <c r="Q539"/>
  <c r="Q541"/>
  <c r="P541"/>
  <c r="S536"/>
  <c r="S541" s="1"/>
  <c r="E107" i="7" l="1"/>
  <c r="K107" s="1"/>
  <c r="J544" i="8"/>
  <c r="S865"/>
  <c r="S866" s="1"/>
  <c r="S863"/>
  <c r="R865"/>
  <c r="R866" s="1"/>
  <c r="S544"/>
  <c r="S539"/>
  <c r="M1332" l="1"/>
  <c r="M1333" s="1"/>
  <c r="L1332"/>
  <c r="L1335" s="1"/>
  <c r="L1336" s="1"/>
  <c r="I1332"/>
  <c r="I1333" s="1"/>
  <c r="H1332"/>
  <c r="H1335" s="1"/>
  <c r="H1336" s="1"/>
  <c r="AB1330"/>
  <c r="Q1330"/>
  <c r="Q1332" s="1"/>
  <c r="P1330"/>
  <c r="O1330"/>
  <c r="O1332" s="1"/>
  <c r="K1330"/>
  <c r="K1332" s="1"/>
  <c r="J1330"/>
  <c r="J1332" s="1"/>
  <c r="Q989"/>
  <c r="P989"/>
  <c r="N1815"/>
  <c r="N1820" s="1"/>
  <c r="N1825" s="1"/>
  <c r="K1814"/>
  <c r="K1819" s="1"/>
  <c r="K1824" s="1"/>
  <c r="I1814"/>
  <c r="I1819" s="1"/>
  <c r="I1824" s="1"/>
  <c r="H1814"/>
  <c r="H1819" s="1"/>
  <c r="H1824" s="1"/>
  <c r="N1813"/>
  <c r="N1818" s="1"/>
  <c r="N1823" s="1"/>
  <c r="M1813"/>
  <c r="M1818" s="1"/>
  <c r="M1823" s="1"/>
  <c r="L1813"/>
  <c r="L1818" s="1"/>
  <c r="L1823" s="1"/>
  <c r="O1803"/>
  <c r="L1810"/>
  <c r="L1814" s="1"/>
  <c r="L1819" s="1"/>
  <c r="L1824" s="1"/>
  <c r="I1813"/>
  <c r="I1818" s="1"/>
  <c r="I1823" s="1"/>
  <c r="H1811"/>
  <c r="H1815" s="1"/>
  <c r="H1820" s="1"/>
  <c r="H1825" s="1"/>
  <c r="M1780"/>
  <c r="L1780"/>
  <c r="K1735"/>
  <c r="I1735"/>
  <c r="H1735"/>
  <c r="H1776" s="1"/>
  <c r="K1726"/>
  <c r="I1726"/>
  <c r="H1726"/>
  <c r="N1720"/>
  <c r="M1720"/>
  <c r="L1720"/>
  <c r="N1655"/>
  <c r="N1652"/>
  <c r="N1651"/>
  <c r="N1650"/>
  <c r="N1643"/>
  <c r="N1642"/>
  <c r="M1786"/>
  <c r="L1735"/>
  <c r="L1776" s="1"/>
  <c r="L1795" s="1"/>
  <c r="J1687"/>
  <c r="J1686"/>
  <c r="J1685"/>
  <c r="J1684"/>
  <c r="J1683"/>
  <c r="J1682"/>
  <c r="J1681"/>
  <c r="J1680"/>
  <c r="J1679"/>
  <c r="J1678"/>
  <c r="I1720"/>
  <c r="I1761" s="1"/>
  <c r="H1720"/>
  <c r="H1761" s="1"/>
  <c r="Q1688"/>
  <c r="P1688"/>
  <c r="O1688"/>
  <c r="K1688"/>
  <c r="Q1687"/>
  <c r="P1687"/>
  <c r="O1687"/>
  <c r="K1687"/>
  <c r="I1776" l="1"/>
  <c r="I1795" s="1"/>
  <c r="I1757"/>
  <c r="K1776"/>
  <c r="K1795" s="1"/>
  <c r="K1757"/>
  <c r="P1761"/>
  <c r="K989"/>
  <c r="W989"/>
  <c r="L1726"/>
  <c r="L1767" s="1"/>
  <c r="L1718"/>
  <c r="L1736" s="1"/>
  <c r="H1795"/>
  <c r="P1776"/>
  <c r="J989"/>
  <c r="AB989"/>
  <c r="H993"/>
  <c r="S1330"/>
  <c r="S1332" s="1"/>
  <c r="S1333" s="1"/>
  <c r="R1687"/>
  <c r="R1688"/>
  <c r="M1736"/>
  <c r="N1717"/>
  <c r="N1735" s="1"/>
  <c r="H1813"/>
  <c r="H1818" s="1"/>
  <c r="H1823" s="1"/>
  <c r="M1795"/>
  <c r="M1879" s="1"/>
  <c r="K1809"/>
  <c r="J1809"/>
  <c r="J1813" s="1"/>
  <c r="J1818" s="1"/>
  <c r="J1823" s="1"/>
  <c r="I1811"/>
  <c r="R989"/>
  <c r="K1333"/>
  <c r="K1335"/>
  <c r="K1336" s="1"/>
  <c r="J1335"/>
  <c r="J1336" s="1"/>
  <c r="J1333"/>
  <c r="O1335"/>
  <c r="O1336" s="1"/>
  <c r="O1333"/>
  <c r="Q1335"/>
  <c r="Q1336" s="1"/>
  <c r="Q1333"/>
  <c r="R1330"/>
  <c r="R1332" s="1"/>
  <c r="P1332"/>
  <c r="H1333"/>
  <c r="L1333"/>
  <c r="I1335"/>
  <c r="I1336" s="1"/>
  <c r="M1335"/>
  <c r="M1336" s="1"/>
  <c r="S989"/>
  <c r="L1811"/>
  <c r="L1815" s="1"/>
  <c r="L1820" s="1"/>
  <c r="L1825" s="1"/>
  <c r="J1702"/>
  <c r="J1720" s="1"/>
  <c r="H1718"/>
  <c r="H1736" s="1"/>
  <c r="S1687"/>
  <c r="S1688"/>
  <c r="M1900" l="1"/>
  <c r="N1767"/>
  <c r="N1786" s="1"/>
  <c r="N1776"/>
  <c r="N1795" s="1"/>
  <c r="N1757"/>
  <c r="S1335"/>
  <c r="S1336" s="1"/>
  <c r="H1780"/>
  <c r="P993"/>
  <c r="S993" s="1"/>
  <c r="K993"/>
  <c r="J993"/>
  <c r="Q1761"/>
  <c r="J1761"/>
  <c r="J1780" s="1"/>
  <c r="K1761"/>
  <c r="K1780" s="1"/>
  <c r="I1780"/>
  <c r="I1815"/>
  <c r="I1820" s="1"/>
  <c r="I1825" s="1"/>
  <c r="J1811"/>
  <c r="J1815" s="1"/>
  <c r="J1820" s="1"/>
  <c r="J1825" s="1"/>
  <c r="P1780"/>
  <c r="K1813"/>
  <c r="K1818" s="1"/>
  <c r="K1823" s="1"/>
  <c r="K1811"/>
  <c r="K1815" s="1"/>
  <c r="K1820" s="1"/>
  <c r="K1825" s="1"/>
  <c r="R1333"/>
  <c r="R1335"/>
  <c r="R1336" s="1"/>
  <c r="P1333"/>
  <c r="P1335"/>
  <c r="P1336" s="1"/>
  <c r="P1811"/>
  <c r="P1815" s="1"/>
  <c r="P1820" s="1"/>
  <c r="P1825" s="1"/>
  <c r="L1786" l="1"/>
  <c r="Q1780"/>
  <c r="S1761"/>
  <c r="S1780" s="1"/>
  <c r="M1476" l="1"/>
  <c r="L1476"/>
  <c r="L1485"/>
  <c r="L1613" s="1"/>
  <c r="L1632" s="1"/>
  <c r="K1578"/>
  <c r="J1578"/>
  <c r="I1578"/>
  <c r="H1578"/>
  <c r="O1572"/>
  <c r="N1572"/>
  <c r="M1572"/>
  <c r="L1572"/>
  <c r="I1572"/>
  <c r="M1560"/>
  <c r="L1560"/>
  <c r="H1554"/>
  <c r="H1572" s="1"/>
  <c r="Q1539"/>
  <c r="P1539"/>
  <c r="O1539"/>
  <c r="K1539"/>
  <c r="L1604" l="1"/>
  <c r="M1578"/>
  <c r="M1607" s="1"/>
  <c r="L1578"/>
  <c r="L1607" s="1"/>
  <c r="L1626" s="1"/>
  <c r="P1554"/>
  <c r="P1572" s="1"/>
  <c r="R1539"/>
  <c r="S1539"/>
  <c r="N1257"/>
  <c r="C510" i="7"/>
  <c r="M1244" i="8"/>
  <c r="M1245" s="1"/>
  <c r="G123" i="6" s="1"/>
  <c r="L1244" i="8"/>
  <c r="L1247" s="1"/>
  <c r="L1248" s="1"/>
  <c r="G397" i="7" s="1"/>
  <c r="I1244" i="8"/>
  <c r="I1245" s="1"/>
  <c r="D123" i="6" s="1"/>
  <c r="H1244" i="8"/>
  <c r="H1247" s="1"/>
  <c r="H1248" s="1"/>
  <c r="D397" i="7" s="1"/>
  <c r="AB1242" i="8"/>
  <c r="Q1242"/>
  <c r="Q1244" s="1"/>
  <c r="P1242"/>
  <c r="O1242"/>
  <c r="O1244" s="1"/>
  <c r="K1242"/>
  <c r="K1244" s="1"/>
  <c r="J1242"/>
  <c r="J1244" s="1"/>
  <c r="M918"/>
  <c r="M935" s="1"/>
  <c r="L918"/>
  <c r="M916"/>
  <c r="O914"/>
  <c r="O916" s="1"/>
  <c r="I914"/>
  <c r="Q914" s="1"/>
  <c r="P914"/>
  <c r="Q912"/>
  <c r="P912"/>
  <c r="O912"/>
  <c r="K912"/>
  <c r="Q911"/>
  <c r="P911"/>
  <c r="O911"/>
  <c r="K911"/>
  <c r="J911"/>
  <c r="Q909"/>
  <c r="P909"/>
  <c r="O909"/>
  <c r="K909"/>
  <c r="J909"/>
  <c r="M458"/>
  <c r="M460" s="1"/>
  <c r="L458"/>
  <c r="I458"/>
  <c r="I460" s="1"/>
  <c r="H460"/>
  <c r="AB454"/>
  <c r="Q454"/>
  <c r="P454"/>
  <c r="O454"/>
  <c r="K454"/>
  <c r="K458" s="1"/>
  <c r="K460" s="1"/>
  <c r="K462" s="1"/>
  <c r="K463" s="1"/>
  <c r="J454"/>
  <c r="E105" i="7"/>
  <c r="E104"/>
  <c r="K104" s="1"/>
  <c r="E103"/>
  <c r="K103" s="1"/>
  <c r="M526" i="8"/>
  <c r="L526"/>
  <c r="K527"/>
  <c r="I527"/>
  <c r="H527"/>
  <c r="M522"/>
  <c r="M527" s="1"/>
  <c r="M548" s="1"/>
  <c r="M569" s="1"/>
  <c r="P522"/>
  <c r="O521"/>
  <c r="O526" s="1"/>
  <c r="I521"/>
  <c r="H526"/>
  <c r="AB519"/>
  <c r="Q519"/>
  <c r="P519"/>
  <c r="O519"/>
  <c r="K519"/>
  <c r="O547"/>
  <c r="O515"/>
  <c r="I515"/>
  <c r="O512"/>
  <c r="D48" i="6"/>
  <c r="Q509" i="8"/>
  <c r="Q511" s="1"/>
  <c r="Q514" s="1"/>
  <c r="P509"/>
  <c r="P511" s="1"/>
  <c r="P514" s="1"/>
  <c r="O509"/>
  <c r="O511" s="1"/>
  <c r="O514" s="1"/>
  <c r="K509"/>
  <c r="K511" s="1"/>
  <c r="K514" s="1"/>
  <c r="J509"/>
  <c r="O1232"/>
  <c r="O1231"/>
  <c r="I1231"/>
  <c r="I1232" s="1"/>
  <c r="E365" i="7" s="1"/>
  <c r="H1231" i="8"/>
  <c r="H1232" s="1"/>
  <c r="O1229"/>
  <c r="O1228"/>
  <c r="I1228"/>
  <c r="I1229" s="1"/>
  <c r="H1228"/>
  <c r="H1229" s="1"/>
  <c r="P1229" s="1"/>
  <c r="AB1226"/>
  <c r="Q1226"/>
  <c r="P1226"/>
  <c r="O1226"/>
  <c r="K1226"/>
  <c r="K1231" s="1"/>
  <c r="K1232" s="1"/>
  <c r="H364" i="7"/>
  <c r="G364"/>
  <c r="O907" i="8"/>
  <c r="O891"/>
  <c r="I891"/>
  <c r="Q891" s="1"/>
  <c r="Q887"/>
  <c r="P887"/>
  <c r="O887"/>
  <c r="K887"/>
  <c r="J887"/>
  <c r="Q889"/>
  <c r="Q900" s="1"/>
  <c r="Q927" s="1"/>
  <c r="P889"/>
  <c r="P900" s="1"/>
  <c r="P927" s="1"/>
  <c r="O889"/>
  <c r="O900" s="1"/>
  <c r="O927" s="1"/>
  <c r="K889"/>
  <c r="D504" i="7"/>
  <c r="N1065" i="8"/>
  <c r="M1061"/>
  <c r="L1061"/>
  <c r="L1062" s="1"/>
  <c r="I1061"/>
  <c r="H1061"/>
  <c r="H1062" s="1"/>
  <c r="M1058"/>
  <c r="M1059" s="1"/>
  <c r="L1058"/>
  <c r="L1059" s="1"/>
  <c r="I1058"/>
  <c r="H1058"/>
  <c r="H1059" s="1"/>
  <c r="AB1056"/>
  <c r="Q1056"/>
  <c r="P1056"/>
  <c r="O1056"/>
  <c r="O1061" s="1"/>
  <c r="K1056"/>
  <c r="H332" i="7"/>
  <c r="E332"/>
  <c r="E328"/>
  <c r="I1146" i="8"/>
  <c r="E331" i="7" s="1"/>
  <c r="L1145" i="8"/>
  <c r="M1144"/>
  <c r="M1146" s="1"/>
  <c r="L1144"/>
  <c r="I1144"/>
  <c r="Q1144" s="1"/>
  <c r="O1140"/>
  <c r="P1140"/>
  <c r="AB1137"/>
  <c r="P1137"/>
  <c r="O1137"/>
  <c r="K1137"/>
  <c r="J1137"/>
  <c r="I1087"/>
  <c r="I1089" s="1"/>
  <c r="E326" i="7" s="1"/>
  <c r="M1083" i="8"/>
  <c r="I1083"/>
  <c r="I1085" s="1"/>
  <c r="H1083"/>
  <c r="AB1081"/>
  <c r="Q1081"/>
  <c r="Q1087" s="1"/>
  <c r="Q1089" s="1"/>
  <c r="P1081"/>
  <c r="O1081"/>
  <c r="K1081"/>
  <c r="K1087" s="1"/>
  <c r="K1089" s="1"/>
  <c r="I1101"/>
  <c r="H1101"/>
  <c r="M1100"/>
  <c r="M1099"/>
  <c r="L1099"/>
  <c r="I1099"/>
  <c r="H1099"/>
  <c r="M1097"/>
  <c r="L1097"/>
  <c r="Q1096"/>
  <c r="Q1100" s="1"/>
  <c r="P1096"/>
  <c r="N1096"/>
  <c r="N1100" s="1"/>
  <c r="O1095"/>
  <c r="N1095"/>
  <c r="I1095"/>
  <c r="I1097" s="1"/>
  <c r="H1095"/>
  <c r="P1095" s="1"/>
  <c r="AB1093"/>
  <c r="Q1093"/>
  <c r="P1093"/>
  <c r="O1093"/>
  <c r="K1093"/>
  <c r="M1162"/>
  <c r="M1198" s="1"/>
  <c r="L1162"/>
  <c r="K1162"/>
  <c r="I1162"/>
  <c r="H1162"/>
  <c r="M1161"/>
  <c r="K1161"/>
  <c r="J1161"/>
  <c r="I1161"/>
  <c r="H1161"/>
  <c r="M1159"/>
  <c r="L1159"/>
  <c r="M1157"/>
  <c r="Q1155"/>
  <c r="P1155"/>
  <c r="P1162" s="1"/>
  <c r="O1155"/>
  <c r="O1162" s="1"/>
  <c r="N1155"/>
  <c r="Q1161"/>
  <c r="O1152"/>
  <c r="O1159" s="1"/>
  <c r="I1152"/>
  <c r="Q1152" s="1"/>
  <c r="H1152"/>
  <c r="H1159" s="1"/>
  <c r="AB1150"/>
  <c r="Q1150"/>
  <c r="P1150"/>
  <c r="O1150"/>
  <c r="N1150"/>
  <c r="K1150"/>
  <c r="J1150"/>
  <c r="H462" l="1"/>
  <c r="H463" s="1"/>
  <c r="C95" i="6"/>
  <c r="N1258" i="8"/>
  <c r="P547"/>
  <c r="H568"/>
  <c r="M572"/>
  <c r="O569"/>
  <c r="O572" s="1"/>
  <c r="P1198"/>
  <c r="J527"/>
  <c r="M1195"/>
  <c r="Q1198"/>
  <c r="I1059"/>
  <c r="J1059" s="1"/>
  <c r="J1058"/>
  <c r="I1062"/>
  <c r="J1061"/>
  <c r="I526"/>
  <c r="J526" s="1"/>
  <c r="J521"/>
  <c r="E102" i="7"/>
  <c r="K102" s="1"/>
  <c r="M551" i="8"/>
  <c r="Q548"/>
  <c r="Q916"/>
  <c r="S914"/>
  <c r="S916" s="1"/>
  <c r="L1623"/>
  <c r="L1867" s="1"/>
  <c r="L1146"/>
  <c r="G331" i="7" s="1"/>
  <c r="P1100" i="8"/>
  <c r="S1100" s="1"/>
  <c r="S1096"/>
  <c r="I1142"/>
  <c r="Q1142" s="1"/>
  <c r="J1140"/>
  <c r="N1099"/>
  <c r="P1141"/>
  <c r="P1145" s="1"/>
  <c r="O1141"/>
  <c r="L1101"/>
  <c r="H1085"/>
  <c r="P1085" s="1"/>
  <c r="H1087"/>
  <c r="H1089" s="1"/>
  <c r="P1089" s="1"/>
  <c r="P1083"/>
  <c r="P1087" s="1"/>
  <c r="M1085"/>
  <c r="M1087"/>
  <c r="M1089" s="1"/>
  <c r="M1101"/>
  <c r="Q1101" s="1"/>
  <c r="Q918"/>
  <c r="Q1229"/>
  <c r="S1229" s="1"/>
  <c r="D100" i="6"/>
  <c r="J100" s="1"/>
  <c r="H551" i="8"/>
  <c r="M1350"/>
  <c r="R1226"/>
  <c r="J123" i="6"/>
  <c r="S509" i="8"/>
  <c r="S511" s="1"/>
  <c r="S514" s="1"/>
  <c r="O458"/>
  <c r="S911"/>
  <c r="S1242"/>
  <c r="S1244" s="1"/>
  <c r="S1247" s="1"/>
  <c r="S1248" s="1"/>
  <c r="K1245"/>
  <c r="K1247"/>
  <c r="K1248" s="1"/>
  <c r="J1247"/>
  <c r="J1248" s="1"/>
  <c r="J1245"/>
  <c r="O1247"/>
  <c r="O1248" s="1"/>
  <c r="O1245"/>
  <c r="Q1247"/>
  <c r="Q1248" s="1"/>
  <c r="Q1245"/>
  <c r="R1242"/>
  <c r="R1244" s="1"/>
  <c r="P1244"/>
  <c r="H1245"/>
  <c r="L1245"/>
  <c r="I1247"/>
  <c r="M1247"/>
  <c r="M1248" s="1"/>
  <c r="H397" i="7" s="1"/>
  <c r="S909" i="8"/>
  <c r="S912"/>
  <c r="I916"/>
  <c r="H916"/>
  <c r="P916" s="1"/>
  <c r="O918"/>
  <c r="O935" s="1"/>
  <c r="I918"/>
  <c r="I939" s="1"/>
  <c r="K914"/>
  <c r="K916" s="1"/>
  <c r="R909"/>
  <c r="R914"/>
  <c r="R916" s="1"/>
  <c r="J914"/>
  <c r="J916" s="1"/>
  <c r="R911"/>
  <c r="S454"/>
  <c r="I462"/>
  <c r="I463" s="1"/>
  <c r="J463" s="1"/>
  <c r="J460"/>
  <c r="J462" s="1"/>
  <c r="M462"/>
  <c r="M463" s="1"/>
  <c r="Q460"/>
  <c r="R454"/>
  <c r="P458"/>
  <c r="J458"/>
  <c r="Q458"/>
  <c r="P527"/>
  <c r="I529"/>
  <c r="M529"/>
  <c r="H106" i="7" s="1"/>
  <c r="O522" i="8"/>
  <c r="O527" s="1"/>
  <c r="O529" s="1"/>
  <c r="Q522"/>
  <c r="I524"/>
  <c r="L527"/>
  <c r="M524"/>
  <c r="G47" i="6" s="1"/>
  <c r="S519" i="8"/>
  <c r="K521"/>
  <c r="K526" s="1"/>
  <c r="K529" s="1"/>
  <c r="P521"/>
  <c r="P526" s="1"/>
  <c r="Q521"/>
  <c r="R887"/>
  <c r="S1226"/>
  <c r="Q512"/>
  <c r="Q515"/>
  <c r="K512"/>
  <c r="R509"/>
  <c r="XFD509" s="1"/>
  <c r="H515"/>
  <c r="J515" s="1"/>
  <c r="J511"/>
  <c r="R1229"/>
  <c r="Q1232"/>
  <c r="P1232"/>
  <c r="K1228"/>
  <c r="K1229" s="1"/>
  <c r="P1228"/>
  <c r="P1231"/>
  <c r="Q1228"/>
  <c r="Q1231"/>
  <c r="R1137"/>
  <c r="P891"/>
  <c r="P918" s="1"/>
  <c r="R889"/>
  <c r="R900" s="1"/>
  <c r="R927" s="1"/>
  <c r="S887"/>
  <c r="S889"/>
  <c r="S900" s="1"/>
  <c r="S927" s="1"/>
  <c r="M1164"/>
  <c r="H334" i="7" s="1"/>
  <c r="N1162" i="8"/>
  <c r="S1093"/>
  <c r="O1097"/>
  <c r="K1099"/>
  <c r="K1101"/>
  <c r="K1144"/>
  <c r="K1146"/>
  <c r="S1056"/>
  <c r="H200" i="7"/>
  <c r="L1142" i="8"/>
  <c r="O1100"/>
  <c r="S1081"/>
  <c r="S1087" s="1"/>
  <c r="S1089" s="1"/>
  <c r="E327" i="7"/>
  <c r="R1056" i="8"/>
  <c r="Q1061"/>
  <c r="K1059"/>
  <c r="K1062"/>
  <c r="Q1062"/>
  <c r="Q1059"/>
  <c r="P1059"/>
  <c r="P1062"/>
  <c r="K1058"/>
  <c r="P1058"/>
  <c r="K1061"/>
  <c r="P1061"/>
  <c r="O1058"/>
  <c r="O1059" s="1"/>
  <c r="Q1058"/>
  <c r="J1144"/>
  <c r="J1146"/>
  <c r="S1137"/>
  <c r="K1140"/>
  <c r="R1140"/>
  <c r="H1142"/>
  <c r="K1142" s="1"/>
  <c r="O1144"/>
  <c r="P1144"/>
  <c r="K1083"/>
  <c r="K1085" s="1"/>
  <c r="O1083"/>
  <c r="Q1083"/>
  <c r="Q1085" s="1"/>
  <c r="R1093"/>
  <c r="Q1097"/>
  <c r="K1095"/>
  <c r="Q1095"/>
  <c r="R1095" s="1"/>
  <c r="R1096"/>
  <c r="H1097"/>
  <c r="K1097" s="1"/>
  <c r="N1097"/>
  <c r="O1099"/>
  <c r="Q1099"/>
  <c r="P1099"/>
  <c r="R1150"/>
  <c r="H1164"/>
  <c r="R1155"/>
  <c r="R1162" s="1"/>
  <c r="S1150"/>
  <c r="Q1159"/>
  <c r="Q1157"/>
  <c r="N1157"/>
  <c r="K1152"/>
  <c r="P1152"/>
  <c r="O1154"/>
  <c r="O1161" s="1"/>
  <c r="S1155"/>
  <c r="S1162" s="1"/>
  <c r="I1157"/>
  <c r="I1159"/>
  <c r="I1164" s="1"/>
  <c r="Q1164" s="1"/>
  <c r="Q1162"/>
  <c r="J1152"/>
  <c r="J1159" s="1"/>
  <c r="N1154"/>
  <c r="N1161" s="1"/>
  <c r="P1154"/>
  <c r="P1157" s="1"/>
  <c r="E16" i="7"/>
  <c r="M873" i="8"/>
  <c r="L873"/>
  <c r="I874"/>
  <c r="D32" i="6" s="1"/>
  <c r="H874" i="8"/>
  <c r="AB870"/>
  <c r="Q870"/>
  <c r="Q873" s="1"/>
  <c r="P870"/>
  <c r="P873" s="1"/>
  <c r="P876" s="1"/>
  <c r="P877" s="1"/>
  <c r="O870"/>
  <c r="K870"/>
  <c r="K873" s="1"/>
  <c r="K876" s="1"/>
  <c r="K877" s="1"/>
  <c r="J870"/>
  <c r="J874" s="1"/>
  <c r="L479"/>
  <c r="F66" i="5" s="1"/>
  <c r="M490" i="8"/>
  <c r="L490"/>
  <c r="K490"/>
  <c r="I490"/>
  <c r="H490"/>
  <c r="Q484"/>
  <c r="P484"/>
  <c r="O484"/>
  <c r="O490" s="1"/>
  <c r="N484"/>
  <c r="N490" s="1"/>
  <c r="L485"/>
  <c r="Q444"/>
  <c r="P444"/>
  <c r="O444"/>
  <c r="K444"/>
  <c r="J444"/>
  <c r="H446"/>
  <c r="K446" s="1"/>
  <c r="I425"/>
  <c r="H425"/>
  <c r="Q423"/>
  <c r="P423"/>
  <c r="O423"/>
  <c r="K423"/>
  <c r="K308"/>
  <c r="R1100" l="1"/>
  <c r="H572"/>
  <c r="P568"/>
  <c r="P572" s="1"/>
  <c r="H331" i="7"/>
  <c r="I331" s="1"/>
  <c r="Q1146" i="8"/>
  <c r="N1146"/>
  <c r="Q1145"/>
  <c r="R1145" s="1"/>
  <c r="N1145"/>
  <c r="N1142"/>
  <c r="I547"/>
  <c r="E294" i="7"/>
  <c r="K294" s="1"/>
  <c r="J1062" i="8"/>
  <c r="D47" i="6"/>
  <c r="J47" s="1"/>
  <c r="J524" i="8"/>
  <c r="E106" i="7"/>
  <c r="K106" s="1"/>
  <c r="J529" i="8"/>
  <c r="Q939"/>
  <c r="K939"/>
  <c r="I943"/>
  <c r="Q935"/>
  <c r="S918"/>
  <c r="P548"/>
  <c r="P551" s="1"/>
  <c r="L551"/>
  <c r="S1141"/>
  <c r="R1141"/>
  <c r="O1101"/>
  <c r="O1145"/>
  <c r="P1097"/>
  <c r="R1097" s="1"/>
  <c r="O1146"/>
  <c r="P1350"/>
  <c r="S1061"/>
  <c r="S891"/>
  <c r="N1101"/>
  <c r="O1142"/>
  <c r="J331" i="7"/>
  <c r="S1145" i="8"/>
  <c r="K524"/>
  <c r="O1085"/>
  <c r="O1087"/>
  <c r="O1089" s="1"/>
  <c r="I935"/>
  <c r="H935"/>
  <c r="P935" s="1"/>
  <c r="R873"/>
  <c r="R876" s="1"/>
  <c r="R877" s="1"/>
  <c r="Q876"/>
  <c r="Q877" s="1"/>
  <c r="L874"/>
  <c r="L876"/>
  <c r="L877" s="1"/>
  <c r="M874"/>
  <c r="M876"/>
  <c r="M877" s="1"/>
  <c r="I1248"/>
  <c r="E397" i="7" s="1"/>
  <c r="S1245" i="8"/>
  <c r="R1245"/>
  <c r="R1247"/>
  <c r="R1248" s="1"/>
  <c r="P1245"/>
  <c r="P1247"/>
  <c r="P1248" s="1"/>
  <c r="R458"/>
  <c r="L462"/>
  <c r="L463" s="1"/>
  <c r="O460"/>
  <c r="O462" s="1"/>
  <c r="O463" s="1"/>
  <c r="S458"/>
  <c r="Q462"/>
  <c r="Q463" s="1"/>
  <c r="R1231"/>
  <c r="S1232"/>
  <c r="R511"/>
  <c r="R514" s="1"/>
  <c r="Q524"/>
  <c r="O524"/>
  <c r="P524"/>
  <c r="Q527"/>
  <c r="Q529"/>
  <c r="S522"/>
  <c r="S527" s="1"/>
  <c r="Q526"/>
  <c r="O548"/>
  <c r="O551" s="1"/>
  <c r="P529"/>
  <c r="S521"/>
  <c r="S526" s="1"/>
  <c r="R512"/>
  <c r="S1228"/>
  <c r="P1142"/>
  <c r="S512"/>
  <c r="P515"/>
  <c r="S515" s="1"/>
  <c r="K515"/>
  <c r="J547"/>
  <c r="R1228"/>
  <c r="S1231"/>
  <c r="R1232"/>
  <c r="R891"/>
  <c r="R918" s="1"/>
  <c r="S1083"/>
  <c r="S1085" s="1"/>
  <c r="R1198"/>
  <c r="S1062"/>
  <c r="O1350"/>
  <c r="Q1350"/>
  <c r="N1350"/>
  <c r="F331" i="7"/>
  <c r="S1058" i="8"/>
  <c r="J1164"/>
  <c r="E334" i="7"/>
  <c r="S1059" i="8"/>
  <c r="R1061"/>
  <c r="R1062"/>
  <c r="R1058"/>
  <c r="R1059"/>
  <c r="J1142"/>
  <c r="S1140"/>
  <c r="P1146"/>
  <c r="S1146" s="1"/>
  <c r="S1144"/>
  <c r="R1144"/>
  <c r="O1157"/>
  <c r="S1095"/>
  <c r="S1198"/>
  <c r="O1198"/>
  <c r="P1101"/>
  <c r="S1101" s="1"/>
  <c r="S1099"/>
  <c r="R1099"/>
  <c r="S870"/>
  <c r="P1161"/>
  <c r="S1154"/>
  <c r="S1161" s="1"/>
  <c r="S1157"/>
  <c r="S1152"/>
  <c r="S1159" s="1"/>
  <c r="P1159"/>
  <c r="R1152"/>
  <c r="R1159" s="1"/>
  <c r="K1159"/>
  <c r="K1164" s="1"/>
  <c r="K1157"/>
  <c r="R1154"/>
  <c r="R1161" s="1"/>
  <c r="J1157"/>
  <c r="R870"/>
  <c r="K874"/>
  <c r="P874"/>
  <c r="O873"/>
  <c r="Q874"/>
  <c r="R423"/>
  <c r="J425"/>
  <c r="R444"/>
  <c r="R484"/>
  <c r="R490" s="1"/>
  <c r="S444"/>
  <c r="S484"/>
  <c r="S490" s="1"/>
  <c r="Q490"/>
  <c r="P490"/>
  <c r="S423"/>
  <c r="I551" l="1"/>
  <c r="J551" s="1"/>
  <c r="I568"/>
  <c r="R935"/>
  <c r="S935"/>
  <c r="M1199"/>
  <c r="Q1195"/>
  <c r="Q547"/>
  <c r="Q551" s="1"/>
  <c r="R551" s="1"/>
  <c r="L1199"/>
  <c r="K547"/>
  <c r="K551" s="1"/>
  <c r="S1097"/>
  <c r="K943"/>
  <c r="J943"/>
  <c r="Q943"/>
  <c r="S1142"/>
  <c r="R1101"/>
  <c r="S548"/>
  <c r="P1195"/>
  <c r="R874"/>
  <c r="S529"/>
  <c r="S873"/>
  <c r="S876" s="1"/>
  <c r="S877" s="1"/>
  <c r="O874"/>
  <c r="O876"/>
  <c r="O877" s="1"/>
  <c r="O1164"/>
  <c r="N1164"/>
  <c r="P1164"/>
  <c r="R1164" s="1"/>
  <c r="R1146"/>
  <c r="R1142"/>
  <c r="P462"/>
  <c r="P463" s="1"/>
  <c r="R463" s="1"/>
  <c r="S460"/>
  <c r="S462" s="1"/>
  <c r="S463" s="1"/>
  <c r="R460"/>
  <c r="R462" s="1"/>
  <c r="R515"/>
  <c r="S524"/>
  <c r="R1350"/>
  <c r="S1350"/>
  <c r="R1157"/>
  <c r="I801"/>
  <c r="H801"/>
  <c r="P801" s="1"/>
  <c r="J443"/>
  <c r="H80"/>
  <c r="S1195" l="1"/>
  <c r="I572"/>
  <c r="J572" s="1"/>
  <c r="J568"/>
  <c r="K568"/>
  <c r="K572" s="1"/>
  <c r="S547"/>
  <c r="S551" s="1"/>
  <c r="R547"/>
  <c r="R1195"/>
  <c r="S874"/>
  <c r="S1164"/>
  <c r="AE14" i="3" l="1"/>
  <c r="AG111"/>
  <c r="AE109"/>
  <c r="S1878" i="8"/>
  <c r="S1877"/>
  <c r="S1875"/>
  <c r="S1874"/>
  <c r="S1871"/>
  <c r="S1868"/>
  <c r="S1899"/>
  <c r="S1898"/>
  <c r="S1896"/>
  <c r="S1895"/>
  <c r="S1889"/>
  <c r="S489"/>
  <c r="P489"/>
  <c r="O489"/>
  <c r="L489"/>
  <c r="K489"/>
  <c r="I489"/>
  <c r="H489"/>
  <c r="M488"/>
  <c r="M495" s="1"/>
  <c r="M1377" s="1"/>
  <c r="L488"/>
  <c r="K488"/>
  <c r="K495" s="1"/>
  <c r="I488"/>
  <c r="I495" s="1"/>
  <c r="H488"/>
  <c r="H495" s="1"/>
  <c r="Q482"/>
  <c r="Q488" s="1"/>
  <c r="Q495" s="1"/>
  <c r="P482"/>
  <c r="O482"/>
  <c r="O485" s="1"/>
  <c r="N482"/>
  <c r="N488" s="1"/>
  <c r="N495" s="1"/>
  <c r="M1485"/>
  <c r="K1485"/>
  <c r="J1485"/>
  <c r="I1485"/>
  <c r="H1485"/>
  <c r="N1467"/>
  <c r="N1485" s="1"/>
  <c r="P1405"/>
  <c r="AE136" i="3" l="1"/>
  <c r="AG14"/>
  <c r="AM11"/>
  <c r="AM111"/>
  <c r="L495" i="8"/>
  <c r="S482"/>
  <c r="S488" s="1"/>
  <c r="S495" s="1"/>
  <c r="O488"/>
  <c r="O495" s="1"/>
  <c r="P488"/>
  <c r="P495" s="1"/>
  <c r="R482"/>
  <c r="R488" s="1"/>
  <c r="R495" s="1"/>
  <c r="M1792"/>
  <c r="K1732"/>
  <c r="K1773" s="1"/>
  <c r="K1792" s="1"/>
  <c r="I1732"/>
  <c r="I1773" s="1"/>
  <c r="I1792" s="1"/>
  <c r="H1732"/>
  <c r="H1773" s="1"/>
  <c r="P1714"/>
  <c r="O1773"/>
  <c r="O1792" s="1"/>
  <c r="N59" i="3"/>
  <c r="M59"/>
  <c r="M58" s="1"/>
  <c r="O60"/>
  <c r="S1714" i="8" l="1"/>
  <c r="S1732" s="1"/>
  <c r="S1773" s="1"/>
  <c r="S1792" s="1"/>
  <c r="R1714"/>
  <c r="L1777"/>
  <c r="L1796" s="1"/>
  <c r="N1773"/>
  <c r="N1792" s="1"/>
  <c r="H1792"/>
  <c r="P1773"/>
  <c r="L1792"/>
  <c r="L1876" s="1"/>
  <c r="M1777"/>
  <c r="P1732"/>
  <c r="R1792"/>
  <c r="O59" i="3"/>
  <c r="M14"/>
  <c r="M136"/>
  <c r="M137" s="1"/>
  <c r="N58"/>
  <c r="Q1732" i="8"/>
  <c r="AB1807"/>
  <c r="AB1804"/>
  <c r="AB1803"/>
  <c r="AB1678"/>
  <c r="AB1677"/>
  <c r="AB1676"/>
  <c r="AB1675"/>
  <c r="AB1674"/>
  <c r="AB1673"/>
  <c r="AB1672"/>
  <c r="AB1671"/>
  <c r="AB1670"/>
  <c r="AB1669"/>
  <c r="AB1668"/>
  <c r="AB1667"/>
  <c r="AB1666"/>
  <c r="AB1665"/>
  <c r="AB1664"/>
  <c r="AB1663"/>
  <c r="AB1662"/>
  <c r="AB1661"/>
  <c r="AB1660"/>
  <c r="AB1659"/>
  <c r="AB1658"/>
  <c r="AB1657"/>
  <c r="AB1656"/>
  <c r="AB1654"/>
  <c r="AB1653"/>
  <c r="AB1652"/>
  <c r="AB1651"/>
  <c r="AB1650"/>
  <c r="AB1649"/>
  <c r="AB1648"/>
  <c r="AB1647"/>
  <c r="AB1646"/>
  <c r="AB1645"/>
  <c r="AB1644"/>
  <c r="AB1643"/>
  <c r="AB1642"/>
  <c r="AB1506"/>
  <c r="AB1505"/>
  <c r="AB1504"/>
  <c r="AB1503"/>
  <c r="AB1502"/>
  <c r="AB1443"/>
  <c r="AB1442"/>
  <c r="AB1441"/>
  <c r="AB1440"/>
  <c r="AB1439"/>
  <c r="AB1438"/>
  <c r="AB1437"/>
  <c r="AB1436"/>
  <c r="AB1435"/>
  <c r="AB1434"/>
  <c r="AB1433"/>
  <c r="AB1432"/>
  <c r="AB1431"/>
  <c r="AB1430"/>
  <c r="AB1429"/>
  <c r="AB1428"/>
  <c r="AB1427"/>
  <c r="AB1426"/>
  <c r="AB1425"/>
  <c r="AB1424"/>
  <c r="AB1423"/>
  <c r="AB1422"/>
  <c r="AB1421"/>
  <c r="AB1420"/>
  <c r="AB1419"/>
  <c r="AB1418"/>
  <c r="AB1417"/>
  <c r="AB1416"/>
  <c r="AB1415"/>
  <c r="AB1414"/>
  <c r="AB1413"/>
  <c r="AB1412"/>
  <c r="AB1411"/>
  <c r="AB1410"/>
  <c r="AB1409"/>
  <c r="AB1408"/>
  <c r="AB1407"/>
  <c r="AB1406"/>
  <c r="AB1405"/>
  <c r="AB1403"/>
  <c r="AB1402"/>
  <c r="AB1401"/>
  <c r="AB1400"/>
  <c r="AB1399"/>
  <c r="AB1398"/>
  <c r="AB1397"/>
  <c r="AB1396"/>
  <c r="AB1395"/>
  <c r="AB1394"/>
  <c r="AB1320"/>
  <c r="AB1216"/>
  <c r="AB1204"/>
  <c r="AB1105"/>
  <c r="AB1071"/>
  <c r="AB1046"/>
  <c r="AB1021"/>
  <c r="AB960"/>
  <c r="Z979"/>
  <c r="AB979" s="1"/>
  <c r="Z978"/>
  <c r="AB978" s="1"/>
  <c r="AB977"/>
  <c r="AB976"/>
  <c r="AB975"/>
  <c r="AB949"/>
  <c r="AB849"/>
  <c r="Z799"/>
  <c r="AB799" s="1"/>
  <c r="AB798"/>
  <c r="AB787"/>
  <c r="AB736"/>
  <c r="AB735"/>
  <c r="AB734"/>
  <c r="AB733"/>
  <c r="AB732"/>
  <c r="AB731"/>
  <c r="AB730"/>
  <c r="AB729"/>
  <c r="AB728"/>
  <c r="AB727"/>
  <c r="AB726"/>
  <c r="AB725"/>
  <c r="AB724"/>
  <c r="AB723"/>
  <c r="AB722"/>
  <c r="AB721"/>
  <c r="AB720"/>
  <c r="AB719"/>
  <c r="AB718"/>
  <c r="AB717"/>
  <c r="AB716"/>
  <c r="AB715"/>
  <c r="AB714"/>
  <c r="AB713"/>
  <c r="AB712"/>
  <c r="AB711"/>
  <c r="AB710"/>
  <c r="AB709"/>
  <c r="AB708"/>
  <c r="AB707"/>
  <c r="AB706"/>
  <c r="AB705"/>
  <c r="AB704"/>
  <c r="AB703"/>
  <c r="AB702"/>
  <c r="AB701"/>
  <c r="AB700"/>
  <c r="AB699"/>
  <c r="AB698"/>
  <c r="AB697"/>
  <c r="AB632"/>
  <c r="AB631"/>
  <c r="AB630"/>
  <c r="AB629"/>
  <c r="AB628"/>
  <c r="AB627"/>
  <c r="AB626"/>
  <c r="AB625"/>
  <c r="AB624"/>
  <c r="AB623"/>
  <c r="AB622"/>
  <c r="AB621"/>
  <c r="AB620"/>
  <c r="AB619"/>
  <c r="AB618"/>
  <c r="AB617"/>
  <c r="AB616"/>
  <c r="AB615"/>
  <c r="AB614"/>
  <c r="AB613"/>
  <c r="AB612"/>
  <c r="AB609"/>
  <c r="AB608"/>
  <c r="AB607"/>
  <c r="AB606"/>
  <c r="AB605"/>
  <c r="AB604"/>
  <c r="AB603"/>
  <c r="AB602"/>
  <c r="AB601"/>
  <c r="AB600"/>
  <c r="AB599"/>
  <c r="AB598"/>
  <c r="AB597"/>
  <c r="AB596"/>
  <c r="AB595"/>
  <c r="AB594"/>
  <c r="AB593"/>
  <c r="AB592"/>
  <c r="AB587"/>
  <c r="AB585"/>
  <c r="AB584"/>
  <c r="AB583"/>
  <c r="AB582"/>
  <c r="AB581"/>
  <c r="AB580"/>
  <c r="AB579"/>
  <c r="AB578"/>
  <c r="AB479"/>
  <c r="AB467"/>
  <c r="AB443"/>
  <c r="AB382"/>
  <c r="AB381"/>
  <c r="AB379"/>
  <c r="Z308"/>
  <c r="AB308" s="1"/>
  <c r="Z246"/>
  <c r="AB246" s="1"/>
  <c r="Z245"/>
  <c r="AB244"/>
  <c r="AB243"/>
  <c r="AB242"/>
  <c r="AB241"/>
  <c r="AB240"/>
  <c r="AB239"/>
  <c r="AB238"/>
  <c r="AB237"/>
  <c r="AB236"/>
  <c r="AB235"/>
  <c r="AB234"/>
  <c r="AB233"/>
  <c r="AB232"/>
  <c r="AB231"/>
  <c r="AB230"/>
  <c r="AB229"/>
  <c r="AB228"/>
  <c r="AB227"/>
  <c r="AB226"/>
  <c r="AB225"/>
  <c r="AB224"/>
  <c r="AB223"/>
  <c r="AB222"/>
  <c r="AB221"/>
  <c r="AB220"/>
  <c r="AB219"/>
  <c r="AB218"/>
  <c r="AB217"/>
  <c r="AB216"/>
  <c r="AB215"/>
  <c r="AB214"/>
  <c r="AB213"/>
  <c r="AB212"/>
  <c r="AB211"/>
  <c r="AB54"/>
  <c r="AB52"/>
  <c r="AB51"/>
  <c r="AB50"/>
  <c r="AB49"/>
  <c r="AB48"/>
  <c r="AB47"/>
  <c r="AB46"/>
  <c r="AB45"/>
  <c r="AB44"/>
  <c r="AB43"/>
  <c r="AB42"/>
  <c r="AB41"/>
  <c r="AB40"/>
  <c r="AB39"/>
  <c r="AB38"/>
  <c r="AB37"/>
  <c r="AB36"/>
  <c r="AB35"/>
  <c r="AB34"/>
  <c r="AB33"/>
  <c r="AB30"/>
  <c r="AB29"/>
  <c r="AB28"/>
  <c r="AB27"/>
  <c r="AB26"/>
  <c r="AB24"/>
  <c r="AB23"/>
  <c r="AB22"/>
  <c r="AB1806"/>
  <c r="AB245" l="1"/>
  <c r="P1792"/>
  <c r="Q1773"/>
  <c r="Q1792" s="1"/>
  <c r="N1777"/>
  <c r="N1796" s="1"/>
  <c r="M1796"/>
  <c r="O58" i="3"/>
  <c r="N14"/>
  <c r="O14" s="1"/>
  <c r="N136"/>
  <c r="AB1404" i="8"/>
  <c r="Q799"/>
  <c r="P799"/>
  <c r="O799"/>
  <c r="K799"/>
  <c r="J799"/>
  <c r="K798"/>
  <c r="O798"/>
  <c r="P798"/>
  <c r="Q798"/>
  <c r="Z797" l="1"/>
  <c r="X1902"/>
  <c r="N137" i="3"/>
  <c r="O137" s="1"/>
  <c r="O136"/>
  <c r="S799" i="8"/>
  <c r="E200" i="7"/>
  <c r="K200" s="1"/>
  <c r="S798" i="8"/>
  <c r="R799"/>
  <c r="AB797" l="1"/>
  <c r="Z1903"/>
  <c r="V246"/>
  <c r="W246" s="1"/>
  <c r="V245"/>
  <c r="W245" s="1"/>
  <c r="V24"/>
  <c r="W24" s="1"/>
  <c r="V23"/>
  <c r="W23" s="1"/>
  <c r="V22"/>
  <c r="W22" s="1"/>
  <c r="K1376" l="1"/>
  <c r="K1869" s="1"/>
  <c r="K1890" s="1"/>
  <c r="I1376"/>
  <c r="H1376"/>
  <c r="H1869" s="1"/>
  <c r="H1890" s="1"/>
  <c r="E333" i="7"/>
  <c r="I1869" i="8" l="1"/>
  <c r="Q1376"/>
  <c r="R1376" s="1"/>
  <c r="D10" i="5"/>
  <c r="Z11" i="3"/>
  <c r="Y11"/>
  <c r="AA11" l="1"/>
  <c r="I1890" i="8"/>
  <c r="Q1890" s="1"/>
  <c r="R1890" s="1"/>
  <c r="Q1869"/>
  <c r="J333" i="7"/>
  <c r="F333"/>
  <c r="P1810" i="8"/>
  <c r="P1814" s="1"/>
  <c r="P1819" s="1"/>
  <c r="P1824" s="1"/>
  <c r="M1810"/>
  <c r="Q1803"/>
  <c r="Q1810" l="1"/>
  <c r="Q1814" s="1"/>
  <c r="Q1819" s="1"/>
  <c r="Q1824" s="1"/>
  <c r="M1814"/>
  <c r="M1819" s="1"/>
  <c r="M1824" s="1"/>
  <c r="M1811"/>
  <c r="O1811" s="1"/>
  <c r="O1815" s="1"/>
  <c r="O1820" s="1"/>
  <c r="O1825" s="1"/>
  <c r="H333" i="7"/>
  <c r="N1810" i="8"/>
  <c r="N1814" s="1"/>
  <c r="N1819" s="1"/>
  <c r="N1824" s="1"/>
  <c r="P1196"/>
  <c r="O1810"/>
  <c r="O1814" s="1"/>
  <c r="O1819" s="1"/>
  <c r="O1824" s="1"/>
  <c r="R1810" l="1"/>
  <c r="R1814" s="1"/>
  <c r="R1819" s="1"/>
  <c r="R1824" s="1"/>
  <c r="Q1811"/>
  <c r="M1815"/>
  <c r="M1820" s="1"/>
  <c r="M1825" s="1"/>
  <c r="N1196"/>
  <c r="S1196"/>
  <c r="R1196"/>
  <c r="O1196"/>
  <c r="I333" i="7"/>
  <c r="K333"/>
  <c r="L333" s="1"/>
  <c r="N1376" i="8"/>
  <c r="S1810"/>
  <c r="S1814" s="1"/>
  <c r="S1819" s="1"/>
  <c r="S1824" s="1"/>
  <c r="O1467"/>
  <c r="M1471"/>
  <c r="Q1402"/>
  <c r="M1613"/>
  <c r="M1632" s="1"/>
  <c r="N1613"/>
  <c r="N1632" s="1"/>
  <c r="P1467"/>
  <c r="P1485" s="1"/>
  <c r="P1613" s="1"/>
  <c r="P1632" s="1"/>
  <c r="O1376" l="1"/>
  <c r="O1869" s="1"/>
  <c r="O1890" s="1"/>
  <c r="Q1815"/>
  <c r="Q1820" s="1"/>
  <c r="Q1825" s="1"/>
  <c r="S1811"/>
  <c r="S1815" s="1"/>
  <c r="S1820" s="1"/>
  <c r="S1825" s="1"/>
  <c r="M1489"/>
  <c r="M1604"/>
  <c r="M1623" s="1"/>
  <c r="M1867" s="1"/>
  <c r="O1476"/>
  <c r="O1604" s="1"/>
  <c r="O1485"/>
  <c r="O1613" s="1"/>
  <c r="O1632" s="1"/>
  <c r="Q1867" l="1"/>
  <c r="M1888"/>
  <c r="Q1888" s="1"/>
  <c r="S1376"/>
  <c r="O1867"/>
  <c r="S1869"/>
  <c r="S1890"/>
  <c r="Q1485"/>
  <c r="Q1613" s="1"/>
  <c r="Q1632" s="1"/>
  <c r="R1467"/>
  <c r="R1485" s="1"/>
  <c r="R1613" s="1"/>
  <c r="R1632" s="1"/>
  <c r="S1467"/>
  <c r="S1485" s="1"/>
  <c r="Q379" l="1"/>
  <c r="D332" i="7"/>
  <c r="F332" l="1"/>
  <c r="H1377" i="8"/>
  <c r="I1377"/>
  <c r="Q1377" s="1"/>
  <c r="I981"/>
  <c r="Q977"/>
  <c r="P977"/>
  <c r="K977"/>
  <c r="P1379" l="1"/>
  <c r="G332" i="7"/>
  <c r="J332" s="1"/>
  <c r="K332"/>
  <c r="K1377" i="8"/>
  <c r="S977"/>
  <c r="R1379" l="1"/>
  <c r="P1872"/>
  <c r="S1379"/>
  <c r="I332" i="7"/>
  <c r="L332"/>
  <c r="O1195" i="8"/>
  <c r="O1199" s="1"/>
  <c r="N1195"/>
  <c r="N1377" s="1"/>
  <c r="AB777"/>
  <c r="P1893" l="1"/>
  <c r="R1893" s="1"/>
  <c r="R1872"/>
  <c r="S1872"/>
  <c r="R1869"/>
  <c r="AF109" i="3"/>
  <c r="AL109" l="1"/>
  <c r="AA119"/>
  <c r="AA118" s="1"/>
  <c r="Z119"/>
  <c r="Z118" s="1"/>
  <c r="X119"/>
  <c r="W119"/>
  <c r="W118" s="1"/>
  <c r="V119"/>
  <c r="V118" s="1"/>
  <c r="K119"/>
  <c r="K118" s="1"/>
  <c r="J119"/>
  <c r="J118" s="1"/>
  <c r="H119"/>
  <c r="H118" s="1"/>
  <c r="G119"/>
  <c r="G118" s="1"/>
  <c r="E119"/>
  <c r="E118" s="1"/>
  <c r="X118"/>
  <c r="D119"/>
  <c r="D118" s="1"/>
  <c r="AL119" l="1"/>
  <c r="AG137"/>
  <c r="AG136"/>
  <c r="AB888" i="8"/>
  <c r="AB1252"/>
  <c r="AB611"/>
  <c r="AL118" i="3" l="1"/>
  <c r="L1879" i="8"/>
  <c r="K1879"/>
  <c r="K1900" s="1"/>
  <c r="I1879"/>
  <c r="H1879"/>
  <c r="H1900" s="1"/>
  <c r="P1717"/>
  <c r="Q1643"/>
  <c r="Q1642"/>
  <c r="O1643"/>
  <c r="I1900" l="1"/>
  <c r="Q1900" s="1"/>
  <c r="Q1879"/>
  <c r="L1900"/>
  <c r="N1879"/>
  <c r="P1735"/>
  <c r="P1795" s="1"/>
  <c r="P1879" s="1"/>
  <c r="S1717"/>
  <c r="R1717"/>
  <c r="R1735" s="1"/>
  <c r="H229" i="7"/>
  <c r="O1717" i="8"/>
  <c r="H86" i="3"/>
  <c r="G86"/>
  <c r="I86" l="1"/>
  <c r="R1776" i="8"/>
  <c r="R1795" s="1"/>
  <c r="R1757"/>
  <c r="R1879"/>
  <c r="Q1735"/>
  <c r="Q1757" s="1"/>
  <c r="O1735"/>
  <c r="O1757" s="1"/>
  <c r="P1900"/>
  <c r="R1900" s="1"/>
  <c r="S1735"/>
  <c r="S1776" s="1"/>
  <c r="S1795" s="1"/>
  <c r="J36" i="16"/>
  <c r="J27"/>
  <c r="J29" s="1"/>
  <c r="Q1776" i="8" l="1"/>
  <c r="Q1795" s="1"/>
  <c r="S1900"/>
  <c r="S1879"/>
  <c r="O1776"/>
  <c r="O1795" s="1"/>
  <c r="O1879" s="1"/>
  <c r="O1900" s="1"/>
  <c r="J38" i="16"/>
  <c r="AL116" i="3" l="1"/>
  <c r="Q1813" i="8"/>
  <c r="Q1818" s="1"/>
  <c r="Q1823" s="1"/>
  <c r="E116" i="3"/>
  <c r="E115" s="1"/>
  <c r="D116"/>
  <c r="F96"/>
  <c r="F95"/>
  <c r="F94"/>
  <c r="F93"/>
  <c r="F92"/>
  <c r="F90"/>
  <c r="F82"/>
  <c r="F81"/>
  <c r="F80"/>
  <c r="F78"/>
  <c r="F77"/>
  <c r="F75"/>
  <c r="F53"/>
  <c r="F52"/>
  <c r="F51"/>
  <c r="F50"/>
  <c r="F49"/>
  <c r="F46"/>
  <c r="D115" l="1"/>
  <c r="F115" s="1"/>
  <c r="F116"/>
  <c r="AL115"/>
  <c r="AM115" s="1"/>
  <c r="AM116"/>
  <c r="N1198" i="8"/>
  <c r="F29" i="3"/>
  <c r="F106" l="1"/>
  <c r="F105"/>
  <c r="F104"/>
  <c r="F103"/>
  <c r="F102"/>
  <c r="E32"/>
  <c r="Q1807" i="8"/>
  <c r="P1807"/>
  <c r="K1807"/>
  <c r="O1642"/>
  <c r="J1677"/>
  <c r="J1676"/>
  <c r="J1674"/>
  <c r="J1673"/>
  <c r="J1672"/>
  <c r="J1671"/>
  <c r="J1670"/>
  <c r="J1669"/>
  <c r="J1668"/>
  <c r="J1667"/>
  <c r="J1666"/>
  <c r="J1665"/>
  <c r="J1664"/>
  <c r="J1663"/>
  <c r="J1662"/>
  <c r="J1661"/>
  <c r="J1660"/>
  <c r="J1659"/>
  <c r="J1658"/>
  <c r="J1657"/>
  <c r="J1656"/>
  <c r="J1654"/>
  <c r="J1653"/>
  <c r="J1652"/>
  <c r="J1651"/>
  <c r="J1650"/>
  <c r="J1649"/>
  <c r="J1648"/>
  <c r="J1647"/>
  <c r="J1646"/>
  <c r="J1645"/>
  <c r="R1807" l="1"/>
  <c r="P1809"/>
  <c r="S1809" s="1"/>
  <c r="S1807"/>
  <c r="Q979"/>
  <c r="P979"/>
  <c r="M981"/>
  <c r="L981"/>
  <c r="K979"/>
  <c r="H981"/>
  <c r="J578"/>
  <c r="K578"/>
  <c r="O639"/>
  <c r="I658"/>
  <c r="O498"/>
  <c r="O497"/>
  <c r="M670" l="1"/>
  <c r="Q651"/>
  <c r="Q670" s="1"/>
  <c r="S1813"/>
  <c r="S1818" s="1"/>
  <c r="S1823" s="1"/>
  <c r="P1813"/>
  <c r="P1818" s="1"/>
  <c r="P1823" s="1"/>
  <c r="S979"/>
  <c r="H414"/>
  <c r="M396"/>
  <c r="I402"/>
  <c r="I418" s="1"/>
  <c r="H400"/>
  <c r="Q382"/>
  <c r="Q381"/>
  <c r="P382"/>
  <c r="P381"/>
  <c r="P379"/>
  <c r="J379"/>
  <c r="K379"/>
  <c r="M384"/>
  <c r="O379"/>
  <c r="L396"/>
  <c r="K382"/>
  <c r="I313"/>
  <c r="I314" s="1"/>
  <c r="E641" i="7" s="1"/>
  <c r="I310" i="8"/>
  <c r="I311" s="1"/>
  <c r="K26"/>
  <c r="K29"/>
  <c r="O700"/>
  <c r="K700"/>
  <c r="J700"/>
  <c r="J31"/>
  <c r="Q674" l="1"/>
  <c r="L414"/>
  <c r="M414"/>
  <c r="Q396"/>
  <c r="M400"/>
  <c r="Q384"/>
  <c r="I400"/>
  <c r="J400" s="1"/>
  <c r="N396"/>
  <c r="N414" s="1"/>
  <c r="R379"/>
  <c r="R382"/>
  <c r="S382"/>
  <c r="S379"/>
  <c r="J402"/>
  <c r="H402"/>
  <c r="H418" s="1"/>
  <c r="O396"/>
  <c r="O414" s="1"/>
  <c r="P396"/>
  <c r="J121" l="1"/>
  <c r="K121"/>
  <c r="Q400"/>
  <c r="M418"/>
  <c r="Q418" s="1"/>
  <c r="M499"/>
  <c r="M1381" s="1"/>
  <c r="J418"/>
  <c r="Q414"/>
  <c r="P414"/>
  <c r="R396"/>
  <c r="S396"/>
  <c r="AB586"/>
  <c r="Q1381" l="1"/>
  <c r="M1876"/>
  <c r="K122"/>
  <c r="K124"/>
  <c r="N499"/>
  <c r="S414"/>
  <c r="P199"/>
  <c r="R199" s="1"/>
  <c r="P198"/>
  <c r="R198" s="1"/>
  <c r="P197"/>
  <c r="R197" s="1"/>
  <c r="P196"/>
  <c r="R196" s="1"/>
  <c r="P195"/>
  <c r="R195" s="1"/>
  <c r="P194"/>
  <c r="R194" s="1"/>
  <c r="P193"/>
  <c r="R193" s="1"/>
  <c r="P192"/>
  <c r="R192" s="1"/>
  <c r="P191"/>
  <c r="R191" s="1"/>
  <c r="P190"/>
  <c r="R190" s="1"/>
  <c r="P189"/>
  <c r="L200"/>
  <c r="S200" s="1"/>
  <c r="P184"/>
  <c r="L158"/>
  <c r="M159"/>
  <c r="I159"/>
  <c r="O158"/>
  <c r="N158"/>
  <c r="M158"/>
  <c r="M162" s="1"/>
  <c r="H158"/>
  <c r="O157"/>
  <c r="N157"/>
  <c r="M157"/>
  <c r="L157"/>
  <c r="K157"/>
  <c r="I157"/>
  <c r="M155"/>
  <c r="G96" i="6" s="1"/>
  <c r="K155" i="8"/>
  <c r="I155"/>
  <c r="D96" i="6" s="1"/>
  <c r="M153" i="8"/>
  <c r="L153"/>
  <c r="I153"/>
  <c r="H153"/>
  <c r="H157" s="1"/>
  <c r="P151"/>
  <c r="Q150"/>
  <c r="P150"/>
  <c r="O150"/>
  <c r="N150"/>
  <c r="K150"/>
  <c r="P149"/>
  <c r="O149"/>
  <c r="N149"/>
  <c r="K149"/>
  <c r="K153" s="1"/>
  <c r="S169"/>
  <c r="S170"/>
  <c r="S171"/>
  <c r="S172"/>
  <c r="S173"/>
  <c r="S174"/>
  <c r="S175"/>
  <c r="L1897" l="1"/>
  <c r="P1381"/>
  <c r="P1876" s="1"/>
  <c r="M1897"/>
  <c r="Q1897" s="1"/>
  <c r="Q1876"/>
  <c r="N1876"/>
  <c r="R189"/>
  <c r="S189"/>
  <c r="K125"/>
  <c r="P200"/>
  <c r="R200" s="1"/>
  <c r="Q159"/>
  <c r="L159"/>
  <c r="I164"/>
  <c r="M164"/>
  <c r="P158"/>
  <c r="H159"/>
  <c r="H162"/>
  <c r="J162" s="1"/>
  <c r="J164" s="1"/>
  <c r="P157"/>
  <c r="H155"/>
  <c r="O153"/>
  <c r="Q157"/>
  <c r="S158"/>
  <c r="S150"/>
  <c r="Q153"/>
  <c r="Q155"/>
  <c r="S149"/>
  <c r="R150"/>
  <c r="R164" s="1"/>
  <c r="N153"/>
  <c r="P153"/>
  <c r="AB588"/>
  <c r="R1381" l="1"/>
  <c r="P159"/>
  <c r="R157"/>
  <c r="P163"/>
  <c r="L164"/>
  <c r="H164"/>
  <c r="P162"/>
  <c r="S153"/>
  <c r="S157"/>
  <c r="R153"/>
  <c r="P164" l="1"/>
  <c r="AB1119"/>
  <c r="J1655" l="1"/>
  <c r="AB1655"/>
  <c r="AB433"/>
  <c r="AB422"/>
  <c r="H310" l="1"/>
  <c r="Q308"/>
  <c r="Q313" s="1"/>
  <c r="P308"/>
  <c r="K313"/>
  <c r="K314" s="1"/>
  <c r="J308"/>
  <c r="F89" i="3" l="1"/>
  <c r="D86"/>
  <c r="R308" i="8"/>
  <c r="J310"/>
  <c r="J311" s="1"/>
  <c r="Q314"/>
  <c r="S308"/>
  <c r="K310"/>
  <c r="K311" s="1"/>
  <c r="P310"/>
  <c r="P311" s="1"/>
  <c r="H311"/>
  <c r="H313" s="1"/>
  <c r="P313"/>
  <c r="P314" s="1"/>
  <c r="Q310"/>
  <c r="AB590"/>
  <c r="AB589"/>
  <c r="AB610"/>
  <c r="AB591"/>
  <c r="S313" l="1"/>
  <c r="S314" s="1"/>
  <c r="S310"/>
  <c r="S311" s="1"/>
  <c r="Q311"/>
  <c r="R310"/>
  <c r="R311" s="1"/>
  <c r="J313"/>
  <c r="J314" s="1"/>
  <c r="H314"/>
  <c r="D641" i="7" s="1"/>
  <c r="R313" i="8"/>
  <c r="R314" s="1"/>
  <c r="Y137" i="3" l="1"/>
  <c r="P1506" i="8"/>
  <c r="P1505"/>
  <c r="P1504"/>
  <c r="P1503"/>
  <c r="P1502"/>
  <c r="L1570"/>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4"/>
  <c r="P1403"/>
  <c r="P1402"/>
  <c r="P1401"/>
  <c r="P1400"/>
  <c r="P1399"/>
  <c r="P1398"/>
  <c r="P1397"/>
  <c r="P1396"/>
  <c r="P1395"/>
  <c r="P1394"/>
  <c r="H1455"/>
  <c r="P498"/>
  <c r="P497"/>
  <c r="P700"/>
  <c r="R700" s="1"/>
  <c r="H670"/>
  <c r="L658"/>
  <c r="M1384" l="1"/>
  <c r="O1381"/>
  <c r="S1381"/>
  <c r="L1588"/>
  <c r="AA137" i="3"/>
  <c r="P1458" i="8"/>
  <c r="S1458" s="1"/>
  <c r="O1458"/>
  <c r="L670"/>
  <c r="O651"/>
  <c r="N651"/>
  <c r="F79" i="3"/>
  <c r="O839" i="8" l="1"/>
  <c r="P670"/>
  <c r="R1876"/>
  <c r="S651"/>
  <c r="O656"/>
  <c r="O670"/>
  <c r="R414"/>
  <c r="P643" i="7"/>
  <c r="S839" i="8" l="1"/>
  <c r="P674"/>
  <c r="P499" l="1"/>
  <c r="R499" s="1"/>
  <c r="O499"/>
  <c r="S639"/>
  <c r="S656" s="1"/>
  <c r="R639"/>
  <c r="H656"/>
  <c r="H674" s="1"/>
  <c r="H658"/>
  <c r="P658" s="1"/>
  <c r="R658" s="1"/>
  <c r="J1781"/>
  <c r="S1781" s="1"/>
  <c r="N1781"/>
  <c r="R1781"/>
  <c r="J1782"/>
  <c r="S1782" s="1"/>
  <c r="N1782"/>
  <c r="R1782"/>
  <c r="H1783"/>
  <c r="L1783"/>
  <c r="P1783"/>
  <c r="N1784"/>
  <c r="R1784"/>
  <c r="S1784"/>
  <c r="N1785"/>
  <c r="R1785"/>
  <c r="S1787"/>
  <c r="S1789"/>
  <c r="S1790"/>
  <c r="S1791"/>
  <c r="S1793"/>
  <c r="S1794"/>
  <c r="N1381" l="1"/>
  <c r="N1384"/>
  <c r="AB990" l="1"/>
  <c r="O1876"/>
  <c r="S1876"/>
  <c r="AM90" i="3"/>
  <c r="J597" i="8"/>
  <c r="K597"/>
  <c r="O597"/>
  <c r="P597"/>
  <c r="Q597"/>
  <c r="J598"/>
  <c r="K598"/>
  <c r="O598"/>
  <c r="P598"/>
  <c r="Q598"/>
  <c r="J599"/>
  <c r="K599"/>
  <c r="O599"/>
  <c r="P599"/>
  <c r="Q599"/>
  <c r="P1897" l="1"/>
  <c r="R1897" s="1"/>
  <c r="O1897"/>
  <c r="S597"/>
  <c r="S598"/>
  <c r="R598"/>
  <c r="S599"/>
  <c r="R597"/>
  <c r="R599"/>
  <c r="S1897" l="1"/>
  <c r="H270" l="1"/>
  <c r="K808" l="1"/>
  <c r="I808"/>
  <c r="H808"/>
  <c r="S807"/>
  <c r="O807"/>
  <c r="L807"/>
  <c r="M802"/>
  <c r="M808" s="1"/>
  <c r="K797"/>
  <c r="M801"/>
  <c r="I805"/>
  <c r="H805"/>
  <c r="Q797"/>
  <c r="Q801" s="1"/>
  <c r="P797"/>
  <c r="O797"/>
  <c r="O803" s="1"/>
  <c r="O809" s="1"/>
  <c r="O811" s="1"/>
  <c r="J797"/>
  <c r="M789"/>
  <c r="M790" s="1"/>
  <c r="L789"/>
  <c r="L792" s="1"/>
  <c r="L793" s="1"/>
  <c r="I789"/>
  <c r="I790" s="1"/>
  <c r="H789"/>
  <c r="H792" s="1"/>
  <c r="Q787"/>
  <c r="P787"/>
  <c r="P789" s="1"/>
  <c r="O787"/>
  <c r="O789" s="1"/>
  <c r="K787"/>
  <c r="K789" s="1"/>
  <c r="M779"/>
  <c r="M780" s="1"/>
  <c r="L779"/>
  <c r="L782" s="1"/>
  <c r="L783" s="1"/>
  <c r="I779"/>
  <c r="I780" s="1"/>
  <c r="H779"/>
  <c r="H782" s="1"/>
  <c r="Q777"/>
  <c r="Q779" s="1"/>
  <c r="P777"/>
  <c r="P779" s="1"/>
  <c r="O777"/>
  <c r="O779" s="1"/>
  <c r="K777"/>
  <c r="K779" s="1"/>
  <c r="J777"/>
  <c r="J779" s="1"/>
  <c r="D558" i="7"/>
  <c r="E558"/>
  <c r="G558"/>
  <c r="H558"/>
  <c r="D559"/>
  <c r="E559"/>
  <c r="G559"/>
  <c r="H559"/>
  <c r="D560"/>
  <c r="E560"/>
  <c r="G560"/>
  <c r="H560"/>
  <c r="D561"/>
  <c r="E561"/>
  <c r="G561"/>
  <c r="H561"/>
  <c r="D562"/>
  <c r="E562"/>
  <c r="G562"/>
  <c r="H562"/>
  <c r="L808" i="8" l="1"/>
  <c r="L833" s="1"/>
  <c r="L1870" s="1"/>
  <c r="P802"/>
  <c r="P808" s="1"/>
  <c r="F558" i="7"/>
  <c r="F559"/>
  <c r="F562"/>
  <c r="F561"/>
  <c r="F560"/>
  <c r="Q789" i="8"/>
  <c r="Q792" s="1"/>
  <c r="Q793" s="1"/>
  <c r="H793"/>
  <c r="H783"/>
  <c r="P807"/>
  <c r="P803"/>
  <c r="P809" s="1"/>
  <c r="P811" s="1"/>
  <c r="G642" i="7"/>
  <c r="M805" i="8"/>
  <c r="K559" i="7"/>
  <c r="I807" i="8"/>
  <c r="M807"/>
  <c r="H807"/>
  <c r="K560" i="7"/>
  <c r="K558"/>
  <c r="O802" i="8"/>
  <c r="Q808"/>
  <c r="S797"/>
  <c r="S802" s="1"/>
  <c r="K801"/>
  <c r="R797"/>
  <c r="Q807"/>
  <c r="O792"/>
  <c r="O793" s="1"/>
  <c r="O790"/>
  <c r="K790"/>
  <c r="K792"/>
  <c r="K793" s="1"/>
  <c r="P790"/>
  <c r="P792"/>
  <c r="P793" s="1"/>
  <c r="S787"/>
  <c r="S789" s="1"/>
  <c r="H790"/>
  <c r="L790"/>
  <c r="I792"/>
  <c r="I793" s="1"/>
  <c r="M792"/>
  <c r="M793" s="1"/>
  <c r="J559" i="7"/>
  <c r="J560"/>
  <c r="J558"/>
  <c r="J561"/>
  <c r="J782" i="8"/>
  <c r="J783" s="1"/>
  <c r="J780"/>
  <c r="O782"/>
  <c r="O783" s="1"/>
  <c r="O780"/>
  <c r="Q782"/>
  <c r="Q783" s="1"/>
  <c r="Q780"/>
  <c r="K780"/>
  <c r="K782"/>
  <c r="K783" s="1"/>
  <c r="P780"/>
  <c r="P782"/>
  <c r="P783" s="1"/>
  <c r="S777"/>
  <c r="S779" s="1"/>
  <c r="H780"/>
  <c r="L780"/>
  <c r="I782"/>
  <c r="I783" s="1"/>
  <c r="M782"/>
  <c r="M783" s="1"/>
  <c r="R777"/>
  <c r="R779" s="1"/>
  <c r="J562" i="7"/>
  <c r="K562"/>
  <c r="K561"/>
  <c r="M1322" i="8"/>
  <c r="M1323" s="1"/>
  <c r="L1322"/>
  <c r="L1325" s="1"/>
  <c r="I1322"/>
  <c r="I1323" s="1"/>
  <c r="H1322"/>
  <c r="H1325" s="1"/>
  <c r="H1349" s="1"/>
  <c r="Q1320"/>
  <c r="Q1322" s="1"/>
  <c r="P1320"/>
  <c r="P1322" s="1"/>
  <c r="O1320"/>
  <c r="O1322" s="1"/>
  <c r="K1320"/>
  <c r="K1322" s="1"/>
  <c r="J1320"/>
  <c r="J1322" s="1"/>
  <c r="M1254"/>
  <c r="L1254"/>
  <c r="L1257" s="1"/>
  <c r="L1258" s="1"/>
  <c r="I1254"/>
  <c r="H1254"/>
  <c r="H1257" s="1"/>
  <c r="Q1252"/>
  <c r="Q1254" s="1"/>
  <c r="Q1257" s="1"/>
  <c r="Q1258" s="1"/>
  <c r="P1252"/>
  <c r="P1254" s="1"/>
  <c r="O1252"/>
  <c r="O1254" s="1"/>
  <c r="O1257" s="1"/>
  <c r="K1252"/>
  <c r="K1254" s="1"/>
  <c r="J1252"/>
  <c r="J1254" s="1"/>
  <c r="J1257" s="1"/>
  <c r="G99" i="6"/>
  <c r="O1222" i="8"/>
  <c r="O1221"/>
  <c r="I1221"/>
  <c r="H1221"/>
  <c r="O1219"/>
  <c r="O1218"/>
  <c r="I1218"/>
  <c r="I1219" s="1"/>
  <c r="H1218"/>
  <c r="H1219" s="1"/>
  <c r="P1219" s="1"/>
  <c r="Q1216"/>
  <c r="P1216"/>
  <c r="O1216"/>
  <c r="K1216"/>
  <c r="K1221" s="1"/>
  <c r="K1222" s="1"/>
  <c r="J1216"/>
  <c r="J1221" s="1"/>
  <c r="J1222" s="1"/>
  <c r="O1237"/>
  <c r="O1235"/>
  <c r="O1212"/>
  <c r="O1210"/>
  <c r="I1210"/>
  <c r="I1212" s="1"/>
  <c r="Q1212" s="1"/>
  <c r="H1210"/>
  <c r="H1212" s="1"/>
  <c r="P1212" s="1"/>
  <c r="O1208"/>
  <c r="O1206"/>
  <c r="I1206"/>
  <c r="I1208" s="1"/>
  <c r="Q1208" s="1"/>
  <c r="H1206"/>
  <c r="H1208" s="1"/>
  <c r="P1208" s="1"/>
  <c r="Q1204"/>
  <c r="P1204"/>
  <c r="O1204"/>
  <c r="K1204"/>
  <c r="J1204"/>
  <c r="K1119"/>
  <c r="O1129"/>
  <c r="I1129"/>
  <c r="H1129"/>
  <c r="P1129" s="1"/>
  <c r="O1126"/>
  <c r="I1126"/>
  <c r="H1126"/>
  <c r="O1124"/>
  <c r="O1121"/>
  <c r="I1124"/>
  <c r="Q1124" s="1"/>
  <c r="Q1128" s="1"/>
  <c r="H1121"/>
  <c r="H1124" s="1"/>
  <c r="P1119"/>
  <c r="O1119"/>
  <c r="J1119"/>
  <c r="O1115"/>
  <c r="H1115"/>
  <c r="O1112"/>
  <c r="I1112"/>
  <c r="H1112"/>
  <c r="O1110"/>
  <c r="O1107"/>
  <c r="I1107"/>
  <c r="H1107"/>
  <c r="H1110" s="1"/>
  <c r="P1110" s="1"/>
  <c r="Q1105"/>
  <c r="Q1109" s="1"/>
  <c r="P1105"/>
  <c r="O1105"/>
  <c r="K1105"/>
  <c r="J1105"/>
  <c r="H330" i="7"/>
  <c r="H329"/>
  <c r="M1076" i="8"/>
  <c r="M1077" s="1"/>
  <c r="L1076"/>
  <c r="L1077" s="1"/>
  <c r="I1076"/>
  <c r="I1077" s="1"/>
  <c r="E325" i="7" s="1"/>
  <c r="H1076" i="8"/>
  <c r="H1077" s="1"/>
  <c r="M1073"/>
  <c r="M1074" s="1"/>
  <c r="L1073"/>
  <c r="L1074" s="1"/>
  <c r="I1073"/>
  <c r="I1074" s="1"/>
  <c r="H1073"/>
  <c r="H1074" s="1"/>
  <c r="Q1071"/>
  <c r="P1071"/>
  <c r="O1071"/>
  <c r="K1071"/>
  <c r="J1071"/>
  <c r="J1394"/>
  <c r="O1394"/>
  <c r="J1395"/>
  <c r="O1395"/>
  <c r="Q1395"/>
  <c r="J1396"/>
  <c r="K1396"/>
  <c r="O1396"/>
  <c r="Q1396"/>
  <c r="K1397"/>
  <c r="O1397"/>
  <c r="Q1397"/>
  <c r="J1398"/>
  <c r="K1398"/>
  <c r="O1398"/>
  <c r="Q1398"/>
  <c r="J1399"/>
  <c r="K1399"/>
  <c r="O1399"/>
  <c r="Q1399"/>
  <c r="J1400"/>
  <c r="K1400"/>
  <c r="O1400"/>
  <c r="Q1400"/>
  <c r="J1401"/>
  <c r="K1401"/>
  <c r="O1401"/>
  <c r="Q1401"/>
  <c r="J1402"/>
  <c r="K1402"/>
  <c r="N1402"/>
  <c r="O1402"/>
  <c r="J1403"/>
  <c r="K1403"/>
  <c r="N1403"/>
  <c r="O1403"/>
  <c r="Q1403"/>
  <c r="J1404"/>
  <c r="K1404"/>
  <c r="N1404"/>
  <c r="O1404"/>
  <c r="Q1404"/>
  <c r="J1405"/>
  <c r="K1405"/>
  <c r="O1405"/>
  <c r="Q1405"/>
  <c r="J1406"/>
  <c r="K1406"/>
  <c r="O1406"/>
  <c r="Q1406"/>
  <c r="J1407"/>
  <c r="K1407"/>
  <c r="N1407"/>
  <c r="O1407"/>
  <c r="Q1407"/>
  <c r="J1408"/>
  <c r="K1408"/>
  <c r="O1408"/>
  <c r="Q1408"/>
  <c r="J1409"/>
  <c r="K1409"/>
  <c r="O1409"/>
  <c r="Q1409"/>
  <c r="J1410"/>
  <c r="K1410"/>
  <c r="O1410"/>
  <c r="Q1410"/>
  <c r="J1411"/>
  <c r="K1411"/>
  <c r="O1411"/>
  <c r="Q1411"/>
  <c r="J1412"/>
  <c r="K1412"/>
  <c r="O1412"/>
  <c r="Q1412"/>
  <c r="O1066"/>
  <c r="M1051"/>
  <c r="M1065" s="1"/>
  <c r="L1051"/>
  <c r="I1051"/>
  <c r="I1065" s="1"/>
  <c r="H1051"/>
  <c r="M1048"/>
  <c r="M1049" s="1"/>
  <c r="L1048"/>
  <c r="L1049" s="1"/>
  <c r="I1048"/>
  <c r="H1048"/>
  <c r="H1049" s="1"/>
  <c r="Q1046"/>
  <c r="P1046"/>
  <c r="O1046"/>
  <c r="O1051" s="1"/>
  <c r="O1065" s="1"/>
  <c r="K1046"/>
  <c r="J1046"/>
  <c r="P1026"/>
  <c r="O1041"/>
  <c r="O1040"/>
  <c r="O1027"/>
  <c r="O1026"/>
  <c r="I1026"/>
  <c r="I1040" s="1"/>
  <c r="I1041" s="1"/>
  <c r="O1024"/>
  <c r="O1023"/>
  <c r="I1023"/>
  <c r="I1024" s="1"/>
  <c r="H1023"/>
  <c r="H1024" s="1"/>
  <c r="P1024" s="1"/>
  <c r="Q1021"/>
  <c r="P1021"/>
  <c r="O1021"/>
  <c r="K1021"/>
  <c r="J1021"/>
  <c r="H180" i="7"/>
  <c r="G180"/>
  <c r="L1891" i="8" l="1"/>
  <c r="H1193"/>
  <c r="R1109"/>
  <c r="S1109"/>
  <c r="L811"/>
  <c r="Q790"/>
  <c r="S1128"/>
  <c r="R1128"/>
  <c r="I1193"/>
  <c r="Q1193" s="1"/>
  <c r="Q1107"/>
  <c r="I1110"/>
  <c r="Q1110" s="1"/>
  <c r="Q1114" s="1"/>
  <c r="R1114" s="1"/>
  <c r="I1115"/>
  <c r="Q1115" s="1"/>
  <c r="R1115" s="1"/>
  <c r="Q1112"/>
  <c r="I1027"/>
  <c r="Q1027" s="1"/>
  <c r="J1026"/>
  <c r="I1066"/>
  <c r="Q1219"/>
  <c r="S1219" s="1"/>
  <c r="D106" i="6"/>
  <c r="J106" s="1"/>
  <c r="P1349" i="8"/>
  <c r="H1041"/>
  <c r="P1041" s="1"/>
  <c r="K1255"/>
  <c r="K1257"/>
  <c r="K1258" s="1"/>
  <c r="P1255"/>
  <c r="P1257"/>
  <c r="P1258" s="1"/>
  <c r="H1258"/>
  <c r="D398" i="7" s="1"/>
  <c r="J1258" i="8"/>
  <c r="O1258"/>
  <c r="I1255"/>
  <c r="D120" i="6" s="1"/>
  <c r="I1257" i="8"/>
  <c r="M1255"/>
  <c r="G120" i="6" s="1"/>
  <c r="M1257" i="8"/>
  <c r="M1258" s="1"/>
  <c r="P1221"/>
  <c r="H1235"/>
  <c r="P1235" s="1"/>
  <c r="P1237" s="1"/>
  <c r="I1222"/>
  <c r="I1235"/>
  <c r="H1052"/>
  <c r="H1065"/>
  <c r="H1066" s="1"/>
  <c r="P1066" s="1"/>
  <c r="L1052"/>
  <c r="L1065"/>
  <c r="E329" i="7"/>
  <c r="K329" s="1"/>
  <c r="Q1129" i="8"/>
  <c r="R1129" s="1"/>
  <c r="E330" i="7"/>
  <c r="K330" s="1"/>
  <c r="I811" i="8"/>
  <c r="Q1126"/>
  <c r="N1199"/>
  <c r="I329" i="7"/>
  <c r="I330"/>
  <c r="P1126" i="8"/>
  <c r="P1112"/>
  <c r="S1112" s="1"/>
  <c r="J330" i="7"/>
  <c r="L560"/>
  <c r="H1027" i="8"/>
  <c r="P1027" s="1"/>
  <c r="S1399"/>
  <c r="S1397"/>
  <c r="Q811"/>
  <c r="K805"/>
  <c r="K807"/>
  <c r="S805"/>
  <c r="S808"/>
  <c r="S811" s="1"/>
  <c r="O805"/>
  <c r="O808"/>
  <c r="Q805"/>
  <c r="S792"/>
  <c r="S793" s="1"/>
  <c r="S790"/>
  <c r="S782"/>
  <c r="S783" s="1"/>
  <c r="S780"/>
  <c r="R780"/>
  <c r="R782"/>
  <c r="R783" s="1"/>
  <c r="H1326"/>
  <c r="H1351"/>
  <c r="L1326"/>
  <c r="L1349"/>
  <c r="L1351" s="1"/>
  <c r="D59" i="6"/>
  <c r="K1323" i="8"/>
  <c r="K1325"/>
  <c r="P1323"/>
  <c r="P1325"/>
  <c r="J1325"/>
  <c r="J1323"/>
  <c r="O1325"/>
  <c r="O1323"/>
  <c r="Q1325"/>
  <c r="Q1323"/>
  <c r="G398" i="7"/>
  <c r="S1320" i="8"/>
  <c r="S1322" s="1"/>
  <c r="H1323"/>
  <c r="L1323"/>
  <c r="I1325"/>
  <c r="M1325"/>
  <c r="R1320"/>
  <c r="R1322" s="1"/>
  <c r="R1216"/>
  <c r="L1255"/>
  <c r="F120" i="6" s="1"/>
  <c r="H1255" i="8"/>
  <c r="C120" i="6" s="1"/>
  <c r="J1255" i="8"/>
  <c r="O1255"/>
  <c r="Q1255"/>
  <c r="S1252"/>
  <c r="S1254" s="1"/>
  <c r="S1257" s="1"/>
  <c r="R1252"/>
  <c r="R1254" s="1"/>
  <c r="R1257" s="1"/>
  <c r="K1218"/>
  <c r="K1219" s="1"/>
  <c r="P1218"/>
  <c r="H1222"/>
  <c r="C116" i="6"/>
  <c r="I116" s="1"/>
  <c r="D116"/>
  <c r="S1216" i="8"/>
  <c r="J1218"/>
  <c r="J1219" s="1"/>
  <c r="Q1218"/>
  <c r="Q1221"/>
  <c r="S1204"/>
  <c r="S1208"/>
  <c r="S1212"/>
  <c r="R1204"/>
  <c r="R1208"/>
  <c r="R1212"/>
  <c r="S1406"/>
  <c r="S1398"/>
  <c r="K1206"/>
  <c r="K1208" s="1"/>
  <c r="P1206"/>
  <c r="K1210"/>
  <c r="K1212" s="1"/>
  <c r="P1210"/>
  <c r="J1206"/>
  <c r="J1208" s="1"/>
  <c r="Q1206"/>
  <c r="J1210"/>
  <c r="J1212" s="1"/>
  <c r="Q1210"/>
  <c r="R1409"/>
  <c r="R1407"/>
  <c r="R1403"/>
  <c r="R1402"/>
  <c r="S1401"/>
  <c r="R1396"/>
  <c r="S1395"/>
  <c r="K1395"/>
  <c r="S1394"/>
  <c r="K1394"/>
  <c r="K1121"/>
  <c r="R1119"/>
  <c r="P1121"/>
  <c r="P1124" s="1"/>
  <c r="R1124" s="1"/>
  <c r="J1124"/>
  <c r="S1119"/>
  <c r="K1126"/>
  <c r="J1129"/>
  <c r="J329" i="7"/>
  <c r="J1121" i="8"/>
  <c r="K1124"/>
  <c r="J1126"/>
  <c r="K1129"/>
  <c r="R1395"/>
  <c r="S1115"/>
  <c r="R1105"/>
  <c r="P1107"/>
  <c r="R1110"/>
  <c r="J1110"/>
  <c r="S1105"/>
  <c r="K1107"/>
  <c r="K1112"/>
  <c r="J1115"/>
  <c r="J1107"/>
  <c r="K1110"/>
  <c r="J1112"/>
  <c r="K1115"/>
  <c r="S1400"/>
  <c r="R1404"/>
  <c r="R1412"/>
  <c r="R1410"/>
  <c r="S1408"/>
  <c r="S1403"/>
  <c r="R1399"/>
  <c r="R1398"/>
  <c r="R1397"/>
  <c r="R1411"/>
  <c r="S1409"/>
  <c r="S1407"/>
  <c r="R1405"/>
  <c r="S1071"/>
  <c r="K1073"/>
  <c r="K1074" s="1"/>
  <c r="P1073"/>
  <c r="P1074" s="1"/>
  <c r="K1076"/>
  <c r="K1077" s="1"/>
  <c r="P1076"/>
  <c r="P1077" s="1"/>
  <c r="R1071"/>
  <c r="J1073"/>
  <c r="J1074" s="1"/>
  <c r="O1073"/>
  <c r="O1074" s="1"/>
  <c r="Q1073"/>
  <c r="Q1074" s="1"/>
  <c r="J1076"/>
  <c r="J1077" s="1"/>
  <c r="O1076"/>
  <c r="O1077" s="1"/>
  <c r="Q1076"/>
  <c r="Q1077" s="1"/>
  <c r="S1412"/>
  <c r="S1411"/>
  <c r="S1410"/>
  <c r="R1408"/>
  <c r="R1406"/>
  <c r="S1405"/>
  <c r="S1404"/>
  <c r="S1402"/>
  <c r="R1401"/>
  <c r="R1400"/>
  <c r="S1396"/>
  <c r="P1051"/>
  <c r="P1065" s="1"/>
  <c r="S1046"/>
  <c r="K1048"/>
  <c r="R1021"/>
  <c r="P1048"/>
  <c r="K1051"/>
  <c r="K1065" s="1"/>
  <c r="Q1051"/>
  <c r="Q1065" s="1"/>
  <c r="Q1066"/>
  <c r="P1049"/>
  <c r="R1046"/>
  <c r="J1048"/>
  <c r="O1048"/>
  <c r="O1049" s="1"/>
  <c r="Q1048"/>
  <c r="I1049"/>
  <c r="J1049" s="1"/>
  <c r="J1051"/>
  <c r="I1052"/>
  <c r="P1023"/>
  <c r="P1040"/>
  <c r="Q1041"/>
  <c r="J1041"/>
  <c r="Q1024"/>
  <c r="R1024" s="1"/>
  <c r="J1024"/>
  <c r="S1021"/>
  <c r="K1023"/>
  <c r="K1026"/>
  <c r="K1040"/>
  <c r="J1023"/>
  <c r="Q1023"/>
  <c r="K1024"/>
  <c r="Q1026"/>
  <c r="R1026" s="1"/>
  <c r="J1040"/>
  <c r="Q1040"/>
  <c r="K1041"/>
  <c r="O997"/>
  <c r="M994"/>
  <c r="I994"/>
  <c r="D86" i="6" s="1"/>
  <c r="Q990" i="8"/>
  <c r="P990"/>
  <c r="O990"/>
  <c r="K990"/>
  <c r="J990"/>
  <c r="O985"/>
  <c r="L984"/>
  <c r="M982"/>
  <c r="I982"/>
  <c r="H982"/>
  <c r="Q975"/>
  <c r="P975"/>
  <c r="O975"/>
  <c r="K975"/>
  <c r="J975"/>
  <c r="O1016"/>
  <c r="O1015"/>
  <c r="Q978"/>
  <c r="P978"/>
  <c r="O978"/>
  <c r="K978"/>
  <c r="J978"/>
  <c r="Q976"/>
  <c r="P976"/>
  <c r="O976"/>
  <c r="K976"/>
  <c r="J976"/>
  <c r="O487"/>
  <c r="L487"/>
  <c r="L491" s="1"/>
  <c r="M485"/>
  <c r="M487"/>
  <c r="I481"/>
  <c r="H481"/>
  <c r="H485" s="1"/>
  <c r="Q479"/>
  <c r="P479"/>
  <c r="O479"/>
  <c r="N479"/>
  <c r="K479"/>
  <c r="N969"/>
  <c r="C159" i="7"/>
  <c r="M965" i="8"/>
  <c r="M966" s="1"/>
  <c r="H158" i="7" s="1"/>
  <c r="L965" i="8"/>
  <c r="L966" s="1"/>
  <c r="I965"/>
  <c r="I966" s="1"/>
  <c r="H965"/>
  <c r="H966" s="1"/>
  <c r="M963"/>
  <c r="L963"/>
  <c r="I963"/>
  <c r="H963"/>
  <c r="M962"/>
  <c r="L962"/>
  <c r="I962"/>
  <c r="H962"/>
  <c r="Q960"/>
  <c r="Q965" s="1"/>
  <c r="Q966" s="1"/>
  <c r="P960"/>
  <c r="P963" s="1"/>
  <c r="O960"/>
  <c r="O965" s="1"/>
  <c r="O966" s="1"/>
  <c r="K960"/>
  <c r="K963" s="1"/>
  <c r="J960"/>
  <c r="O473"/>
  <c r="L473"/>
  <c r="M470"/>
  <c r="Q470" s="1"/>
  <c r="L470"/>
  <c r="G49" i="7"/>
  <c r="E49"/>
  <c r="D49"/>
  <c r="M446" i="8"/>
  <c r="L446"/>
  <c r="L447" s="1"/>
  <c r="H447"/>
  <c r="Q443"/>
  <c r="P443"/>
  <c r="O443"/>
  <c r="K443"/>
  <c r="H435"/>
  <c r="H436" s="1"/>
  <c r="H438" s="1"/>
  <c r="H439" s="1"/>
  <c r="M435"/>
  <c r="L435"/>
  <c r="L436" s="1"/>
  <c r="I435"/>
  <c r="Q433"/>
  <c r="P433"/>
  <c r="O433"/>
  <c r="K433"/>
  <c r="K435" s="1"/>
  <c r="K436" s="1"/>
  <c r="K438" s="1"/>
  <c r="K439" s="1"/>
  <c r="O422"/>
  <c r="J422"/>
  <c r="P1052" l="1"/>
  <c r="R1219"/>
  <c r="S1114"/>
  <c r="N833"/>
  <c r="P833"/>
  <c r="R833" s="1"/>
  <c r="L843"/>
  <c r="E324" i="7"/>
  <c r="P1351" i="8"/>
  <c r="I1349"/>
  <c r="I1351" s="1"/>
  <c r="H449"/>
  <c r="H450" s="1"/>
  <c r="D44" i="7" s="1"/>
  <c r="R1041" i="8"/>
  <c r="H1199"/>
  <c r="K940"/>
  <c r="L474"/>
  <c r="L475" s="1"/>
  <c r="J1065"/>
  <c r="Q1235"/>
  <c r="R1235" s="1"/>
  <c r="J1235"/>
  <c r="D99" i="6"/>
  <c r="J116"/>
  <c r="H643" i="7"/>
  <c r="L996" i="8"/>
  <c r="K1349"/>
  <c r="S1258"/>
  <c r="S1312"/>
  <c r="S1314" s="1"/>
  <c r="R1258"/>
  <c r="R1312"/>
  <c r="R1314" s="1"/>
  <c r="I1258"/>
  <c r="E398" i="7" s="1"/>
  <c r="F398" s="1"/>
  <c r="J1066" i="8"/>
  <c r="R1112"/>
  <c r="S1129"/>
  <c r="R1221"/>
  <c r="P1193"/>
  <c r="P1199" s="1"/>
  <c r="K1066"/>
  <c r="P1222"/>
  <c r="D364" i="7"/>
  <c r="J364" s="1"/>
  <c r="Q1222" i="8"/>
  <c r="E364" i="7"/>
  <c r="K1193" i="8"/>
  <c r="I487"/>
  <c r="I491" s="1"/>
  <c r="I485"/>
  <c r="K811"/>
  <c r="J446"/>
  <c r="Q483"/>
  <c r="Q489" s="1"/>
  <c r="M489"/>
  <c r="M491" s="1"/>
  <c r="N491" s="1"/>
  <c r="O491" s="1"/>
  <c r="H487"/>
  <c r="R1126"/>
  <c r="S1126"/>
  <c r="D118" i="6"/>
  <c r="J86"/>
  <c r="S1066" i="8"/>
  <c r="S1024"/>
  <c r="F330" i="7"/>
  <c r="K1027" i="8"/>
  <c r="R1027"/>
  <c r="J1027"/>
  <c r="H398" i="7"/>
  <c r="M1326" i="8"/>
  <c r="M1349"/>
  <c r="M1351" s="1"/>
  <c r="Q1326"/>
  <c r="O1326"/>
  <c r="O1349"/>
  <c r="J1326"/>
  <c r="J1349"/>
  <c r="J1351" s="1"/>
  <c r="I1326"/>
  <c r="P1326"/>
  <c r="K1326"/>
  <c r="H120" i="6"/>
  <c r="J398" i="7"/>
  <c r="S1325" i="8"/>
  <c r="S1323"/>
  <c r="R1323"/>
  <c r="R1325"/>
  <c r="I120" i="6"/>
  <c r="E120"/>
  <c r="R1218" i="8"/>
  <c r="S1255"/>
  <c r="R1255"/>
  <c r="J1237"/>
  <c r="I1237"/>
  <c r="Q1237" s="1"/>
  <c r="H1237"/>
  <c r="K1235"/>
  <c r="K1237" s="1"/>
  <c r="R1121"/>
  <c r="E116" i="6"/>
  <c r="S1218" i="8"/>
  <c r="S1221"/>
  <c r="R1210"/>
  <c r="R1206"/>
  <c r="R1394"/>
  <c r="S1210"/>
  <c r="S1206"/>
  <c r="S978"/>
  <c r="R1023"/>
  <c r="S1041"/>
  <c r="R1107"/>
  <c r="F329" i="7"/>
  <c r="S1121" i="8"/>
  <c r="S1124"/>
  <c r="S1107"/>
  <c r="S1110"/>
  <c r="L330" i="7"/>
  <c r="L329"/>
  <c r="S1076" i="8"/>
  <c r="S1077" s="1"/>
  <c r="S1073"/>
  <c r="S1074" s="1"/>
  <c r="R1076"/>
  <c r="R1077" s="1"/>
  <c r="R1073"/>
  <c r="R1074" s="1"/>
  <c r="S1027"/>
  <c r="R1051"/>
  <c r="R1065" s="1"/>
  <c r="R1040"/>
  <c r="R1048"/>
  <c r="S1051"/>
  <c r="S1065" s="1"/>
  <c r="Q1052"/>
  <c r="J1052"/>
  <c r="S1048"/>
  <c r="K1049"/>
  <c r="Q1049"/>
  <c r="R1049" s="1"/>
  <c r="R1066"/>
  <c r="K1052"/>
  <c r="S1040"/>
  <c r="S1023"/>
  <c r="S1026"/>
  <c r="S990"/>
  <c r="R990"/>
  <c r="R978"/>
  <c r="Q994"/>
  <c r="L994"/>
  <c r="I996"/>
  <c r="M996"/>
  <c r="H984"/>
  <c r="P984" s="1"/>
  <c r="M984"/>
  <c r="L982"/>
  <c r="P982" s="1"/>
  <c r="O981"/>
  <c r="I984"/>
  <c r="S976"/>
  <c r="Q981"/>
  <c r="S975"/>
  <c r="J981"/>
  <c r="K981"/>
  <c r="P981"/>
  <c r="R975"/>
  <c r="Q982"/>
  <c r="J982"/>
  <c r="K982"/>
  <c r="R976"/>
  <c r="P481"/>
  <c r="P485" s="1"/>
  <c r="R479"/>
  <c r="G51" i="7"/>
  <c r="S479" i="8"/>
  <c r="K481"/>
  <c r="N483"/>
  <c r="N489" s="1"/>
  <c r="J481"/>
  <c r="Q481"/>
  <c r="G65" i="6"/>
  <c r="J962" i="8"/>
  <c r="J963"/>
  <c r="J966"/>
  <c r="J965"/>
  <c r="R960"/>
  <c r="K962"/>
  <c r="P962"/>
  <c r="S960"/>
  <c r="O963"/>
  <c r="Q963"/>
  <c r="R963" s="1"/>
  <c r="K965"/>
  <c r="K966" s="1"/>
  <c r="P965"/>
  <c r="R965" s="1"/>
  <c r="O962"/>
  <c r="Q962"/>
  <c r="P470"/>
  <c r="M474"/>
  <c r="L471"/>
  <c r="Q474"/>
  <c r="S443"/>
  <c r="R443"/>
  <c r="D43" i="7"/>
  <c r="L449" i="8"/>
  <c r="L450" s="1"/>
  <c r="O446"/>
  <c r="Q446"/>
  <c r="I447"/>
  <c r="I449" s="1"/>
  <c r="M447"/>
  <c r="P446"/>
  <c r="S433"/>
  <c r="R433"/>
  <c r="L438"/>
  <c r="L439" s="1"/>
  <c r="O435"/>
  <c r="Q435"/>
  <c r="I436"/>
  <c r="M436"/>
  <c r="P435"/>
  <c r="O996" l="1"/>
  <c r="O1377"/>
  <c r="P1377"/>
  <c r="Q1349"/>
  <c r="S1349" s="1"/>
  <c r="Q1351"/>
  <c r="K447"/>
  <c r="K449" s="1"/>
  <c r="K450" s="1"/>
  <c r="S1235"/>
  <c r="P939"/>
  <c r="P943" s="1"/>
  <c r="S1193"/>
  <c r="S1199" s="1"/>
  <c r="G50" i="7"/>
  <c r="L496" i="8"/>
  <c r="E199" i="7"/>
  <c r="H199"/>
  <c r="E643"/>
  <c r="E642" s="1"/>
  <c r="Q1312" i="8"/>
  <c r="Q1314" s="1"/>
  <c r="Q485"/>
  <c r="R485" s="1"/>
  <c r="J487"/>
  <c r="S1222"/>
  <c r="F364" i="7"/>
  <c r="R1222" i="8"/>
  <c r="O1351"/>
  <c r="R1193"/>
  <c r="H491"/>
  <c r="D51" i="7" s="1"/>
  <c r="J51" s="1"/>
  <c r="P487" i="8"/>
  <c r="P491" s="1"/>
  <c r="I1015"/>
  <c r="I1199"/>
  <c r="K1199"/>
  <c r="P496"/>
  <c r="S1052"/>
  <c r="R1052"/>
  <c r="K1351"/>
  <c r="S481"/>
  <c r="H642" i="7"/>
  <c r="S1326" i="8"/>
  <c r="R1326"/>
  <c r="R1349"/>
  <c r="K398" i="7"/>
  <c r="L398" s="1"/>
  <c r="S1237" i="8"/>
  <c r="R1237"/>
  <c r="R981"/>
  <c r="S982"/>
  <c r="S1049"/>
  <c r="Q984"/>
  <c r="R984" s="1"/>
  <c r="I997"/>
  <c r="E180" i="7" s="1"/>
  <c r="O994" i="8"/>
  <c r="Q996"/>
  <c r="O982"/>
  <c r="I985"/>
  <c r="J984"/>
  <c r="K984"/>
  <c r="H985"/>
  <c r="S981"/>
  <c r="O984"/>
  <c r="R982"/>
  <c r="N485"/>
  <c r="E51" i="7"/>
  <c r="Q487" i="8"/>
  <c r="Q491" s="1"/>
  <c r="R481"/>
  <c r="K487"/>
  <c r="K491" s="1"/>
  <c r="K485"/>
  <c r="R483"/>
  <c r="R489" s="1"/>
  <c r="P966"/>
  <c r="R966" s="1"/>
  <c r="R962"/>
  <c r="S965"/>
  <c r="S966" s="1"/>
  <c r="S962"/>
  <c r="S963"/>
  <c r="Q496"/>
  <c r="S470"/>
  <c r="S474" s="1"/>
  <c r="S496" s="1"/>
  <c r="P474"/>
  <c r="R470"/>
  <c r="G43" i="7"/>
  <c r="G44"/>
  <c r="P447" i="8"/>
  <c r="S446"/>
  <c r="J447"/>
  <c r="J449" s="1"/>
  <c r="I450"/>
  <c r="J450" s="1"/>
  <c r="M449"/>
  <c r="M450" s="1"/>
  <c r="Q447"/>
  <c r="R446"/>
  <c r="O447"/>
  <c r="O449" s="1"/>
  <c r="O450" s="1"/>
  <c r="P436"/>
  <c r="S435"/>
  <c r="I438"/>
  <c r="I439" s="1"/>
  <c r="M438"/>
  <c r="M439" s="1"/>
  <c r="Q436"/>
  <c r="R435"/>
  <c r="O436"/>
  <c r="O438" s="1"/>
  <c r="O439" s="1"/>
  <c r="S1377" l="1"/>
  <c r="R1377"/>
  <c r="J1199"/>
  <c r="Q1199"/>
  <c r="R1199" s="1"/>
  <c r="S943"/>
  <c r="S939"/>
  <c r="L1380"/>
  <c r="L1384" s="1"/>
  <c r="J939"/>
  <c r="O941"/>
  <c r="K199" i="7"/>
  <c r="S1351" i="8"/>
  <c r="R491"/>
  <c r="N496"/>
  <c r="S940"/>
  <c r="S487"/>
  <c r="S491" s="1"/>
  <c r="S485"/>
  <c r="O496"/>
  <c r="E43" i="7"/>
  <c r="K643"/>
  <c r="J643"/>
  <c r="J642" s="1"/>
  <c r="D642"/>
  <c r="F642" s="1"/>
  <c r="F643"/>
  <c r="S984" i="8"/>
  <c r="I1016"/>
  <c r="Q1016" s="1"/>
  <c r="Q1015"/>
  <c r="K180" i="7"/>
  <c r="Q997" i="8"/>
  <c r="Q985"/>
  <c r="J985"/>
  <c r="P985"/>
  <c r="K985"/>
  <c r="H51" i="7"/>
  <c r="I51" s="1"/>
  <c r="F51"/>
  <c r="R487" i="8"/>
  <c r="R474"/>
  <c r="R496"/>
  <c r="E44" i="7"/>
  <c r="H44"/>
  <c r="R447" i="8"/>
  <c r="R449" s="1"/>
  <c r="Q449"/>
  <c r="Q450" s="1"/>
  <c r="P449"/>
  <c r="P450" s="1"/>
  <c r="S447"/>
  <c r="S449" s="1"/>
  <c r="S450" s="1"/>
  <c r="H43" i="7"/>
  <c r="R436" i="8"/>
  <c r="R438" s="1"/>
  <c r="Q438"/>
  <c r="Q439" s="1"/>
  <c r="P438"/>
  <c r="P439" s="1"/>
  <c r="S436"/>
  <c r="S438" s="1"/>
  <c r="S439" s="1"/>
  <c r="O1380" l="1"/>
  <c r="O1384" s="1"/>
  <c r="P1380"/>
  <c r="L1873"/>
  <c r="S985"/>
  <c r="L643" i="7"/>
  <c r="R985" i="8"/>
  <c r="K51" i="7"/>
  <c r="L51" s="1"/>
  <c r="R450" i="8"/>
  <c r="R439"/>
  <c r="M425"/>
  <c r="Q425" s="1"/>
  <c r="L425"/>
  <c r="H426"/>
  <c r="H428" s="1"/>
  <c r="Q422"/>
  <c r="P422"/>
  <c r="K422"/>
  <c r="K425" s="1"/>
  <c r="K426" s="1"/>
  <c r="K428" s="1"/>
  <c r="K429" s="1"/>
  <c r="N379"/>
  <c r="N1873" l="1"/>
  <c r="L1881"/>
  <c r="P1873"/>
  <c r="R1873" s="1"/>
  <c r="S1380"/>
  <c r="H429"/>
  <c r="D42" i="7" s="1"/>
  <c r="O425" i="8"/>
  <c r="L426"/>
  <c r="I426"/>
  <c r="M426"/>
  <c r="S422"/>
  <c r="P425"/>
  <c r="P426" s="1"/>
  <c r="P428" s="1"/>
  <c r="P429" s="1"/>
  <c r="R422"/>
  <c r="J426" l="1"/>
  <c r="J428" s="1"/>
  <c r="D89" i="6"/>
  <c r="I428" i="8"/>
  <c r="I429" s="1"/>
  <c r="J429" s="1"/>
  <c r="Q426"/>
  <c r="Q428" s="1"/>
  <c r="Q429" s="1"/>
  <c r="R429" s="1"/>
  <c r="R425"/>
  <c r="M428"/>
  <c r="M429" s="1"/>
  <c r="O426"/>
  <c r="O428" s="1"/>
  <c r="O429" s="1"/>
  <c r="L428"/>
  <c r="L429" s="1"/>
  <c r="G42" i="7" s="1"/>
  <c r="S425" i="8"/>
  <c r="H52" i="7"/>
  <c r="G52"/>
  <c r="D52"/>
  <c r="E42" l="1"/>
  <c r="S426" i="8"/>
  <c r="S428" s="1"/>
  <c r="S429" s="1"/>
  <c r="R426"/>
  <c r="R428" s="1"/>
  <c r="H42" i="7"/>
  <c r="J52"/>
  <c r="E52" l="1"/>
  <c r="F52" s="1"/>
  <c r="D55" i="3" l="1"/>
  <c r="D44"/>
  <c r="D32"/>
  <c r="D16"/>
  <c r="D15" l="1"/>
  <c r="L66" l="1"/>
  <c r="I113" l="1"/>
  <c r="I112"/>
  <c r="I110"/>
  <c r="AM113"/>
  <c r="AM60"/>
  <c r="AM95"/>
  <c r="G34"/>
  <c r="G32"/>
  <c r="X132"/>
  <c r="X130" s="1"/>
  <c r="X129" s="1"/>
  <c r="X128" s="1"/>
  <c r="E99"/>
  <c r="E44"/>
  <c r="F44" s="1"/>
  <c r="F34"/>
  <c r="AM29" l="1"/>
  <c r="F71"/>
  <c r="AM17"/>
  <c r="AL34"/>
  <c r="F135"/>
  <c r="F133"/>
  <c r="F131"/>
  <c r="F127"/>
  <c r="F114"/>
  <c r="F113"/>
  <c r="F112"/>
  <c r="F110"/>
  <c r="F100"/>
  <c r="F88"/>
  <c r="F87"/>
  <c r="F85"/>
  <c r="F84"/>
  <c r="F83"/>
  <c r="F73"/>
  <c r="F72"/>
  <c r="F69"/>
  <c r="F68"/>
  <c r="F64"/>
  <c r="F63"/>
  <c r="F57"/>
  <c r="F56"/>
  <c r="F54"/>
  <c r="F47"/>
  <c r="F45"/>
  <c r="F41"/>
  <c r="F40"/>
  <c r="F39"/>
  <c r="F38"/>
  <c r="F37"/>
  <c r="F36"/>
  <c r="F35"/>
  <c r="F33"/>
  <c r="F31"/>
  <c r="F30"/>
  <c r="F28"/>
  <c r="F24"/>
  <c r="F22"/>
  <c r="F20"/>
  <c r="F19"/>
  <c r="F18"/>
  <c r="F17"/>
  <c r="AK132"/>
  <c r="AM132" s="1"/>
  <c r="AM114"/>
  <c r="G130"/>
  <c r="AL130"/>
  <c r="W130"/>
  <c r="W129" s="1"/>
  <c r="W128" s="1"/>
  <c r="V130"/>
  <c r="K130"/>
  <c r="K129" s="1"/>
  <c r="K128" s="1"/>
  <c r="J130"/>
  <c r="J129" s="1"/>
  <c r="J128" s="1"/>
  <c r="H130"/>
  <c r="E130"/>
  <c r="E129" s="1"/>
  <c r="E128" s="1"/>
  <c r="D130"/>
  <c r="AL129"/>
  <c r="V129"/>
  <c r="V128" s="1"/>
  <c r="H129"/>
  <c r="H128" s="1"/>
  <c r="W109"/>
  <c r="V109"/>
  <c r="K109"/>
  <c r="J109"/>
  <c r="H109"/>
  <c r="G109"/>
  <c r="E109"/>
  <c r="D109"/>
  <c r="V99"/>
  <c r="W99"/>
  <c r="K99"/>
  <c r="J99"/>
  <c r="H99"/>
  <c r="W86"/>
  <c r="V86"/>
  <c r="K86"/>
  <c r="J86"/>
  <c r="E70"/>
  <c r="AK135"/>
  <c r="AM135" s="1"/>
  <c r="AK133"/>
  <c r="AM133" s="1"/>
  <c r="AK131"/>
  <c r="AK127"/>
  <c r="AM127" s="1"/>
  <c r="AK119"/>
  <c r="AM112"/>
  <c r="AK110"/>
  <c r="AM110" s="1"/>
  <c r="AM96"/>
  <c r="AM94"/>
  <c r="AM93"/>
  <c r="AM89"/>
  <c r="AM82"/>
  <c r="AM81"/>
  <c r="AM80"/>
  <c r="AM79"/>
  <c r="AM78"/>
  <c r="AM77"/>
  <c r="AM73"/>
  <c r="AM64"/>
  <c r="AL71"/>
  <c r="AL70" s="1"/>
  <c r="W71"/>
  <c r="V71"/>
  <c r="K71"/>
  <c r="J71"/>
  <c r="H71"/>
  <c r="W62"/>
  <c r="AL62"/>
  <c r="V62"/>
  <c r="W59"/>
  <c r="V59"/>
  <c r="K62"/>
  <c r="J62"/>
  <c r="K59"/>
  <c r="J59"/>
  <c r="H62"/>
  <c r="H59"/>
  <c r="E62"/>
  <c r="E59"/>
  <c r="AL55"/>
  <c r="W55"/>
  <c r="V55"/>
  <c r="K55"/>
  <c r="J55"/>
  <c r="H55"/>
  <c r="G55"/>
  <c r="E55"/>
  <c r="F55" s="1"/>
  <c r="AL44"/>
  <c r="W44"/>
  <c r="V44"/>
  <c r="K44"/>
  <c r="J44"/>
  <c r="H44"/>
  <c r="G44"/>
  <c r="W34"/>
  <c r="V34"/>
  <c r="K34"/>
  <c r="J34"/>
  <c r="H34"/>
  <c r="AL32"/>
  <c r="W32"/>
  <c r="V32"/>
  <c r="K32"/>
  <c r="J32"/>
  <c r="H32"/>
  <c r="W16"/>
  <c r="V16"/>
  <c r="J16"/>
  <c r="K16"/>
  <c r="H16"/>
  <c r="F16"/>
  <c r="H70" l="1"/>
  <c r="AM66"/>
  <c r="D70"/>
  <c r="AK118"/>
  <c r="AM118" s="1"/>
  <c r="AM119"/>
  <c r="V70"/>
  <c r="D62"/>
  <c r="K58"/>
  <c r="V58"/>
  <c r="AL58"/>
  <c r="H58"/>
  <c r="W58"/>
  <c r="J70"/>
  <c r="L59"/>
  <c r="L62"/>
  <c r="AM59"/>
  <c r="W70"/>
  <c r="AM100"/>
  <c r="D129"/>
  <c r="F32"/>
  <c r="J15"/>
  <c r="V15"/>
  <c r="J58"/>
  <c r="H15"/>
  <c r="K15"/>
  <c r="W15"/>
  <c r="AK109"/>
  <c r="AM109" s="1"/>
  <c r="AK130"/>
  <c r="AM130" s="1"/>
  <c r="AM131"/>
  <c r="F109"/>
  <c r="AL128"/>
  <c r="F86"/>
  <c r="K70"/>
  <c r="E58"/>
  <c r="E15"/>
  <c r="AL15"/>
  <c r="O1893" i="8"/>
  <c r="P1892"/>
  <c r="R1892" s="1"/>
  <c r="O1892"/>
  <c r="S1886"/>
  <c r="O1885"/>
  <c r="S1865"/>
  <c r="O1809"/>
  <c r="O1813" s="1"/>
  <c r="O1818" s="1"/>
  <c r="O1823" s="1"/>
  <c r="C35" i="6"/>
  <c r="Q1806" i="8"/>
  <c r="P1806"/>
  <c r="O1806"/>
  <c r="K1806"/>
  <c r="J1806"/>
  <c r="Q1804"/>
  <c r="P1804"/>
  <c r="O1804"/>
  <c r="K1804"/>
  <c r="J1804"/>
  <c r="P1803"/>
  <c r="K1803"/>
  <c r="J1803"/>
  <c r="C18" i="6"/>
  <c r="F132"/>
  <c r="C132"/>
  <c r="S1775" i="8"/>
  <c r="S1774"/>
  <c r="S1772"/>
  <c r="S1771"/>
  <c r="S1770"/>
  <c r="S1768"/>
  <c r="K1767"/>
  <c r="K1786" s="1"/>
  <c r="I1767"/>
  <c r="H1767"/>
  <c r="P1767" s="1"/>
  <c r="P1777" s="1"/>
  <c r="S1766"/>
  <c r="S1765"/>
  <c r="S1763"/>
  <c r="S1762"/>
  <c r="H230" i="7"/>
  <c r="H228" s="1"/>
  <c r="S1734" i="8"/>
  <c r="R1734"/>
  <c r="S1733"/>
  <c r="R1733"/>
  <c r="S1731"/>
  <c r="R1731"/>
  <c r="S1730"/>
  <c r="R1730"/>
  <c r="S1729"/>
  <c r="R1729"/>
  <c r="S1728"/>
  <c r="R1728"/>
  <c r="S1727"/>
  <c r="R1727"/>
  <c r="S1725"/>
  <c r="R1725"/>
  <c r="S1724"/>
  <c r="R1724"/>
  <c r="S1722"/>
  <c r="S1721"/>
  <c r="S1716"/>
  <c r="S1715"/>
  <c r="S1713"/>
  <c r="S1712"/>
  <c r="S1711"/>
  <c r="S1710"/>
  <c r="S1709"/>
  <c r="P1708"/>
  <c r="S1707"/>
  <c r="S1706"/>
  <c r="S1704"/>
  <c r="S1703"/>
  <c r="S1700"/>
  <c r="S1699"/>
  <c r="S1698"/>
  <c r="S1697"/>
  <c r="S1696"/>
  <c r="S1695"/>
  <c r="S1694"/>
  <c r="S1693"/>
  <c r="S1692"/>
  <c r="S1691"/>
  <c r="S1690"/>
  <c r="S1689"/>
  <c r="S1686"/>
  <c r="S1685"/>
  <c r="S1684"/>
  <c r="S1683"/>
  <c r="S1682"/>
  <c r="S1681"/>
  <c r="S1680"/>
  <c r="S1679"/>
  <c r="Q1678"/>
  <c r="P1678"/>
  <c r="O1678"/>
  <c r="K1678"/>
  <c r="Q1677"/>
  <c r="P1677"/>
  <c r="O1677"/>
  <c r="K1677"/>
  <c r="Q1676"/>
  <c r="P1676"/>
  <c r="O1676"/>
  <c r="N1676"/>
  <c r="K1676"/>
  <c r="Q1675"/>
  <c r="P1675"/>
  <c r="O1675"/>
  <c r="K1675"/>
  <c r="Q1674"/>
  <c r="P1674"/>
  <c r="O1674"/>
  <c r="K1674"/>
  <c r="Q1673"/>
  <c r="P1673"/>
  <c r="O1673"/>
  <c r="N1673"/>
  <c r="K1673"/>
  <c r="Q1672"/>
  <c r="P1672"/>
  <c r="O1672"/>
  <c r="N1672"/>
  <c r="K1672"/>
  <c r="Q1671"/>
  <c r="P1671"/>
  <c r="O1671"/>
  <c r="N1671"/>
  <c r="K1671"/>
  <c r="Q1670"/>
  <c r="P1670"/>
  <c r="O1670"/>
  <c r="N1670"/>
  <c r="K1670"/>
  <c r="Q1669"/>
  <c r="P1669"/>
  <c r="O1669"/>
  <c r="N1669"/>
  <c r="K1669"/>
  <c r="Q1668"/>
  <c r="P1668"/>
  <c r="O1668"/>
  <c r="N1668"/>
  <c r="K1668"/>
  <c r="Q1667"/>
  <c r="P1667"/>
  <c r="O1667"/>
  <c r="N1667"/>
  <c r="K1667"/>
  <c r="Q1666"/>
  <c r="P1666"/>
  <c r="O1666"/>
  <c r="N1666"/>
  <c r="K1666"/>
  <c r="Q1665"/>
  <c r="P1665"/>
  <c r="O1665"/>
  <c r="N1665"/>
  <c r="K1665"/>
  <c r="Q1664"/>
  <c r="P1664"/>
  <c r="O1664"/>
  <c r="N1664"/>
  <c r="K1664"/>
  <c r="Q1663"/>
  <c r="P1663"/>
  <c r="O1663"/>
  <c r="N1663"/>
  <c r="K1663"/>
  <c r="Q1662"/>
  <c r="P1662"/>
  <c r="O1662"/>
  <c r="N1662"/>
  <c r="K1662"/>
  <c r="Q1661"/>
  <c r="P1661"/>
  <c r="O1661"/>
  <c r="N1661"/>
  <c r="K1661"/>
  <c r="Q1660"/>
  <c r="P1660"/>
  <c r="O1660"/>
  <c r="N1660"/>
  <c r="K1660"/>
  <c r="Q1659"/>
  <c r="P1659"/>
  <c r="O1659"/>
  <c r="N1659"/>
  <c r="K1659"/>
  <c r="Q1658"/>
  <c r="P1658"/>
  <c r="O1658"/>
  <c r="N1658"/>
  <c r="K1658"/>
  <c r="Q1657"/>
  <c r="P1657"/>
  <c r="O1657"/>
  <c r="N1657"/>
  <c r="K1657"/>
  <c r="Q1656"/>
  <c r="P1656"/>
  <c r="O1656"/>
  <c r="N1656"/>
  <c r="K1656"/>
  <c r="Q1655"/>
  <c r="P1655"/>
  <c r="O1655"/>
  <c r="K1655"/>
  <c r="Q1654"/>
  <c r="P1654"/>
  <c r="O1654"/>
  <c r="K1654"/>
  <c r="Q1653"/>
  <c r="P1653"/>
  <c r="O1653"/>
  <c r="K1653"/>
  <c r="Q1652"/>
  <c r="P1652"/>
  <c r="O1652"/>
  <c r="K1652"/>
  <c r="Q1651"/>
  <c r="P1651"/>
  <c r="O1651"/>
  <c r="K1651"/>
  <c r="Q1650"/>
  <c r="P1650"/>
  <c r="O1650"/>
  <c r="K1650"/>
  <c r="Q1649"/>
  <c r="P1649"/>
  <c r="O1649"/>
  <c r="N1649"/>
  <c r="K1649"/>
  <c r="Q1648"/>
  <c r="P1648"/>
  <c r="O1648"/>
  <c r="N1648"/>
  <c r="K1648"/>
  <c r="Q1647"/>
  <c r="P1647"/>
  <c r="O1647"/>
  <c r="K1647"/>
  <c r="Q1646"/>
  <c r="P1646"/>
  <c r="O1646"/>
  <c r="K1646"/>
  <c r="Q1645"/>
  <c r="P1645"/>
  <c r="O1645"/>
  <c r="K1645"/>
  <c r="Q1644"/>
  <c r="P1644"/>
  <c r="O1644"/>
  <c r="N1644"/>
  <c r="K1644"/>
  <c r="J1644"/>
  <c r="P1643"/>
  <c r="K1643"/>
  <c r="J1643"/>
  <c r="K1642"/>
  <c r="J1642"/>
  <c r="S1635"/>
  <c r="S1634"/>
  <c r="S1633"/>
  <c r="S1631"/>
  <c r="S1630"/>
  <c r="S1629"/>
  <c r="S1627"/>
  <c r="S1624"/>
  <c r="S1621"/>
  <c r="S1616"/>
  <c r="S1615"/>
  <c r="S1614"/>
  <c r="S1612"/>
  <c r="S1611"/>
  <c r="S1610"/>
  <c r="S1608"/>
  <c r="K1607"/>
  <c r="K1626" s="1"/>
  <c r="I1607"/>
  <c r="I1626" s="1"/>
  <c r="H1607"/>
  <c r="H1626" s="1"/>
  <c r="S1628" s="1"/>
  <c r="S1605"/>
  <c r="K1604"/>
  <c r="K1623" s="1"/>
  <c r="I1604"/>
  <c r="I1623" s="1"/>
  <c r="H1604"/>
  <c r="H1623" s="1"/>
  <c r="S1625" s="1"/>
  <c r="S1602"/>
  <c r="O1601"/>
  <c r="M1601"/>
  <c r="L1601"/>
  <c r="S1587"/>
  <c r="S1586"/>
  <c r="S1585"/>
  <c r="S1584"/>
  <c r="S1583"/>
  <c r="S1582"/>
  <c r="S1581"/>
  <c r="S1580"/>
  <c r="S1579"/>
  <c r="S1577"/>
  <c r="S1576"/>
  <c r="S1575"/>
  <c r="S1573"/>
  <c r="S1569"/>
  <c r="S1568"/>
  <c r="S1567"/>
  <c r="S1566"/>
  <c r="S1565"/>
  <c r="S1564"/>
  <c r="S1563"/>
  <c r="S1562"/>
  <c r="S1561"/>
  <c r="Q1560"/>
  <c r="Q1578" s="1"/>
  <c r="P1560"/>
  <c r="P1578" s="1"/>
  <c r="P1607" s="1"/>
  <c r="S1559"/>
  <c r="S1558"/>
  <c r="S1557"/>
  <c r="S1555"/>
  <c r="I1570"/>
  <c r="I1588" s="1"/>
  <c r="H1570"/>
  <c r="H1588" s="1"/>
  <c r="S1552"/>
  <c r="S1551"/>
  <c r="S1550"/>
  <c r="S1549"/>
  <c r="S1548"/>
  <c r="S1547"/>
  <c r="S1546"/>
  <c r="S1545"/>
  <c r="S1544"/>
  <c r="S1543"/>
  <c r="S1542"/>
  <c r="S1541"/>
  <c r="S1540"/>
  <c r="S1538"/>
  <c r="S1537"/>
  <c r="S1536"/>
  <c r="S1535"/>
  <c r="S1534"/>
  <c r="S1533"/>
  <c r="S1532"/>
  <c r="S1531"/>
  <c r="S1530"/>
  <c r="S1529"/>
  <c r="S1528"/>
  <c r="S1527"/>
  <c r="S1526"/>
  <c r="S1525"/>
  <c r="S1524"/>
  <c r="S1523"/>
  <c r="S1522"/>
  <c r="S1521"/>
  <c r="S1520"/>
  <c r="S1519"/>
  <c r="S1518"/>
  <c r="S1517"/>
  <c r="S1516"/>
  <c r="S1515"/>
  <c r="S1514"/>
  <c r="S1513"/>
  <c r="S1512"/>
  <c r="S1511"/>
  <c r="S1510"/>
  <c r="S1509"/>
  <c r="Q1506"/>
  <c r="O1506"/>
  <c r="N1506"/>
  <c r="K1506"/>
  <c r="J1506"/>
  <c r="S1508" s="1"/>
  <c r="Q1505"/>
  <c r="O1505"/>
  <c r="K1505"/>
  <c r="J1505"/>
  <c r="S1507" s="1"/>
  <c r="Q1504"/>
  <c r="O1504"/>
  <c r="K1504"/>
  <c r="J1504"/>
  <c r="Q1503"/>
  <c r="O1503"/>
  <c r="N1503"/>
  <c r="K1503"/>
  <c r="J1503"/>
  <c r="Q1502"/>
  <c r="O1502"/>
  <c r="N1502"/>
  <c r="K1502"/>
  <c r="S1501"/>
  <c r="S1500"/>
  <c r="S1499"/>
  <c r="S1498"/>
  <c r="S1497"/>
  <c r="S1496"/>
  <c r="S1495"/>
  <c r="S1494"/>
  <c r="S1493"/>
  <c r="S1488"/>
  <c r="S1487"/>
  <c r="S1486"/>
  <c r="S1613"/>
  <c r="S1632" s="1"/>
  <c r="S1484"/>
  <c r="S1483"/>
  <c r="S1482"/>
  <c r="S1481"/>
  <c r="S1480"/>
  <c r="S1479"/>
  <c r="S1478"/>
  <c r="S1477"/>
  <c r="S1474"/>
  <c r="I1473"/>
  <c r="H1473"/>
  <c r="H1601" s="1"/>
  <c r="S1470"/>
  <c r="S1469"/>
  <c r="S1468"/>
  <c r="S1466"/>
  <c r="S1465"/>
  <c r="S1464"/>
  <c r="S1463"/>
  <c r="S1462"/>
  <c r="S1461"/>
  <c r="S1460"/>
  <c r="S1459"/>
  <c r="S1456"/>
  <c r="Q1471"/>
  <c r="S1453"/>
  <c r="S1452"/>
  <c r="S1451"/>
  <c r="S1450"/>
  <c r="S1449"/>
  <c r="S1448"/>
  <c r="S1447"/>
  <c r="S1446"/>
  <c r="Q1443"/>
  <c r="O1443"/>
  <c r="N1443"/>
  <c r="K1443"/>
  <c r="J1443"/>
  <c r="S1445" s="1"/>
  <c r="Q1442"/>
  <c r="O1442"/>
  <c r="N1442"/>
  <c r="K1442"/>
  <c r="J1442"/>
  <c r="S1444" s="1"/>
  <c r="Q1441"/>
  <c r="O1441"/>
  <c r="N1441"/>
  <c r="K1441"/>
  <c r="J1441"/>
  <c r="Q1440"/>
  <c r="O1440"/>
  <c r="N1440"/>
  <c r="K1440"/>
  <c r="Q1439"/>
  <c r="O1439"/>
  <c r="N1439"/>
  <c r="K1439"/>
  <c r="J1439"/>
  <c r="Q1438"/>
  <c r="O1438"/>
  <c r="N1438"/>
  <c r="K1438"/>
  <c r="J1438"/>
  <c r="Q1437"/>
  <c r="O1437"/>
  <c r="N1437"/>
  <c r="K1437"/>
  <c r="J1437"/>
  <c r="Q1436"/>
  <c r="O1436"/>
  <c r="N1436"/>
  <c r="K1436"/>
  <c r="J1436"/>
  <c r="Q1435"/>
  <c r="O1435"/>
  <c r="N1435"/>
  <c r="K1435"/>
  <c r="J1435"/>
  <c r="Q1434"/>
  <c r="O1434"/>
  <c r="N1434"/>
  <c r="K1434"/>
  <c r="J1434"/>
  <c r="Q1433"/>
  <c r="O1433"/>
  <c r="N1433"/>
  <c r="K1433"/>
  <c r="J1433"/>
  <c r="Q1432"/>
  <c r="O1432"/>
  <c r="N1432"/>
  <c r="K1432"/>
  <c r="J1432"/>
  <c r="Q1431"/>
  <c r="O1431"/>
  <c r="N1431"/>
  <c r="K1431"/>
  <c r="J1431"/>
  <c r="Q1430"/>
  <c r="O1430"/>
  <c r="N1430"/>
  <c r="K1430"/>
  <c r="Q1429"/>
  <c r="O1429"/>
  <c r="K1429"/>
  <c r="J1429"/>
  <c r="Q1428"/>
  <c r="O1428"/>
  <c r="K1428"/>
  <c r="J1428"/>
  <c r="Q1427"/>
  <c r="O1427"/>
  <c r="K1427"/>
  <c r="J1427"/>
  <c r="Q1426"/>
  <c r="O1426"/>
  <c r="K1426"/>
  <c r="J1426"/>
  <c r="Q1425"/>
  <c r="O1425"/>
  <c r="K1425"/>
  <c r="J1425"/>
  <c r="Q1424"/>
  <c r="O1424"/>
  <c r="K1424"/>
  <c r="J1424"/>
  <c r="Q1423"/>
  <c r="O1423"/>
  <c r="K1423"/>
  <c r="J1423"/>
  <c r="Q1422"/>
  <c r="O1422"/>
  <c r="K1422"/>
  <c r="J1422"/>
  <c r="Q1421"/>
  <c r="O1421"/>
  <c r="K1421"/>
  <c r="J1421"/>
  <c r="Q1420"/>
  <c r="O1420"/>
  <c r="K1420"/>
  <c r="J1420"/>
  <c r="Q1419"/>
  <c r="O1419"/>
  <c r="K1419"/>
  <c r="J1419"/>
  <c r="Q1418"/>
  <c r="O1418"/>
  <c r="K1418"/>
  <c r="J1418"/>
  <c r="Q1417"/>
  <c r="O1417"/>
  <c r="K1417"/>
  <c r="J1417"/>
  <c r="Q1416"/>
  <c r="O1416"/>
  <c r="K1416"/>
  <c r="Q1415"/>
  <c r="O1415"/>
  <c r="K1415"/>
  <c r="J1415"/>
  <c r="Q1414"/>
  <c r="O1414"/>
  <c r="K1414"/>
  <c r="J1414"/>
  <c r="Q1413"/>
  <c r="O1413"/>
  <c r="K1413"/>
  <c r="J1413"/>
  <c r="M955"/>
  <c r="M969" s="1"/>
  <c r="L955"/>
  <c r="L969" s="1"/>
  <c r="I955"/>
  <c r="I969" s="1"/>
  <c r="H969"/>
  <c r="M953"/>
  <c r="L953"/>
  <c r="F49" i="6" s="1"/>
  <c r="I953" i="8"/>
  <c r="C49" i="6"/>
  <c r="P949" i="8"/>
  <c r="P952" s="1"/>
  <c r="O949"/>
  <c r="K949"/>
  <c r="K952" s="1"/>
  <c r="J949"/>
  <c r="J953" s="1"/>
  <c r="Q941"/>
  <c r="R933"/>
  <c r="J933"/>
  <c r="S933" s="1"/>
  <c r="R932"/>
  <c r="J932"/>
  <c r="S932" s="1"/>
  <c r="R931"/>
  <c r="J931"/>
  <c r="S931" s="1"/>
  <c r="R930"/>
  <c r="J930"/>
  <c r="S930" s="1"/>
  <c r="R929"/>
  <c r="J929"/>
  <c r="S929" s="1"/>
  <c r="R928"/>
  <c r="J928"/>
  <c r="S928" s="1"/>
  <c r="R926"/>
  <c r="J926"/>
  <c r="S926" s="1"/>
  <c r="R925"/>
  <c r="J925"/>
  <c r="S925" s="1"/>
  <c r="R924"/>
  <c r="J924"/>
  <c r="S924" s="1"/>
  <c r="R923"/>
  <c r="J923"/>
  <c r="S923" s="1"/>
  <c r="R922"/>
  <c r="J922"/>
  <c r="S922" s="1"/>
  <c r="R921"/>
  <c r="J921"/>
  <c r="S921" s="1"/>
  <c r="R920"/>
  <c r="J920"/>
  <c r="S920" s="1"/>
  <c r="R919"/>
  <c r="J919"/>
  <c r="S919" s="1"/>
  <c r="R906"/>
  <c r="J906"/>
  <c r="S906" s="1"/>
  <c r="R905"/>
  <c r="J905"/>
  <c r="S905" s="1"/>
  <c r="R904"/>
  <c r="J904"/>
  <c r="S904" s="1"/>
  <c r="R903"/>
  <c r="J903"/>
  <c r="S903" s="1"/>
  <c r="R902"/>
  <c r="J902"/>
  <c r="S902" s="1"/>
  <c r="R901"/>
  <c r="J901"/>
  <c r="S901" s="1"/>
  <c r="R899"/>
  <c r="J899"/>
  <c r="S899" s="1"/>
  <c r="R898"/>
  <c r="J898"/>
  <c r="S898" s="1"/>
  <c r="R897"/>
  <c r="J897"/>
  <c r="S897" s="1"/>
  <c r="R896"/>
  <c r="J896"/>
  <c r="S896" s="1"/>
  <c r="R895"/>
  <c r="J895"/>
  <c r="S895" s="1"/>
  <c r="R894"/>
  <c r="J894"/>
  <c r="S894" s="1"/>
  <c r="R893"/>
  <c r="J893"/>
  <c r="S893" s="1"/>
  <c r="R892"/>
  <c r="J892"/>
  <c r="S892" s="1"/>
  <c r="I907"/>
  <c r="Q888"/>
  <c r="P888"/>
  <c r="O888"/>
  <c r="K888"/>
  <c r="K891" s="1"/>
  <c r="K918" s="1"/>
  <c r="K935" s="1"/>
  <c r="J888"/>
  <c r="H197" i="7"/>
  <c r="E197"/>
  <c r="M854" i="8"/>
  <c r="M880" s="1"/>
  <c r="L854"/>
  <c r="L880" s="1"/>
  <c r="L881" s="1"/>
  <c r="I854"/>
  <c r="I880" s="1"/>
  <c r="H854"/>
  <c r="H880" s="1"/>
  <c r="H881" s="1"/>
  <c r="M851"/>
  <c r="M852" s="1"/>
  <c r="L851"/>
  <c r="L852" s="1"/>
  <c r="I851"/>
  <c r="I852" s="1"/>
  <c r="H851"/>
  <c r="H852" s="1"/>
  <c r="Q849"/>
  <c r="P849"/>
  <c r="P854" s="1"/>
  <c r="P880" s="1"/>
  <c r="P881" s="1"/>
  <c r="O849"/>
  <c r="O854" s="1"/>
  <c r="O880" s="1"/>
  <c r="K849"/>
  <c r="K854" s="1"/>
  <c r="K880" s="1"/>
  <c r="J849"/>
  <c r="J851" s="1"/>
  <c r="J852" s="1"/>
  <c r="S842"/>
  <c r="S841"/>
  <c r="S840"/>
  <c r="S838"/>
  <c r="S837"/>
  <c r="S835"/>
  <c r="S834"/>
  <c r="S833"/>
  <c r="S832"/>
  <c r="S831"/>
  <c r="S830"/>
  <c r="S829"/>
  <c r="S828"/>
  <c r="E569" i="7"/>
  <c r="D569"/>
  <c r="H568"/>
  <c r="D568"/>
  <c r="S772" i="8"/>
  <c r="S771"/>
  <c r="S770"/>
  <c r="S769"/>
  <c r="S768"/>
  <c r="S767"/>
  <c r="S766"/>
  <c r="S765"/>
  <c r="S764"/>
  <c r="S763"/>
  <c r="S762"/>
  <c r="S761"/>
  <c r="S760"/>
  <c r="S759"/>
  <c r="S758"/>
  <c r="M757"/>
  <c r="L757"/>
  <c r="I757"/>
  <c r="I827" s="1"/>
  <c r="Q827" s="1"/>
  <c r="H757"/>
  <c r="H827" s="1"/>
  <c r="S754"/>
  <c r="S753"/>
  <c r="S752"/>
  <c r="S751"/>
  <c r="S750"/>
  <c r="S749"/>
  <c r="S748"/>
  <c r="S747"/>
  <c r="S746"/>
  <c r="S745"/>
  <c r="S744"/>
  <c r="S743"/>
  <c r="S742"/>
  <c r="S741"/>
  <c r="S740"/>
  <c r="M739"/>
  <c r="M755" s="1"/>
  <c r="G36" i="6" s="1"/>
  <c r="L739" i="8"/>
  <c r="L755" s="1"/>
  <c r="F36" i="6" s="1"/>
  <c r="I739" i="8"/>
  <c r="I755" s="1"/>
  <c r="D36" i="6" s="1"/>
  <c r="H739" i="8"/>
  <c r="H755" s="1"/>
  <c r="S737"/>
  <c r="P736"/>
  <c r="O736"/>
  <c r="K736"/>
  <c r="J736"/>
  <c r="S735"/>
  <c r="S734"/>
  <c r="S733"/>
  <c r="S732"/>
  <c r="S731"/>
  <c r="S730"/>
  <c r="S729"/>
  <c r="S728"/>
  <c r="S727"/>
  <c r="S726"/>
  <c r="S725"/>
  <c r="S724"/>
  <c r="S723"/>
  <c r="S722"/>
  <c r="S721"/>
  <c r="S720"/>
  <c r="S719"/>
  <c r="S718"/>
  <c r="S717"/>
  <c r="S716"/>
  <c r="S715"/>
  <c r="S714"/>
  <c r="S713"/>
  <c r="S712"/>
  <c r="S711"/>
  <c r="S710"/>
  <c r="S709"/>
  <c r="S708"/>
  <c r="S707"/>
  <c r="S706"/>
  <c r="S705"/>
  <c r="S704"/>
  <c r="S703"/>
  <c r="S702"/>
  <c r="S701"/>
  <c r="S700"/>
  <c r="S699"/>
  <c r="S698"/>
  <c r="P697"/>
  <c r="R697" s="1"/>
  <c r="O697"/>
  <c r="K697"/>
  <c r="J697"/>
  <c r="S696"/>
  <c r="S695"/>
  <c r="S694"/>
  <c r="S693"/>
  <c r="S692"/>
  <c r="S691"/>
  <c r="S690"/>
  <c r="S689"/>
  <c r="S688"/>
  <c r="S687"/>
  <c r="S686"/>
  <c r="S685"/>
  <c r="S684"/>
  <c r="S683"/>
  <c r="S682"/>
  <c r="S681"/>
  <c r="S680"/>
  <c r="S679"/>
  <c r="S678"/>
  <c r="S673"/>
  <c r="S672"/>
  <c r="S671"/>
  <c r="S670"/>
  <c r="S669"/>
  <c r="S668"/>
  <c r="S667"/>
  <c r="S666"/>
  <c r="S665"/>
  <c r="S664"/>
  <c r="S663"/>
  <c r="S662"/>
  <c r="S661"/>
  <c r="S660"/>
  <c r="S659"/>
  <c r="R654"/>
  <c r="J654"/>
  <c r="S654" s="1"/>
  <c r="R653"/>
  <c r="S653"/>
  <c r="R652"/>
  <c r="J652"/>
  <c r="S652" s="1"/>
  <c r="R651"/>
  <c r="R650"/>
  <c r="J650"/>
  <c r="S650" s="1"/>
  <c r="R649"/>
  <c r="J649"/>
  <c r="S649" s="1"/>
  <c r="R648"/>
  <c r="J648"/>
  <c r="S648" s="1"/>
  <c r="R647"/>
  <c r="S647"/>
  <c r="R646"/>
  <c r="J646"/>
  <c r="S646" s="1"/>
  <c r="R645"/>
  <c r="S645"/>
  <c r="R644"/>
  <c r="S644"/>
  <c r="R643"/>
  <c r="J643"/>
  <c r="S643" s="1"/>
  <c r="R642"/>
  <c r="J642"/>
  <c r="S642" s="1"/>
  <c r="R641"/>
  <c r="J641"/>
  <c r="S641" s="1"/>
  <c r="R640"/>
  <c r="J640"/>
  <c r="S640" s="1"/>
  <c r="I656"/>
  <c r="S637"/>
  <c r="S636"/>
  <c r="S635"/>
  <c r="S634"/>
  <c r="S633"/>
  <c r="Q632"/>
  <c r="P632"/>
  <c r="O632"/>
  <c r="K632"/>
  <c r="J632"/>
  <c r="Q631"/>
  <c r="P631"/>
  <c r="O631"/>
  <c r="K631"/>
  <c r="J631"/>
  <c r="Q630"/>
  <c r="P630"/>
  <c r="O630"/>
  <c r="K630"/>
  <c r="J630"/>
  <c r="Q629"/>
  <c r="P629"/>
  <c r="O629"/>
  <c r="K629"/>
  <c r="J629"/>
  <c r="Q628"/>
  <c r="P628"/>
  <c r="O628"/>
  <c r="K628"/>
  <c r="J628"/>
  <c r="Q627"/>
  <c r="P627"/>
  <c r="O627"/>
  <c r="K627"/>
  <c r="Q626"/>
  <c r="P626"/>
  <c r="O626"/>
  <c r="K626"/>
  <c r="J626"/>
  <c r="Q625"/>
  <c r="P625"/>
  <c r="O625"/>
  <c r="K625"/>
  <c r="J625"/>
  <c r="Q624"/>
  <c r="P624"/>
  <c r="O624"/>
  <c r="K624"/>
  <c r="J624"/>
  <c r="Q623"/>
  <c r="P623"/>
  <c r="O623"/>
  <c r="K623"/>
  <c r="J623"/>
  <c r="Q622"/>
  <c r="P622"/>
  <c r="O622"/>
  <c r="K622"/>
  <c r="J622"/>
  <c r="Q621"/>
  <c r="P621"/>
  <c r="O621"/>
  <c r="K621"/>
  <c r="J621"/>
  <c r="Q620"/>
  <c r="P620"/>
  <c r="O620"/>
  <c r="K620"/>
  <c r="J620"/>
  <c r="Q619"/>
  <c r="P619"/>
  <c r="O619"/>
  <c r="K619"/>
  <c r="J619"/>
  <c r="Q618"/>
  <c r="P618"/>
  <c r="O618"/>
  <c r="K618"/>
  <c r="J618"/>
  <c r="Q617"/>
  <c r="P617"/>
  <c r="O617"/>
  <c r="K617"/>
  <c r="J617"/>
  <c r="Q616"/>
  <c r="P616"/>
  <c r="O616"/>
  <c r="K616"/>
  <c r="J616"/>
  <c r="Q615"/>
  <c r="P615"/>
  <c r="O615"/>
  <c r="K615"/>
  <c r="J615"/>
  <c r="Q614"/>
  <c r="P614"/>
  <c r="O614"/>
  <c r="K614"/>
  <c r="J614"/>
  <c r="Q613"/>
  <c r="P613"/>
  <c r="O613"/>
  <c r="K613"/>
  <c r="J613"/>
  <c r="Q612"/>
  <c r="P612"/>
  <c r="O612"/>
  <c r="K612"/>
  <c r="J612"/>
  <c r="Q611"/>
  <c r="P611"/>
  <c r="O611"/>
  <c r="K611"/>
  <c r="J611"/>
  <c r="Q610"/>
  <c r="P610"/>
  <c r="O610"/>
  <c r="K610"/>
  <c r="J610"/>
  <c r="Q609"/>
  <c r="P609"/>
  <c r="O609"/>
  <c r="K609"/>
  <c r="J609"/>
  <c r="Q608"/>
  <c r="P608"/>
  <c r="O608"/>
  <c r="K608"/>
  <c r="J608"/>
  <c r="Q607"/>
  <c r="P607"/>
  <c r="O607"/>
  <c r="K607"/>
  <c r="J607"/>
  <c r="Q606"/>
  <c r="P606"/>
  <c r="O606"/>
  <c r="K606"/>
  <c r="J606"/>
  <c r="Q605"/>
  <c r="P605"/>
  <c r="O605"/>
  <c r="K605"/>
  <c r="J605"/>
  <c r="Q604"/>
  <c r="P604"/>
  <c r="O604"/>
  <c r="K604"/>
  <c r="J604"/>
  <c r="Q603"/>
  <c r="P603"/>
  <c r="O603"/>
  <c r="K603"/>
  <c r="J603"/>
  <c r="Q602"/>
  <c r="P602"/>
  <c r="O602"/>
  <c r="K602"/>
  <c r="J602"/>
  <c r="Q601"/>
  <c r="P601"/>
  <c r="O601"/>
  <c r="K601"/>
  <c r="J601"/>
  <c r="Q600"/>
  <c r="P600"/>
  <c r="O600"/>
  <c r="K600"/>
  <c r="J600"/>
  <c r="Q596"/>
  <c r="P596"/>
  <c r="O596"/>
  <c r="K596"/>
  <c r="J596"/>
  <c r="Q595"/>
  <c r="P595"/>
  <c r="O595"/>
  <c r="K595"/>
  <c r="J595"/>
  <c r="Q594"/>
  <c r="P594"/>
  <c r="O594"/>
  <c r="K594"/>
  <c r="J594"/>
  <c r="Q593"/>
  <c r="P593"/>
  <c r="O593"/>
  <c r="K593"/>
  <c r="J593"/>
  <c r="Q592"/>
  <c r="P592"/>
  <c r="O592"/>
  <c r="K592"/>
  <c r="J592"/>
  <c r="Q591"/>
  <c r="P591"/>
  <c r="O591"/>
  <c r="K591"/>
  <c r="W591" s="1"/>
  <c r="J591"/>
  <c r="Q590"/>
  <c r="P590"/>
  <c r="O590"/>
  <c r="K590"/>
  <c r="J590"/>
  <c r="Q589"/>
  <c r="P589"/>
  <c r="O589"/>
  <c r="K589"/>
  <c r="J589"/>
  <c r="Q588"/>
  <c r="P588"/>
  <c r="O588"/>
  <c r="K588"/>
  <c r="W588" s="1"/>
  <c r="J588"/>
  <c r="Q587"/>
  <c r="P587"/>
  <c r="O587"/>
  <c r="K587"/>
  <c r="Q586"/>
  <c r="P586"/>
  <c r="O586"/>
  <c r="K586"/>
  <c r="W586" s="1"/>
  <c r="J586"/>
  <c r="Q585"/>
  <c r="P585"/>
  <c r="O585"/>
  <c r="K585"/>
  <c r="J585"/>
  <c r="Q584"/>
  <c r="P584"/>
  <c r="O584"/>
  <c r="K584"/>
  <c r="J584"/>
  <c r="Q583"/>
  <c r="P583"/>
  <c r="O583"/>
  <c r="K583"/>
  <c r="J583"/>
  <c r="Q582"/>
  <c r="P582"/>
  <c r="O582"/>
  <c r="K582"/>
  <c r="J582"/>
  <c r="Q581"/>
  <c r="P581"/>
  <c r="O581"/>
  <c r="K581"/>
  <c r="W581" s="1"/>
  <c r="J581"/>
  <c r="Q580"/>
  <c r="P580"/>
  <c r="O580"/>
  <c r="K580"/>
  <c r="J580"/>
  <c r="Q579"/>
  <c r="P579"/>
  <c r="O579"/>
  <c r="K579"/>
  <c r="J579"/>
  <c r="Q578"/>
  <c r="P578"/>
  <c r="O578"/>
  <c r="S502"/>
  <c r="S501"/>
  <c r="S500"/>
  <c r="S499"/>
  <c r="S498"/>
  <c r="S497"/>
  <c r="M469"/>
  <c r="I469"/>
  <c r="H469"/>
  <c r="Q467"/>
  <c r="P467"/>
  <c r="O467"/>
  <c r="O470" s="1"/>
  <c r="K467"/>
  <c r="J467"/>
  <c r="H48" i="7"/>
  <c r="D48"/>
  <c r="S417" i="8"/>
  <c r="N417"/>
  <c r="S416"/>
  <c r="N416"/>
  <c r="S415"/>
  <c r="N415"/>
  <c r="S413"/>
  <c r="N413"/>
  <c r="S412"/>
  <c r="N412"/>
  <c r="S411"/>
  <c r="N411"/>
  <c r="S410"/>
  <c r="N410"/>
  <c r="S409"/>
  <c r="N409"/>
  <c r="S408"/>
  <c r="N408"/>
  <c r="S407"/>
  <c r="N407"/>
  <c r="S406"/>
  <c r="N406"/>
  <c r="S405"/>
  <c r="N405"/>
  <c r="S404"/>
  <c r="N404"/>
  <c r="S403"/>
  <c r="N403"/>
  <c r="S399"/>
  <c r="N399"/>
  <c r="S398"/>
  <c r="N398"/>
  <c r="S397"/>
  <c r="N397"/>
  <c r="S395"/>
  <c r="N395"/>
  <c r="S394"/>
  <c r="N394"/>
  <c r="S393"/>
  <c r="N393"/>
  <c r="S392"/>
  <c r="N392"/>
  <c r="S391"/>
  <c r="N391"/>
  <c r="S390"/>
  <c r="N390"/>
  <c r="S389"/>
  <c r="N389"/>
  <c r="S388"/>
  <c r="N388"/>
  <c r="S387"/>
  <c r="N387"/>
  <c r="S386"/>
  <c r="N386"/>
  <c r="S385"/>
  <c r="N385"/>
  <c r="L384"/>
  <c r="O381"/>
  <c r="K381"/>
  <c r="K384" s="1"/>
  <c r="K402" s="1"/>
  <c r="S355"/>
  <c r="S354"/>
  <c r="S353"/>
  <c r="S352"/>
  <c r="S351"/>
  <c r="S350"/>
  <c r="S349"/>
  <c r="S348"/>
  <c r="S347"/>
  <c r="S346"/>
  <c r="S345"/>
  <c r="S344"/>
  <c r="S343"/>
  <c r="S342"/>
  <c r="S341"/>
  <c r="S336"/>
  <c r="S335"/>
  <c r="S334"/>
  <c r="S333"/>
  <c r="S332"/>
  <c r="S331"/>
  <c r="S330"/>
  <c r="S329"/>
  <c r="S328"/>
  <c r="S327"/>
  <c r="S326"/>
  <c r="S325"/>
  <c r="S324"/>
  <c r="S323"/>
  <c r="S322"/>
  <c r="H564" i="7"/>
  <c r="S303" i="8"/>
  <c r="S302"/>
  <c r="S301"/>
  <c r="S300"/>
  <c r="S299"/>
  <c r="S298"/>
  <c r="S297"/>
  <c r="S296"/>
  <c r="S295"/>
  <c r="S294"/>
  <c r="S293"/>
  <c r="S292"/>
  <c r="S291"/>
  <c r="S290"/>
  <c r="S289"/>
  <c r="M288"/>
  <c r="L288"/>
  <c r="L317" s="1"/>
  <c r="I288"/>
  <c r="H288"/>
  <c r="S285"/>
  <c r="S284"/>
  <c r="S283"/>
  <c r="S282"/>
  <c r="S281"/>
  <c r="S280"/>
  <c r="S279"/>
  <c r="S278"/>
  <c r="S277"/>
  <c r="S276"/>
  <c r="S275"/>
  <c r="S274"/>
  <c r="S273"/>
  <c r="S272"/>
  <c r="S271"/>
  <c r="M270"/>
  <c r="L270"/>
  <c r="I286"/>
  <c r="H286"/>
  <c r="S268"/>
  <c r="S267"/>
  <c r="S266"/>
  <c r="S265"/>
  <c r="S264"/>
  <c r="S263"/>
  <c r="S262"/>
  <c r="S261"/>
  <c r="S260"/>
  <c r="S259"/>
  <c r="S258"/>
  <c r="S257"/>
  <c r="S256"/>
  <c r="S255"/>
  <c r="S254"/>
  <c r="S253"/>
  <c r="S252"/>
  <c r="S251"/>
  <c r="S250"/>
  <c r="S249"/>
  <c r="S248"/>
  <c r="S247"/>
  <c r="Q246"/>
  <c r="P246"/>
  <c r="O246"/>
  <c r="K246"/>
  <c r="Q245"/>
  <c r="P245"/>
  <c r="O245"/>
  <c r="K245"/>
  <c r="Q244"/>
  <c r="P244"/>
  <c r="O244"/>
  <c r="K244"/>
  <c r="J244"/>
  <c r="Q243"/>
  <c r="P243"/>
  <c r="O243"/>
  <c r="K243"/>
  <c r="J243"/>
  <c r="Q242"/>
  <c r="P242"/>
  <c r="O242"/>
  <c r="K242"/>
  <c r="J242"/>
  <c r="Q241"/>
  <c r="P241"/>
  <c r="O241"/>
  <c r="K241"/>
  <c r="J241"/>
  <c r="Q240"/>
  <c r="P240"/>
  <c r="O240"/>
  <c r="K240"/>
  <c r="J240"/>
  <c r="Q239"/>
  <c r="P239"/>
  <c r="O239"/>
  <c r="K239"/>
  <c r="J239"/>
  <c r="Q238"/>
  <c r="P238"/>
  <c r="O238"/>
  <c r="K238"/>
  <c r="J238"/>
  <c r="Q237"/>
  <c r="P237"/>
  <c r="O237"/>
  <c r="K237"/>
  <c r="J237"/>
  <c r="Q236"/>
  <c r="P236"/>
  <c r="O236"/>
  <c r="K236"/>
  <c r="J236"/>
  <c r="Q235"/>
  <c r="P235"/>
  <c r="O235"/>
  <c r="K235"/>
  <c r="J235"/>
  <c r="Q234"/>
  <c r="P234"/>
  <c r="O234"/>
  <c r="K234"/>
  <c r="J234"/>
  <c r="Q233"/>
  <c r="P233"/>
  <c r="O233"/>
  <c r="K233"/>
  <c r="J233"/>
  <c r="Q232"/>
  <c r="P232"/>
  <c r="O232"/>
  <c r="K232"/>
  <c r="J232"/>
  <c r="Q231"/>
  <c r="P231"/>
  <c r="O231"/>
  <c r="K231"/>
  <c r="J231"/>
  <c r="Q230"/>
  <c r="P230"/>
  <c r="O230"/>
  <c r="K230"/>
  <c r="J230"/>
  <c r="Q229"/>
  <c r="P229"/>
  <c r="O229"/>
  <c r="K229"/>
  <c r="J229"/>
  <c r="Q228"/>
  <c r="P228"/>
  <c r="O228"/>
  <c r="K228"/>
  <c r="J228"/>
  <c r="Q227"/>
  <c r="P227"/>
  <c r="O227"/>
  <c r="K227"/>
  <c r="J227"/>
  <c r="Q226"/>
  <c r="P226"/>
  <c r="O226"/>
  <c r="K226"/>
  <c r="J226"/>
  <c r="Q225"/>
  <c r="P225"/>
  <c r="O225"/>
  <c r="K225"/>
  <c r="J225"/>
  <c r="Q224"/>
  <c r="P224"/>
  <c r="O224"/>
  <c r="K224"/>
  <c r="J224"/>
  <c r="Q223"/>
  <c r="P223"/>
  <c r="O223"/>
  <c r="K223"/>
  <c r="J223"/>
  <c r="Q222"/>
  <c r="P222"/>
  <c r="O222"/>
  <c r="K222"/>
  <c r="J222"/>
  <c r="Q221"/>
  <c r="P221"/>
  <c r="O221"/>
  <c r="K221"/>
  <c r="J221"/>
  <c r="Q220"/>
  <c r="P220"/>
  <c r="O220"/>
  <c r="K220"/>
  <c r="Q219"/>
  <c r="P219"/>
  <c r="O219"/>
  <c r="K219"/>
  <c r="Q218"/>
  <c r="P218"/>
  <c r="O218"/>
  <c r="K218"/>
  <c r="J218"/>
  <c r="Q217"/>
  <c r="P217"/>
  <c r="O217"/>
  <c r="K217"/>
  <c r="J217"/>
  <c r="Q216"/>
  <c r="P216"/>
  <c r="O216"/>
  <c r="K216"/>
  <c r="J216"/>
  <c r="Q215"/>
  <c r="P215"/>
  <c r="O215"/>
  <c r="K215"/>
  <c r="J215"/>
  <c r="Q214"/>
  <c r="P214"/>
  <c r="O214"/>
  <c r="K214"/>
  <c r="S213"/>
  <c r="Q212"/>
  <c r="P212"/>
  <c r="O212"/>
  <c r="K212"/>
  <c r="J212"/>
  <c r="Q211"/>
  <c r="P211"/>
  <c r="O211"/>
  <c r="K211"/>
  <c r="J211"/>
  <c r="S183"/>
  <c r="S182"/>
  <c r="S181"/>
  <c r="S180"/>
  <c r="S179"/>
  <c r="S178"/>
  <c r="S177"/>
  <c r="S176"/>
  <c r="S143"/>
  <c r="S142"/>
  <c r="S141"/>
  <c r="S140"/>
  <c r="S139"/>
  <c r="S138"/>
  <c r="S137"/>
  <c r="S136"/>
  <c r="S135"/>
  <c r="S134"/>
  <c r="S133"/>
  <c r="S132"/>
  <c r="L131"/>
  <c r="S131" s="1"/>
  <c r="S130"/>
  <c r="Q164"/>
  <c r="M114"/>
  <c r="L114"/>
  <c r="R113"/>
  <c r="J113"/>
  <c r="S113" s="1"/>
  <c r="R112"/>
  <c r="J112"/>
  <c r="S112" s="1"/>
  <c r="R111"/>
  <c r="J111"/>
  <c r="S111" s="1"/>
  <c r="R110"/>
  <c r="J110"/>
  <c r="S110" s="1"/>
  <c r="R109"/>
  <c r="J109"/>
  <c r="S109" s="1"/>
  <c r="R108"/>
  <c r="J108"/>
  <c r="S108" s="1"/>
  <c r="R107"/>
  <c r="J107"/>
  <c r="S107" s="1"/>
  <c r="R106"/>
  <c r="J106"/>
  <c r="S106" s="1"/>
  <c r="R105"/>
  <c r="J105"/>
  <c r="S105" s="1"/>
  <c r="R104"/>
  <c r="J104"/>
  <c r="S104" s="1"/>
  <c r="R103"/>
  <c r="J103"/>
  <c r="S103" s="1"/>
  <c r="R102"/>
  <c r="J102"/>
  <c r="S102" s="1"/>
  <c r="R101"/>
  <c r="J101"/>
  <c r="S101" s="1"/>
  <c r="R100"/>
  <c r="J100"/>
  <c r="S100" s="1"/>
  <c r="R99"/>
  <c r="J99"/>
  <c r="S99" s="1"/>
  <c r="M98"/>
  <c r="L98"/>
  <c r="L128" s="1"/>
  <c r="L188" s="1"/>
  <c r="I98"/>
  <c r="I128" s="1"/>
  <c r="H98"/>
  <c r="M96"/>
  <c r="M124" s="1"/>
  <c r="L96"/>
  <c r="L124" s="1"/>
  <c r="S95"/>
  <c r="S94"/>
  <c r="S93"/>
  <c r="S92"/>
  <c r="S91"/>
  <c r="S90"/>
  <c r="S89"/>
  <c r="S88"/>
  <c r="S87"/>
  <c r="S86"/>
  <c r="S85"/>
  <c r="S84"/>
  <c r="S83"/>
  <c r="S82"/>
  <c r="S81"/>
  <c r="O80"/>
  <c r="O96" s="1"/>
  <c r="I96"/>
  <c r="J124" s="1"/>
  <c r="H96"/>
  <c r="S78"/>
  <c r="S77"/>
  <c r="S76"/>
  <c r="S75"/>
  <c r="S74"/>
  <c r="S73"/>
  <c r="S72"/>
  <c r="S71"/>
  <c r="S70"/>
  <c r="S69"/>
  <c r="S68"/>
  <c r="S67"/>
  <c r="S66"/>
  <c r="S65"/>
  <c r="S64"/>
  <c r="S63"/>
  <c r="S62"/>
  <c r="S61"/>
  <c r="S60"/>
  <c r="S59"/>
  <c r="S58"/>
  <c r="S57"/>
  <c r="S56"/>
  <c r="S55"/>
  <c r="Q54"/>
  <c r="P54"/>
  <c r="O54"/>
  <c r="K54"/>
  <c r="Q53"/>
  <c r="P53"/>
  <c r="O53"/>
  <c r="K53"/>
  <c r="J53"/>
  <c r="Q52"/>
  <c r="P52"/>
  <c r="O52"/>
  <c r="K52"/>
  <c r="J52"/>
  <c r="Q51"/>
  <c r="P51"/>
  <c r="O51"/>
  <c r="K51"/>
  <c r="J51"/>
  <c r="Q50"/>
  <c r="P50"/>
  <c r="O50"/>
  <c r="K50"/>
  <c r="J50"/>
  <c r="Q49"/>
  <c r="P49"/>
  <c r="O49"/>
  <c r="K49"/>
  <c r="J49"/>
  <c r="Q48"/>
  <c r="P48"/>
  <c r="O48"/>
  <c r="K48"/>
  <c r="J48"/>
  <c r="Q47"/>
  <c r="P47"/>
  <c r="O47"/>
  <c r="K47"/>
  <c r="J47"/>
  <c r="Q46"/>
  <c r="P46"/>
  <c r="O46"/>
  <c r="K46"/>
  <c r="J46"/>
  <c r="Q45"/>
  <c r="P45"/>
  <c r="O45"/>
  <c r="K45"/>
  <c r="J45"/>
  <c r="Q44"/>
  <c r="P44"/>
  <c r="O44"/>
  <c r="K44"/>
  <c r="J44"/>
  <c r="Q43"/>
  <c r="P43"/>
  <c r="O43"/>
  <c r="K43"/>
  <c r="J43"/>
  <c r="Q42"/>
  <c r="P42"/>
  <c r="O42"/>
  <c r="K42"/>
  <c r="J42"/>
  <c r="Q41"/>
  <c r="P41"/>
  <c r="O41"/>
  <c r="K41"/>
  <c r="J41"/>
  <c r="Q40"/>
  <c r="P40"/>
  <c r="O40"/>
  <c r="K40"/>
  <c r="J40"/>
  <c r="Q39"/>
  <c r="P39"/>
  <c r="O39"/>
  <c r="K39"/>
  <c r="J39"/>
  <c r="Q38"/>
  <c r="P38"/>
  <c r="O38"/>
  <c r="K38"/>
  <c r="J38"/>
  <c r="Q37"/>
  <c r="P37"/>
  <c r="O37"/>
  <c r="K37"/>
  <c r="J37"/>
  <c r="Q36"/>
  <c r="P36"/>
  <c r="O36"/>
  <c r="K36"/>
  <c r="J36"/>
  <c r="Q35"/>
  <c r="P35"/>
  <c r="O35"/>
  <c r="K35"/>
  <c r="J35"/>
  <c r="Q34"/>
  <c r="P34"/>
  <c r="O34"/>
  <c r="K34"/>
  <c r="J34"/>
  <c r="Q33"/>
  <c r="P33"/>
  <c r="O33"/>
  <c r="K33"/>
  <c r="J33"/>
  <c r="Q32"/>
  <c r="P32"/>
  <c r="O32"/>
  <c r="K32"/>
  <c r="J32"/>
  <c r="Q31"/>
  <c r="P31"/>
  <c r="O31"/>
  <c r="K31"/>
  <c r="Q30"/>
  <c r="P30"/>
  <c r="O30"/>
  <c r="K30"/>
  <c r="J30"/>
  <c r="Q29"/>
  <c r="P29"/>
  <c r="O29"/>
  <c r="Q28"/>
  <c r="P28"/>
  <c r="O28"/>
  <c r="K28"/>
  <c r="Q27"/>
  <c r="P27"/>
  <c r="O27"/>
  <c r="K27"/>
  <c r="Q26"/>
  <c r="P26"/>
  <c r="O26"/>
  <c r="Q25"/>
  <c r="P25"/>
  <c r="O25"/>
  <c r="K25"/>
  <c r="J25"/>
  <c r="Q24"/>
  <c r="P24"/>
  <c r="O24"/>
  <c r="K24"/>
  <c r="J24"/>
  <c r="Q23"/>
  <c r="P23"/>
  <c r="O23"/>
  <c r="K23"/>
  <c r="J23"/>
  <c r="Q22"/>
  <c r="P22"/>
  <c r="O22"/>
  <c r="K22"/>
  <c r="J22"/>
  <c r="Q21"/>
  <c r="P21"/>
  <c r="O21"/>
  <c r="K21"/>
  <c r="J21"/>
  <c r="Q20"/>
  <c r="P20"/>
  <c r="O20"/>
  <c r="K20"/>
  <c r="J20"/>
  <c r="F145" i="6"/>
  <c r="D145"/>
  <c r="J145" s="1"/>
  <c r="C145"/>
  <c r="F144"/>
  <c r="D144"/>
  <c r="J144" s="1"/>
  <c r="C144"/>
  <c r="F143"/>
  <c r="D143"/>
  <c r="J143" s="1"/>
  <c r="C143"/>
  <c r="F142"/>
  <c r="D142"/>
  <c r="J142" s="1"/>
  <c r="C142"/>
  <c r="F141"/>
  <c r="D141"/>
  <c r="J141" s="1"/>
  <c r="C141"/>
  <c r="F140"/>
  <c r="D140"/>
  <c r="J140" s="1"/>
  <c r="C140"/>
  <c r="F139"/>
  <c r="D139"/>
  <c r="J139" s="1"/>
  <c r="C139"/>
  <c r="F138"/>
  <c r="D138"/>
  <c r="J138" s="1"/>
  <c r="C138"/>
  <c r="F137"/>
  <c r="D137"/>
  <c r="J137" s="1"/>
  <c r="C137"/>
  <c r="F136"/>
  <c r="D136"/>
  <c r="J136" s="1"/>
  <c r="C136"/>
  <c r="F135"/>
  <c r="D135"/>
  <c r="J135" s="1"/>
  <c r="C135"/>
  <c r="F134"/>
  <c r="D134"/>
  <c r="J134" s="1"/>
  <c r="C134"/>
  <c r="F133"/>
  <c r="D133"/>
  <c r="J133" s="1"/>
  <c r="C133"/>
  <c r="F131"/>
  <c r="D131"/>
  <c r="J131" s="1"/>
  <c r="C131"/>
  <c r="F130"/>
  <c r="D130"/>
  <c r="J130" s="1"/>
  <c r="C130"/>
  <c r="F129"/>
  <c r="D129"/>
  <c r="J129" s="1"/>
  <c r="C129"/>
  <c r="F128"/>
  <c r="D128"/>
  <c r="J128" s="1"/>
  <c r="C128"/>
  <c r="F127"/>
  <c r="D127"/>
  <c r="D125"/>
  <c r="C125"/>
  <c r="F123"/>
  <c r="C123"/>
  <c r="F122"/>
  <c r="C122"/>
  <c r="F121"/>
  <c r="C121"/>
  <c r="F118"/>
  <c r="C118"/>
  <c r="C115"/>
  <c r="C114"/>
  <c r="C113"/>
  <c r="C112"/>
  <c r="C111"/>
  <c r="C110"/>
  <c r="C109"/>
  <c r="C108"/>
  <c r="C107"/>
  <c r="C106"/>
  <c r="C105"/>
  <c r="C104"/>
  <c r="C103"/>
  <c r="C102"/>
  <c r="C101"/>
  <c r="C100"/>
  <c r="J97"/>
  <c r="F97"/>
  <c r="C97"/>
  <c r="J96"/>
  <c r="F95"/>
  <c r="J93"/>
  <c r="F93"/>
  <c r="C93"/>
  <c r="C91"/>
  <c r="J90"/>
  <c r="F90"/>
  <c r="C90"/>
  <c r="J89"/>
  <c r="F89"/>
  <c r="C89"/>
  <c r="J88"/>
  <c r="F88"/>
  <c r="C88"/>
  <c r="J87"/>
  <c r="F87"/>
  <c r="C87"/>
  <c r="J84"/>
  <c r="C84"/>
  <c r="J83"/>
  <c r="F83"/>
  <c r="C83"/>
  <c r="J82"/>
  <c r="F82"/>
  <c r="C82"/>
  <c r="J81"/>
  <c r="F81"/>
  <c r="C81"/>
  <c r="J80"/>
  <c r="F80"/>
  <c r="C80"/>
  <c r="J79"/>
  <c r="F79"/>
  <c r="C79"/>
  <c r="J78"/>
  <c r="F78"/>
  <c r="C78"/>
  <c r="J77"/>
  <c r="F77"/>
  <c r="C77"/>
  <c r="J76"/>
  <c r="F76"/>
  <c r="C76"/>
  <c r="J75"/>
  <c r="F75"/>
  <c r="C75"/>
  <c r="J74"/>
  <c r="F74"/>
  <c r="J73"/>
  <c r="F73"/>
  <c r="C73"/>
  <c r="J72"/>
  <c r="F72"/>
  <c r="C72"/>
  <c r="J71"/>
  <c r="F71"/>
  <c r="C71"/>
  <c r="J70"/>
  <c r="F70"/>
  <c r="C70"/>
  <c r="J69"/>
  <c r="F69"/>
  <c r="C69"/>
  <c r="J68"/>
  <c r="F68"/>
  <c r="C68"/>
  <c r="J67"/>
  <c r="F67"/>
  <c r="C67"/>
  <c r="J66"/>
  <c r="F66"/>
  <c r="C66"/>
  <c r="F65"/>
  <c r="C65"/>
  <c r="J64"/>
  <c r="F64"/>
  <c r="C64"/>
  <c r="J63"/>
  <c r="F63"/>
  <c r="C63"/>
  <c r="J62"/>
  <c r="F62"/>
  <c r="C62"/>
  <c r="J61"/>
  <c r="F61"/>
  <c r="C61"/>
  <c r="J60"/>
  <c r="F60"/>
  <c r="C60"/>
  <c r="J59"/>
  <c r="F59"/>
  <c r="C59"/>
  <c r="J58"/>
  <c r="F58"/>
  <c r="C58"/>
  <c r="J57"/>
  <c r="F57"/>
  <c r="C57"/>
  <c r="J56"/>
  <c r="F56"/>
  <c r="C56"/>
  <c r="J55"/>
  <c r="F55"/>
  <c r="C55"/>
  <c r="J54"/>
  <c r="F54"/>
  <c r="C54"/>
  <c r="J53"/>
  <c r="F53"/>
  <c r="C53"/>
  <c r="J52"/>
  <c r="F52"/>
  <c r="C52"/>
  <c r="J51"/>
  <c r="F51"/>
  <c r="C51"/>
  <c r="J50"/>
  <c r="F50"/>
  <c r="C50"/>
  <c r="D49"/>
  <c r="J49" s="1"/>
  <c r="K48"/>
  <c r="J48"/>
  <c r="F48"/>
  <c r="C48"/>
  <c r="K47"/>
  <c r="F47"/>
  <c r="C47"/>
  <c r="K46"/>
  <c r="J46"/>
  <c r="F46"/>
  <c r="C46"/>
  <c r="G45"/>
  <c r="F44"/>
  <c r="F43"/>
  <c r="C43"/>
  <c r="F42"/>
  <c r="C42"/>
  <c r="F41"/>
  <c r="C41"/>
  <c r="F40"/>
  <c r="C40"/>
  <c r="F39"/>
  <c r="C39"/>
  <c r="K37"/>
  <c r="G37"/>
  <c r="F37"/>
  <c r="D37"/>
  <c r="C37"/>
  <c r="K36"/>
  <c r="G35"/>
  <c r="F35"/>
  <c r="K34"/>
  <c r="G34"/>
  <c r="F34"/>
  <c r="D34"/>
  <c r="C34"/>
  <c r="K33"/>
  <c r="G33"/>
  <c r="F33"/>
  <c r="D33"/>
  <c r="C33"/>
  <c r="K32"/>
  <c r="G32"/>
  <c r="F32"/>
  <c r="C32"/>
  <c r="K31"/>
  <c r="G31"/>
  <c r="F31"/>
  <c r="D31"/>
  <c r="C31"/>
  <c r="K30"/>
  <c r="G30"/>
  <c r="F30"/>
  <c r="D30"/>
  <c r="C30"/>
  <c r="G28"/>
  <c r="F28"/>
  <c r="D28"/>
  <c r="C28"/>
  <c r="G27"/>
  <c r="F27"/>
  <c r="D27"/>
  <c r="C27"/>
  <c r="G26"/>
  <c r="F26"/>
  <c r="D26"/>
  <c r="C26"/>
  <c r="G25"/>
  <c r="F25"/>
  <c r="D25"/>
  <c r="C25"/>
  <c r="G24"/>
  <c r="F24"/>
  <c r="D24"/>
  <c r="C24"/>
  <c r="G23"/>
  <c r="F23"/>
  <c r="D23"/>
  <c r="C23"/>
  <c r="G20"/>
  <c r="F20"/>
  <c r="D20"/>
  <c r="C20"/>
  <c r="G19"/>
  <c r="F19"/>
  <c r="D19"/>
  <c r="C19"/>
  <c r="G18"/>
  <c r="D18"/>
  <c r="G17"/>
  <c r="F17"/>
  <c r="D17"/>
  <c r="C17"/>
  <c r="G16"/>
  <c r="F16"/>
  <c r="D16"/>
  <c r="C16"/>
  <c r="G15"/>
  <c r="F15"/>
  <c r="D15"/>
  <c r="C15"/>
  <c r="G14"/>
  <c r="F14"/>
  <c r="D14"/>
  <c r="C14"/>
  <c r="G13"/>
  <c r="F13"/>
  <c r="D13"/>
  <c r="C13"/>
  <c r="G12"/>
  <c r="F12"/>
  <c r="D12"/>
  <c r="C12"/>
  <c r="G634" i="7"/>
  <c r="D634"/>
  <c r="C634"/>
  <c r="G633"/>
  <c r="D633"/>
  <c r="C633"/>
  <c r="G632"/>
  <c r="D632"/>
  <c r="C632"/>
  <c r="G631"/>
  <c r="D631"/>
  <c r="C631"/>
  <c r="G630"/>
  <c r="D630"/>
  <c r="C630"/>
  <c r="G629"/>
  <c r="D629"/>
  <c r="C629"/>
  <c r="G628"/>
  <c r="D628"/>
  <c r="C628"/>
  <c r="G627"/>
  <c r="D627"/>
  <c r="C627"/>
  <c r="G626"/>
  <c r="D626"/>
  <c r="C626"/>
  <c r="G625"/>
  <c r="D625"/>
  <c r="C625"/>
  <c r="G624"/>
  <c r="D624"/>
  <c r="C624"/>
  <c r="G623"/>
  <c r="D623"/>
  <c r="C623"/>
  <c r="G622"/>
  <c r="D622"/>
  <c r="C622"/>
  <c r="G621"/>
  <c r="D621"/>
  <c r="C621"/>
  <c r="G620"/>
  <c r="D620"/>
  <c r="C620"/>
  <c r="G619"/>
  <c r="D619"/>
  <c r="C619"/>
  <c r="G618"/>
  <c r="D618"/>
  <c r="C618"/>
  <c r="G617"/>
  <c r="D617"/>
  <c r="C617"/>
  <c r="G616"/>
  <c r="D616"/>
  <c r="C616"/>
  <c r="G615"/>
  <c r="D615"/>
  <c r="C615"/>
  <c r="G614"/>
  <c r="D614"/>
  <c r="C614"/>
  <c r="G613"/>
  <c r="D613"/>
  <c r="C613"/>
  <c r="G612"/>
  <c r="D612"/>
  <c r="C612"/>
  <c r="G611"/>
  <c r="D611"/>
  <c r="C611"/>
  <c r="G610"/>
  <c r="D610"/>
  <c r="C610"/>
  <c r="G609"/>
  <c r="D609"/>
  <c r="C609"/>
  <c r="G608"/>
  <c r="D608"/>
  <c r="C608"/>
  <c r="G607"/>
  <c r="D607"/>
  <c r="C607"/>
  <c r="G606"/>
  <c r="D606"/>
  <c r="C606"/>
  <c r="G605"/>
  <c r="D605"/>
  <c r="C605"/>
  <c r="G604"/>
  <c r="D604"/>
  <c r="C604"/>
  <c r="G603"/>
  <c r="D603"/>
  <c r="C603"/>
  <c r="G602"/>
  <c r="D602"/>
  <c r="C602"/>
  <c r="G601"/>
  <c r="D601"/>
  <c r="C601"/>
  <c r="G600"/>
  <c r="D600"/>
  <c r="C600"/>
  <c r="G599"/>
  <c r="D599"/>
  <c r="C599"/>
  <c r="G598"/>
  <c r="D598"/>
  <c r="C598"/>
  <c r="G597"/>
  <c r="D597"/>
  <c r="C597"/>
  <c r="G596"/>
  <c r="D596"/>
  <c r="C596"/>
  <c r="G595"/>
  <c r="D595"/>
  <c r="C595"/>
  <c r="G594"/>
  <c r="D594"/>
  <c r="C594"/>
  <c r="G593"/>
  <c r="D593"/>
  <c r="C593"/>
  <c r="G592"/>
  <c r="D592"/>
  <c r="C592"/>
  <c r="G591"/>
  <c r="D591"/>
  <c r="C591"/>
  <c r="G590"/>
  <c r="D590"/>
  <c r="C590"/>
  <c r="G589"/>
  <c r="D589"/>
  <c r="C589"/>
  <c r="G588"/>
  <c r="D588"/>
  <c r="C588"/>
  <c r="G587"/>
  <c r="D587"/>
  <c r="C587"/>
  <c r="G586"/>
  <c r="D586"/>
  <c r="C586"/>
  <c r="G585"/>
  <c r="D585"/>
  <c r="C585"/>
  <c r="G584"/>
  <c r="D584"/>
  <c r="C584"/>
  <c r="G583"/>
  <c r="D583"/>
  <c r="C583"/>
  <c r="G582"/>
  <c r="D582"/>
  <c r="C582"/>
  <c r="G581"/>
  <c r="D581"/>
  <c r="C581"/>
  <c r="G580"/>
  <c r="D580"/>
  <c r="C580"/>
  <c r="G579"/>
  <c r="D579"/>
  <c r="C579"/>
  <c r="G578"/>
  <c r="D578"/>
  <c r="C578"/>
  <c r="G577"/>
  <c r="D577"/>
  <c r="C577"/>
  <c r="G576"/>
  <c r="D576"/>
  <c r="C576"/>
  <c r="G575"/>
  <c r="D575"/>
  <c r="C575"/>
  <c r="G574"/>
  <c r="D574"/>
  <c r="C574"/>
  <c r="G573"/>
  <c r="D573"/>
  <c r="C573"/>
  <c r="G572"/>
  <c r="D572"/>
  <c r="C572"/>
  <c r="G571"/>
  <c r="D571"/>
  <c r="C571"/>
  <c r="G570"/>
  <c r="D570"/>
  <c r="C570"/>
  <c r="C569"/>
  <c r="G568"/>
  <c r="C568"/>
  <c r="E567"/>
  <c r="H565"/>
  <c r="E565"/>
  <c r="H563"/>
  <c r="G563"/>
  <c r="E563"/>
  <c r="D563"/>
  <c r="H556"/>
  <c r="G556"/>
  <c r="G553"/>
  <c r="D553"/>
  <c r="C553"/>
  <c r="G552"/>
  <c r="D552"/>
  <c r="C552"/>
  <c r="G551"/>
  <c r="D551"/>
  <c r="C551"/>
  <c r="G550"/>
  <c r="D550"/>
  <c r="C550"/>
  <c r="G549"/>
  <c r="D549"/>
  <c r="C549"/>
  <c r="G548"/>
  <c r="D548"/>
  <c r="C548"/>
  <c r="G547"/>
  <c r="D547"/>
  <c r="C547"/>
  <c r="G546"/>
  <c r="D546"/>
  <c r="C546"/>
  <c r="G545"/>
  <c r="D545"/>
  <c r="C545"/>
  <c r="G544"/>
  <c r="D544"/>
  <c r="C544"/>
  <c r="G543"/>
  <c r="D543"/>
  <c r="C543"/>
  <c r="G542"/>
  <c r="D542"/>
  <c r="C542"/>
  <c r="G541"/>
  <c r="D541"/>
  <c r="C541"/>
  <c r="G540"/>
  <c r="D540"/>
  <c r="C540"/>
  <c r="G539"/>
  <c r="D539"/>
  <c r="C539"/>
  <c r="G538"/>
  <c r="D538"/>
  <c r="C538"/>
  <c r="G537"/>
  <c r="D537"/>
  <c r="C537"/>
  <c r="G536"/>
  <c r="D536"/>
  <c r="C536"/>
  <c r="G535"/>
  <c r="D535"/>
  <c r="C535"/>
  <c r="G534"/>
  <c r="D534"/>
  <c r="C534"/>
  <c r="G533"/>
  <c r="D533"/>
  <c r="C533"/>
  <c r="G532"/>
  <c r="D532"/>
  <c r="C532"/>
  <c r="G531"/>
  <c r="D531"/>
  <c r="C531"/>
  <c r="G530"/>
  <c r="D530"/>
  <c r="C530"/>
  <c r="G529"/>
  <c r="D529"/>
  <c r="C529"/>
  <c r="G528"/>
  <c r="D528"/>
  <c r="C528"/>
  <c r="G527"/>
  <c r="D527"/>
  <c r="C527"/>
  <c r="G526"/>
  <c r="D526"/>
  <c r="C526"/>
  <c r="G525"/>
  <c r="D525"/>
  <c r="C525"/>
  <c r="G524"/>
  <c r="D524"/>
  <c r="C524"/>
  <c r="G523"/>
  <c r="D523"/>
  <c r="C523"/>
  <c r="G522"/>
  <c r="D522"/>
  <c r="C522"/>
  <c r="G521"/>
  <c r="D521"/>
  <c r="C521"/>
  <c r="G520"/>
  <c r="D520"/>
  <c r="C520"/>
  <c r="G519"/>
  <c r="D519"/>
  <c r="C519"/>
  <c r="G518"/>
  <c r="D518"/>
  <c r="C518"/>
  <c r="G517"/>
  <c r="D517"/>
  <c r="C517"/>
  <c r="G516"/>
  <c r="D516"/>
  <c r="C516"/>
  <c r="G515"/>
  <c r="D515"/>
  <c r="C515"/>
  <c r="G514"/>
  <c r="D514"/>
  <c r="C514"/>
  <c r="G513"/>
  <c r="D513"/>
  <c r="C513"/>
  <c r="G512"/>
  <c r="D512"/>
  <c r="C512"/>
  <c r="G511"/>
  <c r="D511"/>
  <c r="C511"/>
  <c r="G510"/>
  <c r="D510"/>
  <c r="G509"/>
  <c r="D509"/>
  <c r="C509"/>
  <c r="G508"/>
  <c r="D508"/>
  <c r="C508"/>
  <c r="G507"/>
  <c r="D507"/>
  <c r="C507"/>
  <c r="G506"/>
  <c r="D506"/>
  <c r="C506"/>
  <c r="G505"/>
  <c r="D505"/>
  <c r="C505"/>
  <c r="G504"/>
  <c r="C504"/>
  <c r="H503"/>
  <c r="G503"/>
  <c r="E503"/>
  <c r="D503"/>
  <c r="H502"/>
  <c r="G502"/>
  <c r="E502"/>
  <c r="D502"/>
  <c r="H501"/>
  <c r="H500" s="1"/>
  <c r="G501"/>
  <c r="E501"/>
  <c r="D501"/>
  <c r="G499"/>
  <c r="D499"/>
  <c r="C499"/>
  <c r="G498"/>
  <c r="D498"/>
  <c r="C498"/>
  <c r="G497"/>
  <c r="D497"/>
  <c r="C497"/>
  <c r="G496"/>
  <c r="D496"/>
  <c r="C496"/>
  <c r="G495"/>
  <c r="D495"/>
  <c r="C495"/>
  <c r="G494"/>
  <c r="D494"/>
  <c r="C494"/>
  <c r="G493"/>
  <c r="D493"/>
  <c r="C493"/>
  <c r="G492"/>
  <c r="D492"/>
  <c r="C492"/>
  <c r="G491"/>
  <c r="D491"/>
  <c r="C491"/>
  <c r="G490"/>
  <c r="D490"/>
  <c r="C490"/>
  <c r="G489"/>
  <c r="D489"/>
  <c r="C489"/>
  <c r="G488"/>
  <c r="D488"/>
  <c r="C488"/>
  <c r="G487"/>
  <c r="D487"/>
  <c r="C487"/>
  <c r="G486"/>
  <c r="D486"/>
  <c r="C486"/>
  <c r="G485"/>
  <c r="D485"/>
  <c r="C485"/>
  <c r="G484"/>
  <c r="D484"/>
  <c r="C484"/>
  <c r="G483"/>
  <c r="D483"/>
  <c r="C483"/>
  <c r="G482"/>
  <c r="D482"/>
  <c r="C482"/>
  <c r="G481"/>
  <c r="D481"/>
  <c r="C481"/>
  <c r="G480"/>
  <c r="D480"/>
  <c r="C480"/>
  <c r="G479"/>
  <c r="D479"/>
  <c r="C479"/>
  <c r="G478"/>
  <c r="D478"/>
  <c r="C478"/>
  <c r="G477"/>
  <c r="D477"/>
  <c r="C477"/>
  <c r="G476"/>
  <c r="D476"/>
  <c r="C476"/>
  <c r="G475"/>
  <c r="D475"/>
  <c r="C475"/>
  <c r="G474"/>
  <c r="D474"/>
  <c r="C474"/>
  <c r="G473"/>
  <c r="D473"/>
  <c r="C473"/>
  <c r="G472"/>
  <c r="D472"/>
  <c r="C472"/>
  <c r="G471"/>
  <c r="D471"/>
  <c r="C471"/>
  <c r="G470"/>
  <c r="D470"/>
  <c r="C470"/>
  <c r="G469"/>
  <c r="D469"/>
  <c r="C469"/>
  <c r="G468"/>
  <c r="D468"/>
  <c r="C468"/>
  <c r="G467"/>
  <c r="D467"/>
  <c r="C467"/>
  <c r="G466"/>
  <c r="D466"/>
  <c r="C466"/>
  <c r="G465"/>
  <c r="D465"/>
  <c r="C465"/>
  <c r="G464"/>
  <c r="D464"/>
  <c r="C464"/>
  <c r="G463"/>
  <c r="D463"/>
  <c r="C463"/>
  <c r="G462"/>
  <c r="D462"/>
  <c r="C462"/>
  <c r="G461"/>
  <c r="D461"/>
  <c r="C461"/>
  <c r="G460"/>
  <c r="D460"/>
  <c r="C460"/>
  <c r="G459"/>
  <c r="D459"/>
  <c r="C459"/>
  <c r="G458"/>
  <c r="D458"/>
  <c r="C458"/>
  <c r="G457"/>
  <c r="D457"/>
  <c r="C457"/>
  <c r="G456"/>
  <c r="D456"/>
  <c r="C456"/>
  <c r="G455"/>
  <c r="D455"/>
  <c r="C455"/>
  <c r="G454"/>
  <c r="D454"/>
  <c r="C454"/>
  <c r="G453"/>
  <c r="D453"/>
  <c r="C453"/>
  <c r="G452"/>
  <c r="D452"/>
  <c r="C452"/>
  <c r="G451"/>
  <c r="D451"/>
  <c r="C451"/>
  <c r="E450"/>
  <c r="C400"/>
  <c r="G394"/>
  <c r="D394"/>
  <c r="C394"/>
  <c r="G393"/>
  <c r="D393"/>
  <c r="C393"/>
  <c r="G392"/>
  <c r="D392"/>
  <c r="C392"/>
  <c r="G391"/>
  <c r="D391"/>
  <c r="C391"/>
  <c r="G390"/>
  <c r="D390"/>
  <c r="C390"/>
  <c r="G389"/>
  <c r="D389"/>
  <c r="C389"/>
  <c r="G388"/>
  <c r="D388"/>
  <c r="C388"/>
  <c r="G387"/>
  <c r="D387"/>
  <c r="C387"/>
  <c r="G386"/>
  <c r="D386"/>
  <c r="C386"/>
  <c r="G385"/>
  <c r="D385"/>
  <c r="C385"/>
  <c r="G384"/>
  <c r="D384"/>
  <c r="C384"/>
  <c r="G383"/>
  <c r="D383"/>
  <c r="C383"/>
  <c r="G382"/>
  <c r="D382"/>
  <c r="C382"/>
  <c r="G381"/>
  <c r="D381"/>
  <c r="C381"/>
  <c r="G380"/>
  <c r="D380"/>
  <c r="C380"/>
  <c r="G379"/>
  <c r="D379"/>
  <c r="C379"/>
  <c r="G378"/>
  <c r="D378"/>
  <c r="C378"/>
  <c r="G377"/>
  <c r="D377"/>
  <c r="C377"/>
  <c r="G376"/>
  <c r="D376"/>
  <c r="C376"/>
  <c r="G375"/>
  <c r="D375"/>
  <c r="C375"/>
  <c r="G374"/>
  <c r="D374"/>
  <c r="C374"/>
  <c r="G373"/>
  <c r="D373"/>
  <c r="C373"/>
  <c r="G372"/>
  <c r="D372"/>
  <c r="C372"/>
  <c r="G371"/>
  <c r="D371"/>
  <c r="C371"/>
  <c r="G370"/>
  <c r="D370"/>
  <c r="C370"/>
  <c r="G369"/>
  <c r="D369"/>
  <c r="C369"/>
  <c r="G368"/>
  <c r="D368"/>
  <c r="C368"/>
  <c r="G367"/>
  <c r="D367"/>
  <c r="C367"/>
  <c r="G366"/>
  <c r="D366"/>
  <c r="C366"/>
  <c r="G365"/>
  <c r="D365"/>
  <c r="C365"/>
  <c r="H363"/>
  <c r="H362" s="1"/>
  <c r="G363"/>
  <c r="E363"/>
  <c r="E362" s="1"/>
  <c r="G361"/>
  <c r="D361"/>
  <c r="C361"/>
  <c r="G360"/>
  <c r="D360"/>
  <c r="C360"/>
  <c r="G359"/>
  <c r="D359"/>
  <c r="C359"/>
  <c r="G358"/>
  <c r="D358"/>
  <c r="C358"/>
  <c r="G357"/>
  <c r="D357"/>
  <c r="C357"/>
  <c r="G356"/>
  <c r="D356"/>
  <c r="C356"/>
  <c r="G355"/>
  <c r="D355"/>
  <c r="C355"/>
  <c r="G354"/>
  <c r="D354"/>
  <c r="C354"/>
  <c r="G353"/>
  <c r="D353"/>
  <c r="C353"/>
  <c r="G352"/>
  <c r="D352"/>
  <c r="C352"/>
  <c r="G351"/>
  <c r="D351"/>
  <c r="C351"/>
  <c r="G350"/>
  <c r="D350"/>
  <c r="C350"/>
  <c r="G349"/>
  <c r="D349"/>
  <c r="C349"/>
  <c r="G348"/>
  <c r="D348"/>
  <c r="C348"/>
  <c r="G347"/>
  <c r="D347"/>
  <c r="C347"/>
  <c r="G346"/>
  <c r="D346"/>
  <c r="C346"/>
  <c r="G345"/>
  <c r="D345"/>
  <c r="C345"/>
  <c r="G344"/>
  <c r="D344"/>
  <c r="C344"/>
  <c r="G343"/>
  <c r="D343"/>
  <c r="C343"/>
  <c r="G342"/>
  <c r="D342"/>
  <c r="C342"/>
  <c r="G341"/>
  <c r="D341"/>
  <c r="C341"/>
  <c r="G340"/>
  <c r="D340"/>
  <c r="C340"/>
  <c r="G339"/>
  <c r="D339"/>
  <c r="C339"/>
  <c r="G338"/>
  <c r="D338"/>
  <c r="C338"/>
  <c r="G337"/>
  <c r="D337"/>
  <c r="C337"/>
  <c r="G336"/>
  <c r="D336"/>
  <c r="C336"/>
  <c r="C335"/>
  <c r="C334"/>
  <c r="C333"/>
  <c r="H328"/>
  <c r="G328"/>
  <c r="D328"/>
  <c r="H327"/>
  <c r="H326"/>
  <c r="G326"/>
  <c r="D326"/>
  <c r="H325"/>
  <c r="G325"/>
  <c r="G323"/>
  <c r="D323"/>
  <c r="C323"/>
  <c r="G322"/>
  <c r="D322"/>
  <c r="C322"/>
  <c r="G321"/>
  <c r="D321"/>
  <c r="C321"/>
  <c r="G320"/>
  <c r="D320"/>
  <c r="C320"/>
  <c r="G319"/>
  <c r="D319"/>
  <c r="C319"/>
  <c r="G318"/>
  <c r="D318"/>
  <c r="C318"/>
  <c r="G317"/>
  <c r="D317"/>
  <c r="C317"/>
  <c r="G316"/>
  <c r="D316"/>
  <c r="C316"/>
  <c r="G315"/>
  <c r="D315"/>
  <c r="C315"/>
  <c r="G314"/>
  <c r="D314"/>
  <c r="C314"/>
  <c r="G313"/>
  <c r="D313"/>
  <c r="C313"/>
  <c r="G312"/>
  <c r="D312"/>
  <c r="C312"/>
  <c r="G311"/>
  <c r="D311"/>
  <c r="C311"/>
  <c r="G310"/>
  <c r="D310"/>
  <c r="C310"/>
  <c r="G309"/>
  <c r="D309"/>
  <c r="C309"/>
  <c r="G308"/>
  <c r="D308"/>
  <c r="C308"/>
  <c r="G307"/>
  <c r="D307"/>
  <c r="C307"/>
  <c r="G306"/>
  <c r="D306"/>
  <c r="C306"/>
  <c r="G305"/>
  <c r="D305"/>
  <c r="C305"/>
  <c r="G304"/>
  <c r="D304"/>
  <c r="C304"/>
  <c r="G303"/>
  <c r="D303"/>
  <c r="C303"/>
  <c r="G302"/>
  <c r="D302"/>
  <c r="C302"/>
  <c r="G301"/>
  <c r="D301"/>
  <c r="C301"/>
  <c r="G300"/>
  <c r="D300"/>
  <c r="C300"/>
  <c r="G299"/>
  <c r="D299"/>
  <c r="C299"/>
  <c r="G298"/>
  <c r="D298"/>
  <c r="C298"/>
  <c r="G297"/>
  <c r="D297"/>
  <c r="C297"/>
  <c r="G296"/>
  <c r="D296"/>
  <c r="C296"/>
  <c r="G295"/>
  <c r="D295"/>
  <c r="C295"/>
  <c r="F294"/>
  <c r="H293"/>
  <c r="H292" s="1"/>
  <c r="G293"/>
  <c r="G291"/>
  <c r="D291"/>
  <c r="C291"/>
  <c r="G290"/>
  <c r="D290"/>
  <c r="C290"/>
  <c r="G289"/>
  <c r="D289"/>
  <c r="C289"/>
  <c r="G288"/>
  <c r="D288"/>
  <c r="C288"/>
  <c r="G287"/>
  <c r="D287"/>
  <c r="C287"/>
  <c r="G286"/>
  <c r="D286"/>
  <c r="C286"/>
  <c r="G285"/>
  <c r="D285"/>
  <c r="C285"/>
  <c r="G284"/>
  <c r="D284"/>
  <c r="C284"/>
  <c r="G283"/>
  <c r="D283"/>
  <c r="C283"/>
  <c r="G282"/>
  <c r="D282"/>
  <c r="C282"/>
  <c r="G281"/>
  <c r="D281"/>
  <c r="C281"/>
  <c r="G280"/>
  <c r="D280"/>
  <c r="C280"/>
  <c r="G279"/>
  <c r="D279"/>
  <c r="C279"/>
  <c r="G278"/>
  <c r="D278"/>
  <c r="C278"/>
  <c r="G277"/>
  <c r="D277"/>
  <c r="C277"/>
  <c r="G276"/>
  <c r="D276"/>
  <c r="C276"/>
  <c r="G275"/>
  <c r="D275"/>
  <c r="C275"/>
  <c r="G274"/>
  <c r="D274"/>
  <c r="C274"/>
  <c r="G273"/>
  <c r="D273"/>
  <c r="C273"/>
  <c r="G272"/>
  <c r="D272"/>
  <c r="C272"/>
  <c r="G271"/>
  <c r="D271"/>
  <c r="C271"/>
  <c r="G270"/>
  <c r="D270"/>
  <c r="C270"/>
  <c r="G269"/>
  <c r="D269"/>
  <c r="C269"/>
  <c r="G268"/>
  <c r="D268"/>
  <c r="C268"/>
  <c r="G267"/>
  <c r="D267"/>
  <c r="C267"/>
  <c r="G266"/>
  <c r="D266"/>
  <c r="C266"/>
  <c r="G265"/>
  <c r="D265"/>
  <c r="C265"/>
  <c r="G264"/>
  <c r="D264"/>
  <c r="C264"/>
  <c r="G263"/>
  <c r="D263"/>
  <c r="C263"/>
  <c r="G262"/>
  <c r="H261"/>
  <c r="H260" s="1"/>
  <c r="G261"/>
  <c r="E261"/>
  <c r="E260" s="1"/>
  <c r="G259"/>
  <c r="D259"/>
  <c r="C259"/>
  <c r="G258"/>
  <c r="D258"/>
  <c r="C258"/>
  <c r="G257"/>
  <c r="D257"/>
  <c r="C257"/>
  <c r="G256"/>
  <c r="D256"/>
  <c r="C256"/>
  <c r="G255"/>
  <c r="D255"/>
  <c r="C255"/>
  <c r="G254"/>
  <c r="D254"/>
  <c r="C254"/>
  <c r="G253"/>
  <c r="D253"/>
  <c r="C253"/>
  <c r="G252"/>
  <c r="D252"/>
  <c r="C252"/>
  <c r="G251"/>
  <c r="D251"/>
  <c r="C251"/>
  <c r="G250"/>
  <c r="D250"/>
  <c r="C250"/>
  <c r="G249"/>
  <c r="D249"/>
  <c r="C249"/>
  <c r="G248"/>
  <c r="D248"/>
  <c r="C248"/>
  <c r="G247"/>
  <c r="D247"/>
  <c r="C247"/>
  <c r="G246"/>
  <c r="D246"/>
  <c r="C246"/>
  <c r="G245"/>
  <c r="D245"/>
  <c r="C245"/>
  <c r="G244"/>
  <c r="D244"/>
  <c r="C244"/>
  <c r="G243"/>
  <c r="D243"/>
  <c r="C243"/>
  <c r="G242"/>
  <c r="D242"/>
  <c r="C242"/>
  <c r="G241"/>
  <c r="D241"/>
  <c r="C241"/>
  <c r="G240"/>
  <c r="D240"/>
  <c r="C240"/>
  <c r="G239"/>
  <c r="D239"/>
  <c r="C239"/>
  <c r="G238"/>
  <c r="D238"/>
  <c r="C238"/>
  <c r="G237"/>
  <c r="D237"/>
  <c r="C237"/>
  <c r="G236"/>
  <c r="D236"/>
  <c r="C236"/>
  <c r="G235"/>
  <c r="D235"/>
  <c r="C235"/>
  <c r="G234"/>
  <c r="D234"/>
  <c r="C234"/>
  <c r="G233"/>
  <c r="D233"/>
  <c r="C233"/>
  <c r="G232"/>
  <c r="D232"/>
  <c r="C232"/>
  <c r="G231"/>
  <c r="D231"/>
  <c r="C231"/>
  <c r="E230"/>
  <c r="C230"/>
  <c r="G227"/>
  <c r="D227"/>
  <c r="C227"/>
  <c r="G226"/>
  <c r="D226"/>
  <c r="C226"/>
  <c r="G225"/>
  <c r="D225"/>
  <c r="C225"/>
  <c r="G224"/>
  <c r="D224"/>
  <c r="C224"/>
  <c r="G223"/>
  <c r="D223"/>
  <c r="C223"/>
  <c r="G222"/>
  <c r="D222"/>
  <c r="C222"/>
  <c r="G221"/>
  <c r="D221"/>
  <c r="C221"/>
  <c r="G220"/>
  <c r="D220"/>
  <c r="C220"/>
  <c r="G219"/>
  <c r="D219"/>
  <c r="C219"/>
  <c r="G218"/>
  <c r="D218"/>
  <c r="C218"/>
  <c r="G217"/>
  <c r="D217"/>
  <c r="C217"/>
  <c r="G216"/>
  <c r="D216"/>
  <c r="C216"/>
  <c r="G215"/>
  <c r="D215"/>
  <c r="C215"/>
  <c r="G214"/>
  <c r="D214"/>
  <c r="C214"/>
  <c r="G213"/>
  <c r="D213"/>
  <c r="C213"/>
  <c r="G212"/>
  <c r="D212"/>
  <c r="C212"/>
  <c r="G211"/>
  <c r="D211"/>
  <c r="C211"/>
  <c r="G210"/>
  <c r="D210"/>
  <c r="C210"/>
  <c r="G209"/>
  <c r="D209"/>
  <c r="C209"/>
  <c r="G208"/>
  <c r="D208"/>
  <c r="C208"/>
  <c r="G207"/>
  <c r="D207"/>
  <c r="C207"/>
  <c r="G206"/>
  <c r="D206"/>
  <c r="C206"/>
  <c r="G205"/>
  <c r="D205"/>
  <c r="C205"/>
  <c r="G204"/>
  <c r="D204"/>
  <c r="C204"/>
  <c r="G203"/>
  <c r="D203"/>
  <c r="C203"/>
  <c r="G202"/>
  <c r="D202"/>
  <c r="C202"/>
  <c r="G201"/>
  <c r="D201"/>
  <c r="C201"/>
  <c r="G200"/>
  <c r="D200"/>
  <c r="F200" s="1"/>
  <c r="C200"/>
  <c r="G199"/>
  <c r="I199" s="1"/>
  <c r="D199"/>
  <c r="C199"/>
  <c r="G197"/>
  <c r="G195"/>
  <c r="D195"/>
  <c r="C195"/>
  <c r="G194"/>
  <c r="D194"/>
  <c r="C194"/>
  <c r="G193"/>
  <c r="D193"/>
  <c r="C193"/>
  <c r="G192"/>
  <c r="D192"/>
  <c r="C192"/>
  <c r="G191"/>
  <c r="D191"/>
  <c r="C191"/>
  <c r="G190"/>
  <c r="D190"/>
  <c r="C190"/>
  <c r="G189"/>
  <c r="D189"/>
  <c r="C189"/>
  <c r="G188"/>
  <c r="D188"/>
  <c r="C188"/>
  <c r="G187"/>
  <c r="D187"/>
  <c r="C187"/>
  <c r="G186"/>
  <c r="D186"/>
  <c r="C186"/>
  <c r="G185"/>
  <c r="D185"/>
  <c r="C185"/>
  <c r="G184"/>
  <c r="D184"/>
  <c r="C184"/>
  <c r="G183"/>
  <c r="D183"/>
  <c r="C183"/>
  <c r="G182"/>
  <c r="D182"/>
  <c r="C182"/>
  <c r="G181"/>
  <c r="D181"/>
  <c r="C181"/>
  <c r="H179"/>
  <c r="E179"/>
  <c r="D179"/>
  <c r="H178"/>
  <c r="G178"/>
  <c r="E178"/>
  <c r="D178"/>
  <c r="H177"/>
  <c r="G177"/>
  <c r="E177"/>
  <c r="D177"/>
  <c r="H176"/>
  <c r="G176"/>
  <c r="G174"/>
  <c r="D174"/>
  <c r="C174"/>
  <c r="G173"/>
  <c r="D173"/>
  <c r="C173"/>
  <c r="G172"/>
  <c r="D172"/>
  <c r="C172"/>
  <c r="G171"/>
  <c r="D171"/>
  <c r="C171"/>
  <c r="G170"/>
  <c r="D170"/>
  <c r="C170"/>
  <c r="G169"/>
  <c r="D169"/>
  <c r="C169"/>
  <c r="G168"/>
  <c r="D168"/>
  <c r="C168"/>
  <c r="G167"/>
  <c r="D167"/>
  <c r="C167"/>
  <c r="G166"/>
  <c r="D166"/>
  <c r="C166"/>
  <c r="G165"/>
  <c r="D165"/>
  <c r="C165"/>
  <c r="G164"/>
  <c r="D164"/>
  <c r="C164"/>
  <c r="G163"/>
  <c r="D163"/>
  <c r="C163"/>
  <c r="G162"/>
  <c r="D162"/>
  <c r="C162"/>
  <c r="G161"/>
  <c r="D161"/>
  <c r="C161"/>
  <c r="G160"/>
  <c r="D160"/>
  <c r="C160"/>
  <c r="G156"/>
  <c r="D156"/>
  <c r="C156"/>
  <c r="G155"/>
  <c r="D155"/>
  <c r="C155"/>
  <c r="G154"/>
  <c r="D154"/>
  <c r="C154"/>
  <c r="G153"/>
  <c r="D153"/>
  <c r="C153"/>
  <c r="G152"/>
  <c r="D152"/>
  <c r="C152"/>
  <c r="G151"/>
  <c r="D151"/>
  <c r="C151"/>
  <c r="G150"/>
  <c r="D150"/>
  <c r="C150"/>
  <c r="G149"/>
  <c r="D149"/>
  <c r="C149"/>
  <c r="G148"/>
  <c r="D148"/>
  <c r="C148"/>
  <c r="G147"/>
  <c r="D147"/>
  <c r="C147"/>
  <c r="G146"/>
  <c r="D146"/>
  <c r="C146"/>
  <c r="G145"/>
  <c r="D145"/>
  <c r="C145"/>
  <c r="G144"/>
  <c r="D144"/>
  <c r="C144"/>
  <c r="G143"/>
  <c r="D143"/>
  <c r="C143"/>
  <c r="G142"/>
  <c r="D142"/>
  <c r="C142"/>
  <c r="G141"/>
  <c r="D141"/>
  <c r="C141"/>
  <c r="G140"/>
  <c r="D140"/>
  <c r="C140"/>
  <c r="G139"/>
  <c r="D139"/>
  <c r="C139"/>
  <c r="G138"/>
  <c r="D138"/>
  <c r="C138"/>
  <c r="G137"/>
  <c r="D137"/>
  <c r="C137"/>
  <c r="G136"/>
  <c r="D136"/>
  <c r="C136"/>
  <c r="G135"/>
  <c r="D135"/>
  <c r="C135"/>
  <c r="G134"/>
  <c r="D134"/>
  <c r="C134"/>
  <c r="G133"/>
  <c r="D133"/>
  <c r="C133"/>
  <c r="D132"/>
  <c r="G131"/>
  <c r="D131"/>
  <c r="G129"/>
  <c r="D129"/>
  <c r="G128"/>
  <c r="D128"/>
  <c r="G127"/>
  <c r="D127"/>
  <c r="G126"/>
  <c r="D126"/>
  <c r="G125"/>
  <c r="D125"/>
  <c r="G124"/>
  <c r="D124"/>
  <c r="G123"/>
  <c r="D123"/>
  <c r="G122"/>
  <c r="D122"/>
  <c r="G121"/>
  <c r="D121"/>
  <c r="G120"/>
  <c r="D120"/>
  <c r="G119"/>
  <c r="D119"/>
  <c r="G118"/>
  <c r="D118"/>
  <c r="G117"/>
  <c r="D117"/>
  <c r="G116"/>
  <c r="D116"/>
  <c r="G115"/>
  <c r="D115"/>
  <c r="G114"/>
  <c r="D114"/>
  <c r="G113"/>
  <c r="D113"/>
  <c r="G112"/>
  <c r="D112"/>
  <c r="G111"/>
  <c r="D111"/>
  <c r="G110"/>
  <c r="D110"/>
  <c r="G109"/>
  <c r="D109"/>
  <c r="G108"/>
  <c r="D108"/>
  <c r="C108"/>
  <c r="D107"/>
  <c r="C107"/>
  <c r="G106"/>
  <c r="I106" s="1"/>
  <c r="D106"/>
  <c r="F106" s="1"/>
  <c r="C106"/>
  <c r="H105"/>
  <c r="G105"/>
  <c r="G104"/>
  <c r="D104"/>
  <c r="G103"/>
  <c r="D103"/>
  <c r="G102"/>
  <c r="G98"/>
  <c r="D98"/>
  <c r="C98"/>
  <c r="G97"/>
  <c r="D97"/>
  <c r="C97"/>
  <c r="G96"/>
  <c r="D96"/>
  <c r="C96"/>
  <c r="G95"/>
  <c r="D95"/>
  <c r="C95"/>
  <c r="G94"/>
  <c r="D94"/>
  <c r="C94"/>
  <c r="G93"/>
  <c r="D93"/>
  <c r="C93"/>
  <c r="G92"/>
  <c r="D92"/>
  <c r="C92"/>
  <c r="G91"/>
  <c r="D91"/>
  <c r="C91"/>
  <c r="G90"/>
  <c r="D90"/>
  <c r="C90"/>
  <c r="G89"/>
  <c r="D89"/>
  <c r="C89"/>
  <c r="G88"/>
  <c r="D88"/>
  <c r="C88"/>
  <c r="G87"/>
  <c r="D87"/>
  <c r="C87"/>
  <c r="G86"/>
  <c r="D86"/>
  <c r="C86"/>
  <c r="G85"/>
  <c r="D85"/>
  <c r="C85"/>
  <c r="G84"/>
  <c r="D84"/>
  <c r="C84"/>
  <c r="G83"/>
  <c r="D83"/>
  <c r="C83"/>
  <c r="G82"/>
  <c r="D82"/>
  <c r="C82"/>
  <c r="G81"/>
  <c r="D81"/>
  <c r="C81"/>
  <c r="G80"/>
  <c r="D80"/>
  <c r="C80"/>
  <c r="G79"/>
  <c r="D79"/>
  <c r="C79"/>
  <c r="G78"/>
  <c r="D78"/>
  <c r="C78"/>
  <c r="G77"/>
  <c r="D77"/>
  <c r="C77"/>
  <c r="G76"/>
  <c r="D76"/>
  <c r="C76"/>
  <c r="G75"/>
  <c r="D75"/>
  <c r="C75"/>
  <c r="G74"/>
  <c r="D74"/>
  <c r="C74"/>
  <c r="G73"/>
  <c r="D73"/>
  <c r="C73"/>
  <c r="G72"/>
  <c r="D72"/>
  <c r="C72"/>
  <c r="G71"/>
  <c r="D71"/>
  <c r="C71"/>
  <c r="G70"/>
  <c r="D70"/>
  <c r="C70"/>
  <c r="G69"/>
  <c r="D69"/>
  <c r="C69"/>
  <c r="G68"/>
  <c r="D68"/>
  <c r="C68"/>
  <c r="G67"/>
  <c r="D67"/>
  <c r="C67"/>
  <c r="G66"/>
  <c r="D66"/>
  <c r="C66"/>
  <c r="G65"/>
  <c r="D65"/>
  <c r="C65"/>
  <c r="G64"/>
  <c r="D64"/>
  <c r="C64"/>
  <c r="G63"/>
  <c r="D63"/>
  <c r="C63"/>
  <c r="G62"/>
  <c r="D62"/>
  <c r="C62"/>
  <c r="G61"/>
  <c r="D61"/>
  <c r="C61"/>
  <c r="G60"/>
  <c r="D60"/>
  <c r="C60"/>
  <c r="C59"/>
  <c r="C58"/>
  <c r="C57"/>
  <c r="C56"/>
  <c r="C55"/>
  <c r="C54"/>
  <c r="C53"/>
  <c r="C52"/>
  <c r="K49"/>
  <c r="G47"/>
  <c r="E47"/>
  <c r="K47" s="1"/>
  <c r="D47"/>
  <c r="G46"/>
  <c r="E46"/>
  <c r="K46" s="1"/>
  <c r="D46"/>
  <c r="G45"/>
  <c r="E45"/>
  <c r="K45" s="1"/>
  <c r="D45"/>
  <c r="K44"/>
  <c r="K43"/>
  <c r="K42"/>
  <c r="G39"/>
  <c r="D39"/>
  <c r="C39"/>
  <c r="G38"/>
  <c r="D38"/>
  <c r="C38"/>
  <c r="G37"/>
  <c r="D37"/>
  <c r="C37"/>
  <c r="G36"/>
  <c r="D36"/>
  <c r="C36"/>
  <c r="G35"/>
  <c r="D35"/>
  <c r="C35"/>
  <c r="G34"/>
  <c r="D34"/>
  <c r="C34"/>
  <c r="G33"/>
  <c r="D33"/>
  <c r="C33"/>
  <c r="G32"/>
  <c r="D32"/>
  <c r="C32"/>
  <c r="G31"/>
  <c r="D31"/>
  <c r="C31"/>
  <c r="G30"/>
  <c r="D30"/>
  <c r="C30"/>
  <c r="G29"/>
  <c r="D29"/>
  <c r="C29"/>
  <c r="G28"/>
  <c r="D28"/>
  <c r="C28"/>
  <c r="G27"/>
  <c r="D27"/>
  <c r="C27"/>
  <c r="G26"/>
  <c r="D26"/>
  <c r="C26"/>
  <c r="G25"/>
  <c r="D25"/>
  <c r="C25"/>
  <c r="G24"/>
  <c r="D24"/>
  <c r="C24"/>
  <c r="G23"/>
  <c r="D23"/>
  <c r="C23"/>
  <c r="G22"/>
  <c r="D22"/>
  <c r="C22"/>
  <c r="G21"/>
  <c r="D21"/>
  <c r="C21"/>
  <c r="G20"/>
  <c r="D20"/>
  <c r="C20"/>
  <c r="G19"/>
  <c r="D19"/>
  <c r="C19"/>
  <c r="G18"/>
  <c r="D18"/>
  <c r="C18"/>
  <c r="G17"/>
  <c r="D17"/>
  <c r="C17"/>
  <c r="G16"/>
  <c r="D16"/>
  <c r="C16"/>
  <c r="G14"/>
  <c r="D14"/>
  <c r="H12"/>
  <c r="G89" i="5"/>
  <c r="F89"/>
  <c r="F88" s="1"/>
  <c r="D89"/>
  <c r="D88" s="1"/>
  <c r="C89"/>
  <c r="C88"/>
  <c r="G86"/>
  <c r="F86"/>
  <c r="D86"/>
  <c r="G85"/>
  <c r="F85"/>
  <c r="D85"/>
  <c r="C85"/>
  <c r="G84"/>
  <c r="F84"/>
  <c r="D84"/>
  <c r="C84"/>
  <c r="G81"/>
  <c r="F81"/>
  <c r="F80" s="1"/>
  <c r="D81"/>
  <c r="D80" s="1"/>
  <c r="C81"/>
  <c r="G79"/>
  <c r="F79"/>
  <c r="D79"/>
  <c r="C79"/>
  <c r="G78"/>
  <c r="F78"/>
  <c r="D78"/>
  <c r="C78"/>
  <c r="G77"/>
  <c r="F77"/>
  <c r="D77"/>
  <c r="C77"/>
  <c r="G75"/>
  <c r="D75"/>
  <c r="C75"/>
  <c r="G74"/>
  <c r="F74"/>
  <c r="D74"/>
  <c r="C74"/>
  <c r="G73"/>
  <c r="F73"/>
  <c r="D73"/>
  <c r="C73"/>
  <c r="G72"/>
  <c r="F72"/>
  <c r="D72"/>
  <c r="C72"/>
  <c r="G70"/>
  <c r="F70"/>
  <c r="D70"/>
  <c r="C70"/>
  <c r="G69"/>
  <c r="F69"/>
  <c r="D69"/>
  <c r="C69"/>
  <c r="G68"/>
  <c r="F68"/>
  <c r="D68"/>
  <c r="C68"/>
  <c r="G67"/>
  <c r="F67"/>
  <c r="D67"/>
  <c r="C67"/>
  <c r="G66"/>
  <c r="D66"/>
  <c r="C66"/>
  <c r="G63"/>
  <c r="F63"/>
  <c r="D63"/>
  <c r="G62"/>
  <c r="F62"/>
  <c r="D62"/>
  <c r="G61"/>
  <c r="F61"/>
  <c r="D61"/>
  <c r="C61"/>
  <c r="C63" s="1"/>
  <c r="G60"/>
  <c r="F60"/>
  <c r="D60"/>
  <c r="C60"/>
  <c r="G59"/>
  <c r="F59"/>
  <c r="D59"/>
  <c r="C59"/>
  <c r="G58"/>
  <c r="F58"/>
  <c r="D58"/>
  <c r="C58"/>
  <c r="G56"/>
  <c r="F56"/>
  <c r="D56"/>
  <c r="C56"/>
  <c r="G55"/>
  <c r="F55"/>
  <c r="D55"/>
  <c r="C55"/>
  <c r="G54"/>
  <c r="F54"/>
  <c r="D54"/>
  <c r="C54"/>
  <c r="G53"/>
  <c r="F53"/>
  <c r="D53"/>
  <c r="C53"/>
  <c r="G52"/>
  <c r="F52"/>
  <c r="D52"/>
  <c r="C52"/>
  <c r="G51"/>
  <c r="F51"/>
  <c r="D51"/>
  <c r="C51"/>
  <c r="F48"/>
  <c r="D49"/>
  <c r="C49"/>
  <c r="G47"/>
  <c r="F47"/>
  <c r="D47"/>
  <c r="C47"/>
  <c r="G46"/>
  <c r="F46"/>
  <c r="D46"/>
  <c r="C46"/>
  <c r="G45"/>
  <c r="F45"/>
  <c r="D45"/>
  <c r="C45"/>
  <c r="G44"/>
  <c r="F44"/>
  <c r="D44"/>
  <c r="C44"/>
  <c r="G43"/>
  <c r="F43"/>
  <c r="D43"/>
  <c r="C43"/>
  <c r="G42"/>
  <c r="F42"/>
  <c r="D42"/>
  <c r="C42"/>
  <c r="G40"/>
  <c r="D40"/>
  <c r="C40"/>
  <c r="G39"/>
  <c r="F39"/>
  <c r="D39"/>
  <c r="C39"/>
  <c r="G38"/>
  <c r="F38"/>
  <c r="D38"/>
  <c r="C38"/>
  <c r="G37"/>
  <c r="F37"/>
  <c r="D37"/>
  <c r="C37"/>
  <c r="G36"/>
  <c r="F36"/>
  <c r="D36"/>
  <c r="C36"/>
  <c r="F34"/>
  <c r="D34"/>
  <c r="C34"/>
  <c r="G33"/>
  <c r="F33"/>
  <c r="D33"/>
  <c r="C33"/>
  <c r="G32"/>
  <c r="F32"/>
  <c r="D32"/>
  <c r="C32"/>
  <c r="G31"/>
  <c r="F31"/>
  <c r="D31"/>
  <c r="C31"/>
  <c r="G29"/>
  <c r="F29"/>
  <c r="D29"/>
  <c r="C29"/>
  <c r="G28"/>
  <c r="F28"/>
  <c r="D28"/>
  <c r="C28"/>
  <c r="G27"/>
  <c r="F27"/>
  <c r="D27"/>
  <c r="C27"/>
  <c r="G26"/>
  <c r="F26"/>
  <c r="D26"/>
  <c r="C26"/>
  <c r="G25"/>
  <c r="F25"/>
  <c r="D25"/>
  <c r="C25"/>
  <c r="G23"/>
  <c r="F23"/>
  <c r="D23"/>
  <c r="C23"/>
  <c r="G22"/>
  <c r="F22"/>
  <c r="D22"/>
  <c r="C22"/>
  <c r="G21"/>
  <c r="F21"/>
  <c r="D21"/>
  <c r="C21"/>
  <c r="G20"/>
  <c r="F20"/>
  <c r="D20"/>
  <c r="C20"/>
  <c r="G19"/>
  <c r="F19"/>
  <c r="D19"/>
  <c r="C19"/>
  <c r="G18"/>
  <c r="F18"/>
  <c r="D18"/>
  <c r="C18"/>
  <c r="G16"/>
  <c r="F16"/>
  <c r="D16"/>
  <c r="C16"/>
  <c r="G15"/>
  <c r="F15"/>
  <c r="D15"/>
  <c r="C15"/>
  <c r="G14"/>
  <c r="F14"/>
  <c r="D14"/>
  <c r="C14"/>
  <c r="G13"/>
  <c r="F13"/>
  <c r="D13"/>
  <c r="C13"/>
  <c r="G12"/>
  <c r="F12"/>
  <c r="D12"/>
  <c r="C12"/>
  <c r="G11"/>
  <c r="F11"/>
  <c r="D11"/>
  <c r="C11"/>
  <c r="G10"/>
  <c r="F10"/>
  <c r="C10"/>
  <c r="G9"/>
  <c r="D9"/>
  <c r="C9"/>
  <c r="AK134" i="3"/>
  <c r="G134"/>
  <c r="G129" s="1"/>
  <c r="G128" s="1"/>
  <c r="AR18" s="1"/>
  <c r="D134"/>
  <c r="AK126"/>
  <c r="AM126" s="1"/>
  <c r="G126"/>
  <c r="D126"/>
  <c r="F126" s="1"/>
  <c r="G122"/>
  <c r="G115"/>
  <c r="G103"/>
  <c r="AK103" s="1"/>
  <c r="AM103" s="1"/>
  <c r="G99"/>
  <c r="AM92"/>
  <c r="AM88"/>
  <c r="AK85"/>
  <c r="AM85" s="1"/>
  <c r="AK84"/>
  <c r="AM84" s="1"/>
  <c r="AK83"/>
  <c r="AM83" s="1"/>
  <c r="AK72"/>
  <c r="AM72" s="1"/>
  <c r="AK69"/>
  <c r="AM69" s="1"/>
  <c r="AK68"/>
  <c r="AM68" s="1"/>
  <c r="AK63"/>
  <c r="G62"/>
  <c r="G59"/>
  <c r="D59"/>
  <c r="AK54"/>
  <c r="AM54" s="1"/>
  <c r="AM53"/>
  <c r="AM52"/>
  <c r="AM51"/>
  <c r="AM50"/>
  <c r="AM49"/>
  <c r="AM47"/>
  <c r="AM46"/>
  <c r="AK45"/>
  <c r="AM45" s="1"/>
  <c r="AM42"/>
  <c r="AM41"/>
  <c r="AM40"/>
  <c r="AM39"/>
  <c r="AM38"/>
  <c r="AM37"/>
  <c r="AM36"/>
  <c r="AM31"/>
  <c r="AM30"/>
  <c r="AM28"/>
  <c r="AM24"/>
  <c r="AM22"/>
  <c r="AM20"/>
  <c r="AM19"/>
  <c r="AM18"/>
  <c r="AR16"/>
  <c r="AQ16"/>
  <c r="G16"/>
  <c r="G15" s="1"/>
  <c r="AR15"/>
  <c r="AQ15"/>
  <c r="AR14"/>
  <c r="AQ14"/>
  <c r="AR11"/>
  <c r="AQ11"/>
  <c r="S1606" i="8" l="1"/>
  <c r="S1609"/>
  <c r="S1769"/>
  <c r="AL14" i="3"/>
  <c r="AL136" s="1"/>
  <c r="C83" i="5"/>
  <c r="C82" s="1"/>
  <c r="R627" i="8"/>
  <c r="F563" i="7"/>
  <c r="H324"/>
  <c r="D48" i="5"/>
  <c r="J49"/>
  <c r="Q843" i="8"/>
  <c r="G324" i="7"/>
  <c r="D324"/>
  <c r="E14" i="3"/>
  <c r="H14"/>
  <c r="H136" s="1"/>
  <c r="Q80" i="8"/>
  <c r="I144"/>
  <c r="I204" s="1"/>
  <c r="I188"/>
  <c r="Q188" s="1"/>
  <c r="H128"/>
  <c r="H188" s="1"/>
  <c r="K953"/>
  <c r="K955"/>
  <c r="K969" s="1"/>
  <c r="I1601"/>
  <c r="I1620" s="1"/>
  <c r="Q1473"/>
  <c r="M9" i="5"/>
  <c r="G228" i="7"/>
  <c r="D500"/>
  <c r="V14" i="3"/>
  <c r="V136" s="1"/>
  <c r="L122" i="8"/>
  <c r="L125" s="1"/>
  <c r="G638" i="7" s="1"/>
  <c r="M122" i="8"/>
  <c r="M125" s="1"/>
  <c r="H638" i="7" s="1"/>
  <c r="P827" i="8"/>
  <c r="P843" s="1"/>
  <c r="H843"/>
  <c r="L58" i="3"/>
  <c r="AK99"/>
  <c r="AM99" s="1"/>
  <c r="F62"/>
  <c r="O953" i="8"/>
  <c r="O952"/>
  <c r="Q953"/>
  <c r="Q952"/>
  <c r="K14" i="3"/>
  <c r="K136" s="1"/>
  <c r="P1726" i="8"/>
  <c r="S1708"/>
  <c r="Q907"/>
  <c r="S907" s="1"/>
  <c r="D65" i="6"/>
  <c r="J65" s="1"/>
  <c r="D130" i="7"/>
  <c r="F131"/>
  <c r="O1560" i="8"/>
  <c r="C45" i="6"/>
  <c r="J880" i="8"/>
  <c r="F201" i="7"/>
  <c r="J201"/>
  <c r="P1786" i="8"/>
  <c r="P1796"/>
  <c r="H317"/>
  <c r="J107" i="7"/>
  <c r="L107" s="1"/>
  <c r="F107"/>
  <c r="M1626" i="8"/>
  <c r="M1870" s="1"/>
  <c r="I1786"/>
  <c r="I1777"/>
  <c r="H1786"/>
  <c r="S1788" s="1"/>
  <c r="H1777"/>
  <c r="I123" i="6"/>
  <c r="K123" s="1"/>
  <c r="J106" i="7"/>
  <c r="L106" s="1"/>
  <c r="H99"/>
  <c r="K105"/>
  <c r="G99"/>
  <c r="S941" i="8"/>
  <c r="L1620"/>
  <c r="L1636" s="1"/>
  <c r="O1620"/>
  <c r="H1617"/>
  <c r="M1620"/>
  <c r="M1617"/>
  <c r="S1892"/>
  <c r="S1893"/>
  <c r="I118" i="6"/>
  <c r="I326" i="7"/>
  <c r="I327"/>
  <c r="I328"/>
  <c r="I1489" i="8"/>
  <c r="I325" i="7"/>
  <c r="J9" i="5"/>
  <c r="C57"/>
  <c r="I63"/>
  <c r="I1718" i="8"/>
  <c r="I1736" s="1"/>
  <c r="AM87" i="3"/>
  <c r="AM86"/>
  <c r="F11" i="6"/>
  <c r="G11"/>
  <c r="F15" i="3"/>
  <c r="I91" i="6"/>
  <c r="K418" i="8"/>
  <c r="K400"/>
  <c r="O384"/>
  <c r="O402" s="1"/>
  <c r="L400"/>
  <c r="P384"/>
  <c r="I773"/>
  <c r="E557" i="7" s="1"/>
  <c r="I843" i="8"/>
  <c r="M773"/>
  <c r="H557" i="7" s="1"/>
  <c r="G121" i="3"/>
  <c r="AR17" s="1"/>
  <c r="I317" i="8"/>
  <c r="L773"/>
  <c r="G557" i="7" s="1"/>
  <c r="I674" i="8"/>
  <c r="H636" i="7"/>
  <c r="G636"/>
  <c r="R162" i="8"/>
  <c r="M286"/>
  <c r="M313" s="1"/>
  <c r="M402"/>
  <c r="Q402" s="1"/>
  <c r="C44" i="6"/>
  <c r="E640" i="7"/>
  <c r="F641"/>
  <c r="L286" i="8"/>
  <c r="L402"/>
  <c r="P739"/>
  <c r="P755" s="1"/>
  <c r="H1489"/>
  <c r="D396" i="7" s="1"/>
  <c r="M656" i="8"/>
  <c r="M658"/>
  <c r="M674" s="1"/>
  <c r="N674" s="1"/>
  <c r="C36" i="6"/>
  <c r="I36" s="1"/>
  <c r="H773" i="8"/>
  <c r="D557" i="7" s="1"/>
  <c r="H304" i="8"/>
  <c r="I144" i="6"/>
  <c r="K501" i="7"/>
  <c r="K502"/>
  <c r="K503"/>
  <c r="K563"/>
  <c r="J501"/>
  <c r="J502"/>
  <c r="J503"/>
  <c r="J563"/>
  <c r="I49" i="6"/>
  <c r="K49" s="1"/>
  <c r="K397" i="7"/>
  <c r="J14" i="3"/>
  <c r="J397" i="7"/>
  <c r="I130" i="6"/>
  <c r="H114" i="8"/>
  <c r="D636" i="7" s="1"/>
  <c r="J326"/>
  <c r="J328"/>
  <c r="C99" i="6"/>
  <c r="E99" s="1"/>
  <c r="I142"/>
  <c r="J969" i="8"/>
  <c r="J199" i="7"/>
  <c r="L199" s="1"/>
  <c r="G94" i="6"/>
  <c r="D83" i="5"/>
  <c r="D82" s="1"/>
  <c r="G48" i="7"/>
  <c r="O474" i="8"/>
  <c r="O471"/>
  <c r="I471"/>
  <c r="D95" i="6" s="1"/>
  <c r="I473" i="8"/>
  <c r="K469"/>
  <c r="H473"/>
  <c r="H494" s="1"/>
  <c r="H471"/>
  <c r="I95" i="6" s="1"/>
  <c r="P469" i="8"/>
  <c r="Q469"/>
  <c r="M473"/>
  <c r="M471"/>
  <c r="K326" i="7"/>
  <c r="K328"/>
  <c r="K327"/>
  <c r="D35" i="5"/>
  <c r="G564" i="7"/>
  <c r="S1803" i="8"/>
  <c r="S1806"/>
  <c r="D76" i="5"/>
  <c r="S22" i="8"/>
  <c r="S24"/>
  <c r="S26"/>
  <c r="S28"/>
  <c r="S30"/>
  <c r="S33"/>
  <c r="S35"/>
  <c r="S37"/>
  <c r="S39"/>
  <c r="S41"/>
  <c r="S43"/>
  <c r="S45"/>
  <c r="S47"/>
  <c r="S49"/>
  <c r="S51"/>
  <c r="S53"/>
  <c r="L144"/>
  <c r="L321"/>
  <c r="D566" i="7"/>
  <c r="D639"/>
  <c r="M970" i="8"/>
  <c r="S1413"/>
  <c r="S1415"/>
  <c r="S1417"/>
  <c r="S1419"/>
  <c r="S1421"/>
  <c r="S1423"/>
  <c r="S1425"/>
  <c r="S1427"/>
  <c r="S1429"/>
  <c r="S1430"/>
  <c r="S1431"/>
  <c r="S1432"/>
  <c r="S1433"/>
  <c r="S1434"/>
  <c r="S1435"/>
  <c r="S1436"/>
  <c r="R1437"/>
  <c r="R1438"/>
  <c r="R1439"/>
  <c r="R1441"/>
  <c r="R1442"/>
  <c r="R1443"/>
  <c r="J1455"/>
  <c r="S1457" s="1"/>
  <c r="I1471"/>
  <c r="D119" i="6" s="1"/>
  <c r="D117" s="1"/>
  <c r="R1560" i="8"/>
  <c r="R1578" s="1"/>
  <c r="J177" i="7"/>
  <c r="K325"/>
  <c r="C127" i="6"/>
  <c r="I127" s="1"/>
  <c r="O757" i="8"/>
  <c r="O773" s="1"/>
  <c r="Q757"/>
  <c r="Q773" s="1"/>
  <c r="S1674"/>
  <c r="S1676"/>
  <c r="R1678"/>
  <c r="C126" i="6"/>
  <c r="W14" i="3"/>
  <c r="D58"/>
  <c r="D14" s="1"/>
  <c r="D98" i="6"/>
  <c r="J98" s="1"/>
  <c r="E176" i="7"/>
  <c r="E175" s="1"/>
  <c r="O288" i="8"/>
  <c r="Q288"/>
  <c r="Q304" s="1"/>
  <c r="S212"/>
  <c r="S214"/>
  <c r="S216"/>
  <c r="S218"/>
  <c r="S220"/>
  <c r="S222"/>
  <c r="S224"/>
  <c r="S226"/>
  <c r="S228"/>
  <c r="S230"/>
  <c r="S232"/>
  <c r="S234"/>
  <c r="S236"/>
  <c r="S238"/>
  <c r="S240"/>
  <c r="S242"/>
  <c r="S244"/>
  <c r="S246"/>
  <c r="C96" i="6"/>
  <c r="R467" i="8"/>
  <c r="J469"/>
  <c r="R578"/>
  <c r="R580"/>
  <c r="R582"/>
  <c r="R584"/>
  <c r="R586"/>
  <c r="R588"/>
  <c r="R590"/>
  <c r="R592"/>
  <c r="R594"/>
  <c r="R596"/>
  <c r="R601"/>
  <c r="R603"/>
  <c r="R605"/>
  <c r="R607"/>
  <c r="R609"/>
  <c r="R611"/>
  <c r="R613"/>
  <c r="R615"/>
  <c r="R617"/>
  <c r="R619"/>
  <c r="R621"/>
  <c r="R623"/>
  <c r="R625"/>
  <c r="R629"/>
  <c r="R631"/>
  <c r="O739"/>
  <c r="O755" s="1"/>
  <c r="Q739"/>
  <c r="Q755" s="1"/>
  <c r="L855"/>
  <c r="G13" i="7" s="1"/>
  <c r="G12" s="1"/>
  <c r="I970" i="8"/>
  <c r="L970"/>
  <c r="O955"/>
  <c r="I956"/>
  <c r="S1414"/>
  <c r="S1416"/>
  <c r="S1418"/>
  <c r="S1420"/>
  <c r="S1422"/>
  <c r="S1424"/>
  <c r="S1426"/>
  <c r="S1428"/>
  <c r="R1502"/>
  <c r="R1503"/>
  <c r="R1504"/>
  <c r="S1505"/>
  <c r="S1643"/>
  <c r="S1647"/>
  <c r="S1649"/>
  <c r="S1657"/>
  <c r="S1659"/>
  <c r="S1661"/>
  <c r="S1663"/>
  <c r="S1665"/>
  <c r="S1667"/>
  <c r="S1669"/>
  <c r="S1671"/>
  <c r="S1673"/>
  <c r="J230" i="7"/>
  <c r="S1804" i="8"/>
  <c r="J955"/>
  <c r="J956" s="1"/>
  <c r="Q955"/>
  <c r="M956"/>
  <c r="H159" i="7" s="1"/>
  <c r="H157" s="1"/>
  <c r="M1570" i="8"/>
  <c r="E99" i="7"/>
  <c r="I89" i="5"/>
  <c r="I72"/>
  <c r="F83"/>
  <c r="F82" s="1"/>
  <c r="O843" i="8"/>
  <c r="G569" i="7"/>
  <c r="J569" s="1"/>
  <c r="I74" i="5"/>
  <c r="D71"/>
  <c r="F65"/>
  <c r="J44" i="7"/>
  <c r="L44" s="1"/>
  <c r="F41" i="5"/>
  <c r="J42" i="7"/>
  <c r="L42" s="1"/>
  <c r="J46"/>
  <c r="L46" s="1"/>
  <c r="D57" i="5"/>
  <c r="J178" i="7"/>
  <c r="D8" i="5"/>
  <c r="F76"/>
  <c r="G292" i="7"/>
  <c r="J179"/>
  <c r="J160"/>
  <c r="J162"/>
  <c r="J164"/>
  <c r="J166"/>
  <c r="J168"/>
  <c r="J170"/>
  <c r="J172"/>
  <c r="J174"/>
  <c r="G500"/>
  <c r="S381" i="8"/>
  <c r="G17" i="5"/>
  <c r="J75"/>
  <c r="O98" i="8"/>
  <c r="O114" s="1"/>
  <c r="G70" i="3"/>
  <c r="I70" s="1"/>
  <c r="K270" i="8"/>
  <c r="K286" s="1"/>
  <c r="P270"/>
  <c r="P286" s="1"/>
  <c r="R1803"/>
  <c r="R1643"/>
  <c r="R1648"/>
  <c r="R1649"/>
  <c r="R1658"/>
  <c r="R1659"/>
  <c r="R1662"/>
  <c r="R1663"/>
  <c r="R1666"/>
  <c r="R1667"/>
  <c r="R1670"/>
  <c r="R1671"/>
  <c r="S1677"/>
  <c r="R1420"/>
  <c r="R1424"/>
  <c r="R1428"/>
  <c r="H970"/>
  <c r="C17" i="5"/>
  <c r="J45" i="7"/>
  <c r="L45" s="1"/>
  <c r="J49"/>
  <c r="J43"/>
  <c r="L43" s="1"/>
  <c r="J47"/>
  <c r="L47" s="1"/>
  <c r="F17" i="5"/>
  <c r="J570" i="7"/>
  <c r="J572"/>
  <c r="J574"/>
  <c r="J576"/>
  <c r="J586"/>
  <c r="J588"/>
  <c r="J590"/>
  <c r="J592"/>
  <c r="J594"/>
  <c r="J596"/>
  <c r="J598"/>
  <c r="J600"/>
  <c r="J602"/>
  <c r="J610"/>
  <c r="J612"/>
  <c r="J614"/>
  <c r="J616"/>
  <c r="J618"/>
  <c r="J620"/>
  <c r="J622"/>
  <c r="J624"/>
  <c r="J626"/>
  <c r="J628"/>
  <c r="J630"/>
  <c r="J632"/>
  <c r="J634"/>
  <c r="C41" i="5"/>
  <c r="C65"/>
  <c r="C50"/>
  <c r="C11" i="6"/>
  <c r="J907" i="8"/>
  <c r="E500" i="7"/>
  <c r="K500" s="1"/>
  <c r="D11" i="6"/>
  <c r="R1806" i="8"/>
  <c r="R1644"/>
  <c r="R1646"/>
  <c r="R1647"/>
  <c r="R1650"/>
  <c r="R1656"/>
  <c r="R1657"/>
  <c r="R1660"/>
  <c r="R1661"/>
  <c r="R1664"/>
  <c r="R1665"/>
  <c r="R1668"/>
  <c r="R1669"/>
  <c r="R1672"/>
  <c r="R1673"/>
  <c r="P1702"/>
  <c r="S1506"/>
  <c r="R1414"/>
  <c r="R1418"/>
  <c r="R1422"/>
  <c r="R1426"/>
  <c r="I56" i="5"/>
  <c r="I28"/>
  <c r="I33"/>
  <c r="I40"/>
  <c r="I43"/>
  <c r="I45"/>
  <c r="I55"/>
  <c r="I60"/>
  <c r="I62"/>
  <c r="I68"/>
  <c r="I78"/>
  <c r="I81"/>
  <c r="I25"/>
  <c r="I27"/>
  <c r="I29"/>
  <c r="I32"/>
  <c r="I37"/>
  <c r="I39"/>
  <c r="I44"/>
  <c r="F57"/>
  <c r="I59"/>
  <c r="I69"/>
  <c r="I77"/>
  <c r="I79"/>
  <c r="J366" i="7"/>
  <c r="J368"/>
  <c r="J370"/>
  <c r="J372"/>
  <c r="J374"/>
  <c r="J376"/>
  <c r="J378"/>
  <c r="J380"/>
  <c r="J382"/>
  <c r="J384"/>
  <c r="J386"/>
  <c r="J388"/>
  <c r="J390"/>
  <c r="J392"/>
  <c r="J394"/>
  <c r="J483"/>
  <c r="J485"/>
  <c r="J487"/>
  <c r="J489"/>
  <c r="J491"/>
  <c r="J493"/>
  <c r="J495"/>
  <c r="J497"/>
  <c r="J499"/>
  <c r="I10" i="5"/>
  <c r="I12"/>
  <c r="I14"/>
  <c r="I16"/>
  <c r="J14" i="7"/>
  <c r="J17"/>
  <c r="J19"/>
  <c r="J21"/>
  <c r="J23"/>
  <c r="J25"/>
  <c r="J27"/>
  <c r="J29"/>
  <c r="J31"/>
  <c r="J33"/>
  <c r="J35"/>
  <c r="J37"/>
  <c r="J39"/>
  <c r="J61"/>
  <c r="J63"/>
  <c r="J65"/>
  <c r="J67"/>
  <c r="J69"/>
  <c r="J71"/>
  <c r="J73"/>
  <c r="J75"/>
  <c r="J77"/>
  <c r="J79"/>
  <c r="J81"/>
  <c r="J83"/>
  <c r="J85"/>
  <c r="J87"/>
  <c r="J89"/>
  <c r="J91"/>
  <c r="J93"/>
  <c r="J95"/>
  <c r="J97"/>
  <c r="J100"/>
  <c r="L100" s="1"/>
  <c r="J103"/>
  <c r="L103" s="1"/>
  <c r="J104"/>
  <c r="L104" s="1"/>
  <c r="I11" i="5"/>
  <c r="I13"/>
  <c r="I15"/>
  <c r="G130" i="7"/>
  <c r="J133"/>
  <c r="J135"/>
  <c r="J137"/>
  <c r="J139"/>
  <c r="J141"/>
  <c r="J143"/>
  <c r="J145"/>
  <c r="J147"/>
  <c r="J149"/>
  <c r="J151"/>
  <c r="J153"/>
  <c r="J155"/>
  <c r="J182"/>
  <c r="J184"/>
  <c r="J186"/>
  <c r="J188"/>
  <c r="J190"/>
  <c r="J192"/>
  <c r="J194"/>
  <c r="J203"/>
  <c r="J205"/>
  <c r="J207"/>
  <c r="J209"/>
  <c r="J211"/>
  <c r="J213"/>
  <c r="J215"/>
  <c r="J217"/>
  <c r="J219"/>
  <c r="J221"/>
  <c r="J223"/>
  <c r="J225"/>
  <c r="J227"/>
  <c r="G260"/>
  <c r="J264"/>
  <c r="J266"/>
  <c r="J268"/>
  <c r="J270"/>
  <c r="J272"/>
  <c r="J274"/>
  <c r="J276"/>
  <c r="J278"/>
  <c r="J280"/>
  <c r="J282"/>
  <c r="J284"/>
  <c r="J286"/>
  <c r="J288"/>
  <c r="J290"/>
  <c r="J295"/>
  <c r="J297"/>
  <c r="J299"/>
  <c r="J301"/>
  <c r="J303"/>
  <c r="J305"/>
  <c r="J307"/>
  <c r="J309"/>
  <c r="J311"/>
  <c r="J313"/>
  <c r="J315"/>
  <c r="J317"/>
  <c r="J319"/>
  <c r="J321"/>
  <c r="J323"/>
  <c r="J334"/>
  <c r="J336"/>
  <c r="J338"/>
  <c r="J340"/>
  <c r="J342"/>
  <c r="J344"/>
  <c r="J346"/>
  <c r="J348"/>
  <c r="J350"/>
  <c r="J352"/>
  <c r="J354"/>
  <c r="J356"/>
  <c r="J358"/>
  <c r="J360"/>
  <c r="K851" i="8"/>
  <c r="K852" s="1"/>
  <c r="H855"/>
  <c r="D13" i="7" s="1"/>
  <c r="D12" s="1"/>
  <c r="S849" i="8"/>
  <c r="S854" s="1"/>
  <c r="P851"/>
  <c r="P852" s="1"/>
  <c r="K757"/>
  <c r="P757"/>
  <c r="P773" s="1"/>
  <c r="C80" i="5"/>
  <c r="I80" s="1"/>
  <c r="S579" i="8"/>
  <c r="S581"/>
  <c r="S583"/>
  <c r="S585"/>
  <c r="S587"/>
  <c r="S589"/>
  <c r="S591"/>
  <c r="S593"/>
  <c r="S595"/>
  <c r="S600"/>
  <c r="S602"/>
  <c r="S604"/>
  <c r="S606"/>
  <c r="S608"/>
  <c r="S610"/>
  <c r="S612"/>
  <c r="S614"/>
  <c r="S616"/>
  <c r="S618"/>
  <c r="S620"/>
  <c r="S622"/>
  <c r="S626"/>
  <c r="S628"/>
  <c r="S630"/>
  <c r="S632"/>
  <c r="K288"/>
  <c r="R215"/>
  <c r="R217"/>
  <c r="R219"/>
  <c r="R221"/>
  <c r="R223"/>
  <c r="R225"/>
  <c r="R227"/>
  <c r="R229"/>
  <c r="R231"/>
  <c r="R233"/>
  <c r="R235"/>
  <c r="R237"/>
  <c r="R239"/>
  <c r="R241"/>
  <c r="R243"/>
  <c r="R245"/>
  <c r="J288"/>
  <c r="J304" s="1"/>
  <c r="K98"/>
  <c r="P98"/>
  <c r="P128" s="1"/>
  <c r="R21"/>
  <c r="R23"/>
  <c r="R25"/>
  <c r="R27"/>
  <c r="R31"/>
  <c r="R32"/>
  <c r="R34"/>
  <c r="R36"/>
  <c r="R38"/>
  <c r="R40"/>
  <c r="R42"/>
  <c r="R44"/>
  <c r="R46"/>
  <c r="R48"/>
  <c r="R50"/>
  <c r="R52"/>
  <c r="AK32" i="3"/>
  <c r="AM33"/>
  <c r="AM63"/>
  <c r="AK62"/>
  <c r="AK58" s="1"/>
  <c r="F8" i="5"/>
  <c r="F24"/>
  <c r="F35"/>
  <c r="I88"/>
  <c r="J16" i="7"/>
  <c r="J18"/>
  <c r="J20"/>
  <c r="J22"/>
  <c r="J24"/>
  <c r="J26"/>
  <c r="J28"/>
  <c r="J30"/>
  <c r="J32"/>
  <c r="J34"/>
  <c r="J36"/>
  <c r="J38"/>
  <c r="E48"/>
  <c r="K48" s="1"/>
  <c r="M881" i="8"/>
  <c r="AS11" i="3"/>
  <c r="AK34"/>
  <c r="AM35"/>
  <c r="AK55"/>
  <c r="AM55" s="1"/>
  <c r="AM56"/>
  <c r="D128"/>
  <c r="AQ18" s="1"/>
  <c r="F134"/>
  <c r="I32" i="16"/>
  <c r="AM134" i="3"/>
  <c r="F71" i="5"/>
  <c r="G641" i="7"/>
  <c r="J641" s="1"/>
  <c r="O855" i="8"/>
  <c r="I881"/>
  <c r="J881"/>
  <c r="J60" i="7"/>
  <c r="J62"/>
  <c r="J64"/>
  <c r="J66"/>
  <c r="J68"/>
  <c r="J70"/>
  <c r="J72"/>
  <c r="J74"/>
  <c r="J76"/>
  <c r="J78"/>
  <c r="J80"/>
  <c r="J82"/>
  <c r="J84"/>
  <c r="J86"/>
  <c r="J88"/>
  <c r="J90"/>
  <c r="J92"/>
  <c r="J94"/>
  <c r="J96"/>
  <c r="J98"/>
  <c r="F100"/>
  <c r="F103"/>
  <c r="J108"/>
  <c r="J109"/>
  <c r="J110"/>
  <c r="J111"/>
  <c r="J112"/>
  <c r="J113"/>
  <c r="J114"/>
  <c r="J115"/>
  <c r="J116"/>
  <c r="J117"/>
  <c r="J118"/>
  <c r="J119"/>
  <c r="J120"/>
  <c r="J121"/>
  <c r="J122"/>
  <c r="J123"/>
  <c r="J124"/>
  <c r="J125"/>
  <c r="J126"/>
  <c r="J127"/>
  <c r="J128"/>
  <c r="J129"/>
  <c r="J131"/>
  <c r="L131" s="1"/>
  <c r="J134"/>
  <c r="J136"/>
  <c r="J138"/>
  <c r="J140"/>
  <c r="J142"/>
  <c r="J144"/>
  <c r="J146"/>
  <c r="J148"/>
  <c r="J150"/>
  <c r="J152"/>
  <c r="J154"/>
  <c r="J156"/>
  <c r="J161"/>
  <c r="J163"/>
  <c r="J165"/>
  <c r="J167"/>
  <c r="J169"/>
  <c r="J171"/>
  <c r="J173"/>
  <c r="J231"/>
  <c r="J233"/>
  <c r="J235"/>
  <c r="J237"/>
  <c r="J239"/>
  <c r="J241"/>
  <c r="J243"/>
  <c r="J245"/>
  <c r="J247"/>
  <c r="J249"/>
  <c r="J251"/>
  <c r="J253"/>
  <c r="J255"/>
  <c r="J257"/>
  <c r="J259"/>
  <c r="J451"/>
  <c r="J453"/>
  <c r="J455"/>
  <c r="J457"/>
  <c r="J459"/>
  <c r="J461"/>
  <c r="J463"/>
  <c r="J465"/>
  <c r="J467"/>
  <c r="J469"/>
  <c r="J471"/>
  <c r="J473"/>
  <c r="J475"/>
  <c r="J477"/>
  <c r="J479"/>
  <c r="J481"/>
  <c r="J578"/>
  <c r="J580"/>
  <c r="J582"/>
  <c r="J584"/>
  <c r="J604"/>
  <c r="J606"/>
  <c r="J608"/>
  <c r="S21" i="8"/>
  <c r="R22"/>
  <c r="S23"/>
  <c r="R24"/>
  <c r="S25"/>
  <c r="R26"/>
  <c r="S27"/>
  <c r="R28"/>
  <c r="S29"/>
  <c r="R30"/>
  <c r="S31"/>
  <c r="S32"/>
  <c r="R33"/>
  <c r="S34"/>
  <c r="R35"/>
  <c r="S36"/>
  <c r="R37"/>
  <c r="S38"/>
  <c r="R39"/>
  <c r="S40"/>
  <c r="R41"/>
  <c r="S42"/>
  <c r="R43"/>
  <c r="S44"/>
  <c r="R45"/>
  <c r="S46"/>
  <c r="R47"/>
  <c r="S48"/>
  <c r="R49"/>
  <c r="S50"/>
  <c r="R51"/>
  <c r="S52"/>
  <c r="R53"/>
  <c r="S54"/>
  <c r="S211"/>
  <c r="R212"/>
  <c r="R214"/>
  <c r="S215"/>
  <c r="R216"/>
  <c r="S217"/>
  <c r="R218"/>
  <c r="S219"/>
  <c r="S221"/>
  <c r="R222"/>
  <c r="S223"/>
  <c r="R224"/>
  <c r="S225"/>
  <c r="R226"/>
  <c r="S227"/>
  <c r="R228"/>
  <c r="S229"/>
  <c r="R230"/>
  <c r="S231"/>
  <c r="R232"/>
  <c r="S233"/>
  <c r="R234"/>
  <c r="S235"/>
  <c r="R236"/>
  <c r="S237"/>
  <c r="R238"/>
  <c r="S239"/>
  <c r="R240"/>
  <c r="S241"/>
  <c r="R242"/>
  <c r="S243"/>
  <c r="R244"/>
  <c r="S245"/>
  <c r="R246"/>
  <c r="J270"/>
  <c r="J286" s="1"/>
  <c r="O270"/>
  <c r="O286" s="1"/>
  <c r="Q270"/>
  <c r="P288"/>
  <c r="P304" s="1"/>
  <c r="I304"/>
  <c r="M304"/>
  <c r="E564" i="7"/>
  <c r="K564" s="1"/>
  <c r="R381" i="8"/>
  <c r="C98" i="6"/>
  <c r="F98"/>
  <c r="S467" i="8"/>
  <c r="S578"/>
  <c r="R579"/>
  <c r="S580"/>
  <c r="R581"/>
  <c r="S582"/>
  <c r="R583"/>
  <c r="S584"/>
  <c r="R585"/>
  <c r="S586"/>
  <c r="S588"/>
  <c r="R589"/>
  <c r="S590"/>
  <c r="R591"/>
  <c r="S592"/>
  <c r="R593"/>
  <c r="S594"/>
  <c r="R595"/>
  <c r="S596"/>
  <c r="R600"/>
  <c r="S601"/>
  <c r="R602"/>
  <c r="S603"/>
  <c r="R604"/>
  <c r="S605"/>
  <c r="R606"/>
  <c r="S607"/>
  <c r="R608"/>
  <c r="S609"/>
  <c r="R610"/>
  <c r="S611"/>
  <c r="R612"/>
  <c r="S613"/>
  <c r="R614"/>
  <c r="S615"/>
  <c r="R616"/>
  <c r="S617"/>
  <c r="R618"/>
  <c r="S619"/>
  <c r="R620"/>
  <c r="S621"/>
  <c r="R622"/>
  <c r="S623"/>
  <c r="K658"/>
  <c r="S625"/>
  <c r="R626"/>
  <c r="S627"/>
  <c r="R628"/>
  <c r="S629"/>
  <c r="R630"/>
  <c r="S631"/>
  <c r="R632"/>
  <c r="Q656"/>
  <c r="S697"/>
  <c r="R736"/>
  <c r="K739"/>
  <c r="K755" s="1"/>
  <c r="J757"/>
  <c r="J773" s="1"/>
  <c r="E568" i="7"/>
  <c r="K568" s="1"/>
  <c r="R849" i="8"/>
  <c r="R851" s="1"/>
  <c r="R852" s="1"/>
  <c r="O851"/>
  <c r="O852" s="1"/>
  <c r="Q851"/>
  <c r="Q852" s="1"/>
  <c r="J854"/>
  <c r="J855" s="1"/>
  <c r="Q854"/>
  <c r="Q880" s="1"/>
  <c r="S880" s="1"/>
  <c r="I855"/>
  <c r="E13" i="7" s="1"/>
  <c r="K13" s="1"/>
  <c r="K12" s="1"/>
  <c r="K855" i="8"/>
  <c r="M855"/>
  <c r="P855"/>
  <c r="J505" i="7"/>
  <c r="J507"/>
  <c r="J509"/>
  <c r="J517"/>
  <c r="J519"/>
  <c r="J521"/>
  <c r="J523"/>
  <c r="J525"/>
  <c r="J527"/>
  <c r="J529"/>
  <c r="J531"/>
  <c r="J533"/>
  <c r="J535"/>
  <c r="J537"/>
  <c r="J539"/>
  <c r="J541"/>
  <c r="J543"/>
  <c r="J545"/>
  <c r="J547"/>
  <c r="J549"/>
  <c r="J551"/>
  <c r="J553"/>
  <c r="I46" i="6"/>
  <c r="I47"/>
  <c r="I48"/>
  <c r="I51"/>
  <c r="I53"/>
  <c r="I55"/>
  <c r="I57"/>
  <c r="I59"/>
  <c r="I61"/>
  <c r="I63"/>
  <c r="I65"/>
  <c r="I67"/>
  <c r="I69"/>
  <c r="I71"/>
  <c r="I73"/>
  <c r="I75"/>
  <c r="I77"/>
  <c r="I79"/>
  <c r="I81"/>
  <c r="I83"/>
  <c r="I87"/>
  <c r="I89"/>
  <c r="K89" s="1"/>
  <c r="Q98" i="8"/>
  <c r="J80"/>
  <c r="P80"/>
  <c r="R211"/>
  <c r="L304"/>
  <c r="N402"/>
  <c r="S736"/>
  <c r="J739"/>
  <c r="J755" s="1"/>
  <c r="R888"/>
  <c r="K907"/>
  <c r="S949"/>
  <c r="S952" s="1"/>
  <c r="H956"/>
  <c r="L956"/>
  <c r="K1455"/>
  <c r="K1471" s="1"/>
  <c r="R1430"/>
  <c r="R1432"/>
  <c r="R1434"/>
  <c r="R1436"/>
  <c r="J1570"/>
  <c r="J1588" s="1"/>
  <c r="S1560"/>
  <c r="S1578" s="1"/>
  <c r="S1607" s="1"/>
  <c r="S888"/>
  <c r="J891"/>
  <c r="J918" s="1"/>
  <c r="J935" s="1"/>
  <c r="R949"/>
  <c r="O1471"/>
  <c r="R1413"/>
  <c r="R1415"/>
  <c r="R1417"/>
  <c r="R1419"/>
  <c r="R1421"/>
  <c r="R1423"/>
  <c r="R1425"/>
  <c r="R1427"/>
  <c r="R1429"/>
  <c r="R1431"/>
  <c r="R1433"/>
  <c r="R1435"/>
  <c r="S1437"/>
  <c r="S1438"/>
  <c r="S1439"/>
  <c r="S1440"/>
  <c r="S1441"/>
  <c r="S1442"/>
  <c r="S1443"/>
  <c r="P1455"/>
  <c r="P1471" s="1"/>
  <c r="H1471"/>
  <c r="C119" i="6" s="1"/>
  <c r="C117" s="1"/>
  <c r="N1471" i="8"/>
  <c r="P1473"/>
  <c r="P1601" s="1"/>
  <c r="S1502"/>
  <c r="S1503"/>
  <c r="S1504"/>
  <c r="R1505"/>
  <c r="R1506"/>
  <c r="J1554"/>
  <c r="F450" i="7"/>
  <c r="S1644" i="8"/>
  <c r="S1648"/>
  <c r="S1656"/>
  <c r="S1658"/>
  <c r="S1660"/>
  <c r="S1662"/>
  <c r="S1664"/>
  <c r="S1666"/>
  <c r="S1668"/>
  <c r="S1670"/>
  <c r="S1672"/>
  <c r="R1676"/>
  <c r="F126" i="6"/>
  <c r="F124" s="1"/>
  <c r="P1723" i="8"/>
  <c r="I1783"/>
  <c r="S1785" s="1"/>
  <c r="P1476"/>
  <c r="L1489"/>
  <c r="G396" i="7" s="1"/>
  <c r="K1554" i="8"/>
  <c r="Q1554"/>
  <c r="Q1572" s="1"/>
  <c r="N1560"/>
  <c r="R1674"/>
  <c r="J229" i="7"/>
  <c r="D102"/>
  <c r="J102" s="1"/>
  <c r="L102" s="1"/>
  <c r="S1642" i="8"/>
  <c r="R1645"/>
  <c r="S1651"/>
  <c r="S1652"/>
  <c r="S1653"/>
  <c r="S1654"/>
  <c r="S1655"/>
  <c r="S1675"/>
  <c r="S1678"/>
  <c r="N1708"/>
  <c r="N1726" s="1"/>
  <c r="D197" i="7"/>
  <c r="R1804" i="8"/>
  <c r="G126" i="6"/>
  <c r="R1677" i="8"/>
  <c r="R1675"/>
  <c r="R1655"/>
  <c r="R1653"/>
  <c r="R1652"/>
  <c r="R1642"/>
  <c r="C30" i="5"/>
  <c r="E19"/>
  <c r="E20"/>
  <c r="E21"/>
  <c r="E22"/>
  <c r="E23"/>
  <c r="E61"/>
  <c r="J656" i="8"/>
  <c r="I19" i="5"/>
  <c r="I20"/>
  <c r="I21"/>
  <c r="I22"/>
  <c r="I23"/>
  <c r="C24"/>
  <c r="E34"/>
  <c r="E46"/>
  <c r="E47"/>
  <c r="E52"/>
  <c r="E53"/>
  <c r="E54"/>
  <c r="I61"/>
  <c r="E66"/>
  <c r="E67"/>
  <c r="E70"/>
  <c r="C71"/>
  <c r="R624" i="8"/>
  <c r="K639"/>
  <c r="K656" s="1"/>
  <c r="J658"/>
  <c r="J674" s="1"/>
  <c r="I34" i="5"/>
  <c r="I46"/>
  <c r="I47"/>
  <c r="I52"/>
  <c r="I53"/>
  <c r="I54"/>
  <c r="I67"/>
  <c r="I70"/>
  <c r="I39" i="6"/>
  <c r="I40"/>
  <c r="I41"/>
  <c r="I42"/>
  <c r="I43"/>
  <c r="I93"/>
  <c r="I128"/>
  <c r="S624" i="8"/>
  <c r="J639"/>
  <c r="J96"/>
  <c r="D41" i="5"/>
  <c r="S20" i="8"/>
  <c r="S121"/>
  <c r="I114"/>
  <c r="R20"/>
  <c r="K80"/>
  <c r="K96" s="1"/>
  <c r="J98"/>
  <c r="D24" i="5"/>
  <c r="E84"/>
  <c r="K1702" i="8"/>
  <c r="E396" i="7"/>
  <c r="J10" i="5"/>
  <c r="J11"/>
  <c r="J12"/>
  <c r="J13"/>
  <c r="J14"/>
  <c r="J36"/>
  <c r="J84"/>
  <c r="K1473" i="8"/>
  <c r="J44" i="5"/>
  <c r="J77"/>
  <c r="J1473" i="8"/>
  <c r="S1475" s="1"/>
  <c r="R1440"/>
  <c r="H396" i="7"/>
  <c r="K230"/>
  <c r="K261"/>
  <c r="N1458" i="8"/>
  <c r="N1476"/>
  <c r="N1604" s="1"/>
  <c r="K177" i="7"/>
  <c r="K179"/>
  <c r="Q1476" i="8"/>
  <c r="I9" i="5"/>
  <c r="C8"/>
  <c r="E31"/>
  <c r="D30"/>
  <c r="I36"/>
  <c r="C35"/>
  <c r="I49"/>
  <c r="C48"/>
  <c r="I48" s="1"/>
  <c r="F50"/>
  <c r="I51"/>
  <c r="E9"/>
  <c r="E11"/>
  <c r="E13"/>
  <c r="I18"/>
  <c r="I26"/>
  <c r="J27"/>
  <c r="E36"/>
  <c r="E44"/>
  <c r="E49"/>
  <c r="E18"/>
  <c r="D17"/>
  <c r="E51"/>
  <c r="D50"/>
  <c r="J16"/>
  <c r="E10"/>
  <c r="E12"/>
  <c r="E14"/>
  <c r="J25"/>
  <c r="J29"/>
  <c r="F30"/>
  <c r="I31"/>
  <c r="J32"/>
  <c r="J38"/>
  <c r="J39"/>
  <c r="I42"/>
  <c r="J43"/>
  <c r="J55"/>
  <c r="I58"/>
  <c r="J59"/>
  <c r="J62"/>
  <c r="I66"/>
  <c r="J68"/>
  <c r="J72"/>
  <c r="I73"/>
  <c r="J74"/>
  <c r="E77"/>
  <c r="J15"/>
  <c r="J19"/>
  <c r="J20"/>
  <c r="J21"/>
  <c r="J22"/>
  <c r="J23"/>
  <c r="J26"/>
  <c r="J28"/>
  <c r="J31"/>
  <c r="J33"/>
  <c r="J34"/>
  <c r="J37"/>
  <c r="J40"/>
  <c r="J45"/>
  <c r="J46"/>
  <c r="J47"/>
  <c r="J52"/>
  <c r="J53"/>
  <c r="J54"/>
  <c r="J56"/>
  <c r="J58"/>
  <c r="J60"/>
  <c r="J61"/>
  <c r="J63"/>
  <c r="D65"/>
  <c r="J66"/>
  <c r="J67"/>
  <c r="J69"/>
  <c r="J70"/>
  <c r="J73"/>
  <c r="C76"/>
  <c r="J78"/>
  <c r="J81"/>
  <c r="I84"/>
  <c r="I83" s="1"/>
  <c r="J85"/>
  <c r="J86"/>
  <c r="J89"/>
  <c r="F104" i="7"/>
  <c r="G175"/>
  <c r="J181"/>
  <c r="J183"/>
  <c r="J185"/>
  <c r="J187"/>
  <c r="J189"/>
  <c r="J191"/>
  <c r="J193"/>
  <c r="J195"/>
  <c r="J200"/>
  <c r="L200" s="1"/>
  <c r="J202"/>
  <c r="J204"/>
  <c r="J206"/>
  <c r="J208"/>
  <c r="J210"/>
  <c r="J212"/>
  <c r="J214"/>
  <c r="J216"/>
  <c r="J218"/>
  <c r="J220"/>
  <c r="J222"/>
  <c r="J224"/>
  <c r="J226"/>
  <c r="K260"/>
  <c r="J79" i="5"/>
  <c r="F42" i="7"/>
  <c r="F43"/>
  <c r="F44"/>
  <c r="F45"/>
  <c r="F46"/>
  <c r="F47"/>
  <c r="J293"/>
  <c r="G362"/>
  <c r="K565"/>
  <c r="J568"/>
  <c r="I12" i="6"/>
  <c r="I13"/>
  <c r="I14"/>
  <c r="I15"/>
  <c r="I16"/>
  <c r="I17"/>
  <c r="I18"/>
  <c r="I19"/>
  <c r="I20"/>
  <c r="J23"/>
  <c r="J24"/>
  <c r="J25"/>
  <c r="J26"/>
  <c r="J27"/>
  <c r="J28"/>
  <c r="J30"/>
  <c r="I31"/>
  <c r="J32"/>
  <c r="I33"/>
  <c r="J34"/>
  <c r="I35"/>
  <c r="J37"/>
  <c r="I100"/>
  <c r="I101"/>
  <c r="I102"/>
  <c r="I103"/>
  <c r="I104"/>
  <c r="I105"/>
  <c r="I106"/>
  <c r="I107"/>
  <c r="I108"/>
  <c r="I109"/>
  <c r="I110"/>
  <c r="I111"/>
  <c r="I112"/>
  <c r="I113"/>
  <c r="I114"/>
  <c r="I115"/>
  <c r="I133"/>
  <c r="I135"/>
  <c r="I137"/>
  <c r="I139"/>
  <c r="I141"/>
  <c r="I143"/>
  <c r="I145"/>
  <c r="J232" i="7"/>
  <c r="J234"/>
  <c r="J236"/>
  <c r="J238"/>
  <c r="J240"/>
  <c r="J242"/>
  <c r="J244"/>
  <c r="J246"/>
  <c r="J248"/>
  <c r="J250"/>
  <c r="J252"/>
  <c r="J254"/>
  <c r="J256"/>
  <c r="J258"/>
  <c r="J263"/>
  <c r="J265"/>
  <c r="J267"/>
  <c r="J269"/>
  <c r="J271"/>
  <c r="J273"/>
  <c r="J275"/>
  <c r="J277"/>
  <c r="J279"/>
  <c r="J281"/>
  <c r="J283"/>
  <c r="J285"/>
  <c r="J287"/>
  <c r="J289"/>
  <c r="J291"/>
  <c r="D292"/>
  <c r="J296"/>
  <c r="J298"/>
  <c r="J300"/>
  <c r="J302"/>
  <c r="J304"/>
  <c r="J306"/>
  <c r="J308"/>
  <c r="J310"/>
  <c r="J312"/>
  <c r="J314"/>
  <c r="J316"/>
  <c r="J318"/>
  <c r="J320"/>
  <c r="J322"/>
  <c r="J325"/>
  <c r="J327"/>
  <c r="J335"/>
  <c r="L335" s="1"/>
  <c r="J337"/>
  <c r="J339"/>
  <c r="J341"/>
  <c r="J343"/>
  <c r="J345"/>
  <c r="J347"/>
  <c r="J349"/>
  <c r="J351"/>
  <c r="J353"/>
  <c r="J355"/>
  <c r="J357"/>
  <c r="J359"/>
  <c r="J361"/>
  <c r="K362"/>
  <c r="K363"/>
  <c r="J365"/>
  <c r="J367"/>
  <c r="J369"/>
  <c r="J371"/>
  <c r="J373"/>
  <c r="J375"/>
  <c r="J377"/>
  <c r="J379"/>
  <c r="J381"/>
  <c r="J383"/>
  <c r="J385"/>
  <c r="J387"/>
  <c r="J389"/>
  <c r="J391"/>
  <c r="J393"/>
  <c r="J452"/>
  <c r="J454"/>
  <c r="J456"/>
  <c r="J458"/>
  <c r="J460"/>
  <c r="J462"/>
  <c r="J464"/>
  <c r="J466"/>
  <c r="J468"/>
  <c r="J470"/>
  <c r="J472"/>
  <c r="J474"/>
  <c r="J476"/>
  <c r="J478"/>
  <c r="J480"/>
  <c r="J482"/>
  <c r="J484"/>
  <c r="J486"/>
  <c r="J488"/>
  <c r="J490"/>
  <c r="J492"/>
  <c r="J494"/>
  <c r="J496"/>
  <c r="J498"/>
  <c r="J504"/>
  <c r="J506"/>
  <c r="J508"/>
  <c r="J510"/>
  <c r="J512"/>
  <c r="J514"/>
  <c r="J516"/>
  <c r="J518"/>
  <c r="J520"/>
  <c r="J522"/>
  <c r="J524"/>
  <c r="J526"/>
  <c r="J528"/>
  <c r="J530"/>
  <c r="J532"/>
  <c r="J534"/>
  <c r="J536"/>
  <c r="J538"/>
  <c r="J540"/>
  <c r="J542"/>
  <c r="J544"/>
  <c r="J546"/>
  <c r="J548"/>
  <c r="J550"/>
  <c r="J552"/>
  <c r="J571"/>
  <c r="J573"/>
  <c r="J575"/>
  <c r="J577"/>
  <c r="J579"/>
  <c r="J581"/>
  <c r="J583"/>
  <c r="J585"/>
  <c r="J587"/>
  <c r="J589"/>
  <c r="J591"/>
  <c r="J593"/>
  <c r="J595"/>
  <c r="J597"/>
  <c r="J599"/>
  <c r="J601"/>
  <c r="J603"/>
  <c r="J605"/>
  <c r="J607"/>
  <c r="J609"/>
  <c r="J611"/>
  <c r="J613"/>
  <c r="J615"/>
  <c r="J617"/>
  <c r="J619"/>
  <c r="J621"/>
  <c r="J623"/>
  <c r="J625"/>
  <c r="J627"/>
  <c r="J629"/>
  <c r="J631"/>
  <c r="J633"/>
  <c r="J12" i="6"/>
  <c r="J13"/>
  <c r="J14"/>
  <c r="J15"/>
  <c r="J16"/>
  <c r="J17"/>
  <c r="E18"/>
  <c r="J18"/>
  <c r="J19"/>
  <c r="J20"/>
  <c r="I23"/>
  <c r="I24"/>
  <c r="I25"/>
  <c r="I26"/>
  <c r="I27"/>
  <c r="I28"/>
  <c r="I30"/>
  <c r="J31"/>
  <c r="I32"/>
  <c r="J33"/>
  <c r="I34"/>
  <c r="J36"/>
  <c r="I37"/>
  <c r="F45"/>
  <c r="I50"/>
  <c r="I52"/>
  <c r="I54"/>
  <c r="I56"/>
  <c r="I58"/>
  <c r="I60"/>
  <c r="I62"/>
  <c r="I64"/>
  <c r="I66"/>
  <c r="I68"/>
  <c r="I70"/>
  <c r="I72"/>
  <c r="I74"/>
  <c r="I76"/>
  <c r="I78"/>
  <c r="I80"/>
  <c r="I82"/>
  <c r="I84"/>
  <c r="I88"/>
  <c r="I90"/>
  <c r="I97"/>
  <c r="I129"/>
  <c r="I131"/>
  <c r="I132"/>
  <c r="I134"/>
  <c r="I136"/>
  <c r="I138"/>
  <c r="I140"/>
  <c r="O1708" i="8"/>
  <c r="O1726" s="1"/>
  <c r="O1767" s="1"/>
  <c r="O1786" s="1"/>
  <c r="Q1726"/>
  <c r="Q1767" s="1"/>
  <c r="Q1777" s="1"/>
  <c r="R1654"/>
  <c r="O1702"/>
  <c r="Q1702"/>
  <c r="K178" i="7"/>
  <c r="R1651" i="8"/>
  <c r="H18" i="5"/>
  <c r="J18"/>
  <c r="H20"/>
  <c r="H23"/>
  <c r="S1650" i="8"/>
  <c r="H25" i="5"/>
  <c r="H53"/>
  <c r="S1646" i="8"/>
  <c r="G24" i="5"/>
  <c r="S1645" i="8"/>
  <c r="O1723"/>
  <c r="O1764" s="1"/>
  <c r="Q1723"/>
  <c r="G8" i="5"/>
  <c r="G80"/>
  <c r="J80" s="1"/>
  <c r="G88"/>
  <c r="J88" s="1"/>
  <c r="G30"/>
  <c r="G35"/>
  <c r="G41"/>
  <c r="G50"/>
  <c r="G57"/>
  <c r="H67"/>
  <c r="G71"/>
  <c r="H175" i="7"/>
  <c r="J42" i="5"/>
  <c r="J51"/>
  <c r="H12"/>
  <c r="H19"/>
  <c r="H22"/>
  <c r="G48"/>
  <c r="H49"/>
  <c r="H52"/>
  <c r="G65"/>
  <c r="H66"/>
  <c r="H70"/>
  <c r="G76"/>
  <c r="G83"/>
  <c r="G82" s="1"/>
  <c r="AK129" i="3"/>
  <c r="D121"/>
  <c r="G58"/>
  <c r="AK71"/>
  <c r="AS15"/>
  <c r="AK16"/>
  <c r="AS16"/>
  <c r="AS14"/>
  <c r="AK44"/>
  <c r="AM44" s="1"/>
  <c r="AR19"/>
  <c r="I197" i="7"/>
  <c r="K197"/>
  <c r="J262"/>
  <c r="L262" s="1"/>
  <c r="J294"/>
  <c r="L294" s="1"/>
  <c r="F325"/>
  <c r="F327"/>
  <c r="J511"/>
  <c r="J513"/>
  <c r="J515"/>
  <c r="E49" i="6"/>
  <c r="J127"/>
  <c r="F38"/>
  <c r="F85"/>
  <c r="H137" i="3" l="1"/>
  <c r="J1572" i="8"/>
  <c r="S1574" s="1"/>
  <c r="S1556"/>
  <c r="AL137" i="3"/>
  <c r="AM71"/>
  <c r="AK70"/>
  <c r="Q1870" i="8"/>
  <c r="M1891"/>
  <c r="M1881"/>
  <c r="N1881" s="1"/>
  <c r="N1870"/>
  <c r="R827"/>
  <c r="F557" i="7"/>
  <c r="K324"/>
  <c r="J324"/>
  <c r="H144" i="8"/>
  <c r="V137" i="3"/>
  <c r="K114" i="8"/>
  <c r="K128"/>
  <c r="Q204"/>
  <c r="S953"/>
  <c r="S955"/>
  <c r="S956" s="1"/>
  <c r="G395" i="7"/>
  <c r="I494" i="8"/>
  <c r="I1375" s="1"/>
  <c r="I36" i="16"/>
  <c r="R907" i="8"/>
  <c r="J122"/>
  <c r="O122"/>
  <c r="O124"/>
  <c r="M310"/>
  <c r="P317"/>
  <c r="P96"/>
  <c r="D136" i="3"/>
  <c r="C64" i="5"/>
  <c r="P114" i="8"/>
  <c r="J137" i="3"/>
  <c r="AM16"/>
  <c r="AK15"/>
  <c r="D45" i="6"/>
  <c r="J45" s="1"/>
  <c r="K494" i="8"/>
  <c r="S1702"/>
  <c r="S1720" s="1"/>
  <c r="D64" i="5"/>
  <c r="R952" i="8"/>
  <c r="P955"/>
  <c r="P969" s="1"/>
  <c r="P970" s="1"/>
  <c r="P953"/>
  <c r="C90" i="5"/>
  <c r="F90"/>
  <c r="S836" i="8"/>
  <c r="G95" i="6"/>
  <c r="J95" s="1"/>
  <c r="F64" i="5"/>
  <c r="G64"/>
  <c r="Q114" i="8"/>
  <c r="D90" i="5"/>
  <c r="J130" i="7"/>
  <c r="L130" s="1"/>
  <c r="F130"/>
  <c r="M1636" i="8"/>
  <c r="N1636" s="1"/>
  <c r="H1796"/>
  <c r="K1777"/>
  <c r="K1796" s="1"/>
  <c r="Q1718"/>
  <c r="Q1720"/>
  <c r="N1570"/>
  <c r="N1588" s="1"/>
  <c r="N1578"/>
  <c r="N1607" s="1"/>
  <c r="N1626" s="1"/>
  <c r="K1570"/>
  <c r="K1588" s="1"/>
  <c r="K1572"/>
  <c r="K1601" s="1"/>
  <c r="O1718"/>
  <c r="O1720"/>
  <c r="O1761" s="1"/>
  <c r="O1780" s="1"/>
  <c r="R1767"/>
  <c r="R1786" s="1"/>
  <c r="Q1786"/>
  <c r="O1570"/>
  <c r="O1588" s="1"/>
  <c r="O1578"/>
  <c r="O1607" s="1"/>
  <c r="O1617" s="1"/>
  <c r="R880"/>
  <c r="G119" i="6"/>
  <c r="G117" s="1"/>
  <c r="J117" s="1"/>
  <c r="M1588" i="8"/>
  <c r="H450" i="7" s="1"/>
  <c r="I450" s="1"/>
  <c r="J1777" i="8"/>
  <c r="J1796" s="1"/>
  <c r="I1796"/>
  <c r="K881"/>
  <c r="K1718"/>
  <c r="K1720"/>
  <c r="P1720"/>
  <c r="P1718"/>
  <c r="P1736" s="1"/>
  <c r="D395" i="7"/>
  <c r="C38" i="6"/>
  <c r="I38" s="1"/>
  <c r="I44"/>
  <c r="R939" i="8"/>
  <c r="I324" i="7"/>
  <c r="F102"/>
  <c r="K827" i="8"/>
  <c r="L1617"/>
  <c r="L418"/>
  <c r="G41" i="7" s="1"/>
  <c r="G40" s="1"/>
  <c r="P1604" i="8"/>
  <c r="P1617" s="1"/>
  <c r="S1476"/>
  <c r="J197" i="7"/>
  <c r="L197" s="1"/>
  <c r="J471" i="8"/>
  <c r="D556" i="7"/>
  <c r="J556" s="1"/>
  <c r="K137" i="3"/>
  <c r="F58"/>
  <c r="F14"/>
  <c r="H503" i="8"/>
  <c r="D44" i="6"/>
  <c r="E159" i="7"/>
  <c r="E158"/>
  <c r="K164" i="8"/>
  <c r="K557" i="7"/>
  <c r="J557"/>
  <c r="M314" i="8"/>
  <c r="M317"/>
  <c r="Q317" s="1"/>
  <c r="K773"/>
  <c r="D638" i="7"/>
  <c r="K168" i="8"/>
  <c r="K185" s="1"/>
  <c r="O304"/>
  <c r="L310"/>
  <c r="O400"/>
  <c r="P400"/>
  <c r="P402"/>
  <c r="S384"/>
  <c r="E41" i="7"/>
  <c r="K304" i="8"/>
  <c r="K317"/>
  <c r="J1489"/>
  <c r="E636" i="7"/>
  <c r="D159"/>
  <c r="D158"/>
  <c r="L155" i="8"/>
  <c r="F96" i="6" s="1"/>
  <c r="L168" i="8"/>
  <c r="L185" s="1"/>
  <c r="G159" i="7"/>
  <c r="G157" s="1"/>
  <c r="G158"/>
  <c r="G29" i="6"/>
  <c r="L313" i="8"/>
  <c r="L314" s="1"/>
  <c r="O308"/>
  <c r="O313"/>
  <c r="O314" s="1"/>
  <c r="F396" i="7"/>
  <c r="AM129" i="3"/>
  <c r="AK128"/>
  <c r="O658" i="8"/>
  <c r="O674" s="1"/>
  <c r="F197" i="7"/>
  <c r="J136" i="3"/>
  <c r="L14"/>
  <c r="G14"/>
  <c r="G137" s="1"/>
  <c r="E11" i="6"/>
  <c r="I99"/>
  <c r="J83" i="5"/>
  <c r="J82" s="1"/>
  <c r="J35"/>
  <c r="R1809" i="8"/>
  <c r="R1813" s="1"/>
  <c r="R1818" s="1"/>
  <c r="R1823" s="1"/>
  <c r="L318"/>
  <c r="L327" i="7"/>
  <c r="C92" i="6"/>
  <c r="H198" i="7"/>
  <c r="H196" s="1"/>
  <c r="F94" i="6"/>
  <c r="J473" i="8"/>
  <c r="O956"/>
  <c r="O969"/>
  <c r="O970" s="1"/>
  <c r="J970"/>
  <c r="Q956"/>
  <c r="Q969"/>
  <c r="R969" s="1"/>
  <c r="J827"/>
  <c r="J843" s="1"/>
  <c r="S851"/>
  <c r="S852" s="1"/>
  <c r="J48" i="7"/>
  <c r="L48" s="1"/>
  <c r="R469" i="8"/>
  <c r="Q473"/>
  <c r="Q471"/>
  <c r="K473"/>
  <c r="K471"/>
  <c r="O475"/>
  <c r="M475"/>
  <c r="M503"/>
  <c r="P473"/>
  <c r="P471"/>
  <c r="S469"/>
  <c r="H475"/>
  <c r="D50" i="7" s="1"/>
  <c r="J50" s="1"/>
  <c r="I475" i="8"/>
  <c r="F48" i="7"/>
  <c r="I98" i="6"/>
  <c r="R384" i="8"/>
  <c r="S1455"/>
  <c r="S1471" s="1"/>
  <c r="L325" i="7"/>
  <c r="J76" i="5"/>
  <c r="K176" i="7"/>
  <c r="N1718" i="8"/>
  <c r="N1736" s="1"/>
  <c r="E50" i="5"/>
  <c r="I50"/>
  <c r="N400" i="8"/>
  <c r="I17" i="5"/>
  <c r="I76"/>
  <c r="E17"/>
  <c r="I28" i="16"/>
  <c r="H555" i="7"/>
  <c r="J566"/>
  <c r="G639"/>
  <c r="J639" s="1"/>
  <c r="P1489" i="8"/>
  <c r="D567" i="7"/>
  <c r="F567" s="1"/>
  <c r="D640"/>
  <c r="G640"/>
  <c r="D565"/>
  <c r="F565" s="1"/>
  <c r="E566"/>
  <c r="E639"/>
  <c r="R1455" i="8"/>
  <c r="K99" i="7"/>
  <c r="K127" i="6"/>
  <c r="E127"/>
  <c r="C124"/>
  <c r="I124" s="1"/>
  <c r="J13" i="7"/>
  <c r="J12" s="1"/>
  <c r="J71" i="5"/>
  <c r="J57"/>
  <c r="I35"/>
  <c r="E8"/>
  <c r="R1702" i="8"/>
  <c r="R1720" s="1"/>
  <c r="J292" i="7"/>
  <c r="N1489" i="8"/>
  <c r="R98"/>
  <c r="C29" i="6"/>
  <c r="I65" i="5"/>
  <c r="I41"/>
  <c r="I24"/>
  <c r="R674" i="8"/>
  <c r="E57" i="5"/>
  <c r="J8"/>
  <c r="J24"/>
  <c r="K49"/>
  <c r="K13"/>
  <c r="F568" i="7"/>
  <c r="L568"/>
  <c r="I71" i="5"/>
  <c r="S98" i="8"/>
  <c r="E41" i="5"/>
  <c r="H17"/>
  <c r="K25"/>
  <c r="E12" i="7"/>
  <c r="P144" i="8"/>
  <c r="I57" i="5"/>
  <c r="F7"/>
  <c r="K44"/>
  <c r="K14"/>
  <c r="K10"/>
  <c r="K674" i="8"/>
  <c r="K175" i="7"/>
  <c r="H126" i="6"/>
  <c r="I126"/>
  <c r="K31" i="5"/>
  <c r="K77"/>
  <c r="K12"/>
  <c r="J1471" i="8"/>
  <c r="D555" i="7"/>
  <c r="F13"/>
  <c r="F12" s="1"/>
  <c r="K11" i="5"/>
  <c r="S739" i="8"/>
  <c r="S755" s="1"/>
  <c r="R757"/>
  <c r="R773" s="1"/>
  <c r="F324" i="7"/>
  <c r="E119" i="6"/>
  <c r="I45"/>
  <c r="J500" i="7"/>
  <c r="K84" i="5"/>
  <c r="E117" i="6"/>
  <c r="Q1570" i="8"/>
  <c r="Q1588" s="1"/>
  <c r="R1554"/>
  <c r="R1572" s="1"/>
  <c r="AQ17" i="3"/>
  <c r="AQ19" s="1"/>
  <c r="K9" i="5"/>
  <c r="J41"/>
  <c r="K70"/>
  <c r="K61"/>
  <c r="K34"/>
  <c r="D228" i="7"/>
  <c r="E30" i="5"/>
  <c r="I396" i="7"/>
  <c r="D35" i="6"/>
  <c r="D105" i="7"/>
  <c r="D99" s="1"/>
  <c r="E293"/>
  <c r="E292" s="1"/>
  <c r="J1718" i="8"/>
  <c r="D126" i="6"/>
  <c r="J126" s="1"/>
  <c r="D363" i="7"/>
  <c r="S1626" i="8"/>
  <c r="P1626"/>
  <c r="P1870" s="1"/>
  <c r="H1620"/>
  <c r="F119" i="6"/>
  <c r="R953" i="8"/>
  <c r="R955"/>
  <c r="R956" s="1"/>
  <c r="K956"/>
  <c r="K970"/>
  <c r="H569" i="7"/>
  <c r="S757" i="8"/>
  <c r="S773" s="1"/>
  <c r="H41" i="7"/>
  <c r="R270" i="8"/>
  <c r="R286" s="1"/>
  <c r="Q286"/>
  <c r="Q168"/>
  <c r="J396" i="7"/>
  <c r="S855" i="8"/>
  <c r="S881"/>
  <c r="R739"/>
  <c r="R755" s="1"/>
  <c r="R288"/>
  <c r="R304" s="1"/>
  <c r="L340"/>
  <c r="L356" s="1"/>
  <c r="L337"/>
  <c r="AM62" i="3"/>
  <c r="AS17"/>
  <c r="D176" i="7"/>
  <c r="Q1607" i="8"/>
  <c r="D91" i="6"/>
  <c r="D261" i="7"/>
  <c r="D132" i="6"/>
  <c r="K1783" i="8"/>
  <c r="J450" i="7"/>
  <c r="S1554" i="8"/>
  <c r="P1570"/>
  <c r="P1588" s="1"/>
  <c r="P956"/>
  <c r="S969"/>
  <c r="G555" i="7"/>
  <c r="Q855" i="8"/>
  <c r="R854"/>
  <c r="R855" s="1"/>
  <c r="D29" i="6"/>
  <c r="S288" i="8"/>
  <c r="S304" s="1"/>
  <c r="S270"/>
  <c r="S286" s="1"/>
  <c r="O881"/>
  <c r="F99" i="3"/>
  <c r="D564" i="7"/>
  <c r="K51" i="5"/>
  <c r="K18"/>
  <c r="K66"/>
  <c r="K53"/>
  <c r="K47"/>
  <c r="K23"/>
  <c r="K21"/>
  <c r="K19"/>
  <c r="E48"/>
  <c r="R656" i="8"/>
  <c r="K18" i="6"/>
  <c r="K67" i="5"/>
  <c r="K54"/>
  <c r="K52"/>
  <c r="K46"/>
  <c r="K22"/>
  <c r="K20"/>
  <c r="E35"/>
  <c r="K36"/>
  <c r="S658" i="8"/>
  <c r="S674" s="1"/>
  <c r="R80"/>
  <c r="Q96"/>
  <c r="S80"/>
  <c r="S96" s="1"/>
  <c r="J114"/>
  <c r="E555" i="7"/>
  <c r="S114" i="8"/>
  <c r="R114"/>
  <c r="J50" i="5"/>
  <c r="E229" i="7"/>
  <c r="J17" i="5"/>
  <c r="Q1601" i="8"/>
  <c r="Q1620" s="1"/>
  <c r="R1473"/>
  <c r="S1473"/>
  <c r="J1601"/>
  <c r="J1620" s="1"/>
  <c r="I1617"/>
  <c r="K1489"/>
  <c r="E395" i="7"/>
  <c r="K396"/>
  <c r="J30" i="5"/>
  <c r="O1489" i="8"/>
  <c r="Q1489"/>
  <c r="Q1604"/>
  <c r="R1476"/>
  <c r="R1471"/>
  <c r="R1458"/>
  <c r="N1623"/>
  <c r="N1617"/>
  <c r="H24" i="5"/>
  <c r="I11" i="6"/>
  <c r="E76" i="5"/>
  <c r="I30"/>
  <c r="E65"/>
  <c r="I8"/>
  <c r="C7"/>
  <c r="J11" i="6"/>
  <c r="D7" i="5"/>
  <c r="E83"/>
  <c r="E82" s="1"/>
  <c r="R1708" i="8"/>
  <c r="R1726" s="1"/>
  <c r="S1726"/>
  <c r="S1767" s="1"/>
  <c r="S1786" s="1"/>
  <c r="H8" i="5"/>
  <c r="H50"/>
  <c r="Q1783" i="8"/>
  <c r="R1783" s="1"/>
  <c r="S1723"/>
  <c r="O1783"/>
  <c r="G124" i="6"/>
  <c r="J48" i="5"/>
  <c r="K48" s="1"/>
  <c r="H48"/>
  <c r="J65"/>
  <c r="H65"/>
  <c r="H64" s="1"/>
  <c r="G7"/>
  <c r="G90"/>
  <c r="E136" i="3"/>
  <c r="E137"/>
  <c r="S1622" i="8" l="1"/>
  <c r="S1603"/>
  <c r="AK14" i="3"/>
  <c r="AK136" s="1"/>
  <c r="AK146"/>
  <c r="M1902" i="8"/>
  <c r="Q1891"/>
  <c r="L1915"/>
  <c r="O1891"/>
  <c r="H204"/>
  <c r="H168"/>
  <c r="H185" s="1"/>
  <c r="R1870"/>
  <c r="K144"/>
  <c r="K204" s="1"/>
  <c r="K188"/>
  <c r="R96"/>
  <c r="Q128"/>
  <c r="R128" s="1"/>
  <c r="R144" s="1"/>
  <c r="I137" i="3"/>
  <c r="J125" i="8"/>
  <c r="O125"/>
  <c r="L311"/>
  <c r="L364" s="1"/>
  <c r="P364" s="1"/>
  <c r="M311"/>
  <c r="R121"/>
  <c r="E45" i="6"/>
  <c r="K45"/>
  <c r="L137" i="3"/>
  <c r="I64" i="5"/>
  <c r="G554" i="7"/>
  <c r="H395"/>
  <c r="I395" s="1"/>
  <c r="E64" i="5"/>
  <c r="G92" i="6"/>
  <c r="J64" i="5"/>
  <c r="I82"/>
  <c r="H119" i="6"/>
  <c r="R1718" i="8"/>
  <c r="R1736" s="1"/>
  <c r="R1777" s="1"/>
  <c r="R1796" s="1"/>
  <c r="K450" i="7"/>
  <c r="J119" i="6"/>
  <c r="S1570" i="8"/>
  <c r="S1588" s="1"/>
  <c r="S1572"/>
  <c r="S1601" s="1"/>
  <c r="S1620" s="1"/>
  <c r="O1736"/>
  <c r="O1777" s="1"/>
  <c r="O1796" s="1"/>
  <c r="Q1736"/>
  <c r="S1736"/>
  <c r="K843"/>
  <c r="J1736"/>
  <c r="K1736"/>
  <c r="K1752" s="1"/>
  <c r="O1870"/>
  <c r="D38" i="6"/>
  <c r="J44"/>
  <c r="E556" i="7"/>
  <c r="F556" s="1"/>
  <c r="S1718" i="8"/>
  <c r="Q1617"/>
  <c r="O1626"/>
  <c r="O418"/>
  <c r="L136" i="3"/>
  <c r="P1623" i="8"/>
  <c r="P1867" s="1"/>
  <c r="S1489"/>
  <c r="AM58" i="3"/>
  <c r="N843" i="8"/>
  <c r="J128"/>
  <c r="J144" s="1"/>
  <c r="R1811"/>
  <c r="R1815" s="1"/>
  <c r="R1820" s="1"/>
  <c r="R1825" s="1"/>
  <c r="I168"/>
  <c r="H94" i="6"/>
  <c r="F92"/>
  <c r="P1891" i="8"/>
  <c r="R1891" s="1"/>
  <c r="O310"/>
  <c r="O311" s="1"/>
  <c r="L503"/>
  <c r="O494"/>
  <c r="O503" s="1"/>
  <c r="I503"/>
  <c r="J503" s="1"/>
  <c r="F159" i="7"/>
  <c r="E157"/>
  <c r="K157" s="1"/>
  <c r="K159"/>
  <c r="R843" i="8"/>
  <c r="S827"/>
  <c r="S843" s="1"/>
  <c r="J91" i="6"/>
  <c r="K91" s="1"/>
  <c r="D85"/>
  <c r="D157" i="7"/>
  <c r="J157" s="1"/>
  <c r="L557"/>
  <c r="P418" i="8"/>
  <c r="S402"/>
  <c r="R402"/>
  <c r="O317"/>
  <c r="O318" s="1"/>
  <c r="Q321"/>
  <c r="Q337" s="1"/>
  <c r="Q318"/>
  <c r="S317"/>
  <c r="S168"/>
  <c r="S400"/>
  <c r="R400"/>
  <c r="K636" i="7"/>
  <c r="J29" i="6"/>
  <c r="P168" i="8"/>
  <c r="P185" s="1"/>
  <c r="J159" i="7"/>
  <c r="H1636" i="8"/>
  <c r="F41" i="7"/>
  <c r="O159" i="8"/>
  <c r="N159"/>
  <c r="J158" i="7"/>
  <c r="F158"/>
  <c r="H639"/>
  <c r="H29" i="6"/>
  <c r="P155" i="8"/>
  <c r="N155"/>
  <c r="O155"/>
  <c r="R159"/>
  <c r="P494"/>
  <c r="L1888"/>
  <c r="J636" i="7"/>
  <c r="AM70" i="3"/>
  <c r="G136"/>
  <c r="F636" i="7"/>
  <c r="I14" i="3"/>
  <c r="D554" i="7"/>
  <c r="K35" i="5"/>
  <c r="R1489" i="8"/>
  <c r="I94" i="6"/>
  <c r="Q970" i="8"/>
  <c r="R970" s="1"/>
  <c r="Q494"/>
  <c r="Q503" s="1"/>
  <c r="G198" i="7"/>
  <c r="D94" i="6"/>
  <c r="D92" s="1"/>
  <c r="E198" i="7"/>
  <c r="E196" s="1"/>
  <c r="D198"/>
  <c r="D196" s="1"/>
  <c r="O162" i="8"/>
  <c r="K50" i="5"/>
  <c r="K24"/>
  <c r="R471" i="8"/>
  <c r="E50" i="7"/>
  <c r="J475" i="8"/>
  <c r="S473"/>
  <c r="S471"/>
  <c r="P475"/>
  <c r="H50" i="7"/>
  <c r="I50" s="1"/>
  <c r="K475" i="8"/>
  <c r="R473"/>
  <c r="Q475"/>
  <c r="J494"/>
  <c r="S1783"/>
  <c r="K76" i="5"/>
  <c r="L13" i="7"/>
  <c r="L12" s="1"/>
  <c r="J567"/>
  <c r="J565"/>
  <c r="L565" s="1"/>
  <c r="K65" i="5"/>
  <c r="K83"/>
  <c r="K82" s="1"/>
  <c r="K17"/>
  <c r="I96" i="6"/>
  <c r="J638" i="7"/>
  <c r="J640"/>
  <c r="F640"/>
  <c r="F639"/>
  <c r="K57" i="5"/>
  <c r="K41"/>
  <c r="I7"/>
  <c r="I29" i="6"/>
  <c r="L324" i="7"/>
  <c r="K8" i="5"/>
  <c r="K126" i="6"/>
  <c r="J228" i="7"/>
  <c r="K30" i="5"/>
  <c r="J1617" i="8"/>
  <c r="J555" i="7"/>
  <c r="L396"/>
  <c r="F395"/>
  <c r="AM15" i="3"/>
  <c r="J132" i="6"/>
  <c r="K132" s="1"/>
  <c r="E132"/>
  <c r="J176" i="7"/>
  <c r="L176" s="1"/>
  <c r="F176"/>
  <c r="E7" i="5"/>
  <c r="M168" i="8"/>
  <c r="H566" i="7"/>
  <c r="R943" i="8"/>
  <c r="J395" i="7"/>
  <c r="E91" i="6"/>
  <c r="L204" i="8"/>
  <c r="F117" i="6"/>
  <c r="I119"/>
  <c r="J99"/>
  <c r="K99" s="1"/>
  <c r="AS18" i="3"/>
  <c r="AS19" s="1"/>
  <c r="AM128"/>
  <c r="F70"/>
  <c r="M321" i="8"/>
  <c r="M318"/>
  <c r="Q881"/>
  <c r="R881"/>
  <c r="S970"/>
  <c r="D260" i="7"/>
  <c r="J261"/>
  <c r="L261" s="1"/>
  <c r="F261"/>
  <c r="Q1626" i="8"/>
  <c r="S1870" s="1"/>
  <c r="R1607"/>
  <c r="R1626" s="1"/>
  <c r="I321"/>
  <c r="I318"/>
  <c r="K569" i="7"/>
  <c r="L569" s="1"/>
  <c r="I569"/>
  <c r="P1620" i="8"/>
  <c r="J363" i="7"/>
  <c r="L363" s="1"/>
  <c r="D362"/>
  <c r="F363"/>
  <c r="D124" i="6"/>
  <c r="E126"/>
  <c r="K293" i="7"/>
  <c r="L293" s="1"/>
  <c r="F293"/>
  <c r="F105"/>
  <c r="J105"/>
  <c r="L105" s="1"/>
  <c r="E35" i="6"/>
  <c r="J35"/>
  <c r="K35" s="1"/>
  <c r="R1570" i="8"/>
  <c r="R1588" s="1"/>
  <c r="E29" i="6"/>
  <c r="K318" i="8"/>
  <c r="K321"/>
  <c r="P318"/>
  <c r="R317"/>
  <c r="P321"/>
  <c r="J564" i="7"/>
  <c r="L564" s="1"/>
  <c r="H321" i="8"/>
  <c r="H318"/>
  <c r="J317"/>
  <c r="E90" i="5"/>
  <c r="K11" i="6"/>
  <c r="Q185" i="8"/>
  <c r="K555" i="7"/>
  <c r="F555"/>
  <c r="F229"/>
  <c r="E228"/>
  <c r="I1636" i="8"/>
  <c r="R1601"/>
  <c r="R1620" s="1"/>
  <c r="K1620"/>
  <c r="K1636" s="1"/>
  <c r="K1617"/>
  <c r="R1604"/>
  <c r="R1623" s="1"/>
  <c r="Q1623"/>
  <c r="S1604"/>
  <c r="O1623"/>
  <c r="AR20" i="3"/>
  <c r="I90" i="5"/>
  <c r="K229" i="7"/>
  <c r="L229" s="1"/>
  <c r="I229"/>
  <c r="R1761" i="8"/>
  <c r="R1780" s="1"/>
  <c r="H124" i="6"/>
  <c r="J7" i="5"/>
  <c r="H7"/>
  <c r="J90"/>
  <c r="H90"/>
  <c r="M70" l="1"/>
  <c r="F228" i="7"/>
  <c r="K228"/>
  <c r="L228" s="1"/>
  <c r="AK137" i="3"/>
  <c r="I1864" i="8"/>
  <c r="Q1375"/>
  <c r="P15" i="5"/>
  <c r="S1777" i="8"/>
  <c r="S1796" s="1"/>
  <c r="S1752"/>
  <c r="S1757" s="1"/>
  <c r="Q1796"/>
  <c r="R1752"/>
  <c r="Q144"/>
  <c r="S128"/>
  <c r="S144" s="1"/>
  <c r="L367"/>
  <c r="P367" s="1"/>
  <c r="E638" i="7"/>
  <c r="S124" i="8"/>
  <c r="R124"/>
  <c r="L365"/>
  <c r="P365" s="1"/>
  <c r="F22" i="6"/>
  <c r="F21" s="1"/>
  <c r="R122" i="8"/>
  <c r="P5" i="5"/>
  <c r="K395" i="7"/>
  <c r="L395" s="1"/>
  <c r="Q1636" i="8"/>
  <c r="K64" i="5"/>
  <c r="P1636" i="8"/>
  <c r="P503"/>
  <c r="S494"/>
  <c r="S503" s="1"/>
  <c r="I1384"/>
  <c r="Q1384" s="1"/>
  <c r="P1888"/>
  <c r="R1888" s="1"/>
  <c r="J168"/>
  <c r="J185" s="1"/>
  <c r="O321"/>
  <c r="O337" s="1"/>
  <c r="E554" i="7"/>
  <c r="F554" s="1"/>
  <c r="S1617" i="8"/>
  <c r="O1636"/>
  <c r="J1636"/>
  <c r="K556" i="7"/>
  <c r="L556" s="1"/>
  <c r="R1617" i="8"/>
  <c r="I136" i="3"/>
  <c r="K119" i="6"/>
  <c r="I117"/>
  <c r="K117" s="1"/>
  <c r="G196" i="7"/>
  <c r="I185" i="8"/>
  <c r="R168"/>
  <c r="F157" i="7"/>
  <c r="L159"/>
  <c r="J85" i="6"/>
  <c r="S418" i="8"/>
  <c r="R418"/>
  <c r="L636" i="7"/>
  <c r="K29" i="6"/>
  <c r="P188" i="8"/>
  <c r="O164"/>
  <c r="K639" i="7"/>
  <c r="L639" s="1"/>
  <c r="L157"/>
  <c r="D40"/>
  <c r="S159" i="8"/>
  <c r="S155"/>
  <c r="R155"/>
  <c r="H641" i="7"/>
  <c r="I29" i="16"/>
  <c r="R494" i="8"/>
  <c r="S185"/>
  <c r="J198" i="7"/>
  <c r="J94" i="6"/>
  <c r="K94" s="1"/>
  <c r="E94"/>
  <c r="K198" i="7"/>
  <c r="F198"/>
  <c r="N1867" i="8"/>
  <c r="S475"/>
  <c r="F50" i="7"/>
  <c r="K50"/>
  <c r="L50" s="1"/>
  <c r="E40"/>
  <c r="K503" i="8"/>
  <c r="R1867"/>
  <c r="R475"/>
  <c r="H92" i="6"/>
  <c r="I92"/>
  <c r="H567" i="7"/>
  <c r="K567" s="1"/>
  <c r="L567" s="1"/>
  <c r="H640"/>
  <c r="K7" i="5"/>
  <c r="AM14" i="3"/>
  <c r="J554" i="7"/>
  <c r="L555"/>
  <c r="E124" i="6"/>
  <c r="J362" i="7"/>
  <c r="L362" s="1"/>
  <c r="F362"/>
  <c r="I41"/>
  <c r="I337" i="8"/>
  <c r="I340"/>
  <c r="I356" s="1"/>
  <c r="J260" i="7"/>
  <c r="L260" s="1"/>
  <c r="F260"/>
  <c r="M337" i="8"/>
  <c r="M340"/>
  <c r="M356" s="1"/>
  <c r="F136" i="3"/>
  <c r="D137"/>
  <c r="AK144" s="1"/>
  <c r="N418" i="8"/>
  <c r="J124" i="6"/>
  <c r="K124" s="1"/>
  <c r="F99" i="7"/>
  <c r="J99"/>
  <c r="L99" s="1"/>
  <c r="K292"/>
  <c r="L292" s="1"/>
  <c r="F292"/>
  <c r="N503" i="8"/>
  <c r="H117" i="6"/>
  <c r="K41" i="7"/>
  <c r="H40"/>
  <c r="M185" i="8"/>
  <c r="Q340"/>
  <c r="Q356" s="1"/>
  <c r="K566" i="7"/>
  <c r="L566" s="1"/>
  <c r="S321" i="8"/>
  <c r="S318"/>
  <c r="P340"/>
  <c r="P356" s="1"/>
  <c r="P337"/>
  <c r="J321"/>
  <c r="J318"/>
  <c r="H337"/>
  <c r="H340"/>
  <c r="R318"/>
  <c r="R321"/>
  <c r="K340"/>
  <c r="K356" s="1"/>
  <c r="K337"/>
  <c r="K90" i="5"/>
  <c r="S1623" i="8"/>
  <c r="S1636" s="1"/>
  <c r="I228" i="7"/>
  <c r="I1885" i="8" l="1"/>
  <c r="I1902" s="1"/>
  <c r="I1881"/>
  <c r="Q1881" s="1"/>
  <c r="Q1864"/>
  <c r="P204"/>
  <c r="R204" s="1"/>
  <c r="S188"/>
  <c r="S204" s="1"/>
  <c r="R188"/>
  <c r="F146" i="6"/>
  <c r="F178" s="1"/>
  <c r="R1636" i="8"/>
  <c r="M364"/>
  <c r="Q364" s="1"/>
  <c r="K638" i="7"/>
  <c r="L638" s="1"/>
  <c r="F638"/>
  <c r="D22" i="6"/>
  <c r="D21" s="1"/>
  <c r="D146" s="1"/>
  <c r="L368" i="8"/>
  <c r="M367"/>
  <c r="S125"/>
  <c r="R125"/>
  <c r="D142" i="3"/>
  <c r="AM136"/>
  <c r="O340" i="8"/>
  <c r="O356" s="1"/>
  <c r="O1888"/>
  <c r="J188"/>
  <c r="J204" s="1"/>
  <c r="AS20" i="3"/>
  <c r="AM137"/>
  <c r="S1867" i="8"/>
  <c r="I196" i="7"/>
  <c r="S164" i="8"/>
  <c r="F40" i="7"/>
  <c r="R185" i="8"/>
  <c r="J92" i="6"/>
  <c r="K92" s="1"/>
  <c r="E92"/>
  <c r="J196" i="7"/>
  <c r="F196"/>
  <c r="K196"/>
  <c r="L198"/>
  <c r="H554"/>
  <c r="I554" s="1"/>
  <c r="K640"/>
  <c r="K40"/>
  <c r="R503" i="8"/>
  <c r="AQ20" i="3"/>
  <c r="F137"/>
  <c r="J41" i="7"/>
  <c r="L41" s="1"/>
  <c r="J337" i="8"/>
  <c r="J340"/>
  <c r="J356" s="1"/>
  <c r="S337"/>
  <c r="S340"/>
  <c r="S356" s="1"/>
  <c r="R340"/>
  <c r="R356" s="1"/>
  <c r="R337"/>
  <c r="H356"/>
  <c r="S1891"/>
  <c r="Q1902" l="1"/>
  <c r="Q1885"/>
  <c r="R364"/>
  <c r="S364"/>
  <c r="M365"/>
  <c r="M368" s="1"/>
  <c r="M372" s="1"/>
  <c r="Q372" s="1"/>
  <c r="Q367"/>
  <c r="G637" i="7"/>
  <c r="G635" s="1"/>
  <c r="G644" s="1"/>
  <c r="P368" i="8"/>
  <c r="G22" i="6"/>
  <c r="G21" s="1"/>
  <c r="E637" i="7"/>
  <c r="F147" i="6"/>
  <c r="D174"/>
  <c r="L372" i="8"/>
  <c r="P372" s="1"/>
  <c r="O367"/>
  <c r="O364"/>
  <c r="O365" s="1"/>
  <c r="S1888"/>
  <c r="S1873"/>
  <c r="I40" i="7"/>
  <c r="L196"/>
  <c r="L640"/>
  <c r="O168" i="8"/>
  <c r="K554" i="7"/>
  <c r="L554" s="1"/>
  <c r="L1902" i="8"/>
  <c r="O1873"/>
  <c r="O1881" s="1"/>
  <c r="J40" i="7"/>
  <c r="L40" s="1"/>
  <c r="Q365" i="8" l="1"/>
  <c r="S365" s="1"/>
  <c r="J22" i="6"/>
  <c r="R372" i="8"/>
  <c r="S372"/>
  <c r="R365"/>
  <c r="R367"/>
  <c r="S367"/>
  <c r="H637" i="7"/>
  <c r="H635" s="1"/>
  <c r="H644" s="1"/>
  <c r="H645" s="1"/>
  <c r="Q368" i="8"/>
  <c r="R368" s="1"/>
  <c r="E635" i="7"/>
  <c r="E644" s="1"/>
  <c r="G146" i="6"/>
  <c r="J21"/>
  <c r="H21"/>
  <c r="C22"/>
  <c r="O368" i="8"/>
  <c r="O372" s="1"/>
  <c r="P1894"/>
  <c r="R1894" s="1"/>
  <c r="O1894"/>
  <c r="O1902" s="1"/>
  <c r="O185"/>
  <c r="E645" i="7" l="1"/>
  <c r="K637"/>
  <c r="K635" s="1"/>
  <c r="S368" i="8"/>
  <c r="K644" i="7"/>
  <c r="J146" i="6"/>
  <c r="H146"/>
  <c r="C21"/>
  <c r="E22"/>
  <c r="I22"/>
  <c r="K22" s="1"/>
  <c r="S1894" i="8"/>
  <c r="N1902"/>
  <c r="F91" i="5"/>
  <c r="G645" i="7"/>
  <c r="K645" l="1"/>
  <c r="K768"/>
  <c r="E21" i="6"/>
  <c r="I21"/>
  <c r="K21" s="1"/>
  <c r="I644" i="7"/>
  <c r="I645" s="1"/>
  <c r="F637" l="1"/>
  <c r="J637"/>
  <c r="D635"/>
  <c r="F635" s="1"/>
  <c r="H994" i="8"/>
  <c r="J994" s="1"/>
  <c r="H996"/>
  <c r="K996" s="1"/>
  <c r="C86" i="6" l="1"/>
  <c r="E86" s="1"/>
  <c r="L637" i="7"/>
  <c r="J635"/>
  <c r="L635" s="1"/>
  <c r="R993" i="8"/>
  <c r="P996"/>
  <c r="K994"/>
  <c r="J996"/>
  <c r="H1015"/>
  <c r="H1375" s="1"/>
  <c r="H1864" s="1"/>
  <c r="H1885" s="1"/>
  <c r="H997"/>
  <c r="P994"/>
  <c r="S1866" l="1"/>
  <c r="I86" i="6"/>
  <c r="K86" s="1"/>
  <c r="C85"/>
  <c r="I85" s="1"/>
  <c r="K85" s="1"/>
  <c r="H1384" i="8"/>
  <c r="R994"/>
  <c r="S994"/>
  <c r="P1015"/>
  <c r="H1016"/>
  <c r="P1016" s="1"/>
  <c r="K1015"/>
  <c r="J1015"/>
  <c r="J1016" s="1"/>
  <c r="J997"/>
  <c r="P997"/>
  <c r="D180" i="7"/>
  <c r="K997" i="8"/>
  <c r="R996"/>
  <c r="S996"/>
  <c r="H1902" l="1"/>
  <c r="S1887"/>
  <c r="E85" i="6"/>
  <c r="C146"/>
  <c r="C173" s="1"/>
  <c r="C177" s="1"/>
  <c r="F180" i="7"/>
  <c r="D175"/>
  <c r="J180"/>
  <c r="L180" s="1"/>
  <c r="S997" i="8"/>
  <c r="R997"/>
  <c r="K1375"/>
  <c r="K1384" s="1"/>
  <c r="K1016"/>
  <c r="R1015"/>
  <c r="S1015"/>
  <c r="P1375"/>
  <c r="P1384" s="1"/>
  <c r="R1384" s="1"/>
  <c r="J1384"/>
  <c r="J1375"/>
  <c r="R1016"/>
  <c r="S1016"/>
  <c r="P1885" l="1"/>
  <c r="P1902" s="1"/>
  <c r="R1902" s="1"/>
  <c r="E146" i="6"/>
  <c r="P1915" i="8"/>
  <c r="C147" i="6"/>
  <c r="I146"/>
  <c r="K146" s="1"/>
  <c r="S1375" i="8"/>
  <c r="S1384" s="1"/>
  <c r="K1864"/>
  <c r="H1881"/>
  <c r="J1864"/>
  <c r="P1864"/>
  <c r="P1881" s="1"/>
  <c r="R1375"/>
  <c r="F175" i="7"/>
  <c r="D644"/>
  <c r="J175"/>
  <c r="L175" s="1"/>
  <c r="I174" i="6" l="1"/>
  <c r="D645" i="7"/>
  <c r="F644"/>
  <c r="F645" s="1"/>
  <c r="J644"/>
  <c r="C97" i="5"/>
  <c r="K1881" i="8"/>
  <c r="J1881"/>
  <c r="R1881"/>
  <c r="S1864"/>
  <c r="S1881" s="1"/>
  <c r="R1864"/>
  <c r="K1885"/>
  <c r="J1885"/>
  <c r="C91" i="5" l="1"/>
  <c r="J1902" i="8"/>
  <c r="K1902"/>
  <c r="S1885"/>
  <c r="S1902" s="1"/>
  <c r="I91" i="5" s="1"/>
  <c r="R1885" i="8"/>
  <c r="J645" i="7"/>
  <c r="L644"/>
  <c r="L645" s="1"/>
  <c r="Y1902" i="8" l="1"/>
  <c r="Z1902" s="1"/>
  <c r="AB1902" l="1"/>
  <c r="AB1903" s="1"/>
</calcChain>
</file>

<file path=xl/sharedStrings.xml><?xml version="1.0" encoding="utf-8"?>
<sst xmlns="http://schemas.openxmlformats.org/spreadsheetml/2006/main" count="35164" uniqueCount="5548">
  <si>
    <t>А.</t>
  </si>
  <si>
    <t>РАЧУН ПРИХОДА И ПРИМАЊА</t>
  </si>
  <si>
    <t>Економска класификација</t>
  </si>
  <si>
    <t>у динарима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</si>
  <si>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</si>
  <si>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</si>
  <si>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</si>
  <si>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</si>
  <si>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</si>
  <si>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</si>
  <si>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</si>
  <si>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</si>
  <si>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</si>
  <si>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</si>
  <si>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</si>
  <si>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</si>
  <si>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</si>
  <si>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</si>
  <si>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</si>
  <si>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</si>
  <si>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</si>
  <si>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</si>
  <si>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</si>
  <si>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</si>
  <si>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</si>
  <si>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</si>
  <si>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</si>
  <si>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</si>
  <si>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</si>
  <si>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</si>
  <si>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</si>
  <si>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</si>
  <si>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</si>
  <si>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</si>
  <si>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</si>
  <si>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</si>
  <si>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</si>
  <si>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</si>
  <si>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</si>
  <si>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</si>
  <si>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</si>
  <si>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</si>
  <si>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</si>
  <si>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</si>
  <si>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</si>
  <si>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</si>
  <si>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</si>
  <si>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</si>
  <si>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</si>
  <si>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</si>
  <si>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</si>
  <si>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</si>
  <si>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</si>
  <si>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</si>
  <si>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</si>
  <si>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</si>
  <si>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</si>
  <si>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</si>
  <si>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</si>
  <si>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</si>
  <si>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</si>
  <si>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</si>
  <si>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</si>
  <si>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</si>
  <si>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</si>
  <si>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</si>
  <si>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</si>
  <si>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</si>
  <si>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</si>
  <si>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</si>
  <si>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</si>
  <si>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</si>
  <si>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</si>
  <si>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</si>
  <si>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</si>
  <si>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</si>
  <si>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</si>
  <si>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</si>
  <si>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</si>
  <si>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</si>
  <si>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</si>
  <si>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</si>
  <si>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</si>
  <si>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</si>
  <si>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</si>
  <si>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</si>
  <si>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</si>
  <si>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</si>
  <si>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</si>
  <si>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</si>
  <si>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</si>
  <si>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</si>
  <si>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</si>
  <si>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</si>
  <si>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</si>
  <si>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</si>
  <si>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</si>
  <si>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</si>
  <si>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</si>
  <si>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</si>
  <si>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</si>
  <si>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</si>
  <si>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</si>
  <si>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</si>
  <si>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</si>
  <si>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</si>
  <si>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</si>
  <si>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</si>
  <si>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</si>
  <si>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</si>
  <si>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</si>
  <si>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</si>
  <si>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</si>
  <si>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</si>
  <si>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</si>
  <si>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</si>
  <si>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</si>
  <si>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</si>
  <si>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</si>
  <si>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</si>
  <si>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</si>
  <si>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</si>
  <si>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</si>
  <si>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</si>
  <si>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</si>
  <si>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</si>
  <si>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</si>
  <si>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</si>
  <si>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</si>
  <si>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</si>
  <si>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</si>
  <si>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</si>
  <si>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</si>
  <si>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</si>
  <si>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</si>
  <si>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</si>
  <si>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</si>
  <si>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</si>
  <si>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</si>
  <si>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</si>
  <si>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</si>
  <si>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</si>
  <si>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</si>
  <si>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</si>
  <si>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</si>
  <si>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</si>
  <si>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</si>
  <si>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</si>
  <si>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</si>
  <si>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</si>
  <si>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</si>
  <si>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</si>
  <si>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</si>
  <si>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</si>
  <si>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</si>
  <si>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</si>
  <si>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</si>
  <si>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</si>
  <si>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</si>
  <si>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</si>
  <si>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</si>
  <si>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</si>
  <si>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</si>
  <si>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</si>
  <si>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</si>
  <si>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</si>
  <si>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</si>
  <si>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</si>
  <si>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</si>
  <si>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</si>
  <si>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</si>
  <si>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</si>
  <si>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</si>
  <si>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</si>
  <si>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</si>
  <si>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</si>
  <si>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</si>
  <si>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</si>
  <si>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</si>
  <si>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</si>
  <si>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</si>
  <si>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</si>
  <si>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</si>
  <si>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</si>
  <si>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</si>
  <si>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</si>
  <si>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</si>
  <si>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</si>
  <si>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</si>
  <si>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</si>
  <si>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</si>
  <si>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</si>
  <si>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</si>
  <si>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</si>
  <si>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</si>
  <si>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</si>
  <si>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</si>
  <si>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</si>
  <si>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</si>
  <si>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</si>
  <si>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</si>
  <si>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</si>
  <si>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</si>
  <si>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</si>
  <si>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</si>
  <si>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</si>
  <si>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</si>
  <si>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</si>
  <si>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</si>
  <si>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</si>
  <si>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</si>
  <si>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</si>
  <si>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</si>
  <si>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</si>
  <si>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</si>
  <si>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</si>
  <si>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</si>
  <si>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</si>
  <si>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</si>
  <si>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</si>
  <si>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</si>
  <si>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</si>
  <si>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</si>
  <si>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</si>
  <si>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</si>
  <si>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</si>
  <si>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</si>
  <si>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</si>
  <si>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</si>
  <si>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</si>
  <si>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</si>
  <si>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</si>
  <si>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</si>
  <si>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</si>
  <si>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</si>
  <si>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</si>
  <si>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</si>
  <si>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</si>
  <si>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</si>
  <si>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</si>
  <si>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</si>
  <si>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</si>
  <si>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</si>
  <si>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</si>
  <si>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</si>
  <si>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</si>
  <si>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</si>
  <si>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</si>
  <si>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</si>
  <si>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</si>
  <si>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</si>
  <si>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</si>
  <si>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</si>
  <si>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</si>
  <si>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</si>
  <si>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</si>
  <si>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</si>
  <si>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</si>
  <si>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</si>
  <si>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</si>
  <si>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</si>
  <si>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</si>
  <si>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</si>
  <si>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</si>
  <si>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</si>
  <si>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</si>
  <si>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</si>
  <si>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</si>
  <si>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</si>
  <si>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</si>
  <si>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</si>
  <si>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</si>
  <si>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</si>
  <si>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</si>
  <si>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</si>
  <si>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</si>
  <si>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</si>
  <si>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</si>
  <si>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</si>
  <si>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</si>
  <si>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</si>
  <si>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</si>
  <si>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</si>
  <si>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</si>
  <si>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</si>
  <si>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</si>
  <si>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</si>
  <si>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</si>
  <si>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</si>
  <si>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</si>
  <si>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</si>
  <si>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</si>
  <si>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</si>
  <si>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</si>
  <si>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</si>
  <si>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</si>
  <si>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</si>
  <si>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</si>
  <si>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</si>
  <si>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</si>
  <si>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</si>
  <si>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</si>
  <si>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</si>
  <si>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</si>
  <si>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</si>
  <si>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</si>
  <si>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</si>
  <si>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</si>
  <si>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</si>
  <si>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</si>
  <si>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</si>
  <si>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</si>
  <si>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</si>
  <si>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</si>
  <si>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</si>
  <si>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</si>
  <si>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</si>
  <si>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</si>
  <si>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</si>
  <si>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</si>
  <si>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</si>
  <si>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</si>
  <si>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</si>
  <si>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</si>
  <si>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</si>
  <si>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</si>
  <si>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</si>
  <si>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</si>
  <si>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</si>
  <si>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</si>
  <si>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</si>
  <si>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</si>
  <si>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</si>
  <si>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</si>
  <si>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</si>
  <si>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</si>
  <si>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</si>
  <si>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</si>
  <si>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</si>
  <si>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</si>
  <si>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</si>
  <si>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</si>
  <si>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</si>
  <si>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</si>
  <si>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</si>
  <si>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</si>
  <si>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</si>
  <si>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</si>
  <si>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</si>
  <si>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</si>
  <si>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</si>
  <si>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</si>
  <si>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</si>
  <si>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</si>
  <si>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</si>
  <si>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</si>
  <si>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</si>
  <si>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</si>
  <si>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</si>
  <si>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</si>
  <si>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</si>
  <si>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</si>
  <si>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</si>
  <si>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</si>
  <si>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</si>
  <si>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</si>
  <si>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</si>
  <si>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</si>
  <si>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</si>
  <si>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</si>
  <si>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</si>
  <si>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</si>
  <si>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</si>
  <si>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</si>
  <si>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</si>
  <si>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</si>
  <si>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</si>
  <si>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</si>
  <si>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</si>
  <si>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</si>
  <si>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</si>
  <si>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</si>
  <si>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</si>
  <si>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</si>
  <si>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</si>
  <si>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</si>
  <si>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</si>
  <si>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</si>
  <si>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</si>
  <si>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</si>
  <si>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</si>
  <si>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</si>
  <si>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</si>
  <si>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</si>
  <si>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</si>
  <si>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</si>
  <si>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</si>
  <si>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</si>
  <si>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</si>
  <si>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</si>
  <si>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</si>
  <si>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</si>
  <si>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</si>
  <si>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</si>
  <si>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</si>
  <si>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</si>
  <si>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</si>
  <si>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</si>
  <si>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</si>
  <si>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</si>
  <si>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</si>
  <si>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</si>
  <si>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</si>
  <si>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</si>
  <si>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</si>
  <si>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</si>
  <si>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</si>
  <si>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</si>
  <si>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</si>
  <si>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</si>
  <si>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</si>
  <si>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</si>
  <si>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</si>
  <si>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</si>
  <si>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</si>
  <si>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</si>
  <si>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</si>
  <si>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</si>
  <si>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</si>
  <si>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</si>
  <si>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</si>
  <si>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</si>
  <si>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</si>
  <si>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</si>
  <si>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</si>
  <si>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</si>
  <si>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</si>
  <si>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</si>
  <si>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</si>
  <si>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</si>
  <si>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</si>
  <si>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</si>
  <si>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</si>
  <si>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</si>
  <si>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</si>
  <si>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</si>
  <si>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</si>
  <si>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</si>
  <si>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</si>
  <si>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</si>
  <si>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</si>
  <si>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</si>
  <si>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</si>
  <si>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</si>
  <si>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</si>
  <si>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</si>
  <si>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</si>
  <si>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</si>
  <si>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</si>
  <si>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</si>
  <si>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</si>
  <si>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</si>
  <si>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</si>
  <si>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</si>
  <si>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</si>
  <si>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</si>
  <si>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</si>
  <si>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</si>
  <si>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</si>
  <si>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</si>
  <si>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</si>
  <si>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</si>
  <si>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</si>
  <si>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</si>
  <si>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</si>
  <si>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</si>
  <si>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</si>
  <si>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</si>
  <si>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</si>
  <si>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</si>
  <si>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</si>
  <si>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</si>
  <si>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</si>
  <si>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</si>
  <si>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</si>
  <si>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</si>
  <si>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</si>
  <si>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</si>
  <si>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</si>
  <si>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</si>
  <si>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</si>
  <si>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</si>
  <si>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</si>
  <si>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</si>
  <si>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</si>
  <si>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</si>
  <si>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</si>
  <si>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</si>
  <si>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</si>
  <si>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</si>
  <si>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</si>
  <si>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</si>
  <si>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</si>
  <si>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</si>
  <si>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</si>
  <si>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</si>
  <si>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</si>
  <si>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</si>
  <si>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</si>
  <si>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</si>
  <si>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</si>
  <si>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</si>
  <si>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</si>
  <si>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</si>
  <si>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</si>
  <si>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</si>
  <si>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</si>
  <si>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</si>
  <si>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</si>
  <si>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</si>
  <si>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</si>
  <si>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</si>
  <si>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</si>
  <si>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</si>
  <si>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</si>
  <si>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</si>
  <si>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</si>
  <si>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</si>
  <si>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</si>
  <si>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</si>
  <si>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</si>
  <si>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</si>
  <si>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</si>
  <si>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</si>
  <si>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</si>
  <si>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</si>
  <si>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</si>
  <si>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</si>
  <si>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</si>
  <si>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</si>
  <si>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</si>
  <si>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</si>
  <si>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</si>
  <si>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</si>
  <si>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</si>
  <si>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</si>
  <si>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</si>
  <si>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</si>
  <si>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</si>
  <si>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</si>
  <si>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</si>
  <si>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</si>
  <si>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</si>
  <si>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</si>
  <si>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</si>
  <si>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</si>
  <si>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</si>
  <si>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</si>
  <si>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</si>
  <si>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</si>
  <si>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</si>
  <si>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</si>
  <si>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</si>
  <si>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</si>
  <si>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</si>
  <si>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</si>
  <si>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</si>
  <si>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</si>
  <si>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</si>
  <si>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</si>
  <si>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</si>
  <si>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</si>
  <si>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</si>
  <si>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</si>
  <si>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</si>
  <si>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</si>
  <si>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</si>
  <si>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</si>
  <si>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</si>
  <si>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</si>
  <si>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</si>
  <si>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</si>
  <si>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</si>
  <si>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</si>
  <si>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</si>
  <si>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</si>
  <si>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</si>
  <si>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</si>
  <si>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</si>
  <si>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</si>
  <si>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</si>
  <si>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</si>
  <si>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</si>
  <si>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</si>
  <si>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</si>
  <si>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</si>
  <si>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</si>
  <si>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</si>
  <si>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</si>
  <si>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</si>
  <si>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</si>
  <si>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</si>
  <si>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</si>
  <si>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</si>
  <si>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</si>
  <si>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</si>
  <si>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</si>
  <si>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</si>
  <si>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</si>
  <si>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</si>
  <si>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</si>
  <si>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</si>
  <si>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</si>
  <si>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</si>
  <si>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</si>
  <si>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</si>
  <si>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</si>
  <si>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</si>
  <si>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</si>
  <si>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</si>
  <si>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</si>
  <si>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</si>
  <si>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</si>
  <si>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</si>
  <si>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</si>
  <si>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</si>
  <si>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</si>
  <si>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</si>
  <si>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</si>
  <si>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</si>
  <si>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</si>
  <si>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</si>
  <si>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</si>
  <si>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</si>
  <si>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</si>
  <si>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</si>
  <si>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</si>
  <si>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</si>
  <si>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</si>
  <si>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</si>
  <si>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</si>
  <si>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</si>
  <si>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</si>
  <si>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</si>
  <si>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</si>
  <si>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</si>
  <si>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</si>
  <si>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</si>
  <si>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</si>
  <si>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</si>
  <si>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</si>
  <si>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</si>
  <si>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</si>
  <si>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</si>
  <si>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</si>
  <si>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</si>
  <si>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</si>
  <si>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</si>
  <si>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</si>
  <si>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</si>
  <si>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</si>
  <si>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</si>
  <si>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</si>
  <si>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</si>
  <si>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</si>
  <si>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</si>
  <si>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</si>
  <si>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</si>
  <si>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</si>
  <si>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</si>
  <si>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</si>
  <si>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</si>
  <si>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</si>
  <si>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</si>
  <si>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</si>
  <si>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</si>
  <si>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</si>
  <si>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</si>
  <si>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</si>
  <si>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</si>
  <si>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</si>
  <si>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</si>
  <si>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</si>
  <si>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</si>
  <si>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</si>
  <si>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</si>
  <si>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</si>
  <si>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</si>
  <si>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</si>
  <si>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</si>
  <si>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</si>
  <si>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</si>
  <si>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</si>
  <si>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</si>
  <si>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</si>
  <si>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</si>
  <si>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</si>
  <si>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</si>
  <si>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</si>
  <si>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</si>
  <si>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</si>
  <si>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</si>
  <si>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</si>
  <si>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</si>
  <si>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</si>
  <si>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</si>
  <si>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</si>
  <si>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</si>
  <si>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</si>
  <si>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</si>
  <si>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</si>
  <si>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</si>
  <si>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</si>
  <si>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</si>
  <si>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</si>
  <si>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</si>
  <si>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</si>
  <si>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</si>
  <si>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</si>
  <si>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</si>
  <si>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</si>
  <si>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</si>
  <si>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</si>
  <si>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</si>
  <si>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</si>
  <si>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</si>
  <si>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</si>
  <si>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</si>
  <si>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</si>
  <si>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</si>
  <si>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</si>
  <si>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</si>
  <si>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</si>
  <si>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</si>
  <si>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</si>
  <si>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</si>
  <si>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</si>
  <si>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</si>
  <si>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</si>
  <si>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</si>
  <si>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</si>
  <si>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</si>
  <si>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</si>
  <si>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</si>
  <si>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</si>
  <si>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</si>
  <si>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</si>
  <si>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</si>
  <si>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</si>
  <si>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</si>
  <si>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</si>
  <si>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</si>
  <si>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</si>
  <si>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</si>
  <si>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</si>
  <si>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</si>
  <si>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</si>
  <si>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</si>
  <si>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</si>
  <si>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</si>
  <si>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</si>
  <si>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</si>
  <si>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</si>
  <si>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</si>
  <si>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</si>
  <si>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</si>
  <si>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</si>
  <si>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</si>
  <si>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</si>
  <si>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</si>
  <si>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</si>
  <si>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</si>
  <si>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</si>
  <si>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</si>
  <si>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</si>
  <si>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</si>
  <si>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</si>
  <si>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</si>
  <si>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</si>
  <si>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</si>
  <si>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</si>
  <si>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</si>
  <si>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</si>
  <si>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</si>
  <si>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</si>
  <si>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</si>
  <si>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</si>
  <si>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</si>
  <si>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</si>
  <si>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</si>
  <si>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</si>
  <si>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</si>
  <si>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</si>
  <si>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</si>
  <si>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</si>
  <si>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</si>
  <si>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</si>
  <si>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</si>
  <si>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</si>
  <si>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</si>
  <si>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</si>
  <si>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</si>
  <si>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</si>
  <si>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</si>
  <si>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</si>
  <si>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</si>
  <si>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</si>
  <si>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</si>
  <si>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</si>
  <si>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</si>
  <si>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</si>
  <si>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</si>
  <si>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</si>
  <si>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</si>
  <si>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</si>
  <si>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</si>
  <si>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</si>
  <si>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</si>
  <si>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</si>
  <si>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</si>
  <si>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</si>
  <si>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</si>
  <si>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</si>
  <si>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</si>
  <si>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</si>
  <si>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</si>
  <si>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</si>
  <si>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</si>
  <si>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</si>
  <si>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</si>
  <si>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</si>
  <si>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</si>
  <si>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</si>
  <si>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</si>
  <si>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</si>
  <si>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</si>
  <si>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</si>
  <si>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</si>
  <si>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</si>
  <si>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</si>
  <si>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</si>
  <si>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</si>
  <si>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</si>
  <si>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</si>
  <si>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</si>
  <si>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</si>
  <si>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</si>
  <si>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</si>
  <si>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</si>
  <si>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</si>
  <si>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</si>
  <si>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</si>
  <si>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</si>
  <si>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</si>
  <si>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</si>
  <si>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</si>
  <si>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</si>
  <si>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</si>
  <si>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</si>
  <si>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</si>
  <si>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</si>
  <si>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</si>
  <si>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</si>
  <si>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</si>
  <si>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</si>
  <si>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</si>
  <si>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</si>
  <si>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</si>
  <si>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</si>
  <si>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</si>
  <si>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</si>
  <si>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</si>
  <si>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</si>
  <si>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</si>
  <si>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</si>
  <si>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</si>
  <si>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</si>
  <si>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</si>
  <si>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</si>
  <si>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</si>
  <si>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</si>
  <si>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</si>
  <si>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</si>
  <si>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</si>
  <si>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</si>
  <si>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</si>
  <si>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</si>
  <si>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</si>
  <si>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</si>
  <si>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</si>
  <si>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</si>
  <si>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</si>
  <si>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</si>
  <si>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</si>
  <si>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</si>
  <si>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</si>
  <si>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</si>
  <si>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</si>
  <si>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</si>
  <si>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</si>
  <si>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</si>
  <si>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</si>
  <si>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</si>
  <si>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</si>
  <si>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</si>
  <si>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</si>
  <si>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</si>
  <si>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</si>
  <si>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</si>
  <si>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</si>
  <si>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</si>
  <si>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</si>
  <si>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</si>
  <si>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</si>
  <si>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</si>
  <si>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</si>
  <si>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</si>
  <si>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</si>
  <si>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</si>
  <si>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</si>
  <si>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</si>
  <si>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</si>
  <si>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</si>
  <si>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</si>
  <si>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</si>
  <si>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</si>
  <si>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</si>
  <si>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</si>
  <si>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</si>
  <si>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</si>
  <si>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</si>
  <si>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</si>
  <si>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</si>
  <si>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</si>
  <si>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</si>
  <si>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</si>
  <si>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</si>
  <si>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</si>
  <si>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</si>
  <si>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</si>
  <si>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</si>
  <si>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</si>
  <si>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</si>
  <si>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</si>
  <si>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</si>
  <si>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</si>
  <si>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</si>
  <si>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</si>
  <si>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</si>
  <si>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</si>
  <si>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</si>
  <si>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</si>
  <si>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</si>
  <si>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</si>
  <si>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</si>
  <si>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</si>
  <si>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</si>
  <si>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</si>
  <si>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</si>
  <si>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</si>
  <si>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</si>
  <si>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</si>
  <si>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</si>
  <si>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</si>
  <si>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</si>
  <si>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</si>
  <si>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</si>
  <si>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</si>
  <si>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</si>
  <si>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</si>
  <si>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</si>
  <si>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</si>
  <si>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</si>
  <si>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</si>
  <si>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</si>
  <si>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</si>
  <si>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</si>
  <si>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</si>
  <si>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</si>
  <si>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</si>
  <si>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</si>
  <si>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</si>
  <si>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</si>
  <si>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</si>
  <si>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</si>
  <si>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</si>
  <si>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</si>
  <si>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</si>
  <si>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</si>
  <si>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</si>
  <si>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</si>
  <si>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</si>
  <si>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</si>
  <si>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</si>
  <si>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</si>
  <si>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</si>
  <si>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</si>
  <si>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</si>
  <si>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</si>
  <si>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</si>
  <si>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</si>
  <si>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</si>
  <si>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</si>
  <si>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</si>
  <si>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</si>
  <si>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</si>
  <si>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</si>
  <si>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</si>
  <si>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</si>
  <si>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</si>
  <si>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</si>
  <si>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</si>
  <si>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</si>
  <si>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</si>
  <si>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</si>
  <si>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</si>
  <si>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</si>
  <si>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</si>
  <si>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</si>
  <si>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</si>
  <si>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</si>
  <si>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</si>
  <si>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</si>
  <si>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</si>
  <si>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</si>
  <si>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</si>
  <si>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</si>
  <si>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</si>
  <si>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</si>
  <si>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</si>
  <si>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</si>
  <si>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</si>
  <si>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</si>
  <si>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</si>
  <si>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</si>
  <si>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</si>
  <si>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</si>
  <si>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</si>
  <si>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</si>
  <si>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</si>
  <si>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</si>
  <si>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</si>
  <si>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</si>
  <si>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</si>
  <si>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</si>
  <si>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</si>
  <si>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</si>
  <si>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</si>
  <si>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</si>
  <si>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</si>
  <si>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</si>
  <si>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</si>
  <si>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</si>
  <si>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</si>
  <si>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</si>
  <si>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</si>
  <si>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</si>
  <si>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</si>
  <si>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</si>
  <si>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</si>
  <si>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</si>
  <si>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</si>
  <si>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</si>
  <si>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</si>
  <si>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</si>
  <si>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</si>
  <si>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</si>
  <si>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</si>
  <si>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</si>
  <si>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</si>
  <si>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</si>
  <si>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</si>
  <si>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</si>
  <si>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</si>
  <si>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</si>
  <si>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</si>
  <si>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</si>
  <si>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</si>
  <si>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</si>
  <si>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</si>
  <si>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</si>
  <si>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</si>
  <si>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</si>
  <si>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</si>
  <si>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</si>
  <si>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</si>
  <si>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</si>
  <si>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</si>
  <si>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</si>
  <si>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</si>
  <si>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</si>
  <si>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</si>
  <si>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</si>
  <si>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</si>
  <si>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</si>
  <si>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</si>
  <si>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</si>
  <si>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</si>
  <si>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</si>
  <si>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</si>
  <si>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</si>
  <si>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</si>
  <si>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</si>
  <si>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</si>
  <si>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</si>
  <si>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</si>
  <si>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</si>
  <si>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</si>
  <si>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</si>
  <si>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</si>
  <si>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</si>
  <si>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</si>
  <si>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</si>
  <si>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</si>
  <si>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</si>
  <si>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</si>
  <si>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</si>
  <si>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</si>
  <si>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</si>
  <si>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</si>
  <si>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</si>
  <si>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</si>
  <si>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</si>
  <si>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</si>
  <si>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</si>
  <si>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</si>
  <si>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</si>
  <si>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</si>
  <si>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</si>
  <si>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</si>
  <si>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</si>
  <si>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</si>
  <si>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</si>
  <si>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</si>
  <si>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</si>
  <si>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</si>
  <si>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</si>
  <si>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</si>
  <si>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</si>
  <si>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</si>
  <si>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</si>
  <si>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</si>
  <si>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</si>
  <si>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</si>
  <si>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</si>
  <si>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</si>
  <si>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</si>
  <si>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</si>
  <si>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</si>
  <si>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</si>
  <si>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</si>
  <si>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</si>
  <si>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</si>
  <si>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</si>
  <si>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</si>
  <si>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</si>
  <si>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</si>
  <si>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</si>
  <si>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</si>
  <si>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</si>
  <si>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</si>
  <si>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</si>
  <si>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</si>
  <si>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</si>
  <si>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</si>
  <si>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</si>
  <si>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</si>
  <si>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</si>
  <si>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</si>
  <si>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</si>
  <si>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</si>
  <si>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</si>
  <si>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</si>
  <si>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</si>
  <si>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</si>
  <si>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</si>
  <si>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</si>
  <si>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</si>
  <si>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</si>
  <si>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</si>
  <si>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</si>
  <si>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</si>
  <si>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</si>
  <si>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</si>
  <si>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</si>
  <si>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</si>
  <si>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</si>
  <si>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</si>
  <si>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</si>
  <si>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</si>
  <si>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</si>
  <si>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</si>
  <si>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</si>
  <si>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</si>
  <si>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</si>
  <si>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</si>
  <si>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</si>
  <si>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</si>
  <si>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</si>
  <si>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</si>
  <si>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</si>
  <si>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</si>
  <si>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</si>
  <si>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</si>
  <si>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</si>
  <si>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</si>
  <si>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</si>
  <si>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</si>
  <si>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</si>
  <si>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</si>
  <si>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</si>
  <si>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</si>
  <si>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</si>
  <si>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</si>
  <si>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</si>
  <si>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</si>
  <si>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</si>
  <si>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</si>
  <si>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</si>
  <si>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</si>
  <si>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</si>
  <si>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</si>
  <si>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</si>
  <si>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</si>
  <si>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</si>
  <si>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</si>
  <si>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</si>
  <si>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</si>
  <si>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</si>
  <si>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</si>
  <si>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</si>
  <si>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</si>
  <si>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</si>
  <si>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</si>
  <si>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</si>
  <si>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</si>
  <si>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</si>
  <si>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</si>
  <si>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</si>
  <si>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</si>
  <si>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</si>
  <si>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</si>
  <si>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</si>
  <si>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</si>
  <si>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</si>
  <si>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</si>
  <si>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</si>
  <si>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</si>
  <si>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</si>
  <si>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</si>
  <si>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</si>
  <si>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</si>
  <si>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</si>
  <si>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</si>
  <si>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</si>
  <si>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</si>
  <si>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</si>
  <si>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</si>
  <si>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</si>
  <si>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</si>
  <si>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</si>
  <si>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</si>
  <si>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</si>
  <si>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</si>
  <si>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</si>
  <si>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</si>
  <si>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</si>
  <si>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</si>
  <si>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</si>
  <si>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</si>
  <si>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</si>
  <si>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</si>
  <si>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</si>
  <si>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</si>
  <si>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</si>
  <si>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</si>
  <si>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</si>
  <si>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</si>
  <si>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</si>
  <si>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</si>
  <si>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</si>
  <si>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</si>
  <si>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</si>
  <si>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</si>
  <si>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</si>
  <si>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</si>
  <si>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</si>
  <si>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</si>
  <si>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</si>
  <si>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</si>
  <si>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</si>
  <si>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</si>
  <si>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</si>
  <si>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</si>
  <si>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</si>
  <si>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</si>
  <si>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</si>
  <si>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</si>
  <si>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</si>
  <si>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</si>
  <si>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</si>
  <si>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</si>
  <si>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</si>
  <si>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</si>
  <si>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</si>
  <si>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</si>
  <si>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</si>
  <si>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</si>
  <si>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</si>
  <si>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</si>
  <si>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</si>
  <si>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</si>
  <si>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</si>
  <si>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</si>
  <si>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</si>
  <si>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</si>
  <si>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</si>
  <si>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</si>
  <si>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</si>
  <si>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</si>
  <si>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</si>
  <si>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</si>
  <si>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</si>
  <si>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</si>
  <si>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</si>
  <si>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</si>
  <si>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</si>
  <si>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</si>
  <si>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</si>
  <si>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</si>
  <si>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</si>
  <si>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</si>
  <si>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</si>
  <si>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</si>
  <si>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</si>
  <si>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</si>
  <si>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</si>
  <si>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</si>
  <si>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</si>
  <si>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</si>
  <si>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</si>
  <si>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</si>
  <si>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</si>
  <si>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</si>
  <si>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</si>
  <si>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</si>
  <si>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</si>
  <si>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</si>
  <si>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</si>
  <si>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</si>
  <si>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</si>
  <si>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</si>
  <si>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</si>
  <si>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</si>
  <si>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</si>
  <si>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</si>
  <si>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</si>
  <si>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</si>
  <si>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</si>
  <si>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</si>
  <si>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</si>
  <si>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</si>
  <si>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</si>
  <si>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</si>
  <si>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</si>
  <si>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</si>
  <si>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</si>
  <si>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</si>
  <si>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</si>
  <si>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</si>
  <si>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</si>
  <si>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</si>
  <si>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</si>
  <si>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</si>
  <si>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</si>
  <si>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</si>
  <si>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</si>
  <si>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</si>
  <si>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</si>
  <si>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</si>
  <si>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</si>
  <si>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</si>
  <si>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</si>
  <si>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</si>
  <si>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</si>
  <si>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</si>
  <si>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</si>
  <si>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</si>
  <si>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</si>
  <si>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</si>
  <si>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</si>
  <si>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</si>
  <si>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</si>
  <si>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</si>
  <si>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</si>
  <si>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</si>
  <si>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</si>
  <si>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</si>
  <si>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</si>
  <si>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</si>
  <si>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</si>
  <si>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</si>
  <si>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</si>
  <si>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</si>
  <si>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</si>
  <si>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</si>
  <si>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</si>
  <si>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</si>
  <si>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</si>
  <si>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</si>
  <si>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</si>
  <si>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</si>
  <si>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</si>
  <si>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</si>
  <si>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</si>
  <si>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</si>
  <si>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</si>
  <si>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</si>
  <si>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</si>
  <si>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</si>
  <si>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</si>
  <si>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</si>
  <si>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</si>
  <si>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</si>
  <si>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</si>
  <si>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</si>
  <si>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</si>
  <si>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</si>
  <si>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</si>
  <si>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</si>
  <si>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</si>
  <si>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</si>
  <si>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</si>
  <si>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</si>
  <si>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</si>
  <si>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</si>
  <si>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</si>
  <si>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</si>
  <si>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</si>
  <si>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</si>
  <si>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</si>
  <si>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</si>
  <si>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</si>
  <si>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</si>
  <si>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</si>
  <si>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</si>
  <si>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</si>
  <si>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</si>
  <si>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</si>
  <si>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</si>
  <si>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</si>
  <si>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</si>
  <si>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</si>
  <si>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</si>
  <si>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</si>
  <si>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</si>
  <si>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</si>
  <si>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</si>
  <si>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</si>
  <si>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</si>
  <si>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</si>
  <si>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</si>
  <si>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</si>
  <si>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</si>
  <si>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</si>
  <si>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</si>
  <si>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</si>
  <si>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</si>
  <si>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</si>
  <si>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</si>
  <si>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</si>
  <si>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</si>
  <si>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</si>
  <si>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</si>
  <si>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</si>
  <si>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</si>
  <si>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</si>
  <si>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</si>
  <si>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</si>
  <si>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</si>
  <si>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</si>
  <si>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</si>
  <si>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</si>
  <si>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</si>
  <si>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</si>
  <si>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</si>
  <si>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</si>
  <si>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</si>
  <si>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</si>
  <si>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</si>
  <si>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</si>
  <si>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</si>
  <si>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</si>
  <si>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</si>
  <si>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</si>
  <si>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</si>
  <si>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</si>
  <si>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</si>
  <si>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</si>
  <si>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</si>
  <si>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</si>
  <si>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</si>
  <si>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</si>
  <si>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</si>
  <si>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</si>
  <si>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</si>
  <si>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</si>
  <si>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</si>
  <si>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</si>
  <si>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</si>
  <si>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</si>
  <si>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</si>
  <si>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</si>
  <si>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</si>
  <si>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</si>
  <si>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</si>
  <si>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</si>
  <si>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</si>
  <si>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</si>
  <si>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</si>
  <si>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</si>
  <si>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</si>
  <si>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</si>
  <si>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</si>
  <si>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</si>
  <si>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</si>
  <si>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</si>
  <si>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</si>
  <si>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</si>
  <si>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</si>
  <si>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</si>
  <si>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</si>
  <si>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</si>
  <si>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</si>
  <si>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</si>
  <si>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</si>
  <si>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</si>
  <si>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</si>
  <si>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</si>
  <si>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</si>
  <si>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</si>
  <si>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</si>
  <si>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</si>
  <si>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</si>
  <si>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</si>
  <si>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</si>
  <si>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</si>
  <si>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</si>
  <si>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</si>
  <si>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</si>
  <si>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</si>
  <si>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</si>
  <si>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</si>
  <si>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</si>
  <si>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</si>
  <si>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</si>
  <si>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</si>
  <si>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</si>
  <si>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</si>
  <si>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</si>
  <si>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</si>
  <si>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</si>
  <si>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</si>
  <si>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</si>
  <si>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</si>
  <si>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</si>
  <si>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</si>
  <si>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</si>
  <si>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</si>
  <si>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</si>
  <si>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</si>
  <si>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</si>
  <si>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</si>
  <si>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</si>
  <si>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</si>
  <si>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</si>
  <si>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</si>
  <si>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</si>
  <si>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</si>
  <si>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</si>
  <si>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</si>
  <si>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</si>
  <si>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</si>
  <si>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</si>
  <si>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</si>
  <si>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</si>
  <si>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</si>
  <si>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</si>
  <si>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</si>
  <si>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</si>
  <si>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</si>
  <si>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</si>
  <si>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</si>
  <si>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</si>
  <si>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</si>
  <si>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</si>
  <si>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</si>
  <si>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</si>
  <si>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</si>
  <si>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</si>
  <si>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</si>
  <si>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</si>
  <si>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</si>
  <si>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</si>
  <si>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</si>
  <si>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</si>
  <si>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</si>
  <si>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</si>
  <si>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</si>
  <si>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</si>
  <si>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</si>
  <si>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</si>
  <si>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</si>
  <si>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</si>
  <si>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</si>
  <si>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</si>
  <si>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</si>
  <si>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</si>
  <si>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</si>
  <si>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</si>
  <si>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</si>
  <si>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</si>
  <si>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</si>
  <si>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</si>
  <si>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</si>
  <si>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</si>
  <si>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</si>
  <si>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</si>
  <si>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</si>
  <si>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</si>
  <si>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</si>
  <si>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</si>
  <si>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</si>
  <si>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</si>
  <si>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</si>
  <si>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</si>
  <si>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</si>
  <si>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</si>
  <si>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</si>
  <si>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</si>
  <si>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</si>
  <si>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</si>
  <si>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</si>
  <si>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</si>
  <si>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</si>
  <si>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</si>
  <si>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</si>
  <si>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</si>
  <si>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</si>
  <si>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</si>
  <si>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</si>
  <si>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</si>
  <si>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</si>
  <si>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</si>
  <si>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</si>
  <si>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</si>
  <si>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</si>
  <si>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</si>
  <si>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</si>
  <si>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</si>
  <si>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</si>
  <si>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</si>
  <si>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</si>
  <si>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</si>
  <si>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</si>
  <si>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</si>
  <si>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</si>
  <si>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</si>
  <si>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</si>
  <si>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</si>
  <si>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</si>
  <si>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</si>
  <si>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</si>
  <si>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</si>
  <si>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</si>
  <si>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</si>
  <si>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</si>
  <si>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</si>
  <si>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</si>
  <si>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</si>
  <si>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</si>
  <si>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</si>
  <si>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</si>
  <si>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</si>
  <si>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</si>
  <si>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</si>
  <si>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</si>
  <si>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</si>
  <si>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</si>
  <si>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</si>
  <si>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</si>
  <si>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</si>
  <si>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</si>
  <si>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</si>
  <si>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</si>
  <si>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</si>
  <si>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</si>
  <si>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</si>
  <si>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</si>
  <si>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</si>
  <si>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</si>
  <si>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</si>
  <si>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</si>
  <si>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</si>
  <si>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</si>
  <si>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</si>
  <si>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</si>
  <si>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</si>
  <si>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</si>
  <si>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</si>
  <si>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</si>
  <si>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</si>
  <si>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</si>
  <si>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</si>
  <si>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</si>
  <si>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</si>
  <si>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</si>
  <si>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</si>
  <si>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</si>
  <si>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</si>
  <si>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</si>
  <si>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</si>
  <si>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</si>
  <si>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</si>
  <si>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</si>
  <si>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</si>
  <si>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</si>
  <si>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</si>
  <si>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</si>
  <si>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</si>
  <si>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</si>
  <si>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</si>
  <si>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</si>
  <si>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</si>
  <si>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</si>
  <si>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</si>
  <si>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</si>
  <si>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</si>
  <si>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</si>
  <si>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</si>
  <si>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</si>
  <si>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</si>
  <si>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</si>
  <si>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</si>
  <si>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</si>
  <si>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</si>
  <si>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</si>
  <si>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</si>
  <si>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</si>
  <si>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</si>
  <si>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</si>
  <si>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</si>
  <si>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</si>
  <si>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</si>
  <si>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</si>
  <si>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</si>
  <si>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</si>
  <si>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</si>
  <si>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</si>
  <si>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</si>
  <si>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</si>
  <si>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</si>
  <si>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</si>
  <si>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</si>
  <si>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</si>
  <si>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</si>
  <si>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</si>
  <si>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</si>
  <si>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</si>
  <si>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</si>
  <si>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</si>
  <si>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</si>
  <si>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</si>
  <si>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</si>
  <si>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</si>
  <si>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</si>
  <si>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</si>
  <si>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</si>
  <si>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</si>
  <si>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</si>
  <si>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</si>
  <si>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</si>
  <si>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</si>
  <si>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</si>
  <si>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</si>
  <si>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</si>
  <si>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</si>
  <si>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</si>
  <si>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</si>
  <si>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</si>
  <si>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</si>
  <si>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</si>
  <si>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</si>
  <si>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</si>
  <si>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</si>
  <si>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</si>
  <si>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</si>
  <si>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</si>
  <si>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</si>
  <si>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</si>
  <si>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</si>
  <si>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</si>
  <si>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</si>
  <si>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</si>
  <si>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</si>
  <si>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</si>
  <si>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</si>
  <si>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</si>
  <si>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</si>
  <si>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</si>
  <si>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</si>
  <si>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</si>
  <si>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</si>
  <si>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</si>
  <si>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</si>
  <si>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</si>
  <si>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</si>
  <si>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</si>
  <si>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</si>
  <si>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</si>
  <si>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</si>
  <si>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</si>
  <si>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</si>
  <si>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</si>
  <si>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</si>
  <si>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</si>
  <si>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</si>
  <si>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</si>
  <si>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</si>
  <si>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</si>
  <si>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</si>
  <si>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</si>
  <si>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</si>
  <si>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</si>
  <si>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</si>
  <si>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</si>
  <si>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</si>
  <si>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</si>
  <si>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</si>
  <si>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</si>
  <si>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</si>
  <si>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</si>
  <si>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</si>
  <si>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</si>
  <si>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</si>
  <si>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</si>
  <si>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</si>
  <si>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</si>
  <si>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</si>
  <si>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</si>
  <si>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</si>
  <si>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</si>
  <si>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</si>
  <si>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</si>
  <si>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</si>
  <si>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</si>
  <si>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</si>
  <si>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</si>
  <si>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</si>
  <si>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</si>
  <si>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</si>
  <si>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</si>
  <si>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</si>
  <si>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</si>
  <si>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</si>
  <si>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</si>
  <si>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</si>
  <si>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</si>
  <si>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</si>
  <si>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</si>
  <si>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</si>
  <si>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</si>
  <si>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</si>
  <si>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</si>
  <si>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</si>
  <si>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</si>
  <si>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</si>
  <si>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</si>
  <si>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</si>
  <si>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</si>
  <si>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</si>
  <si>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</si>
  <si>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</si>
  <si>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</si>
  <si>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</si>
  <si>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</si>
  <si>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</si>
  <si>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</si>
  <si>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</si>
  <si>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</si>
  <si>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</si>
  <si>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</si>
  <si>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</si>
  <si>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</si>
  <si>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</si>
  <si>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</si>
  <si>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</si>
  <si>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</si>
  <si>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</si>
  <si>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</si>
  <si>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</si>
  <si>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</si>
  <si>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</si>
  <si>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</si>
  <si>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</si>
  <si>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</si>
  <si>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</si>
  <si>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</si>
  <si>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</si>
  <si>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</si>
  <si>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</si>
  <si>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</si>
  <si>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</si>
  <si>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</si>
  <si>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</si>
  <si>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</si>
  <si>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</si>
  <si>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</si>
  <si>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</si>
  <si>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</si>
  <si>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</si>
  <si>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</si>
  <si>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</si>
  <si>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</si>
  <si>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</si>
  <si>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</si>
  <si>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</si>
  <si>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</si>
  <si>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</si>
  <si>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</si>
  <si>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</si>
  <si>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</si>
  <si>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</si>
  <si>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</si>
  <si>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</si>
  <si>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</si>
  <si>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</si>
  <si>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</si>
  <si>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</si>
  <si>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</si>
  <si>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</si>
  <si>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</si>
  <si>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</si>
  <si>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</si>
  <si>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</si>
  <si>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</si>
  <si>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</si>
  <si>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</si>
  <si>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</si>
  <si>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</si>
  <si>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</si>
  <si>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</si>
  <si>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</si>
  <si>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</si>
  <si>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</si>
  <si>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</si>
  <si>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</si>
  <si>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</si>
  <si>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</si>
  <si>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</si>
  <si>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</si>
  <si>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</si>
  <si>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</si>
  <si>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</si>
  <si>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</si>
  <si>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</si>
  <si>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</si>
  <si>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</si>
  <si>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</si>
  <si>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</si>
  <si>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</si>
  <si>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</si>
  <si>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</si>
  <si>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</si>
  <si>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</si>
  <si>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</si>
  <si>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</si>
  <si>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</si>
  <si>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</si>
  <si>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</si>
  <si>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</si>
  <si>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</si>
  <si>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</si>
  <si>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</si>
  <si>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</si>
  <si>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</si>
  <si>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</si>
  <si>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</si>
  <si>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</si>
  <si>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</si>
  <si>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</si>
  <si>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</si>
  <si>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</si>
  <si>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</si>
  <si>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</si>
  <si>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</si>
  <si>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</si>
  <si>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</si>
  <si>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</si>
  <si>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</si>
  <si>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</si>
  <si>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</si>
  <si>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</si>
  <si>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</si>
  <si>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</si>
  <si>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</si>
  <si>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</si>
  <si>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</si>
  <si>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</si>
  <si>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</si>
  <si>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</si>
  <si>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</si>
  <si>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</si>
  <si>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</si>
  <si>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</si>
  <si>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</si>
  <si>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</si>
  <si>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</si>
  <si>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</si>
  <si>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</si>
  <si>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</si>
  <si>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</si>
  <si>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</si>
  <si>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</si>
  <si>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</si>
  <si>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</si>
  <si>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</si>
  <si>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</si>
  <si>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</si>
  <si>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</si>
  <si>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</si>
  <si>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</si>
  <si>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</si>
  <si>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</si>
  <si>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</si>
  <si>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</si>
  <si>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</si>
  <si>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</si>
  <si>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</si>
  <si>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</si>
  <si>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</si>
  <si>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</si>
  <si>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</si>
  <si>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</si>
  <si>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</si>
  <si>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</si>
  <si>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</si>
  <si>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</si>
  <si>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</si>
  <si>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</si>
  <si>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</si>
  <si>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</si>
  <si>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</si>
  <si>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</si>
  <si>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</si>
  <si>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</si>
  <si>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</si>
  <si>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</si>
  <si>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</si>
  <si>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</si>
  <si>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</si>
  <si>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</si>
  <si>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</si>
  <si>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</si>
  <si>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</si>
  <si>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</si>
  <si>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</si>
  <si>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</si>
  <si>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</si>
  <si>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</si>
  <si>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</si>
  <si>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</si>
  <si>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</si>
  <si>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</si>
  <si>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</si>
  <si>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</si>
  <si>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</si>
  <si>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</si>
  <si>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</si>
  <si>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</si>
  <si>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</si>
  <si>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</si>
  <si>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</si>
  <si>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</si>
  <si>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</si>
  <si>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</si>
  <si>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</si>
  <si>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</si>
  <si>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</si>
  <si>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</si>
  <si>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</si>
  <si>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</si>
  <si>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</si>
  <si>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</si>
  <si>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</si>
  <si>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</si>
  <si>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</si>
  <si>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</si>
  <si>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</si>
  <si>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</si>
  <si>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</si>
  <si>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</si>
  <si>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</si>
  <si>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</si>
  <si>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</si>
  <si>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</si>
  <si>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</si>
  <si>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</si>
  <si>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</si>
  <si>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</si>
  <si>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</si>
  <si>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</si>
  <si>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</si>
  <si>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</si>
  <si>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</si>
  <si>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</si>
  <si>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</si>
  <si>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</si>
  <si>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</si>
  <si>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</si>
  <si>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</si>
  <si>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</si>
  <si>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</si>
  <si>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</si>
  <si>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</si>
  <si>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</si>
  <si>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</si>
  <si>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</si>
  <si>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</si>
  <si>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</si>
  <si>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</si>
  <si>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</si>
  <si>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</si>
  <si>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</si>
  <si>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</si>
  <si>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</si>
  <si>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</si>
  <si>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</si>
  <si>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</si>
  <si>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</si>
  <si>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</si>
  <si>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</si>
  <si>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</si>
  <si>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</si>
  <si>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</si>
  <si>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</si>
  <si>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</si>
  <si>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</si>
  <si>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</si>
  <si>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</si>
  <si>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</si>
  <si>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</si>
  <si>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</si>
  <si>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</si>
  <si>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</si>
  <si>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</si>
  <si>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</si>
  <si>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</si>
  <si>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</si>
  <si>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</si>
  <si>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</si>
  <si>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</si>
  <si>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</si>
  <si>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</si>
  <si>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</si>
  <si>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</si>
  <si>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</si>
  <si>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</si>
  <si>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</si>
  <si>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</si>
  <si>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</si>
  <si>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</si>
  <si>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</si>
  <si>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</si>
  <si>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</si>
  <si>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</si>
  <si>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</si>
  <si>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</si>
  <si>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</si>
  <si>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</si>
  <si>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</si>
  <si>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</si>
  <si>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</si>
  <si>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</si>
  <si>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</si>
  <si>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</si>
  <si>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</si>
  <si>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</si>
  <si>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</si>
  <si>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</si>
  <si>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</si>
  <si>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</si>
  <si>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</si>
  <si>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</si>
  <si>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</si>
  <si>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</si>
  <si>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</si>
  <si>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</si>
  <si>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</si>
  <si>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</si>
  <si>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</si>
  <si>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</si>
  <si>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</si>
  <si>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</si>
  <si>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</si>
  <si>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</si>
  <si>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</si>
  <si>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</si>
  <si>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</si>
  <si>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</si>
  <si>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</si>
  <si>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</si>
  <si>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</si>
  <si>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</si>
  <si>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</si>
  <si>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</si>
  <si>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</si>
  <si>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</si>
  <si>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</si>
  <si>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</si>
  <si>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</si>
  <si>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</si>
  <si>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</si>
  <si>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</si>
  <si>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</si>
  <si>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</si>
  <si>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</si>
  <si>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</si>
  <si>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</si>
  <si>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</si>
  <si>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</si>
  <si>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</si>
  <si>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</si>
  <si>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</si>
  <si>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</si>
  <si>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</si>
  <si>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</si>
  <si>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</si>
  <si>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</si>
  <si>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</si>
  <si>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</si>
  <si>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</si>
  <si>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</si>
  <si>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</si>
  <si>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</si>
  <si>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</si>
  <si>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</si>
  <si>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</si>
  <si>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</si>
  <si>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</si>
  <si>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</si>
  <si>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</si>
  <si>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</si>
  <si>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</si>
  <si>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</si>
  <si>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</si>
  <si>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</si>
  <si>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</si>
  <si>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</si>
  <si>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</si>
  <si>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</si>
  <si>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</si>
  <si>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</si>
  <si>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</si>
  <si>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</si>
  <si>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</si>
  <si>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</si>
  <si>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</si>
  <si>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</si>
  <si>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</si>
  <si>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</si>
  <si>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</si>
  <si>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</si>
  <si>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</si>
  <si>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</si>
  <si>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</si>
  <si>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</si>
  <si>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</si>
  <si>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</si>
  <si>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</si>
  <si>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</si>
  <si>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</si>
  <si>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</si>
  <si>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</si>
  <si>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</si>
  <si>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</si>
  <si>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</si>
  <si>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</si>
  <si>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</si>
  <si>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</si>
  <si>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</si>
  <si>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</si>
  <si>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</si>
  <si>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</si>
  <si>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</si>
  <si>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</si>
  <si>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</si>
  <si>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</si>
  <si>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</si>
  <si>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</si>
  <si>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</si>
  <si>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</si>
  <si>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</si>
  <si>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</si>
  <si>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</si>
  <si>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</si>
  <si>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</si>
  <si>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</si>
  <si>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</si>
  <si>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</si>
  <si>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</si>
  <si>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</si>
  <si>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</si>
  <si>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</si>
  <si>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</si>
  <si>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</si>
  <si>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</si>
  <si>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</si>
  <si>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</si>
  <si>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</si>
  <si>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</si>
  <si>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</si>
  <si>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</si>
  <si>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</si>
  <si>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</si>
  <si>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</si>
  <si>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</si>
  <si>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</si>
  <si>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</si>
  <si>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</si>
  <si>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</si>
  <si>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</si>
  <si>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</si>
  <si>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</si>
  <si>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</si>
  <si>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</si>
  <si>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</si>
  <si>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</si>
  <si>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</si>
  <si>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</si>
  <si>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</si>
  <si>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</si>
  <si>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</si>
  <si>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</si>
  <si>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</si>
  <si>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</si>
  <si>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</si>
  <si>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</si>
  <si>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</si>
  <si>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</si>
  <si>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</si>
  <si>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</si>
  <si>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</si>
  <si>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</si>
  <si>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</si>
  <si>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</si>
  <si>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</si>
  <si>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</si>
  <si>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</si>
  <si>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</si>
  <si>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</si>
  <si>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</si>
  <si>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</si>
  <si>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</si>
  <si>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</si>
  <si>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</si>
  <si>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</si>
  <si>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</si>
  <si>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</si>
  <si>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</si>
  <si>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</si>
  <si>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</si>
  <si>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</si>
  <si>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</si>
  <si>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</si>
  <si>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</si>
  <si>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</si>
  <si>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</si>
  <si>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</si>
  <si>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</si>
  <si>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</si>
  <si>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</si>
  <si>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</si>
  <si>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</si>
  <si>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</si>
  <si>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</si>
  <si>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</si>
  <si>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</si>
  <si>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</si>
  <si>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</si>
  <si>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</si>
  <si>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</si>
  <si>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</si>
  <si>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</si>
  <si>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</si>
  <si>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</si>
  <si>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</si>
  <si>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</si>
  <si>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</si>
  <si>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</si>
  <si>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</si>
  <si>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</si>
  <si>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</si>
  <si>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</si>
  <si>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</si>
  <si>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</si>
  <si>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</si>
  <si>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</si>
  <si>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</si>
  <si>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</si>
  <si>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</si>
  <si>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</si>
  <si>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</si>
  <si>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</si>
  <si>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</si>
  <si>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</si>
  <si>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</si>
  <si>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</si>
  <si>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</si>
  <si>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</si>
  <si>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</si>
  <si>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</si>
  <si>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</si>
  <si>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</si>
  <si>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</si>
  <si>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</si>
  <si>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</si>
  <si>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</si>
  <si>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</si>
  <si>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</si>
  <si>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</si>
  <si>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</si>
  <si>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</si>
  <si>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</si>
  <si>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</si>
  <si>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</si>
  <si>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</si>
  <si>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</si>
  <si>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</si>
  <si>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</si>
  <si>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</si>
  <si>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</si>
  <si>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</si>
  <si>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</si>
  <si>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</si>
  <si>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</si>
  <si>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</si>
  <si>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</si>
  <si>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</si>
  <si>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</si>
  <si>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</si>
  <si>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</si>
  <si>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</si>
  <si>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</si>
  <si>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</si>
  <si>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</si>
  <si>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</si>
  <si>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</si>
  <si>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</si>
  <si>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</si>
  <si>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</si>
  <si>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</si>
  <si>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</si>
  <si>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</si>
  <si>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</si>
  <si>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</si>
  <si>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</si>
  <si>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</si>
  <si>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</si>
  <si>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</si>
  <si>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</si>
  <si>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</si>
  <si>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</si>
  <si>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</si>
  <si>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</si>
  <si>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</si>
  <si>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</si>
  <si>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</si>
  <si>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</si>
  <si>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</si>
  <si>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</si>
  <si>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</si>
  <si>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</si>
  <si>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</si>
  <si>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</si>
  <si>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</si>
  <si>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</si>
  <si>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</si>
  <si>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</si>
  <si>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</si>
  <si>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</si>
  <si>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</si>
  <si>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</si>
  <si>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</si>
  <si>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</si>
  <si>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</si>
  <si>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</si>
  <si>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</si>
  <si>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</si>
  <si>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</si>
  <si>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</si>
  <si>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</si>
  <si>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</si>
  <si>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</si>
  <si>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</si>
  <si>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</si>
  <si>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</si>
  <si>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</si>
  <si>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</si>
  <si>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</si>
  <si>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</si>
  <si>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</si>
  <si>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</si>
  <si>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</si>
  <si>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</si>
  <si>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</si>
  <si>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</si>
  <si>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</si>
  <si>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</si>
  <si>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</si>
  <si>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</si>
  <si>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</si>
  <si>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</si>
  <si>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</si>
  <si>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</si>
  <si>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</si>
  <si>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</si>
  <si>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</si>
  <si>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</si>
  <si>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</si>
  <si>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</si>
  <si>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</si>
  <si>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</si>
  <si>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</si>
  <si>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</si>
  <si>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</si>
  <si>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</si>
  <si>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</si>
  <si>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</si>
  <si>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</si>
  <si>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</si>
  <si>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</si>
  <si>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</si>
  <si>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</si>
  <si>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</si>
  <si>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</si>
  <si>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</si>
  <si>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</si>
  <si>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</si>
  <si>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</si>
  <si>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</si>
  <si>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</si>
  <si>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</si>
  <si>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</si>
  <si>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</si>
  <si>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</si>
  <si>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</si>
  <si>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</si>
  <si>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</si>
  <si>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</si>
  <si>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</si>
  <si>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</si>
  <si>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</si>
  <si>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</si>
  <si>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</si>
  <si>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</si>
  <si>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</si>
  <si>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</si>
  <si>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</si>
  <si>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</si>
  <si>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</si>
  <si>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</si>
  <si>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</si>
  <si>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</si>
  <si>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</si>
  <si>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</si>
  <si>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</si>
  <si>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</si>
  <si>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</si>
  <si>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</si>
  <si>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</si>
  <si>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</si>
  <si>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</si>
  <si>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</si>
  <si>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</si>
  <si>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</si>
  <si>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</si>
  <si>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</si>
  <si>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</si>
  <si>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</si>
  <si>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</si>
  <si>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</si>
  <si>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</si>
  <si>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</si>
  <si>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</si>
  <si>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</si>
  <si>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</si>
  <si>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</si>
  <si>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</si>
  <si>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</si>
  <si>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</si>
  <si>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</si>
  <si>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</si>
  <si>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</si>
  <si>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</si>
  <si>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</si>
  <si>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</si>
  <si>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</si>
  <si>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</si>
  <si>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</si>
  <si>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</si>
  <si>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</si>
  <si>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</si>
  <si>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</si>
  <si>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</si>
  <si>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</si>
  <si>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</si>
  <si>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</si>
  <si>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</si>
  <si>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</si>
  <si>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</si>
  <si>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</si>
  <si>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</si>
  <si>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</si>
  <si>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</si>
  <si>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</si>
  <si>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</si>
  <si>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</si>
  <si>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</si>
  <si>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</si>
  <si>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</si>
  <si>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</si>
  <si>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</si>
  <si>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</si>
  <si>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</si>
  <si>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</si>
  <si>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</si>
  <si>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</si>
  <si>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</si>
  <si>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</si>
  <si>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</si>
  <si>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</si>
  <si>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</si>
  <si>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</si>
  <si>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</si>
  <si>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</si>
  <si>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</si>
  <si>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</si>
  <si>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</si>
  <si>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</si>
  <si>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</si>
  <si>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</si>
  <si>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</si>
  <si>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</si>
  <si>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</si>
  <si>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</si>
  <si>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</si>
  <si>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</si>
  <si>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</si>
  <si>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</si>
  <si>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</si>
  <si>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733144</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</si>
  <si>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</si>
  <si>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</si>
  <si>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</si>
  <si>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</si>
  <si>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</si>
  <si>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</si>
  <si>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</si>
  <si>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</si>
  <si>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</si>
  <si>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</si>
  <si>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</si>
  <si>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</si>
  <si>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</si>
  <si>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</si>
  <si>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</si>
  <si>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</si>
  <si>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</si>
  <si>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</si>
  <si>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</si>
  <si>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</si>
  <si>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</si>
  <si>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</si>
  <si>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</si>
  <si>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</si>
  <si>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</si>
  <si>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</si>
  <si>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</si>
  <si>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</si>
  <si>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</si>
  <si>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</si>
  <si>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</si>
  <si>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</si>
  <si>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</si>
  <si>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</si>
  <si>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</si>
  <si>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</si>
  <si>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</si>
  <si>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</si>
  <si>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</si>
  <si>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</si>
  <si>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</si>
  <si>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</si>
  <si>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</si>
  <si>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</si>
  <si>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</si>
  <si>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</si>
  <si>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</si>
  <si>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</si>
  <si>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</si>
  <si>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</si>
  <si>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</si>
  <si>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</si>
  <si>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</si>
  <si>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</si>
  <si>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</si>
  <si>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</si>
  <si>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</si>
  <si>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</si>
  <si>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</si>
  <si>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</si>
  <si>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</si>
  <si>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</si>
  <si>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</si>
  <si>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</si>
  <si>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</si>
  <si>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</si>
  <si>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</si>
  <si>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</si>
  <si>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</si>
  <si>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</si>
  <si>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</si>
  <si>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</si>
  <si>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</si>
  <si>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</si>
  <si>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</si>
  <si>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</si>
  <si>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</si>
  <si>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</si>
  <si>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</si>
  <si>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</si>
  <si>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</si>
  <si>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</si>
  <si>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</si>
  <si>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</si>
  <si>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</si>
  <si>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</si>
  <si>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</si>
  <si>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</si>
  <si>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</si>
  <si>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</si>
  <si>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</si>
  <si>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</si>
  <si>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</si>
  <si>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</si>
  <si>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</si>
  <si>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</si>
  <si>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</si>
  <si>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</si>
  <si>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</si>
  <si>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</si>
  <si>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</si>
  <si>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</si>
  <si>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</si>
  <si>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</si>
  <si>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</si>
  <si>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</si>
  <si>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</si>
  <si>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</si>
  <si>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</si>
  <si>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</si>
  <si>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</si>
  <si>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</si>
  <si>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</si>
  <si>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</si>
  <si>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</si>
  <si>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</si>
  <si>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</si>
  <si>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</si>
  <si>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</si>
  <si>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</si>
  <si>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</si>
  <si>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</si>
  <si>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</si>
  <si>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</si>
  <si>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</si>
  <si>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</si>
  <si>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</si>
  <si>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</si>
  <si>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</si>
  <si>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</si>
  <si>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</si>
  <si>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</si>
  <si>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</si>
  <si>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</si>
  <si>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</si>
  <si>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</si>
  <si>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</si>
  <si>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</si>
  <si>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</si>
  <si>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</si>
  <si>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</si>
  <si>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</si>
  <si>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</si>
  <si>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</si>
  <si>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</si>
  <si>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</si>
  <si>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</si>
  <si>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</si>
  <si>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</si>
  <si>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</si>
  <si>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</si>
  <si>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</si>
  <si>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</si>
  <si>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</si>
  <si>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</si>
  <si>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</si>
  <si>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</si>
  <si>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</si>
  <si>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</si>
  <si>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</si>
  <si>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</si>
  <si>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</si>
  <si>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</si>
  <si>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</si>
  <si>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</si>
  <si>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</si>
  <si>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</si>
  <si>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</si>
  <si>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</si>
  <si>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</si>
  <si>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</si>
  <si>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</si>
  <si>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</si>
  <si>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</si>
  <si>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</si>
  <si>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</si>
  <si>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</si>
  <si>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</si>
  <si>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</si>
  <si>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</si>
  <si>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</si>
  <si>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</si>
  <si>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</si>
  <si>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</si>
  <si>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</si>
  <si>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</si>
  <si>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</si>
  <si>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</si>
  <si>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</si>
  <si>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</si>
  <si>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</si>
  <si>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</si>
  <si>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</si>
  <si>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</si>
  <si>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</si>
  <si>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</si>
  <si>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</si>
  <si>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</si>
  <si>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</si>
  <si>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</si>
  <si>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</si>
  <si>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</si>
  <si>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</si>
  <si>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</si>
  <si>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</si>
  <si>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</si>
  <si>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</si>
  <si>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</si>
  <si>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</si>
  <si>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</si>
  <si>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</si>
  <si>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</si>
  <si>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</si>
  <si>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</si>
  <si>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</si>
  <si>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</si>
  <si>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</si>
  <si>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</si>
  <si>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</si>
  <si>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</si>
  <si>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</si>
  <si>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</si>
  <si>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</si>
  <si>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</si>
  <si>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</si>
  <si>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</si>
  <si>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</si>
  <si>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</si>
  <si>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</si>
  <si>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</si>
  <si>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</si>
  <si>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</si>
  <si>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</si>
  <si>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</si>
  <si>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</si>
  <si>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</si>
  <si>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</si>
  <si>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</si>
  <si>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</si>
  <si>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</si>
  <si>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</si>
  <si>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</si>
  <si>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</si>
  <si>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</si>
  <si>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</si>
  <si>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</si>
  <si>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</si>
  <si>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</si>
  <si>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</si>
  <si>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</si>
  <si>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</si>
  <si>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</si>
  <si>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</si>
  <si>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</si>
  <si>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</si>
  <si>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</si>
  <si>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</si>
  <si>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</si>
  <si>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</si>
  <si>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</si>
  <si>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</si>
  <si>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</si>
  <si>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</si>
  <si>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</si>
  <si>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</si>
  <si>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</si>
  <si>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</si>
  <si>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</si>
  <si>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</si>
  <si>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</si>
  <si>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</si>
  <si>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</si>
  <si>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</si>
  <si>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</si>
  <si>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</si>
  <si>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</si>
  <si>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</si>
  <si>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</si>
  <si>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</si>
  <si>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</si>
  <si>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</si>
  <si>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</si>
  <si>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</si>
  <si>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</si>
  <si>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</si>
  <si>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</si>
  <si>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</si>
  <si>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</si>
  <si>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</si>
  <si>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</si>
  <si>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</si>
  <si>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</si>
  <si>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</si>
  <si>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</si>
  <si>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</si>
  <si>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</si>
  <si>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</si>
  <si>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</si>
  <si>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</si>
  <si>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</si>
  <si>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</si>
  <si>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</si>
  <si>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</si>
  <si>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</si>
  <si>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</si>
  <si>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</si>
  <si>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</si>
  <si>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</si>
  <si>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</si>
  <si>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</si>
  <si>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</si>
  <si>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</si>
  <si>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</si>
  <si>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</si>
  <si>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</si>
  <si>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</si>
  <si>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</si>
  <si>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</si>
  <si>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</si>
  <si>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</si>
  <si>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</si>
  <si>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</si>
  <si>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</si>
  <si>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</si>
  <si>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</si>
  <si>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</si>
  <si>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</si>
  <si>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</si>
  <si>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</si>
  <si>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</si>
  <si>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</si>
  <si>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</si>
  <si>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</si>
  <si>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</si>
  <si>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</si>
  <si>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</si>
  <si>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</si>
  <si>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</si>
  <si>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</si>
  <si>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</si>
  <si>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</si>
  <si>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</si>
  <si>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</si>
  <si>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</si>
  <si>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</si>
  <si>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</si>
  <si>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</si>
  <si>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</si>
  <si>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</si>
  <si>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</si>
  <si>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</si>
  <si>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</si>
  <si>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</si>
  <si>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</si>
  <si>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</si>
  <si>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</si>
  <si>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</si>
  <si>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</si>
  <si>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</si>
  <si>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</si>
  <si>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</si>
  <si>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</si>
  <si>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</si>
  <si>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</si>
  <si>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</si>
  <si>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</si>
  <si>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</si>
  <si>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</si>
  <si>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</si>
  <si>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</si>
  <si>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</si>
  <si>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</si>
  <si>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</si>
  <si>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</si>
  <si>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</si>
  <si>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</si>
  <si>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</si>
  <si>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</si>
  <si>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</si>
  <si>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</si>
  <si>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</si>
  <si>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</si>
  <si>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</si>
  <si>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</si>
  <si>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745143</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</si>
  <si>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</si>
  <si>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</si>
  <si>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</si>
  <si>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</si>
  <si>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</si>
  <si>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</si>
  <si>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</si>
  <si>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</si>
  <si>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</si>
  <si>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</si>
  <si>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</si>
  <si>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</si>
  <si>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</si>
  <si>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</si>
  <si>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</si>
  <si>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</si>
  <si>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</si>
  <si>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</si>
  <si>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</si>
  <si>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</si>
  <si>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</si>
  <si>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</si>
  <si>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</si>
  <si>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</si>
  <si>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</si>
  <si>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</si>
  <si>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</si>
  <si>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</si>
  <si>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</si>
  <si>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</si>
  <si>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</si>
  <si>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</si>
  <si>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</si>
  <si>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</si>
  <si>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</si>
  <si>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</si>
  <si>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</si>
  <si>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</si>
  <si>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</si>
  <si>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</si>
  <si>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</si>
  <si>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</si>
  <si>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</si>
  <si>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</si>
  <si>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 xml:space="preserve">Приходи из буџета                                                                    </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</si>
  <si>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</si>
  <si>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</si>
  <si>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</si>
  <si>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</si>
  <si>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</si>
  <si>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</si>
  <si>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</si>
  <si>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</si>
  <si>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</si>
  <si>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</si>
  <si>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</si>
  <si>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</si>
  <si>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</si>
  <si>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</si>
  <si>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</si>
  <si>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</si>
  <si>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</si>
  <si>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</si>
  <si>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</si>
  <si>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</si>
  <si>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</si>
  <si>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</si>
  <si>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</si>
  <si>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</si>
  <si>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</si>
  <si>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</si>
  <si>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</si>
  <si>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</si>
  <si>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</si>
  <si>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</si>
  <si>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</si>
  <si>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</si>
  <si>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</si>
  <si>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</si>
  <si>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</si>
  <si>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</si>
  <si>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</si>
  <si>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</si>
  <si>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</si>
  <si>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</si>
  <si>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</si>
  <si>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</si>
  <si>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</si>
  <si>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</si>
  <si>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</si>
  <si>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</si>
  <si>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</si>
  <si>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</si>
  <si>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</si>
  <si>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</si>
  <si>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</si>
  <si>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</si>
  <si>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</si>
  <si>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</si>
  <si>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</si>
  <si>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</si>
  <si>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</si>
  <si>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</si>
  <si>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</si>
  <si>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</si>
  <si>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</si>
  <si>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</si>
  <si>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</si>
  <si>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</si>
  <si>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</si>
  <si>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</si>
  <si>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</si>
  <si>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</si>
  <si>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</si>
  <si>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</si>
  <si>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</si>
  <si>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</si>
  <si>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</si>
  <si>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</si>
  <si>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</si>
  <si>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</si>
  <si>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</si>
  <si>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</si>
  <si>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</si>
  <si>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</si>
  <si>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</si>
  <si>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</si>
  <si>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</si>
  <si>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</si>
  <si>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</si>
  <si>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</si>
  <si>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</si>
  <si>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</si>
  <si>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</si>
  <si>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</si>
  <si>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</si>
  <si>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</si>
  <si>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</si>
  <si>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</si>
  <si>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</si>
  <si>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</si>
  <si>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</si>
  <si>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</si>
  <si>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</si>
  <si>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</si>
  <si>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</si>
  <si>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</si>
  <si>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</si>
  <si>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</si>
  <si>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</si>
  <si>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</si>
  <si>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</si>
  <si>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</si>
  <si>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</si>
  <si>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</si>
  <si>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</si>
  <si>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</si>
  <si>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</si>
  <si>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</si>
  <si>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</si>
  <si>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</si>
  <si>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</si>
  <si>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</si>
  <si>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</si>
  <si>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</si>
  <si>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</si>
  <si>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</si>
  <si>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</si>
  <si>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</si>
  <si>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</si>
  <si>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</si>
  <si>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</si>
  <si>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</si>
  <si>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</si>
  <si>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</si>
  <si>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</si>
  <si>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</si>
  <si>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</si>
  <si>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</si>
  <si>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</si>
  <si>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</si>
  <si>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</si>
  <si>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</si>
  <si>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</si>
  <si>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</si>
  <si>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</si>
  <si>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</si>
  <si>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</si>
  <si>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</si>
  <si>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</si>
  <si>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</si>
  <si>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</si>
  <si>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</si>
  <si>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</si>
  <si>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</si>
  <si>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</si>
  <si>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</si>
  <si>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</si>
  <si>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</si>
  <si>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</si>
  <si>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</si>
  <si>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</si>
  <si>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</si>
  <si>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</si>
  <si>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</si>
  <si>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</si>
  <si>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</si>
  <si>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</si>
  <si>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</si>
  <si>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</si>
  <si>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</si>
  <si>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</si>
  <si>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</si>
  <si>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</si>
  <si>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</si>
  <si>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</si>
  <si>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</si>
  <si>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</si>
  <si>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</si>
  <si>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</si>
  <si>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</si>
  <si>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</si>
  <si>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</si>
  <si>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</si>
  <si>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</si>
  <si>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</si>
  <si>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</si>
  <si>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</si>
  <si>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</si>
  <si>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</si>
  <si>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</si>
  <si>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</si>
  <si>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</si>
  <si>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</si>
  <si>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</si>
  <si>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</si>
  <si>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</si>
  <si>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</si>
  <si>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</si>
  <si>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</si>
  <si>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</si>
  <si>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</si>
  <si>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</si>
  <si>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</si>
  <si>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</si>
  <si>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</si>
  <si>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</si>
  <si>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</si>
  <si>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</si>
  <si>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</si>
  <si>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</si>
  <si>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</si>
  <si>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</si>
  <si>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</si>
  <si>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</si>
  <si>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</si>
  <si>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</si>
  <si>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</si>
  <si>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</si>
  <si>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</si>
  <si>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</si>
  <si>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</si>
  <si>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</si>
  <si>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</si>
  <si>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</si>
  <si>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</si>
  <si>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</si>
  <si>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</si>
  <si>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</si>
  <si>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</si>
  <si>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</si>
  <si>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</si>
  <si>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</si>
  <si>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</si>
  <si>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</si>
  <si>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</si>
  <si>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</si>
  <si>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</si>
  <si>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</si>
  <si>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</si>
  <si>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</si>
  <si>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</si>
  <si>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</si>
  <si>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</si>
  <si>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</si>
  <si>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</si>
  <si>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</si>
  <si>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</si>
  <si>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</si>
  <si>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</si>
  <si>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</si>
  <si>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</si>
  <si>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</si>
  <si>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</si>
  <si>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</si>
  <si>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</si>
  <si>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</si>
  <si>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</si>
  <si>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</si>
  <si>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</si>
  <si>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</si>
  <si>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</si>
  <si>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</si>
  <si>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</si>
  <si>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</si>
  <si>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</si>
  <si>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</si>
  <si>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</si>
  <si>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</si>
  <si>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</si>
  <si>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</si>
  <si>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</si>
  <si>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</si>
  <si>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</si>
  <si>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</si>
  <si>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</si>
  <si>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</si>
  <si>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</si>
  <si>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</si>
  <si>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</si>
  <si>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</si>
  <si>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</si>
  <si>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</si>
  <si>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</si>
  <si>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</si>
  <si>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</si>
  <si>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</si>
  <si>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</si>
  <si>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</si>
  <si>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</si>
  <si>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</si>
  <si>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</si>
  <si>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</si>
  <si>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</si>
  <si>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</si>
  <si>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</si>
  <si>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</si>
  <si>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</si>
  <si>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</si>
  <si>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</si>
  <si>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</si>
  <si>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</si>
  <si>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</si>
  <si>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</si>
  <si>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</si>
  <si>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</si>
  <si>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</si>
  <si>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</si>
  <si>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</si>
  <si>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</si>
  <si>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</si>
  <si>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</si>
  <si>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</si>
  <si>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</si>
  <si>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</si>
  <si>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</si>
  <si>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</si>
  <si>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</si>
  <si>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</si>
  <si>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</si>
  <si>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</si>
  <si>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</si>
  <si>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</si>
  <si>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</si>
  <si>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</si>
  <si>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</si>
  <si>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</si>
  <si>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</si>
  <si>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</si>
  <si>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</si>
  <si>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</si>
  <si>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</si>
  <si>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</si>
  <si>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</si>
  <si>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</si>
  <si>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</si>
  <si>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</si>
  <si>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</si>
  <si>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</si>
  <si>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</si>
  <si>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</si>
  <si>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</si>
  <si>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</si>
  <si>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</si>
  <si>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</si>
  <si>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</si>
  <si>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</si>
  <si>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</si>
  <si>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</si>
  <si>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</si>
  <si>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</si>
  <si>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</si>
  <si>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</si>
  <si>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</si>
  <si>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</si>
  <si>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</si>
  <si>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</si>
  <si>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</si>
  <si>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</si>
  <si>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</si>
  <si>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</si>
  <si>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</si>
  <si>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</si>
  <si>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</si>
  <si>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</si>
  <si>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</si>
  <si>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</si>
  <si>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</si>
  <si>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</si>
  <si>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</si>
  <si>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</si>
  <si>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</si>
  <si>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</si>
  <si>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</si>
  <si>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</si>
  <si>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</si>
  <si>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</si>
  <si>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</si>
  <si>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</si>
  <si>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</si>
  <si>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</si>
  <si>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</si>
  <si>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</si>
  <si>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</si>
  <si>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</si>
  <si>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</si>
  <si>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</si>
  <si>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</si>
  <si>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</si>
  <si>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</si>
  <si>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</si>
  <si>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</si>
  <si>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</si>
  <si>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</si>
  <si>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</si>
  <si>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</si>
  <si>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</si>
  <si>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</si>
  <si>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</si>
  <si>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</si>
  <si>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</si>
  <si>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</si>
  <si>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</si>
  <si>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</si>
  <si>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</si>
  <si>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</si>
  <si>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</si>
  <si>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</si>
  <si>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</si>
  <si>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</si>
  <si>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</si>
  <si>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</si>
  <si>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</si>
  <si>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</si>
  <si>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</si>
  <si>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</si>
  <si>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</si>
  <si>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</si>
  <si>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</si>
  <si>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</si>
  <si>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</si>
  <si>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</si>
  <si>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</si>
  <si>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</si>
  <si>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</si>
  <si>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</si>
  <si>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</si>
  <si>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</si>
  <si>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</si>
  <si>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</si>
  <si>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</si>
  <si>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</si>
  <si>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</si>
  <si>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</si>
  <si>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</si>
  <si>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</si>
  <si>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</si>
  <si>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</si>
  <si>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</si>
  <si>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</si>
  <si>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</si>
  <si>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</si>
  <si>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</si>
  <si>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</si>
  <si>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</si>
  <si>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</si>
  <si>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</si>
  <si>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</si>
  <si>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</si>
  <si>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</si>
  <si>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</si>
  <si>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</si>
  <si>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</si>
  <si>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</si>
  <si>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</si>
  <si>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</si>
  <si>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</si>
  <si>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</si>
  <si>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</si>
  <si>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</si>
  <si>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</si>
  <si>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</si>
  <si>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</si>
  <si>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</si>
  <si>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</si>
  <si>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</si>
  <si>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</si>
  <si>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</si>
  <si>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</si>
  <si>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</si>
  <si>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</si>
  <si>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</si>
  <si>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</si>
  <si>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</si>
  <si>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</si>
  <si>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</si>
  <si>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</si>
  <si>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</si>
  <si>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</si>
  <si>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</si>
  <si>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</si>
  <si>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</si>
  <si>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</si>
  <si>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</si>
  <si>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</si>
  <si>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</si>
  <si>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</si>
  <si>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</si>
  <si>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</si>
  <si>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</si>
  <si>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</si>
  <si>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</si>
  <si>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</si>
  <si>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</si>
  <si>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</si>
  <si>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</si>
  <si>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</si>
  <si>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</si>
  <si>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</si>
  <si>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</si>
  <si>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</si>
  <si>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</si>
  <si>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</si>
  <si>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</si>
  <si>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</si>
  <si>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</si>
  <si>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</si>
  <si>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</si>
  <si>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</si>
  <si>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</si>
  <si>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</si>
  <si>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</si>
  <si>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</si>
  <si>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</si>
  <si>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</si>
  <si>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</si>
  <si>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</si>
  <si>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</si>
  <si>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</si>
  <si>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</si>
  <si>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</si>
  <si>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</si>
  <si>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</si>
  <si>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</si>
  <si>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</si>
  <si>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</si>
  <si>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</si>
  <si>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</si>
  <si>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</si>
  <si>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</si>
  <si>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</si>
  <si>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</si>
  <si>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</si>
  <si>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</si>
  <si>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</si>
  <si>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</si>
  <si>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</si>
  <si>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</si>
  <si>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</si>
  <si>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</si>
  <si>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</si>
  <si>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</si>
  <si>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</si>
  <si>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</si>
  <si>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</si>
  <si>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</si>
  <si>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</si>
  <si>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</si>
  <si>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</si>
  <si>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</si>
  <si>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</si>
  <si>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</si>
  <si>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</si>
  <si>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</si>
  <si>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</si>
  <si>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</si>
  <si>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</si>
  <si>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</si>
  <si>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</si>
  <si>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</si>
  <si>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</si>
  <si>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</si>
  <si>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</si>
  <si>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</si>
  <si>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</si>
  <si>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</si>
  <si>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</si>
  <si>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</si>
  <si>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</si>
  <si>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</si>
  <si>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</si>
  <si>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</si>
  <si>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</si>
  <si>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</si>
  <si>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</si>
  <si>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</si>
  <si>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</si>
  <si>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</si>
  <si>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</si>
  <si>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</si>
  <si>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</si>
  <si>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</si>
  <si>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</si>
  <si>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</si>
  <si>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</si>
  <si>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</si>
  <si>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</si>
  <si>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</si>
  <si>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</si>
  <si>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</si>
  <si>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</si>
  <si>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</si>
  <si>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</si>
  <si>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</si>
  <si>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</si>
  <si>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</si>
  <si>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</si>
  <si>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</si>
  <si>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</si>
  <si>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</si>
  <si>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</si>
  <si>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</si>
  <si>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</si>
  <si>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</si>
  <si>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</si>
  <si>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</si>
  <si>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</si>
  <si>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</si>
  <si>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</si>
  <si>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ПОРЕЗ НА ИМОВИНУ</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</si>
  <si>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</si>
  <si>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</si>
  <si>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</si>
  <si>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</si>
  <si>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</si>
  <si>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</si>
  <si>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</si>
  <si>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</si>
  <si>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</si>
  <si>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</si>
  <si>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</si>
  <si>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ДРУГИ ПОРЕЗИ</t>
  </si>
  <si>
    <t>Комунална такса за истицање фирме на пословном простору</t>
  </si>
  <si>
    <t>ДОНАЦИЈЕ И ТРАНСФЕРИ</t>
  </si>
  <si>
    <t>ДОНАЦИЈЕ ОД МЕЂ. ОРГАНИЗАЦИЈА</t>
  </si>
  <si>
    <t>ТРАНСФЕРИ ОД ДРУГИХ НИВОА ВЛАСТИ</t>
  </si>
  <si>
    <t>Ненаменски трансфери од Републике у корист нивоа градова</t>
  </si>
  <si>
    <t>Текући наменски трансфери, у ужем смислу, од Републике у корист нивоа градова</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</si>
  <si>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</si>
  <si>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</si>
  <si>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</si>
  <si>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</si>
  <si>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</si>
  <si>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</si>
  <si>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</si>
  <si>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Накнада за воде</t>
  </si>
  <si>
    <t>ПРИХОДИ ОД ПРОДАЈЕ ДОБАРА И УСЛУГА</t>
  </si>
  <si>
    <t>Приходи од закупнине за грађевинско земљиште у корист нивоа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</si>
  <si>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</si>
  <si>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</si>
  <si>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</si>
  <si>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</si>
  <si>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</si>
  <si>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</si>
  <si>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</si>
  <si>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</si>
  <si>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</si>
  <si>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</si>
  <si>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</si>
  <si>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</si>
  <si>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</si>
  <si>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</si>
  <si>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</si>
  <si>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</si>
  <si>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</si>
  <si>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</si>
  <si>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</si>
  <si>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</si>
  <si>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</si>
  <si>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</si>
  <si>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</si>
  <si>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</si>
  <si>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</si>
  <si>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</si>
  <si>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</si>
  <si>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Остали приходи у корист нивоа градова</t>
  </si>
  <si>
    <t>Закупнина за стан у државној својини у корист нивоа града</t>
  </si>
  <si>
    <t>Део добити јавног предузећа према одлуци управног одбора јавног предузећа у корист нивоа градова</t>
  </si>
  <si>
    <t>Средства из осталих извора</t>
  </si>
  <si>
    <t>Екон. клас.</t>
  </si>
  <si>
    <t>ВРСТЕ РАСХОДА И ИЗДАТАКА</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</si>
  <si>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</si>
  <si>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</si>
  <si>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</si>
  <si>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</si>
  <si>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</si>
  <si>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</si>
  <si>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</si>
  <si>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</si>
  <si>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</si>
  <si>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</si>
  <si>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</si>
  <si>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</si>
  <si>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</si>
  <si>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</si>
  <si>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</si>
  <si>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</si>
  <si>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</si>
  <si>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</si>
  <si>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</si>
  <si>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</si>
  <si>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</si>
  <si>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</si>
  <si>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</si>
  <si>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</si>
  <si>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</si>
  <si>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</si>
  <si>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</si>
  <si>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</si>
  <si>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</si>
  <si>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</si>
  <si>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</si>
  <si>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</si>
  <si>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</si>
  <si>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</si>
  <si>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</si>
  <si>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</si>
  <si>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</si>
  <si>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</si>
  <si>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</si>
  <si>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</si>
  <si>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</si>
  <si>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</si>
  <si>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</si>
  <si>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</si>
  <si>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</si>
  <si>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</si>
  <si>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</si>
  <si>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</si>
  <si>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</si>
  <si>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</si>
  <si>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</si>
  <si>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</si>
  <si>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</si>
  <si>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</si>
  <si>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</si>
  <si>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</si>
  <si>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</si>
  <si>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</si>
  <si>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</si>
  <si>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</si>
  <si>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</si>
  <si>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</si>
  <si>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</si>
  <si>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</si>
  <si>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</si>
  <si>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</si>
  <si>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</si>
  <si>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</si>
  <si>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</si>
  <si>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</si>
  <si>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</si>
  <si>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</si>
  <si>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</si>
  <si>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</si>
  <si>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</si>
  <si>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</si>
  <si>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</si>
  <si>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</si>
  <si>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</si>
  <si>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</si>
  <si>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</si>
  <si>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</si>
  <si>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</si>
  <si>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</si>
  <si>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</si>
  <si>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</si>
  <si>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</si>
  <si>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</si>
  <si>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</si>
  <si>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</si>
  <si>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</si>
  <si>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</si>
  <si>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</si>
  <si>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</si>
  <si>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</si>
  <si>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</si>
  <si>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</si>
  <si>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</si>
  <si>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Редни број</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</si>
  <si>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</si>
  <si>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</si>
  <si>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</si>
  <si>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</si>
  <si>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</si>
  <si>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</si>
  <si>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</si>
  <si>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</si>
  <si>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</si>
  <si>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</si>
  <si>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</si>
  <si>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</si>
  <si>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</si>
  <si>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</si>
  <si>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</si>
  <si>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</si>
  <si>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</si>
  <si>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</si>
  <si>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</si>
  <si>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</si>
  <si>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</si>
  <si>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</si>
  <si>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</si>
  <si>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</si>
  <si>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</si>
  <si>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</si>
  <si>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</si>
  <si>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</si>
  <si>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</si>
  <si>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</si>
  <si>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</si>
  <si>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</si>
  <si>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</si>
  <si>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</si>
  <si>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</si>
  <si>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</si>
  <si>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</si>
  <si>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</si>
  <si>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</si>
  <si>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</si>
  <si>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</si>
  <si>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</si>
  <si>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</si>
  <si>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</si>
  <si>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</si>
  <si>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</si>
  <si>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</si>
  <si>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</si>
  <si>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</si>
  <si>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</si>
  <si>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</si>
  <si>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</si>
  <si>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</si>
  <si>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</si>
  <si>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</si>
  <si>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</si>
  <si>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</si>
  <si>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</si>
  <si>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</si>
  <si>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</si>
  <si>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</si>
  <si>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</si>
  <si>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</si>
  <si>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</si>
  <si>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</si>
  <si>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</si>
  <si>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</si>
  <si>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</si>
  <si>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</si>
  <si>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</si>
  <si>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</si>
  <si>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</si>
  <si>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</si>
  <si>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</si>
  <si>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</si>
  <si>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</si>
  <si>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</si>
  <si>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</si>
  <si>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</si>
  <si>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</si>
  <si>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</si>
  <si>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</si>
  <si>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</si>
  <si>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</si>
  <si>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</si>
  <si>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</si>
  <si>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</si>
  <si>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</si>
  <si>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</si>
  <si>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</si>
  <si>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</si>
  <si>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</si>
  <si>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</si>
  <si>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</si>
  <si>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</si>
  <si>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</si>
  <si>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</si>
  <si>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</si>
  <si>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</si>
  <si>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</si>
  <si>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</si>
  <si>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</si>
  <si>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</si>
  <si>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</si>
  <si>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</si>
  <si>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</si>
  <si>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</si>
  <si>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</si>
  <si>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</si>
  <si>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</si>
  <si>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</si>
  <si>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</si>
  <si>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</si>
  <si>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</si>
  <si>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</si>
  <si>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</si>
  <si>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</si>
  <si>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</si>
  <si>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</si>
  <si>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</si>
  <si>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</si>
  <si>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</si>
  <si>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</si>
  <si>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</si>
  <si>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</si>
  <si>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</si>
  <si>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</si>
  <si>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</si>
  <si>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</si>
  <si>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</si>
  <si>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</si>
  <si>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</si>
  <si>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</si>
  <si>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</si>
  <si>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</si>
  <si>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</si>
  <si>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</si>
  <si>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</si>
  <si>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</si>
  <si>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</si>
  <si>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</si>
  <si>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</si>
  <si>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</si>
  <si>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</si>
  <si>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</si>
  <si>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</si>
  <si>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</si>
  <si>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</si>
  <si>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</si>
  <si>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</si>
  <si>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</si>
  <si>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</si>
  <si>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</si>
  <si>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</si>
  <si>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</si>
  <si>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</si>
  <si>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</si>
  <si>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</si>
  <si>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</si>
  <si>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</si>
  <si>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</si>
  <si>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</si>
  <si>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</si>
  <si>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</si>
  <si>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</si>
  <si>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</si>
  <si>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</si>
  <si>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</si>
  <si>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</si>
  <si>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</si>
  <si>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</si>
  <si>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</si>
  <si>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</si>
  <si>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</si>
  <si>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</si>
  <si>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</si>
  <si>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</si>
  <si>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</si>
  <si>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</si>
  <si>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</si>
  <si>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</si>
  <si>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</si>
  <si>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</si>
  <si>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Уређивање грађевинског земљишта</t>
  </si>
  <si>
    <t>Уређење и одржавање зеленила</t>
  </si>
  <si>
    <t>Одржавање гробаља и погребне услуге</t>
  </si>
  <si>
    <t>1501-0002</t>
  </si>
  <si>
    <t>1501-0003</t>
  </si>
  <si>
    <t>Подстицаји за развој предузетништва</t>
  </si>
  <si>
    <t>Управљање развојем туризма</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</si>
  <si>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</si>
  <si>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</si>
  <si>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</si>
  <si>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</si>
  <si>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</si>
  <si>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</si>
  <si>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 xml:space="preserve">Функционисање предшколских установа </t>
  </si>
  <si>
    <t>Функционисање основних школа</t>
  </si>
  <si>
    <t>Функционисање средњих школа</t>
  </si>
  <si>
    <t>0101-0002</t>
  </si>
  <si>
    <t>1502-0001</t>
  </si>
  <si>
    <t>2002-0001</t>
  </si>
  <si>
    <t>0901-0002</t>
  </si>
  <si>
    <t>Прихватилишта, прихватне станице и друге врсте смештаја</t>
  </si>
  <si>
    <t>0901-0004</t>
  </si>
  <si>
    <t>Саветодавно-терапијске и социјално-едукативне услуге</t>
  </si>
  <si>
    <t>Функционисање установа примарне здравствене заштите</t>
  </si>
  <si>
    <t xml:space="preserve">Функционисање локалних установа културе </t>
  </si>
  <si>
    <t>1201-0001</t>
  </si>
  <si>
    <t>1801-0001</t>
  </si>
  <si>
    <t>1301-0001</t>
  </si>
  <si>
    <t>Подршка локалним спортским организацијама, удружењима и савезима</t>
  </si>
  <si>
    <t>1301-0002</t>
  </si>
  <si>
    <t>1301-0003</t>
  </si>
  <si>
    <t>Одржавање спортске инфраструктуре</t>
  </si>
  <si>
    <t>0602-0001</t>
  </si>
  <si>
    <t>Функционисање локалне самоуправе и градских општина</t>
  </si>
  <si>
    <t>0602-0002</t>
  </si>
  <si>
    <t>0602-0003</t>
  </si>
  <si>
    <t>0602-0004</t>
  </si>
  <si>
    <t>Општинско јавно правобранилаштво</t>
  </si>
  <si>
    <t>0602-0005</t>
  </si>
  <si>
    <t>0602-0006</t>
  </si>
  <si>
    <t>Информисање</t>
  </si>
  <si>
    <t>0602-0007</t>
  </si>
  <si>
    <t>0602-0008</t>
  </si>
  <si>
    <t>Програми националних мањина</t>
  </si>
  <si>
    <t>0602-0009</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</si>
  <si>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</si>
  <si>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</si>
  <si>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</si>
  <si>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</si>
  <si>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</si>
  <si>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</si>
  <si>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</si>
  <si>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</si>
  <si>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</si>
  <si>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</si>
  <si>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</si>
  <si>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</si>
  <si>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</si>
  <si>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</si>
  <si>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</si>
  <si>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УКУПНА ЈАВНА СРЕДСТВА</t>
  </si>
  <si>
    <t>3</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</si>
  <si>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</si>
  <si>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</si>
  <si>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</si>
  <si>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</si>
  <si>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</si>
  <si>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</si>
  <si>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</si>
  <si>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</si>
  <si>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</si>
  <si>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</si>
  <si>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</si>
  <si>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</si>
  <si>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</si>
  <si>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</si>
  <si>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</si>
  <si>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</si>
  <si>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</si>
  <si>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</si>
  <si>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</si>
  <si>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</si>
  <si>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</si>
  <si>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</si>
  <si>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</si>
  <si>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</si>
  <si>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</si>
  <si>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</si>
  <si>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</si>
  <si>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</si>
  <si>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</si>
  <si>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</si>
  <si>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</si>
  <si>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</si>
  <si>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</si>
  <si>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</si>
  <si>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</si>
  <si>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</si>
  <si>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</si>
  <si>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</si>
  <si>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</si>
  <si>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</si>
  <si>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</si>
  <si>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</si>
  <si>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</si>
  <si>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</si>
  <si>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</si>
  <si>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Уређивање, одржавање и коришћење пијацa</t>
  </si>
  <si>
    <t>Свега за Програмску активност 0602-0003:</t>
  </si>
  <si>
    <t>Извори финансирања за Програм 1:</t>
  </si>
  <si>
    <t>Свега за Програм 1:</t>
  </si>
  <si>
    <t>Извори финансирања за Програм 7:</t>
  </si>
  <si>
    <t>Свега за Програм 7:</t>
  </si>
  <si>
    <t>Извори финансирања за Програм 11:</t>
  </si>
  <si>
    <t>Свега за Програм 11:</t>
  </si>
  <si>
    <t>Функција 110:</t>
  </si>
  <si>
    <t>Социјална помоћ некласификована на другом месту</t>
  </si>
  <si>
    <t>Функција 130:</t>
  </si>
  <si>
    <t>1502-0002</t>
  </si>
  <si>
    <t>Извори финансирања за Програм 2:</t>
  </si>
  <si>
    <t>Свега за Програм 2:</t>
  </si>
  <si>
    <t>УСТАНОВЕ У КУЛТУРИ</t>
  </si>
  <si>
    <t>ПРОГРАМ 13 - РАЗВОЈ КУЛТУРЕ</t>
  </si>
  <si>
    <t>Функционисање локалних установа културе</t>
  </si>
  <si>
    <t>Извори финансирања за Програм 13:</t>
  </si>
  <si>
    <t>Свега за Програм 13:</t>
  </si>
  <si>
    <t>ПРОГРАМ 8 - ПРЕДШКОЛСКО ОБРАЗОВАЊЕ</t>
  </si>
  <si>
    <t>2003-0001</t>
  </si>
  <si>
    <t>Извори финансирања за функцију 110:</t>
  </si>
  <si>
    <t>Извори финансирања за функцију 620:</t>
  </si>
  <si>
    <t>Функција 620:</t>
  </si>
  <si>
    <t>Извори финансирања за функцију 090:</t>
  </si>
  <si>
    <t>Функција 090:</t>
  </si>
  <si>
    <t>Извори финансирања за функцију 130:</t>
  </si>
  <si>
    <t>Извори финансирања за Програмску активност 0602-0003:</t>
  </si>
  <si>
    <t>Извори финансирања за функцију 820:</t>
  </si>
  <si>
    <t>Функција 820:</t>
  </si>
  <si>
    <t>Извори финансирања за програмску активност 1201-0001:</t>
  </si>
  <si>
    <t>Свега за програмску активност 1201-0001:</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</si>
  <si>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</si>
  <si>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</si>
  <si>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</si>
  <si>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</si>
  <si>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</si>
  <si>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</si>
  <si>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функцију 920:</t>
  </si>
  <si>
    <t>Функција 920:</t>
  </si>
  <si>
    <t>Извори финансирања за програмску активност 2003-0001: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</si>
  <si>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</si>
  <si>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</si>
  <si>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</si>
  <si>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Програм 10:</t>
  </si>
  <si>
    <t>Свега за Програм 10:</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</si>
  <si>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</si>
  <si>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</si>
  <si>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</si>
  <si>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</si>
  <si>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</si>
  <si>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</si>
  <si>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</si>
  <si>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</si>
  <si>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</si>
  <si>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</si>
  <si>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</si>
  <si>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</si>
  <si>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</si>
  <si>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</si>
  <si>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</si>
  <si>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</si>
  <si>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</si>
  <si>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</si>
  <si>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</si>
  <si>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</si>
  <si>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</si>
  <si>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</si>
  <si>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</si>
  <si>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</si>
  <si>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</si>
  <si>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</si>
  <si>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</si>
  <si>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</si>
  <si>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</si>
  <si>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</si>
  <si>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</si>
  <si>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</si>
  <si>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</si>
  <si>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</si>
  <si>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</si>
  <si>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</si>
  <si>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</si>
  <si>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</si>
  <si>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</si>
  <si>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</si>
  <si>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</si>
  <si>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</si>
  <si>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</si>
  <si>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</si>
  <si>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</si>
  <si>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</si>
  <si>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</si>
  <si>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</si>
  <si>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</si>
  <si>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</si>
  <si>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</si>
  <si>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</si>
  <si>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</si>
  <si>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</si>
  <si>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</si>
  <si>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</si>
  <si>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</si>
  <si>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</si>
  <si>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</si>
  <si>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</si>
  <si>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</si>
  <si>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</si>
  <si>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</si>
  <si>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</si>
  <si>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</si>
  <si>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</si>
  <si>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</si>
  <si>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</si>
  <si>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</si>
  <si>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</si>
  <si>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</si>
  <si>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</si>
  <si>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</si>
  <si>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</si>
  <si>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</si>
  <si>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</si>
  <si>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</si>
  <si>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</si>
  <si>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</si>
  <si>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</si>
  <si>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</si>
  <si>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</si>
  <si>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</si>
  <si>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</si>
  <si>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</si>
  <si>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</si>
  <si>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</si>
  <si>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</si>
  <si>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</si>
  <si>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</si>
  <si>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</si>
  <si>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</si>
  <si>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</si>
  <si>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</si>
  <si>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</si>
  <si>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</si>
  <si>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</si>
  <si>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</si>
  <si>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</si>
  <si>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</si>
  <si>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</si>
  <si>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</si>
  <si>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</si>
  <si>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</si>
  <si>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</si>
  <si>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</si>
  <si>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</si>
  <si>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</si>
  <si>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</si>
  <si>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</si>
  <si>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</si>
  <si>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</si>
  <si>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</si>
  <si>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</si>
  <si>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</si>
  <si>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</si>
  <si>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</si>
  <si>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</si>
  <si>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</si>
  <si>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</si>
  <si>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</si>
  <si>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</si>
  <si>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</si>
  <si>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</si>
  <si>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</si>
  <si>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</si>
  <si>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</si>
  <si>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</si>
  <si>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</si>
  <si>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</si>
  <si>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</si>
  <si>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</si>
  <si>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</si>
  <si>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</si>
  <si>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</si>
  <si>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</si>
  <si>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</si>
  <si>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</si>
  <si>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</si>
  <si>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</si>
  <si>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</si>
  <si>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</si>
  <si>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</si>
  <si>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</si>
  <si>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</si>
  <si>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</si>
  <si>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</si>
  <si>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</si>
  <si>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</si>
  <si>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</si>
  <si>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</si>
  <si>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</si>
  <si>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</si>
  <si>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</si>
  <si>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</si>
  <si>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</si>
  <si>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</si>
  <si>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</si>
  <si>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</si>
  <si>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</si>
  <si>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</si>
  <si>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</si>
  <si>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</si>
  <si>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</si>
  <si>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</si>
  <si>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</si>
  <si>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</si>
  <si>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</si>
  <si>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</si>
  <si>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</si>
  <si>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</si>
  <si>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</si>
  <si>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</si>
  <si>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</si>
  <si>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</si>
  <si>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</si>
  <si>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</si>
  <si>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</si>
  <si>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</si>
  <si>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</si>
  <si>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</si>
  <si>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</si>
  <si>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</si>
  <si>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</si>
  <si>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</si>
  <si>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</si>
  <si>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</si>
  <si>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</si>
  <si>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</si>
  <si>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</si>
  <si>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</si>
  <si>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</si>
  <si>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</si>
  <si>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</si>
  <si>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</si>
  <si>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</si>
  <si>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</si>
  <si>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</si>
  <si>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</si>
  <si>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</si>
  <si>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</si>
  <si>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</si>
  <si>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</si>
  <si>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</si>
  <si>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</si>
  <si>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</si>
  <si>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</si>
  <si>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</si>
  <si>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</si>
  <si>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</si>
  <si>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</si>
  <si>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</si>
  <si>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</si>
  <si>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</si>
  <si>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</si>
  <si>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</si>
  <si>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</si>
  <si>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</si>
  <si>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</si>
  <si>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</si>
  <si>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</si>
  <si>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</si>
  <si>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</si>
  <si>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</si>
  <si>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</si>
  <si>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</si>
  <si>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</si>
  <si>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</si>
  <si>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</si>
  <si>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</si>
  <si>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</si>
  <si>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</si>
  <si>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</si>
  <si>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</si>
  <si>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</si>
  <si>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</si>
  <si>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</si>
  <si>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</si>
  <si>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</si>
  <si>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</si>
  <si>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</si>
  <si>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</si>
  <si>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</si>
  <si>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</si>
  <si>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</si>
  <si>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</si>
  <si>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</si>
  <si>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</si>
  <si>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</si>
  <si>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</si>
  <si>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</si>
  <si>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</si>
  <si>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</si>
  <si>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</si>
  <si>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</si>
  <si>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</si>
  <si>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</si>
  <si>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</si>
  <si>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</si>
  <si>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</si>
  <si>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</si>
  <si>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</si>
  <si>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</si>
  <si>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</si>
  <si>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</si>
  <si>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</si>
  <si>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</si>
  <si>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</si>
  <si>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</si>
  <si>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</si>
  <si>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</si>
  <si>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</si>
  <si>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</si>
  <si>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</si>
  <si>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</si>
  <si>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</si>
  <si>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</si>
  <si>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</si>
  <si>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</si>
  <si>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</si>
  <si>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</si>
  <si>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</si>
  <si>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</si>
  <si>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</si>
  <si>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</si>
  <si>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</si>
  <si>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</si>
  <si>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</si>
  <si>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</si>
  <si>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</si>
  <si>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</si>
  <si>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</si>
  <si>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</si>
  <si>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</si>
  <si>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</si>
  <si>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</si>
  <si>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</si>
  <si>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</si>
  <si>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</si>
  <si>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</si>
  <si>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</si>
  <si>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</si>
  <si>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</si>
  <si>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</si>
  <si>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</si>
  <si>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</si>
  <si>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</si>
  <si>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</si>
  <si>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</si>
  <si>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</si>
  <si>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</si>
  <si>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</si>
  <si>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</si>
  <si>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</si>
  <si>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</si>
  <si>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</si>
  <si>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</si>
  <si>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</si>
  <si>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</si>
  <si>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</si>
  <si>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</si>
  <si>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</si>
  <si>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</si>
  <si>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</si>
  <si>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</si>
  <si>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</si>
  <si>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</si>
  <si>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</si>
  <si>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</si>
  <si>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</si>
  <si>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</si>
  <si>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</si>
  <si>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</si>
  <si>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</si>
  <si>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</si>
  <si>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</si>
  <si>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</si>
  <si>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</si>
  <si>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</si>
  <si>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</si>
  <si>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</si>
  <si>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</si>
  <si>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</si>
  <si>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</si>
  <si>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</si>
  <si>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</si>
  <si>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</si>
  <si>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</si>
  <si>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</si>
  <si>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</si>
  <si>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</si>
  <si>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</si>
  <si>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</si>
  <si>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</si>
  <si>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</si>
  <si>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</si>
  <si>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</si>
  <si>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</si>
  <si>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</si>
  <si>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</si>
  <si>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</si>
  <si>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</si>
  <si>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</si>
  <si>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</si>
  <si>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</si>
  <si>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</si>
  <si>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</si>
  <si>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</si>
  <si>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</si>
  <si>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</si>
  <si>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</si>
  <si>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</si>
  <si>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</si>
  <si>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</si>
  <si>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</si>
  <si>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</si>
  <si>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</si>
  <si>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</si>
  <si>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</si>
  <si>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</si>
  <si>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</si>
  <si>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</si>
  <si>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</si>
  <si>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</si>
  <si>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</si>
  <si>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</si>
  <si>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</si>
  <si>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</si>
  <si>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</si>
  <si>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</si>
  <si>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</si>
  <si>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</si>
  <si>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</si>
  <si>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</si>
  <si>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</si>
  <si>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</si>
  <si>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</si>
  <si>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</si>
  <si>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</si>
  <si>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</si>
  <si>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</si>
  <si>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</si>
  <si>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</si>
  <si>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</si>
  <si>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</si>
  <si>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</si>
  <si>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</si>
  <si>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</si>
  <si>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</si>
  <si>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</si>
  <si>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</si>
  <si>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</si>
  <si>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</si>
  <si>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</si>
  <si>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</si>
  <si>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</si>
  <si>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</si>
  <si>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</si>
  <si>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</si>
  <si>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</si>
  <si>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</si>
  <si>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</si>
  <si>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</si>
  <si>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</si>
  <si>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</si>
  <si>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</si>
  <si>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</si>
  <si>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</si>
  <si>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</si>
  <si>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</si>
  <si>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</si>
  <si>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</si>
  <si>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</si>
  <si>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</si>
  <si>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</si>
  <si>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</si>
  <si>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</si>
  <si>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</si>
  <si>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</si>
  <si>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</si>
  <si>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</si>
  <si>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</si>
  <si>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</si>
  <si>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</si>
  <si>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</si>
  <si>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</si>
  <si>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</si>
  <si>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</si>
  <si>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</si>
  <si>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</si>
  <si>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</si>
  <si>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</si>
  <si>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</si>
  <si>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</si>
  <si>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</si>
  <si>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</si>
  <si>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</si>
  <si>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</si>
  <si>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</si>
  <si>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</si>
  <si>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</si>
  <si>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</si>
  <si>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</si>
  <si>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</si>
  <si>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</si>
  <si>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</si>
  <si>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</si>
  <si>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</si>
  <si>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</si>
  <si>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</si>
  <si>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</si>
  <si>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</si>
  <si>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</si>
  <si>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</si>
  <si>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</si>
  <si>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</si>
  <si>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</si>
  <si>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</si>
  <si>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</si>
  <si>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</si>
  <si>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</si>
  <si>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</si>
  <si>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</si>
  <si>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</si>
  <si>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</si>
  <si>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</si>
  <si>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</si>
  <si>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</si>
  <si>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</si>
  <si>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</si>
  <si>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</si>
  <si>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</si>
  <si>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</si>
  <si>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</si>
  <si>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</si>
  <si>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Извори финансирања за програмску активност 0701-0002:</t>
  </si>
  <si>
    <t>Свега за програмску активност 0701-0002:</t>
  </si>
  <si>
    <t>Неутрошена средства из претходних година</t>
  </si>
  <si>
    <t>(91+92+3) - (61+6211)</t>
  </si>
  <si>
    <t>B.</t>
  </si>
  <si>
    <t>Трансфери од осталих нивоа власти</t>
  </si>
  <si>
    <t>Добровољни трансфери од физичких и правних лица</t>
  </si>
  <si>
    <t>Трансфери од других нивоа власти</t>
  </si>
  <si>
    <t>Разлика у односу на расходе и издатке</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</si>
  <si>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</si>
  <si>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</si>
  <si>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</si>
  <si>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</si>
  <si>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</si>
  <si>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Извршено Средстава из буџета</t>
  </si>
  <si>
    <t>Проценат извршења</t>
  </si>
  <si>
    <t>Извршено из осталих извора</t>
  </si>
  <si>
    <t>Извршено укупних јавних средстава</t>
  </si>
  <si>
    <t>Преостало за извршење</t>
  </si>
  <si>
    <t>Преостало укупних јавних средстава</t>
  </si>
  <si>
    <t>Остале дотације и трансфери</t>
  </si>
  <si>
    <t>Прослава општинске славе Петровдан</t>
  </si>
  <si>
    <t>Општинска изборна комисија</t>
  </si>
  <si>
    <t>Извори финансирања за Главу 2.01:</t>
  </si>
  <si>
    <t>Извори финансирања за Главу 1.01:</t>
  </si>
  <si>
    <t>Свега за програмску активност 0602-0010:</t>
  </si>
  <si>
    <t>Извори финансирања за програмску активност 0602-0010:</t>
  </si>
  <si>
    <t>Свега за Главу 1.01:</t>
  </si>
  <si>
    <t>ОПШТИНСКА УПРАВА</t>
  </si>
  <si>
    <t>3.01.</t>
  </si>
  <si>
    <t>ПРОГРАМ 2: КОМУНАЛНА ДЕЛАТНОСТ</t>
  </si>
  <si>
    <t>Изградња потисног цевовода и резервоара за воду</t>
  </si>
  <si>
    <t>Свега за Програмску активност 1101-0001:</t>
  </si>
  <si>
    <t>Извори финансирања за Програмску активност 1101-0001:</t>
  </si>
  <si>
    <t>Извори финансирања за функцију 420:</t>
  </si>
  <si>
    <t>Функција 420:</t>
  </si>
  <si>
    <t>Субвенције јавним нефинансијским предузећима и организацијама</t>
  </si>
  <si>
    <t>Извори финансирања за програмску активност 0101-0002:</t>
  </si>
  <si>
    <t>Свега за програмску активност 0101-0002:</t>
  </si>
  <si>
    <t>Извори финансирања за Програм 5:</t>
  </si>
  <si>
    <t>Свега за Програм 5:</t>
  </si>
  <si>
    <t>ПРЕДШКОЛСКА УСТАНОВА  "СУНЦОКРЕТИ" ВЛАДИМИРЦИ</t>
  </si>
  <si>
    <t>Извори финансирања за Програм 8:</t>
  </si>
  <si>
    <t>Свега за Програм 8:</t>
  </si>
  <si>
    <t>Трансфери осталим нивоима власти</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</si>
  <si>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</si>
  <si>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</si>
  <si>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</si>
  <si>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</si>
  <si>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Извори финансирања за функцију 560:</t>
  </si>
  <si>
    <t>Функција 560:</t>
  </si>
  <si>
    <t>Извори финансирања за Програмску активност 0401-0001:</t>
  </si>
  <si>
    <t>Свега за Програмску активност 0401-0001:</t>
  </si>
  <si>
    <t>ПРОГРАМ 6: ЗАШТИТА ЖИВОТНЕ СРЕДИНЕ</t>
  </si>
  <si>
    <t>Извори финансирања за Програм 6:</t>
  </si>
  <si>
    <t>Свега за Програм 6:</t>
  </si>
  <si>
    <t>МЕСНЕ ЗАЈЕДНИЦЕ ОПШТИНЕ ВЛАДИМИРЦИ</t>
  </si>
  <si>
    <t>Извори финансирања за функцију 160:</t>
  </si>
  <si>
    <t>Функција 160:</t>
  </si>
  <si>
    <t>Извори финансирања за Програмску активност 0602-0002:</t>
  </si>
  <si>
    <t>Свега за Програмску активност 0602-0002:</t>
  </si>
  <si>
    <t>ПРОГРАМ 3: ЛОКАЛНИ ЕКОНОМСКИ РАЗВОЈ</t>
  </si>
  <si>
    <t>Извори финансирања за Програм 3:</t>
  </si>
  <si>
    <t>Свега за Програм 3:</t>
  </si>
  <si>
    <t>Извршено средстава из буџета</t>
  </si>
  <si>
    <t>Извршено средстава из осталих извора</t>
  </si>
  <si>
    <t>Извршено средстава из сопствених и других прихода</t>
  </si>
  <si>
    <t>Извршено укупних средстава</t>
  </si>
  <si>
    <t>Проценат изврења</t>
  </si>
  <si>
    <t>ПОРЕЗ НА ФОНД ЗАРАДА</t>
  </si>
  <si>
    <t>Порез на фонд зарада осталих запослених</t>
  </si>
  <si>
    <t>Самодоприноси према зарадама запослених</t>
  </si>
  <si>
    <t>Самодоприноси из прихода пољопривреде и шумарства</t>
  </si>
  <si>
    <t>Порез на остале приходе</t>
  </si>
  <si>
    <t>Порез на приходе спортиста и спортских стручњака</t>
  </si>
  <si>
    <t>Порез на имовину обвезника који не воде пословне књиге</t>
  </si>
  <si>
    <t>Порез на имовину обвезника који воде пословне књиге</t>
  </si>
  <si>
    <t>Накнада за загађивање животне средине</t>
  </si>
  <si>
    <t>716112</t>
  </si>
  <si>
    <t>Средства из буџета                    (Извор 01)</t>
  </si>
  <si>
    <t>Средства из сопствених извора                    (Извор 04)</t>
  </si>
  <si>
    <t>Проценат остварења средстава из буџета (Извор 01)</t>
  </si>
  <si>
    <t>Остварено средстава из сопствених извора                   (Извор 04)</t>
  </si>
  <si>
    <t>Проценат остварења средстава из сопствених извора (Извор 04)</t>
  </si>
  <si>
    <t>Трансфери од других нивоа власти                (Извор 07)</t>
  </si>
  <si>
    <t>Остварено средстава трансфера од других нивоа власти          (Извор 07)</t>
  </si>
  <si>
    <t>ОСТВАРЕНО УКУПНИХ ЈАВНИХ СРЕДСТАВА</t>
  </si>
  <si>
    <t>ПРОЦЕНАТ ОСТВАРЕЊА</t>
  </si>
  <si>
    <t>Примања од домаћих задуживања   (Извор 10)</t>
  </si>
  <si>
    <t>Остварено примања од домаћих задуживања (Извор 10)</t>
  </si>
  <si>
    <t>Проценат остварења примања од домаћих задуживања (Извор 10)</t>
  </si>
  <si>
    <t>Комунална такса за истицање и исписивање фирме ван пословног простора на објектима и просторијама који припадају јединици локалне самоуправе</t>
  </si>
  <si>
    <t>Ненаменски трансфери од Републике у корист нивоа општина</t>
  </si>
  <si>
    <t>Други текући трансфери  од Републике у корист нивоа општина</t>
  </si>
  <si>
    <t>Текући наменски трансфери, у ужем смислу, од Републике у корист нивоа општина</t>
  </si>
  <si>
    <t>741526</t>
  </si>
  <si>
    <t>741522</t>
  </si>
  <si>
    <t>741151</t>
  </si>
  <si>
    <t>Средства остварена од давања у закуп пољопривредног земљишта, односно пољопривредног објекта у државној својини</t>
  </si>
  <si>
    <t>Накнада за коришћење шума и шумског земљишта</t>
  </si>
  <si>
    <t>742155</t>
  </si>
  <si>
    <t>Приходи од давања у закуп, односно на коришћење непокретности у општинској својини које користе општине и индиректни корисници њиховог буџета</t>
  </si>
  <si>
    <t>Приходи које својом делатношћу остваре органи и организације општине</t>
  </si>
  <si>
    <t>743353</t>
  </si>
  <si>
    <t>Приходи од новчаних казни за прекршаје по прекршајном налогу и казни изречених у управном поступку у корист нивоа општина</t>
  </si>
  <si>
    <t>745151</t>
  </si>
  <si>
    <t>Остали приходи у корист нивоа општина</t>
  </si>
  <si>
    <t>911000</t>
  </si>
  <si>
    <t>911451</t>
  </si>
  <si>
    <t>Примања од задуживања од пословних банака у земљи у корист нивоа општина</t>
  </si>
  <si>
    <t>Самодопринос из прихода лица која се баве самосталном делатношћу</t>
  </si>
  <si>
    <t>Проценат остварења средстава из Трансфера од других нивоа власти          (Извор 07)</t>
  </si>
  <si>
    <t>Годишња накнада за моторна возила</t>
  </si>
  <si>
    <t>741511</t>
  </si>
  <si>
    <t>Накнада за коришћење минералних сировина и геотермалних извора</t>
  </si>
  <si>
    <t>Општинске административне таксе</t>
  </si>
  <si>
    <t>Такса за озакоњење објеката у корист нивоа општина</t>
  </si>
  <si>
    <t>743924</t>
  </si>
  <si>
    <t>Приходи од увећања целокупног пореског дуга који настаје као последица принудне наплате</t>
  </si>
  <si>
    <t>Остварено средстава из буџета           (Извор 01)</t>
  </si>
  <si>
    <t>742126</t>
  </si>
  <si>
    <t>Накнада по основу конверзије права коришћења у право својине</t>
  </si>
  <si>
    <t>О Д Л У К У</t>
  </si>
  <si>
    <t>Члан 1.</t>
  </si>
  <si>
    <t>I OПШТИ ДЕО</t>
  </si>
  <si>
    <t>Члан 2.</t>
  </si>
  <si>
    <t xml:space="preserve">     </t>
  </si>
  <si>
    <t>Члан 3.</t>
  </si>
  <si>
    <t>Приоритет</t>
  </si>
  <si>
    <t>Назив капиталног пројекта</t>
  </si>
  <si>
    <t>Година почетка финансирања пројекта</t>
  </si>
  <si>
    <t>Година завршетка финансирања пројекта</t>
  </si>
  <si>
    <t>Укупна вредност пројекта</t>
  </si>
  <si>
    <t>-</t>
  </si>
  <si>
    <t>Укупно:</t>
  </si>
  <si>
    <t>Члан 4.</t>
  </si>
  <si>
    <t>Члан 5.</t>
  </si>
  <si>
    <t>ПЛАН РАСХОДА ПОСЕБАН ДЕО</t>
  </si>
  <si>
    <t>Члан 6.</t>
  </si>
  <si>
    <t xml:space="preserve">       ОПШТИ ДЕО  -   ФУНКЦИОНАЛНА КЛАСИФИКАЦИЈА РАСХОДА</t>
  </si>
  <si>
    <t>Члан 7.</t>
  </si>
  <si>
    <t>Члан 8.</t>
  </si>
  <si>
    <t>Ова одлука ступа на снагу осмог дана од дана објављивања у ,,Службеном листу града Шапца</t>
  </si>
  <si>
    <t>СКУПШТИНА ОПШТИНЕ ВЛАДИМИРЦИ</t>
  </si>
  <si>
    <t>Број _________ од _____________</t>
  </si>
  <si>
    <t>ПРЕДСЕДНИК СКУПШТИНЕ</t>
  </si>
  <si>
    <t xml:space="preserve">Драган Симеуновић </t>
  </si>
  <si>
    <t xml:space="preserve">и општина Богатић, Владимирци и Коцељева" </t>
  </si>
  <si>
    <t>Члан 9.</t>
  </si>
  <si>
    <t>Остале одредбе Одлуке о буџету општине Владимирцибр. 400-66/15-I од 21.12.2015. године</t>
  </si>
  <si>
    <t>остају непромењене</t>
  </si>
  <si>
    <t>2101</t>
  </si>
  <si>
    <t>Програм 16.  Политички систем локалне самоуправе</t>
  </si>
  <si>
    <t>2101-0001</t>
  </si>
  <si>
    <t>Функционисање скупштине</t>
  </si>
  <si>
    <t>2101-0002</t>
  </si>
  <si>
    <t>Функционисање извршних органа</t>
  </si>
  <si>
    <t>Извори финансирања за програмску активност 2101-0001:</t>
  </si>
  <si>
    <t>Свега за програмску активност 2101-0001:</t>
  </si>
  <si>
    <t>2101-П1</t>
  </si>
  <si>
    <t>2101-П2</t>
  </si>
  <si>
    <t>2101-П3</t>
  </si>
  <si>
    <t>Извори финансирања за Програм 16:</t>
  </si>
  <si>
    <t>Свега за Програм 16:</t>
  </si>
  <si>
    <t>Извори финансирања за програмску активност 2101-0002:</t>
  </si>
  <si>
    <t>Свега за програмску активност 2101-0002:</t>
  </si>
  <si>
    <t>1102</t>
  </si>
  <si>
    <t>1102-0001</t>
  </si>
  <si>
    <t>Управљање/одржавање јавним осветљењем</t>
  </si>
  <si>
    <t>1102-0002</t>
  </si>
  <si>
    <t>Одржавање јавних зелених површина</t>
  </si>
  <si>
    <t>1102-0003</t>
  </si>
  <si>
    <t>Одржавање чистоће на површинама јавне намене</t>
  </si>
  <si>
    <t>1102-0004</t>
  </si>
  <si>
    <t>Зоохигијена</t>
  </si>
  <si>
    <t>1102-0005</t>
  </si>
  <si>
    <t>1102-0006</t>
  </si>
  <si>
    <t>1102-0007</t>
  </si>
  <si>
    <t>Производња и дистрибуција топлотне енергије</t>
  </si>
  <si>
    <t>1102-0008</t>
  </si>
  <si>
    <t>1102-0009</t>
  </si>
  <si>
    <t xml:space="preserve">1102-0001  </t>
  </si>
  <si>
    <t>Извори финансирања за функцију 640:</t>
  </si>
  <si>
    <t>Функција 640:</t>
  </si>
  <si>
    <t>Извори финансирања за програмску активност 1102-0001:</t>
  </si>
  <si>
    <t>Свега за програмску активност 1102-0001:</t>
  </si>
  <si>
    <t xml:space="preserve">1102-0002  </t>
  </si>
  <si>
    <t>Кошење Зарић</t>
  </si>
  <si>
    <t>Јавна расвета тек поправке и струја</t>
  </si>
  <si>
    <t>Извори финансирања за програмску активност 1102-0002:</t>
  </si>
  <si>
    <t>Свега за програмску активност 1102-0002:</t>
  </si>
  <si>
    <t xml:space="preserve">1102-0003  </t>
  </si>
  <si>
    <t>Oдржавање чистоће на површинама јавне намене</t>
  </si>
  <si>
    <t>Извори финансирања за програмску активност 1102-0003:</t>
  </si>
  <si>
    <t>Свега за програмску активност 1102-0003:</t>
  </si>
  <si>
    <t xml:space="preserve">1102-0004 </t>
  </si>
  <si>
    <t>Извори финансирања за програмску активност 1102-0004:</t>
  </si>
  <si>
    <t>Свега за програмску активност 1102-0004:</t>
  </si>
  <si>
    <t>Извори финансирања за програмску активност 1102-0008:</t>
  </si>
  <si>
    <t>Свега за програмску активност 1102-0008:</t>
  </si>
  <si>
    <t>Приход од задуживања</t>
  </si>
  <si>
    <t>1102-П1</t>
  </si>
  <si>
    <t>Извори финансирања за функцију 630:</t>
  </si>
  <si>
    <t>Извори финансирања за пројекат 1102-П1:</t>
  </si>
  <si>
    <t>Свега за пројекат 1102-П1:</t>
  </si>
  <si>
    <t>Функција 630:</t>
  </si>
  <si>
    <t>Мере подршке руралном развоју</t>
  </si>
  <si>
    <t>ПРОГРАМ 16: ПОЛИТИЧКИ СИСТЕМ ЛОКАЛНЕ САМОУПРАВЕ</t>
  </si>
  <si>
    <t>Функционисање Скупштине</t>
  </si>
  <si>
    <t>ПРОГРАМ 16 - ПОЛИТИЧКИ СИСТЕМ ЛОКАЛНЕ САМОУПРАВЕ</t>
  </si>
  <si>
    <t>Aзил за керове</t>
  </si>
  <si>
    <t>1102-П2</t>
  </si>
  <si>
    <t>Изградња бунара ,,Суво Село"</t>
  </si>
  <si>
    <t>Извори финансирања за пројекат 1102-П2:</t>
  </si>
  <si>
    <t>Свега за пројекат 1102-П2:</t>
  </si>
  <si>
    <t>Стални тошкови</t>
  </si>
  <si>
    <t>0401-0005</t>
  </si>
  <si>
    <t>Управљање заштитом животне средине</t>
  </si>
  <si>
    <t>Извори финансирања за функцију 510:</t>
  </si>
  <si>
    <t>Функција 510:</t>
  </si>
  <si>
    <t>Извори финансирања за Програмску активност 0401-0005:</t>
  </si>
  <si>
    <t>Свега за Програмску активност 0401-0005:</t>
  </si>
  <si>
    <t>Подршка деци и породицама са децом</t>
  </si>
  <si>
    <t>Функција 040:</t>
  </si>
  <si>
    <t>1801-0002</t>
  </si>
  <si>
    <t>Мртвозорство</t>
  </si>
  <si>
    <t>Функција 760:</t>
  </si>
  <si>
    <t>Извори финансирања за функцију 760:</t>
  </si>
  <si>
    <t>1201-0004</t>
  </si>
  <si>
    <t>Остваривање и унапређивање јавног интереса у области јавног инфоримисања</t>
  </si>
  <si>
    <t>Извори финансирања за функцију 830:</t>
  </si>
  <si>
    <t>Извори финансирања за програмску активност 1201-0004:</t>
  </si>
  <si>
    <t>Свега за програмску активност 1201-0004:</t>
  </si>
  <si>
    <t>Функција 830:</t>
  </si>
  <si>
    <t>ПРОГРАМ 14 - РАЗВОЈ СПОРТА И ОМЛАДИНЕ</t>
  </si>
  <si>
    <t>Извори финансирања за функцију 810:</t>
  </si>
  <si>
    <t>Функција 810:</t>
  </si>
  <si>
    <t>Свега за програмску активност 1301-0001:</t>
  </si>
  <si>
    <t>0501</t>
  </si>
  <si>
    <t>Програм 17.  Енергетска ефикасност</t>
  </si>
  <si>
    <t>Унапређење и побољшање енергетске ефикасности и употреба обновљивих извора енергије</t>
  </si>
  <si>
    <t>Извори финансирања за Програм 14:</t>
  </si>
  <si>
    <t>Свега за Програм 14:</t>
  </si>
  <si>
    <t>Извори финансирања за функцију 170:</t>
  </si>
  <si>
    <t>Функција 170:</t>
  </si>
  <si>
    <t>Текућа буџетска резерва</t>
  </si>
  <si>
    <t>Стална буџетска резерва</t>
  </si>
  <si>
    <t>Свега за програмску активност 0602-0009:</t>
  </si>
  <si>
    <t>Извори финансирања за програмску активност 0602-0009:</t>
  </si>
  <si>
    <t>Свега за пројекат 0602-П1:</t>
  </si>
  <si>
    <t>Прилив од задуживања</t>
  </si>
  <si>
    <t>Пратећи тошкови задуживања</t>
  </si>
  <si>
    <t>Прање улица Зарић</t>
  </si>
  <si>
    <t>742156</t>
  </si>
  <si>
    <t>Приходи остварени по основу пружања услуга боравка деце у предшколским установама у корист нивоа општина</t>
  </si>
  <si>
    <t>ПРОГРАМ 7: ОРГАНИЗАЦИЈА САОБРАЋАЈА И САОБРАЋАЈНА ИНФРАСТРУКТУРА</t>
  </si>
  <si>
    <t>Програм 7: Организација саобраћаја и саобраћајна инфраструктура</t>
  </si>
  <si>
    <t>Трансакције јавног дуга</t>
  </si>
  <si>
    <t>Нераспоређени вишак из ранијих године</t>
  </si>
  <si>
    <t>Нераспоређени вишак прихода из претходних година           (Извор 13)</t>
  </si>
  <si>
    <t>2101-П4</t>
  </si>
  <si>
    <t>Oбележавање значајних датума</t>
  </si>
  <si>
    <t>Извори финансирања за пројекат 2101-П4:</t>
  </si>
  <si>
    <t>Свега за пројекат 2101-П4:</t>
  </si>
  <si>
    <t>Извори финансирања за програмску активност 0101-0001:</t>
  </si>
  <si>
    <t>Свега за програмску активност 0101-0001:</t>
  </si>
  <si>
    <t>0101-0001</t>
  </si>
  <si>
    <t>Подршка за спровођење пољопривредне политике у локалној заједници</t>
  </si>
  <si>
    <t>буџет), њено извршење, обим задуживања за потребе финансирања дефицита и програма, управљања јавним дугом, коришћење</t>
  </si>
  <si>
    <t>донација, коришћење прихода од продаје добара и услуга буџетских корисника, права и обавезе корисника буџетских средстава.</t>
  </si>
  <si>
    <t xml:space="preserve">     Приходи и примања који представљају буџетска средства утврђени су у следећим износима у рачуну прихода и примања:</t>
  </si>
  <si>
    <t>у току године покаже да апропријације нису биле довољне.</t>
  </si>
  <si>
    <t xml:space="preserve">     Средства из става 1. овог члана користе се у складу са чланом 70. Закона о буџетском систему.</t>
  </si>
  <si>
    <t>II ПОСЕБАН ДЕО</t>
  </si>
  <si>
    <t>311712</t>
  </si>
  <si>
    <t>772000</t>
  </si>
  <si>
    <t>772114</t>
  </si>
  <si>
    <t>Меморандумске ставке за рефундацију расхода буџета општине из претходне године</t>
  </si>
  <si>
    <t>МЕМОРАНДУМСКЕ СТАВКЕ ЗА РЕФУНДАЦИЈУ РАСХОДА ИЗ ПРЕТХОДНЕ ГОДИНЕ</t>
  </si>
  <si>
    <t>Утрошен нераспоређени вишак прихода из пртходних година               (Извор 13)</t>
  </si>
  <si>
    <t>Проценат утрошеног нераспоређеног вишка прихода из пртходних година               (Извор 13)</t>
  </si>
  <si>
    <t>Нераспоређени вишак из ранијих година</t>
  </si>
  <si>
    <t>Извршење</t>
  </si>
  <si>
    <t>Приходи индирекних корисника буџета локалне самоуправе који се остварују додатним активностима</t>
  </si>
  <si>
    <t>780000</t>
  </si>
  <si>
    <t>781112</t>
  </si>
  <si>
    <t>781000</t>
  </si>
  <si>
    <t>TРАНСФЕРИ ИЗМЕЂУ БУЏЕТСКИХ КОРИСНИКА НА ИСТОМ НИВОУ</t>
  </si>
  <si>
    <t>Трансфери од директним ка индиректним корисницима на истом нивоу</t>
  </si>
  <si>
    <t>Родитељски динар за ваннаставне активности           (Извор 16)</t>
  </si>
  <si>
    <t>Родитељски динар за ваннаставне активности               (Извор 16)</t>
  </si>
  <si>
    <t>745111</t>
  </si>
  <si>
    <t>Средства по основу разлике за уплату нето прихода запосленог код исплатиоца у јавном сектору</t>
  </si>
  <si>
    <t>Примања - Родитељски динар за ваннаставне активности               (Извор 16)</t>
  </si>
  <si>
    <t>НАРЕДБОДАВАЦ</t>
  </si>
  <si>
    <t>ОБРАЗАЦ ПОПУНИО</t>
  </si>
  <si>
    <t>0901-0009</t>
  </si>
  <si>
    <t>Подршка старијим лицима и/или особама са инвалидитетом</t>
  </si>
  <si>
    <t>Извори финансирања за функцију 020:</t>
  </si>
  <si>
    <t>Функција 020:</t>
  </si>
  <si>
    <t>321311</t>
  </si>
  <si>
    <t>300000</t>
  </si>
  <si>
    <t>ПРЕНЕТА НЕУТРОШЕНА СРЕДСТВА - ОСТВАРЕЊЕ У ПЕРИОДУ 01.01.-30.09.2017. ГОДИНЕ ИЗВОР 13</t>
  </si>
  <si>
    <t>ИЗВРШЕЊЕ У ПЕРИОДУ 01.01-30.09.2017. ГОДИНЕ</t>
  </si>
  <si>
    <t>ИЗВРШЕЊЕ У ПЕРИОДУ 01.01.-30.09.2017. ГОДИНЕ</t>
  </si>
  <si>
    <t>ОСТВАРЕЊЕ ПРИХОДА У ПЕРИОДУ 01.01.-30.09.2017. ГОДИНЕ ИЗВОР 01</t>
  </si>
  <si>
    <t>ОСТВАРЕЊЕ ПРИХОДА У ПЕРИОДУ 01.01.-30.09.2017. ГОДИНЕ ИЗВОР 04</t>
  </si>
  <si>
    <t>ОСТВАРЕЊЕ ПРИХОДА У ПЕРИОДУ 01.01.-30.09.2017. ГОДИНЕ ИЗВОР 07</t>
  </si>
  <si>
    <t>ОСТВАРЕЊЕ ПРИХОДА У ПЕРИОДУ 01.01.-30.09.2017. ГОДИНЕ ИЗВОР 10</t>
  </si>
  <si>
    <t>ОСТВАРЕЊЕ ПРИХОДА У ПЕРИОДУ 01.01.-30.09.2017. ГОДИНЕ ИЗВОР 16</t>
  </si>
  <si>
    <t>OСТВАРЕЊЕ ПРИХОДА И ПРЕНЕТИХ НЕУТРОШЕНИХ СРЕДСТАВА У ПЕРИОДУ  01.01.-30.09.2017. ГОДИНЕ</t>
  </si>
  <si>
    <t>ОПШТИ ДЕО  -    ИЗДАЦИ ПО ОСНОВНИМ НАМЕНАМА</t>
  </si>
  <si>
    <t>ОПШТИ ДЕО - ПРОГРАМСКА КЛАСИФИКАЦИЈА РАСХОДА</t>
  </si>
  <si>
    <t>OРГАНИЗАЦИОНА КЛАСИФИКАЦИЈА - ИЗВРШЕЊЕ У ПЕРИОДУ 01.01.-30.09.2017. ГОДИНЕ</t>
  </si>
  <si>
    <t>Функција 070:</t>
  </si>
  <si>
    <t>Извори финансирања за функцију 070:</t>
  </si>
  <si>
    <t>РЕБАЛАНС</t>
  </si>
  <si>
    <t>Донације од међународних организација (Извор 06)</t>
  </si>
  <si>
    <t>Остварено донације од међународних организација (Извор 06)</t>
  </si>
  <si>
    <t>Проценат извршења донација од међународних организација (Извор 06)</t>
  </si>
  <si>
    <t>732151</t>
  </si>
  <si>
    <t>Текуће донације од међународних организација у корист нивоа општина</t>
  </si>
  <si>
    <t>и гласи:</t>
  </si>
  <si>
    <t>по програмима и корисницима на следећи начин:</t>
  </si>
  <si>
    <t>остају на снази</t>
  </si>
  <si>
    <t xml:space="preserve">     Ова Одлука ступа на снагу 8 дана од дана објављивања у Службеном листу града Шапца и општина Богатић</t>
  </si>
  <si>
    <t>Владимирци и Коцељева</t>
  </si>
  <si>
    <t>ПРЕДСЕДНИК</t>
  </si>
  <si>
    <t>СКУПШТИНЕ ОПШТИНЕ</t>
  </si>
  <si>
    <t>_________________________</t>
  </si>
  <si>
    <t>Капитални наменски трансфери, у ужем смислу, од Републике у корист нивоа општина</t>
  </si>
  <si>
    <t>Извори финансирања за функцију 540:</t>
  </si>
  <si>
    <t>Функција 540:</t>
  </si>
  <si>
    <t>Сервисирање јавног дуга</t>
  </si>
  <si>
    <t>Мере активне политике запошљавања</t>
  </si>
  <si>
    <t>Извори финансирања за Програмску активност 1501-0002:</t>
  </si>
  <si>
    <t>Свега за Програмску активност 1501-0002:</t>
  </si>
  <si>
    <t>Просторно и урбанистичко планирање</t>
  </si>
  <si>
    <t>Уређење трга у Владимирцима</t>
  </si>
  <si>
    <t>Извори финансирања за Пројекат 1101-П1:</t>
  </si>
  <si>
    <t>Свега за Пројекат 1101-П1:</t>
  </si>
  <si>
    <t>Извори финансирања за функцију 133:</t>
  </si>
  <si>
    <t>Функција 133:</t>
  </si>
  <si>
    <t>Управљање и одржавање саобраћајне инфраструктуре</t>
  </si>
  <si>
    <t>Извори финансирања за функцију 451:</t>
  </si>
  <si>
    <t>Функција 451:</t>
  </si>
  <si>
    <t>Једнократне помоћи и други облици помоћи</t>
  </si>
  <si>
    <t>Подршка реализацији програма Црвеног крста</t>
  </si>
  <si>
    <t>Дневне услуге у заједници</t>
  </si>
  <si>
    <t>Извори финансирања за функцију 060:</t>
  </si>
  <si>
    <t>Функција 060:</t>
  </si>
  <si>
    <t>Извори финансирања за Програмску активност 0901-0002:</t>
  </si>
  <si>
    <t>Свега за Програмску активност 0901-0002:</t>
  </si>
  <si>
    <t>Породични и домски смештај, прихватилишта и друге врсте смештаја</t>
  </si>
  <si>
    <t>Подршка рађању и родитељству</t>
  </si>
  <si>
    <t>Извори финансирања за функцију 040:</t>
  </si>
  <si>
    <t>Изградња ограде око средње школе</t>
  </si>
  <si>
    <t>Извори финансирања за Програмску активност 1801-0002:</t>
  </si>
  <si>
    <t>Свега за Програмску активност 1801-0002:</t>
  </si>
  <si>
    <t>Набавка санитетског возила за потребе Дома Здравља Владимирци</t>
  </si>
  <si>
    <t>Опрема</t>
  </si>
  <si>
    <t>Извори финансирања за функцију 710:</t>
  </si>
  <si>
    <t>Функција 710:</t>
  </si>
  <si>
    <t>Извори финансирања за Пројекат 1801-П1:</t>
  </si>
  <si>
    <t>Свега за Пројекат 1801-П1:</t>
  </si>
  <si>
    <t>Изградња индустријске зоне</t>
  </si>
  <si>
    <t>Свега за Пројекат 1501-П1:</t>
  </si>
  <si>
    <t>Извори финансирања за Пројекат 1501-П1:</t>
  </si>
  <si>
    <t xml:space="preserve">1102-0008  </t>
  </si>
  <si>
    <t>Управљање и снабдевање водом за пиће</t>
  </si>
  <si>
    <t>Извори финансирања за функцију 412:</t>
  </si>
  <si>
    <t>Функција 412:</t>
  </si>
  <si>
    <t>Извори финансирања за функцију 411:</t>
  </si>
  <si>
    <t>Функција 411:</t>
  </si>
  <si>
    <t>Субвенције Извор</t>
  </si>
  <si>
    <t>Извори финансирања за функцију 360:</t>
  </si>
  <si>
    <t>Функција 360:</t>
  </si>
  <si>
    <t>ПРОГРАМ 13 - РАЗВОЈ КУЛТУРЕ И ИНФОРМИСАЊА</t>
  </si>
  <si>
    <t>Програм 13.  Развој културе и информисања</t>
  </si>
  <si>
    <t>Унапређење система очувања и представљања културно-историјског наслеђа</t>
  </si>
  <si>
    <t>1201-0003</t>
  </si>
  <si>
    <t>Извори финансирања за функцију 860:</t>
  </si>
  <si>
    <t>Функција 860:</t>
  </si>
  <si>
    <t>Извори финансирања за програмску активност 1201-0003:</t>
  </si>
  <si>
    <t>Свега за програмску активност 1201-0003:</t>
  </si>
  <si>
    <t>125</t>
  </si>
  <si>
    <t>Извори финансирања за програмску активност 1301-0002:</t>
  </si>
  <si>
    <t>Свега за програмску активност 1301-0002:</t>
  </si>
  <si>
    <t>Подршка предшколском и школском спорту</t>
  </si>
  <si>
    <t>ПРОГРАМ 1: СТАНОВАЊЕ УРБАНИЗАМ И ПРОСТОРНО ПЛАНИРАЊЕ</t>
  </si>
  <si>
    <t>1101-0005</t>
  </si>
  <si>
    <t>Oстваривање јавног интереса у одржавању зграда</t>
  </si>
  <si>
    <t>Извори финансирања за Програмску активност 1101-0005:</t>
  </si>
  <si>
    <t>Свега за Програмску активност 1101-0005:</t>
  </si>
  <si>
    <t>Геотермална бушотина</t>
  </si>
  <si>
    <t>Извори финансирања за функцију 487:</t>
  </si>
  <si>
    <t>Функција 487:</t>
  </si>
  <si>
    <t>30</t>
  </si>
  <si>
    <t>31</t>
  </si>
  <si>
    <t>33</t>
  </si>
  <si>
    <t>34</t>
  </si>
  <si>
    <t>35</t>
  </si>
  <si>
    <t>36</t>
  </si>
  <si>
    <t>37</t>
  </si>
  <si>
    <t>38</t>
  </si>
  <si>
    <t>39</t>
  </si>
  <si>
    <t>40</t>
  </si>
  <si>
    <t>41</t>
  </si>
  <si>
    <t>42</t>
  </si>
  <si>
    <t>43</t>
  </si>
  <si>
    <t>44</t>
  </si>
  <si>
    <t>45</t>
  </si>
  <si>
    <t>46</t>
  </si>
  <si>
    <t>47</t>
  </si>
  <si>
    <t>48</t>
  </si>
  <si>
    <t>49</t>
  </si>
  <si>
    <t>50</t>
  </si>
  <si>
    <t>53</t>
  </si>
  <si>
    <t>54</t>
  </si>
  <si>
    <t>55</t>
  </si>
  <si>
    <t>56</t>
  </si>
  <si>
    <t>57</t>
  </si>
  <si>
    <t>58</t>
  </si>
  <si>
    <t>59</t>
  </si>
  <si>
    <t>60</t>
  </si>
  <si>
    <t>62</t>
  </si>
  <si>
    <t>Програм 1.  Становање, урбанизам и просторно планирање</t>
  </si>
  <si>
    <t>67</t>
  </si>
  <si>
    <t>72</t>
  </si>
  <si>
    <t>ПРОГРАМ 5 - ПОЉОПРИВРЕДА И РУРАЛНИ РАЗВОЈ</t>
  </si>
  <si>
    <t>83</t>
  </si>
  <si>
    <t>84</t>
  </si>
  <si>
    <t>85</t>
  </si>
  <si>
    <t>86</t>
  </si>
  <si>
    <t>87</t>
  </si>
  <si>
    <t>88</t>
  </si>
  <si>
    <t>89</t>
  </si>
  <si>
    <t>90</t>
  </si>
  <si>
    <t>91</t>
  </si>
  <si>
    <t>Извори финансирања за функцију 722:</t>
  </si>
  <si>
    <t>Функција 722:</t>
  </si>
  <si>
    <t>93</t>
  </si>
  <si>
    <t>94</t>
  </si>
  <si>
    <t>95</t>
  </si>
  <si>
    <t>96</t>
  </si>
  <si>
    <t>97</t>
  </si>
  <si>
    <t>98</t>
  </si>
  <si>
    <t>99</t>
  </si>
  <si>
    <t>101</t>
  </si>
  <si>
    <t>102</t>
  </si>
  <si>
    <t>103</t>
  </si>
  <si>
    <t>104</t>
  </si>
  <si>
    <t>105</t>
  </si>
  <si>
    <t>106</t>
  </si>
  <si>
    <t>107</t>
  </si>
  <si>
    <t>108</t>
  </si>
  <si>
    <t>109</t>
  </si>
  <si>
    <t>114</t>
  </si>
  <si>
    <t>115</t>
  </si>
  <si>
    <t>116</t>
  </si>
  <si>
    <t>117</t>
  </si>
  <si>
    <t>118</t>
  </si>
  <si>
    <t>119</t>
  </si>
  <si>
    <t>123</t>
  </si>
  <si>
    <t>124</t>
  </si>
  <si>
    <t>Програм 8.  Предшколско oбразовање и васпитање</t>
  </si>
  <si>
    <t>Програм 9.  Основно образовање и васпитање</t>
  </si>
  <si>
    <t>Програм 10. Средње образовање и васпитање</t>
  </si>
  <si>
    <t>ОПШТИ ДЕО - ПЛАН ПРИХОДА И ПРИМАЊА</t>
  </si>
  <si>
    <t>Изградња бунара Суво Село</t>
  </si>
  <si>
    <t>Просторно и урбанист. план.</t>
  </si>
  <si>
    <t>Реконстр.зграде полиц.станице</t>
  </si>
  <si>
    <t>Асфалтирање путева</t>
  </si>
  <si>
    <t>Постављање лежећих полицајаца</t>
  </si>
  <si>
    <t>Асфалтирање пута Месарци-Бељин</t>
  </si>
  <si>
    <t>Зграда за социјално становање</t>
  </si>
  <si>
    <t>Набавка санитетског возила за потребе дома здравља</t>
  </si>
  <si>
    <t>Терени за мали фудбал</t>
  </si>
  <si>
    <t>Опрема за културу - полице за потребе Библиотеке Диша Атић</t>
  </si>
  <si>
    <t>Реконструкција тротоара Владимирци</t>
  </si>
  <si>
    <t>Куповина књига за потребе Библиотеке Диша Атић</t>
  </si>
  <si>
    <t>Опрема за културу - Јаловичка ликовна колонија</t>
  </si>
  <si>
    <t>Опрема за опремање вртића</t>
  </si>
  <si>
    <t>Капитално одржавање зграде Општинске управе</t>
  </si>
  <si>
    <t>Набавка рачунарске, канцеларијске и електронске опреме за потребе Општинске управе</t>
  </si>
  <si>
    <t>Набавка софтвера за потребе Општинске управе - Одељења за финансије и буџет</t>
  </si>
  <si>
    <t>Набавка земљишта - накнада за одузето земљиште и за потребе вишенаменске акумулације Вукошић</t>
  </si>
  <si>
    <t>од капиталних трансфера од нивоа републике (Извор 07).</t>
  </si>
  <si>
    <t>Изградња бунара ,,Суво Село" и ,,Риђаке"</t>
  </si>
  <si>
    <t>UMANJENJE</t>
  </si>
  <si>
    <t>POVECANJE</t>
  </si>
  <si>
    <t>511</t>
  </si>
  <si>
    <t>ПРОГРАМ 4: РАЗВОЈ ТУРИЗМА</t>
  </si>
  <si>
    <t>Извори финансирања за функцију 473:</t>
  </si>
  <si>
    <t>Извори финансирања за Програмску активност 1502-0001:</t>
  </si>
  <si>
    <t>Свега за Програмску активност 1502-0001:</t>
  </si>
  <si>
    <t>Функција 473:</t>
  </si>
  <si>
    <t>Извори финансирања за Програм 4:</t>
  </si>
  <si>
    <t>Унапређење информационо техничких капацитета Библиотеке ,,Диша Атић" Владимирци</t>
  </si>
  <si>
    <t>Извори финансирања за пројекат 1201-П2:</t>
  </si>
  <si>
    <t>Свега за пројекат 1201-П2:</t>
  </si>
  <si>
    <t>77</t>
  </si>
  <si>
    <t>Члан 8</t>
  </si>
  <si>
    <t>После члана 36. Одлуке о буџету општине Владимирци за 2018. годину бр. 400-38/17-I oд 21.12.2017. године</t>
  </si>
  <si>
    <t>додаје се члан 36а. и гласи:</t>
  </si>
  <si>
    <t>За функционисање основних школа на територији Општине Владимирци су опредељена средства у износу од</t>
  </si>
  <si>
    <t>економским класификацијама:</t>
  </si>
  <si>
    <t>Редни Број</t>
  </si>
  <si>
    <t>Износ</t>
  </si>
  <si>
    <t>Економска Класиф.</t>
  </si>
  <si>
    <t xml:space="preserve">    Од наведеног износа за основну школу ,,Јован Цвијић" Дебрц је опредељено у апсолутном износу и по </t>
  </si>
  <si>
    <t>Укупно Основна Школа ,,Јован Цвијић" Дебрц:</t>
  </si>
  <si>
    <t xml:space="preserve">    Од наведеног износа за основну школу ,,Жика Поповић" Владимирци је опредељено у апсолутном износу и по </t>
  </si>
  <si>
    <t>економским класификацијама</t>
  </si>
  <si>
    <t>Накнаде штете за повреде или штету нанету од државних органа</t>
  </si>
  <si>
    <t>Укупно Основна Школа ,,Жика Поповић" Владимирци:</t>
  </si>
  <si>
    <t>18.798.150,00 динара на Програмској активности 2002-0001 Функционисање основних школа, Програм 2002: Програм 9 - Основно образовање и васпитање, функција 912, економска класификација 463, позиција 80</t>
  </si>
  <si>
    <t>по економским класификацијама по намени</t>
  </si>
  <si>
    <t>Укупно Дом Здравља Владимирци:</t>
  </si>
  <si>
    <t>Програм 12 - Примарна здравствена заштита, функција 760, економска класификација 464, Позиција 91 и то</t>
  </si>
  <si>
    <t>Програмској  активности 1801-0001 Функционисање установа примарне здравствене заштите, Програм 1801:</t>
  </si>
  <si>
    <t xml:space="preserve">   За функционисање Центра за социјални рад  Владимирци су опредељена средства у износу од 10.000.000,00 динара</t>
  </si>
  <si>
    <t>на програмској активности 0901-0001 Једнократне помоћи и други облици помоћи,Програм 0901 - Програм 11 Социјална</t>
  </si>
  <si>
    <t xml:space="preserve">и дечја заштита, функција 090, економска класификација 463, Позиција 83 и то по економским класификацијама и </t>
  </si>
  <si>
    <t>намени:</t>
  </si>
  <si>
    <t>Укупно Центар за социјални рад:</t>
  </si>
  <si>
    <t xml:space="preserve">   За функционисање Посавотамнавске средње школе  су опредељена средства у износу од 5.500.000,00 динара на</t>
  </si>
  <si>
    <t xml:space="preserve">Програмској активности 2002-0001 Функционисање основних школа, Програм 2003: Програм 10   Средње                                                                                                                                                                                                                                                                                                                                                    </t>
  </si>
  <si>
    <t>образовање и васпитање, функција 920, економска класификација 463, Позиција 81 и то по економским</t>
  </si>
  <si>
    <t>класификацијама и намени:</t>
  </si>
  <si>
    <t>Укупно Посавотамнавска средња школа:</t>
  </si>
  <si>
    <t xml:space="preserve">     За функционисање Дома Здравља  Владимирци су опредељена средства у износу од 14.000.000,00 динара на</t>
  </si>
  <si>
    <t>Изградња нове управне зграде</t>
  </si>
  <si>
    <t>67/1</t>
  </si>
  <si>
    <t>ИЗДАЦИ ЗА ОТПЛАТУ ГЛАВНИЦЕ И НАБАВКУ ФИНАНСИЈСКЕ ИМОВИНЕ</t>
  </si>
  <si>
    <t>Примања од oтплате станова у корист нивоа општина</t>
  </si>
  <si>
    <t>2. РЕБАЛАНС</t>
  </si>
  <si>
    <t>3. РЕБАЛАНС</t>
  </si>
  <si>
    <t>uprava</t>
  </si>
  <si>
    <t>turistorg</t>
  </si>
  <si>
    <t>ukupno</t>
  </si>
  <si>
    <t>15.08-31.08.</t>
  </si>
  <si>
    <t>Nova uprava</t>
  </si>
  <si>
    <t>Nova turist.org</t>
  </si>
  <si>
    <t>Visak mase</t>
  </si>
  <si>
    <t>Aleksandra</t>
  </si>
  <si>
    <t>Mikan</t>
  </si>
  <si>
    <t>OBRAČUN PLATA ZA PRERASPODELU U OKVIRU UPRAVE I TURISTIČKE ORGANIZACIJE 3. REBALANS</t>
  </si>
  <si>
    <t>Плате, додаци и накнаде ...</t>
  </si>
  <si>
    <t>Доприноси на терет послодавца</t>
  </si>
  <si>
    <t>PROMENA UPRAVA</t>
  </si>
  <si>
    <t>PROMENA TUR.ORG</t>
  </si>
  <si>
    <t>PROMENA UKUPNO</t>
  </si>
  <si>
    <t>UKUPNO</t>
  </si>
  <si>
    <t>UPR.+TUR.ORG</t>
  </si>
  <si>
    <t>TUR.ORG MASA 1 GODINA</t>
  </si>
  <si>
    <t>TUR.ORG</t>
  </si>
  <si>
    <t>UPRAVA</t>
  </si>
  <si>
    <t xml:space="preserve">     Расходи и издаци буџета утврђују су у следећим износима у рачуну расхода и издатака:</t>
  </si>
  <si>
    <t>t2</t>
  </si>
  <si>
    <t>so</t>
  </si>
  <si>
    <t>predsednik</t>
  </si>
  <si>
    <t>biblioteka</t>
  </si>
  <si>
    <t>suncokreti</t>
  </si>
  <si>
    <t>turist</t>
  </si>
  <si>
    <t>organi</t>
  </si>
  <si>
    <t>bibliotek</t>
  </si>
  <si>
    <t>suncokr</t>
  </si>
  <si>
    <t>turizam</t>
  </si>
  <si>
    <t>preds</t>
  </si>
  <si>
    <t>organi ukup</t>
  </si>
  <si>
    <t>bibliot</t>
  </si>
  <si>
    <t>sucokret</t>
  </si>
  <si>
    <t>turorg</t>
  </si>
  <si>
    <t>ПРОГРАМ 12: ЗДРАВСТВЕНА ЗАШТИТА</t>
  </si>
  <si>
    <t>Функционисање и остваривање предшколскиог васпитања и образовања</t>
  </si>
  <si>
    <t>Превоз ученика средње школе</t>
  </si>
  <si>
    <t>Превоз ученика основних школа</t>
  </si>
  <si>
    <t>42. Сазив Јаловичке ликовне колоније</t>
  </si>
  <si>
    <t>Опрема за културу за потребе Библиотеке Диша Атић</t>
  </si>
  <si>
    <t xml:space="preserve">      Средства из става 1. овог члана користе се за непланиране сврхе за које нису утврђене апропријације или за сврхе за које се у току године</t>
  </si>
  <si>
    <t>24</t>
  </si>
  <si>
    <t>25</t>
  </si>
  <si>
    <t>32</t>
  </si>
  <si>
    <t>51</t>
  </si>
  <si>
    <t>52</t>
  </si>
  <si>
    <t>Примања од продаје нефинансијске имовине (Извор 09)</t>
  </si>
  <si>
    <t>OSNOVICA</t>
  </si>
  <si>
    <t>PDV</t>
  </si>
  <si>
    <t>Изградња цевовода Риђаке - Лојанице и реконструкција водоводне мреже у Варошици Владимирци - Пројектна документација</t>
  </si>
  <si>
    <t>Текуће помоћи од ЕУ</t>
  </si>
  <si>
    <t>732341</t>
  </si>
  <si>
    <t>Текуће помоћи од ЕУ у корист нивоа општина</t>
  </si>
  <si>
    <t>1100</t>
  </si>
  <si>
    <t>sistem rebalansa finansijskih planova</t>
  </si>
  <si>
    <t>Текуће                   помоћи од ЕУ                  (Извор 56)</t>
  </si>
  <si>
    <t>Члан 10.</t>
  </si>
  <si>
    <t>Члан 11.</t>
  </si>
  <si>
    <t>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t>
  </si>
  <si>
    <t>741596</t>
  </si>
  <si>
    <t>Накнада за коришћење дрвета</t>
  </si>
  <si>
    <t>Извори финансирања за Раздео 3:</t>
  </si>
  <si>
    <t>Свега за Раздео 3:</t>
  </si>
  <si>
    <t>Извори финансирања за Главу 4.00:</t>
  </si>
  <si>
    <t>Свега за Главу 4.00:</t>
  </si>
  <si>
    <t>4.01</t>
  </si>
  <si>
    <t>Свега за Главу 4.01:</t>
  </si>
  <si>
    <t>4.02</t>
  </si>
  <si>
    <t>Свега за Главу 4.02:</t>
  </si>
  <si>
    <t>4.03</t>
  </si>
  <si>
    <t>Свега за Главу 4.03:</t>
  </si>
  <si>
    <t>4.04</t>
  </si>
  <si>
    <t>Извори финансирања за Главу 4.04:</t>
  </si>
  <si>
    <t>Свега за Главу 4.04:</t>
  </si>
  <si>
    <t>Извори финансирања за раздео 4:</t>
  </si>
  <si>
    <t>Свега за раздео 4:</t>
  </si>
  <si>
    <t>Извори финансирања за Разделе 1,2, 3 и 4:</t>
  </si>
  <si>
    <t>Свега за Разделе 1,2,3 и 4:</t>
  </si>
  <si>
    <t>Извори финансирања за Главу 4.03:</t>
  </si>
  <si>
    <t>Извори финансирања за Главу 4.02:</t>
  </si>
  <si>
    <t>Извори финансирања за Главу 4.01:</t>
  </si>
  <si>
    <t>ПРЕДСЕДНИК ОПШТИНЕ ВЛАДИМИРЦИ</t>
  </si>
  <si>
    <t>OПШТИНСКО ВЕЋЕ ВЛАДИМИРЦИ</t>
  </si>
  <si>
    <t>ОПШТИНСКА УПРАВА ВЛАДИМИРЦИ</t>
  </si>
  <si>
    <t>Локални избори 2020. године</t>
  </si>
  <si>
    <t>Извори финансирања за пројекат 2101-П1:</t>
  </si>
  <si>
    <t>Свега за пројекат 2101-П1:</t>
  </si>
  <si>
    <t>23</t>
  </si>
  <si>
    <t>63</t>
  </si>
  <si>
    <t>65</t>
  </si>
  <si>
    <t>66</t>
  </si>
  <si>
    <t>68</t>
  </si>
  <si>
    <t>69</t>
  </si>
  <si>
    <t>70</t>
  </si>
  <si>
    <t>71</t>
  </si>
  <si>
    <t>Куповина кућа, грађевинског материјала и доходовне активности за породице избеглих и интерно расељених лица</t>
  </si>
  <si>
    <t>Изградња зграде за социјално становање у насељу Варошица Владимирци</t>
  </si>
  <si>
    <t>73</t>
  </si>
  <si>
    <t>74</t>
  </si>
  <si>
    <t>75</t>
  </si>
  <si>
    <t>76</t>
  </si>
  <si>
    <t>78</t>
  </si>
  <si>
    <t>79</t>
  </si>
  <si>
    <t>80</t>
  </si>
  <si>
    <t>81</t>
  </si>
  <si>
    <t>82</t>
  </si>
  <si>
    <t>Извори финансирања за пројекат 1301-П1:</t>
  </si>
  <si>
    <t>Извори финансирања за Програмску активност 1301-0001:</t>
  </si>
  <si>
    <t>Свега за пројекат 1301-П1:</t>
  </si>
  <si>
    <t>ТУРИСТИЧКА ОРГАНИЗАЦИЈА ОПШТИНЕ ВЛАДИМИРЦИ</t>
  </si>
  <si>
    <t xml:space="preserve">     Председник општине/општинско веће, на предлог локалног органа управе надлежног за финансије, доноси решење о употреби средстава</t>
  </si>
  <si>
    <t>текуће буџетске резерве.</t>
  </si>
  <si>
    <t>сталне буџетске резерве.</t>
  </si>
  <si>
    <t>Пројектно планирање</t>
  </si>
  <si>
    <t>Набавка опреме за потребе Општинске управе</t>
  </si>
  <si>
    <t>Набавка земљишта и накнада за одузето земљиште</t>
  </si>
  <si>
    <t>2. Из сопствених прихода индиректних корисника буџета (Извор 04) у износу од 10.000,00 динара</t>
  </si>
  <si>
    <t>Зграда за социјално становање у Варошици Владимирци</t>
  </si>
  <si>
    <t>126</t>
  </si>
  <si>
    <t>127</t>
  </si>
  <si>
    <t>128</t>
  </si>
  <si>
    <t xml:space="preserve">     На основу члана 43. Закона о буџетском систему (,,Сл.гласник РС",бр. 54/09, 73/10,..., 31/19 и 72/19), члана 32. Закона о локалној</t>
  </si>
  <si>
    <t>самоуправи (,,Сл.гласник РС", бр. 129/07, 83/14, 101/16 и 47/18) и чл. 40. Статута општине Владимирци (,,Сл. Лист града Шапца и</t>
  </si>
  <si>
    <t>77/1</t>
  </si>
  <si>
    <t>77/2</t>
  </si>
  <si>
    <t>77/3</t>
  </si>
  <si>
    <t>77/4</t>
  </si>
  <si>
    <t>78/1</t>
  </si>
  <si>
    <t>56/1</t>
  </si>
  <si>
    <t>Пројекат ,, Мој вртић - вртић за сву децу"</t>
  </si>
  <si>
    <t>Помоћ угроженим лицима у току епидемије Ковид 19 вируса</t>
  </si>
  <si>
    <t>Добровољни трансфери од физичких и правних лица (Извор 08)</t>
  </si>
  <si>
    <t>744151</t>
  </si>
  <si>
    <t>Добровољни трансфери од физичких и правних лица у корист нивоа општина</t>
  </si>
  <si>
    <t>Неутрошена средства донација из претходних година             (Извор 15)</t>
  </si>
  <si>
    <t xml:space="preserve">     Meња се члан 2. Одлуке о буџету општине Владимирци број 400-96/19-I од дана 20.12.2019. године и гласи:</t>
  </si>
  <si>
    <t xml:space="preserve">     Мења се члан 3. Одлуке о буџету општине Владимирци за 2020. годину бр. 400-96/19-I од 20.12.2019. године и гласи:</t>
  </si>
  <si>
    <t xml:space="preserve">     Мења се члан 6. Одлуке о буџету општине Владимирци за 2020. годину бр. 400-96/19-I од 20.12.2019. године и гласи:</t>
  </si>
  <si>
    <t xml:space="preserve">     Мења се члан 4. Одлуке о буџету општине Владимирци за 2020. годину бр. 400-96/19-I од 20.12.2019. године и гласи:</t>
  </si>
  <si>
    <t xml:space="preserve">     Мења се члан 5. Одлуке о буџету општине Владимирци за 2020. годину бр. 400-96/19-I од 20.12.2019. године и гласи:</t>
  </si>
  <si>
    <t xml:space="preserve">     Мења се члан 7. Одлуке о буџету општине Владимирци за 2018. годину бр. 400-96/19-I од 20.12.2019. године и гласи:</t>
  </si>
  <si>
    <t>3. Из донација од међународних организација (Извор 06) у износу од 97.200,00 динара</t>
  </si>
  <si>
    <t xml:space="preserve">      Мења се члан 8. Одлуке о буџету општине Владимирци за 2020. годину бр. 400-96/19-I од 20.12.2019. године</t>
  </si>
  <si>
    <t xml:space="preserve">     Мења се члан 9.  Одлуке о буџету општине Владимирци за 2019. годину бр. 400-96/19-I од 20.12.2019. године и гласи:</t>
  </si>
  <si>
    <t xml:space="preserve">     Мења се члан 10. Одлуке о буџету општине Владимирци за 2020. годину бр. 400-96/19-I од 20.12.2019. године</t>
  </si>
  <si>
    <t xml:space="preserve">     Остале одредбе Одлуке о буџету општине Владимирци за 2020. годину бр. 400-96/19-I од 20.12.2019. године</t>
  </si>
  <si>
    <t>Број : _______ од _______ 2020. године</t>
  </si>
  <si>
    <t>Набавка софтвера</t>
  </si>
  <si>
    <t>Раде Ковачевић</t>
  </si>
  <si>
    <t>Остварено Текуће                   помоћи од ЕУ                  (Извор 56)</t>
  </si>
  <si>
    <t>Проценат остварења Текуће                   помоћи од ЕУ                  (Извор 56)</t>
  </si>
  <si>
    <t>Остварено Добровољни трансфери од физичких и правних лица (Извор 08)</t>
  </si>
  <si>
    <t>Проценат остварења Добровољни трансфери од физичких и правних лица (Извор 08)</t>
  </si>
  <si>
    <t>Остварење Примања од продаје нефинансијске имовине (Извор 09)</t>
  </si>
  <si>
    <t>Проценат остварења Примања од продаје нефинансијске имовине (Извор 09)</t>
  </si>
  <si>
    <t>Остварено Неутрошена средства донација из претходних година             (Извор 15)</t>
  </si>
  <si>
    <t>Проценат остварења Неутрошена средства донација из претходних година             (Извор 15)</t>
  </si>
  <si>
    <t xml:space="preserve">Субвенције јавним нефинансијским предузећима и организацијама                                                                </t>
  </si>
  <si>
    <t>9</t>
  </si>
  <si>
    <t>21</t>
  </si>
  <si>
    <t>22</t>
  </si>
  <si>
    <t>26</t>
  </si>
  <si>
    <t>Изградња ,, Балон сале" у Варошици Владимирци</t>
  </si>
  <si>
    <t>Отплата главнице за финансијски лизинг</t>
  </si>
  <si>
    <t>614</t>
  </si>
  <si>
    <t>27</t>
  </si>
  <si>
    <t>28</t>
  </si>
  <si>
    <t>29</t>
  </si>
  <si>
    <t>61</t>
  </si>
  <si>
    <t>64</t>
  </si>
  <si>
    <t>92</t>
  </si>
  <si>
    <t>129</t>
  </si>
  <si>
    <t>Асфалтирање локалних путева, ћуприја и тротоара</t>
  </si>
  <si>
    <t>ПРОГРАМ 17.  ЕНЕРГЕТСКА ЕФИКАСНОСТ</t>
  </si>
  <si>
    <t>0501-4001</t>
  </si>
  <si>
    <t>Унапређење и побољшање енергетске ефикасности и употреба обновљивих извора енергије-замена столарије</t>
  </si>
  <si>
    <t>84/1</t>
  </si>
  <si>
    <t>Извори финансирања за функцију 660:</t>
  </si>
  <si>
    <t>Функција 660:</t>
  </si>
  <si>
    <t>Извори финансирања за пројекат 0501-4001:</t>
  </si>
  <si>
    <t>Свега за пројекат 0501-4001:</t>
  </si>
  <si>
    <t>Извори финансирања за Програм 17:</t>
  </si>
  <si>
    <t>Свега за Програм 17:</t>
  </si>
  <si>
    <t>КАПИТАЛНИ ПРОЈЕКТИ У ПЕРИОДУ 2022-2025. ГОДИНЕ у хиљадама динара</t>
  </si>
  <si>
    <t>ПРОГРАМ 10 - СРЕДЊЕ ОБРАЗОВАЊЕ</t>
  </si>
  <si>
    <t xml:space="preserve">ПРОГРАМ 9 - ОСНОВНО ОБРАЗОВАЊЕ </t>
  </si>
  <si>
    <t>ПРОГРАМ 11: СОЦИЈАЛНА И ДЕЧИЈА ЗАШТИТА</t>
  </si>
  <si>
    <t>0901-4002</t>
  </si>
  <si>
    <t>Машине и опреме</t>
  </si>
  <si>
    <t>0602-5001</t>
  </si>
  <si>
    <t>1501-5001</t>
  </si>
  <si>
    <t>Извори финансирања за Пројекат 1501-5001:</t>
  </si>
  <si>
    <t>Свега за Пројекат 1501-5001:</t>
  </si>
  <si>
    <t>Свега за пројекат 2002-4001:</t>
  </si>
  <si>
    <t>4. Из  нераспоређених вишкова прихода из претходних година (Извор 13) у износу од 5.000.000,00 динара</t>
  </si>
  <si>
    <t>2003-4001</t>
  </si>
  <si>
    <t>2001-4001</t>
  </si>
  <si>
    <t>1201-4001</t>
  </si>
  <si>
    <t>Извори финансирања за пројекат 2001-4001:</t>
  </si>
  <si>
    <t>Извори финансирања за пројекат 1201-4001:</t>
  </si>
  <si>
    <t>Извори финансирања за пројекат 0602-5001:</t>
  </si>
  <si>
    <t>Извори финансирања за пројекат 2003-4001:</t>
  </si>
  <si>
    <t>Извори финансирања за Пројекат 0901-4002:</t>
  </si>
  <si>
    <t>Свега за Пројекат 0901-4002:</t>
  </si>
  <si>
    <t>Свега за пројекат 2001-4001:</t>
  </si>
  <si>
    <t>Свега за пројекат 1201-4001:</t>
  </si>
  <si>
    <t>0602-4001</t>
  </si>
  <si>
    <t>Пројекат доделе неповратних средстава за куповину сеоских кућа</t>
  </si>
  <si>
    <t>Функција 490:</t>
  </si>
  <si>
    <t>Извори финансирања за пројекат 0602-4001:</t>
  </si>
  <si>
    <t>Свега за пројекат 0602-4001:</t>
  </si>
  <si>
    <t>Пројекат доделе бесповратних средстава за куповину сеоских кућа</t>
  </si>
  <si>
    <t>Извори финансирања за функцију 490:</t>
  </si>
  <si>
    <t xml:space="preserve">     Буџет општине Владимирци за 2023. годину састоји се од:</t>
  </si>
  <si>
    <t xml:space="preserve">     Овом одлуком уређују се приходи и примања, расходи и издаци буџета општине Владимирци за 2023. годину (у даљем тексту: </t>
  </si>
  <si>
    <t>Порез на пренос апсолутних права код продаје стечајног дужника као правног лица</t>
  </si>
  <si>
    <t>Накнада за коришћење простора ма јавној површини у пословне и друге сврхе осим ради продаје штампе, књига,и других публикација</t>
  </si>
  <si>
    <t>Трошкови поступка санитарних и здравствених инспектора по захтеву странке</t>
  </si>
  <si>
    <t>0901-0018</t>
  </si>
  <si>
    <t>2002-0002</t>
  </si>
  <si>
    <t>2001-4002</t>
  </si>
  <si>
    <t xml:space="preserve">     Овом одлуком о буџету општине Владимирци за 2023. годину обезбеђена су средства за наведене пројекте у укупном износу</t>
  </si>
  <si>
    <t>3. Из примања од задуживања (Извор 10) у износу од 19.000.000,00 динара</t>
  </si>
  <si>
    <t>од примања из задуживања (Извор 10).</t>
  </si>
  <si>
    <t xml:space="preserve">     За капиталне пројекте планирано је да се у 2024. години обезбеде средства у износу од 12,000,000,00 динара и то у укупном износу</t>
  </si>
  <si>
    <t xml:space="preserve">  </t>
  </si>
  <si>
    <t xml:space="preserve">Материјал </t>
  </si>
  <si>
    <t>Реализација делатности основног образовања</t>
  </si>
  <si>
    <t>2004</t>
  </si>
  <si>
    <t>2004-0001</t>
  </si>
  <si>
    <t>Реализација делатности средњег образовања</t>
  </si>
  <si>
    <t>2004-4001</t>
  </si>
  <si>
    <t>0902</t>
  </si>
  <si>
    <t>0902-0001</t>
  </si>
  <si>
    <t>0902-0016</t>
  </si>
  <si>
    <t>0902-0018</t>
  </si>
  <si>
    <t>Свега за Програмску активност 0902-0016:</t>
  </si>
  <si>
    <t>Извори финансирања за Програмску активност 0902-0018:</t>
  </si>
  <si>
    <t>Свега за Програмску активност 0902-0018:</t>
  </si>
  <si>
    <t>Свега за Програмску активност 0902-0019:</t>
  </si>
  <si>
    <t>Свега за Програмску активност 0902-0020:</t>
  </si>
  <si>
    <t>0902-0019</t>
  </si>
  <si>
    <t>0902-0020</t>
  </si>
  <si>
    <t>0902-4001</t>
  </si>
  <si>
    <t>0902-5001</t>
  </si>
  <si>
    <t>Извори финансирања за Пројекат 0902-4001:</t>
  </si>
  <si>
    <t>Свега за Пројекат 0902-4001:</t>
  </si>
  <si>
    <t>Извори финансирања за Пројекат 0902-5001:</t>
  </si>
  <si>
    <t>Свега за Пројекат 0902-5001:</t>
  </si>
  <si>
    <t>Свега за програмску активност 2004-0001:</t>
  </si>
  <si>
    <t>Извори финансирања за пројекат 2004-4001:</t>
  </si>
  <si>
    <t>Свега за пројекат 2004-4001:</t>
  </si>
  <si>
    <t>Свега за Програмску активност 0902-0001:</t>
  </si>
  <si>
    <t>Извори финансирања за Програмску активност 0902-0001:</t>
  </si>
  <si>
    <t>Извори финансирања за Програмску активност 0902-0016:</t>
  </si>
  <si>
    <t>Извори финансирања за Програмску активност 0901-0019:</t>
  </si>
  <si>
    <t>Извори финансирања за Програмску активност 0901-0020:</t>
  </si>
  <si>
    <t xml:space="preserve">     Приходи и примања и расходи и издаци за 2023. годину утврђени су у следећим износима:</t>
  </si>
  <si>
    <t>Текући приходи и примања од продаје нефинансијске имовине у укупном износу од 584.126.963.,00 динара</t>
  </si>
  <si>
    <t xml:space="preserve">     Средства сталне буџетске резерве планирају се у буџету општине Владимирци у износу од 1.500.000,00 динара.</t>
  </si>
  <si>
    <t xml:space="preserve">     Издаци за капиталне пројекте, планирани за буџетску 2023. и наредне две године , исказани су у табели капиталних пројеката:</t>
  </si>
  <si>
    <t>1501-5002</t>
  </si>
  <si>
    <t>Улица Новопројектована 7</t>
  </si>
  <si>
    <t>Изградња зграда и објеката</t>
  </si>
  <si>
    <t>Извори финансирања за Пројекат 1501-5002:</t>
  </si>
  <si>
    <t>27/1</t>
  </si>
  <si>
    <t>0401-4001</t>
  </si>
  <si>
    <t>Пошумљавање</t>
  </si>
  <si>
    <t>.</t>
  </si>
  <si>
    <t>68/1</t>
  </si>
  <si>
    <t>Извори финансирања пројекта 0401-4001</t>
  </si>
  <si>
    <t>Пренета неутрошена средства из претходних година</t>
  </si>
  <si>
    <t>Извори финансирања за Пројекат 0401-4001</t>
  </si>
  <si>
    <t>Свега за Пројекат 0401-4001:</t>
  </si>
  <si>
    <t>Санација и конзерваторски радови зграде бившег среског начелства</t>
  </si>
  <si>
    <t>83/1</t>
  </si>
  <si>
    <t>1201-4002</t>
  </si>
  <si>
    <t>Реконструкција свих инсталација на згради бившег среског начелства</t>
  </si>
  <si>
    <t>83/2</t>
  </si>
  <si>
    <t>Извори финансирања за пројекат 1201-4002:</t>
  </si>
  <si>
    <t>Свега за пројекат 1201-4002:</t>
  </si>
  <si>
    <t>1201-4003</t>
  </si>
  <si>
    <t>83/3</t>
  </si>
  <si>
    <t>Извори финансирања за пројекат 1201-4003:</t>
  </si>
  <si>
    <t>Свега за пројекат 1201-4003:</t>
  </si>
  <si>
    <t>Санација крова на Дому културе у Јаловику</t>
  </si>
  <si>
    <t>1201-4004</t>
  </si>
  <si>
    <t>Замена седишта у сали Дома културе у Владимирцима</t>
  </si>
  <si>
    <t>83/4</t>
  </si>
  <si>
    <t>Извори финансирања за пројекат 1201-4004:</t>
  </si>
  <si>
    <t>Свега за пројекат 1201-4004:</t>
  </si>
  <si>
    <t>Свега за Пројекат 1501-5002:</t>
  </si>
  <si>
    <t>Пренета неутрошена средства</t>
  </si>
  <si>
    <t xml:space="preserve">     Средства из буџета у износу од 527.229.729,00 динара, и средства  из осталих извора у износу од 251.087.182 динара утврђени су и распоређени</t>
  </si>
  <si>
    <t xml:space="preserve"> и општина Богатић, Владимирци и Коцељева", бр. 6/19 и 12/21)  Скупштина општине Владимирци на седници одржаној дана 12.05.2023 године донела је:</t>
  </si>
  <si>
    <t>Јаловичка ликовна колонија</t>
  </si>
  <si>
    <t>Реконструкција свих инсталациај на згради бившег среског начелства</t>
  </si>
  <si>
    <t>Санација крова на дому култре у Јаловику</t>
  </si>
  <si>
    <t>1201-4005</t>
  </si>
  <si>
    <t>Замена седишта у Дому културе у јаловику</t>
  </si>
  <si>
    <t xml:space="preserve">     Средства из буџета у износу од 527.229.729,00 динара, и средства  из осталих извора у износу од</t>
  </si>
  <si>
    <t>251.087.182,00  утврђени су и распоређени по функционалној класификацији и то:</t>
  </si>
  <si>
    <t>251.087.182,00  утврђени су и распоређени по програмској класификацији и то:</t>
  </si>
  <si>
    <t xml:space="preserve">      Средства текуће буџетске резерве планирају се у буџету општине Владимирци у износу од 12.578.892,00 динара.</t>
  </si>
  <si>
    <t>Текући расходи, издаци за нефинансијску имовину и издаци за отплату главнице по кредитима у износу од 791.748.298,00 динара</t>
  </si>
  <si>
    <t xml:space="preserve">     У плану буџета за 2023. годину утврђен је укупан фискални дефицит у износу од 76.477.850,00</t>
  </si>
  <si>
    <t xml:space="preserve">    Средства укупног фискалног дефицита  у износу од 76.477.850,00 динара, биће покривена из задуживања код домаћих банака у износу од 19.000.000,00 динара и износ пренетих неутрошених средстава из претходне године.</t>
  </si>
  <si>
    <t>од 161.478.023.00 динара. По изворима финансирања средства се обезбеђују на следећи начин:</t>
  </si>
  <si>
    <t>3. Из пренетих неутрошених средстава из претходне године (Извор 13) у износу од 17.800.000,00 динара</t>
  </si>
  <si>
    <t>2. Из наменских капиталних трансфера од нивоа Републике  (Извор 07) у износу од 81.828.023,00 динара</t>
  </si>
  <si>
    <t>1. Из текућих прихода буџета (Извор 01) у износу од 42.850.000,00 динара</t>
  </si>
  <si>
    <t>О ПРВОМ РЕБАЛАНСУ БУЏЕТА ОПШТИНЕ ВЛАДИМИРЦИ ЗА 2023. ГОДИНУ</t>
  </si>
  <si>
    <t>НАЦРТ</t>
  </si>
  <si>
    <t>25/1</t>
  </si>
  <si>
    <t>остају на снази.</t>
  </si>
  <si>
    <t>Ова Одлука ступа на снагу 8 дана од дана објављивања у Службеном листу града Шапца и општина Богатић</t>
  </si>
  <si>
    <t>Владимирци и Коцељева.</t>
  </si>
  <si>
    <t>Број : 400-    /23-I  од 12.05.2023. године</t>
  </si>
  <si>
    <t>Извори финансирања за пројекат 1201-4005:</t>
  </si>
  <si>
    <t>Остале одредбе Одлуке о буџету општине Владимирци за 2023. годину бр. 400-77/22-I од 09.12.2022. године</t>
  </si>
</sst>
</file>

<file path=xl/styles.xml><?xml version="1.0" encoding="utf-8"?>
<styleSheet xmlns="http://schemas.openxmlformats.org/spreadsheetml/2006/main">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_-* #,##0.00\ _D_i_n_._-;\-* #,##0.00\ _D_i_n_._-;_-* \-??\ _D_i_n_._-;_-@_-"/>
    <numFmt numFmtId="170" formatCode="#,##0_ ;\-#,##0\ "/>
    <numFmt numFmtId="171" formatCode="#,##0.00_ ;\-#,##0.00\ "/>
    <numFmt numFmtId="172" formatCode="#,##0.00\ _R_S_D"/>
  </numFmts>
  <fonts count="89">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1"/>
      <name val="Times New Roman"/>
      <family val="1"/>
    </font>
    <font>
      <b/>
      <sz val="9"/>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b/>
      <sz val="12"/>
      <name val="Times New Roman"/>
      <family val="1"/>
    </font>
    <font>
      <sz val="12"/>
      <name val="Times New Roman"/>
      <family val="1"/>
    </font>
    <font>
      <sz val="9"/>
      <name val="Times New Roman"/>
      <family val="1"/>
    </font>
    <font>
      <b/>
      <sz val="10"/>
      <color theme="1"/>
      <name val="Times New Roman"/>
      <family val="1"/>
    </font>
    <font>
      <b/>
      <sz val="11"/>
      <color theme="1"/>
      <name val="Times New Roman"/>
      <family val="1"/>
      <charset val="238"/>
    </font>
    <font>
      <sz val="11"/>
      <color theme="1"/>
      <name val="Times New Roman"/>
      <family val="1"/>
      <charset val="238"/>
    </font>
    <font>
      <b/>
      <sz val="8"/>
      <name val="Times New Roman"/>
      <family val="1"/>
      <charset val="238"/>
    </font>
    <font>
      <sz val="9"/>
      <color theme="1"/>
      <name val="Times New Roman"/>
      <family val="1"/>
    </font>
    <font>
      <sz val="8"/>
      <name val="Times New Roman"/>
      <family val="1"/>
      <charset val="238"/>
    </font>
    <font>
      <b/>
      <sz val="10"/>
      <color theme="1"/>
      <name val="Times New Roman"/>
      <family val="1"/>
      <charset val="238"/>
    </font>
    <font>
      <sz val="10"/>
      <color rgb="FFFF0000"/>
      <name val="Times New Roman"/>
      <family val="1"/>
    </font>
    <font>
      <b/>
      <sz val="8"/>
      <color theme="1"/>
      <name val="Times New Roman"/>
      <family val="1"/>
      <charset val="238"/>
    </font>
    <font>
      <sz val="12"/>
      <color theme="1"/>
      <name val="Times New Roman"/>
      <family val="1"/>
    </font>
    <font>
      <b/>
      <i/>
      <sz val="11"/>
      <color theme="1"/>
      <name val="Times New Roman"/>
      <family val="1"/>
    </font>
    <font>
      <b/>
      <sz val="11"/>
      <color theme="1"/>
      <name val="Calibri"/>
      <family val="2"/>
      <charset val="238"/>
      <scheme val="minor"/>
    </font>
    <font>
      <sz val="10"/>
      <color theme="1"/>
      <name val="Times New Roman"/>
      <family val="1"/>
      <charset val="238"/>
    </font>
    <font>
      <sz val="10"/>
      <color indexed="8"/>
      <name val="Times New Roman"/>
      <family val="1"/>
      <charset val="238"/>
    </font>
    <font>
      <b/>
      <i/>
      <sz val="11"/>
      <color theme="1"/>
      <name val="Calibri"/>
      <family val="2"/>
      <charset val="238"/>
      <scheme val="minor"/>
    </font>
    <font>
      <b/>
      <sz val="12"/>
      <color theme="1"/>
      <name val="Times New Roman"/>
      <family val="1"/>
    </font>
    <font>
      <sz val="11"/>
      <color rgb="FFFF0000"/>
      <name val="Calibri"/>
      <family val="2"/>
      <charset val="238"/>
      <scheme val="minor"/>
    </font>
    <font>
      <sz val="9"/>
      <name val="Times New Roman"/>
      <family val="1"/>
      <charset val="238"/>
    </font>
    <font>
      <b/>
      <sz val="9"/>
      <color theme="1"/>
      <name val="Times New Roman"/>
      <family val="1"/>
    </font>
    <font>
      <b/>
      <i/>
      <sz val="11"/>
      <color theme="1"/>
      <name val="Times New Roman"/>
      <family val="1"/>
      <charset val="238"/>
    </font>
    <font>
      <b/>
      <sz val="16"/>
      <color theme="1"/>
      <name val="Times New Roman"/>
      <family val="1"/>
      <charset val="238"/>
    </font>
    <font>
      <sz val="11"/>
      <name val="Calibri"/>
      <family val="2"/>
      <charset val="238"/>
      <scheme val="minor"/>
    </font>
    <font>
      <b/>
      <sz val="11"/>
      <color rgb="FFFF0000"/>
      <name val="Calibri"/>
      <family val="2"/>
      <charset val="238"/>
      <scheme val="minor"/>
    </font>
    <font>
      <i/>
      <sz val="11"/>
      <color theme="1"/>
      <name val="Times New Roman"/>
      <family val="1"/>
    </font>
    <font>
      <b/>
      <sz val="12"/>
      <color theme="1"/>
      <name val="Times New Roman"/>
      <family val="1"/>
      <charset val="238"/>
    </font>
    <font>
      <i/>
      <sz val="10"/>
      <color theme="1"/>
      <name val="Times New Roman"/>
      <family val="1"/>
    </font>
    <font>
      <b/>
      <i/>
      <u/>
      <sz val="11"/>
      <color theme="1"/>
      <name val="Times New Roman"/>
      <family val="1"/>
    </font>
    <font>
      <b/>
      <i/>
      <u/>
      <sz val="11"/>
      <color theme="1"/>
      <name val="Times New Roman"/>
      <family val="1"/>
      <charset val="238"/>
    </font>
    <font>
      <sz val="11"/>
      <color rgb="FFFF0000"/>
      <name val="Times New Roman"/>
      <family val="1"/>
    </font>
    <font>
      <b/>
      <sz val="11"/>
      <color rgb="FF00B050"/>
      <name val="Times New Roman"/>
      <family val="1"/>
      <charset val="238"/>
    </font>
    <font>
      <b/>
      <sz val="11"/>
      <color rgb="FFFF0000"/>
      <name val="Times New Roman"/>
      <family val="1"/>
      <charset val="238"/>
    </font>
    <font>
      <sz val="9"/>
      <color theme="1"/>
      <name val="Times New Roman"/>
      <family val="1"/>
      <charset val="238"/>
    </font>
    <font>
      <sz val="11"/>
      <color rgb="FF006600"/>
      <name val="Times New Roman"/>
      <family val="1"/>
    </font>
    <font>
      <sz val="11"/>
      <color rgb="FFFF0000"/>
      <name val="Times New Roman"/>
      <family val="1"/>
      <charset val="238"/>
    </font>
    <font>
      <b/>
      <sz val="9"/>
      <name val="Times New Roman"/>
      <family val="1"/>
      <charset val="238"/>
    </font>
    <font>
      <sz val="11"/>
      <color rgb="FF006600"/>
      <name val="Times New Roman"/>
      <family val="1"/>
      <charset val="238"/>
    </font>
  </fonts>
  <fills count="4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22"/>
        <bgColor indexed="64"/>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50"/>
        <bgColor indexed="64"/>
      </patternFill>
    </fill>
    <fill>
      <patternFill patternType="solid">
        <fgColor theme="0"/>
        <bgColor indexed="26"/>
      </patternFill>
    </fill>
    <fill>
      <patternFill patternType="solid">
        <fgColor theme="0" tint="-0.249977111117893"/>
        <bgColor indexed="31"/>
      </patternFill>
    </fill>
    <fill>
      <patternFill patternType="solid">
        <fgColor theme="0" tint="-0.249977111117893"/>
        <bgColor indexed="41"/>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8"/>
      </left>
      <right style="thin">
        <color indexed="64"/>
      </right>
      <top style="thin">
        <color indexed="64"/>
      </top>
      <bottom style="thin">
        <color indexed="8"/>
      </bottom>
      <diagonal/>
    </border>
    <border>
      <left style="thin">
        <color indexed="8"/>
      </left>
      <right style="thin">
        <color indexed="8"/>
      </right>
      <top style="hair">
        <color indexed="8"/>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64"/>
      </bottom>
      <diagonal/>
    </border>
    <border>
      <left style="thin">
        <color indexed="64"/>
      </left>
      <right style="thin">
        <color indexed="64"/>
      </right>
      <top style="thin">
        <color indexed="64"/>
      </top>
      <bottom style="hair">
        <color auto="1"/>
      </bottom>
      <diagonal/>
    </border>
    <border>
      <left/>
      <right style="thin">
        <color indexed="64"/>
      </right>
      <top/>
      <bottom/>
      <diagonal/>
    </border>
    <border>
      <left style="thin">
        <color indexed="64"/>
      </left>
      <right style="thin">
        <color indexed="64"/>
      </right>
      <top style="hair">
        <color auto="1"/>
      </top>
      <bottom style="hair">
        <color auto="1"/>
      </bottom>
      <diagonal/>
    </border>
    <border>
      <left/>
      <right/>
      <top style="hair">
        <color indexed="8"/>
      </top>
      <bottom style="hair">
        <color indexed="8"/>
      </bottom>
      <diagonal/>
    </border>
    <border>
      <left/>
      <right/>
      <top style="thin">
        <color indexed="64"/>
      </top>
      <bottom style="thin">
        <color indexed="8"/>
      </bottom>
      <diagonal/>
    </border>
    <border>
      <left style="thin">
        <color indexed="8"/>
      </left>
      <right style="thin">
        <color indexed="64"/>
      </right>
      <top style="thin">
        <color indexed="64"/>
      </top>
      <bottom style="hair">
        <color indexed="8"/>
      </bottom>
      <diagonal/>
    </border>
    <border>
      <left style="thin">
        <color indexed="8"/>
      </left>
      <right style="thin">
        <color indexed="64"/>
      </right>
      <top style="hair">
        <color indexed="8"/>
      </top>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top style="hair">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2">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0" fontId="30" fillId="0" borderId="0"/>
    <xf numFmtId="0" fontId="7" fillId="20" borderId="25" applyNumberFormat="0" applyAlignment="0" applyProtection="0"/>
    <xf numFmtId="0" fontId="14" fillId="7" borderId="25" applyNumberFormat="0" applyAlignment="0" applyProtection="0"/>
    <xf numFmtId="0" fontId="3" fillId="23" borderId="26" applyNumberFormat="0" applyAlignment="0" applyProtection="0"/>
    <xf numFmtId="0" fontId="17" fillId="20" borderId="27" applyNumberFormat="0" applyAlignment="0" applyProtection="0"/>
    <xf numFmtId="0" fontId="19" fillId="0" borderId="28" applyNumberFormat="0" applyFill="0" applyAlignment="0" applyProtection="0"/>
    <xf numFmtId="0" fontId="7" fillId="20" borderId="37" applyNumberFormat="0" applyAlignment="0" applyProtection="0"/>
    <xf numFmtId="0" fontId="14" fillId="7" borderId="37" applyNumberFormat="0" applyAlignment="0" applyProtection="0"/>
    <xf numFmtId="0" fontId="3" fillId="23" borderId="38" applyNumberFormat="0" applyAlignment="0" applyProtection="0"/>
    <xf numFmtId="0" fontId="17" fillId="20" borderId="39" applyNumberFormat="0" applyAlignment="0" applyProtection="0"/>
    <xf numFmtId="0" fontId="19" fillId="0" borderId="40" applyNumberFormat="0" applyFill="0" applyAlignment="0" applyProtection="0"/>
  </cellStyleXfs>
  <cellXfs count="1300">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1" fillId="0" borderId="0" xfId="0" applyFont="1"/>
    <xf numFmtId="0" fontId="45" fillId="0" borderId="17" xfId="0" applyFont="1" applyFill="1" applyBorder="1" applyAlignment="1" applyProtection="1">
      <alignment horizontal="center" vertical="top"/>
    </xf>
    <xf numFmtId="0" fontId="46" fillId="0" borderId="17" xfId="0" applyFont="1" applyBorder="1" applyAlignment="1">
      <alignment horizontal="center" vertical="center"/>
    </xf>
    <xf numFmtId="49" fontId="38" fillId="0" borderId="22" xfId="0" applyNumberFormat="1" applyFont="1" applyFill="1" applyBorder="1" applyAlignment="1">
      <alignment horizontal="center" vertical="center"/>
    </xf>
    <xf numFmtId="49" fontId="40" fillId="20" borderId="22" xfId="0" applyNumberFormat="1" applyFont="1" applyFill="1" applyBorder="1" applyAlignment="1">
      <alignment horizontal="left" vertical="center"/>
    </xf>
    <xf numFmtId="0" fontId="38" fillId="0" borderId="22" xfId="0" applyFont="1" applyFill="1" applyBorder="1" applyAlignment="1">
      <alignment horizontal="left" vertical="center" wrapText="1"/>
    </xf>
    <xf numFmtId="49" fontId="40" fillId="20" borderId="22" xfId="0" applyNumberFormat="1" applyFont="1" applyFill="1" applyBorder="1" applyAlignment="1">
      <alignment horizontal="left"/>
    </xf>
    <xf numFmtId="0" fontId="40" fillId="20" borderId="22" xfId="0" applyFont="1" applyFill="1" applyBorder="1" applyAlignment="1">
      <alignment horizontal="left" wrapText="1"/>
    </xf>
    <xf numFmtId="49" fontId="38" fillId="0" borderId="22" xfId="0" applyNumberFormat="1" applyFont="1" applyFill="1" applyBorder="1" applyAlignment="1">
      <alignment horizontal="center"/>
    </xf>
    <xf numFmtId="0" fontId="38" fillId="0" borderId="22" xfId="0" applyFont="1" applyFill="1" applyBorder="1" applyAlignment="1">
      <alignment horizontal="left" wrapText="1"/>
    </xf>
    <xf numFmtId="49" fontId="38" fillId="0" borderId="22" xfId="0" applyNumberFormat="1" applyFont="1" applyFill="1" applyBorder="1" applyAlignment="1">
      <alignment horizontal="right"/>
    </xf>
    <xf numFmtId="0" fontId="47" fillId="20" borderId="22" xfId="0" applyFont="1" applyFill="1" applyBorder="1" applyAlignment="1">
      <alignment wrapText="1"/>
    </xf>
    <xf numFmtId="0" fontId="48" fillId="0" borderId="22" xfId="0" applyFont="1" applyFill="1" applyBorder="1" applyAlignment="1">
      <alignment wrapText="1"/>
    </xf>
    <xf numFmtId="49" fontId="38" fillId="0" borderId="22" xfId="0" applyNumberFormat="1" applyFont="1" applyFill="1" applyBorder="1" applyAlignment="1">
      <alignment horizontal="right" vertical="center"/>
    </xf>
    <xf numFmtId="49" fontId="40" fillId="27" borderId="22" xfId="0" applyNumberFormat="1" applyFont="1" applyFill="1" applyBorder="1" applyAlignment="1">
      <alignment horizontal="left"/>
    </xf>
    <xf numFmtId="0" fontId="47" fillId="27" borderId="22" xfId="0" applyFont="1" applyFill="1" applyBorder="1" applyAlignment="1">
      <alignment wrapText="1"/>
    </xf>
    <xf numFmtId="0" fontId="40" fillId="25" borderId="22" xfId="0" applyFont="1" applyFill="1" applyBorder="1" applyAlignment="1">
      <alignment horizontal="left"/>
    </xf>
    <xf numFmtId="0" fontId="47" fillId="25" borderId="22" xfId="0" applyFont="1" applyFill="1" applyBorder="1" applyAlignment="1">
      <alignment wrapText="1"/>
    </xf>
    <xf numFmtId="49" fontId="40" fillId="20" borderId="22" xfId="0" applyNumberFormat="1" applyFont="1" applyFill="1" applyBorder="1" applyAlignment="1">
      <alignment horizontal="left" vertical="center" wrapText="1"/>
    </xf>
    <xf numFmtId="49" fontId="38" fillId="0" borderId="22" xfId="0" applyNumberFormat="1" applyFont="1" applyFill="1" applyBorder="1" applyAlignment="1">
      <alignment horizontal="center" vertical="center" wrapText="1"/>
    </xf>
    <xf numFmtId="49" fontId="38" fillId="0" borderId="0" xfId="0" applyNumberFormat="1" applyFont="1" applyBorder="1" applyAlignment="1">
      <alignment horizontal="center" vertical="center" wrapText="1"/>
    </xf>
    <xf numFmtId="0" fontId="38" fillId="0" borderId="0" xfId="0" applyFont="1" applyBorder="1" applyAlignment="1">
      <alignment horizontal="left" vertical="center" wrapText="1"/>
    </xf>
    <xf numFmtId="169" fontId="38" fillId="0" borderId="0" xfId="29" applyNumberFormat="1" applyFont="1" applyFill="1" applyBorder="1" applyAlignment="1" applyProtection="1">
      <alignment horizontal="right" vertical="center" wrapText="1"/>
    </xf>
    <xf numFmtId="0" fontId="40" fillId="0" borderId="0" xfId="0" applyFont="1"/>
    <xf numFmtId="0" fontId="40" fillId="0" borderId="0" xfId="0" applyFont="1" applyAlignment="1">
      <alignment horizontal="left"/>
    </xf>
    <xf numFmtId="49" fontId="40" fillId="6" borderId="0" xfId="0" applyNumberFormat="1" applyFont="1" applyFill="1" applyBorder="1" applyAlignment="1">
      <alignment horizontal="center" vertical="center" wrapText="1"/>
    </xf>
    <xf numFmtId="49" fontId="40" fillId="20" borderId="0" xfId="0" applyNumberFormat="1" applyFont="1" applyFill="1" applyBorder="1" applyAlignment="1">
      <alignment horizontal="center"/>
    </xf>
    <xf numFmtId="0" fontId="40" fillId="20" borderId="0" xfId="0" applyFont="1" applyFill="1" applyBorder="1" applyAlignment="1">
      <alignment horizontal="left"/>
    </xf>
    <xf numFmtId="49" fontId="38" fillId="0" borderId="0" xfId="0" applyNumberFormat="1" applyFont="1" applyFill="1" applyBorder="1" applyAlignment="1">
      <alignment horizontal="center"/>
    </xf>
    <xf numFmtId="0" fontId="38" fillId="0" borderId="0" xfId="0" applyFont="1" applyFill="1" applyBorder="1" applyAlignment="1">
      <alignment horizontal="left"/>
    </xf>
    <xf numFmtId="0" fontId="38" fillId="0" borderId="0" xfId="0" applyNumberFormat="1" applyFont="1" applyFill="1" applyBorder="1" applyAlignment="1">
      <alignment horizontal="center"/>
    </xf>
    <xf numFmtId="0" fontId="38" fillId="0" borderId="0" xfId="0" applyFont="1" applyFill="1" applyAlignment="1">
      <alignment horizontal="center" vertical="center"/>
    </xf>
    <xf numFmtId="0" fontId="38" fillId="0" borderId="0" xfId="0" applyFont="1" applyFill="1"/>
    <xf numFmtId="0" fontId="49" fillId="0" borderId="0" xfId="0" applyFont="1"/>
    <xf numFmtId="1" fontId="38" fillId="0" borderId="0" xfId="0" applyNumberFormat="1" applyFont="1" applyFill="1" applyAlignment="1">
      <alignment horizontal="center" vertical="center" wrapText="1"/>
    </xf>
    <xf numFmtId="0" fontId="48" fillId="0" borderId="0" xfId="0" applyFont="1" applyFill="1" applyAlignment="1">
      <alignment horizontal="left" vertical="center" wrapText="1"/>
    </xf>
    <xf numFmtId="0" fontId="40" fillId="20" borderId="0" xfId="0" applyFont="1" applyFill="1" applyBorder="1" applyAlignment="1">
      <alignment horizontal="center"/>
    </xf>
    <xf numFmtId="0" fontId="40" fillId="20" borderId="0" xfId="0" applyFont="1" applyFill="1" applyBorder="1" applyAlignment="1">
      <alignment horizontal="justify"/>
    </xf>
    <xf numFmtId="0" fontId="38" fillId="0" borderId="0" xfId="0" applyFont="1" applyFill="1" applyBorder="1" applyAlignment="1">
      <alignment horizontal="center"/>
    </xf>
    <xf numFmtId="0" fontId="38" fillId="0" borderId="0" xfId="0" applyFont="1" applyFill="1" applyBorder="1" applyAlignment="1">
      <alignment horizontal="justify"/>
    </xf>
    <xf numFmtId="0" fontId="48" fillId="0" borderId="0" xfId="0" applyFont="1" applyFill="1" applyAlignment="1">
      <alignment horizontal="justify" vertical="center" wrapText="1"/>
    </xf>
    <xf numFmtId="0" fontId="48" fillId="0" borderId="0" xfId="0" applyFont="1" applyFill="1" applyAlignment="1">
      <alignment vertical="center" wrapText="1"/>
    </xf>
    <xf numFmtId="1" fontId="40" fillId="20" borderId="0" xfId="0" applyNumberFormat="1" applyFont="1" applyFill="1" applyAlignment="1">
      <alignment horizontal="center" vertical="center" wrapText="1"/>
    </xf>
    <xf numFmtId="0" fontId="40" fillId="20" borderId="0" xfId="0" applyFont="1" applyFill="1" applyAlignment="1">
      <alignment vertical="center" wrapText="1"/>
    </xf>
    <xf numFmtId="0" fontId="38" fillId="0" borderId="0" xfId="0" applyFont="1" applyFill="1" applyAlignment="1">
      <alignment wrapText="1"/>
    </xf>
    <xf numFmtId="49" fontId="38" fillId="0" borderId="0" xfId="0" applyNumberFormat="1" applyFont="1" applyBorder="1" applyAlignment="1">
      <alignment horizontal="center"/>
    </xf>
    <xf numFmtId="0" fontId="38" fillId="0" borderId="0" xfId="0" applyFont="1" applyBorder="1" applyAlignment="1">
      <alignment horizontal="left"/>
    </xf>
    <xf numFmtId="0" fontId="40" fillId="4" borderId="0" xfId="0" applyFont="1" applyFill="1"/>
    <xf numFmtId="49" fontId="40" fillId="4" borderId="0" xfId="0" applyNumberFormat="1" applyFont="1" applyFill="1" applyBorder="1" applyAlignment="1">
      <alignment vertical="center" wrapText="1"/>
    </xf>
    <xf numFmtId="0" fontId="38" fillId="0" borderId="0" xfId="0" applyFont="1"/>
    <xf numFmtId="0" fontId="52" fillId="0" borderId="17" xfId="0" applyFont="1" applyBorder="1" applyAlignment="1">
      <alignment vertical="center" wrapText="1"/>
    </xf>
    <xf numFmtId="0" fontId="52" fillId="0" borderId="17" xfId="0" applyFont="1" applyFill="1" applyBorder="1" applyAlignment="1">
      <alignment vertical="center" wrapText="1"/>
    </xf>
    <xf numFmtId="49" fontId="52" fillId="0" borderId="17" xfId="0" applyNumberFormat="1" applyFont="1" applyFill="1" applyBorder="1" applyAlignment="1">
      <alignment horizontal="center" vertical="center" wrapText="1"/>
    </xf>
    <xf numFmtId="49" fontId="52" fillId="0" borderId="17" xfId="0" applyNumberFormat="1" applyFont="1" applyFill="1" applyBorder="1" applyAlignment="1">
      <alignment vertical="center" wrapText="1"/>
    </xf>
    <xf numFmtId="49" fontId="37" fillId="0" borderId="17" xfId="0" applyNumberFormat="1" applyFont="1" applyFill="1" applyBorder="1" applyAlignment="1">
      <alignment horizontal="center" vertical="center" wrapText="1"/>
    </xf>
    <xf numFmtId="0" fontId="52" fillId="0" borderId="17" xfId="0" applyFont="1" applyBorder="1" applyAlignment="1">
      <alignment horizontal="center"/>
    </xf>
    <xf numFmtId="0" fontId="52" fillId="0" borderId="17" xfId="0" applyFont="1" applyBorder="1"/>
    <xf numFmtId="49" fontId="37" fillId="26" borderId="17" xfId="0" applyNumberFormat="1" applyFont="1" applyFill="1" applyBorder="1" applyAlignment="1">
      <alignment horizontal="center" vertical="center" wrapText="1"/>
    </xf>
    <xf numFmtId="49" fontId="52" fillId="26" borderId="17" xfId="0" applyNumberFormat="1" applyFont="1" applyFill="1" applyBorder="1" applyAlignment="1">
      <alignment horizontal="center" vertical="center" wrapText="1"/>
    </xf>
    <xf numFmtId="49" fontId="37" fillId="26" borderId="17" xfId="0" applyNumberFormat="1" applyFont="1" applyFill="1" applyBorder="1" applyAlignment="1">
      <alignment vertical="center" wrapText="1"/>
    </xf>
    <xf numFmtId="49" fontId="37" fillId="20" borderId="17" xfId="0" applyNumberFormat="1" applyFont="1" applyFill="1" applyBorder="1" applyAlignment="1">
      <alignment horizontal="left" vertical="center" wrapText="1"/>
    </xf>
    <xf numFmtId="0" fontId="37" fillId="26" borderId="17" xfId="0" applyFont="1" applyFill="1" applyBorder="1" applyAlignment="1">
      <alignment horizontal="center" vertical="center" wrapText="1"/>
    </xf>
    <xf numFmtId="0" fontId="37" fillId="26" borderId="17" xfId="0" applyFont="1" applyFill="1" applyBorder="1" applyAlignment="1">
      <alignment horizontal="center" vertical="top" wrapText="1"/>
    </xf>
    <xf numFmtId="0" fontId="37" fillId="26" borderId="17" xfId="0" applyFont="1" applyFill="1" applyBorder="1" applyAlignment="1">
      <alignment wrapText="1"/>
    </xf>
    <xf numFmtId="0" fontId="52" fillId="20" borderId="17" xfId="0" applyFont="1" applyFill="1" applyBorder="1"/>
    <xf numFmtId="0" fontId="39" fillId="0" borderId="0" xfId="0" applyFont="1" applyAlignment="1">
      <alignment horizontal="center"/>
    </xf>
    <xf numFmtId="0" fontId="39" fillId="0" borderId="0" xfId="0" applyFont="1" applyAlignment="1">
      <alignment vertical="center" wrapText="1"/>
    </xf>
    <xf numFmtId="165" fontId="39" fillId="28" borderId="0" xfId="0" applyNumberFormat="1" applyFont="1" applyFill="1" applyAlignment="1">
      <alignment horizontal="right"/>
    </xf>
    <xf numFmtId="0" fontId="23" fillId="0" borderId="23" xfId="1" applyFont="1" applyFill="1" applyBorder="1" applyAlignment="1">
      <alignment horizontal="center" vertical="center" wrapText="1"/>
    </xf>
    <xf numFmtId="0" fontId="38" fillId="0" borderId="24" xfId="0" applyFont="1" applyFill="1" applyBorder="1" applyAlignment="1">
      <alignment horizontal="center" vertical="center" wrapText="1"/>
    </xf>
    <xf numFmtId="0" fontId="45" fillId="0" borderId="19" xfId="0" applyFont="1" applyFill="1" applyBorder="1" applyAlignment="1" applyProtection="1">
      <alignment horizontal="center" vertical="top"/>
    </xf>
    <xf numFmtId="0" fontId="46" fillId="0" borderId="19" xfId="0" applyFont="1" applyBorder="1" applyAlignment="1">
      <alignment horizontal="center" vertical="center"/>
    </xf>
    <xf numFmtId="0" fontId="40" fillId="30" borderId="0" xfId="0" applyFont="1" applyFill="1" applyBorder="1" applyAlignment="1">
      <alignment horizontal="left" vertical="center"/>
    </xf>
    <xf numFmtId="49" fontId="40" fillId="30" borderId="0" xfId="0" applyNumberFormat="1" applyFont="1" applyFill="1" applyBorder="1" applyAlignment="1">
      <alignment horizontal="center" vertical="center"/>
    </xf>
    <xf numFmtId="49" fontId="40" fillId="30" borderId="0" xfId="0" applyNumberFormat="1" applyFont="1" applyFill="1" applyBorder="1" applyAlignment="1">
      <alignment horizontal="center"/>
    </xf>
    <xf numFmtId="0" fontId="40" fillId="30" borderId="0" xfId="0" applyFont="1" applyFill="1" applyBorder="1" applyAlignment="1">
      <alignment horizontal="left"/>
    </xf>
    <xf numFmtId="0" fontId="52" fillId="32" borderId="17" xfId="0" applyFont="1" applyFill="1" applyBorder="1" applyAlignment="1">
      <alignment horizontal="center" vertical="center" wrapText="1"/>
    </xf>
    <xf numFmtId="49" fontId="52" fillId="32" borderId="17" xfId="0" applyNumberFormat="1" applyFont="1" applyFill="1" applyBorder="1" applyAlignment="1">
      <alignment horizontal="center" vertical="center" wrapText="1"/>
    </xf>
    <xf numFmtId="49" fontId="52" fillId="33" borderId="17" xfId="0" applyNumberFormat="1" applyFont="1" applyFill="1" applyBorder="1" applyAlignment="1">
      <alignment horizontal="center" vertical="center" wrapText="1"/>
    </xf>
    <xf numFmtId="0" fontId="41" fillId="0" borderId="11" xfId="0" applyFont="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29" borderId="10" xfId="1" applyNumberFormat="1" applyFont="1" applyFill="1" applyBorder="1" applyAlignment="1">
      <alignment horizontal="center" vertical="center"/>
    </xf>
    <xf numFmtId="0" fontId="1" fillId="29" borderId="10" xfId="1" applyFont="1" applyFill="1" applyBorder="1" applyAlignment="1">
      <alignment horizontal="center" vertical="center" wrapText="1"/>
    </xf>
    <xf numFmtId="49" fontId="38" fillId="0" borderId="24" xfId="0" applyNumberFormat="1" applyFont="1" applyFill="1" applyBorder="1" applyAlignment="1">
      <alignment horizontal="center" vertical="center"/>
    </xf>
    <xf numFmtId="49" fontId="40" fillId="6" borderId="11" xfId="0" applyNumberFormat="1" applyFont="1" applyFill="1" applyBorder="1" applyAlignment="1">
      <alignment horizontal="center" vertical="center" wrapText="1"/>
    </xf>
    <xf numFmtId="0" fontId="40" fillId="6" borderId="11" xfId="0" applyFont="1" applyFill="1" applyBorder="1" applyAlignment="1">
      <alignment horizontal="center" vertical="center" wrapText="1" shrinkToFit="1"/>
    </xf>
    <xf numFmtId="0" fontId="46" fillId="0" borderId="0" xfId="0" applyFont="1"/>
    <xf numFmtId="0" fontId="39" fillId="6" borderId="11" xfId="1" applyFont="1" applyFill="1" applyBorder="1" applyAlignment="1">
      <alignment horizontal="center" vertical="center" wrapText="1"/>
    </xf>
    <xf numFmtId="49" fontId="53" fillId="29" borderId="11" xfId="0" applyNumberFormat="1" applyFont="1" applyFill="1" applyBorder="1" applyAlignment="1" applyProtection="1">
      <alignment horizontal="center" vertical="top"/>
    </xf>
    <xf numFmtId="49" fontId="53" fillId="29" borderId="11" xfId="0" applyNumberFormat="1" applyFont="1" applyFill="1" applyBorder="1" applyAlignment="1" applyProtection="1">
      <alignment horizontal="left" vertical="top"/>
    </xf>
    <xf numFmtId="0" fontId="46" fillId="0" borderId="19" xfId="0" applyFont="1" applyBorder="1" applyAlignment="1">
      <alignment horizontal="center"/>
    </xf>
    <xf numFmtId="0" fontId="46" fillId="0" borderId="19" xfId="0" applyFont="1" applyBorder="1"/>
    <xf numFmtId="0" fontId="46" fillId="0" borderId="17" xfId="0" applyFont="1" applyBorder="1" applyAlignment="1">
      <alignment horizontal="center"/>
    </xf>
    <xf numFmtId="0" fontId="46" fillId="0" borderId="17" xfId="0" applyFont="1" applyBorder="1"/>
    <xf numFmtId="0" fontId="46" fillId="0" borderId="36" xfId="0" applyFont="1" applyBorder="1" applyAlignment="1">
      <alignment horizontal="center"/>
    </xf>
    <xf numFmtId="0" fontId="53" fillId="0" borderId="0" xfId="0" applyFont="1"/>
    <xf numFmtId="49" fontId="46" fillId="0" borderId="19" xfId="0" applyNumberFormat="1" applyFont="1" applyBorder="1" applyAlignment="1" applyProtection="1">
      <alignment horizontal="center" vertical="center"/>
    </xf>
    <xf numFmtId="49" fontId="46" fillId="0" borderId="17" xfId="0" applyNumberFormat="1" applyFont="1" applyBorder="1" applyAlignment="1" applyProtection="1">
      <alignment horizontal="center" vertical="top"/>
    </xf>
    <xf numFmtId="49" fontId="46" fillId="0" borderId="36" xfId="0" applyNumberFormat="1" applyFont="1" applyBorder="1" applyAlignment="1" applyProtection="1">
      <alignment horizontal="center" vertical="top"/>
    </xf>
    <xf numFmtId="49" fontId="46" fillId="0" borderId="19" xfId="0" applyNumberFormat="1" applyFont="1" applyBorder="1" applyAlignment="1" applyProtection="1">
      <alignment horizontal="center" vertical="top"/>
    </xf>
    <xf numFmtId="49" fontId="46" fillId="0" borderId="17" xfId="0" applyNumberFormat="1" applyFont="1" applyBorder="1" applyAlignment="1" applyProtection="1">
      <alignment horizontal="center" vertical="center"/>
    </xf>
    <xf numFmtId="0" fontId="39" fillId="6" borderId="11" xfId="1" applyFont="1" applyFill="1" applyBorder="1" applyAlignment="1">
      <alignment horizontal="left" vertical="center" wrapText="1"/>
    </xf>
    <xf numFmtId="4" fontId="46" fillId="0" borderId="0" xfId="47" applyNumberFormat="1" applyFont="1"/>
    <xf numFmtId="0" fontId="46" fillId="0" borderId="18" xfId="0" applyFont="1" applyBorder="1" applyAlignment="1">
      <alignment horizontal="center"/>
    </xf>
    <xf numFmtId="49" fontId="2" fillId="0" borderId="41" xfId="1" applyNumberFormat="1" applyFont="1" applyFill="1" applyBorder="1" applyAlignment="1">
      <alignment horizontal="center" vertical="center"/>
    </xf>
    <xf numFmtId="0" fontId="2" fillId="0" borderId="41" xfId="1" applyNumberFormat="1" applyFont="1" applyFill="1" applyBorder="1" applyAlignment="1">
      <alignment horizontal="center" vertical="center"/>
    </xf>
    <xf numFmtId="0" fontId="1" fillId="29" borderId="10" xfId="1" applyNumberFormat="1" applyFont="1" applyFill="1" applyBorder="1" applyAlignment="1">
      <alignment horizontal="center" vertical="center"/>
    </xf>
    <xf numFmtId="4" fontId="46" fillId="0" borderId="17" xfId="47" applyNumberFormat="1" applyFont="1" applyFill="1" applyBorder="1" applyAlignment="1">
      <alignment vertical="center"/>
    </xf>
    <xf numFmtId="4" fontId="40" fillId="0" borderId="0" xfId="0" applyNumberFormat="1" applyFont="1" applyAlignment="1">
      <alignment horizontal="right" vertical="center" wrapText="1"/>
    </xf>
    <xf numFmtId="4" fontId="40" fillId="6" borderId="0" xfId="0" applyNumberFormat="1" applyFont="1" applyFill="1" applyBorder="1" applyAlignment="1">
      <alignment horizontal="center" vertical="center" wrapText="1" shrinkToFit="1"/>
    </xf>
    <xf numFmtId="4" fontId="40" fillId="20" borderId="0" xfId="48" applyNumberFormat="1" applyFont="1" applyFill="1" applyBorder="1" applyAlignment="1" applyProtection="1">
      <alignment horizontal="right" vertical="center" wrapText="1"/>
    </xf>
    <xf numFmtId="4" fontId="38" fillId="0" borderId="0" xfId="48" applyNumberFormat="1" applyFont="1" applyFill="1" applyBorder="1" applyAlignment="1" applyProtection="1">
      <alignment horizontal="right" vertical="center" wrapText="1"/>
    </xf>
    <xf numFmtId="4" fontId="38" fillId="0" borderId="0" xfId="48" applyNumberFormat="1" applyFont="1" applyFill="1" applyAlignment="1">
      <alignment horizontal="right" vertical="center" wrapText="1"/>
    </xf>
    <xf numFmtId="4" fontId="40" fillId="20" borderId="0" xfId="48" applyNumberFormat="1" applyFont="1" applyFill="1" applyAlignment="1">
      <alignment horizontal="right" vertical="center" wrapText="1"/>
    </xf>
    <xf numFmtId="4" fontId="38" fillId="20" borderId="0" xfId="48" applyNumberFormat="1" applyFont="1" applyFill="1" applyAlignment="1">
      <alignment horizontal="right" vertical="center" wrapText="1"/>
    </xf>
    <xf numFmtId="4" fontId="38" fillId="0" borderId="0" xfId="48" applyNumberFormat="1" applyFont="1" applyAlignment="1">
      <alignment horizontal="right" vertical="center" wrapText="1"/>
    </xf>
    <xf numFmtId="4" fontId="40" fillId="4" borderId="0" xfId="48" applyNumberFormat="1" applyFont="1" applyFill="1" applyBorder="1" applyAlignment="1" applyProtection="1">
      <alignment horizontal="right" vertical="center" wrapText="1"/>
    </xf>
    <xf numFmtId="4" fontId="38" fillId="0" borderId="0" xfId="0" applyNumberFormat="1" applyFont="1"/>
    <xf numFmtId="4" fontId="41" fillId="0" borderId="0" xfId="0" applyNumberFormat="1" applyFont="1"/>
    <xf numFmtId="0" fontId="41" fillId="28" borderId="0" xfId="0" applyFont="1" applyFill="1"/>
    <xf numFmtId="0" fontId="55" fillId="0" borderId="0" xfId="0" applyFont="1"/>
    <xf numFmtId="10" fontId="40" fillId="20" borderId="0" xfId="29" applyNumberFormat="1" applyFont="1" applyFill="1" applyBorder="1" applyAlignment="1" applyProtection="1">
      <alignment horizontal="right" vertical="center" wrapText="1"/>
    </xf>
    <xf numFmtId="10" fontId="38" fillId="0" borderId="0" xfId="29" applyNumberFormat="1" applyFont="1" applyFill="1" applyBorder="1" applyAlignment="1" applyProtection="1">
      <alignment horizontal="right" vertical="center" wrapText="1"/>
    </xf>
    <xf numFmtId="10" fontId="40" fillId="0" borderId="0" xfId="29" applyNumberFormat="1" applyFont="1" applyFill="1" applyBorder="1" applyAlignment="1" applyProtection="1">
      <alignment horizontal="right" vertical="center" wrapText="1"/>
    </xf>
    <xf numFmtId="10" fontId="40" fillId="30" borderId="0" xfId="29" applyNumberFormat="1" applyFont="1" applyFill="1" applyBorder="1" applyAlignment="1" applyProtection="1">
      <alignment horizontal="right" vertical="center" wrapText="1"/>
    </xf>
    <xf numFmtId="10" fontId="40" fillId="4" borderId="0" xfId="29" applyNumberFormat="1" applyFont="1" applyFill="1" applyBorder="1" applyAlignment="1" applyProtection="1">
      <alignment horizontal="right" vertical="center" wrapText="1"/>
    </xf>
    <xf numFmtId="10" fontId="40" fillId="20" borderId="0" xfId="48" applyNumberFormat="1" applyFont="1" applyFill="1" applyBorder="1" applyAlignment="1" applyProtection="1">
      <alignment horizontal="right" vertical="center" wrapText="1"/>
    </xf>
    <xf numFmtId="10" fontId="38" fillId="0" borderId="0" xfId="48" applyNumberFormat="1" applyFont="1" applyFill="1" applyBorder="1" applyAlignment="1" applyProtection="1">
      <alignment horizontal="right" vertical="center" wrapText="1"/>
    </xf>
    <xf numFmtId="10" fontId="38" fillId="30" borderId="0" xfId="48" applyNumberFormat="1" applyFont="1" applyFill="1" applyBorder="1" applyAlignment="1" applyProtection="1">
      <alignment horizontal="right" vertical="center" wrapText="1"/>
    </xf>
    <xf numFmtId="10" fontId="38" fillId="0" borderId="0" xfId="48" applyNumberFormat="1" applyFont="1" applyFill="1" applyAlignment="1">
      <alignment horizontal="right" vertical="center" wrapText="1"/>
    </xf>
    <xf numFmtId="10" fontId="40" fillId="20" borderId="0" xfId="48" applyNumberFormat="1" applyFont="1" applyFill="1" applyAlignment="1">
      <alignment horizontal="right" vertical="center" wrapText="1"/>
    </xf>
    <xf numFmtId="10" fontId="38" fillId="20" borderId="0" xfId="48" applyNumberFormat="1" applyFont="1" applyFill="1" applyAlignment="1">
      <alignment horizontal="right" vertical="center" wrapText="1"/>
    </xf>
    <xf numFmtId="10" fontId="38" fillId="0" borderId="0" xfId="48" applyNumberFormat="1" applyFont="1" applyAlignment="1">
      <alignment horizontal="right" vertical="center" wrapText="1"/>
    </xf>
    <xf numFmtId="10" fontId="40" fillId="4" borderId="0" xfId="48" applyNumberFormat="1" applyFont="1" applyFill="1" applyBorder="1" applyAlignment="1" applyProtection="1">
      <alignment horizontal="right" vertical="center" wrapText="1"/>
    </xf>
    <xf numFmtId="4" fontId="40" fillId="20" borderId="0" xfId="29" applyNumberFormat="1" applyFont="1" applyFill="1" applyBorder="1" applyAlignment="1" applyProtection="1">
      <alignment horizontal="right" vertical="center" wrapText="1"/>
    </xf>
    <xf numFmtId="4" fontId="38" fillId="0" borderId="0" xfId="29" applyNumberFormat="1" applyFont="1" applyFill="1" applyBorder="1" applyAlignment="1" applyProtection="1">
      <alignment horizontal="right" vertical="center" wrapText="1"/>
    </xf>
    <xf numFmtId="4" fontId="40" fillId="30" borderId="0" xfId="29" applyNumberFormat="1" applyFont="1" applyFill="1" applyBorder="1" applyAlignment="1" applyProtection="1">
      <alignment horizontal="right" vertical="center" wrapText="1"/>
    </xf>
    <xf numFmtId="4" fontId="40" fillId="20" borderId="0" xfId="47" applyNumberFormat="1" applyFont="1" applyFill="1" applyAlignment="1">
      <alignment horizontal="right" vertical="center" wrapText="1"/>
    </xf>
    <xf numFmtId="4" fontId="40" fillId="20" borderId="0" xfId="0" applyNumberFormat="1" applyFont="1" applyFill="1" applyAlignment="1">
      <alignment horizontal="right" vertical="center" wrapText="1"/>
    </xf>
    <xf numFmtId="4" fontId="40" fillId="4" borderId="0" xfId="0" applyNumberFormat="1" applyFont="1" applyFill="1" applyAlignment="1">
      <alignment horizontal="right" vertical="center" wrapText="1"/>
    </xf>
    <xf numFmtId="4" fontId="38" fillId="0" borderId="0" xfId="0" applyNumberFormat="1" applyFont="1" applyFill="1"/>
    <xf numFmtId="4" fontId="40" fillId="0" borderId="0" xfId="29" applyNumberFormat="1" applyFont="1" applyFill="1" applyBorder="1" applyAlignment="1" applyProtection="1">
      <alignment horizontal="right" vertical="center" wrapText="1"/>
    </xf>
    <xf numFmtId="4" fontId="40" fillId="4" borderId="0" xfId="29" applyNumberFormat="1" applyFont="1" applyFill="1" applyBorder="1" applyAlignment="1" applyProtection="1">
      <alignment horizontal="right" vertical="center" wrapText="1"/>
    </xf>
    <xf numFmtId="4" fontId="56" fillId="30" borderId="0" xfId="48" applyNumberFormat="1" applyFont="1" applyFill="1" applyBorder="1" applyAlignment="1" applyProtection="1">
      <alignment horizontal="right" vertical="center" wrapText="1"/>
    </xf>
    <xf numFmtId="4" fontId="56" fillId="30" borderId="0" xfId="0" applyNumberFormat="1" applyFont="1" applyFill="1" applyBorder="1" applyAlignment="1">
      <alignment horizontal="right" vertical="center" wrapText="1"/>
    </xf>
    <xf numFmtId="10" fontId="56" fillId="30" borderId="0" xfId="0" applyNumberFormat="1" applyFont="1" applyFill="1" applyBorder="1" applyAlignment="1">
      <alignment horizontal="right" vertical="center" wrapText="1"/>
    </xf>
    <xf numFmtId="10" fontId="40" fillId="0" borderId="0" xfId="0" applyNumberFormat="1" applyFont="1" applyAlignment="1">
      <alignment horizontal="right" vertical="center" wrapText="1"/>
    </xf>
    <xf numFmtId="10" fontId="40" fillId="6" borderId="0" xfId="0" applyNumberFormat="1" applyFont="1" applyFill="1" applyBorder="1" applyAlignment="1">
      <alignment horizontal="center" vertical="center" wrapText="1" shrinkToFit="1"/>
    </xf>
    <xf numFmtId="10" fontId="40" fillId="20" borderId="0" xfId="0" applyNumberFormat="1" applyFont="1" applyFill="1" applyAlignment="1">
      <alignment horizontal="right" vertical="center" wrapText="1"/>
    </xf>
    <xf numFmtId="10" fontId="40" fillId="4" borderId="0" xfId="0" applyNumberFormat="1" applyFont="1" applyFill="1" applyAlignment="1">
      <alignment horizontal="right" vertical="center" wrapText="1"/>
    </xf>
    <xf numFmtId="10" fontId="38" fillId="0" borderId="0" xfId="0" applyNumberFormat="1" applyFont="1" applyFill="1"/>
    <xf numFmtId="10" fontId="41" fillId="0" borderId="0" xfId="0" applyNumberFormat="1" applyFont="1"/>
    <xf numFmtId="1" fontId="38" fillId="0" borderId="0" xfId="0" applyNumberFormat="1" applyFont="1" applyBorder="1" applyAlignment="1">
      <alignment horizontal="center" vertical="center"/>
    </xf>
    <xf numFmtId="1" fontId="38" fillId="0" borderId="0" xfId="0" applyNumberFormat="1" applyFont="1" applyBorder="1" applyAlignment="1">
      <alignment horizontal="center" vertical="center" wrapText="1"/>
    </xf>
    <xf numFmtId="1" fontId="41" fillId="0" borderId="0" xfId="0" applyNumberFormat="1" applyFont="1"/>
    <xf numFmtId="1" fontId="57" fillId="0" borderId="0" xfId="0" applyNumberFormat="1" applyFont="1" applyAlignment="1">
      <alignment horizontal="center"/>
    </xf>
    <xf numFmtId="4" fontId="58" fillId="0" borderId="0" xfId="29" applyNumberFormat="1" applyFont="1" applyFill="1" applyBorder="1" applyAlignment="1" applyProtection="1">
      <alignment horizontal="right" vertical="center" wrapText="1"/>
    </xf>
    <xf numFmtId="4" fontId="53" fillId="29" borderId="11" xfId="47" applyNumberFormat="1" applyFont="1" applyFill="1" applyBorder="1" applyAlignment="1">
      <alignment vertical="center"/>
    </xf>
    <xf numFmtId="4" fontId="53" fillId="29" borderId="11" xfId="0" applyNumberFormat="1" applyFont="1" applyFill="1" applyBorder="1" applyAlignment="1">
      <alignment vertical="center"/>
    </xf>
    <xf numFmtId="4" fontId="46" fillId="0" borderId="19" xfId="47" applyNumberFormat="1" applyFont="1" applyBorder="1" applyAlignment="1">
      <alignment vertical="center"/>
    </xf>
    <xf numFmtId="4" fontId="46" fillId="0" borderId="19" xfId="0" applyNumberFormat="1" applyFont="1" applyBorder="1" applyAlignment="1">
      <alignment vertical="center"/>
    </xf>
    <xf numFmtId="4" fontId="46" fillId="0" borderId="17" xfId="47" applyNumberFormat="1" applyFont="1" applyBorder="1" applyAlignment="1">
      <alignment vertical="center"/>
    </xf>
    <xf numFmtId="4" fontId="46" fillId="0" borderId="17" xfId="0" applyNumberFormat="1" applyFont="1" applyBorder="1" applyAlignment="1">
      <alignment vertical="center"/>
    </xf>
    <xf numFmtId="4" fontId="45" fillId="0" borderId="17" xfId="47" applyNumberFormat="1" applyFont="1" applyFill="1" applyBorder="1" applyAlignment="1" applyProtection="1">
      <alignment vertical="center"/>
    </xf>
    <xf numFmtId="4" fontId="45" fillId="0" borderId="17" xfId="0" applyNumberFormat="1" applyFont="1" applyFill="1" applyBorder="1" applyAlignment="1" applyProtection="1">
      <alignment vertical="center"/>
    </xf>
    <xf numFmtId="4" fontId="45" fillId="0" borderId="18" xfId="47" applyNumberFormat="1" applyFont="1" applyFill="1" applyBorder="1" applyAlignment="1" applyProtection="1">
      <alignment vertical="center"/>
    </xf>
    <xf numFmtId="4" fontId="45" fillId="0" borderId="18" xfId="0" applyNumberFormat="1" applyFont="1" applyFill="1" applyBorder="1" applyAlignment="1" applyProtection="1">
      <alignment vertical="center"/>
    </xf>
    <xf numFmtId="4" fontId="46" fillId="0" borderId="18" xfId="47" applyNumberFormat="1" applyFont="1" applyBorder="1" applyAlignment="1">
      <alignment vertical="center"/>
    </xf>
    <xf numFmtId="4" fontId="44" fillId="29" borderId="11" xfId="47" applyNumberFormat="1" applyFont="1" applyFill="1" applyBorder="1" applyAlignment="1" applyProtection="1">
      <alignment vertical="center"/>
    </xf>
    <xf numFmtId="4" fontId="45" fillId="0" borderId="19" xfId="0" applyNumberFormat="1" applyFont="1" applyFill="1" applyBorder="1" applyAlignment="1" applyProtection="1">
      <alignment vertical="center"/>
    </xf>
    <xf numFmtId="4" fontId="46" fillId="0" borderId="19" xfId="47" applyNumberFormat="1" applyFont="1" applyFill="1" applyBorder="1" applyAlignment="1">
      <alignment vertical="center"/>
    </xf>
    <xf numFmtId="4" fontId="39" fillId="6" borderId="11" xfId="47" applyNumberFormat="1" applyFont="1" applyFill="1" applyBorder="1" applyAlignment="1">
      <alignment vertical="center" wrapText="1"/>
    </xf>
    <xf numFmtId="4" fontId="39" fillId="6" borderId="11" xfId="1" applyNumberFormat="1" applyFont="1" applyFill="1" applyBorder="1" applyAlignment="1">
      <alignment vertical="center" wrapText="1"/>
    </xf>
    <xf numFmtId="4" fontId="46" fillId="0" borderId="0" xfId="47" applyNumberFormat="1" applyFont="1" applyAlignment="1">
      <alignment horizontal="right"/>
    </xf>
    <xf numFmtId="4" fontId="46" fillId="0" borderId="0" xfId="0" applyNumberFormat="1" applyFont="1"/>
    <xf numFmtId="0" fontId="44" fillId="29" borderId="11" xfId="0" applyFont="1" applyFill="1" applyBorder="1" applyAlignment="1" applyProtection="1">
      <alignment horizontal="left" vertical="top" wrapText="1"/>
    </xf>
    <xf numFmtId="0" fontId="45" fillId="0" borderId="19" xfId="0" applyFont="1" applyFill="1" applyBorder="1" applyAlignment="1" applyProtection="1">
      <alignment horizontal="left" wrapText="1"/>
    </xf>
    <xf numFmtId="0" fontId="45" fillId="0" borderId="17" xfId="0" applyFont="1" applyFill="1" applyBorder="1" applyAlignment="1" applyProtection="1">
      <alignment horizontal="left" wrapText="1"/>
    </xf>
    <xf numFmtId="0" fontId="45" fillId="0" borderId="18" xfId="0" applyFont="1" applyFill="1" applyBorder="1" applyAlignment="1" applyProtection="1">
      <alignment horizontal="left" wrapText="1"/>
    </xf>
    <xf numFmtId="0" fontId="46" fillId="0" borderId="19" xfId="0" applyFont="1" applyBorder="1" applyAlignment="1">
      <alignment horizontal="left" wrapText="1"/>
    </xf>
    <xf numFmtId="0" fontId="46" fillId="0" borderId="17" xfId="0" applyFont="1" applyBorder="1" applyAlignment="1">
      <alignment horizontal="left" wrapText="1"/>
    </xf>
    <xf numFmtId="0" fontId="46" fillId="0" borderId="36" xfId="0" applyFont="1" applyBorder="1" applyAlignment="1">
      <alignment horizontal="left" wrapText="1"/>
    </xf>
    <xf numFmtId="0" fontId="45" fillId="0" borderId="19" xfId="0" applyFont="1" applyFill="1" applyBorder="1" applyAlignment="1" applyProtection="1">
      <alignment horizontal="left" vertical="top" wrapText="1"/>
    </xf>
    <xf numFmtId="0" fontId="45" fillId="0" borderId="17" xfId="0" applyFont="1" applyFill="1" applyBorder="1" applyAlignment="1" applyProtection="1">
      <alignment horizontal="left" vertical="top" wrapText="1"/>
    </xf>
    <xf numFmtId="0" fontId="45" fillId="0" borderId="19" xfId="0" applyFont="1" applyBorder="1" applyAlignment="1" applyProtection="1">
      <alignment horizontal="left" vertical="top" wrapText="1"/>
    </xf>
    <xf numFmtId="0" fontId="45" fillId="0" borderId="17" xfId="0" applyFont="1" applyBorder="1" applyAlignment="1" applyProtection="1">
      <alignment horizontal="left" vertical="top" wrapText="1"/>
    </xf>
    <xf numFmtId="0" fontId="46" fillId="0" borderId="0" xfId="0" applyFont="1" applyAlignment="1">
      <alignment horizontal="left" wrapText="1"/>
    </xf>
    <xf numFmtId="4" fontId="46" fillId="0" borderId="36" xfId="47" applyNumberFormat="1" applyFont="1" applyBorder="1" applyAlignment="1">
      <alignment vertical="center"/>
    </xf>
    <xf numFmtId="4" fontId="46" fillId="0" borderId="50" xfId="47" applyNumberFormat="1" applyFont="1" applyBorder="1" applyAlignment="1">
      <alignment vertical="center"/>
    </xf>
    <xf numFmtId="4" fontId="46" fillId="0" borderId="36" xfId="47" applyNumberFormat="1" applyFont="1" applyFill="1" applyBorder="1" applyAlignment="1">
      <alignment vertical="center"/>
    </xf>
    <xf numFmtId="4" fontId="59" fillId="29" borderId="11" xfId="47" applyNumberFormat="1" applyFont="1" applyFill="1" applyBorder="1" applyAlignment="1">
      <alignment vertical="center"/>
    </xf>
    <xf numFmtId="4" fontId="59" fillId="29" borderId="11" xfId="0" applyNumberFormat="1" applyFont="1" applyFill="1" applyBorder="1" applyAlignment="1">
      <alignment vertical="center"/>
    </xf>
    <xf numFmtId="10" fontId="59" fillId="29" borderId="11" xfId="47" applyNumberFormat="1" applyFont="1" applyFill="1" applyBorder="1" applyAlignment="1">
      <alignment vertical="center"/>
    </xf>
    <xf numFmtId="10" fontId="46" fillId="0" borderId="19" xfId="47" applyNumberFormat="1" applyFont="1" applyBorder="1" applyAlignment="1">
      <alignment vertical="center"/>
    </xf>
    <xf numFmtId="10" fontId="46" fillId="0" borderId="17" xfId="47" applyNumberFormat="1" applyFont="1" applyBorder="1" applyAlignment="1">
      <alignment vertical="center"/>
    </xf>
    <xf numFmtId="10" fontId="45" fillId="0" borderId="17" xfId="47" applyNumberFormat="1" applyFont="1" applyFill="1" applyBorder="1" applyAlignment="1" applyProtection="1">
      <alignment vertical="center"/>
    </xf>
    <xf numFmtId="10" fontId="45" fillId="0" borderId="18" xfId="47" applyNumberFormat="1" applyFont="1" applyFill="1" applyBorder="1" applyAlignment="1" applyProtection="1">
      <alignment vertical="center"/>
    </xf>
    <xf numFmtId="10" fontId="53" fillId="29" borderId="11" xfId="47" applyNumberFormat="1" applyFont="1" applyFill="1" applyBorder="1" applyAlignment="1">
      <alignment vertical="center"/>
    </xf>
    <xf numFmtId="10" fontId="39" fillId="6" borderId="11" xfId="47" applyNumberFormat="1" applyFont="1" applyFill="1" applyBorder="1" applyAlignment="1">
      <alignment vertical="center" wrapText="1"/>
    </xf>
    <xf numFmtId="10" fontId="59" fillId="29" borderId="11" xfId="0" applyNumberFormat="1" applyFont="1" applyFill="1" applyBorder="1" applyAlignment="1">
      <alignment vertical="center"/>
    </xf>
    <xf numFmtId="10" fontId="46" fillId="0" borderId="19" xfId="0" applyNumberFormat="1" applyFont="1" applyBorder="1" applyAlignment="1">
      <alignment vertical="center"/>
    </xf>
    <xf numFmtId="10" fontId="46" fillId="0" borderId="17" xfId="0" applyNumberFormat="1" applyFont="1" applyBorder="1" applyAlignment="1">
      <alignment vertical="center"/>
    </xf>
    <xf numFmtId="10" fontId="45" fillId="0" borderId="17" xfId="0" applyNumberFormat="1" applyFont="1" applyFill="1" applyBorder="1" applyAlignment="1" applyProtection="1">
      <alignment vertical="center"/>
    </xf>
    <xf numFmtId="10" fontId="45" fillId="0" borderId="18" xfId="0" applyNumberFormat="1" applyFont="1" applyFill="1" applyBorder="1" applyAlignment="1" applyProtection="1">
      <alignment vertical="center"/>
    </xf>
    <xf numFmtId="10" fontId="53" fillId="29" borderId="11" xfId="0" applyNumberFormat="1" applyFont="1" applyFill="1" applyBorder="1" applyAlignment="1">
      <alignment vertical="center"/>
    </xf>
    <xf numFmtId="10" fontId="45" fillId="0" borderId="19" xfId="0" applyNumberFormat="1" applyFont="1" applyFill="1" applyBorder="1" applyAlignment="1" applyProtection="1">
      <alignment vertical="center"/>
    </xf>
    <xf numFmtId="10" fontId="39" fillId="6" borderId="11" xfId="1" applyNumberFormat="1" applyFont="1" applyFill="1" applyBorder="1" applyAlignment="1">
      <alignment vertical="center" wrapText="1"/>
    </xf>
    <xf numFmtId="10" fontId="46" fillId="0" borderId="0" xfId="0" applyNumberFormat="1" applyFont="1"/>
    <xf numFmtId="10" fontId="46" fillId="0" borderId="18" xfId="47" applyNumberFormat="1" applyFont="1" applyBorder="1" applyAlignment="1">
      <alignment vertical="center"/>
    </xf>
    <xf numFmtId="10" fontId="46" fillId="0" borderId="36" xfId="47" applyNumberFormat="1" applyFont="1" applyBorder="1" applyAlignment="1">
      <alignment vertical="center"/>
    </xf>
    <xf numFmtId="10" fontId="44" fillId="29" borderId="11" xfId="47" applyNumberFormat="1" applyFont="1" applyFill="1" applyBorder="1" applyAlignment="1" applyProtection="1">
      <alignment vertical="center"/>
    </xf>
    <xf numFmtId="10" fontId="46" fillId="0" borderId="50" xfId="47" applyNumberFormat="1" applyFont="1" applyBorder="1" applyAlignment="1">
      <alignment vertical="center"/>
    </xf>
    <xf numFmtId="10" fontId="46" fillId="0" borderId="19" xfId="47" applyNumberFormat="1" applyFont="1" applyFill="1" applyBorder="1" applyAlignment="1">
      <alignment vertical="center"/>
    </xf>
    <xf numFmtId="10" fontId="46" fillId="0" borderId="17" xfId="47" applyNumberFormat="1" applyFont="1" applyFill="1" applyBorder="1" applyAlignment="1">
      <alignment vertical="center"/>
    </xf>
    <xf numFmtId="10" fontId="46" fillId="0" borderId="36" xfId="47" applyNumberFormat="1" applyFont="1" applyFill="1" applyBorder="1" applyAlignment="1">
      <alignment vertical="center"/>
    </xf>
    <xf numFmtId="10" fontId="46" fillId="0" borderId="0" xfId="47" applyNumberFormat="1" applyFont="1"/>
    <xf numFmtId="10" fontId="60" fillId="0" borderId="19" xfId="47" applyNumberFormat="1" applyFont="1" applyBorder="1" applyAlignment="1">
      <alignment vertical="center"/>
    </xf>
    <xf numFmtId="0" fontId="41" fillId="0" borderId="0" xfId="0" applyFont="1" applyAlignment="1">
      <alignment wrapText="1"/>
    </xf>
    <xf numFmtId="4" fontId="40" fillId="20" borderId="22" xfId="0" applyNumberFormat="1" applyFont="1" applyFill="1" applyBorder="1" applyAlignment="1">
      <alignment horizontal="right" vertical="center" wrapText="1"/>
    </xf>
    <xf numFmtId="4" fontId="38" fillId="0" borderId="22" xfId="0" applyNumberFormat="1" applyFont="1" applyFill="1" applyBorder="1" applyAlignment="1">
      <alignment horizontal="right" vertical="center" wrapText="1"/>
    </xf>
    <xf numFmtId="4" fontId="40" fillId="27" borderId="22" xfId="0" applyNumberFormat="1" applyFont="1" applyFill="1" applyBorder="1" applyAlignment="1">
      <alignment horizontal="right" vertical="center" wrapText="1"/>
    </xf>
    <xf numFmtId="4" fontId="40" fillId="25" borderId="22" xfId="0" applyNumberFormat="1" applyFont="1" applyFill="1" applyBorder="1" applyAlignment="1">
      <alignment horizontal="right" vertical="center" wrapText="1"/>
    </xf>
    <xf numFmtId="171" fontId="38" fillId="0" borderId="22" xfId="0" applyNumberFormat="1" applyFont="1" applyFill="1" applyBorder="1" applyAlignment="1">
      <alignment horizontal="right" vertical="center" wrapText="1"/>
    </xf>
    <xf numFmtId="165" fontId="38" fillId="0" borderId="22" xfId="0" applyNumberFormat="1" applyFont="1" applyFill="1" applyBorder="1" applyAlignment="1">
      <alignment horizontal="right" vertical="center" wrapText="1"/>
    </xf>
    <xf numFmtId="0" fontId="41" fillId="0" borderId="21" xfId="0" applyFont="1" applyBorder="1"/>
    <xf numFmtId="49" fontId="38" fillId="0" borderId="52" xfId="0" applyNumberFormat="1" applyFont="1" applyFill="1" applyBorder="1" applyAlignment="1">
      <alignment horizontal="center"/>
    </xf>
    <xf numFmtId="0" fontId="38" fillId="0" borderId="52" xfId="0" applyFont="1" applyFill="1" applyBorder="1" applyAlignment="1">
      <alignment horizontal="left" wrapText="1"/>
    </xf>
    <xf numFmtId="49" fontId="38" fillId="4" borderId="53" xfId="0" applyNumberFormat="1" applyFont="1" applyFill="1" applyBorder="1" applyAlignment="1">
      <alignment horizontal="center"/>
    </xf>
    <xf numFmtId="0" fontId="40" fillId="4" borderId="53" xfId="0" applyFont="1" applyFill="1" applyBorder="1" applyAlignment="1">
      <alignment horizontal="center" vertical="center" wrapText="1"/>
    </xf>
    <xf numFmtId="10" fontId="38" fillId="0" borderId="54" xfId="0" applyNumberFormat="1" applyFont="1" applyFill="1" applyBorder="1" applyAlignment="1">
      <alignment horizontal="right" vertical="center" wrapText="1"/>
    </xf>
    <xf numFmtId="10" fontId="40" fillId="20" borderId="22" xfId="0" applyNumberFormat="1" applyFont="1" applyFill="1" applyBorder="1" applyAlignment="1">
      <alignment horizontal="right" vertical="center" wrapText="1"/>
    </xf>
    <xf numFmtId="165" fontId="40" fillId="20" borderId="22" xfId="0" applyNumberFormat="1" applyFont="1" applyFill="1" applyBorder="1" applyAlignment="1">
      <alignment horizontal="right" vertical="center" wrapText="1"/>
    </xf>
    <xf numFmtId="10" fontId="61" fillId="27" borderId="50" xfId="0" applyNumberFormat="1" applyFont="1" applyFill="1" applyBorder="1" applyAlignment="1">
      <alignment horizontal="right" wrapText="1"/>
    </xf>
    <xf numFmtId="165" fontId="38" fillId="0" borderId="54" xfId="0" applyNumberFormat="1" applyFont="1" applyFill="1" applyBorder="1" applyAlignment="1">
      <alignment horizontal="right" vertical="center" wrapText="1"/>
    </xf>
    <xf numFmtId="10" fontId="38" fillId="0" borderId="22" xfId="0" applyNumberFormat="1" applyFont="1" applyFill="1" applyBorder="1" applyAlignment="1">
      <alignment horizontal="right" vertical="center" wrapText="1"/>
    </xf>
    <xf numFmtId="0" fontId="41" fillId="27" borderId="50" xfId="0" applyFont="1" applyFill="1" applyBorder="1" applyAlignment="1">
      <alignment horizontal="right" wrapText="1"/>
    </xf>
    <xf numFmtId="165" fontId="40" fillId="25" borderId="22" xfId="0" applyNumberFormat="1" applyFont="1" applyFill="1" applyBorder="1" applyAlignment="1">
      <alignment horizontal="right" vertical="center" wrapText="1"/>
    </xf>
    <xf numFmtId="165" fontId="38" fillId="0" borderId="52" xfId="0" applyNumberFormat="1" applyFont="1" applyFill="1" applyBorder="1" applyAlignment="1">
      <alignment horizontal="right" vertical="center" wrapText="1"/>
    </xf>
    <xf numFmtId="165" fontId="38" fillId="0" borderId="55" xfId="0" applyNumberFormat="1" applyFont="1" applyFill="1" applyBorder="1" applyAlignment="1">
      <alignment horizontal="right" vertical="center" wrapText="1"/>
    </xf>
    <xf numFmtId="171" fontId="40" fillId="20" borderId="22" xfId="0" applyNumberFormat="1" applyFont="1" applyFill="1" applyBorder="1" applyAlignment="1">
      <alignment horizontal="right" vertical="center" wrapText="1"/>
    </xf>
    <xf numFmtId="39" fontId="40" fillId="20" borderId="22" xfId="0" applyNumberFormat="1" applyFont="1" applyFill="1" applyBorder="1" applyAlignment="1">
      <alignment horizontal="right" vertical="center" wrapText="1"/>
    </xf>
    <xf numFmtId="10" fontId="40" fillId="25" borderId="22" xfId="0" applyNumberFormat="1" applyFont="1" applyFill="1" applyBorder="1" applyAlignment="1">
      <alignment horizontal="right" vertical="center" wrapText="1"/>
    </xf>
    <xf numFmtId="10" fontId="40" fillId="27" borderId="22" xfId="0" applyNumberFormat="1" applyFont="1" applyFill="1" applyBorder="1" applyAlignment="1">
      <alignment horizontal="right" vertical="center" wrapText="1"/>
    </xf>
    <xf numFmtId="4" fontId="56" fillId="20" borderId="22" xfId="0" applyNumberFormat="1" applyFont="1" applyFill="1" applyBorder="1" applyAlignment="1">
      <alignment horizontal="right" vertical="center" wrapText="1"/>
    </xf>
    <xf numFmtId="10" fontId="56" fillId="20" borderId="22" xfId="0" applyNumberFormat="1" applyFont="1" applyFill="1" applyBorder="1" applyAlignment="1">
      <alignment horizontal="right" vertical="center" wrapText="1"/>
    </xf>
    <xf numFmtId="171" fontId="40" fillId="4" borderId="53" xfId="29" applyNumberFormat="1" applyFont="1" applyFill="1" applyBorder="1" applyAlignment="1" applyProtection="1">
      <alignment horizontal="right" vertical="center" wrapText="1"/>
    </xf>
    <xf numFmtId="10" fontId="40" fillId="4" borderId="53" xfId="29" applyNumberFormat="1" applyFont="1" applyFill="1" applyBorder="1" applyAlignment="1" applyProtection="1">
      <alignment horizontal="right" vertical="center" wrapText="1"/>
    </xf>
    <xf numFmtId="10" fontId="40" fillId="4" borderId="51" xfId="29" applyNumberFormat="1" applyFont="1" applyFill="1" applyBorder="1" applyAlignment="1" applyProtection="1">
      <alignment horizontal="right" vertical="center" wrapText="1"/>
    </xf>
    <xf numFmtId="0" fontId="52" fillId="0" borderId="17" xfId="0" applyFont="1" applyBorder="1" applyAlignment="1">
      <alignment wrapText="1"/>
    </xf>
    <xf numFmtId="0" fontId="37" fillId="20" borderId="17" xfId="0" applyFont="1" applyFill="1" applyBorder="1" applyAlignment="1">
      <alignment wrapText="1"/>
    </xf>
    <xf numFmtId="4" fontId="52" fillId="0" borderId="17" xfId="29" applyNumberFormat="1" applyFont="1" applyFill="1" applyBorder="1" applyAlignment="1" applyProtection="1">
      <alignment horizontal="right" vertical="center" wrapText="1"/>
    </xf>
    <xf numFmtId="4" fontId="37" fillId="26" borderId="17" xfId="29" applyNumberFormat="1" applyFont="1" applyFill="1" applyBorder="1" applyAlignment="1" applyProtection="1">
      <alignment horizontal="right" vertical="center" wrapText="1"/>
    </xf>
    <xf numFmtId="4" fontId="37" fillId="20" borderId="17" xfId="29" applyNumberFormat="1" applyFont="1" applyFill="1" applyBorder="1" applyAlignment="1" applyProtection="1">
      <alignment horizontal="right" vertical="center" wrapText="1"/>
    </xf>
    <xf numFmtId="4" fontId="37" fillId="26" borderId="17" xfId="0" applyNumberFormat="1" applyFont="1" applyFill="1" applyBorder="1" applyAlignment="1">
      <alignment horizontal="right" vertical="top" wrapText="1"/>
    </xf>
    <xf numFmtId="4" fontId="39" fillId="28" borderId="0" xfId="0" applyNumberFormat="1" applyFont="1" applyFill="1" applyAlignment="1">
      <alignment horizontal="right"/>
    </xf>
    <xf numFmtId="10" fontId="37" fillId="31" borderId="17" xfId="48" applyNumberFormat="1" applyFont="1" applyFill="1" applyBorder="1" applyAlignment="1" applyProtection="1">
      <alignment horizontal="center" vertical="center" wrapText="1"/>
    </xf>
    <xf numFmtId="10" fontId="39" fillId="28" borderId="0" xfId="0" applyNumberFormat="1" applyFont="1" applyFill="1" applyBorder="1"/>
    <xf numFmtId="10" fontId="52" fillId="0" borderId="17" xfId="29" applyNumberFormat="1" applyFont="1" applyFill="1" applyBorder="1" applyAlignment="1" applyProtection="1">
      <alignment horizontal="right" vertical="center" wrapText="1"/>
    </xf>
    <xf numFmtId="10" fontId="37" fillId="26" borderId="17" xfId="29" applyNumberFormat="1" applyFont="1" applyFill="1" applyBorder="1" applyAlignment="1" applyProtection="1">
      <alignment horizontal="right" vertical="center" wrapText="1"/>
    </xf>
    <xf numFmtId="10" fontId="37" fillId="20" borderId="17" xfId="29" applyNumberFormat="1" applyFont="1" applyFill="1" applyBorder="1" applyAlignment="1" applyProtection="1">
      <alignment horizontal="right" vertical="center" wrapText="1"/>
    </xf>
    <xf numFmtId="10" fontId="37" fillId="26" borderId="17" xfId="0" applyNumberFormat="1" applyFont="1" applyFill="1" applyBorder="1" applyAlignment="1">
      <alignment horizontal="right" vertical="top" wrapText="1"/>
    </xf>
    <xf numFmtId="10" fontId="39" fillId="28" borderId="0" xfId="0" applyNumberFormat="1" applyFont="1" applyFill="1" applyAlignment="1">
      <alignment horizontal="right"/>
    </xf>
    <xf numFmtId="4" fontId="37" fillId="22" borderId="50" xfId="29" applyNumberFormat="1" applyFont="1" applyFill="1" applyBorder="1" applyAlignment="1" applyProtection="1">
      <alignment horizontal="right" vertical="center" wrapText="1"/>
    </xf>
    <xf numFmtId="4" fontId="52" fillId="0" borderId="50" xfId="29" applyNumberFormat="1" applyFont="1" applyFill="1" applyBorder="1" applyAlignment="1" applyProtection="1">
      <alignment horizontal="right" vertical="center" wrapText="1"/>
    </xf>
    <xf numFmtId="4" fontId="37" fillId="26" borderId="50" xfId="29" applyNumberFormat="1" applyFont="1" applyFill="1" applyBorder="1" applyAlignment="1" applyProtection="1">
      <alignment horizontal="right" vertical="center" wrapText="1"/>
    </xf>
    <xf numFmtId="4" fontId="37" fillId="20" borderId="50" xfId="29" applyNumberFormat="1" applyFont="1" applyFill="1" applyBorder="1" applyAlignment="1" applyProtection="1">
      <alignment horizontal="right" vertical="center" wrapText="1"/>
    </xf>
    <xf numFmtId="4" fontId="37" fillId="26" borderId="50" xfId="0" applyNumberFormat="1" applyFont="1" applyFill="1" applyBorder="1" applyAlignment="1">
      <alignment horizontal="right" vertical="top" wrapText="1"/>
    </xf>
    <xf numFmtId="0" fontId="52" fillId="0" borderId="17" xfId="0" applyFont="1" applyBorder="1" applyAlignment="1">
      <alignment horizontal="left" wrapText="1"/>
    </xf>
    <xf numFmtId="4" fontId="37" fillId="31" borderId="17" xfId="48" applyNumberFormat="1" applyFont="1" applyFill="1" applyBorder="1" applyAlignment="1" applyProtection="1">
      <alignment horizontal="right" vertical="center" wrapText="1"/>
    </xf>
    <xf numFmtId="0" fontId="39" fillId="28" borderId="0" xfId="0" applyFont="1" applyFill="1" applyBorder="1" applyAlignment="1">
      <alignment horizontal="right"/>
    </xf>
    <xf numFmtId="10" fontId="37" fillId="22" borderId="57" xfId="29" applyNumberFormat="1" applyFont="1" applyFill="1" applyBorder="1" applyAlignment="1" applyProtection="1">
      <alignment horizontal="right" vertical="center" wrapText="1"/>
    </xf>
    <xf numFmtId="10" fontId="52" fillId="0" borderId="57" xfId="29" applyNumberFormat="1" applyFont="1" applyFill="1" applyBorder="1" applyAlignment="1" applyProtection="1">
      <alignment horizontal="right" vertical="center" wrapText="1"/>
    </xf>
    <xf numFmtId="10" fontId="37" fillId="26" borderId="57" xfId="29" applyNumberFormat="1" applyFont="1" applyFill="1" applyBorder="1" applyAlignment="1" applyProtection="1">
      <alignment horizontal="right" vertical="center" wrapText="1"/>
    </xf>
    <xf numFmtId="10" fontId="37" fillId="20" borderId="57" xfId="29" applyNumberFormat="1" applyFont="1" applyFill="1" applyBorder="1" applyAlignment="1" applyProtection="1">
      <alignment horizontal="right" vertical="center" wrapText="1"/>
    </xf>
    <xf numFmtId="10" fontId="37" fillId="26" borderId="57" xfId="0" applyNumberFormat="1" applyFont="1" applyFill="1" applyBorder="1" applyAlignment="1">
      <alignment horizontal="right" vertical="top" wrapText="1"/>
    </xf>
    <xf numFmtId="0" fontId="41" fillId="0" borderId="0" xfId="0" applyFont="1" applyAlignment="1"/>
    <xf numFmtId="4" fontId="1" fillId="29" borderId="10" xfId="1" applyNumberFormat="1" applyFont="1" applyFill="1" applyBorder="1" applyAlignment="1">
      <alignment horizontal="center" vertical="center" wrapText="1"/>
    </xf>
    <xf numFmtId="4" fontId="2" fillId="0" borderId="10" xfId="29" applyNumberFormat="1" applyFont="1" applyFill="1" applyBorder="1" applyAlignment="1" applyProtection="1">
      <alignment horizontal="right" vertical="center"/>
    </xf>
    <xf numFmtId="4" fontId="1" fillId="0" borderId="10" xfId="29" applyNumberFormat="1" applyFont="1" applyFill="1" applyBorder="1" applyAlignment="1" applyProtection="1">
      <alignment horizontal="right" vertical="center"/>
    </xf>
    <xf numFmtId="4" fontId="2" fillId="0" borderId="10" xfId="29" applyNumberFormat="1" applyFont="1" applyFill="1" applyBorder="1" applyAlignment="1" applyProtection="1">
      <alignment horizontal="right" vertical="center" wrapText="1"/>
    </xf>
    <xf numFmtId="4" fontId="2" fillId="0" borderId="41" xfId="29" applyNumberFormat="1" applyFont="1" applyFill="1" applyBorder="1" applyAlignment="1" applyProtection="1">
      <alignment horizontal="right" vertical="center"/>
    </xf>
    <xf numFmtId="4" fontId="1" fillId="29" borderId="10" xfId="29" applyNumberFormat="1" applyFont="1" applyFill="1" applyBorder="1" applyAlignment="1" applyProtection="1">
      <alignment horizontal="right" vertical="center"/>
    </xf>
    <xf numFmtId="4" fontId="0" fillId="0" borderId="0" xfId="0" applyNumberFormat="1"/>
    <xf numFmtId="4" fontId="52" fillId="0" borderId="58" xfId="29" applyNumberFormat="1" applyFont="1" applyFill="1" applyBorder="1" applyAlignment="1" applyProtection="1">
      <alignment horizontal="right" vertical="center" wrapText="1"/>
    </xf>
    <xf numFmtId="4" fontId="37" fillId="26" borderId="58" xfId="29" applyNumberFormat="1" applyFont="1" applyFill="1" applyBorder="1" applyAlignment="1" applyProtection="1">
      <alignment horizontal="right" vertical="center" wrapText="1"/>
    </xf>
    <xf numFmtId="4" fontId="37" fillId="20" borderId="58" xfId="29" applyNumberFormat="1" applyFont="1" applyFill="1" applyBorder="1" applyAlignment="1" applyProtection="1">
      <alignment horizontal="right" vertical="center" wrapText="1"/>
    </xf>
    <xf numFmtId="4" fontId="37" fillId="26" borderId="58" xfId="0" applyNumberFormat="1" applyFont="1" applyFill="1" applyBorder="1" applyAlignment="1">
      <alignment horizontal="right" vertical="top" wrapText="1"/>
    </xf>
    <xf numFmtId="0" fontId="41" fillId="0" borderId="33" xfId="0" applyFont="1" applyBorder="1"/>
    <xf numFmtId="172" fontId="61" fillId="27" borderId="0" xfId="0" applyNumberFormat="1" applyFont="1" applyFill="1" applyBorder="1" applyAlignment="1">
      <alignment horizontal="right" vertical="center" wrapText="1"/>
    </xf>
    <xf numFmtId="165" fontId="38" fillId="0" borderId="59" xfId="0" applyNumberFormat="1" applyFont="1" applyFill="1" applyBorder="1" applyAlignment="1">
      <alignment horizontal="right" vertical="center" wrapText="1"/>
    </xf>
    <xf numFmtId="171" fontId="38" fillId="0" borderId="59" xfId="0" applyNumberFormat="1" applyFont="1" applyFill="1" applyBorder="1" applyAlignment="1">
      <alignment horizontal="right" vertical="center" wrapText="1"/>
    </xf>
    <xf numFmtId="4" fontId="61" fillId="27" borderId="0" xfId="0" applyNumberFormat="1" applyFont="1" applyFill="1" applyBorder="1" applyAlignment="1">
      <alignment horizontal="right" wrapText="1"/>
    </xf>
    <xf numFmtId="4" fontId="38" fillId="0" borderId="59" xfId="0" applyNumberFormat="1" applyFont="1" applyFill="1" applyBorder="1" applyAlignment="1">
      <alignment horizontal="right" vertical="center" wrapText="1"/>
    </xf>
    <xf numFmtId="0" fontId="41" fillId="27" borderId="0" xfId="0" applyFont="1" applyFill="1" applyBorder="1" applyAlignment="1">
      <alignment horizontal="right" wrapText="1"/>
    </xf>
    <xf numFmtId="171" fontId="40" fillId="4" borderId="60" xfId="29" applyNumberFormat="1" applyFont="1" applyFill="1" applyBorder="1" applyAlignment="1" applyProtection="1">
      <alignment horizontal="right" vertical="center" wrapText="1"/>
    </xf>
    <xf numFmtId="0" fontId="38" fillId="0" borderId="61" xfId="0" applyFont="1" applyFill="1" applyBorder="1" applyAlignment="1">
      <alignment horizontal="center" vertical="center" wrapText="1"/>
    </xf>
    <xf numFmtId="172" fontId="40" fillId="20" borderId="54" xfId="0" applyNumberFormat="1" applyFont="1" applyFill="1" applyBorder="1" applyAlignment="1">
      <alignment horizontal="right" vertical="center" wrapText="1"/>
    </xf>
    <xf numFmtId="171" fontId="38" fillId="0" borderId="54" xfId="0" applyNumberFormat="1" applyFont="1" applyFill="1" applyBorder="1" applyAlignment="1">
      <alignment horizontal="right" vertical="center" wrapText="1"/>
    </xf>
    <xf numFmtId="4" fontId="40" fillId="20" borderId="54" xfId="0" applyNumberFormat="1" applyFont="1" applyFill="1" applyBorder="1" applyAlignment="1">
      <alignment horizontal="right" vertical="center" wrapText="1"/>
    </xf>
    <xf numFmtId="4" fontId="38" fillId="0" borderId="54" xfId="0" applyNumberFormat="1" applyFont="1" applyFill="1" applyBorder="1" applyAlignment="1">
      <alignment horizontal="right" vertical="center" wrapText="1"/>
    </xf>
    <xf numFmtId="165" fontId="40" fillId="20" borderId="54" xfId="0" applyNumberFormat="1" applyFont="1" applyFill="1" applyBorder="1" applyAlignment="1">
      <alignment horizontal="right" vertical="center" wrapText="1"/>
    </xf>
    <xf numFmtId="4" fontId="40" fillId="27" borderId="54" xfId="0" applyNumberFormat="1" applyFont="1" applyFill="1" applyBorder="1" applyAlignment="1">
      <alignment horizontal="right" vertical="center" wrapText="1"/>
    </xf>
    <xf numFmtId="4" fontId="40" fillId="25" borderId="54" xfId="0" applyNumberFormat="1" applyFont="1" applyFill="1" applyBorder="1" applyAlignment="1">
      <alignment horizontal="right" vertical="center" wrapText="1"/>
    </xf>
    <xf numFmtId="4" fontId="56" fillId="20" borderId="54" xfId="0" applyNumberFormat="1" applyFont="1" applyFill="1" applyBorder="1" applyAlignment="1">
      <alignment horizontal="right" vertical="center" wrapText="1"/>
    </xf>
    <xf numFmtId="165" fontId="38" fillId="0" borderId="62" xfId="0" applyNumberFormat="1" applyFont="1" applyFill="1" applyBorder="1" applyAlignment="1">
      <alignment horizontal="right" vertical="center" wrapText="1"/>
    </xf>
    <xf numFmtId="171" fontId="40" fillId="4" borderId="51" xfId="29" applyNumberFormat="1" applyFont="1" applyFill="1" applyBorder="1" applyAlignment="1" applyProtection="1">
      <alignment horizontal="right" vertical="center" wrapText="1"/>
    </xf>
    <xf numFmtId="0" fontId="42" fillId="0" borderId="0" xfId="0" applyFont="1" applyAlignment="1">
      <alignment horizontal="center"/>
    </xf>
    <xf numFmtId="0" fontId="42" fillId="0" borderId="12" xfId="0" applyFont="1" applyBorder="1"/>
    <xf numFmtId="0" fontId="46" fillId="0" borderId="36" xfId="0" applyFont="1" applyBorder="1"/>
    <xf numFmtId="0" fontId="45" fillId="0" borderId="50" xfId="0" applyFont="1" applyFill="1" applyBorder="1" applyAlignment="1" applyProtection="1">
      <alignment horizontal="left" wrapText="1"/>
    </xf>
    <xf numFmtId="4" fontId="45" fillId="0" borderId="50" xfId="47" applyNumberFormat="1" applyFont="1" applyFill="1" applyBorder="1" applyAlignment="1" applyProtection="1">
      <alignment vertical="center"/>
    </xf>
    <xf numFmtId="10" fontId="45" fillId="0" borderId="50" xfId="47" applyNumberFormat="1" applyFont="1" applyFill="1" applyBorder="1" applyAlignment="1" applyProtection="1">
      <alignment vertical="center"/>
    </xf>
    <xf numFmtId="4" fontId="45" fillId="0" borderId="50" xfId="0" applyNumberFormat="1" applyFont="1" applyFill="1" applyBorder="1" applyAlignment="1" applyProtection="1">
      <alignment vertical="center"/>
    </xf>
    <xf numFmtId="10" fontId="45" fillId="0" borderId="50" xfId="0" applyNumberFormat="1" applyFont="1" applyFill="1" applyBorder="1" applyAlignment="1" applyProtection="1">
      <alignment vertical="center"/>
    </xf>
    <xf numFmtId="4" fontId="46" fillId="0" borderId="50" xfId="47" applyNumberFormat="1" applyFont="1" applyFill="1" applyBorder="1" applyAlignment="1">
      <alignment vertical="center"/>
    </xf>
    <xf numFmtId="10" fontId="46" fillId="0" borderId="50" xfId="47" applyNumberFormat="1" applyFont="1" applyFill="1" applyBorder="1" applyAlignment="1">
      <alignment vertical="center"/>
    </xf>
    <xf numFmtId="0" fontId="46" fillId="0" borderId="0" xfId="0" applyFont="1" applyBorder="1"/>
    <xf numFmtId="0" fontId="46" fillId="0" borderId="50" xfId="0" applyFont="1" applyBorder="1" applyAlignment="1">
      <alignment horizontal="center" vertical="center"/>
    </xf>
    <xf numFmtId="4" fontId="46" fillId="29" borderId="11" xfId="47" applyNumberFormat="1" applyFont="1" applyFill="1" applyBorder="1" applyAlignment="1">
      <alignment vertical="center"/>
    </xf>
    <xf numFmtId="10" fontId="46" fillId="29" borderId="11" xfId="47" applyNumberFormat="1" applyFont="1" applyFill="1" applyBorder="1" applyAlignment="1">
      <alignment vertical="center"/>
    </xf>
    <xf numFmtId="0" fontId="45" fillId="0" borderId="57" xfId="0" applyFont="1" applyFill="1" applyBorder="1" applyAlignment="1" applyProtection="1">
      <alignment horizontal="left" wrapText="1"/>
    </xf>
    <xf numFmtId="0" fontId="46" fillId="28" borderId="17" xfId="0" applyFont="1" applyFill="1" applyBorder="1" applyAlignment="1">
      <alignment horizontal="center"/>
    </xf>
    <xf numFmtId="3" fontId="35" fillId="28" borderId="0" xfId="49" applyNumberFormat="1" applyFont="1" applyFill="1" applyBorder="1" applyAlignment="1">
      <alignment horizontal="left" vertical="center" wrapText="1"/>
    </xf>
    <xf numFmtId="4" fontId="45" fillId="28" borderId="17" xfId="47" applyNumberFormat="1" applyFont="1" applyFill="1" applyBorder="1" applyAlignment="1" applyProtection="1">
      <alignment vertical="center"/>
    </xf>
    <xf numFmtId="10" fontId="45" fillId="28" borderId="17" xfId="47" applyNumberFormat="1" applyFont="1" applyFill="1" applyBorder="1" applyAlignment="1" applyProtection="1">
      <alignment vertical="center"/>
    </xf>
    <xf numFmtId="4" fontId="45" fillId="28" borderId="17" xfId="0" applyNumberFormat="1" applyFont="1" applyFill="1" applyBorder="1" applyAlignment="1" applyProtection="1">
      <alignment vertical="center"/>
    </xf>
    <xf numFmtId="10" fontId="45" fillId="28" borderId="17" xfId="0" applyNumberFormat="1" applyFont="1" applyFill="1" applyBorder="1" applyAlignment="1" applyProtection="1">
      <alignment vertical="center"/>
    </xf>
    <xf numFmtId="4" fontId="46" fillId="28" borderId="17" xfId="47" applyNumberFormat="1" applyFont="1" applyFill="1" applyBorder="1" applyAlignment="1">
      <alignment vertical="center"/>
    </xf>
    <xf numFmtId="10" fontId="46" fillId="28" borderId="17" xfId="47" applyNumberFormat="1" applyFont="1" applyFill="1" applyBorder="1" applyAlignment="1">
      <alignment vertical="center"/>
    </xf>
    <xf numFmtId="0" fontId="46" fillId="28" borderId="0" xfId="0" applyFont="1" applyFill="1"/>
    <xf numFmtId="0" fontId="45" fillId="28" borderId="17" xfId="0" applyFont="1" applyFill="1" applyBorder="1" applyAlignment="1" applyProtection="1">
      <alignment horizontal="left" wrapText="1"/>
    </xf>
    <xf numFmtId="0" fontId="46" fillId="0" borderId="58" xfId="0" applyFont="1" applyBorder="1" applyAlignment="1">
      <alignment horizontal="center"/>
    </xf>
    <xf numFmtId="0" fontId="45" fillId="0" borderId="58" xfId="0" applyFont="1" applyFill="1" applyBorder="1" applyAlignment="1" applyProtection="1">
      <alignment horizontal="center" vertical="top"/>
    </xf>
    <xf numFmtId="0" fontId="46" fillId="0" borderId="58" xfId="0" applyFont="1" applyBorder="1" applyAlignment="1">
      <alignment horizontal="left" wrapText="1"/>
    </xf>
    <xf numFmtId="4" fontId="46" fillId="0" borderId="58" xfId="47" applyNumberFormat="1" applyFont="1" applyBorder="1" applyAlignment="1">
      <alignment vertical="center"/>
    </xf>
    <xf numFmtId="10" fontId="46" fillId="0" borderId="58" xfId="47" applyNumberFormat="1" applyFont="1" applyBorder="1" applyAlignment="1">
      <alignment vertical="center"/>
    </xf>
    <xf numFmtId="4" fontId="46" fillId="0" borderId="58" xfId="0" applyNumberFormat="1" applyFont="1" applyBorder="1" applyAlignment="1">
      <alignment vertical="center"/>
    </xf>
    <xf numFmtId="10" fontId="46" fillId="0" borderId="58" xfId="0" applyNumberFormat="1" applyFont="1" applyBorder="1" applyAlignment="1">
      <alignment vertical="center"/>
    </xf>
    <xf numFmtId="10" fontId="40" fillId="6" borderId="11" xfId="0" applyNumberFormat="1" applyFont="1" applyFill="1" applyBorder="1" applyAlignment="1">
      <alignment horizontal="center" vertical="center" wrapText="1" shrinkToFit="1"/>
    </xf>
    <xf numFmtId="10" fontId="38" fillId="0" borderId="24" xfId="0" applyNumberFormat="1" applyFont="1" applyFill="1" applyBorder="1" applyAlignment="1">
      <alignment horizontal="center" vertical="center" wrapText="1"/>
    </xf>
    <xf numFmtId="10" fontId="38" fillId="0" borderId="52" xfId="0" applyNumberFormat="1" applyFont="1" applyFill="1" applyBorder="1" applyAlignment="1">
      <alignment horizontal="right" vertical="center" wrapText="1"/>
    </xf>
    <xf numFmtId="10" fontId="42" fillId="0" borderId="0" xfId="0" applyNumberFormat="1" applyFont="1" applyAlignment="1">
      <alignment horizontal="center"/>
    </xf>
    <xf numFmtId="10" fontId="42" fillId="0" borderId="12" xfId="0" applyNumberFormat="1" applyFont="1" applyBorder="1"/>
    <xf numFmtId="0" fontId="46" fillId="0" borderId="58" xfId="0" applyFont="1" applyBorder="1"/>
    <xf numFmtId="0" fontId="45" fillId="0" borderId="58" xfId="0" applyFont="1" applyBorder="1" applyAlignment="1" applyProtection="1">
      <alignment horizontal="left" vertical="top" wrapText="1"/>
    </xf>
    <xf numFmtId="0" fontId="45" fillId="0" borderId="58" xfId="0" applyFont="1" applyFill="1" applyBorder="1" applyAlignment="1" applyProtection="1">
      <alignment horizontal="center" vertical="center"/>
    </xf>
    <xf numFmtId="0" fontId="64" fillId="0" borderId="0" xfId="0" applyFont="1"/>
    <xf numFmtId="10" fontId="52" fillId="0" borderId="58" xfId="29" applyNumberFormat="1" applyFont="1" applyFill="1" applyBorder="1" applyAlignment="1" applyProtection="1">
      <alignment horizontal="right" vertical="center" wrapText="1"/>
    </xf>
    <xf numFmtId="4" fontId="52" fillId="28" borderId="17" xfId="29" applyNumberFormat="1" applyFont="1" applyFill="1" applyBorder="1" applyAlignment="1" applyProtection="1">
      <alignment horizontal="right" vertical="center" wrapText="1"/>
    </xf>
    <xf numFmtId="4" fontId="52" fillId="28" borderId="58" xfId="29" applyNumberFormat="1" applyFont="1" applyFill="1" applyBorder="1" applyAlignment="1" applyProtection="1">
      <alignment horizontal="right" vertical="center" wrapText="1"/>
    </xf>
    <xf numFmtId="10" fontId="37" fillId="20" borderId="58" xfId="29" applyNumberFormat="1" applyFont="1" applyFill="1" applyBorder="1" applyAlignment="1" applyProtection="1">
      <alignment horizontal="right" vertical="center" wrapText="1"/>
    </xf>
    <xf numFmtId="0" fontId="41" fillId="0" borderId="0" xfId="0" applyFont="1" applyAlignment="1">
      <alignment horizontal="center"/>
    </xf>
    <xf numFmtId="0" fontId="41" fillId="0" borderId="0" xfId="0" applyFont="1" applyAlignment="1">
      <alignment horizontal="left"/>
    </xf>
    <xf numFmtId="49" fontId="53" fillId="28" borderId="50" xfId="0" applyNumberFormat="1" applyFont="1" applyFill="1" applyBorder="1" applyAlignment="1" applyProtection="1">
      <alignment horizontal="center" vertical="top"/>
    </xf>
    <xf numFmtId="49" fontId="65" fillId="28" borderId="50" xfId="0" applyNumberFormat="1" applyFont="1" applyFill="1" applyBorder="1" applyAlignment="1" applyProtection="1">
      <alignment horizontal="center" vertical="center"/>
    </xf>
    <xf numFmtId="0" fontId="66" fillId="28" borderId="50" xfId="0" applyFont="1" applyFill="1" applyBorder="1" applyAlignment="1" applyProtection="1">
      <alignment horizontal="left" vertical="top" wrapText="1"/>
    </xf>
    <xf numFmtId="4" fontId="65" fillId="28" borderId="50" xfId="47" applyNumberFormat="1" applyFont="1" applyFill="1" applyBorder="1" applyAlignment="1">
      <alignment vertical="center"/>
    </xf>
    <xf numFmtId="10" fontId="65" fillId="28" borderId="50" xfId="47" applyNumberFormat="1" applyFont="1" applyFill="1" applyBorder="1" applyAlignment="1">
      <alignment vertical="center"/>
    </xf>
    <xf numFmtId="4" fontId="65" fillId="28" borderId="50" xfId="0" applyNumberFormat="1" applyFont="1" applyFill="1" applyBorder="1" applyAlignment="1">
      <alignment vertical="center"/>
    </xf>
    <xf numFmtId="10" fontId="65" fillId="28" borderId="50" xfId="0" applyNumberFormat="1" applyFont="1" applyFill="1" applyBorder="1" applyAlignment="1">
      <alignment vertical="center"/>
    </xf>
    <xf numFmtId="0" fontId="52" fillId="28" borderId="17" xfId="0" applyFont="1" applyFill="1" applyBorder="1" applyAlignment="1">
      <alignment horizontal="center" vertical="center" wrapText="1"/>
    </xf>
    <xf numFmtId="0" fontId="52" fillId="28" borderId="17" xfId="0" applyFont="1" applyFill="1" applyBorder="1" applyAlignment="1">
      <alignment vertical="center" wrapText="1"/>
    </xf>
    <xf numFmtId="10" fontId="52" fillId="28" borderId="17" xfId="29" applyNumberFormat="1" applyFont="1" applyFill="1" applyBorder="1" applyAlignment="1" applyProtection="1">
      <alignment horizontal="right" vertical="center" wrapText="1"/>
    </xf>
    <xf numFmtId="0" fontId="37" fillId="28" borderId="17" xfId="0" applyFont="1" applyFill="1" applyBorder="1" applyAlignment="1">
      <alignment horizontal="center" vertical="center" wrapText="1"/>
    </xf>
    <xf numFmtId="49" fontId="52" fillId="28" borderId="17" xfId="0" applyNumberFormat="1" applyFont="1" applyFill="1" applyBorder="1" applyAlignment="1">
      <alignment horizontal="center" vertical="center" wrapText="1"/>
    </xf>
    <xf numFmtId="49" fontId="37" fillId="28" borderId="17" xfId="0" applyNumberFormat="1" applyFont="1" applyFill="1" applyBorder="1" applyAlignment="1">
      <alignment horizontal="center" vertical="center" wrapText="1"/>
    </xf>
    <xf numFmtId="49" fontId="52" fillId="28" borderId="17" xfId="0" applyNumberFormat="1" applyFont="1" applyFill="1" applyBorder="1" applyAlignment="1">
      <alignment vertical="center" wrapText="1"/>
    </xf>
    <xf numFmtId="49" fontId="37" fillId="28" borderId="58" xfId="0" applyNumberFormat="1" applyFont="1" applyFill="1" applyBorder="1" applyAlignment="1">
      <alignment horizontal="center" vertical="center" wrapText="1"/>
    </xf>
    <xf numFmtId="49" fontId="52" fillId="28" borderId="58" xfId="0" applyNumberFormat="1" applyFont="1" applyFill="1" applyBorder="1" applyAlignment="1">
      <alignment horizontal="center" vertical="center" wrapText="1"/>
    </xf>
    <xf numFmtId="10" fontId="52" fillId="28" borderId="58" xfId="29" applyNumberFormat="1" applyFont="1" applyFill="1" applyBorder="1" applyAlignment="1" applyProtection="1">
      <alignment horizontal="right" vertical="center" wrapText="1"/>
    </xf>
    <xf numFmtId="49" fontId="37" fillId="36" borderId="17" xfId="0" applyNumberFormat="1" applyFont="1" applyFill="1" applyBorder="1" applyAlignment="1">
      <alignment horizontal="right" vertical="center" wrapText="1"/>
    </xf>
    <xf numFmtId="49" fontId="52" fillId="36" borderId="17" xfId="0" applyNumberFormat="1" applyFont="1" applyFill="1" applyBorder="1" applyAlignment="1">
      <alignment horizontal="center" vertical="center" wrapText="1"/>
    </xf>
    <xf numFmtId="49" fontId="37" fillId="36" borderId="17" xfId="0" applyNumberFormat="1" applyFont="1" applyFill="1" applyBorder="1" applyAlignment="1">
      <alignment vertical="center" wrapText="1"/>
    </xf>
    <xf numFmtId="4" fontId="37" fillId="36" borderId="17" xfId="29" applyNumberFormat="1" applyFont="1" applyFill="1" applyBorder="1" applyAlignment="1" applyProtection="1">
      <alignment horizontal="right" vertical="center" wrapText="1"/>
    </xf>
    <xf numFmtId="10" fontId="37" fillId="36" borderId="17" xfId="29" applyNumberFormat="1" applyFont="1" applyFill="1" applyBorder="1" applyAlignment="1" applyProtection="1">
      <alignment horizontal="right" vertical="center" wrapText="1"/>
    </xf>
    <xf numFmtId="4" fontId="37" fillId="36" borderId="58"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center" vertical="center" wrapText="1"/>
    </xf>
    <xf numFmtId="49" fontId="37" fillId="27" borderId="17" xfId="0" applyNumberFormat="1" applyFont="1" applyFill="1" applyBorder="1" applyAlignment="1">
      <alignment vertical="center" wrapText="1"/>
    </xf>
    <xf numFmtId="4" fontId="37" fillId="27" borderId="17" xfId="29" applyNumberFormat="1" applyFont="1" applyFill="1" applyBorder="1" applyAlignment="1" applyProtection="1">
      <alignment horizontal="right" vertical="center" wrapText="1"/>
    </xf>
    <xf numFmtId="10" fontId="37" fillId="27" borderId="17" xfId="29" applyNumberFormat="1" applyFont="1" applyFill="1" applyBorder="1" applyAlignment="1" applyProtection="1">
      <alignment horizontal="right" vertical="center" wrapText="1"/>
    </xf>
    <xf numFmtId="10" fontId="37" fillId="27" borderId="58" xfId="29" applyNumberFormat="1" applyFont="1" applyFill="1" applyBorder="1" applyAlignment="1" applyProtection="1">
      <alignment horizontal="right" vertical="center" wrapText="1"/>
    </xf>
    <xf numFmtId="4" fontId="37" fillId="27" borderId="58" xfId="29" applyNumberFormat="1" applyFont="1" applyFill="1" applyBorder="1" applyAlignment="1" applyProtection="1">
      <alignment horizontal="right" vertical="center" wrapText="1"/>
    </xf>
    <xf numFmtId="0" fontId="52" fillId="27" borderId="17" xfId="0" applyFont="1" applyFill="1" applyBorder="1" applyAlignment="1">
      <alignment horizontal="center"/>
    </xf>
    <xf numFmtId="0" fontId="37" fillId="27" borderId="17" xfId="0" applyFont="1" applyFill="1" applyBorder="1" applyAlignment="1">
      <alignment horizontal="center" vertical="center" wrapText="1"/>
    </xf>
    <xf numFmtId="0" fontId="37" fillId="27" borderId="17" xfId="0" applyFont="1" applyFill="1" applyBorder="1" applyAlignment="1">
      <alignment vertical="center" wrapText="1"/>
    </xf>
    <xf numFmtId="4" fontId="37" fillId="27" borderId="17" xfId="0" applyNumberFormat="1" applyFont="1" applyFill="1" applyBorder="1" applyAlignment="1">
      <alignment horizontal="right" vertical="center" wrapText="1"/>
    </xf>
    <xf numFmtId="4" fontId="37" fillId="27" borderId="17" xfId="48" applyNumberFormat="1" applyFont="1" applyFill="1" applyBorder="1" applyAlignment="1">
      <alignment horizontal="right" vertical="center" wrapText="1"/>
    </xf>
    <xf numFmtId="10" fontId="37" fillId="27" borderId="17" xfId="48" applyNumberFormat="1" applyFont="1" applyFill="1" applyBorder="1" applyAlignment="1">
      <alignment horizontal="center" vertical="center" wrapText="1"/>
    </xf>
    <xf numFmtId="10" fontId="37" fillId="27" borderId="17" xfId="0" applyNumberFormat="1" applyFont="1" applyFill="1" applyBorder="1" applyAlignment="1">
      <alignment horizontal="right" vertical="center" wrapText="1"/>
    </xf>
    <xf numFmtId="4" fontId="37" fillId="27" borderId="58" xfId="0" applyNumberFormat="1" applyFont="1" applyFill="1" applyBorder="1" applyAlignment="1">
      <alignment horizontal="right" vertical="center" wrapText="1"/>
    </xf>
    <xf numFmtId="49" fontId="37" fillId="31" borderId="17" xfId="0" applyNumberFormat="1" applyFont="1" applyFill="1" applyBorder="1" applyAlignment="1">
      <alignment horizontal="center" vertical="center" wrapText="1"/>
    </xf>
    <xf numFmtId="49" fontId="52" fillId="31" borderId="17" xfId="0" applyNumberFormat="1" applyFont="1" applyFill="1" applyBorder="1" applyAlignment="1">
      <alignment horizontal="center" vertical="center" wrapText="1"/>
    </xf>
    <xf numFmtId="49" fontId="37" fillId="31" borderId="17" xfId="0" applyNumberFormat="1" applyFont="1" applyFill="1" applyBorder="1" applyAlignment="1">
      <alignment vertical="center" wrapText="1"/>
    </xf>
    <xf numFmtId="4" fontId="37" fillId="31" borderId="17" xfId="29" applyNumberFormat="1" applyFont="1" applyFill="1" applyBorder="1" applyAlignment="1" applyProtection="1">
      <alignment horizontal="right" vertical="center" wrapText="1"/>
    </xf>
    <xf numFmtId="10" fontId="37" fillId="31" borderId="17" xfId="29" applyNumberFormat="1" applyFont="1" applyFill="1" applyBorder="1" applyAlignment="1" applyProtection="1">
      <alignment horizontal="right" vertical="center" wrapText="1"/>
    </xf>
    <xf numFmtId="10" fontId="37" fillId="31" borderId="58" xfId="29" applyNumberFormat="1" applyFont="1" applyFill="1" applyBorder="1" applyAlignment="1" applyProtection="1">
      <alignment horizontal="right" vertical="center" wrapText="1"/>
    </xf>
    <xf numFmtId="4" fontId="37" fillId="31" borderId="58" xfId="29" applyNumberFormat="1" applyFont="1" applyFill="1" applyBorder="1" applyAlignment="1" applyProtection="1">
      <alignment horizontal="right" vertical="center" wrapText="1"/>
    </xf>
    <xf numFmtId="49" fontId="37" fillId="31" borderId="17" xfId="0" applyNumberFormat="1" applyFont="1" applyFill="1" applyBorder="1" applyAlignment="1">
      <alignment horizontal="right" vertical="center" wrapText="1"/>
    </xf>
    <xf numFmtId="49" fontId="37" fillId="37" borderId="17" xfId="0" applyNumberFormat="1" applyFont="1" applyFill="1" applyBorder="1" applyAlignment="1">
      <alignment horizontal="center" vertical="center" wrapText="1"/>
    </xf>
    <xf numFmtId="49" fontId="52" fillId="37" borderId="17" xfId="0" applyNumberFormat="1" applyFont="1" applyFill="1" applyBorder="1" applyAlignment="1">
      <alignment horizontal="center" vertical="center" wrapText="1"/>
    </xf>
    <xf numFmtId="49" fontId="37" fillId="37" borderId="17" xfId="0" applyNumberFormat="1" applyFont="1" applyFill="1" applyBorder="1" applyAlignment="1">
      <alignment vertical="center" wrapText="1"/>
    </xf>
    <xf numFmtId="4" fontId="37" fillId="37" borderId="17" xfId="29" applyNumberFormat="1" applyFont="1" applyFill="1" applyBorder="1" applyAlignment="1" applyProtection="1">
      <alignment horizontal="right" vertical="center" wrapText="1"/>
    </xf>
    <xf numFmtId="4" fontId="37" fillId="37" borderId="17" xfId="48" applyNumberFormat="1" applyFont="1" applyFill="1" applyBorder="1" applyAlignment="1" applyProtection="1">
      <alignment horizontal="right" vertical="center" wrapText="1"/>
    </xf>
    <xf numFmtId="10" fontId="37" fillId="37" borderId="17" xfId="48" applyNumberFormat="1" applyFont="1" applyFill="1" applyBorder="1" applyAlignment="1" applyProtection="1">
      <alignment horizontal="center" vertical="center" wrapText="1"/>
    </xf>
    <xf numFmtId="10" fontId="37" fillId="37" borderId="17" xfId="29" applyNumberFormat="1" applyFont="1" applyFill="1" applyBorder="1" applyAlignment="1" applyProtection="1">
      <alignment horizontal="right" vertical="center" wrapText="1"/>
    </xf>
    <xf numFmtId="4" fontId="37" fillId="37" borderId="58" xfId="29" applyNumberFormat="1" applyFont="1" applyFill="1" applyBorder="1" applyAlignment="1" applyProtection="1">
      <alignment horizontal="right" vertical="center" wrapText="1"/>
    </xf>
    <xf numFmtId="0" fontId="37" fillId="31" borderId="17" xfId="0" applyFont="1" applyFill="1" applyBorder="1" applyAlignment="1">
      <alignment horizontal="right" vertical="center" wrapText="1"/>
    </xf>
    <xf numFmtId="0" fontId="52" fillId="31" borderId="17" xfId="0" applyFont="1" applyFill="1" applyBorder="1" applyAlignment="1">
      <alignment horizontal="center" vertical="center" wrapText="1"/>
    </xf>
    <xf numFmtId="0" fontId="37" fillId="31" borderId="17" xfId="0" applyFont="1" applyFill="1" applyBorder="1" applyAlignment="1">
      <alignment vertical="center" wrapText="1"/>
    </xf>
    <xf numFmtId="0" fontId="37" fillId="31" borderId="17" xfId="0" applyFont="1" applyFill="1" applyBorder="1" applyAlignment="1">
      <alignment horizontal="center" vertical="center" wrapText="1"/>
    </xf>
    <xf numFmtId="49" fontId="37" fillId="27" borderId="19" xfId="0" applyNumberFormat="1" applyFont="1" applyFill="1" applyBorder="1" applyAlignment="1">
      <alignment horizontal="left" vertical="center" wrapText="1"/>
    </xf>
    <xf numFmtId="49" fontId="37" fillId="27" borderId="19" xfId="0" applyNumberFormat="1" applyFont="1" applyFill="1" applyBorder="1" applyAlignment="1">
      <alignment horizontal="center" wrapText="1"/>
    </xf>
    <xf numFmtId="4" fontId="37" fillId="27" borderId="19" xfId="29" applyNumberFormat="1" applyFont="1" applyFill="1" applyBorder="1" applyAlignment="1" applyProtection="1">
      <alignment horizontal="right" vertical="center" wrapText="1"/>
    </xf>
    <xf numFmtId="4" fontId="37" fillId="27" borderId="19" xfId="48" applyNumberFormat="1" applyFont="1" applyFill="1" applyBorder="1" applyAlignment="1" applyProtection="1">
      <alignment horizontal="right" vertical="center" wrapText="1"/>
    </xf>
    <xf numFmtId="10" fontId="37" fillId="27" borderId="19" xfId="48" applyNumberFormat="1" applyFont="1" applyFill="1" applyBorder="1" applyAlignment="1" applyProtection="1">
      <alignment horizontal="center" vertical="center" wrapText="1"/>
    </xf>
    <xf numFmtId="4" fontId="37" fillId="27" borderId="56"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left" wrapText="1"/>
    </xf>
    <xf numFmtId="49" fontId="37" fillId="27" borderId="17" xfId="0" applyNumberFormat="1" applyFont="1" applyFill="1" applyBorder="1" applyAlignment="1">
      <alignment horizontal="center" wrapText="1"/>
    </xf>
    <xf numFmtId="49" fontId="37" fillId="27" borderId="17" xfId="0" applyNumberFormat="1" applyFont="1" applyFill="1" applyBorder="1" applyAlignment="1">
      <alignment horizontal="left" vertical="center" wrapText="1"/>
    </xf>
    <xf numFmtId="0" fontId="37" fillId="37" borderId="17" xfId="0" applyFont="1" applyFill="1" applyBorder="1" applyAlignment="1">
      <alignment horizontal="center" vertical="center" wrapText="1"/>
    </xf>
    <xf numFmtId="0" fontId="37" fillId="37" borderId="17" xfId="0" applyFont="1" applyFill="1" applyBorder="1" applyAlignment="1">
      <alignment horizontal="left" vertical="center" wrapText="1"/>
    </xf>
    <xf numFmtId="49" fontId="38" fillId="28" borderId="0" xfId="0" applyNumberFormat="1" applyFont="1" applyFill="1" applyBorder="1" applyAlignment="1">
      <alignment horizontal="center"/>
    </xf>
    <xf numFmtId="0" fontId="49" fillId="28" borderId="0" xfId="0" applyFont="1" applyFill="1"/>
    <xf numFmtId="4" fontId="38" fillId="28" borderId="0" xfId="29" applyNumberFormat="1" applyFont="1" applyFill="1" applyBorder="1" applyAlignment="1" applyProtection="1">
      <alignment horizontal="right" vertical="center" wrapText="1"/>
    </xf>
    <xf numFmtId="4" fontId="38" fillId="28" borderId="0" xfId="48" applyNumberFormat="1" applyFont="1" applyFill="1" applyBorder="1" applyAlignment="1" applyProtection="1">
      <alignment horizontal="right" vertical="center" wrapText="1"/>
    </xf>
    <xf numFmtId="10" fontId="38" fillId="28" borderId="0" xfId="48" applyNumberFormat="1" applyFont="1" applyFill="1" applyBorder="1" applyAlignment="1" applyProtection="1">
      <alignment horizontal="right" vertical="center" wrapText="1"/>
    </xf>
    <xf numFmtId="10" fontId="38" fillId="28" borderId="0" xfId="29" applyNumberFormat="1" applyFont="1" applyFill="1" applyBorder="1" applyAlignment="1" applyProtection="1">
      <alignment horizontal="right" vertical="center" wrapText="1"/>
    </xf>
    <xf numFmtId="4" fontId="58" fillId="28" borderId="0" xfId="29" applyNumberFormat="1" applyFont="1" applyFill="1" applyBorder="1" applyAlignment="1" applyProtection="1">
      <alignment horizontal="right" vertical="center" wrapText="1"/>
    </xf>
    <xf numFmtId="10" fontId="40" fillId="28" borderId="0" xfId="29" applyNumberFormat="1" applyFont="1" applyFill="1" applyBorder="1" applyAlignment="1" applyProtection="1">
      <alignment horizontal="right" vertical="center" wrapText="1"/>
    </xf>
    <xf numFmtId="4" fontId="53" fillId="28" borderId="50" xfId="47" applyNumberFormat="1" applyFont="1" applyFill="1" applyBorder="1" applyAlignment="1">
      <alignment vertical="center"/>
    </xf>
    <xf numFmtId="10" fontId="53" fillId="28" borderId="50" xfId="47" applyNumberFormat="1" applyFont="1" applyFill="1" applyBorder="1" applyAlignment="1">
      <alignment vertical="center"/>
    </xf>
    <xf numFmtId="10" fontId="58" fillId="0" borderId="0" xfId="29" applyNumberFormat="1" applyFont="1" applyFill="1" applyBorder="1" applyAlignment="1" applyProtection="1">
      <alignment horizontal="right" vertical="center" wrapText="1"/>
    </xf>
    <xf numFmtId="0" fontId="60" fillId="0" borderId="17" xfId="0" applyFont="1" applyBorder="1" applyAlignment="1">
      <alignment horizontal="center"/>
    </xf>
    <xf numFmtId="0" fontId="60" fillId="0" borderId="17" xfId="0" applyFont="1" applyBorder="1" applyAlignment="1">
      <alignment horizontal="left" wrapText="1"/>
    </xf>
    <xf numFmtId="4" fontId="60" fillId="0" borderId="17" xfId="47" applyNumberFormat="1" applyFont="1" applyBorder="1" applyAlignment="1">
      <alignment vertical="center"/>
    </xf>
    <xf numFmtId="10" fontId="60" fillId="0" borderId="17" xfId="47" applyNumberFormat="1" applyFont="1" applyBorder="1" applyAlignment="1">
      <alignment vertical="center"/>
    </xf>
    <xf numFmtId="4" fontId="60" fillId="0" borderId="17" xfId="0" applyNumberFormat="1" applyFont="1" applyBorder="1" applyAlignment="1">
      <alignment vertical="center"/>
    </xf>
    <xf numFmtId="10" fontId="60" fillId="0" borderId="17" xfId="0" applyNumberFormat="1" applyFont="1" applyBorder="1" applyAlignment="1">
      <alignment vertical="center"/>
    </xf>
    <xf numFmtId="4" fontId="37" fillId="37" borderId="50" xfId="29" applyNumberFormat="1" applyFont="1" applyFill="1" applyBorder="1" applyAlignment="1" applyProtection="1">
      <alignment horizontal="right" vertical="center" wrapText="1"/>
    </xf>
    <xf numFmtId="4" fontId="37" fillId="31" borderId="50" xfId="29" applyNumberFormat="1" applyFont="1" applyFill="1" applyBorder="1" applyAlignment="1" applyProtection="1">
      <alignment horizontal="right" vertical="center" wrapText="1"/>
    </xf>
    <xf numFmtId="10" fontId="37" fillId="31" borderId="57" xfId="29" applyNumberFormat="1" applyFont="1" applyFill="1" applyBorder="1" applyAlignment="1" applyProtection="1">
      <alignment horizontal="right" vertical="center" wrapText="1"/>
    </xf>
    <xf numFmtId="4" fontId="37" fillId="27" borderId="50" xfId="29" applyNumberFormat="1" applyFont="1" applyFill="1" applyBorder="1" applyAlignment="1" applyProtection="1">
      <alignment horizontal="right" vertical="center" wrapText="1"/>
    </xf>
    <xf numFmtId="10" fontId="37" fillId="27" borderId="57" xfId="29" applyNumberFormat="1" applyFont="1" applyFill="1" applyBorder="1" applyAlignment="1" applyProtection="1">
      <alignment horizontal="right" vertical="center" wrapText="1"/>
    </xf>
    <xf numFmtId="4" fontId="37" fillId="27" borderId="50" xfId="0" applyNumberFormat="1" applyFont="1" applyFill="1" applyBorder="1" applyAlignment="1">
      <alignment horizontal="right" vertical="center" wrapText="1"/>
    </xf>
    <xf numFmtId="10" fontId="37" fillId="27" borderId="57" xfId="0" applyNumberFormat="1" applyFont="1" applyFill="1" applyBorder="1" applyAlignment="1">
      <alignment horizontal="right" vertical="center" wrapText="1"/>
    </xf>
    <xf numFmtId="10" fontId="37" fillId="37" borderId="57" xfId="29" applyNumberFormat="1" applyFont="1" applyFill="1" applyBorder="1" applyAlignment="1" applyProtection="1">
      <alignment horizontal="right" vertical="center" wrapText="1"/>
    </xf>
    <xf numFmtId="49" fontId="52" fillId="31" borderId="58" xfId="0" applyNumberFormat="1" applyFont="1" applyFill="1" applyBorder="1" applyAlignment="1">
      <alignment horizontal="center" vertical="center" wrapText="1"/>
    </xf>
    <xf numFmtId="49" fontId="37" fillId="31" borderId="58" xfId="0" applyNumberFormat="1" applyFont="1" applyFill="1" applyBorder="1" applyAlignment="1">
      <alignment horizontal="right" vertical="center" wrapText="1"/>
    </xf>
    <xf numFmtId="49" fontId="37" fillId="28" borderId="19" xfId="0" applyNumberFormat="1" applyFont="1" applyFill="1" applyBorder="1" applyAlignment="1">
      <alignment horizontal="left" vertical="center" wrapText="1"/>
    </xf>
    <xf numFmtId="4" fontId="37" fillId="28" borderId="19" xfId="29" applyNumberFormat="1" applyFont="1" applyFill="1" applyBorder="1" applyAlignment="1" applyProtection="1">
      <alignment horizontal="right" vertical="center" wrapText="1"/>
    </xf>
    <xf numFmtId="4" fontId="37" fillId="28" borderId="19" xfId="48" applyNumberFormat="1" applyFont="1" applyFill="1" applyBorder="1" applyAlignment="1" applyProtection="1">
      <alignment horizontal="right" vertical="center" wrapText="1"/>
    </xf>
    <xf numFmtId="10" fontId="37" fillId="28" borderId="19" xfId="48" applyNumberFormat="1" applyFont="1" applyFill="1" applyBorder="1" applyAlignment="1" applyProtection="1">
      <alignment horizontal="center" vertical="center" wrapText="1"/>
    </xf>
    <xf numFmtId="4" fontId="37" fillId="28" borderId="58" xfId="29" applyNumberFormat="1" applyFont="1" applyFill="1" applyBorder="1" applyAlignment="1" applyProtection="1">
      <alignment horizontal="right" vertical="center" wrapText="1"/>
    </xf>
    <xf numFmtId="10" fontId="37" fillId="28" borderId="58" xfId="29" applyNumberFormat="1" applyFont="1" applyFill="1" applyBorder="1" applyAlignment="1" applyProtection="1">
      <alignment horizontal="right" vertical="center" wrapText="1"/>
    </xf>
    <xf numFmtId="10" fontId="37" fillId="27" borderId="19" xfId="29" applyNumberFormat="1" applyFont="1" applyFill="1" applyBorder="1" applyAlignment="1" applyProtection="1">
      <alignment horizontal="right" vertical="center" wrapText="1"/>
    </xf>
    <xf numFmtId="10" fontId="37" fillId="27" borderId="56" xfId="29" applyNumberFormat="1" applyFont="1" applyFill="1" applyBorder="1" applyAlignment="1" applyProtection="1">
      <alignment horizontal="right" vertical="center" wrapText="1"/>
    </xf>
    <xf numFmtId="10" fontId="37" fillId="37" borderId="58" xfId="29" applyNumberFormat="1" applyFont="1" applyFill="1" applyBorder="1" applyAlignment="1" applyProtection="1">
      <alignment horizontal="right" vertical="center" wrapText="1"/>
    </xf>
    <xf numFmtId="4" fontId="64" fillId="0" borderId="0" xfId="0" applyNumberFormat="1" applyFont="1"/>
    <xf numFmtId="0" fontId="52" fillId="28" borderId="58" xfId="0" applyFont="1" applyFill="1" applyBorder="1" applyAlignment="1">
      <alignment horizontal="center" vertical="center" wrapText="1"/>
    </xf>
    <xf numFmtId="49" fontId="52" fillId="28" borderId="58" xfId="0" applyNumberFormat="1" applyFont="1" applyFill="1" applyBorder="1" applyAlignment="1">
      <alignment vertical="center" wrapText="1"/>
    </xf>
    <xf numFmtId="0" fontId="41" fillId="0" borderId="0" xfId="0" applyFont="1" applyAlignment="1">
      <alignment horizontal="center"/>
    </xf>
    <xf numFmtId="49" fontId="37" fillId="0" borderId="58" xfId="0" applyNumberFormat="1" applyFont="1" applyFill="1" applyBorder="1" applyAlignment="1">
      <alignment horizontal="center" vertical="center" wrapText="1"/>
    </xf>
    <xf numFmtId="49" fontId="52" fillId="0" borderId="58" xfId="0" applyNumberFormat="1" applyFont="1" applyFill="1" applyBorder="1" applyAlignment="1">
      <alignment vertical="center" wrapText="1"/>
    </xf>
    <xf numFmtId="4" fontId="55" fillId="0" borderId="0" xfId="0" applyNumberFormat="1" applyFont="1"/>
    <xf numFmtId="0" fontId="0" fillId="29" borderId="64" xfId="0" applyFill="1" applyBorder="1"/>
    <xf numFmtId="0" fontId="41" fillId="0" borderId="12" xfId="0" applyFont="1" applyBorder="1"/>
    <xf numFmtId="10" fontId="41" fillId="0" borderId="12" xfId="0" applyNumberFormat="1" applyFont="1" applyBorder="1"/>
    <xf numFmtId="4" fontId="46" fillId="0" borderId="12" xfId="47" applyNumberFormat="1" applyFont="1" applyBorder="1"/>
    <xf numFmtId="4" fontId="46" fillId="0" borderId="12" xfId="0" applyNumberFormat="1" applyFont="1" applyBorder="1"/>
    <xf numFmtId="4" fontId="41" fillId="0" borderId="12" xfId="0" applyNumberFormat="1" applyFont="1" applyBorder="1"/>
    <xf numFmtId="165" fontId="39" fillId="28" borderId="12" xfId="0" applyNumberFormat="1" applyFont="1" applyFill="1" applyBorder="1" applyAlignment="1">
      <alignment horizontal="right"/>
    </xf>
    <xf numFmtId="0" fontId="39" fillId="0" borderId="12" xfId="0" applyFont="1" applyBorder="1" applyAlignment="1">
      <alignment vertical="center" wrapText="1"/>
    </xf>
    <xf numFmtId="0" fontId="39" fillId="0" borderId="0" xfId="0" applyFont="1" applyAlignment="1">
      <alignment horizontal="center" vertical="center" wrapText="1"/>
    </xf>
    <xf numFmtId="10" fontId="39" fillId="28" borderId="12" xfId="0" applyNumberFormat="1" applyFont="1" applyFill="1" applyBorder="1" applyAlignment="1">
      <alignment horizontal="right"/>
    </xf>
    <xf numFmtId="10" fontId="37" fillId="27" borderId="58" xfId="0" applyNumberFormat="1" applyFont="1" applyFill="1" applyBorder="1" applyAlignment="1">
      <alignment horizontal="right" vertical="center" wrapText="1"/>
    </xf>
    <xf numFmtId="49" fontId="46" fillId="0" borderId="58" xfId="0" applyNumberFormat="1" applyFont="1" applyBorder="1" applyAlignment="1" applyProtection="1">
      <alignment horizontal="center" vertical="center"/>
    </xf>
    <xf numFmtId="0" fontId="45" fillId="0" borderId="58" xfId="0" applyFont="1" applyFill="1" applyBorder="1" applyAlignment="1" applyProtection="1">
      <alignment horizontal="left" wrapText="1"/>
    </xf>
    <xf numFmtId="4" fontId="45" fillId="0" borderId="58" xfId="47" applyNumberFormat="1" applyFont="1" applyFill="1" applyBorder="1" applyAlignment="1" applyProtection="1">
      <alignment vertical="center"/>
    </xf>
    <xf numFmtId="10" fontId="45" fillId="0" borderId="58" xfId="47" applyNumberFormat="1" applyFont="1" applyFill="1" applyBorder="1" applyAlignment="1" applyProtection="1">
      <alignment vertical="center"/>
    </xf>
    <xf numFmtId="4" fontId="45" fillId="0" borderId="58" xfId="0" applyNumberFormat="1" applyFont="1" applyFill="1" applyBorder="1" applyAlignment="1" applyProtection="1">
      <alignment vertical="center"/>
    </xf>
    <xf numFmtId="4" fontId="70" fillId="28" borderId="19" xfId="29" applyNumberFormat="1" applyFont="1" applyFill="1" applyBorder="1" applyAlignment="1" applyProtection="1">
      <alignment horizontal="right" vertical="center" wrapText="1"/>
    </xf>
    <xf numFmtId="4" fontId="70" fillId="28" borderId="19" xfId="48" applyNumberFormat="1" applyFont="1" applyFill="1" applyBorder="1" applyAlignment="1" applyProtection="1">
      <alignment horizontal="right" vertical="center" wrapText="1"/>
    </xf>
    <xf numFmtId="10" fontId="70" fillId="28" borderId="19" xfId="48" applyNumberFormat="1" applyFont="1" applyFill="1" applyBorder="1" applyAlignment="1" applyProtection="1">
      <alignment horizontal="center" vertical="center" wrapText="1"/>
    </xf>
    <xf numFmtId="4" fontId="70" fillId="28" borderId="58" xfId="29" applyNumberFormat="1" applyFont="1" applyFill="1" applyBorder="1" applyAlignment="1" applyProtection="1">
      <alignment horizontal="right" vertical="center" wrapText="1"/>
    </xf>
    <xf numFmtId="10" fontId="70" fillId="28" borderId="58" xfId="29" applyNumberFormat="1" applyFont="1" applyFill="1" applyBorder="1" applyAlignment="1" applyProtection="1">
      <alignment horizontal="right" vertical="center" wrapText="1"/>
    </xf>
    <xf numFmtId="10" fontId="70" fillId="28" borderId="19" xfId="29" applyNumberFormat="1" applyFont="1" applyFill="1" applyBorder="1" applyAlignment="1" applyProtection="1">
      <alignment horizontal="right" vertical="center" wrapText="1"/>
    </xf>
    <xf numFmtId="49" fontId="70" fillId="28" borderId="19" xfId="0" applyNumberFormat="1" applyFont="1" applyFill="1" applyBorder="1" applyAlignment="1">
      <alignment horizontal="center" wrapText="1"/>
    </xf>
    <xf numFmtId="165" fontId="39" fillId="28" borderId="0" xfId="0" applyNumberFormat="1" applyFont="1" applyFill="1" applyBorder="1" applyAlignment="1">
      <alignment horizontal="right"/>
    </xf>
    <xf numFmtId="4" fontId="52" fillId="28" borderId="50" xfId="29" applyNumberFormat="1" applyFont="1" applyFill="1" applyBorder="1" applyAlignment="1" applyProtection="1">
      <alignment horizontal="right" vertical="center" wrapText="1"/>
    </xf>
    <xf numFmtId="10" fontId="52" fillId="28" borderId="57" xfId="29" applyNumberFormat="1" applyFont="1" applyFill="1" applyBorder="1" applyAlignment="1" applyProtection="1">
      <alignment horizontal="right" vertical="center" wrapText="1"/>
    </xf>
    <xf numFmtId="10" fontId="52" fillId="28" borderId="19" xfId="29" applyNumberFormat="1" applyFont="1" applyFill="1" applyBorder="1" applyAlignment="1" applyProtection="1">
      <alignment horizontal="right" vertical="center" wrapText="1"/>
    </xf>
    <xf numFmtId="0" fontId="41" fillId="0" borderId="0" xfId="0" applyFont="1" applyAlignment="1">
      <alignment horizontal="center"/>
    </xf>
    <xf numFmtId="1" fontId="43" fillId="0" borderId="11" xfId="47" applyNumberFormat="1" applyFont="1" applyFill="1" applyBorder="1" applyAlignment="1">
      <alignment horizontal="center" vertical="center" wrapText="1"/>
    </xf>
    <xf numFmtId="1" fontId="46" fillId="0" borderId="0" xfId="0" applyNumberFormat="1" applyFont="1"/>
    <xf numFmtId="1" fontId="66" fillId="0" borderId="11" xfId="1" applyNumberFormat="1" applyFont="1" applyFill="1" applyBorder="1" applyAlignment="1">
      <alignment horizontal="center" vertical="center" wrapText="1"/>
    </xf>
    <xf numFmtId="1" fontId="66" fillId="0" borderId="11" xfId="47" applyNumberFormat="1" applyFont="1" applyFill="1" applyBorder="1" applyAlignment="1">
      <alignment horizontal="center" vertical="center" wrapText="1"/>
    </xf>
    <xf numFmtId="4" fontId="1" fillId="0" borderId="10" xfId="29" applyNumberFormat="1" applyFont="1" applyFill="1" applyBorder="1" applyAlignment="1" applyProtection="1">
      <alignment horizontal="right" vertical="center" wrapText="1"/>
    </xf>
    <xf numFmtId="0" fontId="55" fillId="0" borderId="0" xfId="0" applyFont="1" applyAlignment="1">
      <alignment horizontal="left"/>
    </xf>
    <xf numFmtId="0" fontId="55" fillId="0" borderId="0" xfId="0" applyFont="1" applyAlignment="1">
      <alignment horizontal="center"/>
    </xf>
    <xf numFmtId="0" fontId="55" fillId="0" borderId="11" xfId="0" applyFont="1" applyBorder="1" applyAlignment="1">
      <alignment horizontal="center" vertical="center" textRotation="90" wrapText="1"/>
    </xf>
    <xf numFmtId="0" fontId="55" fillId="0" borderId="11" xfId="0" applyFont="1" applyBorder="1" applyAlignment="1">
      <alignment horizontal="center"/>
    </xf>
    <xf numFmtId="0" fontId="55" fillId="0" borderId="11" xfId="0" applyFont="1" applyBorder="1" applyAlignment="1">
      <alignment horizontal="center" vertical="center"/>
    </xf>
    <xf numFmtId="4" fontId="55" fillId="0" borderId="11" xfId="0" applyNumberFormat="1" applyFont="1" applyBorder="1"/>
    <xf numFmtId="4" fontId="55" fillId="0" borderId="11" xfId="0" applyNumberFormat="1" applyFont="1" applyBorder="1" applyAlignment="1">
      <alignment horizontal="right"/>
    </xf>
    <xf numFmtId="4" fontId="55" fillId="0" borderId="11" xfId="0" applyNumberFormat="1" applyFont="1" applyBorder="1" applyAlignment="1">
      <alignment horizontal="right" vertical="center"/>
    </xf>
    <xf numFmtId="0" fontId="55" fillId="28" borderId="11" xfId="0" applyFont="1" applyFill="1" applyBorder="1" applyAlignment="1">
      <alignment horizontal="center" vertical="center"/>
    </xf>
    <xf numFmtId="4" fontId="55" fillId="28" borderId="11" xfId="0" applyNumberFormat="1" applyFont="1" applyFill="1" applyBorder="1" applyAlignment="1">
      <alignment horizontal="right" vertical="center"/>
    </xf>
    <xf numFmtId="0" fontId="65" fillId="0" borderId="0" xfId="0" applyFont="1"/>
    <xf numFmtId="0" fontId="65" fillId="0" borderId="0" xfId="0" applyFont="1" applyAlignment="1">
      <alignment horizontal="center"/>
    </xf>
    <xf numFmtId="0" fontId="65" fillId="0" borderId="0" xfId="0" applyFont="1" applyAlignment="1">
      <alignment wrapText="1"/>
    </xf>
    <xf numFmtId="10" fontId="65" fillId="0" borderId="0" xfId="0" applyNumberFormat="1" applyFont="1"/>
    <xf numFmtId="4" fontId="46" fillId="0" borderId="0" xfId="0" applyNumberFormat="1" applyFont="1" applyAlignment="1">
      <alignment horizontal="center"/>
    </xf>
    <xf numFmtId="4" fontId="54" fillId="0" borderId="0" xfId="0" applyNumberFormat="1" applyFont="1" applyAlignment="1">
      <alignment horizontal="center" vertical="center"/>
    </xf>
    <xf numFmtId="4" fontId="72" fillId="0" borderId="0" xfId="0" applyNumberFormat="1" applyFont="1" applyAlignment="1">
      <alignment horizontal="center"/>
    </xf>
    <xf numFmtId="0" fontId="46" fillId="0" borderId="46" xfId="0" applyFont="1" applyBorder="1"/>
    <xf numFmtId="3" fontId="35" fillId="28" borderId="58" xfId="49" applyNumberFormat="1" applyFont="1" applyFill="1" applyBorder="1" applyAlignment="1">
      <alignment horizontal="left" vertical="center" wrapText="1"/>
    </xf>
    <xf numFmtId="1" fontId="46" fillId="0" borderId="65" xfId="0" applyNumberFormat="1" applyFont="1" applyBorder="1"/>
    <xf numFmtId="0" fontId="52" fillId="0" borderId="17" xfId="0" applyFont="1" applyBorder="1" applyAlignment="1">
      <alignment horizontal="center" vertical="center"/>
    </xf>
    <xf numFmtId="0" fontId="45" fillId="0" borderId="17" xfId="0" applyFont="1" applyFill="1" applyBorder="1" applyAlignment="1" applyProtection="1">
      <alignment horizontal="center" vertical="center"/>
    </xf>
    <xf numFmtId="0" fontId="45" fillId="0" borderId="19" xfId="0" applyFont="1" applyFill="1" applyBorder="1" applyAlignment="1" applyProtection="1">
      <alignment horizontal="center" vertical="center"/>
    </xf>
    <xf numFmtId="171" fontId="41" fillId="0" borderId="0" xfId="0" applyNumberFormat="1" applyFont="1"/>
    <xf numFmtId="4" fontId="53" fillId="0" borderId="0" xfId="0" applyNumberFormat="1" applyFont="1"/>
    <xf numFmtId="0" fontId="45" fillId="0" borderId="17" xfId="0" applyFont="1" applyFill="1" applyBorder="1" applyAlignment="1" applyProtection="1">
      <alignment horizontal="left" vertical="center" wrapText="1"/>
    </xf>
    <xf numFmtId="4" fontId="55" fillId="0" borderId="11" xfId="0" applyNumberFormat="1" applyFont="1" applyBorder="1" applyAlignment="1">
      <alignment vertical="center"/>
    </xf>
    <xf numFmtId="0" fontId="73" fillId="0" borderId="50" xfId="0" applyFont="1" applyFill="1" applyBorder="1" applyAlignment="1">
      <alignment horizontal="center" vertical="center" textRotation="90" wrapText="1"/>
    </xf>
    <xf numFmtId="0" fontId="73" fillId="0" borderId="21" xfId="0" applyFont="1" applyBorder="1" applyAlignment="1">
      <alignment horizontal="center" vertical="center" textRotation="90" wrapText="1"/>
    </xf>
    <xf numFmtId="4" fontId="0" fillId="0" borderId="11" xfId="0" applyNumberFormat="1" applyBorder="1"/>
    <xf numFmtId="0" fontId="23" fillId="0" borderId="0" xfId="0" applyFont="1"/>
    <xf numFmtId="4" fontId="23" fillId="0" borderId="0" xfId="0" applyNumberFormat="1" applyFont="1"/>
    <xf numFmtId="0" fontId="23" fillId="0" borderId="0" xfId="0" applyFont="1" applyAlignment="1"/>
    <xf numFmtId="0" fontId="65" fillId="0" borderId="11" xfId="0" applyFont="1" applyBorder="1" applyAlignment="1">
      <alignment horizontal="center" vertical="center"/>
    </xf>
    <xf numFmtId="4" fontId="59" fillId="0" borderId="11" xfId="0" applyNumberFormat="1" applyFont="1" applyBorder="1"/>
    <xf numFmtId="4" fontId="65" fillId="0" borderId="11" xfId="0" applyNumberFormat="1" applyFont="1" applyBorder="1" applyAlignment="1">
      <alignment horizontal="right" vertical="center"/>
    </xf>
    <xf numFmtId="4" fontId="65" fillId="28" borderId="11" xfId="0" applyNumberFormat="1" applyFont="1" applyFill="1" applyBorder="1" applyAlignment="1">
      <alignment horizontal="right" vertical="center"/>
    </xf>
    <xf numFmtId="4" fontId="65" fillId="0" borderId="11" xfId="0" applyNumberFormat="1" applyFont="1" applyBorder="1" applyAlignment="1">
      <alignment horizontal="center" vertical="center"/>
    </xf>
    <xf numFmtId="4" fontId="59" fillId="0" borderId="11" xfId="0" applyNumberFormat="1" applyFont="1" applyBorder="1" applyAlignment="1">
      <alignment vertical="center"/>
    </xf>
    <xf numFmtId="0" fontId="41" fillId="0" borderId="0" xfId="0" applyFont="1" applyAlignment="1">
      <alignment horizontal="center"/>
    </xf>
    <xf numFmtId="0" fontId="41" fillId="0" borderId="0" xfId="0" applyFont="1" applyAlignment="1">
      <alignment horizontal="left" wrapText="1"/>
    </xf>
    <xf numFmtId="0" fontId="41" fillId="0" borderId="11" xfId="0" applyFont="1" applyBorder="1" applyAlignment="1">
      <alignment horizontal="center"/>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4" fontId="41" fillId="0" borderId="11" xfId="0" applyNumberFormat="1" applyFont="1" applyBorder="1" applyAlignment="1"/>
    <xf numFmtId="0" fontId="42" fillId="0" borderId="11" xfId="0" applyFont="1" applyBorder="1" applyAlignment="1">
      <alignment horizontal="center"/>
    </xf>
    <xf numFmtId="4" fontId="42" fillId="0" borderId="11" xfId="0" applyNumberFormat="1" applyFont="1" applyBorder="1" applyAlignment="1">
      <alignment horizontal="right"/>
    </xf>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0" fontId="42" fillId="0" borderId="11" xfId="0" applyFont="1" applyBorder="1" applyAlignment="1">
      <alignment vertical="center"/>
    </xf>
    <xf numFmtId="4" fontId="42" fillId="0" borderId="11" xfId="0" applyNumberFormat="1" applyFont="1" applyBorder="1" applyAlignment="1"/>
    <xf numFmtId="4" fontId="41" fillId="0" borderId="0" xfId="47" applyNumberFormat="1" applyFont="1"/>
    <xf numFmtId="4" fontId="41" fillId="0" borderId="11" xfId="0" applyNumberFormat="1" applyFont="1" applyBorder="1" applyAlignment="1">
      <alignment horizontal="center"/>
    </xf>
    <xf numFmtId="10" fontId="41" fillId="0" borderId="11" xfId="0" applyNumberFormat="1" applyFont="1" applyBorder="1" applyAlignment="1">
      <alignment horizontal="center"/>
    </xf>
    <xf numFmtId="4" fontId="41" fillId="0" borderId="11" xfId="47" applyNumberFormat="1" applyFont="1" applyBorder="1" applyAlignment="1">
      <alignment horizontal="right"/>
    </xf>
    <xf numFmtId="4" fontId="41" fillId="0" borderId="11" xfId="0" applyNumberFormat="1" applyFont="1" applyBorder="1"/>
    <xf numFmtId="10" fontId="41" fillId="0" borderId="11" xfId="0" applyNumberFormat="1" applyFont="1" applyBorder="1"/>
    <xf numFmtId="4" fontId="41" fillId="0" borderId="11" xfId="47" applyNumberFormat="1" applyFont="1" applyBorder="1"/>
    <xf numFmtId="4" fontId="42" fillId="0" borderId="11" xfId="0" applyNumberFormat="1" applyFont="1" applyBorder="1"/>
    <xf numFmtId="10" fontId="42" fillId="0" borderId="11" xfId="0" applyNumberFormat="1" applyFont="1" applyBorder="1"/>
    <xf numFmtId="4" fontId="42" fillId="0" borderId="11" xfId="47" applyNumberFormat="1" applyFont="1" applyBorder="1"/>
    <xf numFmtId="0" fontId="46" fillId="0" borderId="0" xfId="0" applyFont="1" applyAlignment="1"/>
    <xf numFmtId="0" fontId="41" fillId="0" borderId="11" xfId="0" applyFont="1" applyBorder="1" applyAlignment="1">
      <alignment vertical="center"/>
    </xf>
    <xf numFmtId="4" fontId="41" fillId="0" borderId="11" xfId="0" applyNumberFormat="1" applyFont="1" applyBorder="1" applyAlignment="1">
      <alignment horizontal="right" vertical="center"/>
    </xf>
    <xf numFmtId="4" fontId="41" fillId="0" borderId="11" xfId="0" applyNumberFormat="1" applyFont="1" applyBorder="1" applyAlignment="1">
      <alignment horizontal="right"/>
    </xf>
    <xf numFmtId="0" fontId="40" fillId="30" borderId="0" xfId="0" applyFont="1" applyFill="1" applyBorder="1" applyAlignment="1">
      <alignment horizontal="left" wrapText="1"/>
    </xf>
    <xf numFmtId="49" fontId="0" fillId="0" borderId="0" xfId="0" applyNumberFormat="1"/>
    <xf numFmtId="1" fontId="64" fillId="0" borderId="0" xfId="0" applyNumberFormat="1" applyFont="1" applyAlignment="1">
      <alignment horizontal="center"/>
    </xf>
    <xf numFmtId="49" fontId="64" fillId="0" borderId="0" xfId="0" applyNumberFormat="1" applyFont="1"/>
    <xf numFmtId="4" fontId="69" fillId="0" borderId="0" xfId="0" applyNumberFormat="1" applyFont="1"/>
    <xf numFmtId="0" fontId="0" fillId="0" borderId="0" xfId="0" applyAlignment="1">
      <alignment horizontal="center"/>
    </xf>
    <xf numFmtId="4" fontId="0" fillId="0" borderId="66" xfId="0" applyNumberFormat="1" applyBorder="1"/>
    <xf numFmtId="4" fontId="69" fillId="0" borderId="66" xfId="0" applyNumberFormat="1" applyFont="1" applyBorder="1"/>
    <xf numFmtId="4" fontId="0" fillId="0" borderId="0" xfId="0" applyNumberFormat="1" applyBorder="1"/>
    <xf numFmtId="4" fontId="69" fillId="0" borderId="0" xfId="0" applyNumberFormat="1" applyFont="1" applyBorder="1"/>
    <xf numFmtId="4" fontId="69" fillId="0" borderId="57" xfId="0" applyNumberFormat="1" applyFont="1" applyBorder="1"/>
    <xf numFmtId="4" fontId="0" fillId="0" borderId="67" xfId="0" applyNumberFormat="1" applyBorder="1"/>
    <xf numFmtId="4" fontId="0" fillId="0" borderId="12" xfId="0" applyNumberFormat="1" applyBorder="1"/>
    <xf numFmtId="4" fontId="69" fillId="0" borderId="67" xfId="0" applyNumberFormat="1" applyFont="1" applyBorder="1"/>
    <xf numFmtId="4" fontId="69" fillId="0" borderId="12" xfId="0" applyNumberFormat="1" applyFont="1" applyBorder="1"/>
    <xf numFmtId="4" fontId="69" fillId="0" borderId="68" xfId="0" applyNumberFormat="1" applyFont="1" applyBorder="1"/>
    <xf numFmtId="4" fontId="0" fillId="0" borderId="34" xfId="0" applyNumberFormat="1" applyBorder="1" applyAlignment="1">
      <alignment horizontal="center" vertical="center" wrapText="1"/>
    </xf>
    <xf numFmtId="4" fontId="0" fillId="0" borderId="63" xfId="0" applyNumberFormat="1" applyBorder="1" applyAlignment="1">
      <alignment horizontal="center" vertical="center" wrapText="1"/>
    </xf>
    <xf numFmtId="0" fontId="0" fillId="0" borderId="63" xfId="0" applyBorder="1" applyAlignment="1">
      <alignment horizontal="center" vertical="center" wrapText="1"/>
    </xf>
    <xf numFmtId="0" fontId="75" fillId="0" borderId="34"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14" xfId="0" applyFont="1" applyBorder="1" applyAlignment="1">
      <alignment horizontal="center" vertical="center" wrapText="1"/>
    </xf>
    <xf numFmtId="0" fontId="0" fillId="0" borderId="11" xfId="0" applyBorder="1"/>
    <xf numFmtId="0" fontId="0" fillId="0" borderId="11" xfId="0" applyBorder="1" applyAlignment="1">
      <alignment horizontal="center"/>
    </xf>
    <xf numFmtId="4" fontId="64" fillId="0" borderId="11" xfId="0" applyNumberFormat="1" applyFont="1" applyBorder="1"/>
    <xf numFmtId="0" fontId="64" fillId="0" borderId="11" xfId="0" applyFont="1" applyBorder="1" applyAlignment="1">
      <alignment horizontal="center"/>
    </xf>
    <xf numFmtId="4" fontId="0" fillId="0" borderId="0" xfId="0" applyNumberFormat="1" applyFont="1"/>
    <xf numFmtId="4" fontId="59" fillId="0" borderId="11" xfId="0" applyNumberFormat="1" applyFont="1" applyBorder="1" applyAlignment="1">
      <alignment horizontal="center"/>
    </xf>
    <xf numFmtId="4" fontId="0" fillId="0" borderId="0" xfId="0" applyNumberFormat="1" applyAlignment="1">
      <alignment horizontal="center"/>
    </xf>
    <xf numFmtId="0" fontId="55" fillId="0" borderId="0" xfId="0" applyFont="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0" fontId="36" fillId="0" borderId="0" xfId="0" applyFont="1"/>
    <xf numFmtId="0" fontId="36" fillId="0" borderId="0" xfId="0" applyFont="1" applyBorder="1"/>
    <xf numFmtId="0" fontId="23" fillId="0" borderId="11" xfId="0" applyFont="1" applyBorder="1" applyAlignment="1">
      <alignment horizontal="center" vertical="center"/>
    </xf>
    <xf numFmtId="0" fontId="23" fillId="0" borderId="11" xfId="0" applyFont="1" applyBorder="1"/>
    <xf numFmtId="0" fontId="23" fillId="0" borderId="11" xfId="0" applyFont="1" applyBorder="1" applyAlignment="1">
      <alignment horizontal="center" vertical="center" wrapText="1"/>
    </xf>
    <xf numFmtId="170" fontId="23" fillId="0" borderId="11" xfId="0" applyNumberFormat="1" applyFont="1" applyBorder="1"/>
    <xf numFmtId="0" fontId="23" fillId="32" borderId="11" xfId="0" applyFont="1" applyFill="1" applyBorder="1"/>
    <xf numFmtId="3" fontId="23" fillId="0" borderId="11" xfId="0" applyNumberFormat="1" applyFont="1" applyBorder="1" applyAlignment="1">
      <alignment horizontal="right"/>
    </xf>
    <xf numFmtId="0" fontId="23" fillId="33" borderId="11" xfId="0" applyFont="1" applyFill="1" applyBorder="1"/>
    <xf numFmtId="0" fontId="23" fillId="0" borderId="11" xfId="0" applyFont="1" applyFill="1" applyBorder="1"/>
    <xf numFmtId="4" fontId="52" fillId="28" borderId="17" xfId="48" applyNumberFormat="1" applyFont="1" applyFill="1" applyBorder="1" applyAlignment="1" applyProtection="1">
      <alignment horizontal="right" vertical="center" wrapText="1"/>
    </xf>
    <xf numFmtId="10" fontId="52" fillId="28" borderId="17" xfId="48" applyNumberFormat="1" applyFont="1" applyFill="1" applyBorder="1" applyAlignment="1" applyProtection="1">
      <alignment horizontal="center" vertical="center" wrapText="1"/>
    </xf>
    <xf numFmtId="3" fontId="23" fillId="0" borderId="11" xfId="0" applyNumberFormat="1" applyFont="1" applyBorder="1"/>
    <xf numFmtId="0" fontId="36" fillId="0" borderId="11" xfId="0" applyFont="1" applyBorder="1" applyAlignment="1">
      <alignment horizontal="left" vertical="center"/>
    </xf>
    <xf numFmtId="3" fontId="36" fillId="0" borderId="11" xfId="0" applyNumberFormat="1" applyFont="1" applyBorder="1" applyAlignment="1">
      <alignment vertical="center"/>
    </xf>
    <xf numFmtId="165" fontId="23" fillId="0" borderId="0" xfId="0" applyNumberFormat="1" applyFont="1"/>
    <xf numFmtId="0" fontId="52" fillId="33" borderId="17" xfId="0" applyFont="1" applyFill="1" applyBorder="1" applyAlignment="1">
      <alignment horizontal="center" vertical="center" wrapText="1"/>
    </xf>
    <xf numFmtId="4" fontId="52" fillId="0" borderId="17" xfId="48" applyNumberFormat="1" applyFont="1" applyFill="1" applyBorder="1" applyAlignment="1" applyProtection="1">
      <alignment horizontal="right" vertical="center" wrapText="1"/>
    </xf>
    <xf numFmtId="10" fontId="52" fillId="0" borderId="17" xfId="48" applyNumberFormat="1" applyFont="1" applyFill="1" applyBorder="1" applyAlignment="1" applyProtection="1">
      <alignment horizontal="center" vertical="center" wrapText="1"/>
    </xf>
    <xf numFmtId="0" fontId="52" fillId="28" borderId="11" xfId="0" applyFont="1" applyFill="1" applyBorder="1" applyAlignment="1">
      <alignment vertical="center" wrapText="1"/>
    </xf>
    <xf numFmtId="0" fontId="52" fillId="28" borderId="58" xfId="0" applyFont="1" applyFill="1" applyBorder="1" applyAlignment="1">
      <alignment vertical="center" wrapText="1"/>
    </xf>
    <xf numFmtId="4" fontId="52" fillId="28" borderId="58" xfId="48" applyNumberFormat="1" applyFont="1" applyFill="1" applyBorder="1" applyAlignment="1" applyProtection="1">
      <alignment horizontal="right" vertical="center" wrapText="1"/>
    </xf>
    <xf numFmtId="10" fontId="52" fillId="28" borderId="58" xfId="48" applyNumberFormat="1" applyFont="1" applyFill="1" applyBorder="1" applyAlignment="1" applyProtection="1">
      <alignment horizontal="center" vertical="center" wrapText="1"/>
    </xf>
    <xf numFmtId="4" fontId="37" fillId="36" borderId="17" xfId="48" applyNumberFormat="1" applyFont="1" applyFill="1" applyBorder="1" applyAlignment="1" applyProtection="1">
      <alignment horizontal="right" vertical="center" wrapText="1"/>
    </xf>
    <xf numFmtId="10" fontId="37" fillId="36" borderId="17" xfId="48" applyNumberFormat="1" applyFont="1" applyFill="1" applyBorder="1" applyAlignment="1" applyProtection="1">
      <alignment horizontal="center" vertical="center" wrapText="1"/>
    </xf>
    <xf numFmtId="4" fontId="52" fillId="0" borderId="58" xfId="48" applyNumberFormat="1" applyFont="1" applyFill="1" applyBorder="1" applyAlignment="1" applyProtection="1">
      <alignment horizontal="right" vertical="center" wrapText="1"/>
    </xf>
    <xf numFmtId="10" fontId="52" fillId="0" borderId="58" xfId="48" applyNumberFormat="1" applyFont="1" applyFill="1" applyBorder="1" applyAlignment="1" applyProtection="1">
      <alignment horizontal="center" vertical="center" wrapText="1"/>
    </xf>
    <xf numFmtId="4" fontId="70" fillId="0" borderId="0" xfId="0" applyNumberFormat="1" applyFont="1" applyAlignment="1">
      <alignment vertical="center"/>
    </xf>
    <xf numFmtId="49" fontId="37" fillId="31" borderId="58" xfId="0" applyNumberFormat="1" applyFont="1" applyFill="1" applyBorder="1" applyAlignment="1">
      <alignment vertical="center" wrapText="1"/>
    </xf>
    <xf numFmtId="4" fontId="37" fillId="31" borderId="58" xfId="48" applyNumberFormat="1" applyFont="1" applyFill="1" applyBorder="1" applyAlignment="1" applyProtection="1">
      <alignment horizontal="right" vertical="center" wrapText="1"/>
    </xf>
    <xf numFmtId="10" fontId="37" fillId="31" borderId="58" xfId="48" applyNumberFormat="1" applyFont="1" applyFill="1" applyBorder="1" applyAlignment="1" applyProtection="1">
      <alignment horizontal="center" vertical="center" wrapText="1"/>
    </xf>
    <xf numFmtId="49" fontId="52" fillId="20" borderId="17" xfId="0" applyNumberFormat="1" applyFont="1" applyFill="1" applyBorder="1" applyAlignment="1">
      <alignment horizontal="center" vertical="center" wrapText="1"/>
    </xf>
    <xf numFmtId="49" fontId="37" fillId="20" borderId="17" xfId="0" applyNumberFormat="1" applyFont="1" applyFill="1" applyBorder="1" applyAlignment="1">
      <alignment vertical="center" wrapText="1"/>
    </xf>
    <xf numFmtId="4" fontId="37" fillId="20" borderId="17" xfId="48" applyNumberFormat="1" applyFont="1" applyFill="1" applyBorder="1" applyAlignment="1" applyProtection="1">
      <alignment horizontal="right" vertical="center" wrapText="1"/>
    </xf>
    <xf numFmtId="10" fontId="37" fillId="20" borderId="17" xfId="48" applyNumberFormat="1" applyFont="1" applyFill="1" applyBorder="1" applyAlignment="1" applyProtection="1">
      <alignment horizontal="center" vertical="center" wrapText="1"/>
    </xf>
    <xf numFmtId="0" fontId="37" fillId="31" borderId="17" xfId="0" applyFont="1" applyFill="1" applyBorder="1" applyAlignment="1">
      <alignment wrapText="1"/>
    </xf>
    <xf numFmtId="0" fontId="52" fillId="0" borderId="58" xfId="0" applyFont="1" applyBorder="1"/>
    <xf numFmtId="0" fontId="52" fillId="0" borderId="58" xfId="0" applyFont="1" applyBorder="1" applyAlignment="1">
      <alignment wrapText="1"/>
    </xf>
    <xf numFmtId="4" fontId="37" fillId="26" borderId="17" xfId="48" applyNumberFormat="1" applyFont="1" applyFill="1" applyBorder="1" applyAlignment="1">
      <alignment horizontal="right" vertical="top" wrapText="1"/>
    </xf>
    <xf numFmtId="10" fontId="37" fillId="26" borderId="17" xfId="48" applyNumberFormat="1" applyFont="1" applyFill="1" applyBorder="1" applyAlignment="1">
      <alignment horizontal="center" vertical="top" wrapText="1"/>
    </xf>
    <xf numFmtId="4" fontId="37" fillId="26" borderId="17" xfId="48" applyNumberFormat="1" applyFont="1" applyFill="1" applyBorder="1" applyAlignment="1" applyProtection="1">
      <alignment horizontal="right" vertical="center" wrapText="1"/>
    </xf>
    <xf numFmtId="10" fontId="37" fillId="26" borderId="17" xfId="48" applyNumberFormat="1" applyFont="1" applyFill="1" applyBorder="1" applyAlignment="1" applyProtection="1">
      <alignment horizontal="center" vertical="center" wrapText="1"/>
    </xf>
    <xf numFmtId="4" fontId="37" fillId="27" borderId="17" xfId="48" applyNumberFormat="1" applyFont="1" applyFill="1" applyBorder="1" applyAlignment="1" applyProtection="1">
      <alignment horizontal="right" vertical="center" wrapText="1"/>
    </xf>
    <xf numFmtId="10" fontId="37" fillId="27" borderId="17" xfId="48" applyNumberFormat="1" applyFont="1" applyFill="1" applyBorder="1" applyAlignment="1" applyProtection="1">
      <alignment horizontal="center" vertical="center" wrapText="1"/>
    </xf>
    <xf numFmtId="4" fontId="23" fillId="0" borderId="0" xfId="0" applyNumberFormat="1" applyFont="1" applyAlignment="1">
      <alignment horizontal="left"/>
    </xf>
    <xf numFmtId="0" fontId="23" fillId="0" borderId="0" xfId="0" applyFont="1" applyAlignment="1">
      <alignment wrapText="1"/>
    </xf>
    <xf numFmtId="4" fontId="23" fillId="0" borderId="0" xfId="0" applyNumberFormat="1" applyFont="1" applyAlignment="1">
      <alignment horizontal="right"/>
    </xf>
    <xf numFmtId="3" fontId="23" fillId="0" borderId="0" xfId="0" applyNumberFormat="1" applyFont="1" applyAlignment="1">
      <alignment horizontal="right"/>
    </xf>
    <xf numFmtId="10" fontId="23" fillId="0" borderId="0" xfId="0" applyNumberFormat="1" applyFont="1" applyAlignment="1">
      <alignment horizontal="right"/>
    </xf>
    <xf numFmtId="0" fontId="23" fillId="0" borderId="0" xfId="0" applyFont="1" applyAlignment="1">
      <alignment horizontal="right"/>
    </xf>
    <xf numFmtId="10" fontId="23" fillId="0" borderId="0" xfId="0" applyNumberFormat="1" applyFont="1"/>
    <xf numFmtId="4" fontId="74" fillId="0" borderId="0" xfId="0" applyNumberFormat="1" applyFont="1"/>
    <xf numFmtId="0" fontId="55" fillId="0" borderId="0" xfId="0" applyFont="1" applyAlignment="1"/>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65" fontId="39" fillId="28" borderId="0" xfId="0" applyNumberFormat="1" applyFont="1" applyFill="1" applyAlignment="1">
      <alignment horizontal="center"/>
    </xf>
    <xf numFmtId="0" fontId="59" fillId="27" borderId="0" xfId="0" applyFont="1" applyFill="1" applyAlignment="1">
      <alignment horizontal="right" vertical="center"/>
    </xf>
    <xf numFmtId="0" fontId="59" fillId="28" borderId="0" xfId="0" applyFont="1" applyFill="1" applyAlignment="1">
      <alignment horizontal="right" vertical="center"/>
    </xf>
    <xf numFmtId="0" fontId="55" fillId="0" borderId="0" xfId="0" applyFont="1" applyAlignment="1">
      <alignment horizontal="center"/>
    </xf>
    <xf numFmtId="0" fontId="55" fillId="0" borderId="0" xfId="0" applyFont="1" applyAlignment="1">
      <alignment horizontal="left"/>
    </xf>
    <xf numFmtId="10" fontId="37" fillId="38" borderId="49" xfId="0" applyNumberFormat="1" applyFont="1" applyFill="1" applyBorder="1" applyAlignment="1">
      <alignment horizontal="center" vertical="center" wrapText="1"/>
    </xf>
    <xf numFmtId="0" fontId="41" fillId="0" borderId="0" xfId="0" applyFont="1" applyAlignment="1">
      <alignment horizontal="left"/>
    </xf>
    <xf numFmtId="0" fontId="41" fillId="0" borderId="0" xfId="0" applyFont="1" applyAlignment="1">
      <alignment horizontal="left"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49" fontId="42" fillId="0" borderId="0" xfId="0" applyNumberFormat="1" applyFont="1" applyAlignment="1">
      <alignment horizontal="left" vertical="center"/>
    </xf>
    <xf numFmtId="0" fontId="42" fillId="0" borderId="0" xfId="0" applyFont="1" applyFill="1" applyAlignment="1">
      <alignment vertical="center" wrapText="1"/>
    </xf>
    <xf numFmtId="4" fontId="41" fillId="0" borderId="0" xfId="47" applyNumberFormat="1" applyFont="1" applyAlignment="1">
      <alignment horizontal="right" vertical="center"/>
    </xf>
    <xf numFmtId="10" fontId="41" fillId="0" borderId="0" xfId="47" applyNumberFormat="1" applyFont="1" applyAlignment="1">
      <alignment horizontal="right" vertical="center"/>
    </xf>
    <xf numFmtId="4" fontId="41" fillId="0" borderId="0" xfId="47" applyNumberFormat="1" applyFont="1" applyAlignment="1">
      <alignment vertical="center"/>
    </xf>
    <xf numFmtId="10" fontId="41" fillId="0" borderId="0" xfId="47" applyNumberFormat="1" applyFont="1" applyAlignment="1">
      <alignment vertical="center"/>
    </xf>
    <xf numFmtId="3" fontId="42" fillId="0" borderId="0" xfId="49" applyNumberFormat="1" applyFont="1" applyFill="1" applyBorder="1" applyAlignment="1">
      <alignment horizontal="center" vertical="center"/>
    </xf>
    <xf numFmtId="49" fontId="42" fillId="0" borderId="0" xfId="49" applyNumberFormat="1" applyFont="1" applyFill="1" applyBorder="1" applyAlignment="1">
      <alignment horizontal="center" vertical="center"/>
    </xf>
    <xf numFmtId="0" fontId="42" fillId="0" borderId="0" xfId="0" applyFont="1" applyFill="1" applyBorder="1" applyAlignment="1">
      <alignment horizontal="left"/>
    </xf>
    <xf numFmtId="0" fontId="42" fillId="0" borderId="0" xfId="0" applyFont="1" applyAlignment="1">
      <alignment horizontal="center" vertical="center"/>
    </xf>
    <xf numFmtId="49" fontId="42" fillId="0" borderId="0" xfId="0" applyNumberFormat="1" applyFont="1" applyAlignment="1">
      <alignment horizontal="center" vertical="center"/>
    </xf>
    <xf numFmtId="0" fontId="42" fillId="0" borderId="0" xfId="0" applyFont="1" applyBorder="1" applyAlignment="1">
      <alignment horizontal="center"/>
    </xf>
    <xf numFmtId="0" fontId="42" fillId="0" borderId="0" xfId="0" applyFont="1" applyFill="1" applyBorder="1" applyAlignment="1" applyProtection="1">
      <alignment wrapText="1"/>
    </xf>
    <xf numFmtId="4" fontId="41" fillId="0" borderId="0" xfId="47" applyNumberFormat="1" applyFont="1" applyFill="1" applyBorder="1" applyAlignment="1">
      <alignment horizontal="right" vertical="center"/>
    </xf>
    <xf numFmtId="10" fontId="41" fillId="0" borderId="0" xfId="47" applyNumberFormat="1" applyFont="1" applyFill="1" applyBorder="1" applyAlignment="1">
      <alignment horizontal="right" vertical="center"/>
    </xf>
    <xf numFmtId="4" fontId="41" fillId="0" borderId="0" xfId="47" applyNumberFormat="1" applyFont="1" applyFill="1" applyAlignment="1">
      <alignment vertical="center"/>
    </xf>
    <xf numFmtId="10" fontId="41" fillId="0" borderId="0" xfId="47" applyNumberFormat="1" applyFont="1" applyFill="1" applyAlignment="1">
      <alignment vertical="center"/>
    </xf>
    <xf numFmtId="0" fontId="76" fillId="0" borderId="0" xfId="0" applyFont="1" applyAlignment="1">
      <alignment horizontal="center" vertical="center"/>
    </xf>
    <xf numFmtId="49" fontId="76" fillId="0" borderId="0" xfId="0" applyNumberFormat="1" applyFont="1" applyAlignment="1">
      <alignment horizontal="center" vertical="center"/>
    </xf>
    <xf numFmtId="0" fontId="76" fillId="0" borderId="0"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0" xfId="0" applyFont="1" applyAlignment="1">
      <alignment horizontal="center" vertical="center" wrapText="1"/>
    </xf>
    <xf numFmtId="3" fontId="41" fillId="0" borderId="0" xfId="0" applyNumberFormat="1" applyFont="1" applyAlignment="1">
      <alignment horizontal="lef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center" vertical="center" wrapText="1"/>
    </xf>
    <xf numFmtId="3" fontId="42" fillId="0" borderId="32" xfId="1" applyNumberFormat="1" applyFont="1" applyFill="1" applyBorder="1" applyAlignment="1">
      <alignment horizontal="left" vertical="center" wrapText="1"/>
    </xf>
    <xf numFmtId="4" fontId="42" fillId="0" borderId="32" xfId="47" applyNumberFormat="1" applyFont="1" applyFill="1" applyBorder="1" applyAlignment="1">
      <alignment horizontal="right" vertical="center" wrapText="1"/>
    </xf>
    <xf numFmtId="10" fontId="42" fillId="0" borderId="32" xfId="47" applyNumberFormat="1" applyFont="1" applyFill="1" applyBorder="1" applyAlignment="1">
      <alignment horizontal="right" vertical="center" wrapText="1"/>
    </xf>
    <xf numFmtId="4" fontId="41" fillId="0" borderId="32" xfId="47" applyNumberFormat="1" applyFont="1" applyBorder="1" applyAlignment="1">
      <alignment horizontal="right" vertical="center" wrapText="1"/>
    </xf>
    <xf numFmtId="10" fontId="41" fillId="0" borderId="32" xfId="47" applyNumberFormat="1" applyFont="1" applyBorder="1" applyAlignment="1">
      <alignment horizontal="right" vertical="center" wrapText="1"/>
    </xf>
    <xf numFmtId="49" fontId="41" fillId="0" borderId="0" xfId="0" applyNumberFormat="1" applyFont="1" applyBorder="1" applyAlignment="1">
      <alignment horizontal="center" vertical="center"/>
    </xf>
    <xf numFmtId="0" fontId="41" fillId="0" borderId="0" xfId="1" applyNumberFormat="1" applyFont="1" applyBorder="1" applyAlignment="1">
      <alignment horizontal="center" vertical="center" wrapText="1"/>
    </xf>
    <xf numFmtId="3" fontId="41" fillId="0" borderId="0" xfId="1" applyNumberFormat="1" applyFont="1" applyFill="1" applyBorder="1" applyAlignment="1">
      <alignment horizontal="left" vertical="center" wrapText="1"/>
    </xf>
    <xf numFmtId="4" fontId="41" fillId="0" borderId="0" xfId="47" applyNumberFormat="1" applyFont="1" applyBorder="1" applyAlignment="1">
      <alignment horizontal="right" vertical="center"/>
    </xf>
    <xf numFmtId="10" fontId="41" fillId="0" borderId="0" xfId="47" applyNumberFormat="1" applyFont="1" applyBorder="1" applyAlignment="1">
      <alignment horizontal="right" vertical="center"/>
    </xf>
    <xf numFmtId="4" fontId="41" fillId="0" borderId="0" xfId="47" applyNumberFormat="1" applyFont="1" applyBorder="1" applyAlignment="1">
      <alignment vertical="center"/>
    </xf>
    <xf numFmtId="10" fontId="41" fillId="0" borderId="0" xfId="47" applyNumberFormat="1" applyFont="1" applyBorder="1" applyAlignment="1">
      <alignment vertical="center"/>
    </xf>
    <xf numFmtId="0" fontId="42" fillId="0" borderId="20" xfId="0" applyFont="1" applyBorder="1" applyAlignment="1">
      <alignment vertical="center" wrapText="1"/>
    </xf>
    <xf numFmtId="4" fontId="42" fillId="0" borderId="20" xfId="47" applyNumberFormat="1" applyFont="1" applyBorder="1" applyAlignment="1">
      <alignment horizontal="right" vertical="center"/>
    </xf>
    <xf numFmtId="10" fontId="42" fillId="0" borderId="20" xfId="47" applyNumberFormat="1" applyFont="1" applyBorder="1" applyAlignment="1">
      <alignment horizontal="right" vertical="center"/>
    </xf>
    <xf numFmtId="4" fontId="42" fillId="0" borderId="20" xfId="47" applyNumberFormat="1" applyFont="1" applyBorder="1" applyAlignment="1">
      <alignment vertical="center"/>
    </xf>
    <xf numFmtId="10" fontId="42" fillId="0" borderId="20" xfId="47" applyNumberFormat="1" applyFont="1" applyBorder="1" applyAlignment="1">
      <alignment vertical="center"/>
    </xf>
    <xf numFmtId="3" fontId="42" fillId="0" borderId="29" xfId="1" applyNumberFormat="1" applyFont="1" applyFill="1" applyBorder="1" applyAlignment="1">
      <alignment horizontal="left" vertical="center" wrapText="1"/>
    </xf>
    <xf numFmtId="4" fontId="42" fillId="0" borderId="29" xfId="47" applyNumberFormat="1" applyFont="1" applyFill="1" applyBorder="1" applyAlignment="1">
      <alignment horizontal="right" vertical="center" wrapText="1"/>
    </xf>
    <xf numFmtId="4" fontId="42" fillId="0" borderId="46" xfId="47" applyNumberFormat="1" applyFont="1" applyFill="1" applyBorder="1" applyAlignment="1">
      <alignment horizontal="right" vertical="center" wrapText="1"/>
    </xf>
    <xf numFmtId="10" fontId="42" fillId="0" borderId="46" xfId="47" applyNumberFormat="1" applyFont="1" applyFill="1" applyBorder="1" applyAlignment="1">
      <alignment horizontal="right" vertical="center" wrapText="1"/>
    </xf>
    <xf numFmtId="4" fontId="41" fillId="0" borderId="29" xfId="47" applyNumberFormat="1" applyFont="1" applyBorder="1" applyAlignment="1">
      <alignment horizontal="right" vertical="center" wrapText="1"/>
    </xf>
    <xf numFmtId="4" fontId="41" fillId="0" borderId="46" xfId="47" applyNumberFormat="1" applyFont="1" applyBorder="1" applyAlignment="1">
      <alignment horizontal="right" vertical="center" wrapText="1"/>
    </xf>
    <xf numFmtId="10" fontId="41" fillId="0" borderId="46" xfId="47" applyNumberFormat="1" applyFont="1" applyBorder="1" applyAlignment="1">
      <alignment horizontal="right" vertical="center" wrapText="1"/>
    </xf>
    <xf numFmtId="49" fontId="41" fillId="0" borderId="0" xfId="0" applyNumberFormat="1" applyFont="1" applyAlignment="1">
      <alignment horizontal="left" vertical="center"/>
    </xf>
    <xf numFmtId="0" fontId="42" fillId="0" borderId="0" xfId="0" applyFont="1" applyBorder="1" applyAlignment="1">
      <alignment vertical="center" wrapText="1"/>
    </xf>
    <xf numFmtId="4" fontId="42" fillId="0" borderId="0" xfId="47" applyNumberFormat="1" applyFont="1" applyBorder="1" applyAlignment="1">
      <alignment horizontal="right" vertical="center"/>
    </xf>
    <xf numFmtId="10" fontId="42" fillId="0" borderId="0" xfId="47" applyNumberFormat="1" applyFont="1" applyBorder="1" applyAlignment="1">
      <alignment horizontal="right" vertical="center"/>
    </xf>
    <xf numFmtId="4" fontId="42" fillId="0" borderId="0" xfId="47" applyNumberFormat="1" applyFont="1" applyBorder="1" applyAlignment="1">
      <alignment vertical="center"/>
    </xf>
    <xf numFmtId="10" fontId="42" fillId="0" borderId="0" xfId="47" applyNumberFormat="1" applyFont="1" applyBorder="1" applyAlignment="1">
      <alignment vertical="center"/>
    </xf>
    <xf numFmtId="3" fontId="41" fillId="28" borderId="48" xfId="0" applyNumberFormat="1" applyFont="1" applyFill="1" applyBorder="1" applyAlignment="1">
      <alignment horizontal="left" vertical="center" wrapText="1"/>
    </xf>
    <xf numFmtId="49" fontId="41" fillId="0" borderId="0" xfId="1" applyNumberFormat="1" applyFont="1" applyBorder="1" applyAlignment="1">
      <alignment horizontal="center" vertical="center" wrapText="1"/>
    </xf>
    <xf numFmtId="3" fontId="42" fillId="0" borderId="0" xfId="1" applyNumberFormat="1" applyFont="1" applyFill="1" applyBorder="1" applyAlignment="1">
      <alignment horizontal="left" vertical="center" wrapText="1"/>
    </xf>
    <xf numFmtId="4" fontId="42" fillId="0" borderId="0" xfId="47" applyNumberFormat="1" applyFont="1" applyFill="1" applyBorder="1" applyAlignment="1">
      <alignment horizontal="right" vertical="center" wrapText="1"/>
    </xf>
    <xf numFmtId="10" fontId="42" fillId="0" borderId="0" xfId="47" applyNumberFormat="1" applyFont="1" applyFill="1" applyBorder="1" applyAlignment="1">
      <alignment horizontal="right" vertical="center" wrapText="1"/>
    </xf>
    <xf numFmtId="4" fontId="41" fillId="0" borderId="0" xfId="47" applyNumberFormat="1" applyFont="1" applyBorder="1" applyAlignment="1">
      <alignment horizontal="right" vertical="center" wrapText="1"/>
    </xf>
    <xf numFmtId="10" fontId="41" fillId="0" borderId="0" xfId="47" applyNumberFormat="1" applyFont="1" applyBorder="1" applyAlignment="1">
      <alignment horizontal="right" vertical="center" wrapText="1"/>
    </xf>
    <xf numFmtId="0" fontId="41" fillId="0" borderId="0" xfId="0" applyFont="1" applyBorder="1"/>
    <xf numFmtId="4" fontId="41" fillId="40" borderId="0" xfId="0" applyNumberFormat="1" applyFont="1" applyFill="1" applyAlignment="1">
      <alignment horizontal="center"/>
    </xf>
    <xf numFmtId="4" fontId="41" fillId="39" borderId="0" xfId="0" applyNumberFormat="1" applyFont="1" applyFill="1" applyAlignment="1">
      <alignment horizontal="center"/>
    </xf>
    <xf numFmtId="4" fontId="54" fillId="41" borderId="0" xfId="0" applyNumberFormat="1" applyFont="1" applyFill="1"/>
    <xf numFmtId="4" fontId="54" fillId="42" borderId="0" xfId="0" applyNumberFormat="1" applyFont="1" applyFill="1"/>
    <xf numFmtId="4" fontId="41" fillId="0" borderId="0" xfId="0" applyNumberFormat="1" applyFont="1" applyAlignment="1">
      <alignment horizontal="center" vertical="center"/>
    </xf>
    <xf numFmtId="4" fontId="41" fillId="40" borderId="0" xfId="0" applyNumberFormat="1" applyFont="1" applyFill="1" applyAlignment="1">
      <alignment horizontal="right"/>
    </xf>
    <xf numFmtId="4" fontId="41" fillId="39" borderId="0" xfId="0" applyNumberFormat="1" applyFont="1" applyFill="1"/>
    <xf numFmtId="0" fontId="62" fillId="0" borderId="0" xfId="0" applyFont="1" applyAlignment="1">
      <alignment horizontal="center" vertical="center"/>
    </xf>
    <xf numFmtId="4" fontId="41" fillId="0" borderId="0" xfId="0" applyNumberFormat="1" applyFont="1" applyAlignment="1">
      <alignment horizontal="left" vertical="center"/>
    </xf>
    <xf numFmtId="0" fontId="41" fillId="0" borderId="0" xfId="0" applyFont="1" applyAlignment="1">
      <alignment vertical="center"/>
    </xf>
    <xf numFmtId="4" fontId="54" fillId="40" borderId="0" xfId="0" applyNumberFormat="1" applyFont="1" applyFill="1" applyAlignment="1">
      <alignment horizontal="center" vertical="center"/>
    </xf>
    <xf numFmtId="4" fontId="54" fillId="39" borderId="0" xfId="0" applyNumberFormat="1" applyFont="1" applyFill="1" applyAlignment="1">
      <alignment horizontal="center" vertical="center"/>
    </xf>
    <xf numFmtId="4" fontId="54" fillId="41" borderId="0" xfId="0" applyNumberFormat="1" applyFont="1" applyFill="1" applyAlignment="1">
      <alignment horizontal="center" vertical="center"/>
    </xf>
    <xf numFmtId="4" fontId="54" fillId="42" borderId="0" xfId="0" applyNumberFormat="1" applyFont="1" applyFill="1" applyAlignment="1">
      <alignment horizontal="center" vertical="center"/>
    </xf>
    <xf numFmtId="3" fontId="42" fillId="0" borderId="11" xfId="49" applyNumberFormat="1" applyFont="1" applyBorder="1" applyAlignment="1">
      <alignment horizontal="center" vertical="center" textRotation="90" wrapText="1"/>
    </xf>
    <xf numFmtId="49" fontId="42" fillId="0" borderId="11" xfId="49" applyNumberFormat="1" applyFont="1" applyBorder="1" applyAlignment="1">
      <alignment horizontal="center" vertical="center" textRotation="90" wrapText="1"/>
    </xf>
    <xf numFmtId="49" fontId="42" fillId="0" borderId="13"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 fontId="42" fillId="0" borderId="11" xfId="47" applyNumberFormat="1" applyFont="1" applyBorder="1" applyAlignment="1">
      <alignment horizontal="center" textRotation="90" wrapText="1"/>
    </xf>
    <xf numFmtId="10" fontId="42" fillId="0" borderId="11" xfId="47" applyNumberFormat="1" applyFont="1" applyBorder="1" applyAlignment="1">
      <alignment horizontal="center" textRotation="90" wrapText="1"/>
    </xf>
    <xf numFmtId="4" fontId="42" fillId="0" borderId="34" xfId="47" applyNumberFormat="1" applyFont="1" applyBorder="1" applyAlignment="1">
      <alignment horizontal="center" textRotation="90" wrapText="1"/>
    </xf>
    <xf numFmtId="4" fontId="42" fillId="0" borderId="11" xfId="47" applyNumberFormat="1" applyFont="1" applyFill="1" applyBorder="1" applyAlignment="1">
      <alignment horizontal="center" textRotation="90" wrapText="1"/>
    </xf>
    <xf numFmtId="3" fontId="42" fillId="0" borderId="30" xfId="49" applyNumberFormat="1" applyFont="1" applyBorder="1" applyAlignment="1">
      <alignment horizontal="center" vertical="center" wrapText="1"/>
    </xf>
    <xf numFmtId="49" fontId="42" fillId="0" borderId="30" xfId="49" applyNumberFormat="1" applyFont="1" applyBorder="1" applyAlignment="1">
      <alignment horizontal="center" vertical="center" wrapText="1"/>
    </xf>
    <xf numFmtId="49" fontId="42" fillId="0" borderId="31" xfId="49" applyNumberFormat="1" applyFont="1" applyBorder="1" applyAlignment="1">
      <alignment horizontal="center" vertical="center" wrapText="1"/>
    </xf>
    <xf numFmtId="0" fontId="42" fillId="0" borderId="30" xfId="49" applyFont="1" applyBorder="1" applyAlignment="1">
      <alignment horizontal="center" vertical="center" wrapText="1"/>
    </xf>
    <xf numFmtId="4" fontId="42" fillId="0" borderId="30" xfId="47" applyNumberFormat="1" applyFont="1" applyBorder="1" applyAlignment="1">
      <alignment horizontal="center" vertical="center" wrapText="1"/>
    </xf>
    <xf numFmtId="1" fontId="42" fillId="0" borderId="45" xfId="47" applyNumberFormat="1" applyFont="1" applyBorder="1" applyAlignment="1">
      <alignment horizontal="center" vertical="center" wrapText="1"/>
    </xf>
    <xf numFmtId="1" fontId="42" fillId="0" borderId="47" xfId="47" applyNumberFormat="1" applyFont="1" applyBorder="1" applyAlignment="1">
      <alignment horizontal="center" vertical="center" wrapText="1"/>
    </xf>
    <xf numFmtId="1" fontId="42" fillId="0" borderId="35" xfId="47" applyNumberFormat="1" applyFont="1" applyFill="1" applyBorder="1" applyAlignment="1">
      <alignment horizontal="center" vertical="center" wrapText="1"/>
    </xf>
    <xf numFmtId="0" fontId="42" fillId="27" borderId="0" xfId="0" applyFont="1" applyFill="1" applyAlignment="1">
      <alignment horizontal="center" vertical="center"/>
    </xf>
    <xf numFmtId="49" fontId="42" fillId="27" borderId="0" xfId="0" applyNumberFormat="1" applyFont="1" applyFill="1" applyAlignment="1">
      <alignment horizontal="center" vertical="center"/>
    </xf>
    <xf numFmtId="49" fontId="41" fillId="27" borderId="0" xfId="0" applyNumberFormat="1" applyFont="1" applyFill="1" applyAlignment="1">
      <alignment horizontal="left" vertical="center"/>
    </xf>
    <xf numFmtId="0" fontId="41" fillId="27" borderId="0" xfId="0" applyFont="1" applyFill="1" applyAlignment="1">
      <alignment horizontal="center" vertical="center"/>
    </xf>
    <xf numFmtId="49" fontId="41" fillId="27" borderId="0" xfId="0" applyNumberFormat="1" applyFont="1" applyFill="1" applyAlignment="1">
      <alignment horizontal="center" vertical="center"/>
    </xf>
    <xf numFmtId="0" fontId="42" fillId="27" borderId="0" xfId="0" applyFont="1" applyFill="1" applyAlignment="1">
      <alignment vertical="center" wrapText="1"/>
    </xf>
    <xf numFmtId="4" fontId="41" fillId="27" borderId="0" xfId="47" applyNumberFormat="1" applyFont="1" applyFill="1" applyAlignment="1">
      <alignment horizontal="right" vertical="center"/>
    </xf>
    <xf numFmtId="10" fontId="41" fillId="27" borderId="0" xfId="47" applyNumberFormat="1" applyFont="1" applyFill="1" applyAlignment="1">
      <alignment horizontal="right" vertical="center"/>
    </xf>
    <xf numFmtId="4" fontId="41" fillId="27" borderId="0" xfId="47" applyNumberFormat="1" applyFont="1" applyFill="1" applyAlignment="1">
      <alignment vertical="center"/>
    </xf>
    <xf numFmtId="10" fontId="41" fillId="27" borderId="0" xfId="47" applyNumberFormat="1" applyFont="1" applyFill="1" applyAlignment="1">
      <alignment vertical="center"/>
    </xf>
    <xf numFmtId="3" fontId="42" fillId="0" borderId="0" xfId="49" applyNumberFormat="1" applyFont="1" applyFill="1" applyBorder="1" applyAlignment="1">
      <alignment horizontal="left" vertical="center" wrapText="1"/>
    </xf>
    <xf numFmtId="4" fontId="41" fillId="0" borderId="0" xfId="0" applyNumberFormat="1" applyFont="1" applyBorder="1"/>
    <xf numFmtId="4" fontId="41" fillId="0" borderId="0" xfId="0" applyNumberFormat="1" applyFont="1" applyBorder="1" applyAlignment="1">
      <alignment vertical="center"/>
    </xf>
    <xf numFmtId="4" fontId="41" fillId="28" borderId="0" xfId="0" applyNumberFormat="1" applyFont="1" applyFill="1" applyBorder="1"/>
    <xf numFmtId="0" fontId="41" fillId="28" borderId="0" xfId="0" applyFont="1" applyFill="1" applyBorder="1"/>
    <xf numFmtId="0" fontId="41" fillId="0" borderId="0" xfId="0" applyFont="1" applyAlignment="1">
      <alignment horizontal="left" vertical="center" wrapText="1"/>
    </xf>
    <xf numFmtId="0" fontId="41" fillId="0" borderId="0" xfId="0" applyNumberFormat="1" applyFont="1" applyAlignment="1">
      <alignment horizontal="center" vertical="center"/>
    </xf>
    <xf numFmtId="3" fontId="41" fillId="0" borderId="0" xfId="0" applyNumberFormat="1" applyFont="1" applyBorder="1" applyAlignment="1">
      <alignment horizontal="left" vertical="center" wrapText="1"/>
    </xf>
    <xf numFmtId="4" fontId="42" fillId="0" borderId="32" xfId="47" applyNumberFormat="1" applyFont="1" applyBorder="1" applyAlignment="1">
      <alignment horizontal="right" vertical="center" wrapText="1"/>
    </xf>
    <xf numFmtId="4" fontId="42" fillId="0" borderId="33" xfId="47" applyNumberFormat="1" applyFont="1" applyBorder="1" applyAlignment="1">
      <alignment horizontal="right" vertical="center" wrapText="1"/>
    </xf>
    <xf numFmtId="0" fontId="41" fillId="0" borderId="0" xfId="0" applyFont="1" applyAlignment="1">
      <alignment vertical="center" wrapText="1"/>
    </xf>
    <xf numFmtId="4" fontId="42" fillId="0" borderId="0" xfId="47" applyNumberFormat="1" applyFont="1" applyBorder="1" applyAlignment="1">
      <alignment horizontal="right" vertical="center" wrapText="1"/>
    </xf>
    <xf numFmtId="3" fontId="42" fillId="28" borderId="0" xfId="49" applyNumberFormat="1" applyFont="1" applyFill="1" applyBorder="1" applyAlignment="1">
      <alignment horizontal="center" vertical="center"/>
    </xf>
    <xf numFmtId="49" fontId="42" fillId="28" borderId="0" xfId="49" applyNumberFormat="1" applyFont="1" applyFill="1" applyBorder="1" applyAlignment="1">
      <alignment horizontal="center" vertical="center"/>
    </xf>
    <xf numFmtId="49" fontId="42" fillId="28" borderId="0" xfId="0" applyNumberFormat="1" applyFont="1" applyFill="1" applyBorder="1" applyAlignment="1" applyProtection="1">
      <alignment horizontal="left" vertical="top"/>
    </xf>
    <xf numFmtId="0" fontId="41" fillId="28" borderId="0" xfId="0" applyFont="1" applyFill="1" applyAlignment="1">
      <alignment horizontal="center" vertical="center"/>
    </xf>
    <xf numFmtId="49" fontId="41" fillId="28" borderId="0" xfId="0" applyNumberFormat="1" applyFont="1" applyFill="1" applyAlignment="1">
      <alignment horizontal="center" vertical="center"/>
    </xf>
    <xf numFmtId="0" fontId="42" fillId="28" borderId="0" xfId="0" applyFont="1" applyFill="1" applyAlignment="1">
      <alignment vertical="center" wrapText="1"/>
    </xf>
    <xf numFmtId="4" fontId="41" fillId="28" borderId="0" xfId="47" applyNumberFormat="1" applyFont="1" applyFill="1" applyBorder="1" applyAlignment="1">
      <alignment horizontal="right" vertical="center"/>
    </xf>
    <xf numFmtId="10" fontId="41" fillId="28" borderId="0" xfId="47" applyNumberFormat="1" applyFont="1" applyFill="1" applyBorder="1" applyAlignment="1">
      <alignment horizontal="right" vertical="center"/>
    </xf>
    <xf numFmtId="4" fontId="41" fillId="28" borderId="0" xfId="47" applyNumberFormat="1" applyFont="1" applyFill="1" applyAlignment="1">
      <alignment vertical="center"/>
    </xf>
    <xf numFmtId="10" fontId="41" fillId="28" borderId="0" xfId="47" applyNumberFormat="1" applyFont="1" applyFill="1" applyAlignment="1">
      <alignment vertical="center"/>
    </xf>
    <xf numFmtId="4" fontId="41" fillId="28" borderId="0" xfId="47" applyNumberFormat="1" applyFont="1" applyFill="1" applyBorder="1" applyAlignment="1">
      <alignment horizontal="right" vertical="center" wrapText="1"/>
    </xf>
    <xf numFmtId="4" fontId="41" fillId="28" borderId="0" xfId="0" applyNumberFormat="1" applyFont="1" applyFill="1"/>
    <xf numFmtId="0" fontId="42" fillId="28" borderId="0" xfId="0" applyFont="1" applyFill="1" applyBorder="1" applyAlignment="1">
      <alignment horizontal="left"/>
    </xf>
    <xf numFmtId="0" fontId="42" fillId="28" borderId="0" xfId="0" applyFont="1" applyFill="1" applyAlignment="1">
      <alignment horizontal="center" vertical="center"/>
    </xf>
    <xf numFmtId="49" fontId="42" fillId="28" borderId="0" xfId="0" applyNumberFormat="1" applyFont="1" applyFill="1" applyAlignment="1">
      <alignment horizontal="center" vertical="center"/>
    </xf>
    <xf numFmtId="0" fontId="42" fillId="28" borderId="0" xfId="0" applyFont="1" applyFill="1" applyBorder="1" applyAlignment="1">
      <alignment horizontal="center"/>
    </xf>
    <xf numFmtId="0" fontId="42" fillId="28" borderId="0" xfId="0" applyFont="1" applyFill="1" applyBorder="1" applyAlignment="1" applyProtection="1">
      <alignment vertical="center" wrapText="1"/>
    </xf>
    <xf numFmtId="0" fontId="76" fillId="28" borderId="0" xfId="0" applyFont="1" applyFill="1" applyAlignment="1">
      <alignment horizontal="center" vertical="center"/>
    </xf>
    <xf numFmtId="49" fontId="76" fillId="28" borderId="0" xfId="0" applyNumberFormat="1" applyFont="1" applyFill="1" applyAlignment="1">
      <alignment horizontal="center" vertical="center"/>
    </xf>
    <xf numFmtId="0" fontId="76" fillId="28" borderId="0" xfId="0" applyFont="1" applyFill="1" applyAlignment="1">
      <alignment vertical="center" wrapText="1"/>
    </xf>
    <xf numFmtId="3" fontId="42" fillId="28" borderId="0" xfId="49" applyNumberFormat="1" applyFont="1" applyFill="1" applyBorder="1" applyAlignment="1">
      <alignment horizontal="left" vertical="center"/>
    </xf>
    <xf numFmtId="49" fontId="41" fillId="28" borderId="0" xfId="49" applyNumberFormat="1" applyFont="1" applyFill="1" applyBorder="1" applyAlignment="1">
      <alignment horizontal="center" vertical="center"/>
    </xf>
    <xf numFmtId="0" fontId="41" fillId="28" borderId="0" xfId="0" applyFont="1" applyFill="1" applyAlignment="1">
      <alignment horizontal="center" vertical="center" wrapText="1"/>
    </xf>
    <xf numFmtId="3" fontId="41" fillId="28" borderId="0" xfId="0" applyNumberFormat="1" applyFont="1" applyFill="1" applyAlignment="1">
      <alignment horizontal="left" vertical="center" wrapText="1"/>
    </xf>
    <xf numFmtId="0" fontId="41" fillId="35" borderId="0" xfId="0" applyFont="1" applyFill="1" applyBorder="1"/>
    <xf numFmtId="3" fontId="41" fillId="28" borderId="0" xfId="0" applyNumberFormat="1" applyFont="1" applyFill="1" applyBorder="1" applyAlignment="1">
      <alignment horizontal="left" vertical="center" wrapText="1"/>
    </xf>
    <xf numFmtId="49" fontId="41" fillId="28" borderId="0" xfId="0" applyNumberFormat="1" applyFont="1" applyFill="1" applyAlignment="1">
      <alignment horizontal="left" vertical="center"/>
    </xf>
    <xf numFmtId="49" fontId="41"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3" fontId="42" fillId="28" borderId="32" xfId="1" applyNumberFormat="1" applyFont="1" applyFill="1" applyBorder="1" applyAlignment="1">
      <alignment horizontal="left" vertical="center" wrapText="1"/>
    </xf>
    <xf numFmtId="4" fontId="42" fillId="28" borderId="32" xfId="47" applyNumberFormat="1" applyFont="1" applyFill="1" applyBorder="1" applyAlignment="1">
      <alignment horizontal="right" vertical="center" wrapText="1"/>
    </xf>
    <xf numFmtId="10" fontId="42" fillId="28" borderId="32" xfId="47" applyNumberFormat="1" applyFont="1" applyFill="1" applyBorder="1" applyAlignment="1">
      <alignment horizontal="right" vertical="center" wrapText="1"/>
    </xf>
    <xf numFmtId="4" fontId="41" fillId="28" borderId="32" xfId="47" applyNumberFormat="1" applyFont="1" applyFill="1" applyBorder="1" applyAlignment="1">
      <alignment horizontal="right" vertical="center" wrapText="1"/>
    </xf>
    <xf numFmtId="10" fontId="41" fillId="28" borderId="32" xfId="47" applyNumberFormat="1" applyFont="1" applyFill="1" applyBorder="1" applyAlignment="1">
      <alignment horizontal="right" vertical="center" wrapText="1"/>
    </xf>
    <xf numFmtId="49" fontId="41" fillId="28" borderId="0" xfId="0" applyNumberFormat="1" applyFont="1" applyFill="1" applyBorder="1" applyAlignment="1">
      <alignment horizontal="center" vertical="center"/>
    </xf>
    <xf numFmtId="49" fontId="41" fillId="28" borderId="0" xfId="1" applyNumberFormat="1" applyFont="1" applyFill="1" applyBorder="1" applyAlignment="1">
      <alignment horizontal="center" vertical="center" wrapText="1"/>
    </xf>
    <xf numFmtId="3" fontId="41" fillId="28" borderId="0" xfId="1" applyNumberFormat="1" applyFont="1" applyFill="1" applyBorder="1" applyAlignment="1">
      <alignment horizontal="left" vertical="center" wrapText="1"/>
    </xf>
    <xf numFmtId="4" fontId="41" fillId="28" borderId="0" xfId="47" applyNumberFormat="1" applyFont="1" applyFill="1" applyBorder="1" applyAlignment="1">
      <alignment vertical="center"/>
    </xf>
    <xf numFmtId="10" fontId="41" fillId="28" borderId="0" xfId="47" applyNumberFormat="1" applyFont="1" applyFill="1" applyBorder="1" applyAlignment="1">
      <alignment vertical="center"/>
    </xf>
    <xf numFmtId="0" fontId="42" fillId="28" borderId="20" xfId="0" applyFont="1" applyFill="1" applyBorder="1" applyAlignment="1">
      <alignment vertical="center" wrapText="1"/>
    </xf>
    <xf numFmtId="4" fontId="42" fillId="28" borderId="20" xfId="47" applyNumberFormat="1" applyFont="1" applyFill="1" applyBorder="1" applyAlignment="1">
      <alignment horizontal="right" vertical="center"/>
    </xf>
    <xf numFmtId="10" fontId="42" fillId="28" borderId="20" xfId="47" applyNumberFormat="1" applyFont="1" applyFill="1" applyBorder="1" applyAlignment="1">
      <alignment horizontal="right" vertical="center"/>
    </xf>
    <xf numFmtId="4" fontId="42" fillId="28" borderId="20" xfId="47" applyNumberFormat="1" applyFont="1" applyFill="1" applyBorder="1" applyAlignment="1">
      <alignment vertical="center"/>
    </xf>
    <xf numFmtId="10" fontId="42" fillId="28" borderId="20" xfId="47" applyNumberFormat="1" applyFont="1" applyFill="1" applyBorder="1" applyAlignment="1">
      <alignment vertical="center"/>
    </xf>
    <xf numFmtId="3" fontId="42" fillId="28" borderId="29" xfId="1" applyNumberFormat="1" applyFont="1" applyFill="1" applyBorder="1" applyAlignment="1">
      <alignment horizontal="left" vertical="center" wrapText="1"/>
    </xf>
    <xf numFmtId="4" fontId="42" fillId="28" borderId="29" xfId="47" applyNumberFormat="1" applyFont="1" applyFill="1" applyBorder="1" applyAlignment="1">
      <alignment horizontal="right" vertical="center" wrapText="1"/>
    </xf>
    <xf numFmtId="4" fontId="42" fillId="28" borderId="46" xfId="47" applyNumberFormat="1" applyFont="1" applyFill="1" applyBorder="1" applyAlignment="1">
      <alignment horizontal="right" vertical="center" wrapText="1"/>
    </xf>
    <xf numFmtId="10" fontId="42" fillId="28" borderId="46" xfId="47" applyNumberFormat="1" applyFont="1" applyFill="1" applyBorder="1" applyAlignment="1">
      <alignment horizontal="right" vertical="center" wrapText="1"/>
    </xf>
    <xf numFmtId="4" fontId="41" fillId="28" borderId="29" xfId="47" applyNumberFormat="1" applyFont="1" applyFill="1" applyBorder="1" applyAlignment="1">
      <alignment horizontal="right" vertical="center" wrapText="1"/>
    </xf>
    <xf numFmtId="4" fontId="41" fillId="28" borderId="46" xfId="47" applyNumberFormat="1" applyFont="1" applyFill="1" applyBorder="1" applyAlignment="1">
      <alignment horizontal="right" vertical="center" wrapText="1"/>
    </xf>
    <xf numFmtId="10" fontId="41" fillId="28" borderId="46" xfId="47" applyNumberFormat="1" applyFont="1" applyFill="1" applyBorder="1" applyAlignment="1">
      <alignment horizontal="right" vertical="center" wrapText="1"/>
    </xf>
    <xf numFmtId="4" fontId="42" fillId="28" borderId="33" xfId="47" applyNumberFormat="1" applyFont="1" applyFill="1" applyBorder="1" applyAlignment="1">
      <alignment horizontal="right" vertical="center" wrapText="1"/>
    </xf>
    <xf numFmtId="0" fontId="41" fillId="28" borderId="0" xfId="1" applyNumberFormat="1" applyFont="1" applyFill="1" applyBorder="1" applyAlignment="1">
      <alignment horizontal="center" vertical="center" wrapText="1"/>
    </xf>
    <xf numFmtId="4" fontId="41" fillId="28" borderId="0" xfId="47" applyNumberFormat="1" applyFont="1" applyFill="1" applyAlignment="1">
      <alignment horizontal="right" vertical="center"/>
    </xf>
    <xf numFmtId="10" fontId="41" fillId="28" borderId="0" xfId="47" applyNumberFormat="1" applyFont="1" applyFill="1" applyAlignment="1">
      <alignment horizontal="right" vertical="center"/>
    </xf>
    <xf numFmtId="3" fontId="42" fillId="27" borderId="0" xfId="49" applyNumberFormat="1" applyFont="1" applyFill="1" applyBorder="1" applyAlignment="1">
      <alignment horizontal="left" vertical="center" wrapText="1"/>
    </xf>
    <xf numFmtId="0" fontId="41" fillId="34" borderId="0" xfId="0" applyFont="1" applyFill="1" applyBorder="1"/>
    <xf numFmtId="3" fontId="42" fillId="0" borderId="0" xfId="0" applyNumberFormat="1" applyFont="1" applyBorder="1" applyAlignment="1">
      <alignment horizontal="left" vertical="center" wrapText="1"/>
    </xf>
    <xf numFmtId="49" fontId="42" fillId="27" borderId="0" xfId="0" applyNumberFormat="1" applyFont="1" applyFill="1" applyAlignment="1">
      <alignment horizontal="left" vertical="center"/>
    </xf>
    <xf numFmtId="3" fontId="42" fillId="25" borderId="0" xfId="49" applyNumberFormat="1" applyFont="1" applyFill="1" applyBorder="1" applyAlignment="1">
      <alignment horizontal="left" vertical="center" wrapText="1"/>
    </xf>
    <xf numFmtId="4" fontId="42" fillId="27" borderId="0" xfId="47" applyNumberFormat="1" applyFont="1" applyFill="1" applyAlignment="1">
      <alignment horizontal="right" vertical="center"/>
    </xf>
    <xf numFmtId="10" fontId="42" fillId="27" borderId="0" xfId="47" applyNumberFormat="1" applyFont="1" applyFill="1" applyAlignment="1">
      <alignment horizontal="right" vertical="center"/>
    </xf>
    <xf numFmtId="4" fontId="42" fillId="27" borderId="0" xfId="47" applyNumberFormat="1" applyFont="1" applyFill="1" applyAlignment="1">
      <alignment vertical="center"/>
    </xf>
    <xf numFmtId="10" fontId="42" fillId="27" borderId="0" xfId="47" applyNumberFormat="1" applyFont="1" applyFill="1" applyAlignment="1">
      <alignment vertical="center"/>
    </xf>
    <xf numFmtId="4" fontId="54" fillId="27" borderId="0" xfId="47" applyNumberFormat="1" applyFont="1" applyFill="1" applyAlignment="1">
      <alignment vertical="center"/>
    </xf>
    <xf numFmtId="10" fontId="54" fillId="27" borderId="0" xfId="47" applyNumberFormat="1" applyFont="1" applyFill="1" applyAlignment="1">
      <alignment vertical="center"/>
    </xf>
    <xf numFmtId="0" fontId="54" fillId="0" borderId="0" xfId="0" applyFont="1" applyBorder="1"/>
    <xf numFmtId="0" fontId="54" fillId="0" borderId="0" xfId="0" applyFont="1"/>
    <xf numFmtId="4" fontId="54" fillId="0" borderId="0" xfId="0" applyNumberFormat="1" applyFont="1"/>
    <xf numFmtId="4" fontId="54" fillId="40" borderId="0" xfId="0" applyNumberFormat="1" applyFont="1" applyFill="1" applyAlignment="1">
      <alignment horizontal="right"/>
    </xf>
    <xf numFmtId="4" fontId="54" fillId="39" borderId="0" xfId="0" applyNumberFormat="1" applyFont="1" applyFill="1"/>
    <xf numFmtId="0" fontId="42" fillId="0" borderId="0" xfId="0" applyFont="1"/>
    <xf numFmtId="3" fontId="42" fillId="25" borderId="0" xfId="49" applyNumberFormat="1" applyFont="1" applyFill="1" applyBorder="1" applyAlignment="1">
      <alignment horizontal="center" vertical="center"/>
    </xf>
    <xf numFmtId="49" fontId="42" fillId="25" borderId="0" xfId="49" applyNumberFormat="1" applyFont="1" applyFill="1" applyBorder="1" applyAlignment="1">
      <alignment horizontal="center" vertical="center"/>
    </xf>
    <xf numFmtId="3" fontId="42" fillId="25" borderId="0" xfId="49" applyNumberFormat="1" applyFont="1" applyFill="1" applyBorder="1" applyAlignment="1">
      <alignment horizontal="left" vertical="center"/>
    </xf>
    <xf numFmtId="3" fontId="46"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right" vertical="center"/>
    </xf>
    <xf numFmtId="10" fontId="41" fillId="25" borderId="0" xfId="47" applyNumberFormat="1" applyFont="1" applyFill="1" applyBorder="1" applyAlignment="1">
      <alignment horizontal="right" vertical="center"/>
    </xf>
    <xf numFmtId="4" fontId="41" fillId="25" borderId="0" xfId="47" applyNumberFormat="1" applyFont="1" applyFill="1" applyBorder="1" applyAlignment="1">
      <alignment horizontal="right" vertical="center" wrapText="1"/>
    </xf>
    <xf numFmtId="0" fontId="41" fillId="28" borderId="0" xfId="49" applyNumberFormat="1" applyFont="1" applyFill="1" applyBorder="1" applyAlignment="1">
      <alignment horizontal="center" vertical="center"/>
    </xf>
    <xf numFmtId="0" fontId="42" fillId="28" borderId="0" xfId="0" applyFont="1" applyFill="1" applyBorder="1" applyAlignment="1">
      <alignment horizontal="left" vertical="center"/>
    </xf>
    <xf numFmtId="0" fontId="42" fillId="28" borderId="0" xfId="0" applyFont="1" applyFill="1" applyBorder="1" applyAlignment="1">
      <alignment vertical="center" wrapText="1"/>
    </xf>
    <xf numFmtId="0" fontId="41" fillId="0" borderId="0" xfId="0" applyFont="1" applyFill="1" applyBorder="1" applyAlignment="1">
      <alignment horizontal="left" wrapText="1"/>
    </xf>
    <xf numFmtId="4" fontId="42" fillId="28" borderId="0" xfId="47" applyNumberFormat="1" applyFont="1" applyFill="1" applyBorder="1" applyAlignment="1">
      <alignment horizontal="right" vertical="center"/>
    </xf>
    <xf numFmtId="10" fontId="42" fillId="28" borderId="0" xfId="47" applyNumberFormat="1" applyFont="1" applyFill="1" applyBorder="1" applyAlignment="1">
      <alignment horizontal="right" vertical="center"/>
    </xf>
    <xf numFmtId="4" fontId="42" fillId="28" borderId="0" xfId="47" applyNumberFormat="1" applyFont="1" applyFill="1" applyBorder="1" applyAlignment="1">
      <alignment vertical="center"/>
    </xf>
    <xf numFmtId="10" fontId="42" fillId="28" borderId="0" xfId="47" applyNumberFormat="1" applyFont="1" applyFill="1" applyBorder="1" applyAlignment="1">
      <alignment vertical="center"/>
    </xf>
    <xf numFmtId="3" fontId="42" fillId="0" borderId="0" xfId="49" applyNumberFormat="1" applyFont="1" applyFill="1" applyBorder="1" applyAlignment="1">
      <alignment horizontal="left" vertical="center"/>
    </xf>
    <xf numFmtId="3" fontId="46" fillId="0" borderId="0" xfId="49" applyNumberFormat="1" applyFont="1" applyFill="1" applyBorder="1" applyAlignment="1">
      <alignment horizontal="center" vertical="center"/>
    </xf>
    <xf numFmtId="4" fontId="41" fillId="0" borderId="0" xfId="47" applyNumberFormat="1" applyFont="1" applyFill="1" applyBorder="1" applyAlignment="1">
      <alignment horizontal="right" vertical="center" wrapText="1"/>
    </xf>
    <xf numFmtId="0" fontId="41" fillId="0" borderId="0" xfId="0" applyFont="1" applyFill="1" applyBorder="1"/>
    <xf numFmtId="0" fontId="41" fillId="0" borderId="0" xfId="0" applyFont="1" applyFill="1"/>
    <xf numFmtId="4" fontId="41" fillId="0" borderId="0" xfId="0" applyNumberFormat="1" applyFont="1" applyFill="1"/>
    <xf numFmtId="49" fontId="42" fillId="0" borderId="0" xfId="0" applyNumberFormat="1" applyFont="1" applyFill="1" applyBorder="1" applyAlignment="1" applyProtection="1">
      <alignment horizontal="left" vertical="top"/>
    </xf>
    <xf numFmtId="0" fontId="76" fillId="0" borderId="0" xfId="0" applyFont="1" applyFill="1" applyAlignment="1">
      <alignment vertical="center" wrapText="1"/>
    </xf>
    <xf numFmtId="49" fontId="41" fillId="0" borderId="0" xfId="49" applyNumberFormat="1" applyFont="1" applyFill="1" applyBorder="1" applyAlignment="1">
      <alignment horizontal="center" vertical="center"/>
    </xf>
    <xf numFmtId="3" fontId="42" fillId="28" borderId="0" xfId="1" applyNumberFormat="1" applyFont="1" applyFill="1" applyBorder="1" applyAlignment="1">
      <alignment horizontal="left" vertical="center" wrapText="1"/>
    </xf>
    <xf numFmtId="4" fontId="42" fillId="28" borderId="0" xfId="47" applyNumberFormat="1" applyFont="1" applyFill="1" applyBorder="1" applyAlignment="1">
      <alignment horizontal="right" vertical="center" wrapText="1"/>
    </xf>
    <xf numFmtId="10" fontId="42" fillId="28" borderId="0" xfId="47" applyNumberFormat="1" applyFont="1" applyFill="1" applyBorder="1" applyAlignment="1">
      <alignment horizontal="right" vertical="center" wrapText="1"/>
    </xf>
    <xf numFmtId="10" fontId="41" fillId="28" borderId="0" xfId="47" applyNumberFormat="1" applyFont="1" applyFill="1" applyBorder="1" applyAlignment="1">
      <alignment horizontal="right" vertical="center" wrapText="1"/>
    </xf>
    <xf numFmtId="3" fontId="54" fillId="0" borderId="0" xfId="49" applyNumberFormat="1" applyFont="1" applyFill="1" applyBorder="1" applyAlignment="1">
      <alignment horizontal="center" vertical="center"/>
    </xf>
    <xf numFmtId="49" fontId="54" fillId="0" borderId="0" xfId="49" applyNumberFormat="1" applyFont="1" applyFill="1" applyBorder="1" applyAlignment="1">
      <alignment horizontal="center" vertical="center"/>
    </xf>
    <xf numFmtId="3" fontId="65" fillId="0" borderId="0" xfId="49" applyNumberFormat="1" applyFont="1" applyFill="1" applyBorder="1" applyAlignment="1">
      <alignment horizontal="center" vertical="center"/>
    </xf>
    <xf numFmtId="3" fontId="54" fillId="0" borderId="0" xfId="49" applyNumberFormat="1" applyFont="1" applyFill="1" applyBorder="1" applyAlignment="1">
      <alignment horizontal="left" vertical="center" wrapText="1"/>
    </xf>
    <xf numFmtId="0" fontId="42" fillId="0" borderId="0" xfId="0" applyFont="1" applyAlignment="1">
      <alignment vertical="center" wrapText="1"/>
    </xf>
    <xf numFmtId="49" fontId="76" fillId="0" borderId="0" xfId="49" applyNumberFormat="1" applyFont="1" applyFill="1" applyBorder="1" applyAlignment="1">
      <alignment horizontal="center" vertical="center"/>
    </xf>
    <xf numFmtId="3" fontId="78" fillId="0" borderId="0" xfId="49" applyNumberFormat="1" applyFont="1" applyFill="1" applyBorder="1" applyAlignment="1">
      <alignment horizontal="center" vertical="center"/>
    </xf>
    <xf numFmtId="3" fontId="76" fillId="0" borderId="0" xfId="49" applyNumberFormat="1" applyFont="1" applyFill="1" applyBorder="1" applyAlignment="1">
      <alignment horizontal="left" vertical="center" wrapText="1"/>
    </xf>
    <xf numFmtId="3" fontId="41" fillId="0" borderId="0" xfId="49" applyNumberFormat="1" applyFont="1" applyFill="1" applyBorder="1" applyAlignment="1">
      <alignment horizontal="center" vertical="center"/>
    </xf>
    <xf numFmtId="3" fontId="41" fillId="0" borderId="0" xfId="49" applyNumberFormat="1" applyFont="1" applyFill="1" applyBorder="1" applyAlignment="1">
      <alignment horizontal="left" vertical="center"/>
    </xf>
    <xf numFmtId="3" fontId="41" fillId="0" borderId="0" xfId="49" applyNumberFormat="1" applyFont="1" applyFill="1" applyBorder="1" applyAlignment="1">
      <alignment horizontal="left" vertical="center" wrapText="1"/>
    </xf>
    <xf numFmtId="0" fontId="42" fillId="0" borderId="0" xfId="0" applyFont="1" applyBorder="1" applyAlignment="1">
      <alignment horizontal="left" vertical="center"/>
    </xf>
    <xf numFmtId="0" fontId="41" fillId="0" borderId="0" xfId="0" applyFont="1" applyBorder="1" applyAlignment="1">
      <alignment horizontal="center" vertical="center"/>
    </xf>
    <xf numFmtId="49" fontId="41" fillId="0" borderId="0" xfId="0" applyNumberFormat="1" applyFont="1"/>
    <xf numFmtId="3" fontId="42" fillId="28" borderId="0" xfId="49" applyNumberFormat="1" applyFont="1" applyFill="1" applyBorder="1" applyAlignment="1">
      <alignment horizontal="left" vertical="center" wrapText="1"/>
    </xf>
    <xf numFmtId="0" fontId="41" fillId="0" borderId="0" xfId="0" applyFont="1" applyFill="1" applyAlignment="1">
      <alignment vertical="center" wrapText="1"/>
    </xf>
    <xf numFmtId="0" fontId="41" fillId="28" borderId="0" xfId="0" applyFont="1" applyFill="1" applyAlignment="1">
      <alignment vertical="center" wrapText="1"/>
    </xf>
    <xf numFmtId="49" fontId="42" fillId="28" borderId="0" xfId="0" applyNumberFormat="1" applyFont="1" applyFill="1" applyAlignment="1">
      <alignment horizontal="left" vertical="center"/>
    </xf>
    <xf numFmtId="4" fontId="41" fillId="28" borderId="48" xfId="47" applyNumberFormat="1" applyFont="1" applyFill="1" applyBorder="1" applyAlignment="1">
      <alignment horizontal="right" vertical="center"/>
    </xf>
    <xf numFmtId="10" fontId="41" fillId="28" borderId="48" xfId="47" applyNumberFormat="1" applyFont="1" applyFill="1" applyBorder="1" applyAlignment="1">
      <alignment horizontal="right" vertical="center"/>
    </xf>
    <xf numFmtId="4" fontId="41" fillId="28" borderId="48" xfId="47" applyNumberFormat="1" applyFont="1" applyFill="1" applyBorder="1" applyAlignment="1">
      <alignment vertical="center"/>
    </xf>
    <xf numFmtId="10" fontId="41" fillId="28" borderId="48" xfId="47" applyNumberFormat="1" applyFont="1" applyFill="1" applyBorder="1" applyAlignment="1">
      <alignment vertical="center"/>
    </xf>
    <xf numFmtId="3" fontId="54" fillId="28" borderId="0" xfId="49" applyNumberFormat="1" applyFont="1" applyFill="1" applyBorder="1" applyAlignment="1">
      <alignment horizontal="center" vertical="center"/>
    </xf>
    <xf numFmtId="49" fontId="54" fillId="28" borderId="0" xfId="49" applyNumberFormat="1" applyFont="1" applyFill="1" applyBorder="1" applyAlignment="1">
      <alignment horizontal="center" vertical="center"/>
    </xf>
    <xf numFmtId="4" fontId="41" fillId="34" borderId="0" xfId="47" applyNumberFormat="1" applyFont="1" applyFill="1" applyAlignment="1">
      <alignment horizontal="right" vertical="center"/>
    </xf>
    <xf numFmtId="49"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4" fontId="41" fillId="0" borderId="0" xfId="47" applyNumberFormat="1" applyFont="1" applyAlignment="1">
      <alignment horizontal="right"/>
    </xf>
    <xf numFmtId="10" fontId="41" fillId="0" borderId="0" xfId="47" applyNumberFormat="1" applyFont="1" applyAlignment="1">
      <alignment horizontal="right"/>
    </xf>
    <xf numFmtId="10" fontId="41" fillId="0" borderId="0" xfId="47" applyNumberFormat="1" applyFont="1"/>
    <xf numFmtId="49" fontId="76" fillId="0" borderId="0" xfId="0" applyNumberFormat="1" applyFont="1" applyFill="1" applyBorder="1" applyAlignment="1" applyProtection="1">
      <alignment horizontal="center" vertical="top"/>
    </xf>
    <xf numFmtId="49"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76" fillId="0" borderId="0" xfId="0" applyFont="1" applyFill="1" applyBorder="1" applyAlignment="1" applyProtection="1">
      <alignment vertical="center" wrapText="1"/>
    </xf>
    <xf numFmtId="49" fontId="41" fillId="0" borderId="0" xfId="0" applyNumberFormat="1" applyFont="1" applyFill="1"/>
    <xf numFmtId="0" fontId="55" fillId="28" borderId="0" xfId="0" applyFont="1" applyFill="1" applyBorder="1" applyAlignment="1">
      <alignment horizontal="center" vertical="center" wrapText="1"/>
    </xf>
    <xf numFmtId="3" fontId="54" fillId="28" borderId="0" xfId="1" applyNumberFormat="1" applyFont="1" applyFill="1" applyBorder="1" applyAlignment="1">
      <alignment horizontal="left" vertical="center" wrapText="1"/>
    </xf>
    <xf numFmtId="0" fontId="55" fillId="28" borderId="0" xfId="1" applyNumberFormat="1" applyFont="1" applyFill="1" applyBorder="1" applyAlignment="1">
      <alignment horizontal="center" vertical="center" wrapText="1"/>
    </xf>
    <xf numFmtId="3" fontId="55" fillId="28" borderId="0" xfId="1" applyNumberFormat="1" applyFont="1" applyFill="1" applyBorder="1" applyAlignment="1">
      <alignment horizontal="left" vertical="center" wrapText="1"/>
    </xf>
    <xf numFmtId="49" fontId="55" fillId="28" borderId="0" xfId="1" applyNumberFormat="1" applyFont="1" applyFill="1" applyBorder="1" applyAlignment="1">
      <alignment horizontal="center" vertical="center" wrapText="1"/>
    </xf>
    <xf numFmtId="49" fontId="55" fillId="0" borderId="0" xfId="1" applyNumberFormat="1" applyFont="1" applyBorder="1" applyAlignment="1">
      <alignment horizontal="center" vertical="center" wrapText="1"/>
    </xf>
    <xf numFmtId="3" fontId="55" fillId="0" borderId="0" xfId="1" applyNumberFormat="1" applyFont="1" applyFill="1" applyBorder="1" applyAlignment="1">
      <alignment horizontal="left" vertical="center" wrapText="1"/>
    </xf>
    <xf numFmtId="49" fontId="53"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center" vertical="center"/>
    </xf>
    <xf numFmtId="10" fontId="41" fillId="25" borderId="0" xfId="47" applyNumberFormat="1" applyFont="1" applyFill="1" applyBorder="1" applyAlignment="1">
      <alignment horizontal="center" vertical="center"/>
    </xf>
    <xf numFmtId="4" fontId="41" fillId="27" borderId="0" xfId="47" applyNumberFormat="1" applyFont="1" applyFill="1"/>
    <xf numFmtId="4" fontId="79" fillId="28" borderId="0" xfId="47" applyNumberFormat="1" applyFont="1" applyFill="1" applyAlignment="1">
      <alignment vertical="center"/>
    </xf>
    <xf numFmtId="10" fontId="79" fillId="28" borderId="0" xfId="47" applyNumberFormat="1" applyFont="1" applyFill="1" applyAlignment="1">
      <alignment vertical="center"/>
    </xf>
    <xf numFmtId="0" fontId="41" fillId="40" borderId="0" xfId="0" applyFont="1" applyFill="1"/>
    <xf numFmtId="0" fontId="41" fillId="39" borderId="0" xfId="0" applyFont="1" applyFill="1"/>
    <xf numFmtId="0" fontId="54" fillId="41" borderId="0" xfId="0" applyFont="1" applyFill="1"/>
    <xf numFmtId="0" fontId="54" fillId="42" borderId="0" xfId="0" applyFont="1" applyFill="1"/>
    <xf numFmtId="3" fontId="42" fillId="27" borderId="0" xfId="0" applyNumberFormat="1" applyFont="1" applyFill="1" applyAlignment="1">
      <alignment horizontal="left" vertical="center" wrapText="1"/>
    </xf>
    <xf numFmtId="0" fontId="55" fillId="0" borderId="0" xfId="0" applyFont="1" applyAlignment="1">
      <alignment horizontal="center" vertical="center" wrapText="1"/>
    </xf>
    <xf numFmtId="3" fontId="55" fillId="0" borderId="0" xfId="0" applyNumberFormat="1" applyFont="1" applyAlignment="1">
      <alignment horizontal="left" vertical="center" wrapText="1"/>
    </xf>
    <xf numFmtId="4" fontId="55" fillId="28" borderId="0" xfId="47" applyNumberFormat="1" applyFont="1" applyFill="1" applyAlignment="1">
      <alignment vertical="center"/>
    </xf>
    <xf numFmtId="10" fontId="55" fillId="28" borderId="0" xfId="47" applyNumberFormat="1" applyFont="1" applyFill="1" applyAlignment="1">
      <alignment vertical="center"/>
    </xf>
    <xf numFmtId="3" fontId="55" fillId="0" borderId="0" xfId="0" applyNumberFormat="1" applyFont="1" applyBorder="1" applyAlignment="1">
      <alignment horizontal="left" vertical="center" wrapText="1"/>
    </xf>
    <xf numFmtId="4" fontId="80" fillId="34" borderId="0" xfId="47" applyNumberFormat="1" applyFont="1" applyFill="1" applyAlignment="1">
      <alignment vertical="center"/>
    </xf>
    <xf numFmtId="10" fontId="80" fillId="34" borderId="0" xfId="47" applyNumberFormat="1" applyFont="1" applyFill="1" applyAlignment="1">
      <alignment vertical="center"/>
    </xf>
    <xf numFmtId="0" fontId="55" fillId="0" borderId="0" xfId="0" applyFont="1" applyBorder="1" applyAlignment="1">
      <alignment horizontal="center" vertical="center" wrapText="1"/>
    </xf>
    <xf numFmtId="49" fontId="55" fillId="0" borderId="0" xfId="0" applyNumberFormat="1" applyFont="1" applyBorder="1" applyAlignment="1">
      <alignment horizontal="center" vertical="center" wrapText="1"/>
    </xf>
    <xf numFmtId="4" fontId="80" fillId="28" borderId="32" xfId="47" applyNumberFormat="1" applyFont="1" applyFill="1" applyBorder="1" applyAlignment="1">
      <alignment horizontal="right" vertical="center" wrapText="1"/>
    </xf>
    <xf numFmtId="10" fontId="80" fillId="28" borderId="32" xfId="47" applyNumberFormat="1" applyFont="1" applyFill="1" applyBorder="1" applyAlignment="1">
      <alignment horizontal="right" vertical="center" wrapText="1"/>
    </xf>
    <xf numFmtId="0" fontId="55" fillId="0" borderId="0" xfId="1" applyNumberFormat="1" applyFont="1" applyBorder="1" applyAlignment="1">
      <alignment horizontal="center" vertical="center" wrapText="1"/>
    </xf>
    <xf numFmtId="4" fontId="55" fillId="28" borderId="0" xfId="47" applyNumberFormat="1" applyFont="1" applyFill="1" applyBorder="1" applyAlignment="1">
      <alignment vertical="center"/>
    </xf>
    <xf numFmtId="10" fontId="55" fillId="28" borderId="0" xfId="47" applyNumberFormat="1" applyFont="1" applyFill="1" applyBorder="1" applyAlignment="1">
      <alignment vertical="center"/>
    </xf>
    <xf numFmtId="4" fontId="80" fillId="28" borderId="0" xfId="47" applyNumberFormat="1" applyFont="1" applyFill="1" applyAlignment="1">
      <alignment vertical="center"/>
    </xf>
    <xf numFmtId="10" fontId="80" fillId="28" borderId="0" xfId="47" applyNumberFormat="1" applyFont="1" applyFill="1" applyAlignment="1">
      <alignment vertical="center"/>
    </xf>
    <xf numFmtId="4" fontId="80" fillId="28" borderId="0" xfId="47" applyNumberFormat="1" applyFont="1" applyFill="1" applyBorder="1" applyAlignment="1">
      <alignment vertical="center"/>
    </xf>
    <xf numFmtId="4" fontId="54" fillId="28" borderId="20" xfId="47" applyNumberFormat="1" applyFont="1" applyFill="1" applyBorder="1" applyAlignment="1">
      <alignment vertical="center"/>
    </xf>
    <xf numFmtId="10" fontId="54" fillId="28" borderId="20" xfId="47" applyNumberFormat="1" applyFont="1" applyFill="1" applyBorder="1" applyAlignment="1">
      <alignment vertical="center"/>
    </xf>
    <xf numFmtId="3" fontId="54" fillId="0" borderId="29" xfId="1" applyNumberFormat="1" applyFont="1" applyFill="1" applyBorder="1" applyAlignment="1">
      <alignment horizontal="left" vertical="center" wrapText="1"/>
    </xf>
    <xf numFmtId="4" fontId="80" fillId="28" borderId="29" xfId="47" applyNumberFormat="1" applyFont="1" applyFill="1" applyBorder="1" applyAlignment="1">
      <alignment horizontal="right" vertical="center" wrapText="1"/>
    </xf>
    <xf numFmtId="4" fontId="80" fillId="28" borderId="46" xfId="47" applyNumberFormat="1" applyFont="1" applyFill="1" applyBorder="1" applyAlignment="1">
      <alignment horizontal="right" vertical="center" wrapText="1"/>
    </xf>
    <xf numFmtId="10" fontId="80" fillId="28" borderId="46" xfId="47" applyNumberFormat="1" applyFont="1" applyFill="1" applyBorder="1" applyAlignment="1">
      <alignment horizontal="right" vertical="center" wrapText="1"/>
    </xf>
    <xf numFmtId="4" fontId="80" fillId="28" borderId="33" xfId="47" applyNumberFormat="1" applyFont="1" applyFill="1" applyBorder="1" applyAlignment="1">
      <alignment horizontal="right" vertical="center" wrapText="1"/>
    </xf>
    <xf numFmtId="0" fontId="41" fillId="0" borderId="0" xfId="0" applyFont="1" applyFill="1" applyAlignment="1">
      <alignment horizontal="center" vertical="center"/>
    </xf>
    <xf numFmtId="49" fontId="41" fillId="0" borderId="0" xfId="0" applyNumberFormat="1" applyFont="1" applyFill="1" applyAlignment="1">
      <alignment horizontal="center" vertical="center"/>
    </xf>
    <xf numFmtId="49" fontId="41" fillId="0" borderId="0" xfId="0" applyNumberFormat="1" applyFont="1" applyFill="1" applyAlignment="1">
      <alignment horizontal="left" vertical="center"/>
    </xf>
    <xf numFmtId="3" fontId="42" fillId="0" borderId="0" xfId="0" applyNumberFormat="1" applyFont="1" applyFill="1" applyAlignment="1">
      <alignment horizontal="left" vertical="center" wrapText="1"/>
    </xf>
    <xf numFmtId="4" fontId="41" fillId="0" borderId="0" xfId="47" applyNumberFormat="1" applyFont="1" applyFill="1" applyAlignment="1">
      <alignment horizontal="right" vertical="center"/>
    </xf>
    <xf numFmtId="10" fontId="41" fillId="0" borderId="0" xfId="47" applyNumberFormat="1" applyFont="1" applyFill="1" applyAlignment="1">
      <alignment horizontal="right" vertical="center"/>
    </xf>
    <xf numFmtId="3" fontId="54" fillId="0" borderId="0" xfId="1" applyNumberFormat="1" applyFont="1" applyFill="1" applyBorder="1" applyAlignment="1">
      <alignment horizontal="left" vertical="center" wrapText="1"/>
    </xf>
    <xf numFmtId="4" fontId="0" fillId="0" borderId="0" xfId="47" applyNumberFormat="1" applyFont="1" applyAlignment="1">
      <alignment horizontal="right" vertical="center"/>
    </xf>
    <xf numFmtId="0" fontId="42" fillId="27" borderId="0" xfId="0" applyFont="1" applyFill="1" applyBorder="1" applyAlignment="1">
      <alignment vertical="center" wrapText="1"/>
    </xf>
    <xf numFmtId="4" fontId="42" fillId="27" borderId="0" xfId="47" applyNumberFormat="1" applyFont="1" applyFill="1" applyBorder="1" applyAlignment="1">
      <alignment horizontal="right" vertical="center"/>
    </xf>
    <xf numFmtId="10" fontId="42" fillId="27" borderId="0" xfId="47" applyNumberFormat="1" applyFont="1" applyFill="1" applyBorder="1" applyAlignment="1">
      <alignment horizontal="right" vertical="center"/>
    </xf>
    <xf numFmtId="4" fontId="42" fillId="27" borderId="0" xfId="47" applyNumberFormat="1" applyFont="1" applyFill="1" applyBorder="1" applyAlignment="1">
      <alignment vertical="center"/>
    </xf>
    <xf numFmtId="10" fontId="42" fillId="27" borderId="0" xfId="47" applyNumberFormat="1" applyFont="1" applyFill="1" applyBorder="1" applyAlignment="1">
      <alignment vertical="center"/>
    </xf>
    <xf numFmtId="4" fontId="54" fillId="0" borderId="0" xfId="47" applyNumberFormat="1" applyFont="1" applyAlignment="1">
      <alignment horizontal="right" vertical="center"/>
    </xf>
    <xf numFmtId="4" fontId="41" fillId="0" borderId="12" xfId="47" applyNumberFormat="1" applyFont="1" applyBorder="1" applyAlignment="1">
      <alignment horizontal="right" vertical="center"/>
    </xf>
    <xf numFmtId="4" fontId="41" fillId="0" borderId="12" xfId="47" applyNumberFormat="1" applyFont="1" applyBorder="1" applyAlignment="1">
      <alignment vertical="center"/>
    </xf>
    <xf numFmtId="0" fontId="54" fillId="27" borderId="0" xfId="0" applyFont="1" applyFill="1" applyAlignment="1">
      <alignment vertical="center" wrapText="1"/>
    </xf>
    <xf numFmtId="4" fontId="54" fillId="27" borderId="0" xfId="47" applyNumberFormat="1" applyFont="1" applyFill="1" applyAlignment="1">
      <alignment horizontal="right" vertical="center"/>
    </xf>
    <xf numFmtId="4" fontId="55" fillId="0" borderId="0" xfId="47" applyNumberFormat="1" applyFont="1" applyBorder="1" applyAlignment="1">
      <alignment horizontal="right" vertical="center"/>
    </xf>
    <xf numFmtId="0" fontId="54" fillId="0" borderId="0" xfId="0" applyFont="1" applyAlignment="1">
      <alignment vertical="center" wrapText="1"/>
    </xf>
    <xf numFmtId="4" fontId="41" fillId="28" borderId="0" xfId="0" applyNumberFormat="1" applyFont="1" applyFill="1" applyAlignment="1">
      <alignment horizontal="right"/>
    </xf>
    <xf numFmtId="4" fontId="54" fillId="28" borderId="0" xfId="0" applyNumberFormat="1" applyFont="1" applyFill="1"/>
    <xf numFmtId="4" fontId="81" fillId="0" borderId="0" xfId="47" applyNumberFormat="1" applyFont="1" applyAlignment="1">
      <alignment vertical="center"/>
    </xf>
    <xf numFmtId="4" fontId="82" fillId="0" borderId="0" xfId="47" applyNumberFormat="1" applyFont="1" applyAlignment="1">
      <alignment horizontal="right" vertical="center"/>
    </xf>
    <xf numFmtId="4" fontId="83" fillId="0" borderId="0" xfId="47" applyNumberFormat="1" applyFont="1" applyAlignment="1">
      <alignment horizontal="right" vertical="center"/>
    </xf>
    <xf numFmtId="4" fontId="83" fillId="0" borderId="0" xfId="47" applyNumberFormat="1" applyFont="1" applyAlignment="1">
      <alignment vertical="center"/>
    </xf>
    <xf numFmtId="4" fontId="84" fillId="28" borderId="58" xfId="29" applyNumberFormat="1" applyFont="1" applyFill="1" applyBorder="1" applyAlignment="1" applyProtection="1">
      <alignment horizontal="right" vertical="center" wrapText="1"/>
    </xf>
    <xf numFmtId="0" fontId="55" fillId="0" borderId="0" xfId="0" applyFont="1" applyAlignment="1">
      <alignment horizontal="left"/>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85" fillId="0" borderId="0" xfId="47" applyNumberFormat="1" applyFont="1" applyAlignment="1">
      <alignment horizontal="right" vertical="center"/>
    </xf>
    <xf numFmtId="3" fontId="54" fillId="0" borderId="0" xfId="49" applyNumberFormat="1" applyFont="1" applyFill="1" applyBorder="1" applyAlignment="1">
      <alignment horizontal="left" vertical="center"/>
    </xf>
    <xf numFmtId="49" fontId="55" fillId="0" borderId="0" xfId="49" applyNumberFormat="1" applyFont="1" applyFill="1" applyBorder="1" applyAlignment="1">
      <alignment horizontal="center" vertical="center"/>
    </xf>
    <xf numFmtId="3" fontId="55" fillId="0" borderId="0" xfId="49" applyNumberFormat="1" applyFont="1" applyFill="1" applyBorder="1" applyAlignment="1">
      <alignment horizontal="left" vertical="center" wrapText="1"/>
    </xf>
    <xf numFmtId="4" fontId="55" fillId="0" borderId="0" xfId="47" applyNumberFormat="1" applyFont="1" applyFill="1" applyBorder="1" applyAlignment="1">
      <alignment horizontal="right" vertical="center"/>
    </xf>
    <xf numFmtId="10" fontId="55" fillId="0" borderId="0" xfId="47" applyNumberFormat="1" applyFont="1" applyFill="1" applyBorder="1" applyAlignment="1">
      <alignment horizontal="right" vertical="center"/>
    </xf>
    <xf numFmtId="4" fontId="55" fillId="0" borderId="0" xfId="47" applyNumberFormat="1" applyFont="1" applyFill="1" applyAlignment="1">
      <alignment vertical="center"/>
    </xf>
    <xf numFmtId="10" fontId="55" fillId="0" borderId="0" xfId="47" applyNumberFormat="1" applyFont="1" applyFill="1" applyAlignment="1">
      <alignment vertical="center"/>
    </xf>
    <xf numFmtId="4" fontId="55" fillId="0" borderId="0" xfId="47" applyNumberFormat="1" applyFont="1" applyFill="1" applyBorder="1" applyAlignment="1">
      <alignment horizontal="right" vertical="center" wrapText="1"/>
    </xf>
    <xf numFmtId="0" fontId="55" fillId="0" borderId="0" xfId="0" applyFont="1" applyFill="1" applyBorder="1"/>
    <xf numFmtId="0" fontId="55" fillId="0" borderId="0" xfId="0" applyFont="1" applyFill="1"/>
    <xf numFmtId="4" fontId="55" fillId="0" borderId="0" xfId="0" applyNumberFormat="1" applyFont="1" applyFill="1"/>
    <xf numFmtId="4" fontId="55" fillId="40" borderId="0" xfId="0" applyNumberFormat="1" applyFont="1" applyFill="1" applyAlignment="1">
      <alignment horizontal="right"/>
    </xf>
    <xf numFmtId="4" fontId="55" fillId="39" borderId="0" xfId="0" applyNumberFormat="1" applyFont="1" applyFill="1"/>
    <xf numFmtId="3" fontId="55" fillId="0" borderId="0" xfId="49" applyNumberFormat="1" applyFont="1" applyFill="1" applyBorder="1" applyAlignment="1">
      <alignment horizontal="center" vertical="center"/>
    </xf>
    <xf numFmtId="4" fontId="81" fillId="0" borderId="0" xfId="47" applyNumberFormat="1" applyFont="1" applyAlignment="1">
      <alignment horizontal="right" vertical="center"/>
    </xf>
    <xf numFmtId="4" fontId="54" fillId="28" borderId="0" xfId="47" applyNumberFormat="1" applyFont="1" applyFill="1" applyBorder="1" applyAlignment="1">
      <alignment vertical="center"/>
    </xf>
    <xf numFmtId="10" fontId="54" fillId="28" borderId="0" xfId="47" applyNumberFormat="1" applyFont="1" applyFill="1" applyBorder="1" applyAlignment="1">
      <alignment vertical="center"/>
    </xf>
    <xf numFmtId="0" fontId="55" fillId="0" borderId="0" xfId="0" applyFont="1" applyBorder="1" applyAlignment="1">
      <alignment vertical="center" wrapText="1"/>
    </xf>
    <xf numFmtId="10" fontId="55" fillId="0" borderId="0" xfId="47" applyNumberFormat="1" applyFont="1" applyBorder="1" applyAlignment="1">
      <alignment horizontal="right" vertical="center"/>
    </xf>
    <xf numFmtId="4" fontId="81" fillId="0" borderId="0" xfId="47" applyNumberFormat="1" applyFont="1" applyBorder="1" applyAlignment="1">
      <alignment horizontal="right" vertical="center"/>
    </xf>
    <xf numFmtId="39" fontId="40" fillId="25" borderId="22" xfId="0" applyNumberFormat="1" applyFont="1" applyFill="1" applyBorder="1" applyAlignment="1">
      <alignment horizontal="right" vertical="center" wrapText="1"/>
    </xf>
    <xf numFmtId="39" fontId="38" fillId="0" borderId="22" xfId="0" applyNumberFormat="1" applyFont="1" applyFill="1" applyBorder="1" applyAlignment="1">
      <alignment horizontal="right" vertical="center" wrapText="1"/>
    </xf>
    <xf numFmtId="0" fontId="87" fillId="27" borderId="58" xfId="0" applyFont="1" applyFill="1" applyBorder="1" applyAlignment="1">
      <alignment vertical="center" wrapText="1"/>
    </xf>
    <xf numFmtId="4" fontId="87" fillId="27" borderId="58" xfId="29" applyNumberFormat="1" applyFont="1" applyFill="1" applyBorder="1" applyAlignment="1" applyProtection="1">
      <alignment horizontal="right" vertical="center" wrapText="1"/>
    </xf>
    <xf numFmtId="4" fontId="85" fillId="0" borderId="0" xfId="47" applyNumberFormat="1" applyFont="1" applyBorder="1" applyAlignment="1">
      <alignment horizontal="right" vertical="center"/>
    </xf>
    <xf numFmtId="4" fontId="86" fillId="0" borderId="0" xfId="47" applyNumberFormat="1" applyFont="1" applyAlignment="1">
      <alignment horizontal="right" vertic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52" fillId="0" borderId="0" xfId="29" applyNumberFormat="1" applyFont="1" applyFill="1" applyBorder="1" applyAlignment="1" applyProtection="1">
      <alignment horizontal="right" vertical="center" wrapText="1"/>
    </xf>
    <xf numFmtId="4" fontId="88" fillId="0" borderId="0" xfId="47" applyNumberFormat="1" applyFont="1" applyBorder="1" applyAlignment="1">
      <alignment horizontal="right" vertical="center"/>
    </xf>
    <xf numFmtId="4" fontId="88" fillId="0" borderId="0" xfId="47" applyNumberFormat="1" applyFont="1" applyAlignment="1">
      <alignment horizontal="right" vertical="center"/>
    </xf>
    <xf numFmtId="4" fontId="86" fillId="28" borderId="0" xfId="47" applyNumberFormat="1" applyFont="1" applyFill="1" applyAlignment="1">
      <alignment horizontal="right" vertical="center"/>
    </xf>
    <xf numFmtId="4" fontId="55" fillId="0" borderId="0" xfId="47" applyNumberFormat="1" applyFont="1" applyBorder="1" applyAlignment="1">
      <alignment vertic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0" fontId="87" fillId="27" borderId="58" xfId="29" applyNumberFormat="1" applyFont="1" applyFill="1" applyBorder="1" applyAlignment="1" applyProtection="1">
      <alignment horizontal="right" vertical="center" wrapText="1"/>
    </xf>
    <xf numFmtId="49" fontId="87" fillId="27" borderId="58" xfId="0" applyNumberFormat="1" applyFont="1" applyFill="1" applyBorder="1" applyAlignment="1">
      <alignment horizontal="right" vertical="center" wrapText="1"/>
    </xf>
    <xf numFmtId="49" fontId="87" fillId="27" borderId="58" xfId="0" applyNumberFormat="1" applyFont="1" applyFill="1" applyBorder="1" applyAlignment="1">
      <alignment horizontal="center" vertical="center" wrapText="1"/>
    </xf>
    <xf numFmtId="4" fontId="87" fillId="27" borderId="58" xfId="48" applyNumberFormat="1" applyFont="1" applyFill="1" applyBorder="1" applyAlignment="1" applyProtection="1">
      <alignment horizontal="right" vertical="center" wrapText="1"/>
    </xf>
    <xf numFmtId="10" fontId="87" fillId="27" borderId="58" xfId="48" applyNumberFormat="1" applyFont="1" applyFill="1" applyBorder="1" applyAlignment="1" applyProtection="1">
      <alignment horizontal="center" vertical="center" wrapText="1"/>
    </xf>
    <xf numFmtId="4" fontId="87" fillId="27" borderId="50" xfId="29" applyNumberFormat="1" applyFont="1" applyFill="1" applyBorder="1" applyAlignment="1" applyProtection="1">
      <alignment horizontal="right" vertical="center" wrapText="1"/>
    </xf>
    <xf numFmtId="10" fontId="87" fillId="27" borderId="57" xfId="29" applyNumberFormat="1" applyFont="1" applyFill="1" applyBorder="1" applyAlignment="1" applyProtection="1">
      <alignment horizontal="right" vertical="center" wrapText="1"/>
    </xf>
    <xf numFmtId="0" fontId="22" fillId="0" borderId="0" xfId="0" applyFont="1"/>
    <xf numFmtId="10" fontId="37" fillId="26" borderId="58" xfId="0" applyNumberFormat="1" applyFont="1" applyFill="1" applyBorder="1" applyAlignment="1">
      <alignment horizontal="right" vertical="top" wrapText="1"/>
    </xf>
    <xf numFmtId="10" fontId="37" fillId="26" borderId="58" xfId="29" applyNumberFormat="1" applyFont="1" applyFill="1" applyBorder="1" applyAlignment="1" applyProtection="1">
      <alignment horizontal="right" vertical="center" wrapText="1"/>
    </xf>
    <xf numFmtId="49" fontId="81" fillId="0" borderId="0" xfId="0" applyNumberFormat="1" applyFont="1" applyAlignment="1">
      <alignment horizontal="center" vertical="center"/>
    </xf>
    <xf numFmtId="0" fontId="81" fillId="0" borderId="0" xfId="0" applyFont="1" applyAlignment="1">
      <alignment horizontal="center" vertical="center"/>
    </xf>
    <xf numFmtId="10" fontId="81" fillId="0" borderId="0" xfId="47" applyNumberFormat="1" applyFont="1" applyAlignment="1">
      <alignment horizontal="right" vertical="center"/>
    </xf>
    <xf numFmtId="10" fontId="81" fillId="0" borderId="0" xfId="47" applyNumberFormat="1" applyFont="1" applyAlignment="1">
      <alignment vertical="center"/>
    </xf>
    <xf numFmtId="49" fontId="81" fillId="0" borderId="0" xfId="0" applyNumberFormat="1" applyFont="1" applyAlignment="1">
      <alignment horizontal="left" vertical="center"/>
    </xf>
    <xf numFmtId="0" fontId="81" fillId="0" borderId="0" xfId="0" applyFont="1" applyAlignment="1">
      <alignment vertical="center" wrapText="1"/>
    </xf>
    <xf numFmtId="4" fontId="42" fillId="41" borderId="0" xfId="0" applyNumberFormat="1" applyFont="1" applyFill="1"/>
    <xf numFmtId="4" fontId="42" fillId="42" borderId="0" xfId="0" applyNumberFormat="1" applyFont="1" applyFill="1"/>
    <xf numFmtId="0" fontId="41" fillId="0" borderId="0" xfId="0" applyFont="1" applyBorder="1" applyAlignment="1">
      <alignment vertical="center" wrapText="1"/>
    </xf>
    <xf numFmtId="3" fontId="41" fillId="0" borderId="0" xfId="0" applyNumberFormat="1" applyFont="1" applyFill="1"/>
    <xf numFmtId="0" fontId="0" fillId="0" borderId="0" xfId="0" applyAlignment="1">
      <alignment wrapText="1"/>
    </xf>
    <xf numFmtId="0" fontId="55" fillId="0" borderId="0" xfId="0" applyFont="1" applyAlignment="1">
      <alignment horizontal="left"/>
    </xf>
    <xf numFmtId="0" fontId="41" fillId="0" borderId="0" xfId="0" applyFont="1" applyAlignment="1">
      <alignment horizontal="left"/>
    </xf>
    <xf numFmtId="0" fontId="45" fillId="0" borderId="58" xfId="0" applyFont="1" applyBorder="1" applyAlignment="1" applyProtection="1">
      <alignment horizontal="left" vertical="center" wrapText="1"/>
    </xf>
    <xf numFmtId="0" fontId="41" fillId="0" borderId="34" xfId="0" applyFont="1" applyBorder="1" applyAlignment="1">
      <alignment horizontal="left" vertical="center"/>
    </xf>
    <xf numFmtId="0" fontId="41" fillId="0" borderId="63" xfId="0" applyFont="1" applyBorder="1" applyAlignment="1">
      <alignment horizontal="left" vertical="center"/>
    </xf>
    <xf numFmtId="0" fontId="41" fillId="0" borderId="14" xfId="0" applyFont="1" applyBorder="1" applyAlignment="1">
      <alignment horizontal="left" vertical="center"/>
    </xf>
    <xf numFmtId="0" fontId="46" fillId="0" borderId="0" xfId="0" applyFont="1" applyAlignment="1">
      <alignment horizontal="left" vertical="top"/>
    </xf>
    <xf numFmtId="0" fontId="41" fillId="0" borderId="0" xfId="0" applyFont="1" applyAlignment="1">
      <alignment horizontal="left" vertical="top"/>
    </xf>
    <xf numFmtId="0" fontId="46" fillId="0" borderId="0" xfId="0" applyFont="1" applyAlignment="1">
      <alignment horizontal="left" vertical="top" wrapText="1"/>
    </xf>
    <xf numFmtId="4" fontId="46" fillId="0" borderId="0" xfId="47" applyNumberFormat="1" applyFont="1" applyAlignment="1">
      <alignment horizontal="left" vertical="top"/>
    </xf>
    <xf numFmtId="4" fontId="46" fillId="0" borderId="0" xfId="0" applyNumberFormat="1" applyFont="1" applyAlignment="1">
      <alignment horizontal="left" vertical="top"/>
    </xf>
    <xf numFmtId="10" fontId="46" fillId="0" borderId="0" xfId="0" applyNumberFormat="1" applyFont="1" applyAlignment="1">
      <alignment horizontal="left" vertical="top"/>
    </xf>
    <xf numFmtId="4" fontId="42" fillId="0" borderId="0" xfId="0" applyNumberFormat="1" applyFont="1" applyAlignment="1">
      <alignment horizontal="center" vertical="center"/>
    </xf>
    <xf numFmtId="4" fontId="63" fillId="0" borderId="0" xfId="0" applyNumberFormat="1" applyFont="1" applyAlignment="1">
      <alignment horizontal="center"/>
    </xf>
    <xf numFmtId="0" fontId="46" fillId="0" borderId="0" xfId="0" applyFont="1" applyAlignment="1">
      <alignment vertical="center"/>
    </xf>
    <xf numFmtId="4" fontId="46" fillId="0" borderId="0" xfId="47" applyNumberFormat="1" applyFont="1" applyAlignment="1">
      <alignment vertical="center"/>
    </xf>
    <xf numFmtId="0" fontId="42" fillId="0" borderId="34" xfId="0" applyFont="1" applyBorder="1" applyAlignment="1">
      <alignment vertical="center"/>
    </xf>
    <xf numFmtId="0" fontId="42" fillId="0" borderId="63" xfId="0" applyFont="1" applyBorder="1" applyAlignment="1">
      <alignment vertical="center"/>
    </xf>
    <xf numFmtId="0" fontId="42" fillId="0" borderId="14" xfId="0" applyFont="1" applyBorder="1" applyAlignment="1">
      <alignment vertical="center"/>
    </xf>
    <xf numFmtId="0" fontId="41" fillId="0" borderId="11" xfId="0" applyFont="1" applyBorder="1" applyAlignment="1">
      <alignment horizontal="center" vertical="center"/>
    </xf>
    <xf numFmtId="0" fontId="41" fillId="0" borderId="34" xfId="0" applyFont="1" applyBorder="1" applyAlignment="1">
      <alignment vertical="center"/>
    </xf>
    <xf numFmtId="0" fontId="41" fillId="0" borderId="63" xfId="0" applyFont="1" applyBorder="1" applyAlignment="1">
      <alignment vertical="center"/>
    </xf>
    <xf numFmtId="0" fontId="41" fillId="0" borderId="14" xfId="0" applyFont="1" applyBorder="1" applyAlignment="1">
      <alignment vertical="center"/>
    </xf>
    <xf numFmtId="4" fontId="41" fillId="0" borderId="11" xfId="0" applyNumberFormat="1" applyFont="1" applyBorder="1" applyAlignment="1">
      <alignment vertical="center"/>
    </xf>
    <xf numFmtId="4" fontId="42" fillId="0" borderId="11" xfId="0" applyNumberFormat="1" applyFont="1" applyBorder="1" applyAlignment="1">
      <alignment horizontal="right" vertical="center"/>
    </xf>
    <xf numFmtId="0" fontId="46" fillId="0" borderId="0" xfId="0" applyFont="1" applyAlignment="1">
      <alignment horizontal="left" vertical="center" wrapText="1"/>
    </xf>
    <xf numFmtId="4" fontId="46" fillId="0" borderId="0" xfId="0" applyNumberFormat="1" applyFont="1" applyAlignment="1">
      <alignment vertical="center"/>
    </xf>
    <xf numFmtId="10" fontId="46" fillId="0" borderId="0" xfId="0" applyNumberFormat="1" applyFont="1" applyAlignment="1">
      <alignment vertical="center"/>
    </xf>
    <xf numFmtId="4" fontId="42" fillId="0" borderId="11" xfId="0" applyNumberFormat="1" applyFont="1" applyBorder="1" applyAlignment="1">
      <alignment vertical="center"/>
    </xf>
    <xf numFmtId="0" fontId="41" fillId="0" borderId="34" xfId="0" applyFont="1" applyBorder="1" applyAlignment="1">
      <alignment vertical="center" wrapText="1"/>
    </xf>
    <xf numFmtId="0" fontId="41" fillId="0" borderId="63" xfId="0" applyFont="1" applyBorder="1" applyAlignment="1">
      <alignment vertical="center" wrapText="1"/>
    </xf>
    <xf numFmtId="0" fontId="41" fillId="0" borderId="14" xfId="0" applyFont="1" applyBorder="1" applyAlignment="1">
      <alignment vertical="center" wrapText="1"/>
    </xf>
    <xf numFmtId="4" fontId="41" fillId="0" borderId="11" xfId="0" applyNumberFormat="1" applyFont="1" applyBorder="1" applyAlignment="1">
      <alignment horizontal="center" vertical="center"/>
    </xf>
    <xf numFmtId="10" fontId="41" fillId="0" borderId="11" xfId="0" applyNumberFormat="1" applyFont="1" applyBorder="1" applyAlignment="1">
      <alignment horizontal="center" vertical="center"/>
    </xf>
    <xf numFmtId="4" fontId="41" fillId="0" borderId="11" xfId="47" applyNumberFormat="1" applyFont="1" applyBorder="1" applyAlignment="1">
      <alignment horizontal="right" vertical="center"/>
    </xf>
    <xf numFmtId="10" fontId="41" fillId="0" borderId="11" xfId="0" applyNumberFormat="1" applyFont="1" applyBorder="1" applyAlignment="1">
      <alignment vertical="center"/>
    </xf>
    <xf numFmtId="4" fontId="41" fillId="0" borderId="11" xfId="47" applyNumberFormat="1" applyFont="1" applyBorder="1" applyAlignment="1">
      <alignment vertical="center"/>
    </xf>
    <xf numFmtId="10" fontId="42" fillId="0" borderId="11" xfId="0" applyNumberFormat="1" applyFont="1" applyBorder="1" applyAlignment="1">
      <alignment vertical="center"/>
    </xf>
    <xf numFmtId="4" fontId="42" fillId="0" borderId="11" xfId="47" applyNumberFormat="1" applyFont="1" applyBorder="1" applyAlignment="1">
      <alignment vertical="center"/>
    </xf>
    <xf numFmtId="4" fontId="41" fillId="0" borderId="0" xfId="0" applyNumberFormat="1" applyFont="1" applyAlignment="1">
      <alignment vertical="center"/>
    </xf>
    <xf numFmtId="10" fontId="41" fillId="0" borderId="0" xfId="0" applyNumberFormat="1" applyFont="1" applyAlignment="1">
      <alignment vertical="center"/>
    </xf>
    <xf numFmtId="4" fontId="54" fillId="0" borderId="0" xfId="47" applyNumberFormat="1" applyFont="1" applyAlignment="1">
      <alignment vertical="center"/>
    </xf>
    <xf numFmtId="0" fontId="54" fillId="0" borderId="0" xfId="0" applyFont="1" applyAlignment="1">
      <alignment vertical="center"/>
    </xf>
    <xf numFmtId="4" fontId="46" fillId="0" borderId="0" xfId="0" applyNumberFormat="1" applyFont="1" applyAlignment="1">
      <alignment horizontal="center" vertical="center"/>
    </xf>
    <xf numFmtId="4" fontId="72" fillId="0" borderId="0" xfId="0" applyNumberFormat="1" applyFont="1" applyAlignment="1">
      <alignment horizontal="center" vertical="center"/>
    </xf>
    <xf numFmtId="0" fontId="41" fillId="0" borderId="0" xfId="0" applyFont="1" applyAlignment="1">
      <alignment horizontal="center"/>
    </xf>
    <xf numFmtId="3" fontId="2" fillId="0" borderId="10" xfId="1" applyNumberFormat="1" applyFont="1" applyFill="1" applyBorder="1" applyAlignment="1">
      <alignment vertical="center" wrapText="1"/>
    </xf>
    <xf numFmtId="0" fontId="67" fillId="0" borderId="0" xfId="0" applyFont="1" applyAlignment="1">
      <alignment horizontal="right"/>
    </xf>
    <xf numFmtId="0" fontId="55" fillId="0" borderId="0" xfId="0" applyFont="1" applyAlignment="1">
      <alignment horizontal="center"/>
    </xf>
    <xf numFmtId="0" fontId="55" fillId="0" borderId="0" xfId="0" applyFont="1" applyAlignment="1">
      <alignment horizontal="left"/>
    </xf>
    <xf numFmtId="0" fontId="54" fillId="0" borderId="0" xfId="0" applyFont="1" applyAlignment="1">
      <alignment horizontal="center"/>
    </xf>
    <xf numFmtId="3" fontId="1" fillId="29" borderId="10" xfId="1" applyNumberFormat="1" applyFont="1" applyFill="1" applyBorder="1" applyAlignment="1">
      <alignment vertical="center" wrapText="1"/>
    </xf>
    <xf numFmtId="3" fontId="2" fillId="0" borderId="42" xfId="1" applyNumberFormat="1" applyFont="1" applyFill="1" applyBorder="1" applyAlignment="1">
      <alignment horizontal="left" vertical="center" wrapText="1"/>
    </xf>
    <xf numFmtId="3" fontId="2" fillId="0" borderId="43" xfId="1" applyNumberFormat="1" applyFont="1" applyFill="1" applyBorder="1" applyAlignment="1">
      <alignment horizontal="left" vertical="center" wrapText="1"/>
    </xf>
    <xf numFmtId="3" fontId="2" fillId="0" borderId="44" xfId="1" applyNumberFormat="1" applyFont="1" applyFill="1" applyBorder="1" applyAlignment="1">
      <alignment horizontal="left" vertical="center" wrapText="1"/>
    </xf>
    <xf numFmtId="3" fontId="2" fillId="0" borderId="42" xfId="1" applyNumberFormat="1" applyFont="1" applyFill="1" applyBorder="1" applyAlignment="1">
      <alignment vertical="center" wrapText="1"/>
    </xf>
    <xf numFmtId="3" fontId="2" fillId="0" borderId="43" xfId="1" applyNumberFormat="1" applyFont="1" applyFill="1" applyBorder="1" applyAlignment="1">
      <alignment vertical="center" wrapText="1"/>
    </xf>
    <xf numFmtId="3" fontId="2" fillId="0" borderId="44"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29" borderId="10" xfId="1" applyFont="1" applyFill="1" applyBorder="1" applyAlignment="1">
      <alignment horizontal="left" vertical="center" wrapText="1"/>
    </xf>
    <xf numFmtId="3" fontId="1" fillId="29" borderId="10" xfId="1" applyNumberFormat="1" applyFont="1" applyFill="1" applyBorder="1" applyAlignment="1">
      <alignment horizontal="left" vertical="center" wrapText="1"/>
    </xf>
    <xf numFmtId="165" fontId="39" fillId="28" borderId="0" xfId="0" applyNumberFormat="1" applyFont="1" applyFill="1" applyAlignment="1">
      <alignment horizontal="center"/>
    </xf>
    <xf numFmtId="10" fontId="39" fillId="28" borderId="0" xfId="0" applyNumberFormat="1" applyFont="1" applyFill="1" applyBorder="1" applyAlignment="1">
      <alignment horizontal="center"/>
    </xf>
    <xf numFmtId="0" fontId="39" fillId="28" borderId="12" xfId="0" applyFont="1" applyFill="1" applyBorder="1" applyAlignment="1">
      <alignment horizontal="center"/>
    </xf>
    <xf numFmtId="4" fontId="37" fillId="38" borderId="21" xfId="0" applyNumberFormat="1" applyFont="1" applyFill="1" applyBorder="1" applyAlignment="1">
      <alignment horizontal="center" vertical="center" wrapText="1" shrinkToFit="1"/>
    </xf>
    <xf numFmtId="0" fontId="74" fillId="27" borderId="49" xfId="0" applyFont="1" applyFill="1" applyBorder="1"/>
    <xf numFmtId="0" fontId="37" fillId="38" borderId="21" xfId="0" applyFont="1" applyFill="1" applyBorder="1" applyAlignment="1">
      <alignment horizontal="center" vertical="center" wrapText="1"/>
    </xf>
    <xf numFmtId="0" fontId="37" fillId="38" borderId="49" xfId="0" applyFont="1" applyFill="1" applyBorder="1" applyAlignment="1">
      <alignment horizontal="center" vertical="center" wrapText="1"/>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37" fillId="38" borderId="49" xfId="0" applyNumberFormat="1" applyFont="1" applyFill="1" applyBorder="1" applyAlignment="1">
      <alignment horizontal="center" vertical="center" wrapText="1" shrinkToFit="1"/>
    </xf>
    <xf numFmtId="0" fontId="22" fillId="0" borderId="0" xfId="0" applyFont="1" applyAlignment="1">
      <alignment horizontal="center"/>
    </xf>
    <xf numFmtId="168" fontId="37" fillId="38" borderId="21" xfId="0" applyNumberFormat="1" applyFont="1" applyFill="1" applyBorder="1" applyAlignment="1">
      <alignment horizontal="center" vertical="center" wrapText="1" shrinkToFit="1"/>
    </xf>
    <xf numFmtId="168" fontId="37" fillId="38" borderId="49" xfId="0" applyNumberFormat="1" applyFont="1" applyFill="1" applyBorder="1" applyAlignment="1">
      <alignment horizontal="center" vertical="center" wrapText="1" shrinkToFit="1"/>
    </xf>
    <xf numFmtId="49" fontId="37" fillId="38" borderId="56" xfId="0" applyNumberFormat="1" applyFont="1" applyFill="1" applyBorder="1" applyAlignment="1">
      <alignment horizontal="center" vertical="center" wrapText="1"/>
    </xf>
    <xf numFmtId="49" fontId="37" fillId="38" borderId="18" xfId="0" applyNumberFormat="1" applyFont="1" applyFill="1" applyBorder="1" applyAlignment="1">
      <alignment horizontal="center" vertical="center" wrapText="1"/>
    </xf>
    <xf numFmtId="0" fontId="50" fillId="0" borderId="0" xfId="0" applyFont="1" applyBorder="1" applyAlignment="1">
      <alignment horizontal="center"/>
    </xf>
    <xf numFmtId="0" fontId="50" fillId="0" borderId="12" xfId="0" applyFont="1" applyBorder="1" applyAlignment="1">
      <alignment horizontal="center" wrapText="1"/>
    </xf>
    <xf numFmtId="0" fontId="36" fillId="0" borderId="0" xfId="0" applyFont="1" applyAlignment="1">
      <alignment horizontal="center" wrapText="1"/>
    </xf>
    <xf numFmtId="0" fontId="50" fillId="0" borderId="0" xfId="0" applyFont="1" applyAlignment="1">
      <alignment horizontal="center"/>
    </xf>
    <xf numFmtId="49" fontId="37" fillId="0" borderId="0" xfId="0" applyNumberFormat="1" applyFont="1" applyBorder="1" applyAlignment="1">
      <alignment horizontal="center" vertical="center" wrapText="1"/>
    </xf>
    <xf numFmtId="0" fontId="41" fillId="0" borderId="0" xfId="0" applyFont="1" applyAlignment="1">
      <alignment horizontal="left"/>
    </xf>
    <xf numFmtId="0" fontId="71" fillId="0" borderId="0" xfId="0" applyFont="1" applyAlignment="1">
      <alignment horizontal="center"/>
    </xf>
    <xf numFmtId="4" fontId="42" fillId="0" borderId="0" xfId="0" applyNumberFormat="1" applyFont="1" applyAlignment="1">
      <alignment horizontal="center"/>
    </xf>
    <xf numFmtId="0" fontId="42" fillId="0" borderId="34" xfId="0" applyFont="1" applyBorder="1" applyAlignment="1">
      <alignment horizontal="center" vertical="center"/>
    </xf>
    <xf numFmtId="0" fontId="42" fillId="0" borderId="63" xfId="0" applyFont="1" applyBorder="1" applyAlignment="1">
      <alignment horizontal="center" vertical="center"/>
    </xf>
    <xf numFmtId="0" fontId="42" fillId="0" borderId="14" xfId="0" applyFont="1" applyBorder="1" applyAlignment="1">
      <alignment horizontal="center" vertical="center"/>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0" fontId="42" fillId="0" borderId="34" xfId="0" applyFont="1" applyBorder="1" applyAlignment="1">
      <alignment horizontal="right"/>
    </xf>
    <xf numFmtId="0" fontId="42" fillId="0" borderId="63" xfId="0" applyFont="1" applyBorder="1" applyAlignment="1">
      <alignment horizontal="right"/>
    </xf>
    <xf numFmtId="0" fontId="42" fillId="0" borderId="14" xfId="0" applyFont="1" applyBorder="1" applyAlignment="1">
      <alignment horizontal="right"/>
    </xf>
    <xf numFmtId="0" fontId="41" fillId="0" borderId="0" xfId="0" applyFont="1" applyAlignment="1">
      <alignment horizontal="center"/>
    </xf>
    <xf numFmtId="0" fontId="41" fillId="0" borderId="34" xfId="0" applyFont="1" applyBorder="1" applyAlignment="1">
      <alignment horizontal="left" vertical="center"/>
    </xf>
    <xf numFmtId="0" fontId="41" fillId="0" borderId="63" xfId="0" applyFont="1" applyBorder="1" applyAlignment="1">
      <alignment horizontal="left" vertical="center"/>
    </xf>
    <xf numFmtId="0" fontId="41" fillId="0" borderId="14" xfId="0" applyFont="1" applyBorder="1" applyAlignment="1">
      <alignment horizontal="left" vertical="center"/>
    </xf>
    <xf numFmtId="0" fontId="41" fillId="0" borderId="11" xfId="0" applyFont="1" applyBorder="1" applyAlignment="1">
      <alignment horizontal="left" wrapText="1"/>
    </xf>
    <xf numFmtId="0" fontId="41" fillId="0" borderId="11" xfId="0" applyFont="1" applyBorder="1" applyAlignment="1">
      <alignment horizontal="left"/>
    </xf>
    <xf numFmtId="0" fontId="41" fillId="0" borderId="0" xfId="0" applyFont="1" applyAlignment="1">
      <alignment horizontal="left" wrapText="1"/>
    </xf>
    <xf numFmtId="0" fontId="42" fillId="0" borderId="11" xfId="0" applyFont="1" applyBorder="1" applyAlignment="1">
      <alignment horizontal="right"/>
    </xf>
    <xf numFmtId="0" fontId="39" fillId="6" borderId="34" xfId="1" applyFont="1" applyFill="1" applyBorder="1" applyAlignment="1">
      <alignment horizontal="center" vertical="center" wrapText="1"/>
    </xf>
    <xf numFmtId="0" fontId="39" fillId="6" borderId="14" xfId="1" applyFont="1" applyFill="1" applyBorder="1" applyAlignment="1">
      <alignment horizontal="center" vertical="center" wrapText="1"/>
    </xf>
    <xf numFmtId="0" fontId="39" fillId="6" borderId="13" xfId="1" applyFont="1" applyFill="1" applyBorder="1" applyAlignment="1">
      <alignment horizontal="center" vertical="center" wrapText="1"/>
    </xf>
    <xf numFmtId="0" fontId="39" fillId="6" borderId="11" xfId="1" applyFont="1" applyFill="1" applyBorder="1" applyAlignment="1">
      <alignment horizontal="center" vertical="center" wrapText="1"/>
    </xf>
    <xf numFmtId="4" fontId="39" fillId="6" borderId="11" xfId="47" applyNumberFormat="1" applyFont="1" applyFill="1" applyBorder="1" applyAlignment="1">
      <alignment horizontal="center" vertical="center" wrapText="1"/>
    </xf>
    <xf numFmtId="4" fontId="39" fillId="6" borderId="21" xfId="47" applyNumberFormat="1" applyFont="1" applyFill="1" applyBorder="1" applyAlignment="1">
      <alignment horizontal="center" vertical="center" wrapText="1"/>
    </xf>
    <xf numFmtId="4" fontId="39" fillId="6" borderId="49" xfId="47" applyNumberFormat="1" applyFont="1" applyFill="1" applyBorder="1" applyAlignment="1">
      <alignment horizontal="center" vertical="center" wrapText="1"/>
    </xf>
    <xf numFmtId="4" fontId="39" fillId="6" borderId="11" xfId="1" applyNumberFormat="1" applyFont="1" applyFill="1" applyBorder="1" applyAlignment="1">
      <alignment horizontal="center" vertical="center" wrapText="1"/>
    </xf>
    <xf numFmtId="49" fontId="50" fillId="0" borderId="12" xfId="1" applyNumberFormat="1" applyFont="1" applyBorder="1" applyAlignment="1">
      <alignment horizontal="center" vertical="center" wrapText="1"/>
    </xf>
    <xf numFmtId="4" fontId="39" fillId="6" borderId="21" xfId="1" applyNumberFormat="1" applyFont="1" applyFill="1" applyBorder="1" applyAlignment="1">
      <alignment horizontal="center" vertical="center" wrapText="1"/>
    </xf>
    <xf numFmtId="4" fontId="39" fillId="6" borderId="49" xfId="1" applyNumberFormat="1" applyFont="1" applyFill="1" applyBorder="1" applyAlignment="1">
      <alignment horizontal="center" vertical="center" wrapText="1"/>
    </xf>
    <xf numFmtId="10" fontId="39" fillId="6" borderId="21" xfId="47" applyNumberFormat="1" applyFont="1" applyFill="1" applyBorder="1" applyAlignment="1">
      <alignment horizontal="center" vertical="center" wrapText="1"/>
    </xf>
    <xf numFmtId="10" fontId="39" fillId="6" borderId="49" xfId="47" applyNumberFormat="1" applyFont="1" applyFill="1" applyBorder="1" applyAlignment="1">
      <alignment horizontal="center" vertical="center" wrapText="1"/>
    </xf>
    <xf numFmtId="10" fontId="39" fillId="6" borderId="21" xfId="1" applyNumberFormat="1" applyFont="1" applyFill="1" applyBorder="1" applyAlignment="1">
      <alignment horizontal="center" vertical="center" wrapText="1"/>
    </xf>
    <xf numFmtId="10" fontId="39" fillId="6" borderId="49" xfId="1" applyNumberFormat="1" applyFont="1" applyFill="1" applyBorder="1" applyAlignment="1">
      <alignment horizontal="center" vertical="center" wrapText="1"/>
    </xf>
    <xf numFmtId="0" fontId="68" fillId="0" borderId="0" xfId="0" applyFont="1" applyAlignment="1">
      <alignment horizontal="center"/>
    </xf>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applyFont="1" applyAlignment="1">
      <alignment horizontal="center" vertical="top"/>
    </xf>
    <xf numFmtId="4" fontId="42" fillId="0" borderId="0" xfId="47" applyNumberFormat="1" applyFont="1" applyAlignment="1">
      <alignment horizontal="center" vertical="center"/>
    </xf>
    <xf numFmtId="0" fontId="42" fillId="0" borderId="0" xfId="0" applyFont="1" applyAlignment="1">
      <alignment horizontal="center" vertical="top"/>
    </xf>
    <xf numFmtId="4" fontId="54" fillId="0" borderId="0" xfId="47" applyNumberFormat="1" applyFont="1" applyAlignment="1">
      <alignment horizontal="center"/>
    </xf>
    <xf numFmtId="0" fontId="65" fillId="0" borderId="0" xfId="0" applyFont="1" applyAlignment="1">
      <alignment horizontal="left"/>
    </xf>
    <xf numFmtId="0" fontId="62" fillId="0" borderId="0" xfId="0" applyFont="1" applyAlignment="1">
      <alignment horizontal="center"/>
    </xf>
    <xf numFmtId="49" fontId="50" fillId="0" borderId="12" xfId="0" applyNumberFormat="1" applyFont="1" applyBorder="1" applyAlignment="1">
      <alignment horizontal="center" vertical="center" wrapText="1"/>
    </xf>
    <xf numFmtId="0" fontId="42" fillId="0" borderId="0" xfId="0" applyFont="1" applyAlignment="1">
      <alignment horizontal="center"/>
    </xf>
    <xf numFmtId="0" fontId="63" fillId="0" borderId="33" xfId="0" applyFont="1" applyBorder="1" applyAlignment="1">
      <alignment horizontal="center"/>
    </xf>
    <xf numFmtId="49" fontId="51" fillId="0" borderId="0" xfId="0" applyNumberFormat="1" applyFont="1" applyBorder="1" applyAlignment="1">
      <alignment horizontal="center" vertical="center" wrapText="1"/>
    </xf>
    <xf numFmtId="0" fontId="77" fillId="0" borderId="0" xfId="0" applyFont="1" applyAlignment="1">
      <alignment horizontal="center" vertical="center"/>
    </xf>
    <xf numFmtId="0" fontId="68" fillId="0" borderId="12" xfId="0" applyFont="1" applyBorder="1" applyAlignment="1">
      <alignment horizontal="center" vertical="center"/>
    </xf>
    <xf numFmtId="0" fontId="62" fillId="0" borderId="0" xfId="0" applyFont="1" applyAlignment="1">
      <alignment horizontal="center" vertical="center"/>
    </xf>
    <xf numFmtId="0" fontId="68" fillId="0" borderId="0" xfId="0" applyFont="1" applyAlignment="1">
      <alignment horizontal="center" vertical="center"/>
    </xf>
    <xf numFmtId="0" fontId="65" fillId="0" borderId="34" xfId="0" applyFont="1" applyBorder="1" applyAlignment="1">
      <alignment horizontal="left" wrapText="1"/>
    </xf>
    <xf numFmtId="0" fontId="65" fillId="0" borderId="63" xfId="0" applyFont="1" applyBorder="1" applyAlignment="1">
      <alignment horizontal="left" wrapText="1"/>
    </xf>
    <xf numFmtId="0" fontId="65" fillId="0" borderId="14" xfId="0" applyFont="1" applyBorder="1" applyAlignment="1">
      <alignment horizontal="left" wrapText="1"/>
    </xf>
    <xf numFmtId="0" fontId="55" fillId="0" borderId="0" xfId="0" applyFont="1" applyAlignment="1"/>
    <xf numFmtId="0" fontId="59" fillId="0" borderId="11" xfId="0" applyFont="1" applyBorder="1" applyAlignment="1">
      <alignment horizontal="right"/>
    </xf>
    <xf numFmtId="0" fontId="65" fillId="0" borderId="34" xfId="0" applyFont="1" applyBorder="1" applyAlignment="1">
      <alignment horizontal="left"/>
    </xf>
    <xf numFmtId="0" fontId="65" fillId="0" borderId="63" xfId="0" applyFont="1" applyBorder="1" applyAlignment="1">
      <alignment horizontal="left"/>
    </xf>
    <xf numFmtId="0" fontId="65" fillId="0" borderId="14" xfId="0" applyFont="1" applyBorder="1" applyAlignment="1">
      <alignment horizontal="left"/>
    </xf>
    <xf numFmtId="0" fontId="55" fillId="0" borderId="11" xfId="0" applyFont="1" applyBorder="1" applyAlignment="1">
      <alignment horizontal="center" vertical="center" wrapText="1"/>
    </xf>
    <xf numFmtId="0" fontId="65" fillId="0" borderId="34" xfId="0" applyFont="1" applyBorder="1" applyAlignment="1">
      <alignment horizontal="center"/>
    </xf>
    <xf numFmtId="0" fontId="65" fillId="0" borderId="63" xfId="0" applyFont="1" applyBorder="1" applyAlignment="1">
      <alignment horizontal="center"/>
    </xf>
    <xf numFmtId="0" fontId="65" fillId="0" borderId="14" xfId="0" applyFont="1" applyBorder="1" applyAlignment="1">
      <alignment horizontal="center"/>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xf numFmtId="0" fontId="55" fillId="0" borderId="34" xfId="0" applyFont="1" applyBorder="1" applyAlignment="1">
      <alignment horizontal="left" wrapText="1"/>
    </xf>
    <xf numFmtId="0" fontId="55" fillId="0" borderId="63" xfId="0" applyFont="1" applyBorder="1" applyAlignment="1">
      <alignment horizontal="left" wrapText="1"/>
    </xf>
    <xf numFmtId="0" fontId="55" fillId="0" borderId="14" xfId="0" applyFont="1" applyBorder="1" applyAlignment="1">
      <alignment horizontal="left" wrapText="1"/>
    </xf>
    <xf numFmtId="0" fontId="55" fillId="0" borderId="11" xfId="0" applyFont="1" applyBorder="1" applyAlignment="1">
      <alignment horizontal="right"/>
    </xf>
    <xf numFmtId="0" fontId="55" fillId="0" borderId="34" xfId="0" applyFont="1" applyBorder="1" applyAlignment="1">
      <alignment horizontal="left"/>
    </xf>
    <xf numFmtId="0" fontId="55" fillId="0" borderId="63" xfId="0" applyFont="1" applyBorder="1" applyAlignment="1">
      <alignment horizontal="left"/>
    </xf>
    <xf numFmtId="0" fontId="55" fillId="0" borderId="14" xfId="0" applyFont="1" applyBorder="1" applyAlignment="1">
      <alignment horizontal="left"/>
    </xf>
    <xf numFmtId="0" fontId="55" fillId="0" borderId="11" xfId="0" applyFont="1" applyBorder="1" applyAlignment="1">
      <alignment horizontal="left"/>
    </xf>
    <xf numFmtId="0" fontId="55" fillId="0" borderId="34" xfId="0" applyFont="1" applyBorder="1" applyAlignment="1">
      <alignment horizontal="center"/>
    </xf>
    <xf numFmtId="0" fontId="55" fillId="0" borderId="63" xfId="0" applyFont="1" applyBorder="1" applyAlignment="1">
      <alignment horizontal="center"/>
    </xf>
    <xf numFmtId="0" fontId="55" fillId="0" borderId="14" xfId="0" applyFont="1" applyBorder="1" applyAlignment="1">
      <alignment horizontal="center"/>
    </xf>
    <xf numFmtId="0" fontId="55" fillId="28" borderId="34" xfId="0" applyFont="1" applyFill="1" applyBorder="1" applyAlignment="1">
      <alignment horizontal="left" vertical="center" wrapText="1"/>
    </xf>
    <xf numFmtId="0" fontId="55" fillId="28" borderId="63" xfId="0" applyFont="1" applyFill="1" applyBorder="1" applyAlignment="1">
      <alignment horizontal="left" vertical="center" wrapText="1"/>
    </xf>
    <xf numFmtId="0" fontId="55" fillId="28" borderId="14" xfId="0" applyFont="1" applyFill="1" applyBorder="1" applyAlignment="1">
      <alignment horizontal="left" vertical="center" wrapText="1"/>
    </xf>
    <xf numFmtId="0" fontId="64" fillId="0" borderId="0" xfId="0" applyFont="1" applyAlignment="1">
      <alignment horizontal="center"/>
    </xf>
    <xf numFmtId="4" fontId="64" fillId="0" borderId="34" xfId="0" applyNumberFormat="1" applyFont="1" applyBorder="1" applyAlignment="1">
      <alignment horizontal="center"/>
    </xf>
    <xf numFmtId="4" fontId="64" fillId="0" borderId="63" xfId="0" applyNumberFormat="1" applyFont="1" applyBorder="1" applyAlignment="1">
      <alignment horizontal="center"/>
    </xf>
    <xf numFmtId="4" fontId="64" fillId="0" borderId="14" xfId="0" applyNumberFormat="1" applyFont="1" applyBorder="1" applyAlignment="1">
      <alignment horizontal="center"/>
    </xf>
  </cellXfs>
  <cellStyles count="62">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2"/>
    <cellStyle name="Calculation 4" xfId="57"/>
    <cellStyle name="Check Cell 2" xfId="28"/>
    <cellStyle name="Comma" xfId="47" builtinId="3"/>
    <cellStyle name="Comma 2" xfId="29"/>
    <cellStyle name="Comma 3" xfId="50"/>
    <cellStyle name="Explanatory Text 2" xfId="30"/>
    <cellStyle name="Good 2" xfId="31"/>
    <cellStyle name="Heading 1 2" xfId="32"/>
    <cellStyle name="Heading 2 2" xfId="33"/>
    <cellStyle name="Heading 3 2" xfId="34"/>
    <cellStyle name="Heading 4 2" xfId="35"/>
    <cellStyle name="Input 2" xfId="36"/>
    <cellStyle name="Input 3" xfId="53"/>
    <cellStyle name="Input 4" xfId="58"/>
    <cellStyle name="Linked Cell 2" xfId="37"/>
    <cellStyle name="Neutral 2" xfId="38"/>
    <cellStyle name="Normal" xfId="0" builtinId="0"/>
    <cellStyle name="Normal 2" xfId="1"/>
    <cellStyle name="Normal 2 2" xfId="51"/>
    <cellStyle name="Normal 3" xfId="46"/>
    <cellStyle name="Normal_Расходи по корисницима" xfId="49"/>
    <cellStyle name="Note 2" xfId="39"/>
    <cellStyle name="Note 3" xfId="54"/>
    <cellStyle name="Note 4" xfId="59"/>
    <cellStyle name="Output 2" xfId="40"/>
    <cellStyle name="Output 3" xfId="55"/>
    <cellStyle name="Output 4" xfId="60"/>
    <cellStyle name="Percent" xfId="48" builtinId="5"/>
    <cellStyle name="Percent 2" xfId="41"/>
    <cellStyle name="Percent 3" xfId="45"/>
    <cellStyle name="Title 2" xfId="42"/>
    <cellStyle name="Total 2" xfId="43"/>
    <cellStyle name="Total 3" xfId="56"/>
    <cellStyle name="Total 4" xfId="61"/>
    <cellStyle name="Warning Text 2" xfId="44"/>
  </cellStyles>
  <dxfs count="10">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006600"/>
      <color rgb="FF1B1B1B"/>
      <color rgb="FF66FF99"/>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sr-Latn-RS"/>
            </a:pPr>
            <a:r>
              <a:rPr lang="x-none"/>
              <a:t>Струтура</a:t>
            </a:r>
            <a:r>
              <a:rPr lang="x-none" baseline="0"/>
              <a:t> буџета по економској класификацији </a:t>
            </a:r>
            <a:endParaRPr lang="en-US"/>
          </a:p>
        </c:rich>
      </c:tx>
    </c:title>
    <c:plotArea>
      <c:layout/>
      <c:pieChart>
        <c:varyColors val="1"/>
        <c:ser>
          <c:idx val="0"/>
          <c:order val="0"/>
          <c:explosion val="25"/>
          <c:dLbls>
            <c:spPr>
              <a:noFill/>
              <a:ln>
                <a:noFill/>
              </a:ln>
              <a:effectLst/>
            </c:spPr>
            <c:txPr>
              <a:bodyPr/>
              <a:lstStyle/>
              <a:p>
                <a:pPr>
                  <a:defRPr lang="sr-Latn-RS"/>
                </a:pPr>
                <a:endParaRPr lang="en-US"/>
              </a:p>
            </c:txPr>
            <c:showCatName val="1"/>
            <c:showPercent val="1"/>
            <c:extLst xmlns:c16r2="http://schemas.microsoft.com/office/drawing/2015/06/chart">
              <c:ext xmlns:c15="http://schemas.microsoft.com/office/drawing/2012/chart" uri="{CE6537A1-D6FC-4f65-9D91-7224C49458BB}">
                <c15:layout/>
              </c:ext>
            </c:extLst>
          </c:dLbls>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нам.'!$A$83:$B$83,'По основ. нам.'!$A$88:$B$88)</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нам.'!$C$83,'По основ. нам.'!$C$88)</c:f>
              <c:numCache>
                <c:formatCode>#,##0.00</c:formatCode>
                <c:ptCount val="14"/>
                <c:pt idx="0">
                  <c:v>133990176</c:v>
                </c:pt>
                <c:pt idx="1">
                  <c:v>175119759</c:v>
                </c:pt>
                <c:pt idx="2">
                  <c:v>0</c:v>
                </c:pt>
                <c:pt idx="3">
                  <c:v>1295000</c:v>
                </c:pt>
                <c:pt idx="4">
                  <c:v>30720000</c:v>
                </c:pt>
                <c:pt idx="5">
                  <c:v>59000000</c:v>
                </c:pt>
                <c:pt idx="6">
                  <c:v>35400000</c:v>
                </c:pt>
                <c:pt idx="7">
                  <c:v>23705902</c:v>
                </c:pt>
                <c:pt idx="8">
                  <c:v>14078892</c:v>
                </c:pt>
                <c:pt idx="9">
                  <c:v>44920000</c:v>
                </c:pt>
                <c:pt idx="10">
                  <c:v>0</c:v>
                </c:pt>
                <c:pt idx="11">
                  <c:v>3500000</c:v>
                </c:pt>
                <c:pt idx="12">
                  <c:v>5500000</c:v>
                </c:pt>
                <c:pt idx="13">
                  <c:v>0</c:v>
                </c:pt>
              </c:numCache>
            </c:numRef>
          </c:val>
          <c:extLst xmlns:c16r2="http://schemas.microsoft.com/office/drawing/2015/06/chart">
            <c:ext xmlns:c16="http://schemas.microsoft.com/office/drawing/2014/chart" uri="{C3380CC4-5D6E-409C-BE32-E72D297353CC}">
              <c16:uniqueId val="{00000000-3A91-42C4-B3A9-20CE8FA1BCA3}"/>
            </c:ext>
          </c:extLst>
        </c:ser>
        <c:dLbls>
          <c:showCatName val="1"/>
          <c:showPercent val="1"/>
        </c:dLbls>
        <c:firstSliceAng val="0"/>
      </c:pieChart>
    </c:plotArea>
    <c:plotVisOnly val="1"/>
    <c:dispBlanksAs val="zero"/>
  </c:chart>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a:pPr>
            <a:r>
              <a:rPr lang="x-none"/>
              <a:t>Структура буџета по програмској класификацији</a:t>
            </a:r>
            <a:endParaRPr lang="en-US"/>
          </a:p>
        </c:rich>
      </c:tx>
      <c:layout>
        <c:manualLayout>
          <c:xMode val="edge"/>
          <c:yMode val="edge"/>
          <c:x val="8.8610279348884768E-2"/>
          <c:y val="1.630988525128952E-2"/>
        </c:manualLayout>
      </c:layout>
      <c:overlay val="1"/>
    </c:title>
    <c:plotArea>
      <c:layout>
        <c:manualLayout>
          <c:layoutTarget val="inner"/>
          <c:xMode val="edge"/>
          <c:yMode val="edge"/>
          <c:x val="2.8422402060853516E-2"/>
          <c:y val="0.30585418379211876"/>
          <c:w val="0.431327282006428"/>
          <c:h val="0.6678614722883216"/>
        </c:manualLayout>
      </c:layout>
      <c:pieChart>
        <c:varyColors val="1"/>
        <c:firstSliceAng val="0"/>
      </c:pieChart>
    </c:plotArea>
    <c:legend>
      <c:legendPos val="r"/>
      <c:layout>
        <c:manualLayout>
          <c:xMode val="edge"/>
          <c:yMode val="edge"/>
          <c:x val="0.66902766409031011"/>
          <c:y val="0.10139848890422508"/>
          <c:w val="0.32052916772502388"/>
          <c:h val="0.89786833331433724"/>
        </c:manualLayout>
      </c:layout>
    </c:legend>
    <c:plotVisOnly val="1"/>
    <c:dispBlanksAs val="zero"/>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sr-Latn-RS" sz="1600" b="1" i="0" u="none" strike="noStrike" kern="1200" baseline="0">
                <a:solidFill>
                  <a:schemeClr val="tx1">
                    <a:lumMod val="65000"/>
                    <a:lumOff val="35000"/>
                  </a:schemeClr>
                </a:solidFill>
                <a:latin typeface="+mn-lt"/>
                <a:ea typeface="+mn-ea"/>
                <a:cs typeface="+mn-cs"/>
              </a:defRPr>
            </a:pPr>
            <a:r>
              <a:rPr lang="x-none"/>
              <a:t>Структура буџета по функционалној класификацији</a:t>
            </a:r>
            <a:endParaRPr lang="en-US"/>
          </a:p>
        </c:rich>
      </c:tx>
      <c:layout>
        <c:manualLayout>
          <c:xMode val="edge"/>
          <c:yMode val="edge"/>
          <c:x val="1.1286089238845716E-3"/>
          <c:y val="3.5703779004267605E-2"/>
        </c:manualLayout>
      </c:layout>
      <c:spPr>
        <a:noFill/>
        <a:ln>
          <a:noFill/>
        </a:ln>
        <a:effectLst/>
      </c:spPr>
    </c:title>
    <c:plotArea>
      <c:layout>
        <c:manualLayout>
          <c:layoutTarget val="inner"/>
          <c:xMode val="edge"/>
          <c:yMode val="edge"/>
          <c:x val="0.26960982011394918"/>
          <c:y val="3.0615256984563337E-4"/>
          <c:w val="0.6274470264388059"/>
          <c:h val="0.62320010186010733"/>
        </c:manualLayout>
      </c:layout>
      <c:pieChart>
        <c:varyColors val="1"/>
        <c:ser>
          <c:idx val="0"/>
          <c:order val="0"/>
          <c:dP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422A-46BF-9C21-C845F17BB262}"/>
              </c:ext>
            </c:extLst>
          </c:dPt>
          <c:dPt>
            <c:idx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422A-46BF-9C21-C845F17BB262}"/>
              </c:ext>
            </c:extLst>
          </c:dPt>
          <c:dPt>
            <c:idx val="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2-422A-46BF-9C21-C845F17BB262}"/>
              </c:ext>
            </c:extLst>
          </c:dPt>
          <c:dPt>
            <c:idx val="3"/>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422A-46BF-9C21-C845F17BB262}"/>
              </c:ext>
            </c:extLst>
          </c:dPt>
          <c:dPt>
            <c:idx val="4"/>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4-422A-46BF-9C21-C845F17BB262}"/>
              </c:ext>
            </c:extLst>
          </c:dPt>
          <c:dPt>
            <c:idx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422A-46BF-9C21-C845F17BB262}"/>
              </c:ext>
            </c:extLst>
          </c:dPt>
          <c:dPt>
            <c:idx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6-422A-46BF-9C21-C845F17BB262}"/>
              </c:ext>
            </c:extLst>
          </c:dPt>
          <c:dPt>
            <c:idx val="7"/>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422A-46BF-9C21-C845F17BB262}"/>
              </c:ext>
            </c:extLst>
          </c:dPt>
          <c:dPt>
            <c:idx val="8"/>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8-422A-46BF-9C21-C845F17BB262}"/>
              </c:ext>
            </c:extLst>
          </c:dPt>
          <c:dLbls>
            <c:spPr>
              <a:noFill/>
              <a:ln>
                <a:noFill/>
              </a:ln>
              <a:effectLst/>
            </c:spPr>
            <c:txPr>
              <a:bodyPr rot="0" spcFirstLastPara="1" vertOverflow="ellipsis" vert="horz" wrap="square" lIns="38100" tIns="19050" rIns="38100" bIns="19050" anchor="ctr" anchorCtr="1">
                <a:spAutoFit/>
              </a:bodyPr>
              <a:lstStyle/>
              <a:p>
                <a:pPr>
                  <a:defRPr lang="sr-Latn-RS" sz="900" b="0" i="0" u="none" strike="noStrike" kern="1200" baseline="0">
                    <a:solidFill>
                      <a:schemeClr val="tx1">
                        <a:lumMod val="75000"/>
                        <a:lumOff val="25000"/>
                      </a:schemeClr>
                    </a:solidFill>
                    <a:latin typeface="+mn-lt"/>
                    <a:ea typeface="+mn-ea"/>
                    <a:cs typeface="+mn-cs"/>
                  </a:defRPr>
                </a:pPr>
                <a:endParaRPr lang="en-US"/>
              </a:p>
            </c:txPr>
            <c:dLblPos val="outEnd"/>
            <c:showCatName val="1"/>
            <c:showPercent val="1"/>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multiLvlStrRef>
              <c:f>('Расх по функц. '!$A$11:$B$11,'Расх по функц. '!$A$21:$B$21,'Расх по функц. '!$A$38:$B$38,'Расх по функц. '!$A$45:$B$45,'Расх по функц. '!$A$85:$B$85,'Расх по функц. '!$A$92:$B$92,'Расх по функц. '!$A$99:$B$99,'Расх по функц. '!$A$117:$B$117,'Расх по функц. '!$A$124:$B$124)</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'!$C$11,'Расх по функц. '!$C$21,'Расх по функц. '!$C$38,'Расх по функц. '!$C$45,'Расх по функц. '!$C$85,'Расх по функц. '!$C$92,'Расх по функц. '!$C$99,'Расх по функц. '!$C$117,'Расх по функц. '!$C$124)</c:f>
              <c:numCache>
                <c:formatCode>#,##0.00_ ;\-#,##0.00\ </c:formatCode>
                <c:ptCount val="9"/>
                <c:pt idx="0" formatCode="#,##0.00">
                  <c:v>24200000</c:v>
                </c:pt>
                <c:pt idx="1">
                  <c:v>183464502</c:v>
                </c:pt>
                <c:pt idx="2">
                  <c:v>500000</c:v>
                </c:pt>
                <c:pt idx="3">
                  <c:v>96857500</c:v>
                </c:pt>
                <c:pt idx="4">
                  <c:v>13780000</c:v>
                </c:pt>
                <c:pt idx="5" formatCode="#,##0.00">
                  <c:v>35000000</c:v>
                </c:pt>
                <c:pt idx="6" formatCode="#,##0.00">
                  <c:v>12800000</c:v>
                </c:pt>
                <c:pt idx="7" formatCode="#,##0.00">
                  <c:v>28464575</c:v>
                </c:pt>
                <c:pt idx="8" formatCode="#,##0.00">
                  <c:v>132163152</c:v>
                </c:pt>
              </c:numCache>
            </c:numRef>
          </c:val>
          <c:extLst xmlns:c16r2="http://schemas.microsoft.com/office/drawing/2015/06/chart">
            <c:ext xmlns:c16="http://schemas.microsoft.com/office/drawing/2014/chart" uri="{C3380CC4-5D6E-409C-BE32-E72D297353CC}">
              <c16:uniqueId val="{00000009-422A-46BF-9C21-C845F17BB262}"/>
            </c:ext>
          </c:extLst>
        </c:ser>
        <c:dLbls>
          <c:showCatName val="1"/>
        </c:dLbls>
        <c:firstSliceAng val="0"/>
      </c:pieChart>
      <c:spPr>
        <a:noFill/>
        <a:ln>
          <a:noFill/>
        </a:ln>
        <a:effectLst/>
      </c:spPr>
    </c:plotArea>
    <c:legend>
      <c:legendPos val="b"/>
      <c:layout>
        <c:manualLayout>
          <c:xMode val="edge"/>
          <c:yMode val="edge"/>
          <c:x val="4.1906515468234956E-2"/>
          <c:y val="0.46994520997375488"/>
          <c:w val="0.77197531195974034"/>
          <c:h val="0.53005492825886935"/>
        </c:manualLayout>
      </c:layout>
      <c:spPr>
        <a:noFill/>
        <a:ln>
          <a:noFill/>
        </a:ln>
        <a:effectLst/>
      </c:spPr>
      <c:txPr>
        <a:bodyPr rot="0" spcFirstLastPara="1" vertOverflow="ellipsis" vert="horz" wrap="square" anchor="ctr" anchorCtr="1"/>
        <a:lstStyle/>
        <a:p>
          <a:pPr>
            <a:defRPr lang="sr-Latn-RS"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0</xdr:colOff>
      <xdr:row>80</xdr:row>
      <xdr:rowOff>123823</xdr:rowOff>
    </xdr:from>
    <xdr:to>
      <xdr:col>18</xdr:col>
      <xdr:colOff>377824</xdr:colOff>
      <xdr:row>123</xdr:row>
      <xdr:rowOff>0</xdr:rowOff>
    </xdr:to>
    <xdr:graphicFrame macro="">
      <xdr:nvGraphicFramePr>
        <xdr:cNvPr id="3" name="Chart 2">
          <a:extLst>
            <a:ext uri="{FF2B5EF4-FFF2-40B4-BE49-F238E27FC236}">
              <a16:creationId xmlns:a16="http://schemas.microsoft.com/office/drawing/2014/main" xmlns=""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780</xdr:row>
      <xdr:rowOff>66674</xdr:rowOff>
    </xdr:from>
    <xdr:to>
      <xdr:col>21</xdr:col>
      <xdr:colOff>152400</xdr:colOff>
      <xdr:row>849</xdr:row>
      <xdr:rowOff>57148</xdr:rowOff>
    </xdr:to>
    <xdr:graphicFrame macro="">
      <xdr:nvGraphicFramePr>
        <xdr:cNvPr id="3" name="Chart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57150</xdr:colOff>
      <xdr:row>136</xdr:row>
      <xdr:rowOff>142875</xdr:rowOff>
    </xdr:from>
    <xdr:to>
      <xdr:col>30</xdr:col>
      <xdr:colOff>85725</xdr:colOff>
      <xdr:row>198</xdr:row>
      <xdr:rowOff>114300</xdr:rowOff>
    </xdr:to>
    <xdr:graphicFrame macro="">
      <xdr:nvGraphicFramePr>
        <xdr:cNvPr id="2" name="Chart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sheetPr>
  <dimension ref="A1:M39"/>
  <sheetViews>
    <sheetView workbookViewId="0">
      <selection activeCell="M9" sqref="M9"/>
    </sheetView>
  </sheetViews>
  <sheetFormatPr defaultRowHeight="15"/>
  <cols>
    <col min="7" max="7" width="13.5703125" customWidth="1"/>
    <col min="8" max="8" width="26.85546875" customWidth="1"/>
    <col min="9" max="9" width="27.85546875" style="367" customWidth="1"/>
    <col min="10" max="10" width="0.140625" customWidth="1"/>
  </cols>
  <sheetData>
    <row r="1" spans="1:9">
      <c r="A1" s="1181" t="s">
        <v>5540</v>
      </c>
      <c r="B1" s="1181"/>
      <c r="C1" s="1181"/>
      <c r="D1" s="1181"/>
      <c r="E1" s="1181"/>
      <c r="F1" s="1181"/>
      <c r="G1" s="1181"/>
      <c r="H1" s="1181"/>
      <c r="I1" s="1181"/>
    </row>
    <row r="3" spans="1:9">
      <c r="A3" s="1183" t="s">
        <v>5349</v>
      </c>
      <c r="B3" s="1183"/>
      <c r="C3" s="1183"/>
      <c r="D3" s="1183"/>
      <c r="E3" s="1183"/>
      <c r="F3" s="1183"/>
      <c r="G3" s="1183"/>
      <c r="H3" s="1183"/>
      <c r="I3" s="1183"/>
    </row>
    <row r="4" spans="1:9">
      <c r="A4" s="1183" t="s">
        <v>5350</v>
      </c>
      <c r="B4" s="1183"/>
      <c r="C4" s="1183"/>
      <c r="D4" s="1183"/>
      <c r="E4" s="1183"/>
      <c r="F4" s="1183"/>
      <c r="G4" s="1183"/>
      <c r="H4" s="1183"/>
      <c r="I4" s="1183"/>
    </row>
    <row r="5" spans="1:9">
      <c r="A5" s="1183" t="s">
        <v>5522</v>
      </c>
      <c r="B5" s="1183"/>
      <c r="C5" s="1183"/>
      <c r="D5" s="1183"/>
      <c r="E5" s="1183"/>
      <c r="F5" s="1183"/>
      <c r="G5" s="1183"/>
      <c r="H5" s="1183"/>
      <c r="I5" s="1183"/>
    </row>
    <row r="6" spans="1:9">
      <c r="A6" s="205"/>
      <c r="B6" s="205"/>
      <c r="C6" s="205"/>
      <c r="D6" s="205"/>
      <c r="E6" s="205"/>
      <c r="F6" s="205"/>
      <c r="G6" s="205"/>
      <c r="H6" s="205"/>
      <c r="I6" s="548"/>
    </row>
    <row r="7" spans="1:9">
      <c r="A7" s="1184" t="s">
        <v>4810</v>
      </c>
      <c r="B7" s="1184"/>
      <c r="C7" s="1184"/>
      <c r="D7" s="1184"/>
      <c r="E7" s="1184"/>
      <c r="F7" s="1184"/>
      <c r="G7" s="1184"/>
      <c r="H7" s="1184"/>
      <c r="I7" s="1184"/>
    </row>
    <row r="8" spans="1:9">
      <c r="A8" s="1184" t="s">
        <v>5539</v>
      </c>
      <c r="B8" s="1184"/>
      <c r="C8" s="1184"/>
      <c r="D8" s="1184"/>
      <c r="E8" s="1184"/>
      <c r="F8" s="1184"/>
      <c r="G8" s="1184"/>
      <c r="H8" s="1184"/>
      <c r="I8" s="1184"/>
    </row>
    <row r="9" spans="1:9">
      <c r="A9" s="205"/>
      <c r="B9" s="205"/>
      <c r="C9" s="205"/>
      <c r="D9" s="205"/>
      <c r="E9" s="205"/>
      <c r="F9" s="205"/>
      <c r="G9" s="205"/>
      <c r="H9" s="205"/>
      <c r="I9" s="548"/>
    </row>
    <row r="10" spans="1:9">
      <c r="A10" s="1182" t="s">
        <v>4811</v>
      </c>
      <c r="B10" s="1182"/>
      <c r="C10" s="1182"/>
      <c r="D10" s="1182"/>
      <c r="E10" s="1182"/>
      <c r="F10" s="1182"/>
      <c r="G10" s="1182"/>
      <c r="H10" s="1182"/>
      <c r="I10" s="1182"/>
    </row>
    <row r="11" spans="1:9">
      <c r="A11" s="677"/>
      <c r="B11" s="677"/>
      <c r="C11" s="677"/>
      <c r="D11" s="677"/>
      <c r="E11" s="677"/>
      <c r="F11" s="677"/>
      <c r="G11" s="677"/>
      <c r="H11" s="677"/>
      <c r="I11" s="677"/>
    </row>
    <row r="12" spans="1:9">
      <c r="A12" s="1183" t="s">
        <v>5442</v>
      </c>
      <c r="B12" s="1183"/>
      <c r="C12" s="1183"/>
      <c r="D12" s="1183"/>
      <c r="E12" s="1183"/>
      <c r="F12" s="1183"/>
      <c r="G12" s="1183"/>
      <c r="H12" s="1183"/>
      <c r="I12" s="1183"/>
    </row>
    <row r="13" spans="1:9">
      <c r="A13" s="1183" t="s">
        <v>4956</v>
      </c>
      <c r="B13" s="1183"/>
      <c r="C13" s="1183"/>
      <c r="D13" s="1183"/>
      <c r="E13" s="1183"/>
      <c r="F13" s="1183"/>
      <c r="G13" s="1183"/>
      <c r="H13" s="1183"/>
      <c r="I13" s="1183"/>
    </row>
    <row r="14" spans="1:9">
      <c r="A14" s="1183" t="s">
        <v>4957</v>
      </c>
      <c r="B14" s="1183"/>
      <c r="C14" s="1183"/>
      <c r="D14" s="1183"/>
      <c r="E14" s="1183"/>
      <c r="F14" s="1183"/>
      <c r="G14" s="1183"/>
      <c r="H14" s="1183"/>
      <c r="I14" s="1183"/>
    </row>
    <row r="15" spans="1:9">
      <c r="A15" s="582"/>
      <c r="B15" s="582"/>
      <c r="C15" s="582"/>
      <c r="D15" s="582"/>
      <c r="E15" s="582"/>
      <c r="F15" s="582"/>
      <c r="G15" s="582"/>
      <c r="H15" s="582"/>
      <c r="I15" s="582"/>
    </row>
    <row r="16" spans="1:9">
      <c r="A16" s="582"/>
      <c r="B16" s="582"/>
      <c r="C16" s="582"/>
      <c r="D16" s="582"/>
      <c r="E16" s="582"/>
      <c r="F16" s="582"/>
      <c r="G16" s="582"/>
      <c r="H16" s="582"/>
      <c r="I16" s="582"/>
    </row>
    <row r="17" spans="1:13">
      <c r="A17" s="1182" t="s">
        <v>4812</v>
      </c>
      <c r="B17" s="1182"/>
      <c r="C17" s="1182"/>
      <c r="D17" s="1182"/>
      <c r="E17" s="1182"/>
      <c r="F17" s="1182"/>
      <c r="G17" s="1182"/>
      <c r="H17" s="1182"/>
      <c r="I17" s="1182"/>
      <c r="M17" s="1133"/>
    </row>
    <row r="18" spans="1:13">
      <c r="A18" s="677"/>
      <c r="B18" s="677"/>
      <c r="C18" s="677"/>
      <c r="D18" s="677"/>
      <c r="E18" s="677"/>
      <c r="F18" s="677"/>
      <c r="G18" s="677"/>
      <c r="H18" s="677"/>
      <c r="I18" s="677"/>
      <c r="M18" s="1133"/>
    </row>
    <row r="19" spans="1:13">
      <c r="A19" s="1182" t="s">
        <v>4813</v>
      </c>
      <c r="B19" s="1182"/>
      <c r="C19" s="1182"/>
      <c r="D19" s="1182"/>
      <c r="E19" s="1182"/>
      <c r="F19" s="1182"/>
      <c r="G19" s="1182"/>
      <c r="H19" s="1182"/>
      <c r="I19" s="1182"/>
    </row>
    <row r="20" spans="1:13" hidden="1">
      <c r="A20" s="1183" t="s">
        <v>5363</v>
      </c>
      <c r="B20" s="1183"/>
      <c r="C20" s="1183"/>
      <c r="D20" s="1183"/>
      <c r="E20" s="1183"/>
      <c r="F20" s="1183"/>
      <c r="G20" s="1183"/>
      <c r="H20" s="1183"/>
      <c r="I20" s="1183"/>
    </row>
    <row r="21" spans="1:13">
      <c r="A21" s="583"/>
      <c r="B21" s="583"/>
      <c r="C21" s="583"/>
      <c r="D21" s="583"/>
      <c r="E21" s="583"/>
      <c r="F21" s="583"/>
      <c r="G21" s="583"/>
      <c r="H21" s="583"/>
      <c r="I21" s="583"/>
    </row>
    <row r="22" spans="1:13">
      <c r="A22" s="1183" t="s">
        <v>5441</v>
      </c>
      <c r="B22" s="1183"/>
      <c r="C22" s="1183"/>
      <c r="D22" s="1183"/>
      <c r="E22" s="1183"/>
      <c r="F22" s="1183"/>
      <c r="G22" s="1183"/>
      <c r="H22" s="1183"/>
      <c r="I22" s="1183"/>
    </row>
    <row r="24" spans="1:13" ht="126">
      <c r="A24" s="166" t="s">
        <v>0</v>
      </c>
      <c r="B24" s="1193" t="s">
        <v>1</v>
      </c>
      <c r="C24" s="1193"/>
      <c r="D24" s="1193"/>
      <c r="E24" s="1193"/>
      <c r="F24" s="1193"/>
      <c r="G24" s="1193"/>
      <c r="H24" s="167" t="s">
        <v>2</v>
      </c>
      <c r="I24" s="361" t="s">
        <v>3</v>
      </c>
      <c r="J24" s="361" t="s">
        <v>4970</v>
      </c>
    </row>
    <row r="25" spans="1:13" ht="30" customHeight="1">
      <c r="A25" s="2" t="s">
        <v>16</v>
      </c>
      <c r="B25" s="1180" t="s">
        <v>4</v>
      </c>
      <c r="C25" s="1180"/>
      <c r="D25" s="1180"/>
      <c r="E25" s="1180"/>
      <c r="F25" s="1180"/>
      <c r="G25" s="1180"/>
      <c r="H25" s="3" t="s">
        <v>5</v>
      </c>
      <c r="I25" s="362">
        <f>715270448-19000000+68613</f>
        <v>696339061</v>
      </c>
      <c r="J25" s="362">
        <v>188611924.21000001</v>
      </c>
    </row>
    <row r="26" spans="1:13" ht="30" customHeight="1">
      <c r="A26" s="2" t="s">
        <v>17</v>
      </c>
      <c r="B26" s="1180" t="s">
        <v>6</v>
      </c>
      <c r="C26" s="1180"/>
      <c r="D26" s="1180"/>
      <c r="E26" s="1180"/>
      <c r="F26" s="1180"/>
      <c r="G26" s="1180"/>
      <c r="H26" s="3" t="s">
        <v>7</v>
      </c>
      <c r="I26" s="362">
        <v>772816911</v>
      </c>
      <c r="J26" s="362">
        <v>186943726.37999994</v>
      </c>
    </row>
    <row r="27" spans="1:13" ht="30" customHeight="1">
      <c r="A27" s="1" t="s">
        <v>18</v>
      </c>
      <c r="B27" s="1192" t="s">
        <v>8</v>
      </c>
      <c r="C27" s="1192"/>
      <c r="D27" s="1192"/>
      <c r="E27" s="1192"/>
      <c r="F27" s="1192"/>
      <c r="G27" s="1192"/>
      <c r="H27" s="4" t="s">
        <v>9</v>
      </c>
      <c r="I27" s="363">
        <f>I25-I26</f>
        <v>-76477850</v>
      </c>
      <c r="J27" s="363">
        <f>J25-J26</f>
        <v>1668197.8300000727</v>
      </c>
    </row>
    <row r="28" spans="1:13" ht="30" customHeight="1">
      <c r="A28" s="2" t="s">
        <v>19</v>
      </c>
      <c r="B28" s="1189" t="s">
        <v>4697</v>
      </c>
      <c r="C28" s="1190"/>
      <c r="D28" s="1190"/>
      <c r="E28" s="1190"/>
      <c r="F28" s="1190"/>
      <c r="G28" s="1191"/>
      <c r="H28" s="5">
        <v>62</v>
      </c>
      <c r="I28" s="364">
        <f>'По основ. нам.'!I88-'По основ. нам.'!I89</f>
        <v>0</v>
      </c>
      <c r="J28" s="364">
        <v>0</v>
      </c>
    </row>
    <row r="29" spans="1:13" ht="30" customHeight="1">
      <c r="A29" s="1" t="s">
        <v>21</v>
      </c>
      <c r="B29" s="1192" t="s">
        <v>10</v>
      </c>
      <c r="C29" s="1192"/>
      <c r="D29" s="1192"/>
      <c r="E29" s="1192"/>
      <c r="F29" s="1192"/>
      <c r="G29" s="1192"/>
      <c r="H29" s="4" t="s">
        <v>4698</v>
      </c>
      <c r="I29" s="581">
        <f>I27+I28</f>
        <v>-76477850</v>
      </c>
      <c r="J29" s="363">
        <f>J27-J28</f>
        <v>1668197.8300000727</v>
      </c>
    </row>
    <row r="30" spans="1:13" ht="30" customHeight="1">
      <c r="A30" s="166" t="s">
        <v>11</v>
      </c>
      <c r="B30" s="1194" t="s">
        <v>12</v>
      </c>
      <c r="C30" s="1194"/>
      <c r="D30" s="1194"/>
      <c r="E30" s="1194"/>
      <c r="F30" s="1194"/>
      <c r="G30" s="1194"/>
      <c r="H30" s="1194"/>
      <c r="I30" s="1194"/>
      <c r="J30" s="549"/>
    </row>
    <row r="31" spans="1:13" ht="30" customHeight="1">
      <c r="A31" s="2" t="s">
        <v>16</v>
      </c>
      <c r="B31" s="1180" t="s">
        <v>13</v>
      </c>
      <c r="C31" s="1180"/>
      <c r="D31" s="1180"/>
      <c r="E31" s="1180"/>
      <c r="F31" s="1180"/>
      <c r="G31" s="1180"/>
      <c r="H31" s="3">
        <v>91</v>
      </c>
      <c r="I31" s="362">
        <v>19000000</v>
      </c>
      <c r="J31" s="362">
        <v>0</v>
      </c>
    </row>
    <row r="32" spans="1:13" ht="30" customHeight="1">
      <c r="A32" s="2" t="s">
        <v>17</v>
      </c>
      <c r="B32" s="1180" t="s">
        <v>4700</v>
      </c>
      <c r="C32" s="1180"/>
      <c r="D32" s="1180"/>
      <c r="E32" s="1180"/>
      <c r="F32" s="1180"/>
      <c r="G32" s="1180"/>
      <c r="H32" s="3">
        <v>92</v>
      </c>
      <c r="I32" s="362">
        <f>'Општи део - (6)'!AK134</f>
        <v>0</v>
      </c>
      <c r="J32" s="362">
        <v>0</v>
      </c>
    </row>
    <row r="33" spans="1:10" ht="30" customHeight="1">
      <c r="A33" s="189" t="s">
        <v>18</v>
      </c>
      <c r="B33" s="1186" t="s">
        <v>4690</v>
      </c>
      <c r="C33" s="1187"/>
      <c r="D33" s="1187"/>
      <c r="E33" s="1187"/>
      <c r="F33" s="1187"/>
      <c r="G33" s="1188"/>
      <c r="H33" s="190">
        <v>3</v>
      </c>
      <c r="I33" s="365">
        <v>62977850</v>
      </c>
      <c r="J33" s="365">
        <v>2228650</v>
      </c>
    </row>
    <row r="34" spans="1:10" ht="30" customHeight="1">
      <c r="A34" s="2" t="s">
        <v>19</v>
      </c>
      <c r="B34" s="1180" t="s">
        <v>4701</v>
      </c>
      <c r="C34" s="1180"/>
      <c r="D34" s="1180"/>
      <c r="E34" s="1180"/>
      <c r="F34" s="1180"/>
      <c r="G34" s="1180"/>
      <c r="H34" s="3">
        <v>6211</v>
      </c>
      <c r="I34" s="362">
        <v>0</v>
      </c>
      <c r="J34" s="362">
        <v>0</v>
      </c>
    </row>
    <row r="35" spans="1:10" ht="30" customHeight="1">
      <c r="A35" s="2" t="s">
        <v>20</v>
      </c>
      <c r="B35" s="1180" t="s">
        <v>14</v>
      </c>
      <c r="C35" s="1180"/>
      <c r="D35" s="1180"/>
      <c r="E35" s="1180"/>
      <c r="F35" s="1180"/>
      <c r="G35" s="1180"/>
      <c r="H35" s="3">
        <v>61</v>
      </c>
      <c r="I35" s="362">
        <v>5500000</v>
      </c>
      <c r="J35" s="362">
        <v>0</v>
      </c>
    </row>
    <row r="36" spans="1:10" ht="30" customHeight="1">
      <c r="A36" s="166" t="s">
        <v>4692</v>
      </c>
      <c r="B36" s="1185" t="s">
        <v>15</v>
      </c>
      <c r="C36" s="1185"/>
      <c r="D36" s="1185"/>
      <c r="E36" s="1185"/>
      <c r="F36" s="1185"/>
      <c r="G36" s="1185"/>
      <c r="H36" s="191" t="s">
        <v>4691</v>
      </c>
      <c r="I36" s="366">
        <f>I31+I32+I33-I34-I35</f>
        <v>76477850</v>
      </c>
      <c r="J36" s="366">
        <f>J31+J32+J33-J34-J35</f>
        <v>2228650</v>
      </c>
    </row>
    <row r="38" spans="1:10">
      <c r="I38" s="542"/>
      <c r="J38" s="431">
        <f>J29+J36</f>
        <v>3896847.8300000727</v>
      </c>
    </row>
    <row r="39" spans="1:10">
      <c r="A39" s="1183" t="s">
        <v>4958</v>
      </c>
      <c r="B39" s="1183"/>
      <c r="C39" s="1183"/>
      <c r="D39" s="1183"/>
      <c r="E39" s="1183"/>
      <c r="F39" s="1183"/>
      <c r="G39" s="1183"/>
      <c r="H39" s="1183"/>
      <c r="I39" s="1183"/>
    </row>
  </sheetData>
  <mergeCells count="28">
    <mergeCell ref="A39:I39"/>
    <mergeCell ref="A19:I19"/>
    <mergeCell ref="A20:I20"/>
    <mergeCell ref="A22:I22"/>
    <mergeCell ref="A8:I8"/>
    <mergeCell ref="B36:G36"/>
    <mergeCell ref="B33:G33"/>
    <mergeCell ref="B28:G28"/>
    <mergeCell ref="B29:G29"/>
    <mergeCell ref="B24:G24"/>
    <mergeCell ref="B25:G25"/>
    <mergeCell ref="B26:G26"/>
    <mergeCell ref="B27:G27"/>
    <mergeCell ref="B30:I30"/>
    <mergeCell ref="B31:G31"/>
    <mergeCell ref="B32:G32"/>
    <mergeCell ref="B34:G34"/>
    <mergeCell ref="B35:G35"/>
    <mergeCell ref="A1:I1"/>
    <mergeCell ref="A10:I10"/>
    <mergeCell ref="A12:I12"/>
    <mergeCell ref="A17:I17"/>
    <mergeCell ref="A3:I3"/>
    <mergeCell ref="A4:I4"/>
    <mergeCell ref="A5:I5"/>
    <mergeCell ref="A7:I7"/>
    <mergeCell ref="A13:I13"/>
    <mergeCell ref="A14:I14"/>
  </mergeCells>
  <conditionalFormatting sqref="J29">
    <cfRule type="cellIs" dxfId="9" priority="2" operator="lessThan">
      <formula>0</formula>
    </cfRule>
  </conditionalFormatting>
  <conditionalFormatting sqref="J27">
    <cfRule type="cellIs" dxfId="8" priority="1" operator="lessThan">
      <formula>0</formula>
    </cfRule>
  </conditionalFormatting>
  <printOptions horizontalCentered="1"/>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dimension ref="A1:C17"/>
  <sheetViews>
    <sheetView workbookViewId="0">
      <selection activeCell="L52" sqref="L52"/>
    </sheetView>
  </sheetViews>
  <sheetFormatPr defaultRowHeight="15"/>
  <cols>
    <col min="1" max="1" width="11.7109375" bestFit="1" customWidth="1"/>
    <col min="2" max="2" width="12.7109375" style="674" bestFit="1" customWidth="1"/>
    <col min="3" max="3" width="14.7109375" customWidth="1"/>
  </cols>
  <sheetData>
    <row r="1" spans="1:3">
      <c r="A1" s="367">
        <v>199998</v>
      </c>
    </row>
    <row r="2" spans="1:3">
      <c r="A2" s="367">
        <v>569947</v>
      </c>
    </row>
    <row r="3" spans="1:3">
      <c r="A3" s="367">
        <v>44300</v>
      </c>
    </row>
    <row r="4" spans="1:3">
      <c r="A4" s="367">
        <v>362441</v>
      </c>
    </row>
    <row r="5" spans="1:3">
      <c r="A5" s="367">
        <v>411068</v>
      </c>
    </row>
    <row r="6" spans="1:3">
      <c r="A6" s="367">
        <v>77137</v>
      </c>
    </row>
    <row r="7" spans="1:3">
      <c r="A7" s="542">
        <f>SUM(A1:A6)</f>
        <v>1664891</v>
      </c>
      <c r="B7" s="674" t="s">
        <v>5276</v>
      </c>
    </row>
    <row r="9" spans="1:3">
      <c r="A9" s="542">
        <f>A7/0.2</f>
        <v>8324455</v>
      </c>
      <c r="B9" s="674" t="s">
        <v>5275</v>
      </c>
    </row>
    <row r="14" spans="1:3">
      <c r="A14">
        <v>31041767</v>
      </c>
      <c r="B14" s="674">
        <f>A14*1.035</f>
        <v>32128228.844999999</v>
      </c>
      <c r="C14">
        <v>32128229</v>
      </c>
    </row>
    <row r="15" spans="1:3">
      <c r="A15">
        <v>5209275</v>
      </c>
      <c r="B15" s="674">
        <f>A15*1.035</f>
        <v>5391599.625</v>
      </c>
      <c r="C15">
        <v>5391600</v>
      </c>
    </row>
    <row r="16" spans="1:3">
      <c r="A16">
        <f>SUM(A14:A15)</f>
        <v>36251042</v>
      </c>
      <c r="B16" s="674">
        <f>SUM(B14:B15)</f>
        <v>37519828.469999999</v>
      </c>
      <c r="C16">
        <f>SUM(C14:C15)</f>
        <v>37519829</v>
      </c>
    </row>
    <row r="17" spans="2:2">
      <c r="B17" s="674">
        <f>A16*1.035</f>
        <v>37519828.469999999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M25"/>
  <sheetViews>
    <sheetView workbookViewId="0">
      <selection activeCell="M24" sqref="M2:M24"/>
    </sheetView>
  </sheetViews>
  <sheetFormatPr defaultRowHeight="15"/>
  <sheetData>
    <row r="1" spans="1:13" ht="111">
      <c r="A1" s="584" t="s">
        <v>4816</v>
      </c>
      <c r="B1" s="1275" t="s">
        <v>4817</v>
      </c>
      <c r="C1" s="1275"/>
      <c r="D1" s="1275"/>
      <c r="E1" s="584" t="s">
        <v>4818</v>
      </c>
      <c r="F1" s="584" t="s">
        <v>4819</v>
      </c>
      <c r="G1" s="584" t="s">
        <v>4820</v>
      </c>
      <c r="H1" s="584">
        <v>2018</v>
      </c>
      <c r="I1" s="610">
        <v>1</v>
      </c>
      <c r="J1" s="610">
        <v>4</v>
      </c>
      <c r="K1" s="609">
        <v>7</v>
      </c>
      <c r="L1" s="609">
        <v>10</v>
      </c>
      <c r="M1" s="609">
        <v>13</v>
      </c>
    </row>
    <row r="2" spans="1:13">
      <c r="A2" s="590">
        <v>3</v>
      </c>
      <c r="B2" s="1293" t="s">
        <v>4719</v>
      </c>
      <c r="C2" s="1294"/>
      <c r="D2" s="1295"/>
      <c r="E2" s="590">
        <v>2018</v>
      </c>
      <c r="F2" s="590">
        <v>2020</v>
      </c>
      <c r="G2" s="591">
        <v>5200</v>
      </c>
      <c r="H2" s="591">
        <v>5200</v>
      </c>
      <c r="I2" s="591">
        <v>200</v>
      </c>
      <c r="J2" s="591"/>
      <c r="K2" s="611"/>
      <c r="L2" s="611">
        <v>5000</v>
      </c>
      <c r="M2" s="611"/>
    </row>
    <row r="3" spans="1:13">
      <c r="A3" s="586">
        <v>4</v>
      </c>
      <c r="B3" s="1289" t="s">
        <v>5157</v>
      </c>
      <c r="C3" s="1289"/>
      <c r="D3" s="1289"/>
      <c r="E3" s="586">
        <v>2018</v>
      </c>
      <c r="F3" s="586">
        <v>2018</v>
      </c>
      <c r="G3" s="587">
        <v>18500</v>
      </c>
      <c r="H3" s="589">
        <v>18500</v>
      </c>
      <c r="I3" s="589"/>
      <c r="J3" s="589"/>
      <c r="K3" s="611">
        <v>7500</v>
      </c>
      <c r="L3" s="611">
        <v>10800</v>
      </c>
      <c r="M3" s="611">
        <v>200</v>
      </c>
    </row>
    <row r="4" spans="1:13">
      <c r="A4" s="586">
        <v>5</v>
      </c>
      <c r="B4" s="1286" t="s">
        <v>5053</v>
      </c>
      <c r="C4" s="1287"/>
      <c r="D4" s="1288"/>
      <c r="E4" s="586">
        <v>2018</v>
      </c>
      <c r="F4" s="586">
        <v>2018</v>
      </c>
      <c r="G4" s="587">
        <v>10000</v>
      </c>
      <c r="H4" s="589">
        <v>10000</v>
      </c>
      <c r="I4" s="589">
        <v>5000</v>
      </c>
      <c r="J4" s="589"/>
      <c r="K4" s="611">
        <v>5000</v>
      </c>
      <c r="L4" s="611"/>
      <c r="M4" s="611"/>
    </row>
    <row r="5" spans="1:13">
      <c r="A5" s="586">
        <v>6</v>
      </c>
      <c r="B5" s="1286" t="s">
        <v>5082</v>
      </c>
      <c r="C5" s="1287"/>
      <c r="D5" s="1288"/>
      <c r="E5" s="586">
        <v>2018</v>
      </c>
      <c r="F5" s="586">
        <v>2018</v>
      </c>
      <c r="G5" s="587">
        <v>2000</v>
      </c>
      <c r="H5" s="589">
        <v>2000</v>
      </c>
      <c r="I5" s="589">
        <v>2000</v>
      </c>
      <c r="J5" s="589"/>
      <c r="K5" s="611"/>
      <c r="L5" s="611"/>
      <c r="M5" s="611"/>
    </row>
    <row r="6" spans="1:13">
      <c r="A6" s="586">
        <v>7</v>
      </c>
      <c r="B6" s="1286" t="s">
        <v>5158</v>
      </c>
      <c r="C6" s="1287"/>
      <c r="D6" s="1288"/>
      <c r="E6" s="586">
        <v>2018</v>
      </c>
      <c r="F6" s="586">
        <v>2018</v>
      </c>
      <c r="G6" s="587">
        <v>2000</v>
      </c>
      <c r="H6" s="589">
        <v>2000</v>
      </c>
      <c r="I6" s="589">
        <v>2000</v>
      </c>
      <c r="J6" s="589"/>
      <c r="K6" s="611"/>
      <c r="L6" s="611"/>
      <c r="M6" s="611"/>
    </row>
    <row r="7" spans="1:13">
      <c r="A7" s="586">
        <v>8</v>
      </c>
      <c r="B7" s="1286" t="s">
        <v>5159</v>
      </c>
      <c r="C7" s="1287"/>
      <c r="D7" s="1288"/>
      <c r="E7" s="586">
        <v>2018</v>
      </c>
      <c r="F7" s="586">
        <v>2018</v>
      </c>
      <c r="G7" s="587">
        <v>2300</v>
      </c>
      <c r="H7" s="589">
        <v>2300</v>
      </c>
      <c r="I7" s="589">
        <v>2300</v>
      </c>
      <c r="J7" s="589"/>
      <c r="K7" s="611"/>
      <c r="L7" s="611"/>
      <c r="M7" s="611"/>
    </row>
    <row r="8" spans="1:13">
      <c r="A8" s="586">
        <v>9</v>
      </c>
      <c r="B8" s="1286" t="s">
        <v>5026</v>
      </c>
      <c r="C8" s="1287"/>
      <c r="D8" s="1288"/>
      <c r="E8" s="586">
        <v>2018</v>
      </c>
      <c r="F8" s="586">
        <v>2018</v>
      </c>
      <c r="G8" s="587">
        <v>3000</v>
      </c>
      <c r="H8" s="589">
        <v>3000</v>
      </c>
      <c r="I8" s="589">
        <v>3000</v>
      </c>
      <c r="J8" s="589"/>
      <c r="K8" s="611"/>
      <c r="L8" s="611"/>
      <c r="M8" s="611"/>
    </row>
    <row r="9" spans="1:13">
      <c r="A9" s="586">
        <v>10</v>
      </c>
      <c r="B9" s="1286" t="s">
        <v>5160</v>
      </c>
      <c r="C9" s="1287"/>
      <c r="D9" s="1288"/>
      <c r="E9" s="586">
        <v>2018</v>
      </c>
      <c r="F9" s="586">
        <v>2018</v>
      </c>
      <c r="G9" s="587">
        <v>10000</v>
      </c>
      <c r="H9" s="589">
        <v>10000</v>
      </c>
      <c r="I9" s="589"/>
      <c r="J9" s="589"/>
      <c r="K9" s="611"/>
      <c r="L9" s="611">
        <v>10000</v>
      </c>
      <c r="M9" s="611"/>
    </row>
    <row r="10" spans="1:13">
      <c r="A10" s="586">
        <v>11</v>
      </c>
      <c r="B10" s="1289" t="s">
        <v>5161</v>
      </c>
      <c r="C10" s="1289"/>
      <c r="D10" s="1289"/>
      <c r="E10" s="586">
        <v>2018</v>
      </c>
      <c r="F10" s="586">
        <v>2018</v>
      </c>
      <c r="G10" s="587">
        <v>1950</v>
      </c>
      <c r="H10" s="588">
        <v>1950</v>
      </c>
      <c r="I10" s="588">
        <v>1950</v>
      </c>
      <c r="J10" s="588" t="s">
        <v>4821</v>
      </c>
      <c r="K10" s="611"/>
      <c r="L10" s="611"/>
      <c r="M10" s="611"/>
    </row>
    <row r="11" spans="1:13">
      <c r="A11" s="586">
        <v>12</v>
      </c>
      <c r="B11" s="1290" t="s">
        <v>5162</v>
      </c>
      <c r="C11" s="1291"/>
      <c r="D11" s="1292"/>
      <c r="E11" s="586">
        <v>2018</v>
      </c>
      <c r="F11" s="586">
        <v>2018</v>
      </c>
      <c r="G11" s="587">
        <v>15982</v>
      </c>
      <c r="H11" s="589">
        <v>15982</v>
      </c>
      <c r="I11" s="589"/>
      <c r="J11" s="589"/>
      <c r="K11" s="611">
        <v>6550</v>
      </c>
      <c r="L11" s="611">
        <v>9432</v>
      </c>
      <c r="M11" s="611"/>
    </row>
    <row r="12" spans="1:13">
      <c r="A12" s="586">
        <v>13</v>
      </c>
      <c r="B12" s="1282" t="s">
        <v>5167</v>
      </c>
      <c r="C12" s="1283"/>
      <c r="D12" s="1284"/>
      <c r="E12" s="586">
        <v>2018</v>
      </c>
      <c r="F12" s="586">
        <v>2018</v>
      </c>
      <c r="G12" s="608">
        <v>3500</v>
      </c>
      <c r="H12" s="589">
        <v>3500</v>
      </c>
      <c r="I12" s="589">
        <v>3500</v>
      </c>
      <c r="J12" s="589"/>
      <c r="K12" s="611"/>
      <c r="L12" s="611"/>
      <c r="M12" s="611"/>
    </row>
    <row r="13" spans="1:13">
      <c r="A13" s="586">
        <v>14</v>
      </c>
      <c r="B13" s="1290" t="s">
        <v>5044</v>
      </c>
      <c r="C13" s="1291"/>
      <c r="D13" s="1292"/>
      <c r="E13" s="586">
        <v>2018</v>
      </c>
      <c r="F13" s="586">
        <v>2018</v>
      </c>
      <c r="G13" s="587">
        <v>1000</v>
      </c>
      <c r="H13" s="589">
        <v>1000</v>
      </c>
      <c r="I13" s="589">
        <v>1000</v>
      </c>
      <c r="J13" s="589"/>
      <c r="K13" s="611"/>
      <c r="L13" s="611"/>
      <c r="M13" s="611"/>
    </row>
    <row r="14" spans="1:13">
      <c r="A14" s="586">
        <v>15</v>
      </c>
      <c r="B14" s="1286" t="s">
        <v>5163</v>
      </c>
      <c r="C14" s="1287"/>
      <c r="D14" s="1288"/>
      <c r="E14" s="586">
        <v>2018</v>
      </c>
      <c r="F14" s="586">
        <v>2018</v>
      </c>
      <c r="G14" s="587">
        <v>9000</v>
      </c>
      <c r="H14" s="589">
        <v>9000</v>
      </c>
      <c r="I14" s="589">
        <v>9000</v>
      </c>
      <c r="J14" s="589"/>
      <c r="K14" s="611"/>
      <c r="L14" s="611"/>
      <c r="M14" s="611"/>
    </row>
    <row r="15" spans="1:13">
      <c r="A15" s="586">
        <v>16</v>
      </c>
      <c r="B15" s="1282" t="s">
        <v>5164</v>
      </c>
      <c r="C15" s="1283"/>
      <c r="D15" s="1284"/>
      <c r="E15" s="586">
        <v>2018</v>
      </c>
      <c r="F15" s="586">
        <v>2018</v>
      </c>
      <c r="G15" s="608">
        <v>3000</v>
      </c>
      <c r="H15" s="589">
        <v>3000</v>
      </c>
      <c r="I15" s="589">
        <v>3000</v>
      </c>
      <c r="J15" s="589"/>
      <c r="K15" s="611"/>
      <c r="L15" s="611"/>
      <c r="M15" s="611"/>
    </row>
    <row r="16" spans="1:13">
      <c r="A16" s="586">
        <v>17</v>
      </c>
      <c r="B16" s="1286" t="s">
        <v>5165</v>
      </c>
      <c r="C16" s="1287"/>
      <c r="D16" s="1288"/>
      <c r="E16" s="586">
        <v>2018</v>
      </c>
      <c r="F16" s="586">
        <v>2018</v>
      </c>
      <c r="G16" s="587">
        <v>5000</v>
      </c>
      <c r="H16" s="589">
        <v>5000</v>
      </c>
      <c r="I16" s="589">
        <v>1000</v>
      </c>
      <c r="J16" s="589"/>
      <c r="K16" s="611"/>
      <c r="L16" s="611">
        <v>4000</v>
      </c>
      <c r="M16" s="611"/>
    </row>
    <row r="17" spans="1:13">
      <c r="A17" s="586">
        <v>18</v>
      </c>
      <c r="B17" s="1282" t="s">
        <v>5166</v>
      </c>
      <c r="C17" s="1283"/>
      <c r="D17" s="1284"/>
      <c r="E17" s="586">
        <v>2018</v>
      </c>
      <c r="F17" s="586">
        <v>2018</v>
      </c>
      <c r="G17" s="608">
        <v>550</v>
      </c>
      <c r="H17" s="589">
        <v>550</v>
      </c>
      <c r="I17" s="589">
        <v>500</v>
      </c>
      <c r="J17" s="589">
        <v>50</v>
      </c>
      <c r="K17" s="611"/>
      <c r="L17" s="611"/>
      <c r="M17" s="611"/>
    </row>
    <row r="18" spans="1:13">
      <c r="A18" s="586">
        <v>19</v>
      </c>
      <c r="B18" s="1282" t="s">
        <v>5168</v>
      </c>
      <c r="C18" s="1283"/>
      <c r="D18" s="1284"/>
      <c r="E18" s="586">
        <v>2018</v>
      </c>
      <c r="F18" s="586">
        <v>2018</v>
      </c>
      <c r="G18" s="608">
        <v>550</v>
      </c>
      <c r="H18" s="589">
        <v>550</v>
      </c>
      <c r="I18" s="589">
        <v>450</v>
      </c>
      <c r="J18" s="589">
        <v>100</v>
      </c>
      <c r="K18" s="611"/>
      <c r="L18" s="611"/>
      <c r="M18" s="611"/>
    </row>
    <row r="19" spans="1:13">
      <c r="A19" s="586">
        <v>20</v>
      </c>
      <c r="B19" s="1282" t="s">
        <v>5169</v>
      </c>
      <c r="C19" s="1283"/>
      <c r="D19" s="1284"/>
      <c r="E19" s="586">
        <v>2018</v>
      </c>
      <c r="F19" s="586">
        <v>2018</v>
      </c>
      <c r="G19" s="608">
        <v>50</v>
      </c>
      <c r="H19" s="589">
        <v>50</v>
      </c>
      <c r="I19" s="589"/>
      <c r="J19" s="589"/>
      <c r="K19" s="611">
        <v>50</v>
      </c>
      <c r="L19" s="611"/>
      <c r="M19" s="611"/>
    </row>
    <row r="20" spans="1:13">
      <c r="A20" s="586">
        <v>21</v>
      </c>
      <c r="B20" s="1282" t="s">
        <v>5170</v>
      </c>
      <c r="C20" s="1283"/>
      <c r="D20" s="1284"/>
      <c r="E20" s="586">
        <v>2018</v>
      </c>
      <c r="F20" s="586">
        <v>2018</v>
      </c>
      <c r="G20" s="608">
        <v>245</v>
      </c>
      <c r="H20" s="589">
        <v>245</v>
      </c>
      <c r="I20" s="589">
        <v>245</v>
      </c>
      <c r="J20" s="589"/>
      <c r="K20" s="611"/>
      <c r="L20" s="611"/>
      <c r="M20" s="611"/>
    </row>
    <row r="21" spans="1:13">
      <c r="A21" s="586">
        <v>22</v>
      </c>
      <c r="B21" s="1282" t="s">
        <v>5171</v>
      </c>
      <c r="C21" s="1283"/>
      <c r="D21" s="1284"/>
      <c r="E21" s="586">
        <v>2018</v>
      </c>
      <c r="F21" s="586">
        <v>2018</v>
      </c>
      <c r="G21" s="608">
        <v>250</v>
      </c>
      <c r="H21" s="589">
        <v>250</v>
      </c>
      <c r="I21" s="589">
        <v>250</v>
      </c>
      <c r="J21" s="589"/>
      <c r="K21" s="611"/>
      <c r="L21" s="611"/>
      <c r="M21" s="611"/>
    </row>
    <row r="22" spans="1:13">
      <c r="A22" s="586">
        <v>23</v>
      </c>
      <c r="B22" s="1282" t="s">
        <v>5172</v>
      </c>
      <c r="C22" s="1283"/>
      <c r="D22" s="1284"/>
      <c r="E22" s="586">
        <v>2018</v>
      </c>
      <c r="F22" s="586">
        <v>2018</v>
      </c>
      <c r="G22" s="608">
        <v>2035</v>
      </c>
      <c r="H22" s="589">
        <v>2035</v>
      </c>
      <c r="I22" s="589">
        <v>2035</v>
      </c>
      <c r="J22" s="589"/>
      <c r="K22" s="611"/>
      <c r="L22" s="611"/>
      <c r="M22" s="611"/>
    </row>
    <row r="23" spans="1:13">
      <c r="A23" s="586">
        <v>24</v>
      </c>
      <c r="B23" s="1282" t="s">
        <v>5173</v>
      </c>
      <c r="C23" s="1283"/>
      <c r="D23" s="1284"/>
      <c r="E23" s="586">
        <v>2018</v>
      </c>
      <c r="F23" s="586">
        <v>2018</v>
      </c>
      <c r="G23" s="608">
        <v>150</v>
      </c>
      <c r="H23" s="589">
        <v>150</v>
      </c>
      <c r="I23" s="589">
        <v>150</v>
      </c>
      <c r="J23" s="589"/>
      <c r="K23" s="611"/>
      <c r="L23" s="611"/>
      <c r="M23" s="611"/>
    </row>
    <row r="24" spans="1:13">
      <c r="A24" s="585">
        <v>25</v>
      </c>
      <c r="B24" s="1282" t="s">
        <v>5174</v>
      </c>
      <c r="C24" s="1283"/>
      <c r="D24" s="1284"/>
      <c r="E24" s="586">
        <v>2018</v>
      </c>
      <c r="F24" s="586">
        <v>2018</v>
      </c>
      <c r="G24" s="608">
        <v>3500</v>
      </c>
      <c r="H24" s="589">
        <v>3500</v>
      </c>
      <c r="I24" s="589">
        <v>3500</v>
      </c>
      <c r="J24" s="589"/>
      <c r="K24" s="611"/>
      <c r="L24" s="611"/>
      <c r="M24" s="611"/>
    </row>
    <row r="25" spans="1:13">
      <c r="A25" s="1285" t="s">
        <v>4822</v>
      </c>
      <c r="B25" s="1285"/>
      <c r="C25" s="1285"/>
      <c r="D25" s="1285"/>
      <c r="E25" s="1285"/>
      <c r="F25" s="1285"/>
      <c r="G25" s="587">
        <f t="shared" ref="G25:M25" si="0">SUM(G2:G24)</f>
        <v>99762</v>
      </c>
      <c r="H25" s="587">
        <f t="shared" si="0"/>
        <v>99762</v>
      </c>
      <c r="I25" s="587">
        <f t="shared" si="0"/>
        <v>41080</v>
      </c>
      <c r="J25" s="587">
        <f t="shared" si="0"/>
        <v>150</v>
      </c>
      <c r="K25" s="611">
        <f t="shared" si="0"/>
        <v>19100</v>
      </c>
      <c r="L25" s="611">
        <f t="shared" si="0"/>
        <v>39232</v>
      </c>
      <c r="M25" s="611">
        <f t="shared" si="0"/>
        <v>200</v>
      </c>
    </row>
  </sheetData>
  <mergeCells count="25">
    <mergeCell ref="B2:D2"/>
    <mergeCell ref="B3:D3"/>
    <mergeCell ref="B4:D4"/>
    <mergeCell ref="B5:D5"/>
    <mergeCell ref="B1:D1"/>
    <mergeCell ref="B16:D16"/>
    <mergeCell ref="B6:D6"/>
    <mergeCell ref="B7:D7"/>
    <mergeCell ref="B8:D8"/>
    <mergeCell ref="B9:D9"/>
    <mergeCell ref="B10:D10"/>
    <mergeCell ref="B11:D11"/>
    <mergeCell ref="B12:D12"/>
    <mergeCell ref="B13:D13"/>
    <mergeCell ref="B14:D14"/>
    <mergeCell ref="B15:D15"/>
    <mergeCell ref="B23:D23"/>
    <mergeCell ref="B24:D24"/>
    <mergeCell ref="A25:F25"/>
    <mergeCell ref="B17:D17"/>
    <mergeCell ref="B18:D18"/>
    <mergeCell ref="B19:D19"/>
    <mergeCell ref="B20:D20"/>
    <mergeCell ref="B21:D21"/>
    <mergeCell ref="B22:D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K25"/>
  <sheetViews>
    <sheetView workbookViewId="0">
      <selection activeCell="L24" sqref="L24"/>
    </sheetView>
  </sheetViews>
  <sheetFormatPr defaultRowHeight="15"/>
  <cols>
    <col min="2" max="2" width="31.140625" customWidth="1"/>
    <col min="3" max="3" width="15" style="367" customWidth="1"/>
    <col min="4" max="4" width="13.42578125" style="367" customWidth="1"/>
    <col min="5" max="5" width="16.28515625" style="367" customWidth="1"/>
    <col min="6" max="6" width="15" customWidth="1"/>
    <col min="7" max="7" width="15.28515625" customWidth="1"/>
    <col min="8" max="8" width="16.140625" customWidth="1"/>
    <col min="9" max="9" width="13.140625" customWidth="1"/>
    <col min="10" max="10" width="14" customWidth="1"/>
    <col min="11" max="11" width="12.42578125" customWidth="1"/>
  </cols>
  <sheetData>
    <row r="1" spans="1:11">
      <c r="A1" s="1296" t="s">
        <v>5235</v>
      </c>
      <c r="B1" s="1296"/>
      <c r="C1" s="1296"/>
      <c r="D1" s="1296"/>
      <c r="E1" s="1296"/>
      <c r="F1" s="1296"/>
      <c r="G1" s="1296"/>
      <c r="H1" s="1296"/>
      <c r="I1" s="1296"/>
      <c r="J1" s="1296"/>
      <c r="K1" s="1296"/>
    </row>
    <row r="2" spans="1:11" ht="30">
      <c r="C2" s="664" t="s">
        <v>5226</v>
      </c>
      <c r="D2" s="665" t="s">
        <v>5227</v>
      </c>
      <c r="E2" s="665" t="s">
        <v>4037</v>
      </c>
      <c r="F2" s="664" t="s">
        <v>5230</v>
      </c>
      <c r="G2" s="665" t="s">
        <v>5231</v>
      </c>
      <c r="H2" s="666" t="s">
        <v>4037</v>
      </c>
      <c r="I2" s="667" t="s">
        <v>5238</v>
      </c>
      <c r="J2" s="668" t="s">
        <v>5239</v>
      </c>
      <c r="K2" s="669" t="s">
        <v>5240</v>
      </c>
    </row>
    <row r="3" spans="1:11">
      <c r="A3">
        <v>411</v>
      </c>
      <c r="B3" t="s">
        <v>5236</v>
      </c>
      <c r="C3" s="654">
        <v>39452926.409999996</v>
      </c>
      <c r="D3" s="656">
        <v>658012.5</v>
      </c>
      <c r="E3" s="656">
        <f>SUM(C3:D3)</f>
        <v>40110938.909999996</v>
      </c>
      <c r="F3" s="654">
        <f>H3-G3</f>
        <v>39616741.809999995</v>
      </c>
      <c r="G3" s="656">
        <v>494197.1</v>
      </c>
      <c r="H3" s="656">
        <v>40110938.909999996</v>
      </c>
      <c r="I3" s="655">
        <f t="shared" ref="I3:J5" si="0">F3-C3</f>
        <v>163815.39999999851</v>
      </c>
      <c r="J3" s="657">
        <f t="shared" si="0"/>
        <v>-163815.40000000002</v>
      </c>
      <c r="K3" s="658">
        <f>SUM(I3:J3)</f>
        <v>-1.5133991837501526E-9</v>
      </c>
    </row>
    <row r="4" spans="1:11">
      <c r="A4">
        <v>412</v>
      </c>
      <c r="B4" t="s">
        <v>5237</v>
      </c>
      <c r="C4" s="654">
        <v>7062074.8100000005</v>
      </c>
      <c r="D4" s="656">
        <v>117784.26</v>
      </c>
      <c r="E4" s="656">
        <f>SUM(C4:D4)</f>
        <v>7179859.0700000003</v>
      </c>
      <c r="F4" s="654">
        <f>H4-G4</f>
        <v>7091397.7600000007</v>
      </c>
      <c r="G4" s="656">
        <v>88461.31</v>
      </c>
      <c r="H4" s="656">
        <v>7179859.0700000003</v>
      </c>
      <c r="I4" s="655">
        <f t="shared" si="0"/>
        <v>29322.950000000186</v>
      </c>
      <c r="J4" s="657">
        <f t="shared" si="0"/>
        <v>-29322.949999999997</v>
      </c>
      <c r="K4" s="658">
        <f>SUM(I4:J4)</f>
        <v>1.8917489796876907E-10</v>
      </c>
    </row>
    <row r="5" spans="1:11">
      <c r="C5" s="659">
        <f t="shared" ref="C5:H5" si="1">SUM(C3:C4)</f>
        <v>46515001.219999999</v>
      </c>
      <c r="D5" s="660">
        <f t="shared" si="1"/>
        <v>775796.76</v>
      </c>
      <c r="E5" s="660">
        <f t="shared" si="1"/>
        <v>47290797.979999997</v>
      </c>
      <c r="F5" s="659">
        <f t="shared" si="1"/>
        <v>46708139.569999993</v>
      </c>
      <c r="G5" s="660">
        <f t="shared" si="1"/>
        <v>582658.40999999992</v>
      </c>
      <c r="H5" s="660">
        <f t="shared" si="1"/>
        <v>47290797.979999997</v>
      </c>
      <c r="I5" s="661">
        <f t="shared" si="0"/>
        <v>193138.34999999404</v>
      </c>
      <c r="J5" s="662">
        <f t="shared" si="0"/>
        <v>-193138.35000000009</v>
      </c>
      <c r="K5" s="663">
        <f>SUM(I5:J5)</f>
        <v>-6.0535967350006104E-9</v>
      </c>
    </row>
    <row r="7" spans="1:11">
      <c r="B7" s="431" t="s">
        <v>5234</v>
      </c>
      <c r="C7" s="650">
        <v>411</v>
      </c>
      <c r="D7" s="650">
        <v>412</v>
      </c>
      <c r="E7" s="650" t="s">
        <v>5228</v>
      </c>
    </row>
    <row r="8" spans="1:11">
      <c r="B8" s="649" t="s">
        <v>5229</v>
      </c>
      <c r="C8" s="367">
        <f>39413.02+6160.94</f>
        <v>45573.96</v>
      </c>
      <c r="D8" s="367">
        <f>5468.88+2347.06+341.8</f>
        <v>8157.7400000000007</v>
      </c>
      <c r="E8" s="367">
        <f>SUM(C8:D8)</f>
        <v>53731.7</v>
      </c>
      <c r="F8" s="367">
        <v>39616741.809999995</v>
      </c>
      <c r="G8" s="367">
        <v>31274668.700000003</v>
      </c>
      <c r="H8" s="367">
        <f>F8*G11</f>
        <v>31363253.93291666</v>
      </c>
      <c r="I8" s="652">
        <f>H8-G8</f>
        <v>88585.232916656882</v>
      </c>
    </row>
    <row r="9" spans="1:11">
      <c r="B9" s="649">
        <v>9</v>
      </c>
      <c r="C9" s="367">
        <v>87350.3</v>
      </c>
      <c r="D9" s="367">
        <v>15635.71</v>
      </c>
      <c r="E9" s="367">
        <f>SUM(C9:D9)</f>
        <v>102986.01000000001</v>
      </c>
      <c r="F9" s="367">
        <v>7091397.7600000007</v>
      </c>
      <c r="G9" s="367">
        <v>5607207.3499999996</v>
      </c>
      <c r="H9" s="367">
        <f>F9*G11</f>
        <v>5614023.2266666666</v>
      </c>
      <c r="I9" s="652">
        <f>H9-G9</f>
        <v>6815.8766666669399</v>
      </c>
    </row>
    <row r="10" spans="1:11">
      <c r="B10" s="649" t="s">
        <v>250</v>
      </c>
      <c r="C10" s="367">
        <v>87350.3</v>
      </c>
      <c r="D10" s="367">
        <v>15635.71</v>
      </c>
      <c r="E10" s="367">
        <f>SUM(C10:D10)</f>
        <v>102986.01000000001</v>
      </c>
    </row>
    <row r="11" spans="1:11">
      <c r="B11" s="649" t="s">
        <v>252</v>
      </c>
      <c r="C11" s="367">
        <v>87350.3</v>
      </c>
      <c r="D11" s="367">
        <v>15635.71</v>
      </c>
      <c r="E11" s="367">
        <f>SUM(C11:D11)</f>
        <v>102986.01000000001</v>
      </c>
      <c r="G11">
        <f>19/24</f>
        <v>0.79166666666666663</v>
      </c>
      <c r="I11" s="367">
        <f>SUM(I8:I9)</f>
        <v>95401.109583323821</v>
      </c>
      <c r="J11" s="653" t="s">
        <v>5232</v>
      </c>
    </row>
    <row r="12" spans="1:11">
      <c r="B12" s="649" t="s">
        <v>254</v>
      </c>
      <c r="C12" s="367">
        <v>87350.3</v>
      </c>
      <c r="D12" s="367">
        <v>15635.71</v>
      </c>
      <c r="E12" s="367">
        <f>SUM(C12:D12)</f>
        <v>102986.01000000001</v>
      </c>
    </row>
    <row r="13" spans="1:11">
      <c r="B13" s="649"/>
      <c r="C13" s="542">
        <f>SUM(C8:C12)</f>
        <v>394975.16</v>
      </c>
      <c r="D13" s="542">
        <f>SUM(D8:D12)</f>
        <v>70700.58</v>
      </c>
      <c r="E13" s="542">
        <f>SUM(E8:E12)</f>
        <v>465675.74000000005</v>
      </c>
    </row>
    <row r="14" spans="1:11">
      <c r="B14" s="651" t="s">
        <v>5233</v>
      </c>
      <c r="C14" s="650">
        <v>411</v>
      </c>
      <c r="D14" s="650">
        <v>412</v>
      </c>
      <c r="E14" s="650" t="s">
        <v>5228</v>
      </c>
    </row>
    <row r="15" spans="1:11">
      <c r="B15" s="649" t="s">
        <v>250</v>
      </c>
      <c r="C15" s="367">
        <v>20528.64</v>
      </c>
      <c r="D15" s="367">
        <v>3674.63</v>
      </c>
      <c r="E15" s="367">
        <f>SUM(C15:D15)</f>
        <v>24203.27</v>
      </c>
    </row>
    <row r="16" spans="1:11">
      <c r="B16" s="649" t="s">
        <v>252</v>
      </c>
      <c r="C16" s="367">
        <v>39346.65</v>
      </c>
      <c r="D16" s="367">
        <v>7043.05</v>
      </c>
      <c r="E16" s="367">
        <f>SUM(C16:D16)</f>
        <v>46389.700000000004</v>
      </c>
    </row>
    <row r="17" spans="2:9">
      <c r="B17" s="649" t="s">
        <v>254</v>
      </c>
      <c r="C17" s="367">
        <v>39346.65</v>
      </c>
      <c r="D17" s="367">
        <v>7043.05</v>
      </c>
      <c r="E17" s="367">
        <f>SUM(C17:D17)</f>
        <v>46389.700000000004</v>
      </c>
    </row>
    <row r="18" spans="2:9">
      <c r="B18" s="649"/>
      <c r="C18" s="542">
        <f>SUM(C15:C17)</f>
        <v>99221.94</v>
      </c>
      <c r="D18" s="542">
        <f>SUM(D15:D17)</f>
        <v>17760.73</v>
      </c>
      <c r="E18" s="542">
        <f>SUM(E15:E17)</f>
        <v>116982.67000000001</v>
      </c>
    </row>
    <row r="19" spans="2:9">
      <c r="B19" s="649"/>
    </row>
    <row r="20" spans="2:9">
      <c r="C20" s="542">
        <f>C13+C18</f>
        <v>494197.1</v>
      </c>
      <c r="D20" s="542">
        <f>D13+D18</f>
        <v>88461.31</v>
      </c>
      <c r="E20" s="542">
        <f>E13+E18</f>
        <v>582658.41</v>
      </c>
    </row>
    <row r="22" spans="2:9">
      <c r="B22">
        <v>2019</v>
      </c>
      <c r="C22" s="1297" t="s">
        <v>5243</v>
      </c>
      <c r="D22" s="1298"/>
      <c r="E22" s="1299"/>
      <c r="F22" s="670"/>
      <c r="G22" s="671" t="s">
        <v>5242</v>
      </c>
      <c r="H22" s="673" t="s">
        <v>5244</v>
      </c>
      <c r="I22" s="673" t="s">
        <v>5245</v>
      </c>
    </row>
    <row r="23" spans="2:9">
      <c r="C23" s="611">
        <f>C17*12</f>
        <v>472159.80000000005</v>
      </c>
      <c r="D23" s="611">
        <f>D16*12</f>
        <v>84516.6</v>
      </c>
      <c r="E23" s="611">
        <f>SUM(C23:D23)</f>
        <v>556676.4</v>
      </c>
      <c r="F23" s="673">
        <v>411</v>
      </c>
      <c r="G23" s="611">
        <v>40110938.909999996</v>
      </c>
      <c r="H23" s="611">
        <v>1520363.4000000001</v>
      </c>
      <c r="I23" s="611">
        <f>G23-H23</f>
        <v>38590575.509999998</v>
      </c>
    </row>
    <row r="24" spans="2:9">
      <c r="C24" s="611">
        <f>C12*12</f>
        <v>1048203.6000000001</v>
      </c>
      <c r="D24" s="611">
        <f>D12*12</f>
        <v>187628.52</v>
      </c>
      <c r="E24" s="611">
        <f>E12*12</f>
        <v>1235832.1200000001</v>
      </c>
      <c r="F24" s="673">
        <v>412</v>
      </c>
      <c r="G24" s="611">
        <v>7179859.0700000003</v>
      </c>
      <c r="H24" s="611">
        <v>272145.12</v>
      </c>
      <c r="I24" s="611">
        <f>G24-H24</f>
        <v>6907713.9500000002</v>
      </c>
    </row>
    <row r="25" spans="2:9">
      <c r="C25" s="611">
        <f>SUM(C23:C24)</f>
        <v>1520363.4000000001</v>
      </c>
      <c r="D25" s="611">
        <f>SUM(D23:D24)</f>
        <v>272145.12</v>
      </c>
      <c r="E25" s="611">
        <f>SUM(E23:E24)</f>
        <v>1792508.52</v>
      </c>
      <c r="F25" s="673" t="s">
        <v>5241</v>
      </c>
      <c r="G25" s="672">
        <v>47290797.979999997</v>
      </c>
      <c r="H25" s="672">
        <f>SUM(H23:H24)</f>
        <v>1792508.52</v>
      </c>
      <c r="I25" s="672">
        <f>G25-H25</f>
        <v>45498289.459999993</v>
      </c>
    </row>
  </sheetData>
  <mergeCells count="2">
    <mergeCell ref="A1:K1"/>
    <mergeCell ref="C22:E22"/>
  </mergeCells>
  <pageMargins left="0.7" right="0.7" top="0.75" bottom="0.75" header="0.3" footer="0.3"/>
  <pageSetup paperSize="9" scale="75" orientation="landscape" verticalDpi="0" r:id="rId1"/>
</worksheet>
</file>

<file path=xl/worksheets/sheet13.xml><?xml version="1.0" encoding="utf-8"?>
<worksheet xmlns="http://schemas.openxmlformats.org/spreadsheetml/2006/main" xmlns:r="http://schemas.openxmlformats.org/officeDocument/2006/relationships">
  <dimension ref="A1:I36"/>
  <sheetViews>
    <sheetView topLeftCell="A16" workbookViewId="0">
      <selection activeCell="E35" sqref="E35"/>
    </sheetView>
  </sheetViews>
  <sheetFormatPr defaultRowHeight="15"/>
  <cols>
    <col min="3" max="3" width="13.140625" customWidth="1"/>
    <col min="4" max="4" width="15.28515625" customWidth="1"/>
    <col min="5" max="5" width="15.7109375" customWidth="1"/>
    <col min="6" max="6" width="15.42578125" style="367" customWidth="1"/>
    <col min="7" max="7" width="15.85546875" customWidth="1"/>
    <col min="8" max="8" width="14.5703125" customWidth="1"/>
    <col min="9" max="9" width="13.42578125" customWidth="1"/>
  </cols>
  <sheetData>
    <row r="1" spans="1:9">
      <c r="A1" t="s">
        <v>5247</v>
      </c>
      <c r="C1" t="s">
        <v>5248</v>
      </c>
      <c r="D1" t="s">
        <v>5249</v>
      </c>
      <c r="E1" t="s">
        <v>5226</v>
      </c>
      <c r="G1" s="653"/>
    </row>
    <row r="2" spans="1:9">
      <c r="B2">
        <v>411</v>
      </c>
      <c r="C2" s="367">
        <v>2620502.29</v>
      </c>
      <c r="D2" s="367">
        <v>2636632.7599999998</v>
      </c>
      <c r="E2" s="367">
        <v>39616741.809999995</v>
      </c>
      <c r="F2" s="367">
        <f>SUM(C2:E2)</f>
        <v>44873876.859999992</v>
      </c>
      <c r="G2" s="367"/>
    </row>
    <row r="3" spans="1:9">
      <c r="B3">
        <v>412</v>
      </c>
      <c r="C3" s="367">
        <v>469069.92</v>
      </c>
      <c r="D3" s="367">
        <v>471957.28</v>
      </c>
      <c r="E3" s="367">
        <v>7091397.7600000007</v>
      </c>
      <c r="F3" s="367">
        <f>SUM(C3:E3)</f>
        <v>8032424.9600000009</v>
      </c>
      <c r="G3" s="367"/>
    </row>
    <row r="4" spans="1:9">
      <c r="B4" t="s">
        <v>5228</v>
      </c>
      <c r="C4" s="367">
        <f>SUM(C2:C3)</f>
        <v>3089572.21</v>
      </c>
      <c r="D4" s="367">
        <f>SUM(D2:D3)</f>
        <v>3108590.04</v>
      </c>
      <c r="E4" s="367">
        <f>SUM(E2:E3)</f>
        <v>46708139.569999993</v>
      </c>
      <c r="F4" s="367">
        <f>SUM(F2:F3)</f>
        <v>52906301.819999993</v>
      </c>
      <c r="G4" s="367"/>
    </row>
    <row r="5" spans="1:9">
      <c r="B5">
        <v>465</v>
      </c>
      <c r="C5" s="652">
        <v>323700</v>
      </c>
      <c r="D5" s="652">
        <v>323000</v>
      </c>
      <c r="E5" s="652">
        <v>4087986.1599999997</v>
      </c>
      <c r="F5" s="652">
        <f>SUM(C5:E5)</f>
        <v>4734686.16</v>
      </c>
    </row>
    <row r="9" spans="1:9">
      <c r="C9" s="653" t="s">
        <v>5250</v>
      </c>
      <c r="E9" t="s">
        <v>5253</v>
      </c>
      <c r="F9" s="367" t="s">
        <v>5254</v>
      </c>
      <c r="G9" t="s">
        <v>5255</v>
      </c>
      <c r="H9" t="s">
        <v>5256</v>
      </c>
      <c r="I9" t="s">
        <v>5228</v>
      </c>
    </row>
    <row r="10" spans="1:9">
      <c r="B10">
        <v>411</v>
      </c>
      <c r="C10" s="367">
        <v>6622948</v>
      </c>
      <c r="E10" s="367">
        <v>44873876.859999992</v>
      </c>
      <c r="F10" s="367">
        <v>6622948</v>
      </c>
      <c r="G10" s="367">
        <v>23199299.48</v>
      </c>
      <c r="H10" s="367">
        <v>494197.10000000149</v>
      </c>
      <c r="I10" s="367">
        <f>SUM(E10:H10)</f>
        <v>75190321.439999998</v>
      </c>
    </row>
    <row r="11" spans="1:9">
      <c r="B11">
        <v>412</v>
      </c>
      <c r="C11" s="367">
        <v>1186108</v>
      </c>
      <c r="E11" s="367">
        <v>8032424.9600000009</v>
      </c>
      <c r="F11" s="367">
        <v>1186108</v>
      </c>
      <c r="G11" s="367">
        <v>4152674.89</v>
      </c>
      <c r="H11" s="367">
        <v>88461.309999999808</v>
      </c>
      <c r="I11" s="367">
        <f>SUM(E11:H11)</f>
        <v>13459669.160000002</v>
      </c>
    </row>
    <row r="12" spans="1:9">
      <c r="C12" s="367">
        <f>SUM(C10:C11)</f>
        <v>7809056</v>
      </c>
      <c r="E12" s="367">
        <f>SUM(E10:E11)</f>
        <v>52906301.819999993</v>
      </c>
      <c r="F12" s="367">
        <f>SUM(F10:F11)</f>
        <v>7809056</v>
      </c>
      <c r="G12" s="367">
        <f>SUM(G10:G11)</f>
        <v>27351974.370000001</v>
      </c>
      <c r="H12" s="367">
        <f>SUM(H10:H11)</f>
        <v>582658.41000000131</v>
      </c>
      <c r="I12" s="367">
        <f>SUM(I10:I11)</f>
        <v>88649990.599999994</v>
      </c>
    </row>
    <row r="14" spans="1:9">
      <c r="D14">
        <v>465</v>
      </c>
      <c r="E14" s="367">
        <v>4734686</v>
      </c>
      <c r="F14" s="367">
        <v>440000</v>
      </c>
      <c r="G14" s="367">
        <v>2347884.0299999998</v>
      </c>
      <c r="H14" s="367">
        <v>62578.14</v>
      </c>
      <c r="I14" s="367">
        <f>SUM(E14:H14)</f>
        <v>7585148.169999999</v>
      </c>
    </row>
    <row r="15" spans="1:9">
      <c r="E15" s="367">
        <v>233854</v>
      </c>
      <c r="F15" s="367">
        <v>35000</v>
      </c>
      <c r="G15" s="367">
        <v>0</v>
      </c>
      <c r="H15" s="367">
        <v>0</v>
      </c>
    </row>
    <row r="16" spans="1:9">
      <c r="E16" s="652">
        <f>SUM(E14:E15)</f>
        <v>4968540</v>
      </c>
      <c r="F16" s="652">
        <f>SUM(F14:F15)</f>
        <v>475000</v>
      </c>
      <c r="G16" s="652">
        <f>SUM(G14:G15)</f>
        <v>2347884.0299999998</v>
      </c>
      <c r="H16" s="652">
        <f>SUM(H14:H15)</f>
        <v>62578.14</v>
      </c>
    </row>
    <row r="17" spans="1:9">
      <c r="C17" t="s">
        <v>5251</v>
      </c>
    </row>
    <row r="18" spans="1:9">
      <c r="B18">
        <v>411</v>
      </c>
      <c r="C18" s="367">
        <v>23199299.48</v>
      </c>
    </row>
    <row r="19" spans="1:9">
      <c r="B19">
        <v>412</v>
      </c>
      <c r="C19" s="367">
        <v>4152674.89</v>
      </c>
    </row>
    <row r="20" spans="1:9">
      <c r="C20" s="367">
        <f>SUM(C18:C19)</f>
        <v>27351974.370000001</v>
      </c>
      <c r="E20">
        <v>233853.73207673855</v>
      </c>
    </row>
    <row r="21" spans="1:9">
      <c r="E21">
        <v>35000</v>
      </c>
    </row>
    <row r="25" spans="1:9">
      <c r="C25" t="s">
        <v>5252</v>
      </c>
    </row>
    <row r="26" spans="1:9">
      <c r="B26">
        <v>411</v>
      </c>
      <c r="C26" s="367">
        <v>494197.10000000149</v>
      </c>
    </row>
    <row r="27" spans="1:9">
      <c r="B27">
        <v>412</v>
      </c>
      <c r="C27" s="367">
        <v>88461.309999999808</v>
      </c>
    </row>
    <row r="28" spans="1:9">
      <c r="C28" s="367">
        <f>SUM(C26:C27)</f>
        <v>582658.41000000131</v>
      </c>
    </row>
    <row r="31" spans="1:9">
      <c r="B31" s="653" t="s">
        <v>5248</v>
      </c>
      <c r="C31" s="653" t="s">
        <v>5257</v>
      </c>
      <c r="D31" s="653" t="s">
        <v>5226</v>
      </c>
      <c r="E31" s="653" t="s">
        <v>5258</v>
      </c>
      <c r="F31" s="676" t="s">
        <v>5259</v>
      </c>
      <c r="G31" s="653" t="s">
        <v>5260</v>
      </c>
      <c r="H31" s="653" t="s">
        <v>5261</v>
      </c>
    </row>
    <row r="32" spans="1:9">
      <c r="A32">
        <v>413</v>
      </c>
      <c r="B32" s="367"/>
      <c r="C32" s="367"/>
      <c r="D32" s="367"/>
      <c r="E32" s="367">
        <v>3304708.5</v>
      </c>
      <c r="G32" s="367"/>
      <c r="H32" s="367"/>
      <c r="I32" s="367">
        <f>SUM(E32:H32)</f>
        <v>3304708.5</v>
      </c>
    </row>
    <row r="33" spans="1:9">
      <c r="A33">
        <v>414</v>
      </c>
      <c r="B33" s="367"/>
      <c r="C33" s="367"/>
      <c r="D33" s="367">
        <v>613864.30000000005</v>
      </c>
      <c r="E33" s="367">
        <f>SUM(B33:D33)</f>
        <v>613864.30000000005</v>
      </c>
      <c r="F33" s="367">
        <v>50000</v>
      </c>
      <c r="G33" s="367">
        <v>35000</v>
      </c>
      <c r="H33" s="367"/>
      <c r="I33" s="367">
        <f>SUM(E33:H33)</f>
        <v>698864.3</v>
      </c>
    </row>
    <row r="34" spans="1:9">
      <c r="A34">
        <v>415</v>
      </c>
      <c r="B34" s="367">
        <v>86545.82</v>
      </c>
      <c r="C34" s="367">
        <v>146374.29999999999</v>
      </c>
      <c r="D34" s="367">
        <v>2853591.1</v>
      </c>
      <c r="E34" s="367">
        <f>SUM(B34:D34)</f>
        <v>3086511.22</v>
      </c>
      <c r="F34" s="367">
        <v>335000</v>
      </c>
      <c r="G34" s="367">
        <v>2175000</v>
      </c>
      <c r="H34" s="367"/>
      <c r="I34" s="367">
        <f>SUM(E34:H34)</f>
        <v>5596511.2200000007</v>
      </c>
    </row>
    <row r="35" spans="1:9">
      <c r="A35">
        <v>416</v>
      </c>
      <c r="B35" s="367"/>
      <c r="C35" s="367"/>
      <c r="D35" s="367"/>
      <c r="E35" s="367">
        <f>1364691.59+455000</f>
        <v>1819691.59</v>
      </c>
      <c r="G35" s="367">
        <v>708000</v>
      </c>
      <c r="H35" s="367"/>
      <c r="I35" s="367">
        <f>SUM(E35:H35)</f>
        <v>2527691.59</v>
      </c>
    </row>
    <row r="36" spans="1:9">
      <c r="I36" s="367">
        <f>SUM(I32:I35)</f>
        <v>12127775.609999999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
  <sheetViews>
    <sheetView workbookViewId="0">
      <selection activeCell="J12" sqref="J12"/>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F47"/>
  <sheetViews>
    <sheetView workbookViewId="0">
      <selection activeCell="D3" sqref="D3"/>
    </sheetView>
  </sheetViews>
  <sheetFormatPr defaultRowHeight="15"/>
  <cols>
    <col min="2" max="2" width="58.85546875" customWidth="1"/>
    <col min="3" max="3" width="16.5703125" customWidth="1"/>
    <col min="4" max="4" width="13.28515625" customWidth="1"/>
    <col min="5" max="5" width="15.140625" customWidth="1"/>
    <col min="6" max="6" width="11.5703125" customWidth="1"/>
  </cols>
  <sheetData>
    <row r="1" spans="1:6" ht="42.75">
      <c r="A1" s="14" t="s">
        <v>22</v>
      </c>
      <c r="B1" s="15" t="s">
        <v>23</v>
      </c>
      <c r="C1" s="15" t="s">
        <v>24</v>
      </c>
      <c r="D1" s="16" t="s">
        <v>25</v>
      </c>
      <c r="E1" s="74" t="s">
        <v>3755</v>
      </c>
      <c r="F1" s="74" t="s">
        <v>4098</v>
      </c>
    </row>
    <row r="2" spans="1:6">
      <c r="A2" s="7">
        <v>1</v>
      </c>
      <c r="B2" s="6">
        <v>2</v>
      </c>
      <c r="C2" s="6">
        <v>3</v>
      </c>
      <c r="D2" s="6">
        <v>4</v>
      </c>
      <c r="E2" s="6">
        <v>5</v>
      </c>
      <c r="F2" s="152">
        <v>6</v>
      </c>
    </row>
    <row r="3" spans="1:6" ht="28.5">
      <c r="A3" s="41" t="s">
        <v>26</v>
      </c>
      <c r="B3" s="18" t="s">
        <v>27</v>
      </c>
      <c r="C3" s="12" t="s">
        <v>28</v>
      </c>
      <c r="D3" s="19"/>
      <c r="E3" s="75"/>
      <c r="F3" s="75"/>
    </row>
    <row r="4" spans="1:6">
      <c r="A4" s="42" t="s">
        <v>16</v>
      </c>
      <c r="B4" s="20" t="s">
        <v>29</v>
      </c>
      <c r="C4" s="21">
        <v>71</v>
      </c>
      <c r="D4" s="22"/>
      <c r="E4" s="76"/>
      <c r="F4" s="76"/>
    </row>
    <row r="5" spans="1:6" ht="30">
      <c r="A5" s="13" t="s">
        <v>30</v>
      </c>
      <c r="B5" s="23" t="s">
        <v>31</v>
      </c>
      <c r="C5" s="17">
        <v>711</v>
      </c>
      <c r="D5" s="24"/>
      <c r="E5" s="77"/>
      <c r="F5" s="77"/>
    </row>
    <row r="6" spans="1:6">
      <c r="A6" s="13" t="s">
        <v>32</v>
      </c>
      <c r="B6" s="23" t="s">
        <v>33</v>
      </c>
      <c r="C6" s="17">
        <v>711180</v>
      </c>
      <c r="D6" s="24"/>
      <c r="E6" s="77"/>
      <c r="F6" s="77"/>
    </row>
    <row r="7" spans="1:6">
      <c r="A7" s="13" t="s">
        <v>34</v>
      </c>
      <c r="B7" s="23" t="s">
        <v>35</v>
      </c>
      <c r="C7" s="17">
        <v>713</v>
      </c>
      <c r="D7" s="24"/>
      <c r="E7" s="77"/>
      <c r="F7" s="77"/>
    </row>
    <row r="8" spans="1:6">
      <c r="A8" s="13" t="s">
        <v>36</v>
      </c>
      <c r="B8" s="23" t="s">
        <v>37</v>
      </c>
      <c r="C8" s="17"/>
      <c r="D8" s="24"/>
      <c r="E8" s="77"/>
      <c r="F8" s="77"/>
    </row>
    <row r="9" spans="1:6">
      <c r="A9" s="43" t="s">
        <v>17</v>
      </c>
      <c r="B9" s="25" t="s">
        <v>38</v>
      </c>
      <c r="C9" s="26">
        <v>74</v>
      </c>
      <c r="D9" s="27"/>
      <c r="E9" s="78"/>
      <c r="F9" s="78"/>
    </row>
    <row r="10" spans="1:6">
      <c r="A10" s="44" t="s">
        <v>39</v>
      </c>
      <c r="B10" s="28" t="s">
        <v>40</v>
      </c>
      <c r="C10" s="29">
        <v>741510</v>
      </c>
      <c r="D10" s="30"/>
      <c r="E10" s="79"/>
      <c r="F10" s="79"/>
    </row>
    <row r="11" spans="1:6">
      <c r="A11" s="45" t="s">
        <v>41</v>
      </c>
      <c r="B11" s="28" t="s">
        <v>42</v>
      </c>
      <c r="C11" s="29">
        <v>741520</v>
      </c>
      <c r="D11" s="30"/>
      <c r="E11" s="79"/>
      <c r="F11" s="79"/>
    </row>
    <row r="12" spans="1:6">
      <c r="A12" s="45" t="s">
        <v>41</v>
      </c>
      <c r="B12" s="28" t="s">
        <v>43</v>
      </c>
      <c r="C12" s="29">
        <v>741534</v>
      </c>
      <c r="D12" s="30"/>
      <c r="E12" s="79"/>
      <c r="F12" s="79"/>
    </row>
    <row r="13" spans="1:6">
      <c r="A13" s="45" t="s">
        <v>45</v>
      </c>
      <c r="B13" s="31" t="s">
        <v>44</v>
      </c>
      <c r="C13" s="29">
        <v>741542</v>
      </c>
      <c r="D13" s="30"/>
      <c r="E13" s="79"/>
      <c r="F13" s="79"/>
    </row>
    <row r="14" spans="1:6">
      <c r="A14" s="45" t="s">
        <v>47</v>
      </c>
      <c r="B14" s="47" t="s">
        <v>46</v>
      </c>
      <c r="C14" s="48">
        <v>741411</v>
      </c>
      <c r="D14" s="30"/>
      <c r="E14" s="79"/>
      <c r="F14" s="79"/>
    </row>
    <row r="15" spans="1:6">
      <c r="A15" s="45" t="s">
        <v>49</v>
      </c>
      <c r="B15" s="47" t="s">
        <v>48</v>
      </c>
      <c r="C15" s="49">
        <v>742252</v>
      </c>
      <c r="D15" s="30"/>
      <c r="E15" s="79"/>
      <c r="F15" s="79"/>
    </row>
    <row r="16" spans="1:6">
      <c r="A16" s="45" t="s">
        <v>51</v>
      </c>
      <c r="B16" s="47" t="s">
        <v>50</v>
      </c>
      <c r="C16" s="49">
        <v>742253</v>
      </c>
      <c r="D16" s="30"/>
      <c r="E16" s="79"/>
      <c r="F16" s="79"/>
    </row>
    <row r="17" spans="1:6" ht="45">
      <c r="A17" s="45" t="s">
        <v>92</v>
      </c>
      <c r="B17" s="50" t="s">
        <v>52</v>
      </c>
      <c r="C17" s="49">
        <v>742340</v>
      </c>
      <c r="D17" s="30"/>
      <c r="E17" s="79"/>
      <c r="F17" s="79"/>
    </row>
    <row r="18" spans="1:6">
      <c r="A18" s="8" t="s">
        <v>93</v>
      </c>
      <c r="B18" s="50" t="s">
        <v>53</v>
      </c>
      <c r="C18" s="51"/>
      <c r="D18" s="30"/>
      <c r="E18" s="79"/>
      <c r="F18" s="79"/>
    </row>
    <row r="19" spans="1:6">
      <c r="A19" s="46" t="s">
        <v>18</v>
      </c>
      <c r="B19" s="32" t="s">
        <v>54</v>
      </c>
      <c r="C19" s="33" t="s">
        <v>55</v>
      </c>
      <c r="D19" s="34"/>
      <c r="E19" s="80"/>
      <c r="F19" s="80"/>
    </row>
    <row r="20" spans="1:6">
      <c r="A20" s="42" t="s">
        <v>19</v>
      </c>
      <c r="B20" s="20" t="s">
        <v>56</v>
      </c>
      <c r="C20" s="21">
        <v>733</v>
      </c>
      <c r="D20" s="22"/>
      <c r="E20" s="76"/>
      <c r="F20" s="76"/>
    </row>
    <row r="21" spans="1:6">
      <c r="A21" s="42" t="s">
        <v>20</v>
      </c>
      <c r="B21" s="20" t="s">
        <v>57</v>
      </c>
      <c r="C21" s="21">
        <v>771</v>
      </c>
      <c r="D21" s="22"/>
      <c r="E21" s="76"/>
      <c r="F21" s="76"/>
    </row>
    <row r="22" spans="1:6">
      <c r="A22" s="42" t="s">
        <v>21</v>
      </c>
      <c r="B22" s="20" t="s">
        <v>58</v>
      </c>
      <c r="C22" s="21">
        <v>8</v>
      </c>
      <c r="D22" s="22"/>
      <c r="E22" s="76"/>
      <c r="F22" s="76"/>
    </row>
    <row r="23" spans="1:6" ht="28.5">
      <c r="A23" s="11" t="s">
        <v>59</v>
      </c>
      <c r="B23" s="18" t="s">
        <v>60</v>
      </c>
      <c r="C23" s="12" t="s">
        <v>61</v>
      </c>
      <c r="D23" s="19"/>
      <c r="E23" s="75"/>
      <c r="F23" s="75"/>
    </row>
    <row r="24" spans="1:6">
      <c r="A24" s="42" t="s">
        <v>16</v>
      </c>
      <c r="B24" s="20" t="s">
        <v>62</v>
      </c>
      <c r="C24" s="21" t="s">
        <v>63</v>
      </c>
      <c r="D24" s="22"/>
      <c r="E24" s="76"/>
      <c r="F24" s="76"/>
    </row>
    <row r="25" spans="1:6">
      <c r="A25" s="13" t="s">
        <v>30</v>
      </c>
      <c r="B25" s="23" t="s">
        <v>64</v>
      </c>
      <c r="C25" s="17">
        <v>41</v>
      </c>
      <c r="D25" s="24"/>
      <c r="E25" s="77"/>
      <c r="F25" s="77"/>
    </row>
    <row r="26" spans="1:6">
      <c r="A26" s="13" t="s">
        <v>32</v>
      </c>
      <c r="B26" s="23" t="s">
        <v>65</v>
      </c>
      <c r="C26" s="17">
        <v>42</v>
      </c>
      <c r="D26" s="24"/>
      <c r="E26" s="77"/>
      <c r="F26" s="77"/>
    </row>
    <row r="27" spans="1:6">
      <c r="A27" s="13" t="s">
        <v>34</v>
      </c>
      <c r="B27" s="23" t="s">
        <v>66</v>
      </c>
      <c r="C27" s="17">
        <v>43</v>
      </c>
      <c r="D27" s="24"/>
      <c r="E27" s="77"/>
      <c r="F27" s="77"/>
    </row>
    <row r="28" spans="1:6">
      <c r="A28" s="13" t="s">
        <v>67</v>
      </c>
      <c r="B28" s="23" t="s">
        <v>68</v>
      </c>
      <c r="C28" s="17">
        <v>44</v>
      </c>
      <c r="D28" s="24"/>
      <c r="E28" s="77"/>
      <c r="F28" s="77"/>
    </row>
    <row r="29" spans="1:6">
      <c r="A29" s="13" t="s">
        <v>69</v>
      </c>
      <c r="B29" s="23" t="s">
        <v>70</v>
      </c>
      <c r="C29" s="17">
        <v>45</v>
      </c>
      <c r="D29" s="24"/>
      <c r="E29" s="77"/>
      <c r="F29" s="77"/>
    </row>
    <row r="30" spans="1:6">
      <c r="A30" s="13" t="s">
        <v>36</v>
      </c>
      <c r="B30" s="23" t="s">
        <v>71</v>
      </c>
      <c r="C30" s="17">
        <v>47</v>
      </c>
      <c r="D30" s="24"/>
      <c r="E30" s="77"/>
      <c r="F30" s="77"/>
    </row>
    <row r="31" spans="1:6">
      <c r="A31" s="13" t="s">
        <v>72</v>
      </c>
      <c r="B31" s="23" t="s">
        <v>73</v>
      </c>
      <c r="C31" s="17" t="s">
        <v>74</v>
      </c>
      <c r="D31" s="24"/>
      <c r="E31" s="77"/>
      <c r="F31" s="77"/>
    </row>
    <row r="32" spans="1:6">
      <c r="A32" s="42" t="s">
        <v>17</v>
      </c>
      <c r="B32" s="20" t="s">
        <v>56</v>
      </c>
      <c r="C32" s="21">
        <v>463</v>
      </c>
      <c r="D32" s="22"/>
      <c r="E32" s="76"/>
      <c r="F32" s="76"/>
    </row>
    <row r="33" spans="1:6">
      <c r="A33" s="42" t="s">
        <v>18</v>
      </c>
      <c r="B33" s="20" t="s">
        <v>75</v>
      </c>
      <c r="C33" s="21">
        <v>5</v>
      </c>
      <c r="D33" s="22"/>
      <c r="E33" s="76"/>
      <c r="F33" s="76"/>
    </row>
    <row r="34" spans="1:6">
      <c r="A34" s="42" t="s">
        <v>19</v>
      </c>
      <c r="B34" s="20" t="s">
        <v>76</v>
      </c>
      <c r="C34" s="21">
        <v>62</v>
      </c>
      <c r="D34" s="22"/>
      <c r="E34" s="76"/>
      <c r="F34" s="76"/>
    </row>
    <row r="35" spans="1:6" ht="28.5">
      <c r="A35" s="11" t="s">
        <v>77</v>
      </c>
      <c r="B35" s="18" t="s">
        <v>78</v>
      </c>
      <c r="C35" s="12">
        <v>9</v>
      </c>
      <c r="D35" s="19"/>
      <c r="E35" s="75"/>
      <c r="F35" s="75"/>
    </row>
    <row r="36" spans="1:6">
      <c r="A36" s="42" t="s">
        <v>16</v>
      </c>
      <c r="B36" s="20" t="s">
        <v>79</v>
      </c>
      <c r="C36" s="21">
        <v>91</v>
      </c>
      <c r="D36" s="22"/>
      <c r="E36" s="76"/>
      <c r="F36" s="76"/>
    </row>
    <row r="37" spans="1:6">
      <c r="A37" s="13" t="s">
        <v>30</v>
      </c>
      <c r="B37" s="23" t="s">
        <v>80</v>
      </c>
      <c r="C37" s="17">
        <v>911</v>
      </c>
      <c r="D37" s="24"/>
      <c r="E37" s="77"/>
      <c r="F37" s="77"/>
    </row>
    <row r="38" spans="1:6">
      <c r="A38" s="13" t="s">
        <v>32</v>
      </c>
      <c r="B38" s="23" t="s">
        <v>81</v>
      </c>
      <c r="C38" s="17">
        <v>912</v>
      </c>
      <c r="D38" s="24"/>
      <c r="E38" s="77"/>
      <c r="F38" s="77"/>
    </row>
    <row r="39" spans="1:6" ht="28.5">
      <c r="A39" s="42" t="s">
        <v>17</v>
      </c>
      <c r="B39" s="20" t="s">
        <v>82</v>
      </c>
      <c r="C39" s="21">
        <v>92</v>
      </c>
      <c r="D39" s="22"/>
      <c r="E39" s="76"/>
      <c r="F39" s="76"/>
    </row>
    <row r="40" spans="1:6" ht="28.5">
      <c r="A40" s="11" t="s">
        <v>83</v>
      </c>
      <c r="B40" s="18" t="s">
        <v>84</v>
      </c>
      <c r="C40" s="12">
        <v>6</v>
      </c>
      <c r="D40" s="19"/>
      <c r="E40" s="75"/>
      <c r="F40" s="75"/>
    </row>
    <row r="41" spans="1:6">
      <c r="A41" s="42" t="s">
        <v>16</v>
      </c>
      <c r="B41" s="20" t="s">
        <v>85</v>
      </c>
      <c r="C41" s="21">
        <v>61</v>
      </c>
      <c r="D41" s="22"/>
      <c r="E41" s="76"/>
      <c r="F41" s="76"/>
    </row>
    <row r="42" spans="1:6">
      <c r="A42" s="13" t="s">
        <v>30</v>
      </c>
      <c r="B42" s="23" t="s">
        <v>86</v>
      </c>
      <c r="C42" s="35">
        <v>611</v>
      </c>
      <c r="D42" s="36"/>
      <c r="E42" s="81"/>
      <c r="F42" s="81"/>
    </row>
    <row r="43" spans="1:6">
      <c r="A43" s="13" t="s">
        <v>32</v>
      </c>
      <c r="B43" s="23" t="s">
        <v>87</v>
      </c>
      <c r="C43" s="35">
        <v>612</v>
      </c>
      <c r="D43" s="36"/>
      <c r="E43" s="81"/>
      <c r="F43" s="81"/>
    </row>
    <row r="44" spans="1:6">
      <c r="A44" s="13" t="s">
        <v>34</v>
      </c>
      <c r="B44" s="23" t="s">
        <v>88</v>
      </c>
      <c r="C44" s="35">
        <v>613</v>
      </c>
      <c r="D44" s="36"/>
      <c r="E44" s="81"/>
      <c r="F44" s="81"/>
    </row>
    <row r="45" spans="1:6">
      <c r="A45" s="42" t="s">
        <v>17</v>
      </c>
      <c r="B45" s="20" t="s">
        <v>89</v>
      </c>
      <c r="C45" s="37">
        <v>6211</v>
      </c>
      <c r="D45" s="38"/>
      <c r="E45" s="82"/>
      <c r="F45" s="82"/>
    </row>
    <row r="46" spans="1:6">
      <c r="A46" s="10"/>
      <c r="B46" s="9"/>
      <c r="C46" s="39"/>
      <c r="D46" s="40"/>
      <c r="E46" s="83"/>
      <c r="F46" s="83"/>
    </row>
    <row r="47" spans="1:6" ht="28.5">
      <c r="A47" s="11" t="s">
        <v>90</v>
      </c>
      <c r="B47" s="18" t="s">
        <v>91</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tabColor theme="0"/>
  </sheetPr>
  <dimension ref="A1:AS147"/>
  <sheetViews>
    <sheetView tabSelected="1" view="pageBreakPreview" topLeftCell="A128" zoomScaleSheetLayoutView="100" workbookViewId="0">
      <selection activeCell="D57" sqref="D57"/>
    </sheetView>
  </sheetViews>
  <sheetFormatPr defaultRowHeight="15"/>
  <cols>
    <col min="1" max="1" width="9.42578125" style="612" customWidth="1"/>
    <col min="2" max="2" width="7.85546875" style="612" customWidth="1"/>
    <col min="3" max="3" width="31.42578125" style="726" customWidth="1"/>
    <col min="4" max="4" width="13.85546875" style="613" customWidth="1"/>
    <col min="5" max="5" width="13.85546875" style="730" hidden="1" customWidth="1"/>
    <col min="6" max="6" width="13.85546875" style="731" hidden="1" customWidth="1"/>
    <col min="7" max="7" width="13.85546875" style="612" customWidth="1"/>
    <col min="8" max="8" width="13.85546875" style="612" hidden="1" customWidth="1"/>
    <col min="9" max="9" width="13.85546875" style="731" hidden="1" customWidth="1"/>
    <col min="10" max="10" width="13.85546875" style="612" customWidth="1"/>
    <col min="11" max="12" width="13.85546875" style="612" hidden="1" customWidth="1"/>
    <col min="13" max="13" width="13.85546875" style="612" customWidth="1"/>
    <col min="14" max="15" width="13.85546875" style="612" hidden="1" customWidth="1"/>
    <col min="16" max="16" width="13.85546875" style="612" customWidth="1"/>
    <col min="17" max="18" width="13.85546875" style="612" hidden="1" customWidth="1"/>
    <col min="19" max="19" width="13.85546875" style="612" customWidth="1"/>
    <col min="20" max="21" width="13.85546875" style="612" hidden="1" customWidth="1"/>
    <col min="22" max="22" width="13.85546875" style="612" customWidth="1"/>
    <col min="23" max="24" width="13.85546875" style="612" hidden="1" customWidth="1"/>
    <col min="25" max="25" width="13.85546875" style="612" customWidth="1"/>
    <col min="26" max="27" width="13.85546875" style="612" hidden="1" customWidth="1"/>
    <col min="28" max="28" width="13.85546875" style="612" customWidth="1"/>
    <col min="29" max="30" width="13.85546875" style="612" hidden="1" customWidth="1"/>
    <col min="31" max="31" width="13.85546875" style="612" customWidth="1"/>
    <col min="32" max="36" width="13.85546875" style="612" hidden="1" customWidth="1"/>
    <col min="37" max="37" width="13.85546875" style="612" customWidth="1"/>
    <col min="38" max="39" width="15.140625" style="612" hidden="1" customWidth="1"/>
    <col min="40" max="40" width="9.140625" style="612"/>
    <col min="41" max="41" width="8.140625" style="612" customWidth="1"/>
    <col min="42" max="42" width="36.7109375" style="612" customWidth="1"/>
    <col min="43" max="43" width="14.28515625" style="612" customWidth="1"/>
    <col min="44" max="44" width="14.42578125" style="612" customWidth="1"/>
    <col min="45" max="45" width="15.28515625" style="612" customWidth="1"/>
    <col min="46" max="82" width="9.140625" style="612" customWidth="1"/>
    <col min="83" max="16384" width="9.140625" style="612"/>
  </cols>
  <sheetData>
    <row r="1" spans="1:45">
      <c r="A1" s="1205" t="s">
        <v>5156</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5"/>
      <c r="AJ1" s="1205"/>
      <c r="AK1" s="1205"/>
      <c r="AL1" s="1205"/>
      <c r="AM1" s="1205"/>
    </row>
    <row r="2" spans="1:45" ht="31.5" hidden="1" customHeight="1">
      <c r="A2" s="1212" t="s">
        <v>4998</v>
      </c>
      <c r="B2" s="1212"/>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row>
    <row r="3" spans="1:45" s="614" customFormat="1" ht="15.75" hidden="1">
      <c r="A3" s="1213" t="s">
        <v>4993</v>
      </c>
      <c r="B3" s="1213"/>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row>
    <row r="4" spans="1:45" s="681" customFormat="1" ht="15.75" hidden="1">
      <c r="A4" s="1213" t="s">
        <v>4994</v>
      </c>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row>
    <row r="5" spans="1:45" s="681" customFormat="1" ht="15.75" hidden="1">
      <c r="A5" s="1213" t="s">
        <v>4995</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c r="AF5" s="1213"/>
      <c r="AG5" s="1213"/>
      <c r="AH5" s="1213"/>
      <c r="AI5" s="1213"/>
      <c r="AJ5" s="1213"/>
      <c r="AK5" s="1213"/>
      <c r="AL5" s="1213"/>
      <c r="AM5" s="1213"/>
    </row>
    <row r="6" spans="1:45" s="682" customFormat="1" ht="15.75" hidden="1">
      <c r="A6" s="1210" t="s">
        <v>4996</v>
      </c>
      <c r="B6" s="1210"/>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c r="AL6" s="1210"/>
      <c r="AM6" s="1210"/>
    </row>
    <row r="7" spans="1:45" s="682" customFormat="1" ht="15.75" hidden="1">
      <c r="A7" s="1210" t="s">
        <v>4997</v>
      </c>
      <c r="B7" s="1210"/>
      <c r="C7" s="1210"/>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row>
    <row r="8" spans="1:45" s="681" customFormat="1" ht="39" hidden="1" customHeight="1">
      <c r="A8" s="1211" t="s">
        <v>4990</v>
      </c>
      <c r="B8" s="1211"/>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row>
    <row r="9" spans="1:45" ht="2.25" customHeight="1">
      <c r="A9" s="1208" t="s">
        <v>3681</v>
      </c>
      <c r="B9" s="1208" t="s">
        <v>3682</v>
      </c>
      <c r="C9" s="1208" t="s">
        <v>3683</v>
      </c>
      <c r="D9" s="1198" t="s">
        <v>4767</v>
      </c>
      <c r="E9" s="1200" t="s">
        <v>4807</v>
      </c>
      <c r="F9" s="1202" t="s">
        <v>4769</v>
      </c>
      <c r="G9" s="1198" t="s">
        <v>4768</v>
      </c>
      <c r="H9" s="1200" t="s">
        <v>4770</v>
      </c>
      <c r="I9" s="1202" t="s">
        <v>4771</v>
      </c>
      <c r="J9" s="1200" t="s">
        <v>4772</v>
      </c>
      <c r="K9" s="1200" t="s">
        <v>4773</v>
      </c>
      <c r="L9" s="1202" t="s">
        <v>4799</v>
      </c>
      <c r="M9" s="679"/>
      <c r="N9" s="679"/>
      <c r="O9" s="679"/>
      <c r="P9" s="1070"/>
      <c r="Q9" s="1107"/>
      <c r="R9" s="1107"/>
      <c r="S9" s="734"/>
      <c r="T9" s="1107"/>
      <c r="U9" s="1107"/>
      <c r="V9" s="1202" t="s">
        <v>4776</v>
      </c>
      <c r="W9" s="1202" t="s">
        <v>4777</v>
      </c>
      <c r="X9" s="1202" t="s">
        <v>4778</v>
      </c>
      <c r="Y9" s="1202" t="s">
        <v>4947</v>
      </c>
      <c r="Z9" s="1202" t="s">
        <v>4967</v>
      </c>
      <c r="AA9" s="1202" t="s">
        <v>4968</v>
      </c>
      <c r="AB9" s="1100"/>
      <c r="AC9" s="1111"/>
      <c r="AD9" s="1111"/>
      <c r="AE9" s="1202" t="s">
        <v>4977</v>
      </c>
      <c r="AF9" s="1202" t="s">
        <v>4981</v>
      </c>
      <c r="AG9" s="1202" t="s">
        <v>4978</v>
      </c>
      <c r="AH9" s="737"/>
      <c r="AI9" s="1107"/>
      <c r="AJ9" s="1107"/>
      <c r="AK9" s="1206" t="s">
        <v>4100</v>
      </c>
      <c r="AL9" s="1206" t="s">
        <v>4774</v>
      </c>
      <c r="AM9" s="1206" t="s">
        <v>4775</v>
      </c>
    </row>
    <row r="10" spans="1:45" ht="99.75" customHeight="1">
      <c r="A10" s="1209"/>
      <c r="B10" s="1209"/>
      <c r="C10" s="1209"/>
      <c r="D10" s="1199"/>
      <c r="E10" s="1201"/>
      <c r="F10" s="1203"/>
      <c r="G10" s="1204"/>
      <c r="H10" s="1201"/>
      <c r="I10" s="1203"/>
      <c r="J10" s="1201"/>
      <c r="K10" s="1201"/>
      <c r="L10" s="1203"/>
      <c r="M10" s="680" t="s">
        <v>5005</v>
      </c>
      <c r="N10" s="680" t="s">
        <v>5006</v>
      </c>
      <c r="O10" s="680" t="s">
        <v>5007</v>
      </c>
      <c r="P10" s="1071" t="s">
        <v>5359</v>
      </c>
      <c r="Q10" s="1108" t="s">
        <v>5379</v>
      </c>
      <c r="R10" s="1108" t="s">
        <v>5380</v>
      </c>
      <c r="S10" s="735" t="s">
        <v>5274</v>
      </c>
      <c r="T10" s="1108" t="s">
        <v>5381</v>
      </c>
      <c r="U10" s="1108" t="s">
        <v>5382</v>
      </c>
      <c r="V10" s="1203"/>
      <c r="W10" s="1203"/>
      <c r="X10" s="1203"/>
      <c r="Y10" s="1203"/>
      <c r="Z10" s="1203"/>
      <c r="AA10" s="1203"/>
      <c r="AB10" s="1101" t="s">
        <v>5362</v>
      </c>
      <c r="AC10" s="1112" t="s">
        <v>5383</v>
      </c>
      <c r="AD10" s="1112" t="s">
        <v>5384</v>
      </c>
      <c r="AE10" s="1203"/>
      <c r="AF10" s="1203"/>
      <c r="AG10" s="1203"/>
      <c r="AH10" s="743" t="s">
        <v>5283</v>
      </c>
      <c r="AI10" s="1108" t="s">
        <v>5377</v>
      </c>
      <c r="AJ10" s="1108" t="s">
        <v>5378</v>
      </c>
      <c r="AK10" s="1207"/>
      <c r="AL10" s="1207"/>
      <c r="AM10" s="1207"/>
      <c r="AO10" s="683" t="s">
        <v>4197</v>
      </c>
      <c r="AP10" s="684"/>
      <c r="AQ10" s="685" t="s">
        <v>25</v>
      </c>
      <c r="AR10" s="685" t="s">
        <v>3755</v>
      </c>
      <c r="AS10" s="685" t="s">
        <v>3759</v>
      </c>
    </row>
    <row r="11" spans="1:45" ht="24">
      <c r="A11" s="495" t="s">
        <v>4989</v>
      </c>
      <c r="B11" s="496"/>
      <c r="C11" s="495" t="s">
        <v>3684</v>
      </c>
      <c r="D11" s="497"/>
      <c r="E11" s="498"/>
      <c r="F11" s="499"/>
      <c r="G11" s="463"/>
      <c r="H11" s="463"/>
      <c r="I11" s="464"/>
      <c r="J11" s="497"/>
      <c r="K11" s="497"/>
      <c r="L11" s="463"/>
      <c r="M11" s="497"/>
      <c r="N11" s="497"/>
      <c r="O11" s="497"/>
      <c r="P11" s="497"/>
      <c r="Q11" s="497"/>
      <c r="R11" s="497"/>
      <c r="S11" s="497"/>
      <c r="T11" s="497"/>
      <c r="U11" s="497"/>
      <c r="V11" s="497"/>
      <c r="W11" s="497"/>
      <c r="X11" s="497"/>
      <c r="Y11" s="497">
        <f>SUM(Y12:Y13)</f>
        <v>62977850</v>
      </c>
      <c r="Z11" s="497">
        <f>SUM(Z12:Z13)</f>
        <v>1647483.34</v>
      </c>
      <c r="AA11" s="539">
        <f t="shared" ref="AA11:AA12" si="0">Z11/Y11</f>
        <v>2.6159726634046733E-2</v>
      </c>
      <c r="AB11" s="497">
        <f>SUM(AB12:AB13)</f>
        <v>68613</v>
      </c>
      <c r="AC11" s="497">
        <f>SUM(AC12:AC13)</f>
        <v>720982</v>
      </c>
      <c r="AD11" s="539">
        <f>AC11/AB11</f>
        <v>10.507950388410359</v>
      </c>
      <c r="AE11" s="539"/>
      <c r="AF11" s="539"/>
      <c r="AG11" s="539"/>
      <c r="AH11" s="539"/>
      <c r="AI11" s="539"/>
      <c r="AJ11" s="539"/>
      <c r="AK11" s="500">
        <f>SUM(AK12:AK13)</f>
        <v>63046463</v>
      </c>
      <c r="AL11" s="500">
        <f>SUM(AL12:AL13)</f>
        <v>2368465.34</v>
      </c>
      <c r="AM11" s="540">
        <f>SUM(AM13)</f>
        <v>3.0688207218689603E-3</v>
      </c>
      <c r="AO11" s="684"/>
      <c r="AP11" s="684" t="s">
        <v>3684</v>
      </c>
      <c r="AQ11" s="686">
        <f>D11</f>
        <v>0</v>
      </c>
      <c r="AR11" s="686">
        <f>G11</f>
        <v>0</v>
      </c>
      <c r="AS11" s="686">
        <f>AK11</f>
        <v>63046463</v>
      </c>
    </row>
    <row r="12" spans="1:45">
      <c r="A12" s="533"/>
      <c r="B12" s="571" t="s">
        <v>4962</v>
      </c>
      <c r="C12" s="533"/>
      <c r="D12" s="565"/>
      <c r="E12" s="566"/>
      <c r="F12" s="567"/>
      <c r="G12" s="568"/>
      <c r="H12" s="568"/>
      <c r="I12" s="569"/>
      <c r="J12" s="565"/>
      <c r="K12" s="565"/>
      <c r="L12" s="568"/>
      <c r="M12" s="565"/>
      <c r="N12" s="565"/>
      <c r="O12" s="565"/>
      <c r="P12" s="565"/>
      <c r="Q12" s="565"/>
      <c r="R12" s="565"/>
      <c r="S12" s="565"/>
      <c r="T12" s="565"/>
      <c r="U12" s="565"/>
      <c r="V12" s="565"/>
      <c r="W12" s="565"/>
      <c r="X12" s="565"/>
      <c r="Y12" s="565">
        <f>370000+11245851+1425000+360337+484690+9120+1000000-224</f>
        <v>14894774</v>
      </c>
      <c r="Z12" s="565">
        <v>1499925</v>
      </c>
      <c r="AA12" s="570">
        <f t="shared" si="0"/>
        <v>0.10070142722541477</v>
      </c>
      <c r="AB12" s="565">
        <v>68613</v>
      </c>
      <c r="AC12" s="565">
        <v>720982</v>
      </c>
      <c r="AD12" s="570">
        <f>AC12/AB12</f>
        <v>10.507950388410359</v>
      </c>
      <c r="AE12" s="565"/>
      <c r="AF12" s="565"/>
      <c r="AG12" s="565"/>
      <c r="AH12" s="565"/>
      <c r="AI12" s="565"/>
      <c r="AJ12" s="565"/>
      <c r="AK12" s="565">
        <f>Y12+AB12</f>
        <v>14963387</v>
      </c>
      <c r="AL12" s="565">
        <f>Z12+AC12</f>
        <v>2220907</v>
      </c>
      <c r="AM12" s="570">
        <f t="shared" ref="AM12:AM17" si="1">AL12/AK12</f>
        <v>0.14842274680191056</v>
      </c>
      <c r="AO12" s="684"/>
      <c r="AP12" s="684"/>
      <c r="AQ12" s="686"/>
      <c r="AR12" s="686"/>
      <c r="AS12" s="686"/>
    </row>
    <row r="13" spans="1:45">
      <c r="A13" s="533"/>
      <c r="B13" s="571" t="s">
        <v>4988</v>
      </c>
      <c r="C13" s="533"/>
      <c r="D13" s="534"/>
      <c r="E13" s="535"/>
      <c r="F13" s="536"/>
      <c r="G13" s="537"/>
      <c r="H13" s="537"/>
      <c r="I13" s="538"/>
      <c r="J13" s="534"/>
      <c r="K13" s="534"/>
      <c r="L13" s="537"/>
      <c r="M13" s="534"/>
      <c r="N13" s="534"/>
      <c r="O13" s="534"/>
      <c r="P13" s="534"/>
      <c r="Q13" s="534"/>
      <c r="R13" s="534"/>
      <c r="S13" s="534"/>
      <c r="T13" s="534"/>
      <c r="U13" s="534"/>
      <c r="V13" s="534"/>
      <c r="W13" s="534"/>
      <c r="X13" s="534"/>
      <c r="Y13" s="565">
        <f>12000000+38868189-1425000-360337-1000000+224</f>
        <v>48083076</v>
      </c>
      <c r="Z13" s="565">
        <v>147558.34000000008</v>
      </c>
      <c r="AA13" s="575">
        <f>Z13/Y13</f>
        <v>3.0688207218689603E-3</v>
      </c>
      <c r="AB13" s="575"/>
      <c r="AC13" s="575"/>
      <c r="AD13" s="575"/>
      <c r="AE13" s="534"/>
      <c r="AF13" s="534"/>
      <c r="AG13" s="534"/>
      <c r="AH13" s="534"/>
      <c r="AI13" s="534"/>
      <c r="AJ13" s="534"/>
      <c r="AK13" s="565">
        <f>SUM(Y13)</f>
        <v>48083076</v>
      </c>
      <c r="AL13" s="565">
        <f>Z13</f>
        <v>147558.34000000008</v>
      </c>
      <c r="AM13" s="570">
        <f t="shared" si="1"/>
        <v>3.0688207218689603E-3</v>
      </c>
      <c r="AO13" s="684"/>
      <c r="AP13" s="684"/>
      <c r="AQ13" s="686"/>
      <c r="AR13" s="686"/>
      <c r="AS13" s="686"/>
    </row>
    <row r="14" spans="1:45">
      <c r="A14" s="501" t="s">
        <v>2206</v>
      </c>
      <c r="B14" s="502"/>
      <c r="C14" s="503" t="s">
        <v>3685</v>
      </c>
      <c r="D14" s="463">
        <f>SUM(D15,D58,D70,D115,D118)</f>
        <v>527229729</v>
      </c>
      <c r="E14" s="471">
        <f>SUM(E15,E58,E70,E115,E118)</f>
        <v>293073345.09999996</v>
      </c>
      <c r="F14" s="472">
        <f>E14/D14</f>
        <v>0.55587408861763932</v>
      </c>
      <c r="G14" s="463">
        <f>SUM(G15,G58,G70,G115,G118)</f>
        <v>507000</v>
      </c>
      <c r="H14" s="463">
        <f>SUM(H15,H58,H70,H115)</f>
        <v>226275.81</v>
      </c>
      <c r="I14" s="464">
        <f>H14/G14</f>
        <v>0.44630337278106508</v>
      </c>
      <c r="J14" s="463">
        <f>SUM(J15,J58,J70,J115,J118)</f>
        <v>167733719</v>
      </c>
      <c r="K14" s="463">
        <f>SUM(K15,K58,K70,K115,K118)</f>
        <v>21088606.800000001</v>
      </c>
      <c r="L14" s="464">
        <f>K14/J14</f>
        <v>0.12572669899485148</v>
      </c>
      <c r="M14" s="466">
        <f>SUM(M58)</f>
        <v>0</v>
      </c>
      <c r="N14" s="466">
        <f>SUM(N58)</f>
        <v>0</v>
      </c>
      <c r="O14" s="465" t="e">
        <f>N14/M14</f>
        <v>#DIV/0!</v>
      </c>
      <c r="P14" s="466">
        <f>P70</f>
        <v>0</v>
      </c>
      <c r="Q14" s="466">
        <f>Q70</f>
        <v>1262510</v>
      </c>
      <c r="R14" s="465" t="e">
        <f>Q14/P14</f>
        <v>#DIV/0!</v>
      </c>
      <c r="S14" s="465"/>
      <c r="T14" s="465"/>
      <c r="U14" s="465"/>
      <c r="V14" s="463">
        <f>SUM(V15,V58,V70,V115,V118)</f>
        <v>0</v>
      </c>
      <c r="W14" s="463">
        <f>SUM(W15,W58,W70,W115,W118)</f>
        <v>0</v>
      </c>
      <c r="X14" s="463"/>
      <c r="Y14" s="466"/>
      <c r="Z14" s="466"/>
      <c r="AA14" s="466"/>
      <c r="AB14" s="466"/>
      <c r="AC14" s="466"/>
      <c r="AD14" s="466"/>
      <c r="AE14" s="466">
        <f>SUM(AE15,AE58,AE70,AE115,AE118,AE111)</f>
        <v>800000</v>
      </c>
      <c r="AF14" s="466">
        <f t="shared" ref="AF14" si="2">SUM(AF15,AF58,AF70,AF115,AF118,AF111)</f>
        <v>626593.86</v>
      </c>
      <c r="AG14" s="465">
        <f>AF14/AE14</f>
        <v>0.78324232500000002</v>
      </c>
      <c r="AH14" s="466">
        <f>AH58</f>
        <v>0</v>
      </c>
      <c r="AI14" s="466">
        <f>AI58</f>
        <v>532589.81999999995</v>
      </c>
      <c r="AJ14" s="465" t="e">
        <f>AI14/AH14</f>
        <v>#DIV/0!</v>
      </c>
      <c r="AK14" s="466">
        <f>SUM(AK15,AK58,AK70,AK115,AK118)</f>
        <v>696270448</v>
      </c>
      <c r="AL14" s="466">
        <f>SUM(AL15,AL58,AL70,AL115,AL118)</f>
        <v>316809921.38999999</v>
      </c>
      <c r="AM14" s="465">
        <f t="shared" si="1"/>
        <v>0.45500986333689691</v>
      </c>
      <c r="AO14" s="687"/>
      <c r="AP14" s="684" t="s">
        <v>4195</v>
      </c>
      <c r="AQ14" s="688">
        <f>D27+D35+D36+D37+D46+D47+D52+D53+D54+D56+D60+D72+D74+D79+D80+D81+D82+D83+D87+D88+D91+D93+D94+D96+D102+D104+D105+D110+D112+D114</f>
        <v>65050000</v>
      </c>
      <c r="AR14" s="688">
        <f>G27+G35+G36+G37+G46+G47+G52+G53+G54+G56+G60+G72+G74+G79+G80+G81+G82+G83+G87+G88+G91+G93+G94+G96+G102+G104+G105+G110+G112+G114</f>
        <v>0</v>
      </c>
      <c r="AS14" s="688">
        <f>AK27+AK35+AK36+AK37+AK46+AK47+AK52+AK53+AK54+AK56+AK60+AK72+AK74+AK79+AK80+AK81+AK82+AK83+AK87+AK88+AK91+AK93+AK94+AK96+AK102+AK104+AK105+AK110+AK112+AK114</f>
        <v>65050000</v>
      </c>
    </row>
    <row r="15" spans="1:45">
      <c r="A15" s="504">
        <v>710000</v>
      </c>
      <c r="B15" s="504"/>
      <c r="C15" s="505" t="s">
        <v>3686</v>
      </c>
      <c r="D15" s="486">
        <f>SUM(D16,D32,D34,D44,D55)</f>
        <v>297186330</v>
      </c>
      <c r="E15" s="487">
        <f>SUM(E16,E32,E34,E44,E55)</f>
        <v>131580703.83999999</v>
      </c>
      <c r="F15" s="488">
        <f>E15/D15</f>
        <v>0.44275490006555818</v>
      </c>
      <c r="G15" s="486">
        <f>SUM(G16,G32,G34,G44,G55)</f>
        <v>0</v>
      </c>
      <c r="H15" s="486">
        <f>SUM(H16,H32,H34,H44,H55)</f>
        <v>0</v>
      </c>
      <c r="I15" s="489"/>
      <c r="J15" s="486">
        <f>SUM(J16,J32,J34,J44,J55)</f>
        <v>0</v>
      </c>
      <c r="K15" s="486">
        <f>SUM(K16,K32,K34,K44,K55)</f>
        <v>0</v>
      </c>
      <c r="L15" s="486"/>
      <c r="M15" s="490"/>
      <c r="N15" s="490"/>
      <c r="O15" s="490"/>
      <c r="P15" s="490"/>
      <c r="Q15" s="490"/>
      <c r="R15" s="490"/>
      <c r="S15" s="490"/>
      <c r="T15" s="490"/>
      <c r="U15" s="490"/>
      <c r="V15" s="486">
        <f>SUM(V16,V32,V34,V44,V55)</f>
        <v>0</v>
      </c>
      <c r="W15" s="486">
        <f>SUM(W16,W32,W34,W44,W55)</f>
        <v>0</v>
      </c>
      <c r="X15" s="486"/>
      <c r="Y15" s="490"/>
      <c r="Z15" s="490"/>
      <c r="AA15" s="490"/>
      <c r="AB15" s="490"/>
      <c r="AC15" s="490"/>
      <c r="AD15" s="490"/>
      <c r="AE15" s="490"/>
      <c r="AF15" s="490"/>
      <c r="AG15" s="490"/>
      <c r="AH15" s="490"/>
      <c r="AI15" s="490"/>
      <c r="AJ15" s="490"/>
      <c r="AK15" s="490">
        <f>SUM(AK16,AK32,AK34,AK44,AK55)</f>
        <v>297186330</v>
      </c>
      <c r="AL15" s="490">
        <f>SUM(AL16,AL32,AL34,AL44,AL55)</f>
        <v>131580703.83999999</v>
      </c>
      <c r="AM15" s="541">
        <f t="shared" si="1"/>
        <v>0.44275490006555818</v>
      </c>
      <c r="AO15" s="689"/>
      <c r="AP15" s="684" t="s">
        <v>4196</v>
      </c>
      <c r="AQ15" s="688">
        <f>D17+D18+D19+D20+D22+D21+D23+D24+D25+D26+D31+D38+D39+D41+D40+D42+D43+D45+D49+D51+D75+D76+D84+D85+D92+D100+D117</f>
        <v>233912671</v>
      </c>
      <c r="AR15" s="688">
        <f>G17+G18+G19+G20+G22+G21+G23+G24+G25+G26+G31+G38+G39+G41+G40+G42+G43+G45+G49+G51+G75+G76+G84+G85+G92+G100+G117</f>
        <v>0</v>
      </c>
      <c r="AS15" s="688">
        <f>AK17+AK18+AK19+AK20+AK22+AK21+AK23+AK24+AK25+AK26+AK31+AK38+AK39+AK41+AK40+AK42+AK43+AK45+AK49+AK51+AK75+AK76+AK84+AK85+AK92+AK100+AK117</f>
        <v>233912671</v>
      </c>
    </row>
    <row r="16" spans="1:45" ht="24">
      <c r="A16" s="491">
        <v>711000</v>
      </c>
      <c r="B16" s="492"/>
      <c r="C16" s="493" t="s">
        <v>3687</v>
      </c>
      <c r="D16" s="478">
        <f>SUM(D17:D31)</f>
        <v>225941320</v>
      </c>
      <c r="E16" s="353">
        <f>SUM(E17:E31)</f>
        <v>92689654.099999994</v>
      </c>
      <c r="F16" s="340">
        <f>E16/D16</f>
        <v>0.4102377294246134</v>
      </c>
      <c r="G16" s="478">
        <f>SUM(G17:G31)</f>
        <v>0</v>
      </c>
      <c r="H16" s="478">
        <f>SUM(H17:H31)</f>
        <v>0</v>
      </c>
      <c r="I16" s="479"/>
      <c r="J16" s="478">
        <f>SUM(J17:J31)</f>
        <v>0</v>
      </c>
      <c r="K16" s="478">
        <f>SUM(K17:K31)</f>
        <v>0</v>
      </c>
      <c r="L16" s="478"/>
      <c r="M16" s="481"/>
      <c r="N16" s="481"/>
      <c r="O16" s="481"/>
      <c r="P16" s="481"/>
      <c r="Q16" s="481"/>
      <c r="R16" s="481"/>
      <c r="S16" s="481"/>
      <c r="T16" s="481"/>
      <c r="U16" s="481"/>
      <c r="V16" s="478">
        <f>SUM(V17:V31)</f>
        <v>0</v>
      </c>
      <c r="W16" s="478">
        <f>SUM(W17:W31)</f>
        <v>0</v>
      </c>
      <c r="X16" s="478"/>
      <c r="Y16" s="481"/>
      <c r="Z16" s="481"/>
      <c r="AA16" s="481"/>
      <c r="AB16" s="481"/>
      <c r="AC16" s="481"/>
      <c r="AD16" s="481"/>
      <c r="AE16" s="481"/>
      <c r="AF16" s="481"/>
      <c r="AG16" s="481"/>
      <c r="AH16" s="481"/>
      <c r="AI16" s="481"/>
      <c r="AJ16" s="481"/>
      <c r="AK16" s="481">
        <f>SUM(AK17:AK31)</f>
        <v>225941320</v>
      </c>
      <c r="AL16" s="481">
        <f>SUM(AL17:AL31)</f>
        <v>92689654.099999994</v>
      </c>
      <c r="AM16" s="480">
        <f t="shared" si="1"/>
        <v>0.4102377294246134</v>
      </c>
      <c r="AO16" s="690"/>
      <c r="AP16" s="690" t="s">
        <v>56</v>
      </c>
      <c r="AQ16" s="688">
        <f>SUM(D63:D69)</f>
        <v>198117048</v>
      </c>
      <c r="AR16" s="688">
        <f>SUM(G63:G69)</f>
        <v>0</v>
      </c>
      <c r="AS16" s="688">
        <f>SUM(AK63:AK69)</f>
        <v>365850767</v>
      </c>
    </row>
    <row r="17" spans="1:45">
      <c r="A17" s="445"/>
      <c r="B17" s="445">
        <v>711111</v>
      </c>
      <c r="C17" s="446" t="s">
        <v>3688</v>
      </c>
      <c r="D17" s="433">
        <f>179275820-1500000</f>
        <v>177775820</v>
      </c>
      <c r="E17" s="691">
        <v>73355581.75</v>
      </c>
      <c r="F17" s="692">
        <f>E17/D17</f>
        <v>0.41262969142822686</v>
      </c>
      <c r="G17" s="433"/>
      <c r="H17" s="433"/>
      <c r="I17" s="447"/>
      <c r="J17" s="433"/>
      <c r="K17" s="433"/>
      <c r="L17" s="433"/>
      <c r="M17" s="434"/>
      <c r="N17" s="434"/>
      <c r="O17" s="434"/>
      <c r="P17" s="434"/>
      <c r="Q17" s="434"/>
      <c r="R17" s="434"/>
      <c r="S17" s="434"/>
      <c r="T17" s="434"/>
      <c r="U17" s="434"/>
      <c r="V17" s="433"/>
      <c r="W17" s="433"/>
      <c r="X17" s="433"/>
      <c r="Y17" s="434"/>
      <c r="Z17" s="434"/>
      <c r="AA17" s="434"/>
      <c r="AB17" s="434"/>
      <c r="AC17" s="434"/>
      <c r="AD17" s="434"/>
      <c r="AE17" s="434"/>
      <c r="AF17" s="434"/>
      <c r="AG17" s="434"/>
      <c r="AH17" s="434"/>
      <c r="AI17" s="434"/>
      <c r="AJ17" s="434"/>
      <c r="AK17" s="434">
        <f>SUM(G17,D17,J17,M17,AE17)</f>
        <v>177775820</v>
      </c>
      <c r="AL17" s="348">
        <f>SUM(H17,E17,K17,W17)</f>
        <v>73355581.75</v>
      </c>
      <c r="AM17" s="356">
        <f t="shared" si="1"/>
        <v>0.41262969142822686</v>
      </c>
      <c r="AO17" s="684"/>
      <c r="AP17" s="684" t="s">
        <v>58</v>
      </c>
      <c r="AQ17" s="688">
        <f>SUM(D121)</f>
        <v>0</v>
      </c>
      <c r="AR17" s="688">
        <f>SUM(G121)</f>
        <v>0</v>
      </c>
      <c r="AS17" s="688">
        <f>SUM(AK121)</f>
        <v>0</v>
      </c>
    </row>
    <row r="18" spans="1:45" ht="48">
      <c r="A18" s="445"/>
      <c r="B18" s="445">
        <v>711121</v>
      </c>
      <c r="C18" s="446" t="s">
        <v>3689</v>
      </c>
      <c r="D18" s="433">
        <v>50000</v>
      </c>
      <c r="E18" s="691">
        <v>24813</v>
      </c>
      <c r="F18" s="692">
        <f t="shared" ref="F18:F84" si="3">E18/D18</f>
        <v>0.49625999999999998</v>
      </c>
      <c r="G18" s="433"/>
      <c r="H18" s="433"/>
      <c r="I18" s="447"/>
      <c r="J18" s="433"/>
      <c r="K18" s="433"/>
      <c r="L18" s="433"/>
      <c r="M18" s="434"/>
      <c r="N18" s="434"/>
      <c r="O18" s="434"/>
      <c r="P18" s="434"/>
      <c r="Q18" s="434"/>
      <c r="R18" s="434"/>
      <c r="S18" s="434"/>
      <c r="T18" s="434"/>
      <c r="U18" s="434"/>
      <c r="V18" s="433"/>
      <c r="W18" s="433"/>
      <c r="X18" s="433"/>
      <c r="Y18" s="434"/>
      <c r="Z18" s="434"/>
      <c r="AA18" s="434"/>
      <c r="AB18" s="434"/>
      <c r="AC18" s="434"/>
      <c r="AD18" s="434"/>
      <c r="AE18" s="434"/>
      <c r="AF18" s="434"/>
      <c r="AG18" s="434"/>
      <c r="AH18" s="434"/>
      <c r="AI18" s="434"/>
      <c r="AJ18" s="434"/>
      <c r="AK18" s="434">
        <f t="shared" ref="AK18:AK31" si="4">SUM(G18,D18,J18,M18,AE18)</f>
        <v>50000</v>
      </c>
      <c r="AL18" s="348">
        <f t="shared" ref="AL18:AL31" si="5">SUM(H18,E18,K18,W18)</f>
        <v>24813</v>
      </c>
      <c r="AM18" s="356">
        <f t="shared" ref="AM18:AM31" si="6">AL18/AK18</f>
        <v>0.49625999999999998</v>
      </c>
      <c r="AO18" s="684"/>
      <c r="AP18" s="684" t="s">
        <v>13</v>
      </c>
      <c r="AQ18" s="693">
        <f>SUM(D128)</f>
        <v>0</v>
      </c>
      <c r="AR18" s="693">
        <f>SUM(G128)</f>
        <v>0</v>
      </c>
      <c r="AS18" s="693">
        <f>SUM(AK128)</f>
        <v>19000000</v>
      </c>
    </row>
    <row r="19" spans="1:45" ht="48">
      <c r="A19" s="445"/>
      <c r="B19" s="445">
        <v>711122</v>
      </c>
      <c r="C19" s="446" t="s">
        <v>3690</v>
      </c>
      <c r="D19" s="433">
        <v>12500000</v>
      </c>
      <c r="E19" s="691">
        <v>4382922.29</v>
      </c>
      <c r="F19" s="692">
        <f t="shared" si="3"/>
        <v>0.35063378319999999</v>
      </c>
      <c r="G19" s="433"/>
      <c r="H19" s="433"/>
      <c r="I19" s="447"/>
      <c r="J19" s="433"/>
      <c r="K19" s="433"/>
      <c r="L19" s="433"/>
      <c r="M19" s="434"/>
      <c r="N19" s="434"/>
      <c r="O19" s="434"/>
      <c r="P19" s="434"/>
      <c r="Q19" s="434"/>
      <c r="R19" s="434"/>
      <c r="S19" s="434"/>
      <c r="T19" s="434"/>
      <c r="U19" s="434"/>
      <c r="V19" s="433"/>
      <c r="W19" s="433"/>
      <c r="X19" s="433"/>
      <c r="Y19" s="434"/>
      <c r="Z19" s="434"/>
      <c r="AA19" s="434"/>
      <c r="AB19" s="434"/>
      <c r="AC19" s="434"/>
      <c r="AD19" s="434"/>
      <c r="AE19" s="434"/>
      <c r="AF19" s="434"/>
      <c r="AG19" s="434"/>
      <c r="AH19" s="434"/>
      <c r="AI19" s="434"/>
      <c r="AJ19" s="434"/>
      <c r="AK19" s="434">
        <f t="shared" si="4"/>
        <v>12500000</v>
      </c>
      <c r="AL19" s="348">
        <f t="shared" si="5"/>
        <v>4382922.29</v>
      </c>
      <c r="AM19" s="356">
        <f t="shared" si="6"/>
        <v>0.35063378319999999</v>
      </c>
      <c r="AO19" s="684"/>
      <c r="AP19" s="694" t="s">
        <v>4098</v>
      </c>
      <c r="AQ19" s="695">
        <f>SUM(AQ11:AQ18)</f>
        <v>497079719</v>
      </c>
      <c r="AR19" s="695">
        <f>SUM(AR11:AR18)</f>
        <v>0</v>
      </c>
      <c r="AS19" s="695">
        <f>SUM(AS11:AS18)</f>
        <v>746859901</v>
      </c>
    </row>
    <row r="20" spans="1:45" ht="36">
      <c r="A20" s="445"/>
      <c r="B20" s="445">
        <v>711123</v>
      </c>
      <c r="C20" s="446" t="s">
        <v>3748</v>
      </c>
      <c r="D20" s="433">
        <v>17000000</v>
      </c>
      <c r="E20" s="691">
        <v>7130237.1600000001</v>
      </c>
      <c r="F20" s="692">
        <f t="shared" si="3"/>
        <v>0.41942571529411765</v>
      </c>
      <c r="G20" s="433"/>
      <c r="H20" s="433"/>
      <c r="I20" s="447"/>
      <c r="J20" s="433"/>
      <c r="K20" s="433"/>
      <c r="L20" s="433"/>
      <c r="M20" s="434"/>
      <c r="N20" s="434"/>
      <c r="O20" s="434"/>
      <c r="P20" s="434"/>
      <c r="Q20" s="434"/>
      <c r="R20" s="434"/>
      <c r="S20" s="434"/>
      <c r="T20" s="434"/>
      <c r="U20" s="434"/>
      <c r="V20" s="433"/>
      <c r="W20" s="433"/>
      <c r="X20" s="433"/>
      <c r="Y20" s="434"/>
      <c r="Z20" s="434"/>
      <c r="AA20" s="434"/>
      <c r="AB20" s="434"/>
      <c r="AC20" s="434"/>
      <c r="AD20" s="434"/>
      <c r="AE20" s="434"/>
      <c r="AF20" s="434"/>
      <c r="AG20" s="434"/>
      <c r="AH20" s="434"/>
      <c r="AI20" s="434"/>
      <c r="AJ20" s="434"/>
      <c r="AK20" s="434">
        <f t="shared" si="4"/>
        <v>17000000</v>
      </c>
      <c r="AL20" s="348">
        <f t="shared" si="5"/>
        <v>7130237.1600000001</v>
      </c>
      <c r="AM20" s="356">
        <f t="shared" si="6"/>
        <v>0.41942571529411765</v>
      </c>
      <c r="AQ20" s="696">
        <f>D137-AQ19</f>
        <v>30150010</v>
      </c>
      <c r="AR20" s="696">
        <f>G137-AR19</f>
        <v>507000</v>
      </c>
      <c r="AS20" s="696">
        <f>AK137-AS19</f>
        <v>31457010</v>
      </c>
    </row>
    <row r="21" spans="1:45" hidden="1">
      <c r="A21" s="445"/>
      <c r="B21" s="445">
        <v>711143</v>
      </c>
      <c r="C21" s="446" t="s">
        <v>3691</v>
      </c>
      <c r="D21" s="433"/>
      <c r="E21" s="691">
        <v>0</v>
      </c>
      <c r="F21" s="692">
        <v>0</v>
      </c>
      <c r="G21" s="433"/>
      <c r="H21" s="433"/>
      <c r="I21" s="447"/>
      <c r="J21" s="433"/>
      <c r="K21" s="433"/>
      <c r="L21" s="433"/>
      <c r="M21" s="434"/>
      <c r="N21" s="434"/>
      <c r="O21" s="434"/>
      <c r="P21" s="434"/>
      <c r="Q21" s="434"/>
      <c r="R21" s="434"/>
      <c r="S21" s="434"/>
      <c r="T21" s="434"/>
      <c r="U21" s="434"/>
      <c r="V21" s="433"/>
      <c r="W21" s="433"/>
      <c r="X21" s="433"/>
      <c r="Y21" s="434"/>
      <c r="Z21" s="434"/>
      <c r="AA21" s="434"/>
      <c r="AB21" s="434"/>
      <c r="AC21" s="434"/>
      <c r="AD21" s="434"/>
      <c r="AE21" s="434"/>
      <c r="AF21" s="434"/>
      <c r="AG21" s="434"/>
      <c r="AH21" s="434"/>
      <c r="AI21" s="434"/>
      <c r="AJ21" s="434"/>
      <c r="AK21" s="434">
        <f t="shared" si="4"/>
        <v>0</v>
      </c>
      <c r="AL21" s="348">
        <f t="shared" si="5"/>
        <v>0</v>
      </c>
      <c r="AM21" s="356"/>
    </row>
    <row r="22" spans="1:45" ht="49.5" customHeight="1">
      <c r="A22" s="445"/>
      <c r="B22" s="445">
        <v>711145</v>
      </c>
      <c r="C22" s="446" t="s">
        <v>3749</v>
      </c>
      <c r="D22" s="433">
        <v>350000</v>
      </c>
      <c r="E22" s="691">
        <v>187560.37</v>
      </c>
      <c r="F22" s="692">
        <f t="shared" si="3"/>
        <v>0.53588677142857144</v>
      </c>
      <c r="G22" s="433"/>
      <c r="H22" s="433"/>
      <c r="I22" s="447"/>
      <c r="J22" s="433"/>
      <c r="K22" s="433"/>
      <c r="L22" s="433"/>
      <c r="M22" s="434"/>
      <c r="N22" s="434"/>
      <c r="O22" s="434"/>
      <c r="P22" s="434"/>
      <c r="Q22" s="434"/>
      <c r="R22" s="434"/>
      <c r="S22" s="434"/>
      <c r="T22" s="434"/>
      <c r="U22" s="434"/>
      <c r="V22" s="433"/>
      <c r="W22" s="433"/>
      <c r="X22" s="433"/>
      <c r="Y22" s="434"/>
      <c r="Z22" s="434"/>
      <c r="AA22" s="434"/>
      <c r="AB22" s="434"/>
      <c r="AC22" s="434"/>
      <c r="AD22" s="434"/>
      <c r="AE22" s="434"/>
      <c r="AF22" s="434"/>
      <c r="AG22" s="434"/>
      <c r="AH22" s="434"/>
      <c r="AI22" s="434"/>
      <c r="AJ22" s="434"/>
      <c r="AK22" s="434">
        <f t="shared" si="4"/>
        <v>350000</v>
      </c>
      <c r="AL22" s="348">
        <f t="shared" si="5"/>
        <v>187560.37</v>
      </c>
      <c r="AM22" s="356">
        <f t="shared" si="6"/>
        <v>0.53588677142857144</v>
      </c>
    </row>
    <row r="23" spans="1:45" ht="24">
      <c r="A23" s="445"/>
      <c r="B23" s="445">
        <v>711146</v>
      </c>
      <c r="C23" s="446" t="s">
        <v>3692</v>
      </c>
      <c r="D23" s="433">
        <v>500</v>
      </c>
      <c r="E23" s="691">
        <v>328.33</v>
      </c>
      <c r="F23" s="692"/>
      <c r="G23" s="433"/>
      <c r="H23" s="433"/>
      <c r="I23" s="447"/>
      <c r="J23" s="433"/>
      <c r="K23" s="433"/>
      <c r="L23" s="433"/>
      <c r="M23" s="434"/>
      <c r="N23" s="434"/>
      <c r="O23" s="434"/>
      <c r="P23" s="434"/>
      <c r="Q23" s="434"/>
      <c r="R23" s="434"/>
      <c r="S23" s="434"/>
      <c r="T23" s="434"/>
      <c r="U23" s="434"/>
      <c r="V23" s="433"/>
      <c r="W23" s="433"/>
      <c r="X23" s="433"/>
      <c r="Y23" s="434"/>
      <c r="Z23" s="434"/>
      <c r="AA23" s="434"/>
      <c r="AB23" s="434"/>
      <c r="AC23" s="434"/>
      <c r="AD23" s="434"/>
      <c r="AE23" s="434"/>
      <c r="AF23" s="434"/>
      <c r="AG23" s="434"/>
      <c r="AH23" s="434"/>
      <c r="AI23" s="434"/>
      <c r="AJ23" s="434"/>
      <c r="AK23" s="434">
        <f t="shared" si="4"/>
        <v>500</v>
      </c>
      <c r="AL23" s="348">
        <f t="shared" si="5"/>
        <v>328.33</v>
      </c>
      <c r="AM23" s="356"/>
    </row>
    <row r="24" spans="1:45">
      <c r="A24" s="445"/>
      <c r="B24" s="445">
        <v>711147</v>
      </c>
      <c r="C24" s="446" t="s">
        <v>3693</v>
      </c>
      <c r="D24" s="433">
        <v>15000</v>
      </c>
      <c r="E24" s="691">
        <v>27746</v>
      </c>
      <c r="F24" s="692">
        <f t="shared" si="3"/>
        <v>1.8497333333333332</v>
      </c>
      <c r="G24" s="433"/>
      <c r="H24" s="433"/>
      <c r="I24" s="447"/>
      <c r="J24" s="433"/>
      <c r="K24" s="433"/>
      <c r="L24" s="433"/>
      <c r="M24" s="434"/>
      <c r="N24" s="434"/>
      <c r="O24" s="434"/>
      <c r="P24" s="434"/>
      <c r="Q24" s="434"/>
      <c r="R24" s="434"/>
      <c r="S24" s="434"/>
      <c r="T24" s="434"/>
      <c r="U24" s="434"/>
      <c r="V24" s="433"/>
      <c r="W24" s="433"/>
      <c r="X24" s="433"/>
      <c r="Y24" s="434"/>
      <c r="Z24" s="434"/>
      <c r="AA24" s="434"/>
      <c r="AB24" s="434"/>
      <c r="AC24" s="434"/>
      <c r="AD24" s="434"/>
      <c r="AE24" s="434"/>
      <c r="AF24" s="434"/>
      <c r="AG24" s="434"/>
      <c r="AH24" s="434"/>
      <c r="AI24" s="434"/>
      <c r="AJ24" s="434"/>
      <c r="AK24" s="434">
        <f t="shared" si="4"/>
        <v>15000</v>
      </c>
      <c r="AL24" s="348">
        <f t="shared" si="5"/>
        <v>27746</v>
      </c>
      <c r="AM24" s="356">
        <f t="shared" si="6"/>
        <v>1.8497333333333332</v>
      </c>
    </row>
    <row r="25" spans="1:45" ht="24" hidden="1">
      <c r="A25" s="445"/>
      <c r="B25" s="445">
        <v>711148</v>
      </c>
      <c r="C25" s="446" t="s">
        <v>3694</v>
      </c>
      <c r="D25" s="433"/>
      <c r="E25" s="691">
        <v>0</v>
      </c>
      <c r="F25" s="692"/>
      <c r="G25" s="433"/>
      <c r="H25" s="433"/>
      <c r="I25" s="447"/>
      <c r="J25" s="433"/>
      <c r="K25" s="433"/>
      <c r="L25" s="433"/>
      <c r="M25" s="434"/>
      <c r="N25" s="434"/>
      <c r="O25" s="434"/>
      <c r="P25" s="434"/>
      <c r="Q25" s="434"/>
      <c r="R25" s="434"/>
      <c r="S25" s="434"/>
      <c r="T25" s="434"/>
      <c r="U25" s="434"/>
      <c r="V25" s="433"/>
      <c r="W25" s="433"/>
      <c r="X25" s="433"/>
      <c r="Y25" s="434"/>
      <c r="Z25" s="434"/>
      <c r="AA25" s="434"/>
      <c r="AB25" s="434"/>
      <c r="AC25" s="434"/>
      <c r="AD25" s="434"/>
      <c r="AE25" s="434"/>
      <c r="AF25" s="434"/>
      <c r="AG25" s="434"/>
      <c r="AH25" s="434"/>
      <c r="AI25" s="434"/>
      <c r="AJ25" s="434"/>
      <c r="AK25" s="434">
        <f t="shared" si="4"/>
        <v>0</v>
      </c>
      <c r="AL25" s="348">
        <f t="shared" si="5"/>
        <v>0</v>
      </c>
      <c r="AM25" s="356"/>
    </row>
    <row r="26" spans="1:45" hidden="1">
      <c r="A26" s="445"/>
      <c r="B26" s="445">
        <v>711161</v>
      </c>
      <c r="C26" s="446" t="s">
        <v>3695</v>
      </c>
      <c r="D26" s="433"/>
      <c r="E26" s="691">
        <v>0</v>
      </c>
      <c r="F26" s="692"/>
      <c r="G26" s="433"/>
      <c r="H26" s="433"/>
      <c r="I26" s="447"/>
      <c r="J26" s="433"/>
      <c r="K26" s="433"/>
      <c r="L26" s="433"/>
      <c r="M26" s="434"/>
      <c r="N26" s="434"/>
      <c r="O26" s="434"/>
      <c r="P26" s="434"/>
      <c r="Q26" s="434"/>
      <c r="R26" s="434"/>
      <c r="S26" s="434"/>
      <c r="T26" s="434"/>
      <c r="U26" s="434"/>
      <c r="V26" s="433"/>
      <c r="W26" s="433"/>
      <c r="X26" s="433"/>
      <c r="Y26" s="434"/>
      <c r="Z26" s="434"/>
      <c r="AA26" s="434"/>
      <c r="AB26" s="434"/>
      <c r="AC26" s="434"/>
      <c r="AD26" s="434"/>
      <c r="AE26" s="434"/>
      <c r="AF26" s="434"/>
      <c r="AG26" s="434"/>
      <c r="AH26" s="434"/>
      <c r="AI26" s="434"/>
      <c r="AJ26" s="434"/>
      <c r="AK26" s="434">
        <f t="shared" si="4"/>
        <v>0</v>
      </c>
      <c r="AL26" s="348">
        <f t="shared" si="5"/>
        <v>0</v>
      </c>
      <c r="AM26" s="356"/>
    </row>
    <row r="27" spans="1:45" ht="24">
      <c r="A27" s="445"/>
      <c r="B27" s="445">
        <v>711181</v>
      </c>
      <c r="C27" s="446" t="s">
        <v>4759</v>
      </c>
      <c r="D27" s="433">
        <v>25000</v>
      </c>
      <c r="E27" s="691">
        <v>0</v>
      </c>
      <c r="F27" s="692"/>
      <c r="G27" s="433"/>
      <c r="H27" s="433"/>
      <c r="I27" s="447"/>
      <c r="J27" s="433"/>
      <c r="K27" s="433"/>
      <c r="L27" s="433"/>
      <c r="M27" s="434"/>
      <c r="N27" s="434"/>
      <c r="O27" s="434"/>
      <c r="P27" s="434"/>
      <c r="Q27" s="434"/>
      <c r="R27" s="434"/>
      <c r="S27" s="434"/>
      <c r="T27" s="434"/>
      <c r="U27" s="434"/>
      <c r="V27" s="433"/>
      <c r="W27" s="433"/>
      <c r="X27" s="433"/>
      <c r="Y27" s="434"/>
      <c r="Z27" s="434"/>
      <c r="AA27" s="434"/>
      <c r="AB27" s="434"/>
      <c r="AC27" s="434"/>
      <c r="AD27" s="434"/>
      <c r="AE27" s="434"/>
      <c r="AF27" s="434"/>
      <c r="AG27" s="434"/>
      <c r="AH27" s="434"/>
      <c r="AI27" s="434"/>
      <c r="AJ27" s="434"/>
      <c r="AK27" s="434">
        <f t="shared" si="4"/>
        <v>25000</v>
      </c>
      <c r="AL27" s="348">
        <f t="shared" si="5"/>
        <v>0</v>
      </c>
      <c r="AM27" s="356"/>
    </row>
    <row r="28" spans="1:45" ht="24">
      <c r="A28" s="445"/>
      <c r="B28" s="445">
        <v>711183</v>
      </c>
      <c r="C28" s="446" t="s">
        <v>4760</v>
      </c>
      <c r="D28" s="433">
        <v>100000</v>
      </c>
      <c r="E28" s="691">
        <v>39461</v>
      </c>
      <c r="F28" s="692">
        <f t="shared" si="3"/>
        <v>0.39461000000000002</v>
      </c>
      <c r="G28" s="433"/>
      <c r="H28" s="433"/>
      <c r="I28" s="447"/>
      <c r="J28" s="433"/>
      <c r="K28" s="433"/>
      <c r="L28" s="433"/>
      <c r="M28" s="434"/>
      <c r="N28" s="434"/>
      <c r="O28" s="434"/>
      <c r="P28" s="434"/>
      <c r="Q28" s="434"/>
      <c r="R28" s="434"/>
      <c r="S28" s="434"/>
      <c r="T28" s="434"/>
      <c r="U28" s="434"/>
      <c r="V28" s="433"/>
      <c r="W28" s="433"/>
      <c r="X28" s="433"/>
      <c r="Y28" s="434"/>
      <c r="Z28" s="434"/>
      <c r="AA28" s="434"/>
      <c r="AB28" s="434"/>
      <c r="AC28" s="434"/>
      <c r="AD28" s="434"/>
      <c r="AE28" s="434"/>
      <c r="AF28" s="434"/>
      <c r="AG28" s="434"/>
      <c r="AH28" s="434"/>
      <c r="AI28" s="434"/>
      <c r="AJ28" s="434"/>
      <c r="AK28" s="434">
        <f t="shared" si="4"/>
        <v>100000</v>
      </c>
      <c r="AL28" s="348">
        <f t="shared" si="5"/>
        <v>39461</v>
      </c>
      <c r="AM28" s="356">
        <f t="shared" si="6"/>
        <v>0.39461000000000002</v>
      </c>
    </row>
    <row r="29" spans="1:45" ht="24">
      <c r="A29" s="445"/>
      <c r="B29" s="445">
        <v>711184</v>
      </c>
      <c r="C29" s="446" t="s">
        <v>4798</v>
      </c>
      <c r="D29" s="433">
        <v>25000</v>
      </c>
      <c r="E29" s="691">
        <v>16280</v>
      </c>
      <c r="F29" s="692">
        <f t="shared" si="3"/>
        <v>0.6512</v>
      </c>
      <c r="G29" s="433"/>
      <c r="H29" s="433"/>
      <c r="I29" s="447"/>
      <c r="J29" s="433"/>
      <c r="K29" s="433"/>
      <c r="L29" s="433"/>
      <c r="M29" s="434"/>
      <c r="N29" s="434"/>
      <c r="O29" s="434"/>
      <c r="P29" s="434"/>
      <c r="Q29" s="434"/>
      <c r="R29" s="434"/>
      <c r="S29" s="434"/>
      <c r="T29" s="434"/>
      <c r="U29" s="434"/>
      <c r="V29" s="433"/>
      <c r="W29" s="433"/>
      <c r="X29" s="433"/>
      <c r="Y29" s="434"/>
      <c r="Z29" s="434"/>
      <c r="AA29" s="434"/>
      <c r="AB29" s="434"/>
      <c r="AC29" s="434"/>
      <c r="AD29" s="434"/>
      <c r="AE29" s="434"/>
      <c r="AF29" s="434"/>
      <c r="AG29" s="434"/>
      <c r="AH29" s="434"/>
      <c r="AI29" s="434"/>
      <c r="AJ29" s="434"/>
      <c r="AK29" s="434">
        <f t="shared" si="4"/>
        <v>25000</v>
      </c>
      <c r="AL29" s="348">
        <f t="shared" si="5"/>
        <v>16280</v>
      </c>
      <c r="AM29" s="356">
        <f t="shared" si="6"/>
        <v>0.6512</v>
      </c>
    </row>
    <row r="30" spans="1:45">
      <c r="A30" s="445"/>
      <c r="B30" s="445">
        <v>711191</v>
      </c>
      <c r="C30" s="446" t="s">
        <v>4761</v>
      </c>
      <c r="D30" s="433">
        <v>18000000</v>
      </c>
      <c r="E30" s="691">
        <v>7466726.7400000002</v>
      </c>
      <c r="F30" s="692">
        <f t="shared" si="3"/>
        <v>0.41481815222222224</v>
      </c>
      <c r="G30" s="433"/>
      <c r="H30" s="433"/>
      <c r="I30" s="447"/>
      <c r="J30" s="433"/>
      <c r="K30" s="433"/>
      <c r="L30" s="433"/>
      <c r="M30" s="434"/>
      <c r="N30" s="434"/>
      <c r="O30" s="434"/>
      <c r="P30" s="434"/>
      <c r="Q30" s="434"/>
      <c r="R30" s="434"/>
      <c r="S30" s="434"/>
      <c r="T30" s="434"/>
      <c r="U30" s="434"/>
      <c r="V30" s="433"/>
      <c r="W30" s="433"/>
      <c r="X30" s="433"/>
      <c r="Y30" s="434"/>
      <c r="Z30" s="434"/>
      <c r="AA30" s="434"/>
      <c r="AB30" s="434"/>
      <c r="AC30" s="434"/>
      <c r="AD30" s="434"/>
      <c r="AE30" s="434"/>
      <c r="AF30" s="434"/>
      <c r="AG30" s="434"/>
      <c r="AH30" s="434"/>
      <c r="AI30" s="434"/>
      <c r="AJ30" s="434"/>
      <c r="AK30" s="434">
        <f t="shared" si="4"/>
        <v>18000000</v>
      </c>
      <c r="AL30" s="348">
        <f t="shared" si="5"/>
        <v>7466726.7400000002</v>
      </c>
      <c r="AM30" s="356">
        <f t="shared" si="6"/>
        <v>0.41481815222222224</v>
      </c>
    </row>
    <row r="31" spans="1:45" ht="24">
      <c r="A31" s="448"/>
      <c r="B31" s="445">
        <v>711193</v>
      </c>
      <c r="C31" s="446" t="s">
        <v>4762</v>
      </c>
      <c r="D31" s="433">
        <v>100000</v>
      </c>
      <c r="E31" s="691">
        <v>57997.46</v>
      </c>
      <c r="F31" s="692">
        <f t="shared" si="3"/>
        <v>0.57997460000000001</v>
      </c>
      <c r="G31" s="433"/>
      <c r="H31" s="433"/>
      <c r="I31" s="447"/>
      <c r="J31" s="433"/>
      <c r="K31" s="433"/>
      <c r="L31" s="433"/>
      <c r="M31" s="434"/>
      <c r="N31" s="434"/>
      <c r="O31" s="434"/>
      <c r="P31" s="434"/>
      <c r="Q31" s="434"/>
      <c r="R31" s="434"/>
      <c r="S31" s="434"/>
      <c r="T31" s="434"/>
      <c r="U31" s="434"/>
      <c r="V31" s="433"/>
      <c r="W31" s="433"/>
      <c r="X31" s="433"/>
      <c r="Y31" s="434"/>
      <c r="Z31" s="434"/>
      <c r="AA31" s="434"/>
      <c r="AB31" s="434"/>
      <c r="AC31" s="434"/>
      <c r="AD31" s="434"/>
      <c r="AE31" s="434"/>
      <c r="AF31" s="434"/>
      <c r="AG31" s="434"/>
      <c r="AH31" s="434"/>
      <c r="AI31" s="434"/>
      <c r="AJ31" s="434"/>
      <c r="AK31" s="434">
        <f t="shared" si="4"/>
        <v>100000</v>
      </c>
      <c r="AL31" s="348">
        <f t="shared" si="5"/>
        <v>57997.46</v>
      </c>
      <c r="AM31" s="356">
        <f t="shared" si="6"/>
        <v>0.57997460000000001</v>
      </c>
    </row>
    <row r="32" spans="1:45">
      <c r="A32" s="491">
        <v>712000</v>
      </c>
      <c r="B32" s="494"/>
      <c r="C32" s="493" t="s">
        <v>4757</v>
      </c>
      <c r="D32" s="478">
        <f>SUM(D33)</f>
        <v>10</v>
      </c>
      <c r="E32" s="353">
        <f>SUM(E33)</f>
        <v>0</v>
      </c>
      <c r="F32" s="340">
        <f t="shared" si="3"/>
        <v>0</v>
      </c>
      <c r="G32" s="478">
        <f>SUM(G33)</f>
        <v>0</v>
      </c>
      <c r="H32" s="478">
        <f>SUM(H33)</f>
        <v>0</v>
      </c>
      <c r="I32" s="479"/>
      <c r="J32" s="478">
        <f>SUM(J33)</f>
        <v>0</v>
      </c>
      <c r="K32" s="478">
        <f>SUM(K33)</f>
        <v>0</v>
      </c>
      <c r="L32" s="478"/>
      <c r="M32" s="481"/>
      <c r="N32" s="481"/>
      <c r="O32" s="481"/>
      <c r="P32" s="481"/>
      <c r="Q32" s="481"/>
      <c r="R32" s="481"/>
      <c r="S32" s="481"/>
      <c r="T32" s="481"/>
      <c r="U32" s="481"/>
      <c r="V32" s="478">
        <f>SUM(V33)</f>
        <v>0</v>
      </c>
      <c r="W32" s="478">
        <f>SUM(W33)</f>
        <v>0</v>
      </c>
      <c r="X32" s="478"/>
      <c r="Y32" s="481"/>
      <c r="Z32" s="481"/>
      <c r="AA32" s="481"/>
      <c r="AB32" s="481"/>
      <c r="AC32" s="481"/>
      <c r="AD32" s="481"/>
      <c r="AE32" s="481"/>
      <c r="AF32" s="481"/>
      <c r="AG32" s="481"/>
      <c r="AH32" s="481"/>
      <c r="AI32" s="481"/>
      <c r="AJ32" s="481"/>
      <c r="AK32" s="481">
        <f>SUM(AK33)</f>
        <v>10</v>
      </c>
      <c r="AL32" s="524">
        <f>SUM(AL33)</f>
        <v>0</v>
      </c>
      <c r="AM32" s="525"/>
    </row>
    <row r="33" spans="1:39" ht="24">
      <c r="A33" s="448"/>
      <c r="B33" s="445">
        <v>712112</v>
      </c>
      <c r="C33" s="446" t="s">
        <v>4758</v>
      </c>
      <c r="D33" s="433">
        <v>10</v>
      </c>
      <c r="E33" s="691"/>
      <c r="F33" s="692">
        <f t="shared" si="3"/>
        <v>0</v>
      </c>
      <c r="G33" s="433">
        <v>0</v>
      </c>
      <c r="H33" s="433"/>
      <c r="I33" s="447"/>
      <c r="J33" s="433"/>
      <c r="K33" s="433"/>
      <c r="L33" s="433"/>
      <c r="M33" s="434"/>
      <c r="N33" s="434"/>
      <c r="O33" s="434"/>
      <c r="P33" s="434"/>
      <c r="Q33" s="434"/>
      <c r="R33" s="434"/>
      <c r="S33" s="434"/>
      <c r="T33" s="434"/>
      <c r="U33" s="434"/>
      <c r="V33" s="433"/>
      <c r="W33" s="433"/>
      <c r="X33" s="433"/>
      <c r="Y33" s="434"/>
      <c r="Z33" s="434"/>
      <c r="AA33" s="434"/>
      <c r="AB33" s="434"/>
      <c r="AC33" s="434"/>
      <c r="AD33" s="434"/>
      <c r="AE33" s="434"/>
      <c r="AF33" s="434"/>
      <c r="AG33" s="434"/>
      <c r="AH33" s="434"/>
      <c r="AI33" s="434"/>
      <c r="AJ33" s="434"/>
      <c r="AK33" s="434">
        <f>SUM(G33,D33,J33,M33,AE33)</f>
        <v>10</v>
      </c>
      <c r="AL33" s="348">
        <f>SUM(H33,E33,K33,W33)</f>
        <v>0</v>
      </c>
      <c r="AM33" s="356">
        <f>AL33/AK33</f>
        <v>0</v>
      </c>
    </row>
    <row r="34" spans="1:39">
      <c r="A34" s="491">
        <v>713000</v>
      </c>
      <c r="B34" s="494"/>
      <c r="C34" s="493" t="s">
        <v>3696</v>
      </c>
      <c r="D34" s="478">
        <f>SUM(D35:D43)</f>
        <v>45000000</v>
      </c>
      <c r="E34" s="353">
        <f>SUM(E35:E43)</f>
        <v>27598811.849999998</v>
      </c>
      <c r="F34" s="340">
        <f>E34/D34</f>
        <v>0.61330692999999992</v>
      </c>
      <c r="G34" s="478">
        <f>SUM(G35:G43)</f>
        <v>0</v>
      </c>
      <c r="H34" s="478">
        <f>SUM(H35:H43)</f>
        <v>0</v>
      </c>
      <c r="I34" s="479"/>
      <c r="J34" s="478">
        <f>SUM(J35:J43)</f>
        <v>0</v>
      </c>
      <c r="K34" s="478">
        <f>SUM(K35:K43)</f>
        <v>0</v>
      </c>
      <c r="L34" s="478"/>
      <c r="M34" s="481"/>
      <c r="N34" s="481"/>
      <c r="O34" s="481"/>
      <c r="P34" s="481"/>
      <c r="Q34" s="481"/>
      <c r="R34" s="481"/>
      <c r="S34" s="481"/>
      <c r="T34" s="481"/>
      <c r="U34" s="481"/>
      <c r="V34" s="478">
        <f>SUM(V35:V43)</f>
        <v>0</v>
      </c>
      <c r="W34" s="478">
        <f>SUM(W35:W43)</f>
        <v>0</v>
      </c>
      <c r="X34" s="478"/>
      <c r="Y34" s="481"/>
      <c r="Z34" s="481"/>
      <c r="AA34" s="481"/>
      <c r="AB34" s="481"/>
      <c r="AC34" s="481"/>
      <c r="AD34" s="481"/>
      <c r="AE34" s="481"/>
      <c r="AF34" s="481"/>
      <c r="AG34" s="481"/>
      <c r="AH34" s="481"/>
      <c r="AI34" s="481"/>
      <c r="AJ34" s="481"/>
      <c r="AK34" s="481">
        <f>SUM(AK35:AK43)</f>
        <v>45000000</v>
      </c>
      <c r="AL34" s="524">
        <f>SUM(AL35:AL43)</f>
        <v>27598811.849999998</v>
      </c>
      <c r="AM34" s="525"/>
    </row>
    <row r="35" spans="1:39" ht="24">
      <c r="A35" s="445"/>
      <c r="B35" s="445">
        <v>713121</v>
      </c>
      <c r="C35" s="446" t="s">
        <v>4763</v>
      </c>
      <c r="D35" s="433">
        <v>25000000</v>
      </c>
      <c r="E35" s="691">
        <v>12561776.039999999</v>
      </c>
      <c r="F35" s="692">
        <f t="shared" si="3"/>
        <v>0.5024710416</v>
      </c>
      <c r="G35" s="433"/>
      <c r="H35" s="433"/>
      <c r="I35" s="447"/>
      <c r="J35" s="433"/>
      <c r="K35" s="433"/>
      <c r="L35" s="433"/>
      <c r="M35" s="434"/>
      <c r="N35" s="434"/>
      <c r="O35" s="434"/>
      <c r="P35" s="434"/>
      <c r="Q35" s="434"/>
      <c r="R35" s="434"/>
      <c r="S35" s="434"/>
      <c r="T35" s="434"/>
      <c r="U35" s="434"/>
      <c r="V35" s="433"/>
      <c r="W35" s="433"/>
      <c r="X35" s="433"/>
      <c r="Y35" s="434"/>
      <c r="Z35" s="434"/>
      <c r="AA35" s="434"/>
      <c r="AB35" s="434"/>
      <c r="AC35" s="434"/>
      <c r="AD35" s="434"/>
      <c r="AE35" s="434"/>
      <c r="AF35" s="434"/>
      <c r="AG35" s="434"/>
      <c r="AH35" s="434"/>
      <c r="AI35" s="434"/>
      <c r="AJ35" s="434"/>
      <c r="AK35" s="434">
        <f t="shared" ref="AK35:AK43" si="7">SUM(G35,D35,J35,M35,AE35)</f>
        <v>25000000</v>
      </c>
      <c r="AL35" s="348">
        <f t="shared" ref="AL35:AL43" si="8">SUM(H35,E35,K35,W35)</f>
        <v>12561776.039999999</v>
      </c>
      <c r="AM35" s="356">
        <f t="shared" ref="AM35:AM102" si="9">AL35/AK35</f>
        <v>0.5024710416</v>
      </c>
    </row>
    <row r="36" spans="1:39" ht="24">
      <c r="A36" s="445"/>
      <c r="B36" s="445">
        <v>713122</v>
      </c>
      <c r="C36" s="446" t="s">
        <v>4764</v>
      </c>
      <c r="D36" s="433">
        <v>8000000</v>
      </c>
      <c r="E36" s="691">
        <v>9118913.2100000009</v>
      </c>
      <c r="F36" s="692">
        <f t="shared" si="3"/>
        <v>1.1398641512500001</v>
      </c>
      <c r="G36" s="433"/>
      <c r="H36" s="433"/>
      <c r="I36" s="447"/>
      <c r="J36" s="433"/>
      <c r="K36" s="433"/>
      <c r="L36" s="433"/>
      <c r="M36" s="434"/>
      <c r="N36" s="434"/>
      <c r="O36" s="434"/>
      <c r="P36" s="434"/>
      <c r="Q36" s="434"/>
      <c r="R36" s="434"/>
      <c r="S36" s="434"/>
      <c r="T36" s="434"/>
      <c r="U36" s="434"/>
      <c r="V36" s="433"/>
      <c r="W36" s="433"/>
      <c r="X36" s="433"/>
      <c r="Y36" s="434"/>
      <c r="Z36" s="434"/>
      <c r="AA36" s="434"/>
      <c r="AB36" s="434"/>
      <c r="AC36" s="434"/>
      <c r="AD36" s="434"/>
      <c r="AE36" s="434"/>
      <c r="AF36" s="434"/>
      <c r="AG36" s="434"/>
      <c r="AH36" s="434"/>
      <c r="AI36" s="434"/>
      <c r="AJ36" s="434"/>
      <c r="AK36" s="434">
        <f t="shared" si="7"/>
        <v>8000000</v>
      </c>
      <c r="AL36" s="348">
        <f t="shared" si="8"/>
        <v>9118913.2100000009</v>
      </c>
      <c r="AM36" s="356">
        <f t="shared" si="9"/>
        <v>1.1398641512500001</v>
      </c>
    </row>
    <row r="37" spans="1:39" ht="36" hidden="1">
      <c r="A37" s="445"/>
      <c r="B37" s="445">
        <v>713126</v>
      </c>
      <c r="C37" s="446" t="s">
        <v>3750</v>
      </c>
      <c r="D37" s="433">
        <v>0</v>
      </c>
      <c r="E37" s="691"/>
      <c r="F37" s="692" t="e">
        <f t="shared" si="3"/>
        <v>#DIV/0!</v>
      </c>
      <c r="G37" s="433"/>
      <c r="H37" s="433"/>
      <c r="I37" s="447"/>
      <c r="J37" s="433"/>
      <c r="K37" s="433"/>
      <c r="L37" s="433"/>
      <c r="M37" s="434"/>
      <c r="N37" s="434"/>
      <c r="O37" s="434"/>
      <c r="P37" s="434"/>
      <c r="Q37" s="434"/>
      <c r="R37" s="434"/>
      <c r="S37" s="434"/>
      <c r="T37" s="434"/>
      <c r="U37" s="434"/>
      <c r="V37" s="433"/>
      <c r="W37" s="433"/>
      <c r="X37" s="433"/>
      <c r="Y37" s="434"/>
      <c r="Z37" s="434"/>
      <c r="AA37" s="434"/>
      <c r="AB37" s="434"/>
      <c r="AC37" s="434"/>
      <c r="AD37" s="434"/>
      <c r="AE37" s="434"/>
      <c r="AF37" s="434"/>
      <c r="AG37" s="434"/>
      <c r="AH37" s="434"/>
      <c r="AI37" s="434"/>
      <c r="AJ37" s="434"/>
      <c r="AK37" s="434">
        <f t="shared" si="7"/>
        <v>0</v>
      </c>
      <c r="AL37" s="348">
        <f t="shared" si="8"/>
        <v>0</v>
      </c>
      <c r="AM37" s="356" t="e">
        <f t="shared" si="9"/>
        <v>#DIV/0!</v>
      </c>
    </row>
    <row r="38" spans="1:39" ht="24">
      <c r="A38" s="445"/>
      <c r="B38" s="445">
        <v>713311</v>
      </c>
      <c r="C38" s="446" t="s">
        <v>3697</v>
      </c>
      <c r="D38" s="433">
        <v>2500000</v>
      </c>
      <c r="E38" s="691">
        <v>1411039.13</v>
      </c>
      <c r="F38" s="692">
        <f t="shared" si="3"/>
        <v>0.56441565199999999</v>
      </c>
      <c r="G38" s="433"/>
      <c r="H38" s="433"/>
      <c r="I38" s="447"/>
      <c r="J38" s="433"/>
      <c r="K38" s="433"/>
      <c r="L38" s="433"/>
      <c r="M38" s="434"/>
      <c r="N38" s="434"/>
      <c r="O38" s="434"/>
      <c r="P38" s="434"/>
      <c r="Q38" s="434"/>
      <c r="R38" s="434"/>
      <c r="S38" s="434"/>
      <c r="T38" s="434"/>
      <c r="U38" s="434"/>
      <c r="V38" s="433"/>
      <c r="W38" s="433"/>
      <c r="X38" s="433"/>
      <c r="Y38" s="434"/>
      <c r="Z38" s="434"/>
      <c r="AA38" s="434"/>
      <c r="AB38" s="434"/>
      <c r="AC38" s="434"/>
      <c r="AD38" s="434"/>
      <c r="AE38" s="434"/>
      <c r="AF38" s="434"/>
      <c r="AG38" s="434"/>
      <c r="AH38" s="434"/>
      <c r="AI38" s="434"/>
      <c r="AJ38" s="434"/>
      <c r="AK38" s="434">
        <f t="shared" si="7"/>
        <v>2500000</v>
      </c>
      <c r="AL38" s="348">
        <f t="shared" si="8"/>
        <v>1411039.13</v>
      </c>
      <c r="AM38" s="356">
        <f t="shared" si="9"/>
        <v>0.56441565199999999</v>
      </c>
    </row>
    <row r="39" spans="1:39" ht="36">
      <c r="A39" s="445"/>
      <c r="B39" s="445">
        <v>713421</v>
      </c>
      <c r="C39" s="446" t="s">
        <v>3698</v>
      </c>
      <c r="D39" s="433">
        <v>5000000</v>
      </c>
      <c r="E39" s="691">
        <v>3299207.4</v>
      </c>
      <c r="F39" s="692">
        <f t="shared" si="3"/>
        <v>0.65984147999999998</v>
      </c>
      <c r="G39" s="433"/>
      <c r="H39" s="433"/>
      <c r="I39" s="447"/>
      <c r="J39" s="433"/>
      <c r="K39" s="433"/>
      <c r="L39" s="433"/>
      <c r="M39" s="434"/>
      <c r="N39" s="434"/>
      <c r="O39" s="434"/>
      <c r="P39" s="434"/>
      <c r="Q39" s="434"/>
      <c r="R39" s="434"/>
      <c r="S39" s="434"/>
      <c r="T39" s="434"/>
      <c r="U39" s="434"/>
      <c r="V39" s="433"/>
      <c r="W39" s="433"/>
      <c r="X39" s="433"/>
      <c r="Y39" s="434"/>
      <c r="Z39" s="434"/>
      <c r="AA39" s="434"/>
      <c r="AB39" s="434"/>
      <c r="AC39" s="434"/>
      <c r="AD39" s="434"/>
      <c r="AE39" s="434"/>
      <c r="AF39" s="434"/>
      <c r="AG39" s="434"/>
      <c r="AH39" s="434"/>
      <c r="AI39" s="434"/>
      <c r="AJ39" s="434"/>
      <c r="AK39" s="434">
        <f t="shared" si="7"/>
        <v>5000000</v>
      </c>
      <c r="AL39" s="348">
        <f t="shared" si="8"/>
        <v>3299207.4</v>
      </c>
      <c r="AM39" s="356">
        <f t="shared" si="9"/>
        <v>0.65984147999999998</v>
      </c>
    </row>
    <row r="40" spans="1:39" ht="48" hidden="1">
      <c r="A40" s="445"/>
      <c r="B40" s="445">
        <v>713422</v>
      </c>
      <c r="C40" s="446" t="s">
        <v>3699</v>
      </c>
      <c r="D40" s="433">
        <v>0</v>
      </c>
      <c r="E40" s="691"/>
      <c r="F40" s="692" t="e">
        <f t="shared" si="3"/>
        <v>#DIV/0!</v>
      </c>
      <c r="G40" s="433"/>
      <c r="H40" s="433"/>
      <c r="I40" s="447"/>
      <c r="J40" s="433"/>
      <c r="K40" s="433"/>
      <c r="L40" s="433"/>
      <c r="M40" s="434"/>
      <c r="N40" s="434"/>
      <c r="O40" s="434"/>
      <c r="P40" s="434"/>
      <c r="Q40" s="434"/>
      <c r="R40" s="434"/>
      <c r="S40" s="434"/>
      <c r="T40" s="434"/>
      <c r="U40" s="434"/>
      <c r="V40" s="433"/>
      <c r="W40" s="433"/>
      <c r="X40" s="433"/>
      <c r="Y40" s="434"/>
      <c r="Z40" s="434"/>
      <c r="AA40" s="434"/>
      <c r="AB40" s="434"/>
      <c r="AC40" s="434"/>
      <c r="AD40" s="434"/>
      <c r="AE40" s="434"/>
      <c r="AF40" s="434"/>
      <c r="AG40" s="434"/>
      <c r="AH40" s="434"/>
      <c r="AI40" s="434"/>
      <c r="AJ40" s="434"/>
      <c r="AK40" s="434">
        <f t="shared" si="7"/>
        <v>0</v>
      </c>
      <c r="AL40" s="348">
        <f t="shared" si="8"/>
        <v>0</v>
      </c>
      <c r="AM40" s="356" t="e">
        <f t="shared" si="9"/>
        <v>#DIV/0!</v>
      </c>
    </row>
    <row r="41" spans="1:39" ht="48">
      <c r="A41" s="445"/>
      <c r="B41" s="445">
        <v>713423</v>
      </c>
      <c r="C41" s="446" t="s">
        <v>3751</v>
      </c>
      <c r="D41" s="433">
        <v>1500000</v>
      </c>
      <c r="E41" s="691">
        <v>1203126.07</v>
      </c>
      <c r="F41" s="692">
        <f t="shared" si="3"/>
        <v>0.80208404666666666</v>
      </c>
      <c r="G41" s="433"/>
      <c r="H41" s="433"/>
      <c r="I41" s="447"/>
      <c r="J41" s="433"/>
      <c r="K41" s="433"/>
      <c r="L41" s="433"/>
      <c r="M41" s="434"/>
      <c r="N41" s="434"/>
      <c r="O41" s="434"/>
      <c r="P41" s="434"/>
      <c r="Q41" s="434"/>
      <c r="R41" s="434"/>
      <c r="S41" s="434"/>
      <c r="T41" s="434"/>
      <c r="U41" s="434"/>
      <c r="V41" s="433"/>
      <c r="W41" s="433"/>
      <c r="X41" s="433"/>
      <c r="Y41" s="434"/>
      <c r="Z41" s="434"/>
      <c r="AA41" s="434"/>
      <c r="AB41" s="434"/>
      <c r="AC41" s="434"/>
      <c r="AD41" s="434"/>
      <c r="AE41" s="434"/>
      <c r="AF41" s="434"/>
      <c r="AG41" s="434"/>
      <c r="AH41" s="434"/>
      <c r="AI41" s="434"/>
      <c r="AJ41" s="434"/>
      <c r="AK41" s="434">
        <f t="shared" si="7"/>
        <v>1500000</v>
      </c>
      <c r="AL41" s="348">
        <f t="shared" si="8"/>
        <v>1203126.07</v>
      </c>
      <c r="AM41" s="356">
        <f t="shared" si="9"/>
        <v>0.80208404666666666</v>
      </c>
    </row>
    <row r="42" spans="1:39" ht="36">
      <c r="A42" s="445"/>
      <c r="B42" s="445">
        <v>173426</v>
      </c>
      <c r="C42" s="446" t="s">
        <v>5443</v>
      </c>
      <c r="D42" s="433">
        <v>3000000</v>
      </c>
      <c r="E42" s="691"/>
      <c r="F42" s="692"/>
      <c r="G42" s="433"/>
      <c r="H42" s="433"/>
      <c r="I42" s="447"/>
      <c r="J42" s="433"/>
      <c r="K42" s="433"/>
      <c r="L42" s="433"/>
      <c r="M42" s="434"/>
      <c r="N42" s="434"/>
      <c r="O42" s="434"/>
      <c r="P42" s="434"/>
      <c r="Q42" s="434"/>
      <c r="R42" s="434"/>
      <c r="S42" s="434"/>
      <c r="T42" s="434"/>
      <c r="U42" s="434"/>
      <c r="V42" s="433"/>
      <c r="W42" s="433"/>
      <c r="X42" s="433"/>
      <c r="Y42" s="434"/>
      <c r="Z42" s="434"/>
      <c r="AA42" s="434"/>
      <c r="AB42" s="434"/>
      <c r="AC42" s="434"/>
      <c r="AD42" s="434"/>
      <c r="AE42" s="434"/>
      <c r="AF42" s="434"/>
      <c r="AG42" s="434"/>
      <c r="AH42" s="434"/>
      <c r="AI42" s="434"/>
      <c r="AJ42" s="434"/>
      <c r="AK42" s="434">
        <f t="shared" si="7"/>
        <v>3000000</v>
      </c>
      <c r="AL42" s="348">
        <f t="shared" si="8"/>
        <v>0</v>
      </c>
      <c r="AM42" s="356">
        <f t="shared" si="9"/>
        <v>0</v>
      </c>
    </row>
    <row r="43" spans="1:39" hidden="1">
      <c r="A43" s="445"/>
      <c r="B43" s="445">
        <v>713611</v>
      </c>
      <c r="C43" s="446" t="s">
        <v>3700</v>
      </c>
      <c r="D43" s="433">
        <v>0</v>
      </c>
      <c r="E43" s="691">
        <v>4750</v>
      </c>
      <c r="F43" s="692"/>
      <c r="G43" s="433"/>
      <c r="H43" s="433"/>
      <c r="I43" s="447"/>
      <c r="J43" s="433"/>
      <c r="K43" s="433"/>
      <c r="L43" s="433"/>
      <c r="M43" s="434"/>
      <c r="N43" s="434"/>
      <c r="O43" s="434"/>
      <c r="P43" s="434"/>
      <c r="Q43" s="434"/>
      <c r="R43" s="434"/>
      <c r="S43" s="434"/>
      <c r="T43" s="434"/>
      <c r="U43" s="434"/>
      <c r="V43" s="433"/>
      <c r="W43" s="433"/>
      <c r="X43" s="433"/>
      <c r="Y43" s="434"/>
      <c r="Z43" s="434"/>
      <c r="AA43" s="434"/>
      <c r="AB43" s="434"/>
      <c r="AC43" s="434"/>
      <c r="AD43" s="434"/>
      <c r="AE43" s="434"/>
      <c r="AF43" s="434"/>
      <c r="AG43" s="434"/>
      <c r="AH43" s="434"/>
      <c r="AI43" s="434"/>
      <c r="AJ43" s="434"/>
      <c r="AK43" s="434">
        <f t="shared" si="7"/>
        <v>0</v>
      </c>
      <c r="AL43" s="348">
        <f t="shared" si="8"/>
        <v>4750</v>
      </c>
      <c r="AM43" s="356"/>
    </row>
    <row r="44" spans="1:39">
      <c r="A44" s="491">
        <v>714000</v>
      </c>
      <c r="B44" s="492"/>
      <c r="C44" s="493" t="s">
        <v>3701</v>
      </c>
      <c r="D44" s="478">
        <f>SUM(D45:D54)</f>
        <v>14895000</v>
      </c>
      <c r="E44" s="353">
        <f>SUM(E45:E54)</f>
        <v>6915220.7000000002</v>
      </c>
      <c r="F44" s="340">
        <f>E44/D44</f>
        <v>0.46426456529036592</v>
      </c>
      <c r="G44" s="478">
        <f>SUM(G45:G54)</f>
        <v>0</v>
      </c>
      <c r="H44" s="478">
        <f>SUM(H45:H54)</f>
        <v>0</v>
      </c>
      <c r="I44" s="479"/>
      <c r="J44" s="478">
        <f>SUM(J45:J54)</f>
        <v>0</v>
      </c>
      <c r="K44" s="478">
        <f>SUM(K45:K54)</f>
        <v>0</v>
      </c>
      <c r="L44" s="478"/>
      <c r="M44" s="481"/>
      <c r="N44" s="481"/>
      <c r="O44" s="481"/>
      <c r="P44" s="481"/>
      <c r="Q44" s="481"/>
      <c r="R44" s="481"/>
      <c r="S44" s="481"/>
      <c r="T44" s="481"/>
      <c r="U44" s="481"/>
      <c r="V44" s="478">
        <f>SUM(V45:V54)</f>
        <v>0</v>
      </c>
      <c r="W44" s="478">
        <f>SUM(W45:W54)</f>
        <v>0</v>
      </c>
      <c r="X44" s="478"/>
      <c r="Y44" s="481"/>
      <c r="Z44" s="481"/>
      <c r="AA44" s="481"/>
      <c r="AB44" s="481"/>
      <c r="AC44" s="481"/>
      <c r="AD44" s="481"/>
      <c r="AE44" s="481"/>
      <c r="AF44" s="481"/>
      <c r="AG44" s="481"/>
      <c r="AH44" s="481"/>
      <c r="AI44" s="481"/>
      <c r="AJ44" s="481"/>
      <c r="AK44" s="481">
        <f>SUM(AK45:AK54)</f>
        <v>14895000</v>
      </c>
      <c r="AL44" s="524">
        <f>SUM(AL45:AL54)</f>
        <v>6915220.7000000002</v>
      </c>
      <c r="AM44" s="525">
        <f t="shared" si="9"/>
        <v>0.46426456529036592</v>
      </c>
    </row>
    <row r="45" spans="1:39" hidden="1">
      <c r="A45" s="136"/>
      <c r="B45" s="697">
        <v>714441</v>
      </c>
      <c r="C45" s="134" t="s">
        <v>3702</v>
      </c>
      <c r="D45" s="335"/>
      <c r="E45" s="698"/>
      <c r="F45" s="699" t="e">
        <f t="shared" si="3"/>
        <v>#DIV/0!</v>
      </c>
      <c r="G45" s="335"/>
      <c r="H45" s="335"/>
      <c r="I45" s="342"/>
      <c r="J45" s="335"/>
      <c r="K45" s="335"/>
      <c r="L45" s="335"/>
      <c r="M45" s="368"/>
      <c r="N45" s="368"/>
      <c r="O45" s="368"/>
      <c r="P45" s="368"/>
      <c r="Q45" s="368"/>
      <c r="R45" s="368"/>
      <c r="S45" s="368"/>
      <c r="T45" s="368"/>
      <c r="U45" s="368"/>
      <c r="V45" s="335"/>
      <c r="W45" s="335"/>
      <c r="X45" s="335"/>
      <c r="Y45" s="368"/>
      <c r="Z45" s="368"/>
      <c r="AA45" s="368"/>
      <c r="AB45" s="368"/>
      <c r="AC45" s="368"/>
      <c r="AD45" s="368"/>
      <c r="AE45" s="368"/>
      <c r="AF45" s="368"/>
      <c r="AG45" s="368"/>
      <c r="AH45" s="368"/>
      <c r="AI45" s="368"/>
      <c r="AJ45" s="368"/>
      <c r="AK45" s="368">
        <f>SUM(G45,D45)</f>
        <v>0</v>
      </c>
      <c r="AL45" s="348"/>
      <c r="AM45" s="356" t="e">
        <f t="shared" si="9"/>
        <v>#DIV/0!</v>
      </c>
    </row>
    <row r="46" spans="1:39" ht="63.75" customHeight="1">
      <c r="A46" s="449"/>
      <c r="B46" s="445">
        <v>714431</v>
      </c>
      <c r="C46" s="446" t="s">
        <v>5286</v>
      </c>
      <c r="D46" s="433">
        <v>300000</v>
      </c>
      <c r="E46" s="691">
        <v>0</v>
      </c>
      <c r="F46" s="692">
        <f t="shared" si="3"/>
        <v>0</v>
      </c>
      <c r="G46" s="433"/>
      <c r="H46" s="433"/>
      <c r="I46" s="447"/>
      <c r="J46" s="433"/>
      <c r="K46" s="433"/>
      <c r="L46" s="433"/>
      <c r="M46" s="434"/>
      <c r="N46" s="434"/>
      <c r="O46" s="434"/>
      <c r="P46" s="434"/>
      <c r="Q46" s="434"/>
      <c r="R46" s="434"/>
      <c r="S46" s="434"/>
      <c r="T46" s="434"/>
      <c r="U46" s="434"/>
      <c r="V46" s="433"/>
      <c r="W46" s="433"/>
      <c r="X46" s="433"/>
      <c r="Y46" s="434"/>
      <c r="Z46" s="434"/>
      <c r="AA46" s="434"/>
      <c r="AB46" s="434"/>
      <c r="AC46" s="434"/>
      <c r="AD46" s="434"/>
      <c r="AE46" s="434"/>
      <c r="AF46" s="434"/>
      <c r="AG46" s="434"/>
      <c r="AH46" s="434"/>
      <c r="AI46" s="434"/>
      <c r="AJ46" s="434"/>
      <c r="AK46" s="434">
        <f t="shared" ref="AK46:AK53" si="10">SUM(G46,D46,J46,M46,AE46)</f>
        <v>300000</v>
      </c>
      <c r="AL46" s="348">
        <f t="shared" ref="AL46:AL53" si="11">SUM(H46,E46,K46,W46)</f>
        <v>0</v>
      </c>
      <c r="AM46" s="356">
        <f t="shared" si="9"/>
        <v>0</v>
      </c>
    </row>
    <row r="47" spans="1:39" ht="36">
      <c r="A47" s="449"/>
      <c r="B47" s="445">
        <v>714513</v>
      </c>
      <c r="C47" s="446" t="s">
        <v>3703</v>
      </c>
      <c r="D47" s="433">
        <v>11000000</v>
      </c>
      <c r="E47" s="691">
        <v>6502610</v>
      </c>
      <c r="F47" s="692">
        <f t="shared" si="3"/>
        <v>0.59114636363636364</v>
      </c>
      <c r="G47" s="433"/>
      <c r="H47" s="433"/>
      <c r="I47" s="447"/>
      <c r="J47" s="433"/>
      <c r="K47" s="433"/>
      <c r="L47" s="433"/>
      <c r="M47" s="434"/>
      <c r="N47" s="434"/>
      <c r="O47" s="434"/>
      <c r="P47" s="434"/>
      <c r="Q47" s="434"/>
      <c r="R47" s="434"/>
      <c r="S47" s="434"/>
      <c r="T47" s="434"/>
      <c r="U47" s="434"/>
      <c r="V47" s="433"/>
      <c r="W47" s="433"/>
      <c r="X47" s="433"/>
      <c r="Y47" s="434"/>
      <c r="Z47" s="434"/>
      <c r="AA47" s="434"/>
      <c r="AB47" s="434"/>
      <c r="AC47" s="434"/>
      <c r="AD47" s="434"/>
      <c r="AE47" s="434"/>
      <c r="AF47" s="434"/>
      <c r="AG47" s="434"/>
      <c r="AH47" s="434"/>
      <c r="AI47" s="434"/>
      <c r="AJ47" s="434"/>
      <c r="AK47" s="434">
        <f t="shared" si="10"/>
        <v>11000000</v>
      </c>
      <c r="AL47" s="348">
        <f t="shared" si="11"/>
        <v>6502610</v>
      </c>
      <c r="AM47" s="356">
        <f t="shared" si="9"/>
        <v>0.59114636363636364</v>
      </c>
    </row>
    <row r="48" spans="1:39" hidden="1">
      <c r="A48" s="449"/>
      <c r="B48" s="445">
        <v>714514</v>
      </c>
      <c r="C48" s="446" t="s">
        <v>4800</v>
      </c>
      <c r="D48" s="433">
        <v>0</v>
      </c>
      <c r="E48" s="691">
        <v>0</v>
      </c>
      <c r="F48" s="692" t="e">
        <f t="shared" si="3"/>
        <v>#DIV/0!</v>
      </c>
      <c r="G48" s="433"/>
      <c r="H48" s="433"/>
      <c r="I48" s="447"/>
      <c r="J48" s="433"/>
      <c r="K48" s="433"/>
      <c r="L48" s="433"/>
      <c r="M48" s="434"/>
      <c r="N48" s="434"/>
      <c r="O48" s="434"/>
      <c r="P48" s="434"/>
      <c r="Q48" s="434"/>
      <c r="R48" s="434"/>
      <c r="S48" s="434"/>
      <c r="T48" s="434"/>
      <c r="U48" s="434"/>
      <c r="V48" s="433"/>
      <c r="W48" s="433"/>
      <c r="X48" s="433"/>
      <c r="Y48" s="434"/>
      <c r="Z48" s="434"/>
      <c r="AA48" s="434"/>
      <c r="AB48" s="434"/>
      <c r="AC48" s="434"/>
      <c r="AD48" s="434"/>
      <c r="AE48" s="434"/>
      <c r="AF48" s="434"/>
      <c r="AG48" s="434"/>
      <c r="AH48" s="434"/>
      <c r="AI48" s="434"/>
      <c r="AJ48" s="434"/>
      <c r="AK48" s="434">
        <f t="shared" si="10"/>
        <v>0</v>
      </c>
      <c r="AL48" s="348">
        <f t="shared" si="11"/>
        <v>0</v>
      </c>
      <c r="AM48" s="356"/>
    </row>
    <row r="49" spans="1:43" ht="24.75" customHeight="1">
      <c r="A49" s="449"/>
      <c r="B49" s="445">
        <v>714543</v>
      </c>
      <c r="C49" s="446" t="s">
        <v>3704</v>
      </c>
      <c r="D49" s="433">
        <v>70000</v>
      </c>
      <c r="E49" s="691">
        <v>49514.8</v>
      </c>
      <c r="F49" s="692">
        <f t="shared" si="3"/>
        <v>0.70735428571428571</v>
      </c>
      <c r="G49" s="433"/>
      <c r="H49" s="433"/>
      <c r="I49" s="447"/>
      <c r="J49" s="433"/>
      <c r="K49" s="433"/>
      <c r="L49" s="433"/>
      <c r="M49" s="434"/>
      <c r="N49" s="434"/>
      <c r="O49" s="434"/>
      <c r="P49" s="434"/>
      <c r="Q49" s="434"/>
      <c r="R49" s="434"/>
      <c r="S49" s="434"/>
      <c r="T49" s="434"/>
      <c r="U49" s="434"/>
      <c r="V49" s="433"/>
      <c r="W49" s="433"/>
      <c r="X49" s="433"/>
      <c r="Y49" s="434"/>
      <c r="Z49" s="434"/>
      <c r="AA49" s="434"/>
      <c r="AB49" s="434"/>
      <c r="AC49" s="434"/>
      <c r="AD49" s="434"/>
      <c r="AE49" s="434"/>
      <c r="AF49" s="434"/>
      <c r="AG49" s="434"/>
      <c r="AH49" s="434"/>
      <c r="AI49" s="434"/>
      <c r="AJ49" s="434"/>
      <c r="AK49" s="434">
        <f t="shared" si="10"/>
        <v>70000</v>
      </c>
      <c r="AL49" s="348">
        <f t="shared" si="11"/>
        <v>49514.8</v>
      </c>
      <c r="AM49" s="356">
        <f t="shared" si="9"/>
        <v>0.70735428571428571</v>
      </c>
    </row>
    <row r="50" spans="1:43" hidden="1">
      <c r="A50" s="449"/>
      <c r="B50" s="445">
        <v>714547</v>
      </c>
      <c r="C50" s="446" t="s">
        <v>4765</v>
      </c>
      <c r="D50" s="433">
        <v>0</v>
      </c>
      <c r="E50" s="691"/>
      <c r="F50" s="692" t="e">
        <f t="shared" si="3"/>
        <v>#DIV/0!</v>
      </c>
      <c r="G50" s="433"/>
      <c r="H50" s="433"/>
      <c r="I50" s="447"/>
      <c r="J50" s="433"/>
      <c r="K50" s="433"/>
      <c r="L50" s="433"/>
      <c r="M50" s="434"/>
      <c r="N50" s="434"/>
      <c r="O50" s="434"/>
      <c r="P50" s="434"/>
      <c r="Q50" s="434"/>
      <c r="R50" s="434"/>
      <c r="S50" s="434"/>
      <c r="T50" s="434"/>
      <c r="U50" s="434"/>
      <c r="V50" s="433"/>
      <c r="W50" s="433"/>
      <c r="X50" s="433"/>
      <c r="Y50" s="434"/>
      <c r="Z50" s="434"/>
      <c r="AA50" s="434"/>
      <c r="AB50" s="434"/>
      <c r="AC50" s="434"/>
      <c r="AD50" s="434"/>
      <c r="AE50" s="434"/>
      <c r="AF50" s="434"/>
      <c r="AG50" s="434"/>
      <c r="AH50" s="434"/>
      <c r="AI50" s="434"/>
      <c r="AJ50" s="434"/>
      <c r="AK50" s="434">
        <f t="shared" si="10"/>
        <v>0</v>
      </c>
      <c r="AL50" s="348">
        <f t="shared" si="11"/>
        <v>0</v>
      </c>
      <c r="AM50" s="356" t="e">
        <f t="shared" si="9"/>
        <v>#DIV/0!</v>
      </c>
    </row>
    <row r="51" spans="1:43" ht="24" hidden="1">
      <c r="A51" s="449"/>
      <c r="B51" s="445">
        <v>714549</v>
      </c>
      <c r="C51" s="446" t="s">
        <v>3705</v>
      </c>
      <c r="D51" s="433">
        <v>0</v>
      </c>
      <c r="E51" s="691"/>
      <c r="F51" s="692" t="e">
        <f t="shared" si="3"/>
        <v>#DIV/0!</v>
      </c>
      <c r="G51" s="433"/>
      <c r="H51" s="433"/>
      <c r="I51" s="447"/>
      <c r="J51" s="433"/>
      <c r="K51" s="433"/>
      <c r="L51" s="433"/>
      <c r="M51" s="434"/>
      <c r="N51" s="434"/>
      <c r="O51" s="434"/>
      <c r="P51" s="434"/>
      <c r="Q51" s="434"/>
      <c r="R51" s="434"/>
      <c r="S51" s="434"/>
      <c r="T51" s="434"/>
      <c r="U51" s="434"/>
      <c r="V51" s="433"/>
      <c r="W51" s="433"/>
      <c r="X51" s="433"/>
      <c r="Y51" s="434"/>
      <c r="Z51" s="434"/>
      <c r="AA51" s="434"/>
      <c r="AB51" s="434"/>
      <c r="AC51" s="434"/>
      <c r="AD51" s="434"/>
      <c r="AE51" s="434"/>
      <c r="AF51" s="434"/>
      <c r="AG51" s="434"/>
      <c r="AH51" s="434"/>
      <c r="AI51" s="434"/>
      <c r="AJ51" s="434"/>
      <c r="AK51" s="434">
        <f t="shared" si="10"/>
        <v>0</v>
      </c>
      <c r="AL51" s="348">
        <f t="shared" si="11"/>
        <v>0</v>
      </c>
      <c r="AM51" s="356" t="e">
        <f t="shared" si="9"/>
        <v>#DIV/0!</v>
      </c>
    </row>
    <row r="52" spans="1:43">
      <c r="A52" s="448"/>
      <c r="B52" s="445">
        <v>714552</v>
      </c>
      <c r="C52" s="446" t="s">
        <v>3706</v>
      </c>
      <c r="D52" s="433">
        <v>25000</v>
      </c>
      <c r="E52" s="691"/>
      <c r="F52" s="692">
        <f t="shared" si="3"/>
        <v>0</v>
      </c>
      <c r="G52" s="433"/>
      <c r="H52" s="433"/>
      <c r="I52" s="447"/>
      <c r="J52" s="433"/>
      <c r="K52" s="433"/>
      <c r="L52" s="433"/>
      <c r="M52" s="434"/>
      <c r="N52" s="434"/>
      <c r="O52" s="434"/>
      <c r="P52" s="434"/>
      <c r="Q52" s="434"/>
      <c r="R52" s="434"/>
      <c r="S52" s="434"/>
      <c r="T52" s="434"/>
      <c r="U52" s="434"/>
      <c r="V52" s="433"/>
      <c r="W52" s="433"/>
      <c r="X52" s="433"/>
      <c r="Y52" s="434"/>
      <c r="Z52" s="434"/>
      <c r="AA52" s="434"/>
      <c r="AB52" s="434"/>
      <c r="AC52" s="434"/>
      <c r="AD52" s="434"/>
      <c r="AE52" s="434"/>
      <c r="AF52" s="434"/>
      <c r="AG52" s="434"/>
      <c r="AH52" s="434"/>
      <c r="AI52" s="434"/>
      <c r="AJ52" s="434"/>
      <c r="AK52" s="434">
        <f t="shared" si="10"/>
        <v>25000</v>
      </c>
      <c r="AL52" s="348">
        <f t="shared" si="11"/>
        <v>0</v>
      </c>
      <c r="AM52" s="356">
        <f t="shared" si="9"/>
        <v>0</v>
      </c>
    </row>
    <row r="53" spans="1:43" ht="24">
      <c r="A53" s="449"/>
      <c r="B53" s="445">
        <v>714562</v>
      </c>
      <c r="C53" s="446" t="s">
        <v>3707</v>
      </c>
      <c r="D53" s="433">
        <v>3000000</v>
      </c>
      <c r="E53" s="691">
        <v>363095.9</v>
      </c>
      <c r="F53" s="692">
        <f t="shared" si="3"/>
        <v>0.12103196666666667</v>
      </c>
      <c r="G53" s="433"/>
      <c r="H53" s="433"/>
      <c r="I53" s="447"/>
      <c r="J53" s="433"/>
      <c r="K53" s="433"/>
      <c r="L53" s="433"/>
      <c r="M53" s="434"/>
      <c r="N53" s="434"/>
      <c r="O53" s="434"/>
      <c r="P53" s="434"/>
      <c r="Q53" s="434"/>
      <c r="R53" s="434"/>
      <c r="S53" s="434"/>
      <c r="T53" s="434"/>
      <c r="U53" s="434"/>
      <c r="V53" s="433"/>
      <c r="W53" s="433"/>
      <c r="X53" s="433"/>
      <c r="Y53" s="434"/>
      <c r="Z53" s="434"/>
      <c r="AA53" s="434"/>
      <c r="AB53" s="434"/>
      <c r="AC53" s="434"/>
      <c r="AD53" s="434"/>
      <c r="AE53" s="434"/>
      <c r="AF53" s="434"/>
      <c r="AG53" s="434"/>
      <c r="AH53" s="434"/>
      <c r="AI53" s="434"/>
      <c r="AJ53" s="434"/>
      <c r="AK53" s="434">
        <f t="shared" si="10"/>
        <v>3000000</v>
      </c>
      <c r="AL53" s="348">
        <f t="shared" si="11"/>
        <v>363095.9</v>
      </c>
      <c r="AM53" s="356">
        <f t="shared" si="9"/>
        <v>0.12103196666666667</v>
      </c>
    </row>
    <row r="54" spans="1:43" ht="48">
      <c r="A54" s="136"/>
      <c r="B54" s="160">
        <v>714562</v>
      </c>
      <c r="C54" s="134" t="s">
        <v>5444</v>
      </c>
      <c r="D54" s="335">
        <v>500000</v>
      </c>
      <c r="E54" s="698"/>
      <c r="F54" s="699">
        <f t="shared" si="3"/>
        <v>0</v>
      </c>
      <c r="G54" s="335"/>
      <c r="H54" s="335"/>
      <c r="I54" s="342"/>
      <c r="J54" s="335"/>
      <c r="K54" s="335"/>
      <c r="L54" s="335"/>
      <c r="M54" s="368"/>
      <c r="N54" s="368"/>
      <c r="O54" s="368"/>
      <c r="P54" s="368"/>
      <c r="Q54" s="368"/>
      <c r="R54" s="368"/>
      <c r="S54" s="368"/>
      <c r="T54" s="368"/>
      <c r="U54" s="368"/>
      <c r="V54" s="335"/>
      <c r="W54" s="335"/>
      <c r="X54" s="335"/>
      <c r="Y54" s="368"/>
      <c r="Z54" s="368"/>
      <c r="AA54" s="368"/>
      <c r="AB54" s="368"/>
      <c r="AC54" s="368"/>
      <c r="AD54" s="368"/>
      <c r="AE54" s="368"/>
      <c r="AF54" s="368"/>
      <c r="AG54" s="368"/>
      <c r="AH54" s="368"/>
      <c r="AI54" s="368"/>
      <c r="AJ54" s="368"/>
      <c r="AK54" s="368">
        <f>SUM(G54,D54)</f>
        <v>500000</v>
      </c>
      <c r="AL54" s="348"/>
      <c r="AM54" s="356">
        <f t="shared" si="9"/>
        <v>0</v>
      </c>
    </row>
    <row r="55" spans="1:43">
      <c r="A55" s="482" t="s">
        <v>2390</v>
      </c>
      <c r="B55" s="476"/>
      <c r="C55" s="477" t="s">
        <v>3708</v>
      </c>
      <c r="D55" s="478">
        <f>SUM(D56:D57)</f>
        <v>11350000</v>
      </c>
      <c r="E55" s="353">
        <f>SUM(E56:E57)</f>
        <v>4377017.1900000004</v>
      </c>
      <c r="F55" s="340">
        <f t="shared" si="3"/>
        <v>0.38564028105726877</v>
      </c>
      <c r="G55" s="478">
        <f>SUM(G56:G57)</f>
        <v>0</v>
      </c>
      <c r="H55" s="478">
        <f>SUM(H56:H57)</f>
        <v>0</v>
      </c>
      <c r="I55" s="479"/>
      <c r="J55" s="478">
        <f>SUM(J56:J57)</f>
        <v>0</v>
      </c>
      <c r="K55" s="478">
        <f>SUM(K56:K57)</f>
        <v>0</v>
      </c>
      <c r="L55" s="478"/>
      <c r="M55" s="481"/>
      <c r="N55" s="481"/>
      <c r="O55" s="481"/>
      <c r="P55" s="481"/>
      <c r="Q55" s="481"/>
      <c r="R55" s="481"/>
      <c r="S55" s="481"/>
      <c r="T55" s="481"/>
      <c r="U55" s="481"/>
      <c r="V55" s="478">
        <f>SUM(V56:V57)</f>
        <v>0</v>
      </c>
      <c r="W55" s="478">
        <f>SUM(W56:W57)</f>
        <v>0</v>
      </c>
      <c r="X55" s="478"/>
      <c r="Y55" s="481"/>
      <c r="Z55" s="481"/>
      <c r="AA55" s="481"/>
      <c r="AB55" s="481"/>
      <c r="AC55" s="481"/>
      <c r="AD55" s="481"/>
      <c r="AE55" s="481"/>
      <c r="AF55" s="481"/>
      <c r="AG55" s="481"/>
      <c r="AH55" s="481"/>
      <c r="AI55" s="481"/>
      <c r="AJ55" s="481"/>
      <c r="AK55" s="481">
        <f>SUM(AK56:AK57)</f>
        <v>11350000</v>
      </c>
      <c r="AL55" s="524">
        <f>SUM(AL56:AL57)</f>
        <v>4377017.1900000004</v>
      </c>
      <c r="AM55" s="525">
        <f t="shared" si="9"/>
        <v>0.38564028105726877</v>
      </c>
    </row>
    <row r="56" spans="1:43" ht="24">
      <c r="A56" s="449"/>
      <c r="B56" s="449" t="s">
        <v>2394</v>
      </c>
      <c r="C56" s="446" t="s">
        <v>3709</v>
      </c>
      <c r="D56" s="433">
        <f>8000000+3000000</f>
        <v>11000000</v>
      </c>
      <c r="E56" s="691">
        <v>4377017.1900000004</v>
      </c>
      <c r="F56" s="692">
        <f t="shared" si="3"/>
        <v>0.39791065363636369</v>
      </c>
      <c r="G56" s="433"/>
      <c r="H56" s="433"/>
      <c r="I56" s="447"/>
      <c r="J56" s="433"/>
      <c r="K56" s="433"/>
      <c r="L56" s="433"/>
      <c r="M56" s="434"/>
      <c r="N56" s="434"/>
      <c r="O56" s="434"/>
      <c r="P56" s="434"/>
      <c r="Q56" s="434"/>
      <c r="R56" s="434"/>
      <c r="S56" s="434"/>
      <c r="T56" s="434"/>
      <c r="U56" s="434"/>
      <c r="V56" s="433"/>
      <c r="W56" s="433"/>
      <c r="X56" s="433"/>
      <c r="Y56" s="434"/>
      <c r="Z56" s="434"/>
      <c r="AA56" s="434"/>
      <c r="AB56" s="434"/>
      <c r="AC56" s="434"/>
      <c r="AD56" s="434"/>
      <c r="AE56" s="434"/>
      <c r="AF56" s="434"/>
      <c r="AG56" s="434"/>
      <c r="AH56" s="434"/>
      <c r="AI56" s="434"/>
      <c r="AJ56" s="434"/>
      <c r="AK56" s="434">
        <f>SUM(G56,D56,J56,M56,AE56)</f>
        <v>11000000</v>
      </c>
      <c r="AL56" s="348">
        <f>SUM(H56,E56,K56,W56)</f>
        <v>4377017.1900000004</v>
      </c>
      <c r="AM56" s="356">
        <f t="shared" si="9"/>
        <v>0.39791065363636369</v>
      </c>
    </row>
    <row r="57" spans="1:43" ht="60">
      <c r="A57" s="449"/>
      <c r="B57" s="449" t="s">
        <v>4766</v>
      </c>
      <c r="C57" s="446" t="s">
        <v>4779</v>
      </c>
      <c r="D57" s="433">
        <v>350000</v>
      </c>
      <c r="E57" s="691">
        <v>0</v>
      </c>
      <c r="F57" s="692">
        <f t="shared" si="3"/>
        <v>0</v>
      </c>
      <c r="G57" s="433"/>
      <c r="H57" s="433"/>
      <c r="I57" s="447"/>
      <c r="J57" s="433"/>
      <c r="K57" s="433"/>
      <c r="L57" s="433"/>
      <c r="M57" s="434"/>
      <c r="N57" s="434"/>
      <c r="O57" s="434"/>
      <c r="P57" s="434"/>
      <c r="Q57" s="434"/>
      <c r="R57" s="434"/>
      <c r="S57" s="434"/>
      <c r="T57" s="434"/>
      <c r="U57" s="434"/>
      <c r="V57" s="433"/>
      <c r="W57" s="433"/>
      <c r="X57" s="433"/>
      <c r="Y57" s="434"/>
      <c r="Z57" s="434"/>
      <c r="AA57" s="434"/>
      <c r="AB57" s="434"/>
      <c r="AC57" s="434"/>
      <c r="AD57" s="434"/>
      <c r="AE57" s="434"/>
      <c r="AF57" s="434"/>
      <c r="AG57" s="434"/>
      <c r="AH57" s="434"/>
      <c r="AI57" s="434"/>
      <c r="AJ57" s="434"/>
      <c r="AK57" s="434">
        <f>SUM(G57,D57,J57,M57,AE57)</f>
        <v>350000</v>
      </c>
      <c r="AL57" s="348">
        <f>SUM(H57,E57,K57,W57)</f>
        <v>0</v>
      </c>
      <c r="AM57" s="356"/>
      <c r="AP57" s="612">
        <v>211607513.31999999</v>
      </c>
      <c r="AQ57" s="612">
        <v>104651054.94</v>
      </c>
    </row>
    <row r="58" spans="1:43">
      <c r="A58" s="483" t="s">
        <v>2597</v>
      </c>
      <c r="B58" s="484"/>
      <c r="C58" s="485" t="s">
        <v>3710</v>
      </c>
      <c r="D58" s="486">
        <f>SUM(D59,D62)</f>
        <v>198117048</v>
      </c>
      <c r="E58" s="487">
        <f>SUM(E59,E62)</f>
        <v>148587786</v>
      </c>
      <c r="F58" s="488">
        <f t="shared" si="3"/>
        <v>0.75</v>
      </c>
      <c r="G58" s="486">
        <f>SUM(G59,G62)</f>
        <v>0</v>
      </c>
      <c r="H58" s="486">
        <f>SUM(H59,H62)</f>
        <v>0</v>
      </c>
      <c r="I58" s="489"/>
      <c r="J58" s="486">
        <f>SUM(J59,J62)</f>
        <v>167733719</v>
      </c>
      <c r="K58" s="486">
        <f>SUM(K59,K62)</f>
        <v>21088606.800000001</v>
      </c>
      <c r="L58" s="489">
        <f>K58/J58</f>
        <v>0.12572669899485148</v>
      </c>
      <c r="M58" s="490">
        <f>SUM(M59)</f>
        <v>0</v>
      </c>
      <c r="N58" s="490">
        <f>SUM(N59)</f>
        <v>0</v>
      </c>
      <c r="O58" s="541" t="e">
        <f>N58/M58</f>
        <v>#DIV/0!</v>
      </c>
      <c r="P58" s="541"/>
      <c r="Q58" s="541"/>
      <c r="R58" s="541"/>
      <c r="S58" s="541"/>
      <c r="T58" s="541"/>
      <c r="U58" s="541"/>
      <c r="V58" s="486">
        <f>SUM(V59,V62)</f>
        <v>0</v>
      </c>
      <c r="W58" s="486">
        <f>SUM(W59,W62)</f>
        <v>0</v>
      </c>
      <c r="X58" s="486"/>
      <c r="Y58" s="490"/>
      <c r="Z58" s="490"/>
      <c r="AA58" s="490"/>
      <c r="AB58" s="490"/>
      <c r="AC58" s="490"/>
      <c r="AD58" s="490"/>
      <c r="AE58" s="490"/>
      <c r="AF58" s="490"/>
      <c r="AG58" s="490"/>
      <c r="AH58" s="490">
        <f>SUM(AH59)</f>
        <v>0</v>
      </c>
      <c r="AI58" s="490">
        <f>SUM(AI59)</f>
        <v>532589.81999999995</v>
      </c>
      <c r="AJ58" s="541" t="e">
        <f>AI58/AH58</f>
        <v>#DIV/0!</v>
      </c>
      <c r="AK58" s="490">
        <f>SUM(AK59,AK62)</f>
        <v>365850767</v>
      </c>
      <c r="AL58" s="523">
        <f>SUM(AL59,AL62)</f>
        <v>170208982.62</v>
      </c>
      <c r="AM58" s="530">
        <f t="shared" si="9"/>
        <v>0.4652415628802003</v>
      </c>
    </row>
    <row r="59" spans="1:43" ht="24" hidden="1">
      <c r="A59" s="482" t="s">
        <v>2622</v>
      </c>
      <c r="B59" s="476"/>
      <c r="C59" s="477" t="s">
        <v>3711</v>
      </c>
      <c r="D59" s="478">
        <f>SUM(D60)</f>
        <v>0</v>
      </c>
      <c r="E59" s="353">
        <f>SUM(E60)</f>
        <v>0</v>
      </c>
      <c r="F59" s="340"/>
      <c r="G59" s="478">
        <f>SUM(G60)</f>
        <v>0</v>
      </c>
      <c r="H59" s="478">
        <f>SUM(H60)</f>
        <v>0</v>
      </c>
      <c r="I59" s="479"/>
      <c r="J59" s="478">
        <f>SUM(J60)</f>
        <v>0</v>
      </c>
      <c r="K59" s="478">
        <f>SUM(K60)</f>
        <v>0</v>
      </c>
      <c r="L59" s="479" t="e">
        <f>K59/J59</f>
        <v>#DIV/0!</v>
      </c>
      <c r="M59" s="481">
        <f>SUM(M60)</f>
        <v>0</v>
      </c>
      <c r="N59" s="481">
        <f>SUM(N60)</f>
        <v>0</v>
      </c>
      <c r="O59" s="480" t="e">
        <f>N59/M59</f>
        <v>#DIV/0!</v>
      </c>
      <c r="P59" s="480"/>
      <c r="Q59" s="480"/>
      <c r="R59" s="480"/>
      <c r="S59" s="480"/>
      <c r="T59" s="480"/>
      <c r="U59" s="480"/>
      <c r="V59" s="478">
        <f>SUM(V60)</f>
        <v>0</v>
      </c>
      <c r="W59" s="478">
        <f>SUM(W60)</f>
        <v>0</v>
      </c>
      <c r="X59" s="478"/>
      <c r="Y59" s="481"/>
      <c r="Z59" s="481"/>
      <c r="AA59" s="481"/>
      <c r="AB59" s="481"/>
      <c r="AC59" s="481"/>
      <c r="AD59" s="481"/>
      <c r="AE59" s="481"/>
      <c r="AF59" s="481"/>
      <c r="AG59" s="481"/>
      <c r="AH59" s="481">
        <f>SUM(AH61)</f>
        <v>0</v>
      </c>
      <c r="AI59" s="481">
        <f>SUM(AI61)</f>
        <v>532589.81999999995</v>
      </c>
      <c r="AJ59" s="480" t="e">
        <f>AI59/AH59</f>
        <v>#DIV/0!</v>
      </c>
      <c r="AK59" s="481">
        <f>SUM(AK60:AK61)</f>
        <v>0</v>
      </c>
      <c r="AL59" s="524">
        <f>SUM(AL60:AL61)</f>
        <v>532589.81999999995</v>
      </c>
      <c r="AM59" s="525" t="e">
        <f t="shared" si="9"/>
        <v>#DIV/0!</v>
      </c>
    </row>
    <row r="60" spans="1:43" ht="24" hidden="1">
      <c r="A60" s="449"/>
      <c r="B60" s="449" t="s">
        <v>5008</v>
      </c>
      <c r="C60" s="451" t="s">
        <v>5009</v>
      </c>
      <c r="D60" s="433"/>
      <c r="E60" s="691"/>
      <c r="F60" s="692"/>
      <c r="G60" s="433"/>
      <c r="H60" s="433"/>
      <c r="I60" s="447"/>
      <c r="J60" s="433"/>
      <c r="K60" s="433"/>
      <c r="L60" s="447"/>
      <c r="M60" s="434">
        <v>0</v>
      </c>
      <c r="N60" s="434">
        <v>0</v>
      </c>
      <c r="O60" s="454" t="e">
        <f>N60/M60</f>
        <v>#DIV/0!</v>
      </c>
      <c r="P60" s="454"/>
      <c r="Q60" s="454"/>
      <c r="R60" s="454"/>
      <c r="S60" s="454"/>
      <c r="T60" s="454"/>
      <c r="U60" s="454"/>
      <c r="V60" s="433"/>
      <c r="W60" s="433"/>
      <c r="X60" s="433"/>
      <c r="Y60" s="434"/>
      <c r="Z60" s="434"/>
      <c r="AA60" s="434"/>
      <c r="AB60" s="434"/>
      <c r="AC60" s="434"/>
      <c r="AD60" s="434"/>
      <c r="AE60" s="434"/>
      <c r="AF60" s="434"/>
      <c r="AG60" s="434"/>
      <c r="AH60" s="434"/>
      <c r="AI60" s="434"/>
      <c r="AJ60" s="454"/>
      <c r="AK60" s="434">
        <f>SUM(G60,D60,J60,M60,AE60)</f>
        <v>0</v>
      </c>
      <c r="AL60" s="573">
        <f>SUM(H60,E60,K60,W60,N60)</f>
        <v>0</v>
      </c>
      <c r="AM60" s="574" t="e">
        <f t="shared" si="9"/>
        <v>#DIV/0!</v>
      </c>
    </row>
    <row r="61" spans="1:43" ht="24" hidden="1">
      <c r="A61" s="453"/>
      <c r="B61" s="453" t="s">
        <v>5279</v>
      </c>
      <c r="C61" s="544" t="s">
        <v>5280</v>
      </c>
      <c r="D61" s="434"/>
      <c r="E61" s="702"/>
      <c r="F61" s="703"/>
      <c r="G61" s="434"/>
      <c r="H61" s="434"/>
      <c r="I61" s="454"/>
      <c r="J61" s="434"/>
      <c r="K61" s="434"/>
      <c r="L61" s="454"/>
      <c r="M61" s="434"/>
      <c r="N61" s="434"/>
      <c r="O61" s="454"/>
      <c r="P61" s="454"/>
      <c r="Q61" s="454"/>
      <c r="R61" s="454"/>
      <c r="S61" s="454"/>
      <c r="T61" s="454"/>
      <c r="U61" s="454"/>
      <c r="V61" s="434"/>
      <c r="W61" s="434"/>
      <c r="X61" s="434"/>
      <c r="Y61" s="434"/>
      <c r="Z61" s="434"/>
      <c r="AA61" s="434"/>
      <c r="AB61" s="434"/>
      <c r="AC61" s="434"/>
      <c r="AD61" s="434"/>
      <c r="AE61" s="434"/>
      <c r="AF61" s="434"/>
      <c r="AG61" s="434"/>
      <c r="AH61" s="434">
        <v>0</v>
      </c>
      <c r="AI61" s="434">
        <v>532589.81999999995</v>
      </c>
      <c r="AJ61" s="454" t="e">
        <f>AI61/AH61</f>
        <v>#DIV/0!</v>
      </c>
      <c r="AK61" s="434">
        <f>SUM(AH61)</f>
        <v>0</v>
      </c>
      <c r="AL61" s="573">
        <f>AI61</f>
        <v>532589.81999999995</v>
      </c>
      <c r="AM61" s="574" t="e">
        <f t="shared" si="9"/>
        <v>#DIV/0!</v>
      </c>
    </row>
    <row r="62" spans="1:43" ht="24">
      <c r="A62" s="482" t="s">
        <v>2646</v>
      </c>
      <c r="B62" s="476"/>
      <c r="C62" s="477" t="s">
        <v>3712</v>
      </c>
      <c r="D62" s="478">
        <f>SUM(D63:D69)</f>
        <v>198117048</v>
      </c>
      <c r="E62" s="353">
        <f>SUM(E63:E69)</f>
        <v>148587786</v>
      </c>
      <c r="F62" s="340">
        <f>E62/D62</f>
        <v>0.75</v>
      </c>
      <c r="G62" s="478">
        <f>SUM(G63:G69)</f>
        <v>0</v>
      </c>
      <c r="H62" s="478">
        <f>SUM(H63:H69)</f>
        <v>0</v>
      </c>
      <c r="I62" s="479"/>
      <c r="J62" s="478">
        <f>SUM(J63:J69)</f>
        <v>167733719</v>
      </c>
      <c r="K62" s="478">
        <f>SUM(K63:K69)</f>
        <v>21088606.800000001</v>
      </c>
      <c r="L62" s="479">
        <f>K62/J62</f>
        <v>0.12572669899485148</v>
      </c>
      <c r="M62" s="480"/>
      <c r="N62" s="480"/>
      <c r="O62" s="480"/>
      <c r="P62" s="480"/>
      <c r="Q62" s="480"/>
      <c r="R62" s="480"/>
      <c r="S62" s="480"/>
      <c r="T62" s="480"/>
      <c r="U62" s="480"/>
      <c r="V62" s="478">
        <f>SUM(V63:V69)</f>
        <v>0</v>
      </c>
      <c r="W62" s="478">
        <f>SUM(W63:W69)</f>
        <v>0</v>
      </c>
      <c r="X62" s="478"/>
      <c r="Y62" s="481"/>
      <c r="Z62" s="481"/>
      <c r="AA62" s="481"/>
      <c r="AB62" s="481"/>
      <c r="AC62" s="481"/>
      <c r="AD62" s="481"/>
      <c r="AE62" s="481"/>
      <c r="AF62" s="481"/>
      <c r="AG62" s="481"/>
      <c r="AH62" s="481"/>
      <c r="AI62" s="481"/>
      <c r="AJ62" s="481"/>
      <c r="AK62" s="481">
        <f>SUM(AK63:AK69)</f>
        <v>365850767</v>
      </c>
      <c r="AL62" s="524">
        <f>SUM(AL63:AL69)</f>
        <v>169676392.80000001</v>
      </c>
      <c r="AM62" s="525">
        <f t="shared" si="9"/>
        <v>0.46378580586657625</v>
      </c>
    </row>
    <row r="63" spans="1:43" ht="24.75" hidden="1">
      <c r="A63" s="138"/>
      <c r="B63" s="139">
        <v>733141</v>
      </c>
      <c r="C63" s="333" t="s">
        <v>3713</v>
      </c>
      <c r="D63" s="335"/>
      <c r="E63" s="698"/>
      <c r="F63" s="699" t="e">
        <f t="shared" si="3"/>
        <v>#DIV/0!</v>
      </c>
      <c r="G63" s="335"/>
      <c r="H63" s="335"/>
      <c r="I63" s="342"/>
      <c r="J63" s="335"/>
      <c r="K63" s="335"/>
      <c r="L63" s="342">
        <v>0</v>
      </c>
      <c r="M63" s="432"/>
      <c r="N63" s="432"/>
      <c r="O63" s="432"/>
      <c r="P63" s="432"/>
      <c r="Q63" s="432"/>
      <c r="R63" s="432"/>
      <c r="S63" s="432"/>
      <c r="T63" s="432"/>
      <c r="U63" s="432"/>
      <c r="V63" s="335"/>
      <c r="W63" s="335"/>
      <c r="X63" s="335"/>
      <c r="Y63" s="368"/>
      <c r="Z63" s="368"/>
      <c r="AA63" s="368"/>
      <c r="AB63" s="368"/>
      <c r="AC63" s="368"/>
      <c r="AD63" s="368"/>
      <c r="AE63" s="368"/>
      <c r="AF63" s="368"/>
      <c r="AG63" s="368"/>
      <c r="AH63" s="368"/>
      <c r="AI63" s="368"/>
      <c r="AJ63" s="368"/>
      <c r="AK63" s="368">
        <f>SUM(G63,D63)</f>
        <v>0</v>
      </c>
      <c r="AL63" s="348"/>
      <c r="AM63" s="356" t="e">
        <f t="shared" si="9"/>
        <v>#DIV/0!</v>
      </c>
    </row>
    <row r="64" spans="1:43" ht="24.75">
      <c r="A64" s="138"/>
      <c r="B64" s="139">
        <v>733151</v>
      </c>
      <c r="C64" s="333" t="s">
        <v>4780</v>
      </c>
      <c r="D64" s="335">
        <v>198117048</v>
      </c>
      <c r="E64" s="691">
        <f>137192949.84+11394836.16</f>
        <v>148587786</v>
      </c>
      <c r="F64" s="699">
        <f t="shared" si="3"/>
        <v>0.75</v>
      </c>
      <c r="G64" s="335"/>
      <c r="H64" s="335"/>
      <c r="I64" s="342"/>
      <c r="J64" s="335"/>
      <c r="K64" s="433">
        <v>0</v>
      </c>
      <c r="L64" s="342">
        <v>0</v>
      </c>
      <c r="M64" s="432"/>
      <c r="N64" s="432"/>
      <c r="O64" s="432"/>
      <c r="P64" s="432"/>
      <c r="Q64" s="432"/>
      <c r="R64" s="432"/>
      <c r="S64" s="432"/>
      <c r="T64" s="432"/>
      <c r="U64" s="432"/>
      <c r="V64" s="335"/>
      <c r="W64" s="335"/>
      <c r="X64" s="335"/>
      <c r="Y64" s="368"/>
      <c r="Z64" s="368"/>
      <c r="AA64" s="368"/>
      <c r="AB64" s="368"/>
      <c r="AC64" s="368"/>
      <c r="AD64" s="368"/>
      <c r="AE64" s="368"/>
      <c r="AF64" s="368"/>
      <c r="AG64" s="368"/>
      <c r="AH64" s="368"/>
      <c r="AI64" s="368"/>
      <c r="AJ64" s="368"/>
      <c r="AK64" s="368">
        <f>SUM(G64,D64,J64,M64,AE64)</f>
        <v>198117048</v>
      </c>
      <c r="AL64" s="348">
        <f>SUM(H64,E64,K64,W64)</f>
        <v>148587786</v>
      </c>
      <c r="AM64" s="356">
        <f t="shared" si="9"/>
        <v>0.75</v>
      </c>
    </row>
    <row r="65" spans="1:39" ht="24.75" hidden="1">
      <c r="A65" s="138"/>
      <c r="B65" s="139">
        <v>733152</v>
      </c>
      <c r="C65" s="352" t="s">
        <v>4781</v>
      </c>
      <c r="D65" s="335"/>
      <c r="E65" s="691">
        <v>0</v>
      </c>
      <c r="F65" s="699"/>
      <c r="G65" s="335"/>
      <c r="H65" s="335"/>
      <c r="I65" s="342"/>
      <c r="J65" s="335"/>
      <c r="K65" s="433"/>
      <c r="L65" s="335"/>
      <c r="M65" s="368"/>
      <c r="N65" s="368"/>
      <c r="O65" s="368"/>
      <c r="P65" s="368"/>
      <c r="Q65" s="368"/>
      <c r="R65" s="368"/>
      <c r="S65" s="368"/>
      <c r="T65" s="368"/>
      <c r="U65" s="368"/>
      <c r="V65" s="335"/>
      <c r="W65" s="335"/>
      <c r="X65" s="335"/>
      <c r="Y65" s="368"/>
      <c r="Z65" s="368"/>
      <c r="AA65" s="368"/>
      <c r="AB65" s="368"/>
      <c r="AC65" s="368"/>
      <c r="AD65" s="368"/>
      <c r="AE65" s="368"/>
      <c r="AF65" s="368"/>
      <c r="AG65" s="368"/>
      <c r="AH65" s="368"/>
      <c r="AI65" s="368"/>
      <c r="AJ65" s="368"/>
      <c r="AK65" s="368">
        <f>SUM(G65,D65,J65,M65,AE65)</f>
        <v>0</v>
      </c>
      <c r="AL65" s="348">
        <f>SUM(H65,E65,K65,W65)</f>
        <v>0</v>
      </c>
      <c r="AM65" s="356"/>
    </row>
    <row r="66" spans="1:39" ht="36.75">
      <c r="A66" s="138"/>
      <c r="B66" s="139">
        <v>733154</v>
      </c>
      <c r="C66" s="333" t="s">
        <v>4782</v>
      </c>
      <c r="D66" s="433"/>
      <c r="E66" s="691">
        <v>0</v>
      </c>
      <c r="F66" s="699"/>
      <c r="G66" s="335"/>
      <c r="H66" s="335"/>
      <c r="I66" s="342"/>
      <c r="J66" s="335">
        <f>54090234+60551705+1200000-2000000+48451396+21276318-15835934</f>
        <v>167733719</v>
      </c>
      <c r="K66" s="433">
        <v>21088606.800000001</v>
      </c>
      <c r="L66" s="342">
        <f>K66/J66</f>
        <v>0.12572669899485148</v>
      </c>
      <c r="M66" s="432"/>
      <c r="N66" s="432"/>
      <c r="O66" s="432"/>
      <c r="P66" s="432"/>
      <c r="Q66" s="432"/>
      <c r="R66" s="432"/>
      <c r="S66" s="432"/>
      <c r="T66" s="432"/>
      <c r="U66" s="432"/>
      <c r="V66" s="335"/>
      <c r="W66" s="335"/>
      <c r="X66" s="335"/>
      <c r="Y66" s="368"/>
      <c r="Z66" s="368"/>
      <c r="AA66" s="368"/>
      <c r="AB66" s="368"/>
      <c r="AC66" s="368"/>
      <c r="AD66" s="368"/>
      <c r="AE66" s="368"/>
      <c r="AF66" s="368"/>
      <c r="AG66" s="368"/>
      <c r="AH66" s="368"/>
      <c r="AI66" s="368"/>
      <c r="AJ66" s="368"/>
      <c r="AK66" s="368">
        <f>SUM(G66,D66,J66,M66,AE66)</f>
        <v>167733719</v>
      </c>
      <c r="AL66" s="348">
        <f>SUM(H66,E66,K66,W66)</f>
        <v>21088606.800000001</v>
      </c>
      <c r="AM66" s="356">
        <f t="shared" si="9"/>
        <v>0.12572669899485148</v>
      </c>
    </row>
    <row r="67" spans="1:39" ht="36.75" hidden="1">
      <c r="A67" s="138"/>
      <c r="B67" s="602">
        <v>733251</v>
      </c>
      <c r="C67" s="333" t="s">
        <v>5018</v>
      </c>
      <c r="D67" s="433"/>
      <c r="E67" s="698">
        <v>0</v>
      </c>
      <c r="F67" s="699"/>
      <c r="G67" s="335"/>
      <c r="H67" s="335"/>
      <c r="I67" s="342"/>
      <c r="J67" s="335">
        <v>0</v>
      </c>
      <c r="K67" s="335">
        <v>0</v>
      </c>
      <c r="L67" s="342" t="e">
        <f>K67/J67</f>
        <v>#DIV/0!</v>
      </c>
      <c r="M67" s="368"/>
      <c r="N67" s="368"/>
      <c r="O67" s="368"/>
      <c r="P67" s="368"/>
      <c r="Q67" s="368"/>
      <c r="R67" s="368"/>
      <c r="S67" s="368"/>
      <c r="T67" s="368"/>
      <c r="U67" s="368"/>
      <c r="V67" s="335"/>
      <c r="W67" s="335"/>
      <c r="X67" s="335"/>
      <c r="Y67" s="368"/>
      <c r="Z67" s="368"/>
      <c r="AA67" s="368"/>
      <c r="AB67" s="368"/>
      <c r="AC67" s="368"/>
      <c r="AD67" s="368"/>
      <c r="AE67" s="368"/>
      <c r="AF67" s="368"/>
      <c r="AG67" s="368"/>
      <c r="AH67" s="368"/>
      <c r="AI67" s="368"/>
      <c r="AJ67" s="368"/>
      <c r="AK67" s="368">
        <f>SUM(G67,D67,J67,M67,AE67)</f>
        <v>0</v>
      </c>
      <c r="AL67" s="348">
        <f>SUM(H67,E67,K67,W67)</f>
        <v>0</v>
      </c>
      <c r="AM67" s="356" t="e">
        <f t="shared" si="9"/>
        <v>#DIV/0!</v>
      </c>
    </row>
    <row r="68" spans="1:39" ht="36" hidden="1">
      <c r="A68" s="138"/>
      <c r="B68" s="136" t="s">
        <v>2661</v>
      </c>
      <c r="C68" s="137" t="s">
        <v>3714</v>
      </c>
      <c r="D68" s="335"/>
      <c r="E68" s="698"/>
      <c r="F68" s="699" t="e">
        <f t="shared" si="3"/>
        <v>#DIV/0!</v>
      </c>
      <c r="G68" s="335"/>
      <c r="H68" s="335"/>
      <c r="I68" s="342"/>
      <c r="J68" s="335"/>
      <c r="K68" s="335"/>
      <c r="L68" s="335"/>
      <c r="M68" s="368"/>
      <c r="N68" s="368"/>
      <c r="O68" s="368"/>
      <c r="P68" s="368"/>
      <c r="Q68" s="368"/>
      <c r="R68" s="368"/>
      <c r="S68" s="368"/>
      <c r="T68" s="368"/>
      <c r="U68" s="368"/>
      <c r="V68" s="335"/>
      <c r="W68" s="335"/>
      <c r="X68" s="335"/>
      <c r="Y68" s="368"/>
      <c r="Z68" s="368"/>
      <c r="AA68" s="368"/>
      <c r="AB68" s="368"/>
      <c r="AC68" s="368"/>
      <c r="AD68" s="368"/>
      <c r="AE68" s="368"/>
      <c r="AF68" s="368"/>
      <c r="AG68" s="368"/>
      <c r="AH68" s="368"/>
      <c r="AI68" s="368"/>
      <c r="AJ68" s="368"/>
      <c r="AK68" s="368">
        <f>SUM(G68,D68)</f>
        <v>0</v>
      </c>
      <c r="AL68" s="348"/>
      <c r="AM68" s="356" t="e">
        <f t="shared" si="9"/>
        <v>#DIV/0!</v>
      </c>
    </row>
    <row r="69" spans="1:39" ht="24" hidden="1">
      <c r="A69" s="138"/>
      <c r="B69" s="136" t="s">
        <v>2696</v>
      </c>
      <c r="C69" s="137" t="s">
        <v>3715</v>
      </c>
      <c r="D69" s="335"/>
      <c r="E69" s="698"/>
      <c r="F69" s="699" t="e">
        <f t="shared" si="3"/>
        <v>#DIV/0!</v>
      </c>
      <c r="G69" s="335"/>
      <c r="H69" s="335"/>
      <c r="I69" s="342"/>
      <c r="J69" s="335"/>
      <c r="K69" s="335"/>
      <c r="L69" s="335"/>
      <c r="M69" s="368"/>
      <c r="N69" s="368"/>
      <c r="O69" s="368"/>
      <c r="P69" s="368"/>
      <c r="Q69" s="368"/>
      <c r="R69" s="368"/>
      <c r="S69" s="368"/>
      <c r="T69" s="368"/>
      <c r="U69" s="368"/>
      <c r="V69" s="335"/>
      <c r="W69" s="335"/>
      <c r="X69" s="335"/>
      <c r="Y69" s="368"/>
      <c r="Z69" s="368"/>
      <c r="AA69" s="368"/>
      <c r="AB69" s="368"/>
      <c r="AC69" s="368"/>
      <c r="AD69" s="368"/>
      <c r="AE69" s="368"/>
      <c r="AF69" s="368"/>
      <c r="AG69" s="368"/>
      <c r="AH69" s="368"/>
      <c r="AI69" s="368"/>
      <c r="AJ69" s="368"/>
      <c r="AK69" s="368">
        <f>SUM(G69,D69)</f>
        <v>0</v>
      </c>
      <c r="AL69" s="348"/>
      <c r="AM69" s="356" t="e">
        <f t="shared" si="9"/>
        <v>#DIV/0!</v>
      </c>
    </row>
    <row r="70" spans="1:39">
      <c r="A70" s="483" t="s">
        <v>2706</v>
      </c>
      <c r="B70" s="484"/>
      <c r="C70" s="485" t="s">
        <v>3716</v>
      </c>
      <c r="D70" s="486">
        <f>SUM(D71,D86,D99,D103,D109)+D107</f>
        <v>31466792</v>
      </c>
      <c r="E70" s="487">
        <f>SUM(E71,E86,E99,E103,E109)</f>
        <v>12768637.279999999</v>
      </c>
      <c r="F70" s="488">
        <f t="shared" si="3"/>
        <v>0.40578134815903699</v>
      </c>
      <c r="G70" s="486">
        <f>SUM(G71,G86,G99,G103,G109)</f>
        <v>507000</v>
      </c>
      <c r="H70" s="486">
        <f>SUM(H71,H86,H99,H103,H109)</f>
        <v>226275.81</v>
      </c>
      <c r="I70" s="489">
        <f>H70/G70</f>
        <v>0.44630337278106508</v>
      </c>
      <c r="J70" s="486">
        <f>SUM(J71,J86,J99,J103,J109)</f>
        <v>0</v>
      </c>
      <c r="K70" s="486">
        <f>SUM(K71,K86,K99,K103,K109)</f>
        <v>0</v>
      </c>
      <c r="L70" s="486"/>
      <c r="M70" s="490"/>
      <c r="N70" s="490"/>
      <c r="O70" s="490"/>
      <c r="P70" s="490">
        <f>P107</f>
        <v>0</v>
      </c>
      <c r="Q70" s="490">
        <f>Q107</f>
        <v>1262510</v>
      </c>
      <c r="R70" s="541" t="e">
        <f>Q70/P70</f>
        <v>#DIV/0!</v>
      </c>
      <c r="S70" s="490"/>
      <c r="T70" s="490"/>
      <c r="U70" s="490"/>
      <c r="V70" s="486">
        <f>SUM(V71,V86,V99,V103,V109)</f>
        <v>0</v>
      </c>
      <c r="W70" s="486">
        <f>SUM(W71,W86,W99,W103,W109)</f>
        <v>0</v>
      </c>
      <c r="X70" s="486"/>
      <c r="Y70" s="490"/>
      <c r="Z70" s="490"/>
      <c r="AA70" s="490"/>
      <c r="AB70" s="490"/>
      <c r="AC70" s="490"/>
      <c r="AD70" s="490"/>
      <c r="AE70" s="490">
        <f>AE86</f>
        <v>800000</v>
      </c>
      <c r="AF70" s="490">
        <f t="shared" ref="AF70:AG70" si="12">AF86</f>
        <v>626593.86</v>
      </c>
      <c r="AG70" s="541">
        <f t="shared" si="12"/>
        <v>0.78324232500000002</v>
      </c>
      <c r="AH70" s="490"/>
      <c r="AI70" s="490"/>
      <c r="AJ70" s="490"/>
      <c r="AK70" s="490">
        <f>SUM(AK71,AK86,AK99,AK103,AK109,AK107)</f>
        <v>32773792</v>
      </c>
      <c r="AL70" s="523">
        <f>SUM(AL71,AL86,AL99,AL103,AL109,AL107)</f>
        <v>14884016.949999999</v>
      </c>
      <c r="AM70" s="530">
        <f t="shared" si="9"/>
        <v>0.4541438766072598</v>
      </c>
    </row>
    <row r="71" spans="1:39">
      <c r="A71" s="482" t="s">
        <v>2708</v>
      </c>
      <c r="B71" s="476"/>
      <c r="C71" s="477" t="s">
        <v>3717</v>
      </c>
      <c r="D71" s="478">
        <f>SUM(D72:D85)</f>
        <v>13500000</v>
      </c>
      <c r="E71" s="353">
        <f>SUM(E72:E85)</f>
        <v>4926458.3499999996</v>
      </c>
      <c r="F71" s="340">
        <f>E71/D71</f>
        <v>0.36492284074074072</v>
      </c>
      <c r="G71" s="478">
        <f>SUM(G72:G85)</f>
        <v>0</v>
      </c>
      <c r="H71" s="478">
        <f>SUM(H72:H85)</f>
        <v>0</v>
      </c>
      <c r="I71" s="479"/>
      <c r="J71" s="478">
        <f>SUM(J72:J85)</f>
        <v>0</v>
      </c>
      <c r="K71" s="478">
        <f>SUM(K72:K85)</f>
        <v>0</v>
      </c>
      <c r="L71" s="478"/>
      <c r="M71" s="481"/>
      <c r="N71" s="481"/>
      <c r="O71" s="481"/>
      <c r="P71" s="481"/>
      <c r="Q71" s="481"/>
      <c r="R71" s="481"/>
      <c r="S71" s="481"/>
      <c r="T71" s="481"/>
      <c r="U71" s="481"/>
      <c r="V71" s="478">
        <f>SUM(V72:V85)</f>
        <v>0</v>
      </c>
      <c r="W71" s="478">
        <f>SUM(W72:W85)</f>
        <v>0</v>
      </c>
      <c r="X71" s="478"/>
      <c r="Y71" s="481"/>
      <c r="Z71" s="481"/>
      <c r="AA71" s="481"/>
      <c r="AB71" s="481"/>
      <c r="AC71" s="481"/>
      <c r="AD71" s="481"/>
      <c r="AE71" s="481"/>
      <c r="AF71" s="481"/>
      <c r="AG71" s="481"/>
      <c r="AH71" s="481"/>
      <c r="AI71" s="481"/>
      <c r="AJ71" s="481"/>
      <c r="AK71" s="481">
        <f>SUM(AK72:AK85)</f>
        <v>13500000</v>
      </c>
      <c r="AL71" s="524">
        <f>SUM(AL72:AL85)</f>
        <v>4926458.3499999996</v>
      </c>
      <c r="AM71" s="525">
        <f t="shared" si="9"/>
        <v>0.36492284074074072</v>
      </c>
    </row>
    <row r="72" spans="1:39" ht="36" hidden="1">
      <c r="A72" s="138"/>
      <c r="B72" s="161" t="s">
        <v>2718</v>
      </c>
      <c r="C72" s="134" t="s">
        <v>3718</v>
      </c>
      <c r="D72" s="335"/>
      <c r="E72" s="698"/>
      <c r="F72" s="699" t="e">
        <f t="shared" si="3"/>
        <v>#DIV/0!</v>
      </c>
      <c r="G72" s="335"/>
      <c r="H72" s="335"/>
      <c r="I72" s="342"/>
      <c r="J72" s="335"/>
      <c r="K72" s="335"/>
      <c r="L72" s="335"/>
      <c r="M72" s="368"/>
      <c r="N72" s="368"/>
      <c r="O72" s="368"/>
      <c r="P72" s="368"/>
      <c r="Q72" s="368"/>
      <c r="R72" s="368"/>
      <c r="S72" s="368"/>
      <c r="T72" s="368"/>
      <c r="U72" s="368"/>
      <c r="V72" s="335"/>
      <c r="W72" s="335"/>
      <c r="X72" s="335"/>
      <c r="Y72" s="368"/>
      <c r="Z72" s="368"/>
      <c r="AA72" s="368"/>
      <c r="AB72" s="368"/>
      <c r="AC72" s="368"/>
      <c r="AD72" s="368"/>
      <c r="AE72" s="368"/>
      <c r="AF72" s="368"/>
      <c r="AG72" s="368"/>
      <c r="AH72" s="368"/>
      <c r="AI72" s="368"/>
      <c r="AJ72" s="368"/>
      <c r="AK72" s="368">
        <f>SUM(G72,D72)</f>
        <v>0</v>
      </c>
      <c r="AL72" s="348"/>
      <c r="AM72" s="356" t="e">
        <f t="shared" si="9"/>
        <v>#DIV/0!</v>
      </c>
    </row>
    <row r="73" spans="1:39" ht="36">
      <c r="A73" s="450"/>
      <c r="B73" s="449" t="s">
        <v>4785</v>
      </c>
      <c r="C73" s="446" t="s">
        <v>3718</v>
      </c>
      <c r="D73" s="433">
        <v>800000</v>
      </c>
      <c r="E73" s="691">
        <v>58595.81</v>
      </c>
      <c r="F73" s="692">
        <f t="shared" si="3"/>
        <v>7.3244762499999991E-2</v>
      </c>
      <c r="G73" s="433"/>
      <c r="H73" s="433"/>
      <c r="I73" s="447"/>
      <c r="J73" s="433"/>
      <c r="K73" s="433"/>
      <c r="L73" s="433"/>
      <c r="M73" s="434"/>
      <c r="N73" s="434"/>
      <c r="O73" s="434"/>
      <c r="P73" s="434"/>
      <c r="Q73" s="434"/>
      <c r="R73" s="434"/>
      <c r="S73" s="434"/>
      <c r="T73" s="434"/>
      <c r="U73" s="434"/>
      <c r="V73" s="433"/>
      <c r="W73" s="433"/>
      <c r="X73" s="433"/>
      <c r="Y73" s="434"/>
      <c r="Z73" s="434"/>
      <c r="AA73" s="434"/>
      <c r="AB73" s="434"/>
      <c r="AC73" s="434"/>
      <c r="AD73" s="434"/>
      <c r="AE73" s="434"/>
      <c r="AF73" s="434"/>
      <c r="AG73" s="434"/>
      <c r="AH73" s="434"/>
      <c r="AI73" s="434"/>
      <c r="AJ73" s="434"/>
      <c r="AK73" s="434">
        <f t="shared" ref="AK73:AK82" si="13">SUM(G73,D73,J73,M73,AE73)</f>
        <v>800000</v>
      </c>
      <c r="AL73" s="348">
        <f t="shared" ref="AL73:AL83" si="14">SUM(H73,E73,K73,W73)</f>
        <v>58595.81</v>
      </c>
      <c r="AM73" s="356">
        <f t="shared" si="9"/>
        <v>7.3244762499999991E-2</v>
      </c>
    </row>
    <row r="74" spans="1:39" ht="24">
      <c r="A74" s="450"/>
      <c r="B74" s="449" t="s">
        <v>2747</v>
      </c>
      <c r="C74" s="451" t="s">
        <v>46</v>
      </c>
      <c r="D74" s="433">
        <v>0</v>
      </c>
      <c r="E74" s="691"/>
      <c r="F74" s="692"/>
      <c r="G74" s="433"/>
      <c r="H74" s="433"/>
      <c r="I74" s="447"/>
      <c r="J74" s="433"/>
      <c r="K74" s="433"/>
      <c r="L74" s="433"/>
      <c r="M74" s="434"/>
      <c r="N74" s="434"/>
      <c r="O74" s="434"/>
      <c r="P74" s="434"/>
      <c r="Q74" s="434"/>
      <c r="R74" s="434"/>
      <c r="S74" s="434"/>
      <c r="T74" s="434"/>
      <c r="U74" s="434"/>
      <c r="V74" s="433"/>
      <c r="W74" s="433"/>
      <c r="X74" s="433"/>
      <c r="Y74" s="434"/>
      <c r="Z74" s="434"/>
      <c r="AA74" s="434"/>
      <c r="AB74" s="434"/>
      <c r="AC74" s="434"/>
      <c r="AD74" s="434"/>
      <c r="AE74" s="434"/>
      <c r="AF74" s="434"/>
      <c r="AG74" s="434"/>
      <c r="AH74" s="434"/>
      <c r="AI74" s="434"/>
      <c r="AJ74" s="434"/>
      <c r="AK74" s="434">
        <f t="shared" si="13"/>
        <v>0</v>
      </c>
      <c r="AL74" s="348">
        <f t="shared" si="14"/>
        <v>0</v>
      </c>
      <c r="AM74" s="356"/>
    </row>
    <row r="75" spans="1:39" ht="24">
      <c r="A75" s="450"/>
      <c r="B75" s="449" t="s">
        <v>4801</v>
      </c>
      <c r="C75" s="451" t="s">
        <v>4802</v>
      </c>
      <c r="D75" s="433">
        <f>6000000+3000000</f>
        <v>9000000</v>
      </c>
      <c r="E75" s="691">
        <v>1520000</v>
      </c>
      <c r="F75" s="692">
        <f t="shared" si="3"/>
        <v>0.16888888888888889</v>
      </c>
      <c r="G75" s="433"/>
      <c r="H75" s="433"/>
      <c r="I75" s="447"/>
      <c r="J75" s="433"/>
      <c r="K75" s="433"/>
      <c r="L75" s="433"/>
      <c r="M75" s="434"/>
      <c r="N75" s="434"/>
      <c r="O75" s="434"/>
      <c r="P75" s="434"/>
      <c r="Q75" s="434"/>
      <c r="R75" s="434"/>
      <c r="S75" s="434"/>
      <c r="T75" s="434"/>
      <c r="U75" s="434"/>
      <c r="V75" s="433"/>
      <c r="W75" s="433"/>
      <c r="X75" s="433"/>
      <c r="Y75" s="434"/>
      <c r="Z75" s="434"/>
      <c r="AA75" s="434"/>
      <c r="AB75" s="434"/>
      <c r="AC75" s="434"/>
      <c r="AD75" s="434"/>
      <c r="AE75" s="434"/>
      <c r="AF75" s="434"/>
      <c r="AG75" s="434"/>
      <c r="AH75" s="434"/>
      <c r="AI75" s="434"/>
      <c r="AJ75" s="434"/>
      <c r="AK75" s="434">
        <f t="shared" si="13"/>
        <v>9000000</v>
      </c>
      <c r="AL75" s="348">
        <f t="shared" si="14"/>
        <v>1520000</v>
      </c>
      <c r="AM75" s="356">
        <f t="shared" si="9"/>
        <v>0.16888888888888889</v>
      </c>
    </row>
    <row r="76" spans="1:39" ht="24" hidden="1">
      <c r="A76" s="450"/>
      <c r="B76" s="449" t="s">
        <v>2761</v>
      </c>
      <c r="C76" s="451" t="s">
        <v>42</v>
      </c>
      <c r="D76" s="433">
        <v>0</v>
      </c>
      <c r="E76" s="691"/>
      <c r="F76" s="692"/>
      <c r="G76" s="433"/>
      <c r="H76" s="433"/>
      <c r="I76" s="447"/>
      <c r="J76" s="433"/>
      <c r="K76" s="433"/>
      <c r="L76" s="433"/>
      <c r="M76" s="434"/>
      <c r="N76" s="434"/>
      <c r="O76" s="434"/>
      <c r="P76" s="434"/>
      <c r="Q76" s="434"/>
      <c r="R76" s="434"/>
      <c r="S76" s="434"/>
      <c r="T76" s="434"/>
      <c r="U76" s="434"/>
      <c r="V76" s="433"/>
      <c r="W76" s="433"/>
      <c r="X76" s="433"/>
      <c r="Y76" s="434"/>
      <c r="Z76" s="434"/>
      <c r="AA76" s="434"/>
      <c r="AB76" s="434"/>
      <c r="AC76" s="434"/>
      <c r="AD76" s="434"/>
      <c r="AE76" s="434"/>
      <c r="AF76" s="434"/>
      <c r="AG76" s="434"/>
      <c r="AH76" s="434"/>
      <c r="AI76" s="434"/>
      <c r="AJ76" s="434"/>
      <c r="AK76" s="434">
        <f t="shared" si="13"/>
        <v>0</v>
      </c>
      <c r="AL76" s="348">
        <f t="shared" si="14"/>
        <v>0</v>
      </c>
      <c r="AM76" s="356"/>
    </row>
    <row r="77" spans="1:39" ht="48">
      <c r="A77" s="450"/>
      <c r="B77" s="449" t="s">
        <v>4784</v>
      </c>
      <c r="C77" s="451" t="s">
        <v>4786</v>
      </c>
      <c r="D77" s="433">
        <f>9000000-6000000</f>
        <v>3000000</v>
      </c>
      <c r="E77" s="691">
        <v>3038049.07</v>
      </c>
      <c r="F77" s="692">
        <f t="shared" si="3"/>
        <v>1.0126830233333333</v>
      </c>
      <c r="G77" s="433"/>
      <c r="H77" s="433"/>
      <c r="I77" s="447"/>
      <c r="J77" s="433"/>
      <c r="K77" s="433"/>
      <c r="L77" s="433"/>
      <c r="M77" s="434"/>
      <c r="N77" s="434"/>
      <c r="O77" s="434"/>
      <c r="P77" s="434"/>
      <c r="Q77" s="434"/>
      <c r="R77" s="434"/>
      <c r="S77" s="434"/>
      <c r="T77" s="434"/>
      <c r="U77" s="434"/>
      <c r="V77" s="433"/>
      <c r="W77" s="433"/>
      <c r="X77" s="433"/>
      <c r="Y77" s="434"/>
      <c r="Z77" s="434"/>
      <c r="AA77" s="434"/>
      <c r="AB77" s="434"/>
      <c r="AC77" s="434"/>
      <c r="AD77" s="434"/>
      <c r="AE77" s="434"/>
      <c r="AF77" s="434"/>
      <c r="AG77" s="434"/>
      <c r="AH77" s="434"/>
      <c r="AI77" s="434"/>
      <c r="AJ77" s="434"/>
      <c r="AK77" s="434">
        <f t="shared" si="13"/>
        <v>3000000</v>
      </c>
      <c r="AL77" s="348">
        <f t="shared" si="14"/>
        <v>3038049.07</v>
      </c>
      <c r="AM77" s="356">
        <f t="shared" si="9"/>
        <v>1.0126830233333333</v>
      </c>
    </row>
    <row r="78" spans="1:39" ht="24">
      <c r="A78" s="450"/>
      <c r="B78" s="449" t="s">
        <v>4783</v>
      </c>
      <c r="C78" s="451" t="s">
        <v>4787</v>
      </c>
      <c r="D78" s="433">
        <v>0</v>
      </c>
      <c r="E78" s="691">
        <v>0</v>
      </c>
      <c r="F78" s="692" t="e">
        <f t="shared" si="3"/>
        <v>#DIV/0!</v>
      </c>
      <c r="G78" s="433"/>
      <c r="H78" s="433"/>
      <c r="I78" s="447"/>
      <c r="J78" s="433"/>
      <c r="K78" s="433"/>
      <c r="L78" s="433"/>
      <c r="M78" s="434"/>
      <c r="N78" s="434"/>
      <c r="O78" s="434"/>
      <c r="P78" s="434"/>
      <c r="Q78" s="434"/>
      <c r="R78" s="434"/>
      <c r="S78" s="434"/>
      <c r="T78" s="434"/>
      <c r="U78" s="434"/>
      <c r="V78" s="433"/>
      <c r="W78" s="433"/>
      <c r="X78" s="433"/>
      <c r="Y78" s="434"/>
      <c r="Z78" s="434"/>
      <c r="AA78" s="434"/>
      <c r="AB78" s="434"/>
      <c r="AC78" s="434"/>
      <c r="AD78" s="434"/>
      <c r="AE78" s="434"/>
      <c r="AF78" s="434"/>
      <c r="AG78" s="434"/>
      <c r="AH78" s="434"/>
      <c r="AI78" s="434"/>
      <c r="AJ78" s="434"/>
      <c r="AK78" s="434">
        <f t="shared" si="13"/>
        <v>0</v>
      </c>
      <c r="AL78" s="348">
        <f t="shared" si="14"/>
        <v>0</v>
      </c>
      <c r="AM78" s="356" t="e">
        <f t="shared" si="9"/>
        <v>#DIV/0!</v>
      </c>
    </row>
    <row r="79" spans="1:39" ht="72" hidden="1">
      <c r="A79" s="450"/>
      <c r="B79" s="449" t="s">
        <v>2773</v>
      </c>
      <c r="C79" s="451" t="s">
        <v>3719</v>
      </c>
      <c r="D79" s="433">
        <v>0</v>
      </c>
      <c r="E79" s="691"/>
      <c r="F79" s="692" t="e">
        <f t="shared" si="3"/>
        <v>#DIV/0!</v>
      </c>
      <c r="G79" s="433"/>
      <c r="H79" s="433"/>
      <c r="I79" s="447"/>
      <c r="J79" s="433"/>
      <c r="K79" s="433"/>
      <c r="L79" s="433"/>
      <c r="M79" s="434"/>
      <c r="N79" s="434"/>
      <c r="O79" s="434"/>
      <c r="P79" s="434"/>
      <c r="Q79" s="434"/>
      <c r="R79" s="434"/>
      <c r="S79" s="434"/>
      <c r="T79" s="434"/>
      <c r="U79" s="434"/>
      <c r="V79" s="433"/>
      <c r="W79" s="433"/>
      <c r="X79" s="433"/>
      <c r="Y79" s="434"/>
      <c r="Z79" s="434"/>
      <c r="AA79" s="434"/>
      <c r="AB79" s="434"/>
      <c r="AC79" s="434"/>
      <c r="AD79" s="434"/>
      <c r="AE79" s="434"/>
      <c r="AF79" s="434"/>
      <c r="AG79" s="434"/>
      <c r="AH79" s="434"/>
      <c r="AI79" s="434"/>
      <c r="AJ79" s="434"/>
      <c r="AK79" s="434">
        <f t="shared" si="13"/>
        <v>0</v>
      </c>
      <c r="AL79" s="348">
        <f t="shared" si="14"/>
        <v>0</v>
      </c>
      <c r="AM79" s="356" t="e">
        <f t="shared" si="9"/>
        <v>#DIV/0!</v>
      </c>
    </row>
    <row r="80" spans="1:39" ht="48" hidden="1">
      <c r="A80" s="450"/>
      <c r="B80" s="449" t="s">
        <v>2775</v>
      </c>
      <c r="C80" s="451" t="s">
        <v>3720</v>
      </c>
      <c r="D80" s="433">
        <v>0</v>
      </c>
      <c r="E80" s="691"/>
      <c r="F80" s="692" t="e">
        <f t="shared" si="3"/>
        <v>#DIV/0!</v>
      </c>
      <c r="G80" s="433"/>
      <c r="H80" s="433"/>
      <c r="I80" s="447"/>
      <c r="J80" s="433"/>
      <c r="K80" s="433"/>
      <c r="L80" s="433"/>
      <c r="M80" s="434"/>
      <c r="N80" s="434"/>
      <c r="O80" s="434"/>
      <c r="P80" s="434"/>
      <c r="Q80" s="434"/>
      <c r="R80" s="434"/>
      <c r="S80" s="434"/>
      <c r="T80" s="434"/>
      <c r="U80" s="434"/>
      <c r="V80" s="433"/>
      <c r="W80" s="433"/>
      <c r="X80" s="433"/>
      <c r="Y80" s="434"/>
      <c r="Z80" s="434"/>
      <c r="AA80" s="434"/>
      <c r="AB80" s="434"/>
      <c r="AC80" s="434"/>
      <c r="AD80" s="434"/>
      <c r="AE80" s="434"/>
      <c r="AF80" s="434"/>
      <c r="AG80" s="434"/>
      <c r="AH80" s="434"/>
      <c r="AI80" s="434"/>
      <c r="AJ80" s="434"/>
      <c r="AK80" s="434">
        <f t="shared" si="13"/>
        <v>0</v>
      </c>
      <c r="AL80" s="348">
        <f t="shared" si="14"/>
        <v>0</v>
      </c>
      <c r="AM80" s="356" t="e">
        <f t="shared" si="9"/>
        <v>#DIV/0!</v>
      </c>
    </row>
    <row r="81" spans="1:39" ht="48" hidden="1">
      <c r="A81" s="450"/>
      <c r="B81" s="449" t="s">
        <v>2777</v>
      </c>
      <c r="C81" s="451" t="s">
        <v>3721</v>
      </c>
      <c r="D81" s="433">
        <v>0</v>
      </c>
      <c r="E81" s="691"/>
      <c r="F81" s="692" t="e">
        <f t="shared" si="3"/>
        <v>#DIV/0!</v>
      </c>
      <c r="G81" s="433"/>
      <c r="H81" s="433"/>
      <c r="I81" s="447"/>
      <c r="J81" s="433"/>
      <c r="K81" s="433"/>
      <c r="L81" s="433"/>
      <c r="M81" s="434"/>
      <c r="N81" s="434"/>
      <c r="O81" s="434"/>
      <c r="P81" s="434"/>
      <c r="Q81" s="434"/>
      <c r="R81" s="434"/>
      <c r="S81" s="434"/>
      <c r="T81" s="434"/>
      <c r="U81" s="434"/>
      <c r="V81" s="433"/>
      <c r="W81" s="433"/>
      <c r="X81" s="433"/>
      <c r="Y81" s="434"/>
      <c r="Z81" s="434"/>
      <c r="AA81" s="434"/>
      <c r="AB81" s="434"/>
      <c r="AC81" s="434"/>
      <c r="AD81" s="434"/>
      <c r="AE81" s="434"/>
      <c r="AF81" s="434"/>
      <c r="AG81" s="434"/>
      <c r="AH81" s="434"/>
      <c r="AI81" s="434"/>
      <c r="AJ81" s="434"/>
      <c r="AK81" s="434">
        <f t="shared" si="13"/>
        <v>0</v>
      </c>
      <c r="AL81" s="348">
        <f t="shared" si="14"/>
        <v>0</v>
      </c>
      <c r="AM81" s="356" t="e">
        <f t="shared" si="9"/>
        <v>#DIV/0!</v>
      </c>
    </row>
    <row r="82" spans="1:39" ht="24">
      <c r="A82" s="450"/>
      <c r="B82" s="449" t="s">
        <v>2779</v>
      </c>
      <c r="C82" s="451" t="s">
        <v>43</v>
      </c>
      <c r="D82" s="433">
        <v>100000</v>
      </c>
      <c r="E82" s="691">
        <v>36522</v>
      </c>
      <c r="F82" s="692">
        <f t="shared" si="3"/>
        <v>0.36521999999999999</v>
      </c>
      <c r="G82" s="433"/>
      <c r="H82" s="433"/>
      <c r="I82" s="447"/>
      <c r="J82" s="433"/>
      <c r="K82" s="433"/>
      <c r="L82" s="433"/>
      <c r="M82" s="434"/>
      <c r="N82" s="434"/>
      <c r="O82" s="434"/>
      <c r="P82" s="434"/>
      <c r="Q82" s="434"/>
      <c r="R82" s="434"/>
      <c r="S82" s="434"/>
      <c r="T82" s="434"/>
      <c r="U82" s="434"/>
      <c r="V82" s="433"/>
      <c r="W82" s="433"/>
      <c r="X82" s="433"/>
      <c r="Y82" s="434"/>
      <c r="Z82" s="434"/>
      <c r="AA82" s="434"/>
      <c r="AB82" s="434"/>
      <c r="AC82" s="434"/>
      <c r="AD82" s="434"/>
      <c r="AE82" s="434"/>
      <c r="AF82" s="434"/>
      <c r="AG82" s="434"/>
      <c r="AH82" s="434"/>
      <c r="AI82" s="434"/>
      <c r="AJ82" s="434"/>
      <c r="AK82" s="434">
        <f t="shared" si="13"/>
        <v>100000</v>
      </c>
      <c r="AL82" s="348">
        <f t="shared" si="14"/>
        <v>36522</v>
      </c>
      <c r="AM82" s="356">
        <f t="shared" si="9"/>
        <v>0.36521999999999999</v>
      </c>
    </row>
    <row r="83" spans="1:39">
      <c r="A83" s="138"/>
      <c r="B83" s="449" t="s">
        <v>5287</v>
      </c>
      <c r="C83" s="134" t="s">
        <v>5288</v>
      </c>
      <c r="D83" s="335">
        <v>600000</v>
      </c>
      <c r="E83" s="698">
        <v>273291.46999999997</v>
      </c>
      <c r="F83" s="699">
        <f t="shared" si="3"/>
        <v>0.45548578333333328</v>
      </c>
      <c r="G83" s="335"/>
      <c r="H83" s="335"/>
      <c r="I83" s="342"/>
      <c r="J83" s="335"/>
      <c r="K83" s="335"/>
      <c r="L83" s="335"/>
      <c r="M83" s="368"/>
      <c r="N83" s="368"/>
      <c r="O83" s="368"/>
      <c r="P83" s="368"/>
      <c r="Q83" s="368"/>
      <c r="R83" s="368"/>
      <c r="S83" s="368"/>
      <c r="T83" s="368"/>
      <c r="U83" s="368"/>
      <c r="V83" s="335"/>
      <c r="W83" s="335"/>
      <c r="X83" s="335"/>
      <c r="Y83" s="368"/>
      <c r="Z83" s="368"/>
      <c r="AA83" s="368"/>
      <c r="AB83" s="368"/>
      <c r="AC83" s="368"/>
      <c r="AD83" s="368"/>
      <c r="AE83" s="368"/>
      <c r="AF83" s="368"/>
      <c r="AG83" s="368"/>
      <c r="AH83" s="368"/>
      <c r="AI83" s="368"/>
      <c r="AJ83" s="368"/>
      <c r="AK83" s="368">
        <f>SUM(G83,D83)</f>
        <v>600000</v>
      </c>
      <c r="AL83" s="348">
        <f t="shared" si="14"/>
        <v>273291.46999999997</v>
      </c>
      <c r="AM83" s="356">
        <f t="shared" si="9"/>
        <v>0.45548578333333328</v>
      </c>
    </row>
    <row r="84" spans="1:39" ht="24" hidden="1">
      <c r="A84" s="138"/>
      <c r="B84" s="162" t="s">
        <v>2786</v>
      </c>
      <c r="C84" s="134" t="s">
        <v>44</v>
      </c>
      <c r="D84" s="335"/>
      <c r="E84" s="698"/>
      <c r="F84" s="699" t="e">
        <f t="shared" si="3"/>
        <v>#DIV/0!</v>
      </c>
      <c r="G84" s="335"/>
      <c r="H84" s="335"/>
      <c r="I84" s="342"/>
      <c r="J84" s="335"/>
      <c r="K84" s="335"/>
      <c r="L84" s="335"/>
      <c r="M84" s="368"/>
      <c r="N84" s="368"/>
      <c r="O84" s="368"/>
      <c r="P84" s="368"/>
      <c r="Q84" s="368"/>
      <c r="R84" s="368"/>
      <c r="S84" s="368"/>
      <c r="T84" s="368"/>
      <c r="U84" s="368"/>
      <c r="V84" s="335"/>
      <c r="W84" s="335"/>
      <c r="X84" s="335"/>
      <c r="Y84" s="368"/>
      <c r="Z84" s="368"/>
      <c r="AA84" s="368"/>
      <c r="AB84" s="368"/>
      <c r="AC84" s="368"/>
      <c r="AD84" s="368"/>
      <c r="AE84" s="368"/>
      <c r="AF84" s="368"/>
      <c r="AG84" s="368"/>
      <c r="AH84" s="368"/>
      <c r="AI84" s="368"/>
      <c r="AJ84" s="368"/>
      <c r="AK84" s="368">
        <f>SUM(G84,D84)</f>
        <v>0</v>
      </c>
      <c r="AL84" s="348"/>
      <c r="AM84" s="356" t="e">
        <f t="shared" si="9"/>
        <v>#DIV/0!</v>
      </c>
    </row>
    <row r="85" spans="1:39" hidden="1">
      <c r="A85" s="138"/>
      <c r="B85" s="162" t="s">
        <v>2790</v>
      </c>
      <c r="C85" s="134" t="s">
        <v>3722</v>
      </c>
      <c r="D85" s="335"/>
      <c r="E85" s="698"/>
      <c r="F85" s="699" t="e">
        <f t="shared" ref="F85:F137" si="15">E85/D85</f>
        <v>#DIV/0!</v>
      </c>
      <c r="G85" s="335"/>
      <c r="H85" s="335"/>
      <c r="I85" s="342"/>
      <c r="J85" s="335"/>
      <c r="K85" s="335"/>
      <c r="L85" s="335"/>
      <c r="M85" s="368"/>
      <c r="N85" s="368"/>
      <c r="O85" s="368"/>
      <c r="P85" s="368"/>
      <c r="Q85" s="368"/>
      <c r="R85" s="368"/>
      <c r="S85" s="368"/>
      <c r="T85" s="368"/>
      <c r="U85" s="368"/>
      <c r="V85" s="335"/>
      <c r="W85" s="335"/>
      <c r="X85" s="335"/>
      <c r="Y85" s="368"/>
      <c r="Z85" s="368"/>
      <c r="AA85" s="368"/>
      <c r="AB85" s="368"/>
      <c r="AC85" s="368"/>
      <c r="AD85" s="368"/>
      <c r="AE85" s="368"/>
      <c r="AF85" s="368"/>
      <c r="AG85" s="368"/>
      <c r="AH85" s="368"/>
      <c r="AI85" s="368"/>
      <c r="AJ85" s="368"/>
      <c r="AK85" s="368">
        <f>SUM(G85,D85)</f>
        <v>0</v>
      </c>
      <c r="AL85" s="348"/>
      <c r="AM85" s="356" t="e">
        <f t="shared" si="9"/>
        <v>#DIV/0!</v>
      </c>
    </row>
    <row r="86" spans="1:39" ht="24">
      <c r="A86" s="482" t="s">
        <v>2813</v>
      </c>
      <c r="B86" s="476"/>
      <c r="C86" s="477" t="s">
        <v>3723</v>
      </c>
      <c r="D86" s="478">
        <f>SUM(D87:D97)</f>
        <v>11220000</v>
      </c>
      <c r="E86" s="353">
        <f>SUM(E87:E97)</f>
        <v>4115086.09</v>
      </c>
      <c r="F86" s="340">
        <f>E86/D86</f>
        <v>0.3667634661319073</v>
      </c>
      <c r="G86" s="478">
        <f>SUM(G87:G97)</f>
        <v>507000</v>
      </c>
      <c r="H86" s="478">
        <f>SUM(H87:H97)</f>
        <v>226275.81</v>
      </c>
      <c r="I86" s="479">
        <f>H86/G86</f>
        <v>0.44630337278106508</v>
      </c>
      <c r="J86" s="478">
        <f>SUM(J87:J96)</f>
        <v>0</v>
      </c>
      <c r="K86" s="478">
        <f>SUM(K87:K96)</f>
        <v>0</v>
      </c>
      <c r="L86" s="478"/>
      <c r="M86" s="481"/>
      <c r="N86" s="481"/>
      <c r="O86" s="481"/>
      <c r="P86" s="481"/>
      <c r="Q86" s="481"/>
      <c r="R86" s="481"/>
      <c r="S86" s="481"/>
      <c r="T86" s="481"/>
      <c r="U86" s="481"/>
      <c r="V86" s="478">
        <f>SUM(V87:V96)</f>
        <v>0</v>
      </c>
      <c r="W86" s="478">
        <f>SUM(W87:W96)</f>
        <v>0</v>
      </c>
      <c r="X86" s="478"/>
      <c r="Y86" s="481"/>
      <c r="Z86" s="481"/>
      <c r="AA86" s="481"/>
      <c r="AB86" s="481"/>
      <c r="AC86" s="481"/>
      <c r="AD86" s="481"/>
      <c r="AE86" s="481">
        <f>AE98</f>
        <v>800000</v>
      </c>
      <c r="AF86" s="481">
        <f>AF98</f>
        <v>626593.86</v>
      </c>
      <c r="AG86" s="480">
        <f>AF86/AE86</f>
        <v>0.78324232500000002</v>
      </c>
      <c r="AH86" s="481"/>
      <c r="AI86" s="481"/>
      <c r="AJ86" s="481"/>
      <c r="AK86" s="481">
        <f>SUM(AK87:AK98)</f>
        <v>12527000</v>
      </c>
      <c r="AL86" s="524">
        <f>SUM(AL87:AL98)</f>
        <v>4967955.76</v>
      </c>
      <c r="AM86" s="525">
        <f t="shared" si="9"/>
        <v>0.39657984832761234</v>
      </c>
    </row>
    <row r="87" spans="1:39" ht="24">
      <c r="A87" s="450"/>
      <c r="B87" s="449" t="s">
        <v>4808</v>
      </c>
      <c r="C87" s="700" t="s">
        <v>4809</v>
      </c>
      <c r="D87" s="433">
        <v>0</v>
      </c>
      <c r="E87" s="691">
        <v>0</v>
      </c>
      <c r="F87" s="692" t="e">
        <f t="shared" si="15"/>
        <v>#DIV/0!</v>
      </c>
      <c r="G87" s="433"/>
      <c r="H87" s="433"/>
      <c r="I87" s="447"/>
      <c r="J87" s="433"/>
      <c r="K87" s="433"/>
      <c r="L87" s="433"/>
      <c r="M87" s="434"/>
      <c r="N87" s="434"/>
      <c r="O87" s="434"/>
      <c r="P87" s="434"/>
      <c r="Q87" s="434"/>
      <c r="R87" s="434"/>
      <c r="S87" s="434"/>
      <c r="T87" s="434"/>
      <c r="U87" s="434"/>
      <c r="V87" s="433"/>
      <c r="W87" s="433"/>
      <c r="X87" s="433"/>
      <c r="Y87" s="434"/>
      <c r="Z87" s="434"/>
      <c r="AA87" s="434"/>
      <c r="AB87" s="434"/>
      <c r="AC87" s="434"/>
      <c r="AD87" s="434"/>
      <c r="AE87" s="434"/>
      <c r="AF87" s="434"/>
      <c r="AG87" s="434"/>
      <c r="AH87" s="434"/>
      <c r="AI87" s="434"/>
      <c r="AJ87" s="434"/>
      <c r="AK87" s="434">
        <f t="shared" ref="AK87:AK97" si="16">SUM(G87,D87,J87,M87,AE87)</f>
        <v>0</v>
      </c>
      <c r="AL87" s="348">
        <f t="shared" ref="AL87:AL97" si="17">SUM(H87,E87,K87,W87)</f>
        <v>0</v>
      </c>
      <c r="AM87" s="356" t="e">
        <f t="shared" si="9"/>
        <v>#DIV/0!</v>
      </c>
    </row>
    <row r="88" spans="1:39" ht="24" hidden="1">
      <c r="A88" s="450"/>
      <c r="B88" s="449" t="s">
        <v>2835</v>
      </c>
      <c r="C88" s="446" t="s">
        <v>3724</v>
      </c>
      <c r="D88" s="433">
        <v>0</v>
      </c>
      <c r="E88" s="691"/>
      <c r="F88" s="692" t="e">
        <f t="shared" si="15"/>
        <v>#DIV/0!</v>
      </c>
      <c r="G88" s="433"/>
      <c r="H88" s="433"/>
      <c r="I88" s="447"/>
      <c r="J88" s="433"/>
      <c r="K88" s="433"/>
      <c r="L88" s="433"/>
      <c r="M88" s="434"/>
      <c r="N88" s="434"/>
      <c r="O88" s="434"/>
      <c r="P88" s="434"/>
      <c r="Q88" s="434"/>
      <c r="R88" s="434"/>
      <c r="S88" s="434"/>
      <c r="T88" s="434"/>
      <c r="U88" s="434"/>
      <c r="V88" s="433"/>
      <c r="W88" s="433"/>
      <c r="X88" s="433"/>
      <c r="Y88" s="434"/>
      <c r="Z88" s="434"/>
      <c r="AA88" s="434"/>
      <c r="AB88" s="434"/>
      <c r="AC88" s="434"/>
      <c r="AD88" s="434"/>
      <c r="AE88" s="434"/>
      <c r="AF88" s="434"/>
      <c r="AG88" s="434"/>
      <c r="AH88" s="434"/>
      <c r="AI88" s="434"/>
      <c r="AJ88" s="434"/>
      <c r="AK88" s="434">
        <f t="shared" si="16"/>
        <v>0</v>
      </c>
      <c r="AL88" s="348">
        <f t="shared" si="17"/>
        <v>0</v>
      </c>
      <c r="AM88" s="356" t="e">
        <f t="shared" si="9"/>
        <v>#DIV/0!</v>
      </c>
    </row>
    <row r="89" spans="1:39" ht="48">
      <c r="A89" s="450"/>
      <c r="B89" s="449" t="s">
        <v>4788</v>
      </c>
      <c r="C89" s="446" t="s">
        <v>4789</v>
      </c>
      <c r="D89" s="433">
        <v>500000</v>
      </c>
      <c r="E89" s="691">
        <v>551412.26</v>
      </c>
      <c r="F89" s="692">
        <f t="shared" si="15"/>
        <v>1.10282452</v>
      </c>
      <c r="G89" s="433"/>
      <c r="H89" s="433">
        <v>0</v>
      </c>
      <c r="I89" s="447"/>
      <c r="J89" s="433"/>
      <c r="K89" s="433"/>
      <c r="L89" s="433"/>
      <c r="M89" s="434"/>
      <c r="N89" s="434"/>
      <c r="O89" s="434"/>
      <c r="P89" s="434"/>
      <c r="Q89" s="434"/>
      <c r="R89" s="434"/>
      <c r="S89" s="434"/>
      <c r="T89" s="434"/>
      <c r="U89" s="434"/>
      <c r="V89" s="433"/>
      <c r="W89" s="433"/>
      <c r="X89" s="433"/>
      <c r="Y89" s="434"/>
      <c r="Z89" s="434"/>
      <c r="AA89" s="434"/>
      <c r="AB89" s="434"/>
      <c r="AC89" s="434"/>
      <c r="AD89" s="434"/>
      <c r="AE89" s="434"/>
      <c r="AF89" s="434"/>
      <c r="AG89" s="434"/>
      <c r="AH89" s="434"/>
      <c r="AI89" s="434"/>
      <c r="AJ89" s="434"/>
      <c r="AK89" s="434">
        <f t="shared" si="16"/>
        <v>500000</v>
      </c>
      <c r="AL89" s="348">
        <f t="shared" si="17"/>
        <v>551412.26</v>
      </c>
      <c r="AM89" s="356">
        <f t="shared" si="9"/>
        <v>1.10282452</v>
      </c>
    </row>
    <row r="90" spans="1:39" ht="36">
      <c r="A90" s="452"/>
      <c r="B90" s="453" t="s">
        <v>4941</v>
      </c>
      <c r="C90" s="701" t="s">
        <v>4942</v>
      </c>
      <c r="D90" s="1067">
        <v>7000000</v>
      </c>
      <c r="E90" s="702">
        <v>1864549</v>
      </c>
      <c r="F90" s="703">
        <f t="shared" si="15"/>
        <v>0.26636414285714288</v>
      </c>
      <c r="G90" s="434"/>
      <c r="H90" s="434">
        <v>0</v>
      </c>
      <c r="I90" s="45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f t="shared" si="16"/>
        <v>7000000</v>
      </c>
      <c r="AL90" s="348">
        <f t="shared" si="17"/>
        <v>1864549</v>
      </c>
      <c r="AM90" s="356">
        <f>AL90/AK90</f>
        <v>0.26636414285714288</v>
      </c>
    </row>
    <row r="91" spans="1:39">
      <c r="A91" s="450"/>
      <c r="B91" s="445">
        <v>742251</v>
      </c>
      <c r="C91" s="451" t="s">
        <v>4803</v>
      </c>
      <c r="D91" s="433">
        <v>300000</v>
      </c>
      <c r="E91" s="691">
        <v>135624.4</v>
      </c>
      <c r="F91" s="692">
        <f t="shared" si="15"/>
        <v>0.45208133333333334</v>
      </c>
      <c r="G91" s="433"/>
      <c r="H91" s="433"/>
      <c r="I91" s="447"/>
      <c r="J91" s="433"/>
      <c r="K91" s="433"/>
      <c r="L91" s="433"/>
      <c r="M91" s="434"/>
      <c r="N91" s="434"/>
      <c r="O91" s="434"/>
      <c r="P91" s="434"/>
      <c r="Q91" s="434"/>
      <c r="R91" s="434"/>
      <c r="S91" s="434"/>
      <c r="T91" s="434"/>
      <c r="U91" s="434"/>
      <c r="V91" s="433"/>
      <c r="W91" s="433"/>
      <c r="X91" s="433"/>
      <c r="Y91" s="434"/>
      <c r="Z91" s="434"/>
      <c r="AA91" s="434"/>
      <c r="AB91" s="434"/>
      <c r="AC91" s="434"/>
      <c r="AD91" s="434"/>
      <c r="AE91" s="434"/>
      <c r="AF91" s="434"/>
      <c r="AG91" s="434"/>
      <c r="AH91" s="434"/>
      <c r="AI91" s="434"/>
      <c r="AJ91" s="434"/>
      <c r="AK91" s="434">
        <f t="shared" si="16"/>
        <v>300000</v>
      </c>
      <c r="AL91" s="348">
        <f t="shared" si="17"/>
        <v>135624.4</v>
      </c>
      <c r="AM91" s="356"/>
    </row>
    <row r="92" spans="1:39" ht="24" hidden="1">
      <c r="A92" s="450"/>
      <c r="B92" s="445">
        <v>742252</v>
      </c>
      <c r="C92" s="446" t="s">
        <v>48</v>
      </c>
      <c r="D92" s="433">
        <v>0</v>
      </c>
      <c r="E92" s="691"/>
      <c r="F92" s="692" t="e">
        <f t="shared" si="15"/>
        <v>#DIV/0!</v>
      </c>
      <c r="G92" s="433"/>
      <c r="H92" s="433"/>
      <c r="I92" s="447"/>
      <c r="J92" s="433"/>
      <c r="K92" s="433"/>
      <c r="L92" s="433"/>
      <c r="M92" s="434"/>
      <c r="N92" s="434"/>
      <c r="O92" s="434"/>
      <c r="P92" s="434"/>
      <c r="Q92" s="434"/>
      <c r="R92" s="434"/>
      <c r="S92" s="434"/>
      <c r="T92" s="434"/>
      <c r="U92" s="434"/>
      <c r="V92" s="433"/>
      <c r="W92" s="433"/>
      <c r="X92" s="433"/>
      <c r="Y92" s="434"/>
      <c r="Z92" s="434"/>
      <c r="AA92" s="434"/>
      <c r="AB92" s="434"/>
      <c r="AC92" s="434"/>
      <c r="AD92" s="434"/>
      <c r="AE92" s="434"/>
      <c r="AF92" s="434"/>
      <c r="AG92" s="434"/>
      <c r="AH92" s="434"/>
      <c r="AI92" s="434"/>
      <c r="AJ92" s="434"/>
      <c r="AK92" s="434">
        <f t="shared" si="16"/>
        <v>0</v>
      </c>
      <c r="AL92" s="348">
        <f t="shared" si="17"/>
        <v>0</v>
      </c>
      <c r="AM92" s="356" t="e">
        <f t="shared" si="9"/>
        <v>#DIV/0!</v>
      </c>
    </row>
    <row r="93" spans="1:39" ht="24">
      <c r="A93" s="450"/>
      <c r="B93" s="445">
        <v>742253</v>
      </c>
      <c r="C93" s="451" t="s">
        <v>50</v>
      </c>
      <c r="D93" s="433">
        <v>300000</v>
      </c>
      <c r="E93" s="691">
        <v>92926.23</v>
      </c>
      <c r="F93" s="692">
        <f t="shared" si="15"/>
        <v>0.30975409999999998</v>
      </c>
      <c r="G93" s="433"/>
      <c r="H93" s="433"/>
      <c r="I93" s="447"/>
      <c r="J93" s="433"/>
      <c r="K93" s="433"/>
      <c r="L93" s="433"/>
      <c r="M93" s="434"/>
      <c r="N93" s="434"/>
      <c r="O93" s="434"/>
      <c r="P93" s="434"/>
      <c r="Q93" s="434"/>
      <c r="R93" s="434"/>
      <c r="S93" s="434"/>
      <c r="T93" s="434"/>
      <c r="U93" s="434"/>
      <c r="V93" s="433"/>
      <c r="W93" s="433"/>
      <c r="X93" s="433"/>
      <c r="Y93" s="434"/>
      <c r="Z93" s="434"/>
      <c r="AA93" s="434"/>
      <c r="AB93" s="434"/>
      <c r="AC93" s="434"/>
      <c r="AD93" s="434"/>
      <c r="AE93" s="434"/>
      <c r="AF93" s="434"/>
      <c r="AG93" s="434"/>
      <c r="AH93" s="434"/>
      <c r="AI93" s="434"/>
      <c r="AJ93" s="434"/>
      <c r="AK93" s="434">
        <f t="shared" si="16"/>
        <v>300000</v>
      </c>
      <c r="AL93" s="348">
        <f t="shared" si="17"/>
        <v>92926.23</v>
      </c>
      <c r="AM93" s="356">
        <f t="shared" si="9"/>
        <v>0.30975409999999998</v>
      </c>
    </row>
    <row r="94" spans="1:39" ht="24">
      <c r="A94" s="450"/>
      <c r="B94" s="445">
        <v>742255</v>
      </c>
      <c r="C94" s="451" t="s">
        <v>4804</v>
      </c>
      <c r="D94" s="433">
        <v>1500000</v>
      </c>
      <c r="E94" s="691">
        <v>815500</v>
      </c>
      <c r="F94" s="692">
        <f t="shared" si="15"/>
        <v>0.54366666666666663</v>
      </c>
      <c r="G94" s="433"/>
      <c r="H94" s="433"/>
      <c r="I94" s="447"/>
      <c r="J94" s="433"/>
      <c r="K94" s="433"/>
      <c r="L94" s="433"/>
      <c r="M94" s="434"/>
      <c r="N94" s="434"/>
      <c r="O94" s="434"/>
      <c r="P94" s="434"/>
      <c r="Q94" s="434"/>
      <c r="R94" s="434"/>
      <c r="S94" s="434"/>
      <c r="T94" s="434"/>
      <c r="U94" s="434"/>
      <c r="V94" s="433"/>
      <c r="W94" s="433"/>
      <c r="X94" s="433"/>
      <c r="Y94" s="434"/>
      <c r="Z94" s="434"/>
      <c r="AA94" s="434"/>
      <c r="AB94" s="434"/>
      <c r="AC94" s="434"/>
      <c r="AD94" s="434"/>
      <c r="AE94" s="434"/>
      <c r="AF94" s="434"/>
      <c r="AG94" s="434"/>
      <c r="AH94" s="434"/>
      <c r="AI94" s="434"/>
      <c r="AJ94" s="434"/>
      <c r="AK94" s="434">
        <f t="shared" si="16"/>
        <v>1500000</v>
      </c>
      <c r="AL94" s="348">
        <f t="shared" si="17"/>
        <v>815500</v>
      </c>
      <c r="AM94" s="356">
        <f t="shared" si="9"/>
        <v>0.54366666666666663</v>
      </c>
    </row>
    <row r="95" spans="1:39" ht="36">
      <c r="A95" s="450"/>
      <c r="B95" s="445">
        <v>742324</v>
      </c>
      <c r="C95" s="451" t="s">
        <v>5445</v>
      </c>
      <c r="D95" s="433">
        <v>20000</v>
      </c>
      <c r="E95" s="691"/>
      <c r="F95" s="692">
        <f t="shared" si="15"/>
        <v>0</v>
      </c>
      <c r="G95" s="433"/>
      <c r="H95" s="433"/>
      <c r="I95" s="447"/>
      <c r="J95" s="433"/>
      <c r="K95" s="433"/>
      <c r="L95" s="433"/>
      <c r="M95" s="434"/>
      <c r="N95" s="434"/>
      <c r="O95" s="434"/>
      <c r="P95" s="434"/>
      <c r="Q95" s="434"/>
      <c r="R95" s="434"/>
      <c r="S95" s="434"/>
      <c r="T95" s="434"/>
      <c r="U95" s="434"/>
      <c r="V95" s="433"/>
      <c r="W95" s="433"/>
      <c r="X95" s="433"/>
      <c r="Y95" s="434"/>
      <c r="Z95" s="434"/>
      <c r="AA95" s="434"/>
      <c r="AB95" s="434"/>
      <c r="AC95" s="434"/>
      <c r="AD95" s="434"/>
      <c r="AE95" s="434"/>
      <c r="AF95" s="434"/>
      <c r="AG95" s="434"/>
      <c r="AH95" s="434"/>
      <c r="AI95" s="434"/>
      <c r="AJ95" s="434"/>
      <c r="AK95" s="434">
        <f t="shared" si="16"/>
        <v>20000</v>
      </c>
      <c r="AL95" s="348">
        <f t="shared" si="17"/>
        <v>0</v>
      </c>
      <c r="AM95" s="356">
        <f t="shared" si="9"/>
        <v>0</v>
      </c>
    </row>
    <row r="96" spans="1:39" ht="24">
      <c r="A96" s="450"/>
      <c r="B96" s="445">
        <v>742351</v>
      </c>
      <c r="C96" s="451" t="s">
        <v>4790</v>
      </c>
      <c r="D96" s="433">
        <v>1600000</v>
      </c>
      <c r="E96" s="691">
        <v>655074.19999999995</v>
      </c>
      <c r="F96" s="692">
        <f t="shared" si="15"/>
        <v>0.40942137499999998</v>
      </c>
      <c r="G96" s="433"/>
      <c r="H96" s="433"/>
      <c r="I96" s="447"/>
      <c r="J96" s="433"/>
      <c r="K96" s="433"/>
      <c r="L96" s="433"/>
      <c r="M96" s="434"/>
      <c r="N96" s="434"/>
      <c r="O96" s="434"/>
      <c r="P96" s="434"/>
      <c r="Q96" s="434"/>
      <c r="R96" s="434"/>
      <c r="S96" s="434"/>
      <c r="T96" s="434"/>
      <c r="U96" s="434"/>
      <c r="V96" s="433"/>
      <c r="W96" s="433"/>
      <c r="X96" s="433"/>
      <c r="Y96" s="434"/>
      <c r="Z96" s="434"/>
      <c r="AA96" s="434"/>
      <c r="AB96" s="434"/>
      <c r="AC96" s="434"/>
      <c r="AD96" s="434"/>
      <c r="AE96" s="434"/>
      <c r="AF96" s="434"/>
      <c r="AG96" s="434"/>
      <c r="AH96" s="434"/>
      <c r="AI96" s="434"/>
      <c r="AJ96" s="434"/>
      <c r="AK96" s="434">
        <f t="shared" si="16"/>
        <v>1600000</v>
      </c>
      <c r="AL96" s="348">
        <f t="shared" si="17"/>
        <v>655074.19999999995</v>
      </c>
      <c r="AM96" s="356">
        <f t="shared" si="9"/>
        <v>0.40942137499999998</v>
      </c>
    </row>
    <row r="97" spans="1:39" ht="36">
      <c r="A97" s="452"/>
      <c r="B97" s="543">
        <v>742372</v>
      </c>
      <c r="C97" s="544" t="s">
        <v>4971</v>
      </c>
      <c r="D97" s="434"/>
      <c r="E97" s="702"/>
      <c r="F97" s="703"/>
      <c r="G97" s="434">
        <v>507000</v>
      </c>
      <c r="H97" s="434">
        <v>226275.81</v>
      </c>
      <c r="I97" s="454">
        <f>H97/G97</f>
        <v>0.44630337278106508</v>
      </c>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c r="AJ97" s="434"/>
      <c r="AK97" s="434">
        <f t="shared" si="16"/>
        <v>507000</v>
      </c>
      <c r="AL97" s="348">
        <f t="shared" si="17"/>
        <v>226275.81</v>
      </c>
      <c r="AM97" s="356">
        <f t="shared" si="9"/>
        <v>0.44630337278106508</v>
      </c>
    </row>
    <row r="98" spans="1:39" ht="24">
      <c r="A98" s="452"/>
      <c r="B98" s="543">
        <v>742378</v>
      </c>
      <c r="C98" s="544" t="s">
        <v>263</v>
      </c>
      <c r="D98" s="434"/>
      <c r="E98" s="702"/>
      <c r="F98" s="703"/>
      <c r="G98" s="434"/>
      <c r="H98" s="434"/>
      <c r="I98" s="454"/>
      <c r="J98" s="434"/>
      <c r="K98" s="434"/>
      <c r="L98" s="434"/>
      <c r="M98" s="434"/>
      <c r="N98" s="434"/>
      <c r="O98" s="434"/>
      <c r="P98" s="434"/>
      <c r="Q98" s="434"/>
      <c r="R98" s="434"/>
      <c r="S98" s="434"/>
      <c r="T98" s="434"/>
      <c r="U98" s="434"/>
      <c r="V98" s="434"/>
      <c r="W98" s="434"/>
      <c r="X98" s="434"/>
      <c r="Y98" s="434"/>
      <c r="Z98" s="434"/>
      <c r="AA98" s="434"/>
      <c r="AB98" s="434"/>
      <c r="AC98" s="434"/>
      <c r="AD98" s="434"/>
      <c r="AE98" s="434">
        <v>800000</v>
      </c>
      <c r="AF98" s="434">
        <v>626593.86</v>
      </c>
      <c r="AG98" s="454">
        <f>AF98/AE98</f>
        <v>0.78324232500000002</v>
      </c>
      <c r="AH98" s="434"/>
      <c r="AI98" s="434"/>
      <c r="AJ98" s="434"/>
      <c r="AK98" s="434">
        <f>AE98</f>
        <v>800000</v>
      </c>
      <c r="AL98" s="348">
        <f>AF98</f>
        <v>626593.86</v>
      </c>
      <c r="AM98" s="356">
        <f t="shared" si="9"/>
        <v>0.78324232500000002</v>
      </c>
    </row>
    <row r="99" spans="1:39" ht="24">
      <c r="A99" s="482" t="s">
        <v>2918</v>
      </c>
      <c r="B99" s="476"/>
      <c r="C99" s="477" t="s">
        <v>3725</v>
      </c>
      <c r="D99" s="478">
        <f>SUM(D100:D106)</f>
        <v>4646792</v>
      </c>
      <c r="E99" s="353">
        <f>SUM(E100:E106)</f>
        <v>3307115.58</v>
      </c>
      <c r="F99" s="340">
        <f t="shared" si="15"/>
        <v>0.71169864715270237</v>
      </c>
      <c r="G99" s="478">
        <f>SUM(G100:G102)</f>
        <v>0</v>
      </c>
      <c r="H99" s="478">
        <f>SUM(H100:H102)</f>
        <v>0</v>
      </c>
      <c r="I99" s="479"/>
      <c r="J99" s="478">
        <f>SUM(J100:J102)</f>
        <v>0</v>
      </c>
      <c r="K99" s="478">
        <f>SUM(K100:K102)</f>
        <v>0</v>
      </c>
      <c r="L99" s="478"/>
      <c r="M99" s="481"/>
      <c r="N99" s="481"/>
      <c r="O99" s="481"/>
      <c r="P99" s="481"/>
      <c r="Q99" s="481"/>
      <c r="R99" s="481"/>
      <c r="S99" s="481"/>
      <c r="T99" s="481"/>
      <c r="U99" s="481"/>
      <c r="V99" s="478">
        <f>SUM(V100:V102)</f>
        <v>0</v>
      </c>
      <c r="W99" s="478">
        <f>SUM(W100:W102)</f>
        <v>0</v>
      </c>
      <c r="X99" s="478"/>
      <c r="Y99" s="481"/>
      <c r="Z99" s="481"/>
      <c r="AA99" s="481"/>
      <c r="AB99" s="481"/>
      <c r="AC99" s="481"/>
      <c r="AD99" s="481"/>
      <c r="AE99" s="481"/>
      <c r="AF99" s="481"/>
      <c r="AG99" s="481"/>
      <c r="AH99" s="481"/>
      <c r="AI99" s="481"/>
      <c r="AJ99" s="481"/>
      <c r="AK99" s="481">
        <f>SUM(AK100:AK106)</f>
        <v>4646792</v>
      </c>
      <c r="AL99" s="524">
        <f>SUM(AL100:AL106)</f>
        <v>3307115.58</v>
      </c>
      <c r="AM99" s="525">
        <f t="shared" si="9"/>
        <v>0.71169864715270237</v>
      </c>
    </row>
    <row r="100" spans="1:39" ht="36">
      <c r="A100" s="450"/>
      <c r="B100" s="449" t="s">
        <v>2942</v>
      </c>
      <c r="C100" s="446" t="s">
        <v>3726</v>
      </c>
      <c r="D100" s="433">
        <v>4591792</v>
      </c>
      <c r="E100" s="691">
        <v>3292484.58</v>
      </c>
      <c r="F100" s="692">
        <f t="shared" si="15"/>
        <v>0.71703696073341305</v>
      </c>
      <c r="G100" s="433"/>
      <c r="H100" s="433"/>
      <c r="I100" s="447"/>
      <c r="J100" s="433"/>
      <c r="K100" s="433"/>
      <c r="L100" s="433"/>
      <c r="M100" s="434"/>
      <c r="N100" s="434"/>
      <c r="O100" s="434"/>
      <c r="P100" s="434"/>
      <c r="Q100" s="434"/>
      <c r="R100" s="434"/>
      <c r="S100" s="434"/>
      <c r="T100" s="434"/>
      <c r="U100" s="434"/>
      <c r="V100" s="433"/>
      <c r="W100" s="433"/>
      <c r="X100" s="433"/>
      <c r="Y100" s="434"/>
      <c r="Z100" s="434"/>
      <c r="AA100" s="434"/>
      <c r="AB100" s="434"/>
      <c r="AC100" s="434"/>
      <c r="AD100" s="434"/>
      <c r="AE100" s="434"/>
      <c r="AF100" s="434"/>
      <c r="AG100" s="434"/>
      <c r="AH100" s="434"/>
      <c r="AI100" s="434"/>
      <c r="AJ100" s="434"/>
      <c r="AK100" s="434">
        <f t="shared" ref="AK100:AK106" si="18">SUM(G100,D100,J100,M100,AE100)</f>
        <v>4591792</v>
      </c>
      <c r="AL100" s="348">
        <f t="shared" ref="AL100:AL106" si="19">SUM(H100,E100,K100,W100)</f>
        <v>3292484.58</v>
      </c>
      <c r="AM100" s="356">
        <f t="shared" si="9"/>
        <v>0.71703696073341305</v>
      </c>
    </row>
    <row r="101" spans="1:39" ht="48">
      <c r="A101" s="450"/>
      <c r="B101" s="449" t="s">
        <v>4791</v>
      </c>
      <c r="C101" s="446" t="s">
        <v>4792</v>
      </c>
      <c r="D101" s="433">
        <v>30000</v>
      </c>
      <c r="E101" s="691">
        <v>10000</v>
      </c>
      <c r="F101" s="692">
        <f t="shared" si="15"/>
        <v>0.33333333333333331</v>
      </c>
      <c r="G101" s="433"/>
      <c r="H101" s="433"/>
      <c r="I101" s="447"/>
      <c r="J101" s="433"/>
      <c r="K101" s="433"/>
      <c r="L101" s="433"/>
      <c r="M101" s="434"/>
      <c r="N101" s="434"/>
      <c r="O101" s="434"/>
      <c r="P101" s="434"/>
      <c r="Q101" s="434"/>
      <c r="R101" s="434"/>
      <c r="S101" s="434"/>
      <c r="T101" s="434"/>
      <c r="U101" s="434"/>
      <c r="V101" s="433"/>
      <c r="W101" s="433"/>
      <c r="X101" s="433"/>
      <c r="Y101" s="434"/>
      <c r="Z101" s="434"/>
      <c r="AA101" s="434"/>
      <c r="AB101" s="434"/>
      <c r="AC101" s="434"/>
      <c r="AD101" s="434"/>
      <c r="AE101" s="434"/>
      <c r="AF101" s="434"/>
      <c r="AG101" s="434"/>
      <c r="AH101" s="434"/>
      <c r="AI101" s="434"/>
      <c r="AJ101" s="434"/>
      <c r="AK101" s="434">
        <f t="shared" si="18"/>
        <v>30000</v>
      </c>
      <c r="AL101" s="348">
        <f t="shared" si="19"/>
        <v>10000</v>
      </c>
      <c r="AM101" s="356">
        <f t="shared" si="9"/>
        <v>0.33333333333333331</v>
      </c>
    </row>
    <row r="102" spans="1:39" ht="24" hidden="1">
      <c r="A102" s="450"/>
      <c r="B102" s="449" t="s">
        <v>2952</v>
      </c>
      <c r="C102" s="446" t="s">
        <v>3727</v>
      </c>
      <c r="D102" s="433">
        <v>0</v>
      </c>
      <c r="E102" s="691"/>
      <c r="F102" s="692" t="e">
        <f t="shared" si="15"/>
        <v>#DIV/0!</v>
      </c>
      <c r="G102" s="433"/>
      <c r="H102" s="433"/>
      <c r="I102" s="447"/>
      <c r="J102" s="433"/>
      <c r="K102" s="433"/>
      <c r="L102" s="433"/>
      <c r="M102" s="434"/>
      <c r="N102" s="434"/>
      <c r="O102" s="434"/>
      <c r="P102" s="434"/>
      <c r="Q102" s="434"/>
      <c r="R102" s="434"/>
      <c r="S102" s="434"/>
      <c r="T102" s="434"/>
      <c r="U102" s="434"/>
      <c r="V102" s="433"/>
      <c r="W102" s="433"/>
      <c r="X102" s="433"/>
      <c r="Y102" s="434"/>
      <c r="Z102" s="434"/>
      <c r="AA102" s="434"/>
      <c r="AB102" s="434"/>
      <c r="AC102" s="434"/>
      <c r="AD102" s="434"/>
      <c r="AE102" s="434"/>
      <c r="AF102" s="434"/>
      <c r="AG102" s="434"/>
      <c r="AH102" s="434"/>
      <c r="AI102" s="434"/>
      <c r="AJ102" s="434"/>
      <c r="AK102" s="434">
        <f t="shared" si="18"/>
        <v>0</v>
      </c>
      <c r="AL102" s="348">
        <f t="shared" si="19"/>
        <v>0</v>
      </c>
      <c r="AM102" s="356" t="e">
        <f t="shared" si="9"/>
        <v>#DIV/0!</v>
      </c>
    </row>
    <row r="103" spans="1:39" ht="24" hidden="1">
      <c r="A103" s="455" t="s">
        <v>2992</v>
      </c>
      <c r="B103" s="456"/>
      <c r="C103" s="457" t="s">
        <v>3728</v>
      </c>
      <c r="D103" s="458"/>
      <c r="E103" s="704"/>
      <c r="F103" s="705" t="e">
        <f t="shared" si="15"/>
        <v>#DIV/0!</v>
      </c>
      <c r="G103" s="458">
        <f>SUM(G104:G105)</f>
        <v>0</v>
      </c>
      <c r="H103" s="458"/>
      <c r="I103" s="459"/>
      <c r="J103" s="458"/>
      <c r="K103" s="458"/>
      <c r="L103" s="458"/>
      <c r="M103" s="460"/>
      <c r="N103" s="460"/>
      <c r="O103" s="460"/>
      <c r="P103" s="460"/>
      <c r="Q103" s="460"/>
      <c r="R103" s="460"/>
      <c r="S103" s="460"/>
      <c r="T103" s="460"/>
      <c r="U103" s="460"/>
      <c r="V103" s="458"/>
      <c r="W103" s="458"/>
      <c r="X103" s="458"/>
      <c r="Y103" s="460"/>
      <c r="Z103" s="460"/>
      <c r="AA103" s="460"/>
      <c r="AB103" s="460"/>
      <c r="AC103" s="460"/>
      <c r="AD103" s="460"/>
      <c r="AE103" s="460"/>
      <c r="AF103" s="460"/>
      <c r="AG103" s="460"/>
      <c r="AH103" s="460"/>
      <c r="AI103" s="460"/>
      <c r="AJ103" s="460"/>
      <c r="AK103" s="460">
        <f t="shared" si="18"/>
        <v>0</v>
      </c>
      <c r="AL103" s="347">
        <f t="shared" si="19"/>
        <v>0</v>
      </c>
      <c r="AM103" s="355" t="e">
        <f t="shared" ref="AM103:AM108" si="20">AL103/AK103</f>
        <v>#DIV/0!</v>
      </c>
    </row>
    <row r="104" spans="1:39" ht="36" hidden="1">
      <c r="A104" s="450"/>
      <c r="B104" s="449" t="s">
        <v>3001</v>
      </c>
      <c r="C104" s="446" t="s">
        <v>3729</v>
      </c>
      <c r="D104" s="433"/>
      <c r="E104" s="691"/>
      <c r="F104" s="692" t="e">
        <f t="shared" si="15"/>
        <v>#DIV/0!</v>
      </c>
      <c r="G104" s="433"/>
      <c r="H104" s="433"/>
      <c r="I104" s="447"/>
      <c r="J104" s="433"/>
      <c r="K104" s="433"/>
      <c r="L104" s="433"/>
      <c r="M104" s="434"/>
      <c r="N104" s="434"/>
      <c r="O104" s="434"/>
      <c r="P104" s="434"/>
      <c r="Q104" s="434"/>
      <c r="R104" s="434"/>
      <c r="S104" s="434"/>
      <c r="T104" s="434"/>
      <c r="U104" s="434"/>
      <c r="V104" s="433"/>
      <c r="W104" s="433"/>
      <c r="X104" s="433"/>
      <c r="Y104" s="434"/>
      <c r="Z104" s="434"/>
      <c r="AA104" s="434"/>
      <c r="AB104" s="434"/>
      <c r="AC104" s="434"/>
      <c r="AD104" s="434"/>
      <c r="AE104" s="434"/>
      <c r="AF104" s="434"/>
      <c r="AG104" s="434"/>
      <c r="AH104" s="434"/>
      <c r="AI104" s="434"/>
      <c r="AJ104" s="434"/>
      <c r="AK104" s="434">
        <f t="shared" si="18"/>
        <v>0</v>
      </c>
      <c r="AL104" s="348">
        <f t="shared" si="19"/>
        <v>0</v>
      </c>
      <c r="AM104" s="356" t="e">
        <f t="shared" si="20"/>
        <v>#DIV/0!</v>
      </c>
    </row>
    <row r="105" spans="1:39" ht="36" hidden="1">
      <c r="A105" s="450"/>
      <c r="B105" s="449" t="s">
        <v>3014</v>
      </c>
      <c r="C105" s="446" t="s">
        <v>3730</v>
      </c>
      <c r="D105" s="433"/>
      <c r="E105" s="691"/>
      <c r="F105" s="692" t="e">
        <f t="shared" si="15"/>
        <v>#DIV/0!</v>
      </c>
      <c r="G105" s="433"/>
      <c r="H105" s="433"/>
      <c r="I105" s="447"/>
      <c r="J105" s="433"/>
      <c r="K105" s="433"/>
      <c r="L105" s="433"/>
      <c r="M105" s="434"/>
      <c r="N105" s="434"/>
      <c r="O105" s="434"/>
      <c r="P105" s="434"/>
      <c r="Q105" s="434"/>
      <c r="R105" s="434"/>
      <c r="S105" s="434"/>
      <c r="T105" s="434"/>
      <c r="U105" s="434"/>
      <c r="V105" s="433"/>
      <c r="W105" s="433"/>
      <c r="X105" s="433"/>
      <c r="Y105" s="434"/>
      <c r="Z105" s="434"/>
      <c r="AA105" s="434"/>
      <c r="AB105" s="434"/>
      <c r="AC105" s="434"/>
      <c r="AD105" s="434"/>
      <c r="AE105" s="434"/>
      <c r="AF105" s="434"/>
      <c r="AG105" s="434"/>
      <c r="AH105" s="434"/>
      <c r="AI105" s="434"/>
      <c r="AJ105" s="434"/>
      <c r="AK105" s="434">
        <f t="shared" si="18"/>
        <v>0</v>
      </c>
      <c r="AL105" s="348">
        <f t="shared" si="19"/>
        <v>0</v>
      </c>
      <c r="AM105" s="356" t="e">
        <f t="shared" si="20"/>
        <v>#DIV/0!</v>
      </c>
    </row>
    <row r="106" spans="1:39" ht="36">
      <c r="A106" s="450"/>
      <c r="B106" s="449" t="s">
        <v>4805</v>
      </c>
      <c r="C106" s="446" t="s">
        <v>4806</v>
      </c>
      <c r="D106" s="433">
        <v>25000</v>
      </c>
      <c r="E106" s="691">
        <v>4631</v>
      </c>
      <c r="F106" s="692">
        <f t="shared" si="15"/>
        <v>0.18523999999999999</v>
      </c>
      <c r="G106" s="433"/>
      <c r="H106" s="433"/>
      <c r="I106" s="447"/>
      <c r="J106" s="433"/>
      <c r="K106" s="433"/>
      <c r="L106" s="433"/>
      <c r="M106" s="434"/>
      <c r="N106" s="434"/>
      <c r="O106" s="434"/>
      <c r="P106" s="434"/>
      <c r="Q106" s="434"/>
      <c r="R106" s="434"/>
      <c r="S106" s="434"/>
      <c r="T106" s="434"/>
      <c r="U106" s="434"/>
      <c r="V106" s="433"/>
      <c r="W106" s="433"/>
      <c r="X106" s="433"/>
      <c r="Y106" s="434"/>
      <c r="Z106" s="434"/>
      <c r="AA106" s="434"/>
      <c r="AB106" s="434"/>
      <c r="AC106" s="434"/>
      <c r="AD106" s="434"/>
      <c r="AE106" s="434"/>
      <c r="AF106" s="434"/>
      <c r="AG106" s="434"/>
      <c r="AH106" s="434"/>
      <c r="AI106" s="434"/>
      <c r="AJ106" s="434"/>
      <c r="AK106" s="434">
        <f t="shared" si="18"/>
        <v>25000</v>
      </c>
      <c r="AL106" s="348">
        <f t="shared" si="19"/>
        <v>4631</v>
      </c>
      <c r="AM106" s="356">
        <f t="shared" si="20"/>
        <v>0.18523999999999999</v>
      </c>
    </row>
    <row r="107" spans="1:39" s="1120" customFormat="1" ht="24">
      <c r="A107" s="1114" t="s">
        <v>2992</v>
      </c>
      <c r="B107" s="1115"/>
      <c r="C107" s="1095" t="s">
        <v>3728</v>
      </c>
      <c r="D107" s="1096">
        <f>D108</f>
        <v>300000</v>
      </c>
      <c r="E107" s="1116"/>
      <c r="F107" s="1117"/>
      <c r="G107" s="1096"/>
      <c r="H107" s="1096"/>
      <c r="I107" s="1113"/>
      <c r="J107" s="1096"/>
      <c r="K107" s="1096"/>
      <c r="L107" s="1096"/>
      <c r="M107" s="1096"/>
      <c r="N107" s="1096"/>
      <c r="O107" s="1096"/>
      <c r="P107" s="1096">
        <f>P108</f>
        <v>0</v>
      </c>
      <c r="Q107" s="1096">
        <f>Q108</f>
        <v>1262510</v>
      </c>
      <c r="R107" s="1113" t="e">
        <f t="shared" ref="R107:R108" si="21">Q107/P107</f>
        <v>#DIV/0!</v>
      </c>
      <c r="S107" s="1096"/>
      <c r="T107" s="1096"/>
      <c r="U107" s="1096"/>
      <c r="V107" s="1096"/>
      <c r="W107" s="1096"/>
      <c r="X107" s="1096"/>
      <c r="Y107" s="1096"/>
      <c r="Z107" s="1096"/>
      <c r="AA107" s="1096"/>
      <c r="AB107" s="1096"/>
      <c r="AC107" s="1096"/>
      <c r="AD107" s="1096"/>
      <c r="AE107" s="1096"/>
      <c r="AF107" s="1096"/>
      <c r="AG107" s="1096"/>
      <c r="AH107" s="1096"/>
      <c r="AI107" s="1096"/>
      <c r="AJ107" s="1096"/>
      <c r="AK107" s="1096">
        <f>SUM(AK108)</f>
        <v>300000</v>
      </c>
      <c r="AL107" s="1118">
        <f>SUM(AL108)</f>
        <v>1262510</v>
      </c>
      <c r="AM107" s="1119">
        <f t="shared" si="20"/>
        <v>4.2083666666666666</v>
      </c>
    </row>
    <row r="108" spans="1:39" ht="24">
      <c r="A108" s="452"/>
      <c r="B108" s="453" t="s">
        <v>5360</v>
      </c>
      <c r="C108" s="701" t="s">
        <v>5361</v>
      </c>
      <c r="D108" s="434">
        <v>300000</v>
      </c>
      <c r="E108" s="702"/>
      <c r="F108" s="703"/>
      <c r="G108" s="434"/>
      <c r="H108" s="434"/>
      <c r="I108" s="454"/>
      <c r="J108" s="434"/>
      <c r="K108" s="434"/>
      <c r="L108" s="434"/>
      <c r="M108" s="434"/>
      <c r="N108" s="434"/>
      <c r="O108" s="434"/>
      <c r="P108" s="434">
        <v>0</v>
      </c>
      <c r="Q108" s="434">
        <v>1262510</v>
      </c>
      <c r="R108" s="454" t="e">
        <f t="shared" si="21"/>
        <v>#DIV/0!</v>
      </c>
      <c r="S108" s="434"/>
      <c r="T108" s="434"/>
      <c r="U108" s="434"/>
      <c r="V108" s="434"/>
      <c r="W108" s="434"/>
      <c r="X108" s="434"/>
      <c r="Y108" s="434"/>
      <c r="Z108" s="434"/>
      <c r="AA108" s="434"/>
      <c r="AB108" s="434"/>
      <c r="AC108" s="434"/>
      <c r="AD108" s="434"/>
      <c r="AE108" s="434"/>
      <c r="AF108" s="434"/>
      <c r="AG108" s="434"/>
      <c r="AH108" s="434"/>
      <c r="AI108" s="434"/>
      <c r="AJ108" s="434"/>
      <c r="AK108" s="434">
        <f>SUM(D108:P108)</f>
        <v>300000</v>
      </c>
      <c r="AL108" s="348">
        <f>Q108</f>
        <v>1262510</v>
      </c>
      <c r="AM108" s="356">
        <f t="shared" si="20"/>
        <v>4.2083666666666666</v>
      </c>
    </row>
    <row r="109" spans="1:39" ht="24">
      <c r="A109" s="482" t="s">
        <v>3020</v>
      </c>
      <c r="B109" s="476"/>
      <c r="C109" s="477" t="s">
        <v>3731</v>
      </c>
      <c r="D109" s="478">
        <f>SUM(D110:D114)</f>
        <v>1800000</v>
      </c>
      <c r="E109" s="353">
        <f>SUM(E110:E114)</f>
        <v>419977.26</v>
      </c>
      <c r="F109" s="340">
        <f t="shared" si="15"/>
        <v>0.23332069999999999</v>
      </c>
      <c r="G109" s="478">
        <f>SUM(G110:G114)</f>
        <v>0</v>
      </c>
      <c r="H109" s="478">
        <f>SUM(H110:H114)</f>
        <v>0</v>
      </c>
      <c r="I109" s="479"/>
      <c r="J109" s="478">
        <f>SUM(J110:J114)</f>
        <v>0</v>
      </c>
      <c r="K109" s="478">
        <f>SUM(K110:K114)</f>
        <v>0</v>
      </c>
      <c r="L109" s="478"/>
      <c r="M109" s="481"/>
      <c r="N109" s="481"/>
      <c r="O109" s="481"/>
      <c r="P109" s="481"/>
      <c r="Q109" s="481"/>
      <c r="R109" s="481"/>
      <c r="S109" s="481"/>
      <c r="T109" s="481"/>
      <c r="U109" s="481"/>
      <c r="V109" s="478">
        <f>SUM(V110:V114)</f>
        <v>0</v>
      </c>
      <c r="W109" s="478">
        <f>SUM(W110:W114)</f>
        <v>0</v>
      </c>
      <c r="X109" s="478"/>
      <c r="Y109" s="481"/>
      <c r="Z109" s="481"/>
      <c r="AA109" s="481"/>
      <c r="AB109" s="481"/>
      <c r="AC109" s="481"/>
      <c r="AD109" s="481"/>
      <c r="AE109" s="481">
        <f>SUM(AE111)</f>
        <v>0</v>
      </c>
      <c r="AF109" s="481">
        <f>SUM(AF111:AF114)</f>
        <v>0</v>
      </c>
      <c r="AG109" s="480"/>
      <c r="AH109" s="480"/>
      <c r="AI109" s="480"/>
      <c r="AJ109" s="480"/>
      <c r="AK109" s="481">
        <f>SUM(AK110:AK114)</f>
        <v>1800000</v>
      </c>
      <c r="AL109" s="524">
        <f>SUM(AL110:AL114)</f>
        <v>419977.26</v>
      </c>
      <c r="AM109" s="525">
        <f t="shared" ref="AM109:AM136" si="22">AL109/AK109</f>
        <v>0.23332069999999999</v>
      </c>
    </row>
    <row r="110" spans="1:39" hidden="1">
      <c r="A110" s="138"/>
      <c r="B110" s="161" t="s">
        <v>3042</v>
      </c>
      <c r="C110" s="137" t="s">
        <v>3752</v>
      </c>
      <c r="D110" s="335"/>
      <c r="E110" s="698"/>
      <c r="F110" s="699" t="e">
        <f t="shared" si="15"/>
        <v>#DIV/0!</v>
      </c>
      <c r="G110" s="335"/>
      <c r="H110" s="335"/>
      <c r="I110" s="342" t="e">
        <f t="shared" ref="I110:I113" si="23">H110/G110</f>
        <v>#DIV/0!</v>
      </c>
      <c r="J110" s="335"/>
      <c r="K110" s="335"/>
      <c r="L110" s="335"/>
      <c r="M110" s="368"/>
      <c r="N110" s="368"/>
      <c r="O110" s="368"/>
      <c r="P110" s="368"/>
      <c r="Q110" s="368"/>
      <c r="R110" s="368"/>
      <c r="S110" s="368"/>
      <c r="T110" s="368"/>
      <c r="U110" s="368"/>
      <c r="V110" s="335"/>
      <c r="W110" s="335"/>
      <c r="X110" s="335"/>
      <c r="Y110" s="368"/>
      <c r="Z110" s="368"/>
      <c r="AA110" s="368"/>
      <c r="AB110" s="368"/>
      <c r="AC110" s="368"/>
      <c r="AD110" s="368"/>
      <c r="AE110" s="368"/>
      <c r="AF110" s="368"/>
      <c r="AG110" s="368"/>
      <c r="AH110" s="368"/>
      <c r="AI110" s="368"/>
      <c r="AJ110" s="368"/>
      <c r="AK110" s="368">
        <f>SUM(G110,D110)</f>
        <v>0</v>
      </c>
      <c r="AL110" s="348"/>
      <c r="AM110" s="356" t="e">
        <f t="shared" si="22"/>
        <v>#DIV/0!</v>
      </c>
    </row>
    <row r="111" spans="1:39" ht="36" hidden="1">
      <c r="A111" s="546"/>
      <c r="B111" s="453" t="s">
        <v>4979</v>
      </c>
      <c r="C111" s="547" t="s">
        <v>4980</v>
      </c>
      <c r="D111" s="368"/>
      <c r="E111" s="706">
        <v>0</v>
      </c>
      <c r="F111" s="707"/>
      <c r="G111" s="368"/>
      <c r="H111" s="368"/>
      <c r="I111" s="432"/>
      <c r="J111" s="368"/>
      <c r="K111" s="368"/>
      <c r="L111" s="368"/>
      <c r="M111" s="368"/>
      <c r="N111" s="368"/>
      <c r="O111" s="368"/>
      <c r="P111" s="368"/>
      <c r="Q111" s="368"/>
      <c r="R111" s="368"/>
      <c r="S111" s="368"/>
      <c r="T111" s="368"/>
      <c r="U111" s="368"/>
      <c r="V111" s="368"/>
      <c r="W111" s="368"/>
      <c r="X111" s="368"/>
      <c r="Y111" s="368"/>
      <c r="Z111" s="368"/>
      <c r="AA111" s="368"/>
      <c r="AB111" s="1102"/>
      <c r="AC111" s="1102"/>
      <c r="AD111" s="1102"/>
      <c r="AE111" s="708">
        <v>0</v>
      </c>
      <c r="AF111" s="368"/>
      <c r="AG111" s="432" t="e">
        <f>AF111/AE111</f>
        <v>#DIV/0!</v>
      </c>
      <c r="AH111" s="432"/>
      <c r="AI111" s="432"/>
      <c r="AJ111" s="432"/>
      <c r="AK111" s="368">
        <f>SUM(G111,D111,J111,M111,AE111)</f>
        <v>0</v>
      </c>
      <c r="AL111" s="348">
        <v>0</v>
      </c>
      <c r="AM111" s="356" t="e">
        <f t="shared" si="22"/>
        <v>#DIV/0!</v>
      </c>
    </row>
    <row r="112" spans="1:39" ht="24" hidden="1">
      <c r="A112" s="138"/>
      <c r="B112" s="161" t="s">
        <v>3044</v>
      </c>
      <c r="C112" s="137" t="s">
        <v>3753</v>
      </c>
      <c r="D112" s="335"/>
      <c r="E112" s="698"/>
      <c r="F112" s="699" t="e">
        <f t="shared" si="15"/>
        <v>#DIV/0!</v>
      </c>
      <c r="G112" s="335"/>
      <c r="H112" s="335"/>
      <c r="I112" s="342" t="e">
        <f t="shared" si="23"/>
        <v>#DIV/0!</v>
      </c>
      <c r="J112" s="335"/>
      <c r="K112" s="335"/>
      <c r="L112" s="335"/>
      <c r="M112" s="368"/>
      <c r="N112" s="368"/>
      <c r="O112" s="368"/>
      <c r="P112" s="368"/>
      <c r="Q112" s="368"/>
      <c r="R112" s="368"/>
      <c r="S112" s="368"/>
      <c r="T112" s="368"/>
      <c r="U112" s="368"/>
      <c r="V112" s="335"/>
      <c r="W112" s="335"/>
      <c r="X112" s="335"/>
      <c r="Y112" s="368"/>
      <c r="Z112" s="368"/>
      <c r="AA112" s="368"/>
      <c r="AB112" s="368"/>
      <c r="AC112" s="368"/>
      <c r="AD112" s="368"/>
      <c r="AE112" s="368"/>
      <c r="AF112" s="368"/>
      <c r="AG112" s="368"/>
      <c r="AH112" s="368"/>
      <c r="AI112" s="368"/>
      <c r="AJ112" s="368"/>
      <c r="AK112" s="368">
        <f>SUM(G112,D112,J112,M112,AE112)</f>
        <v>0</v>
      </c>
      <c r="AL112" s="348">
        <f>SUM(H112,E112,K112,W112)</f>
        <v>0</v>
      </c>
      <c r="AM112" s="356" t="e">
        <f t="shared" si="22"/>
        <v>#DIV/0!</v>
      </c>
    </row>
    <row r="113" spans="1:42" ht="36" hidden="1">
      <c r="A113" s="138"/>
      <c r="B113" s="161" t="s">
        <v>3046</v>
      </c>
      <c r="C113" s="137" t="s">
        <v>3754</v>
      </c>
      <c r="D113" s="335"/>
      <c r="E113" s="698"/>
      <c r="F113" s="699" t="e">
        <f t="shared" si="15"/>
        <v>#DIV/0!</v>
      </c>
      <c r="G113" s="335"/>
      <c r="H113" s="335"/>
      <c r="I113" s="342" t="e">
        <f t="shared" si="23"/>
        <v>#DIV/0!</v>
      </c>
      <c r="J113" s="335"/>
      <c r="K113" s="335"/>
      <c r="L113" s="335"/>
      <c r="M113" s="368"/>
      <c r="N113" s="368"/>
      <c r="O113" s="368"/>
      <c r="P113" s="368"/>
      <c r="Q113" s="368"/>
      <c r="R113" s="368"/>
      <c r="S113" s="368"/>
      <c r="T113" s="368"/>
      <c r="U113" s="368"/>
      <c r="V113" s="335"/>
      <c r="W113" s="335"/>
      <c r="X113" s="335"/>
      <c r="Y113" s="368"/>
      <c r="Z113" s="368"/>
      <c r="AA113" s="368"/>
      <c r="AB113" s="368"/>
      <c r="AC113" s="368"/>
      <c r="AD113" s="368"/>
      <c r="AE113" s="368"/>
      <c r="AF113" s="368"/>
      <c r="AG113" s="368"/>
      <c r="AH113" s="368"/>
      <c r="AI113" s="368"/>
      <c r="AJ113" s="368"/>
      <c r="AK113" s="368">
        <f>SUM(G113,D113,J113,M113,AE113)</f>
        <v>0</v>
      </c>
      <c r="AL113" s="348">
        <f>SUM(H113,E113,K113,W113)</f>
        <v>0</v>
      </c>
      <c r="AM113" s="356" t="e">
        <f t="shared" si="22"/>
        <v>#DIV/0!</v>
      </c>
    </row>
    <row r="114" spans="1:42">
      <c r="A114" s="450"/>
      <c r="B114" s="449" t="s">
        <v>4793</v>
      </c>
      <c r="C114" s="451" t="s">
        <v>4794</v>
      </c>
      <c r="D114" s="433">
        <v>1800000</v>
      </c>
      <c r="E114" s="691">
        <v>419977.26</v>
      </c>
      <c r="F114" s="692">
        <f t="shared" si="15"/>
        <v>0.23332069999999999</v>
      </c>
      <c r="G114" s="433">
        <v>0</v>
      </c>
      <c r="H114" s="433">
        <v>0</v>
      </c>
      <c r="I114" s="447"/>
      <c r="J114" s="433"/>
      <c r="K114" s="433"/>
      <c r="L114" s="433"/>
      <c r="M114" s="434"/>
      <c r="N114" s="434"/>
      <c r="O114" s="434"/>
      <c r="P114" s="434"/>
      <c r="Q114" s="434"/>
      <c r="R114" s="434"/>
      <c r="S114" s="434"/>
      <c r="T114" s="434"/>
      <c r="U114" s="434"/>
      <c r="V114" s="433"/>
      <c r="W114" s="433"/>
      <c r="X114" s="433"/>
      <c r="Y114" s="434"/>
      <c r="Z114" s="434"/>
      <c r="AA114" s="434"/>
      <c r="AB114" s="434"/>
      <c r="AC114" s="434"/>
      <c r="AD114" s="434"/>
      <c r="AE114" s="434"/>
      <c r="AF114" s="434"/>
      <c r="AG114" s="434"/>
      <c r="AH114" s="434"/>
      <c r="AI114" s="434"/>
      <c r="AJ114" s="434"/>
      <c r="AK114" s="434">
        <f>SUM(G114,D114,J114,M114,AE114)</f>
        <v>1800000</v>
      </c>
      <c r="AL114" s="348">
        <f>SUM(H114,E114,K114,W114)</f>
        <v>419977.26</v>
      </c>
      <c r="AM114" s="356">
        <f t="shared" si="22"/>
        <v>0.23332069999999999</v>
      </c>
    </row>
    <row r="115" spans="1:42" ht="24">
      <c r="A115" s="475" t="s">
        <v>3060</v>
      </c>
      <c r="B115" s="476"/>
      <c r="C115" s="477" t="s">
        <v>3732</v>
      </c>
      <c r="D115" s="478">
        <f>SUM(D116)</f>
        <v>459559</v>
      </c>
      <c r="E115" s="353">
        <f>SUM(E116)</f>
        <v>136217.98000000001</v>
      </c>
      <c r="F115" s="340">
        <f t="shared" si="15"/>
        <v>0.29641021065847911</v>
      </c>
      <c r="G115" s="478">
        <f>SUM(G117)</f>
        <v>0</v>
      </c>
      <c r="H115" s="478">
        <f>SUM(H116)</f>
        <v>0</v>
      </c>
      <c r="I115" s="479"/>
      <c r="J115" s="478"/>
      <c r="K115" s="478"/>
      <c r="L115" s="478"/>
      <c r="M115" s="481"/>
      <c r="N115" s="481"/>
      <c r="O115" s="481"/>
      <c r="P115" s="481"/>
      <c r="Q115" s="481"/>
      <c r="R115" s="481"/>
      <c r="S115" s="481"/>
      <c r="T115" s="481"/>
      <c r="U115" s="481"/>
      <c r="V115" s="478"/>
      <c r="W115" s="478"/>
      <c r="X115" s="478"/>
      <c r="Y115" s="481"/>
      <c r="Z115" s="481"/>
      <c r="AA115" s="481"/>
      <c r="AB115" s="481"/>
      <c r="AC115" s="481"/>
      <c r="AD115" s="481"/>
      <c r="AE115" s="481"/>
      <c r="AF115" s="481"/>
      <c r="AG115" s="481"/>
      <c r="AH115" s="481"/>
      <c r="AI115" s="481"/>
      <c r="AJ115" s="481"/>
      <c r="AK115" s="481">
        <f>AK116</f>
        <v>459559</v>
      </c>
      <c r="AL115" s="524">
        <f>SUM(AL116)</f>
        <v>136217.98000000001</v>
      </c>
      <c r="AM115" s="525">
        <f t="shared" si="22"/>
        <v>0.29641021065847911</v>
      </c>
    </row>
    <row r="116" spans="1:42" ht="36">
      <c r="A116" s="532" t="s">
        <v>4963</v>
      </c>
      <c r="B116" s="531"/>
      <c r="C116" s="709" t="s">
        <v>4966</v>
      </c>
      <c r="D116" s="481">
        <f>SUM(D117)</f>
        <v>459559</v>
      </c>
      <c r="E116" s="710">
        <f>SUM(E117)</f>
        <v>136217.98000000001</v>
      </c>
      <c r="F116" s="711">
        <f t="shared" si="15"/>
        <v>0.29641021065847911</v>
      </c>
      <c r="G116" s="481"/>
      <c r="H116" s="481"/>
      <c r="I116" s="480"/>
      <c r="J116" s="481"/>
      <c r="K116" s="481"/>
      <c r="L116" s="481"/>
      <c r="M116" s="481"/>
      <c r="N116" s="481"/>
      <c r="O116" s="481"/>
      <c r="P116" s="481"/>
      <c r="Q116" s="481"/>
      <c r="R116" s="481"/>
      <c r="S116" s="481"/>
      <c r="T116" s="481"/>
      <c r="U116" s="481"/>
      <c r="V116" s="481"/>
      <c r="W116" s="481"/>
      <c r="X116" s="481"/>
      <c r="Y116" s="481"/>
      <c r="Z116" s="481"/>
      <c r="AA116" s="481"/>
      <c r="AB116" s="481"/>
      <c r="AC116" s="481"/>
      <c r="AD116" s="481"/>
      <c r="AE116" s="481"/>
      <c r="AF116" s="481"/>
      <c r="AG116" s="481"/>
      <c r="AH116" s="481"/>
      <c r="AI116" s="481"/>
      <c r="AJ116" s="481"/>
      <c r="AK116" s="481">
        <f>AK117</f>
        <v>459559</v>
      </c>
      <c r="AL116" s="524">
        <f>SUM(AL117)</f>
        <v>136217.98000000001</v>
      </c>
      <c r="AM116" s="525">
        <f t="shared" si="22"/>
        <v>0.29641021065847911</v>
      </c>
    </row>
    <row r="117" spans="1:42" ht="36">
      <c r="A117" s="138"/>
      <c r="B117" s="449" t="s">
        <v>4964</v>
      </c>
      <c r="C117" s="137" t="s">
        <v>4965</v>
      </c>
      <c r="D117" s="335">
        <v>459559</v>
      </c>
      <c r="E117" s="698">
        <v>136217.98000000001</v>
      </c>
      <c r="F117" s="699">
        <f t="shared" si="15"/>
        <v>0.29641021065847911</v>
      </c>
      <c r="G117" s="335"/>
      <c r="H117" s="335"/>
      <c r="I117" s="342"/>
      <c r="J117" s="335"/>
      <c r="K117" s="335"/>
      <c r="L117" s="335"/>
      <c r="M117" s="368"/>
      <c r="N117" s="368"/>
      <c r="O117" s="368"/>
      <c r="P117" s="368"/>
      <c r="Q117" s="368"/>
      <c r="R117" s="368"/>
      <c r="S117" s="368"/>
      <c r="T117" s="368"/>
      <c r="U117" s="368"/>
      <c r="V117" s="335"/>
      <c r="W117" s="335"/>
      <c r="X117" s="335"/>
      <c r="Y117" s="368"/>
      <c r="Z117" s="368"/>
      <c r="AA117" s="368"/>
      <c r="AB117" s="368"/>
      <c r="AC117" s="368"/>
      <c r="AD117" s="368"/>
      <c r="AE117" s="368"/>
      <c r="AF117" s="368"/>
      <c r="AG117" s="368"/>
      <c r="AH117" s="368"/>
      <c r="AI117" s="368"/>
      <c r="AJ117" s="368"/>
      <c r="AK117" s="368">
        <f>SUM(G117,D117,J117,M117,AE117)</f>
        <v>459559</v>
      </c>
      <c r="AL117" s="348">
        <f>SUM(H117,E117,K117,W117)</f>
        <v>136217.98000000001</v>
      </c>
      <c r="AM117" s="356">
        <f t="shared" si="22"/>
        <v>0.29641021065847911</v>
      </c>
      <c r="AP117" s="613"/>
    </row>
    <row r="118" spans="1:42" ht="24" hidden="1">
      <c r="A118" s="475" t="s">
        <v>4972</v>
      </c>
      <c r="B118" s="476"/>
      <c r="C118" s="477" t="s">
        <v>4975</v>
      </c>
      <c r="D118" s="478">
        <f>SUM(D119)</f>
        <v>0</v>
      </c>
      <c r="E118" s="353">
        <f>SUM(E119)</f>
        <v>0</v>
      </c>
      <c r="F118" s="340"/>
      <c r="G118" s="478">
        <f>SUM(G119)</f>
        <v>0</v>
      </c>
      <c r="H118" s="478">
        <f>SUM(H119)</f>
        <v>0</v>
      </c>
      <c r="I118" s="479"/>
      <c r="J118" s="478">
        <f>SUM(J119)</f>
        <v>0</v>
      </c>
      <c r="K118" s="478">
        <f>SUM(K119)</f>
        <v>0</v>
      </c>
      <c r="L118" s="478"/>
      <c r="M118" s="481"/>
      <c r="N118" s="481"/>
      <c r="O118" s="481"/>
      <c r="P118" s="481"/>
      <c r="Q118" s="481"/>
      <c r="R118" s="481"/>
      <c r="S118" s="481"/>
      <c r="T118" s="481"/>
      <c r="U118" s="481"/>
      <c r="V118" s="478">
        <f t="shared" ref="V118:X119" si="24">SUM(V119)</f>
        <v>0</v>
      </c>
      <c r="W118" s="478">
        <f t="shared" si="24"/>
        <v>0</v>
      </c>
      <c r="X118" s="478">
        <f t="shared" si="24"/>
        <v>0</v>
      </c>
      <c r="Y118" s="481"/>
      <c r="Z118" s="481">
        <f>SUM(Z119)</f>
        <v>0</v>
      </c>
      <c r="AA118" s="481">
        <f>SUM(AA119)</f>
        <v>0</v>
      </c>
      <c r="AB118" s="481"/>
      <c r="AC118" s="481"/>
      <c r="AD118" s="481"/>
      <c r="AE118" s="481"/>
      <c r="AF118" s="481"/>
      <c r="AG118" s="481"/>
      <c r="AH118" s="481"/>
      <c r="AI118" s="481"/>
      <c r="AJ118" s="481"/>
      <c r="AK118" s="481">
        <f>SUM(AK119)</f>
        <v>0</v>
      </c>
      <c r="AL118" s="524">
        <f>SUM(AL119)</f>
        <v>0</v>
      </c>
      <c r="AM118" s="525" t="e">
        <f t="shared" si="22"/>
        <v>#DIV/0!</v>
      </c>
    </row>
    <row r="119" spans="1:42" ht="24" hidden="1">
      <c r="A119" s="532" t="s">
        <v>4974</v>
      </c>
      <c r="B119" s="531"/>
      <c r="C119" s="477" t="s">
        <v>4975</v>
      </c>
      <c r="D119" s="481">
        <f>SUM(D120)</f>
        <v>0</v>
      </c>
      <c r="E119" s="710">
        <f>SUM(E120)</f>
        <v>0</v>
      </c>
      <c r="F119" s="711"/>
      <c r="G119" s="481">
        <f>SUM(G120)</f>
        <v>0</v>
      </c>
      <c r="H119" s="481">
        <f>SUM(H120)</f>
        <v>0</v>
      </c>
      <c r="I119" s="480"/>
      <c r="J119" s="481">
        <f>SUM(J120)</f>
        <v>0</v>
      </c>
      <c r="K119" s="481">
        <f>SUM(K120)</f>
        <v>0</v>
      </c>
      <c r="L119" s="481"/>
      <c r="M119" s="481"/>
      <c r="N119" s="481"/>
      <c r="O119" s="481"/>
      <c r="P119" s="481"/>
      <c r="Q119" s="481"/>
      <c r="R119" s="481"/>
      <c r="S119" s="481"/>
      <c r="T119" s="481"/>
      <c r="U119" s="481"/>
      <c r="V119" s="481">
        <f t="shared" si="24"/>
        <v>0</v>
      </c>
      <c r="W119" s="481">
        <f t="shared" si="24"/>
        <v>0</v>
      </c>
      <c r="X119" s="481">
        <f t="shared" si="24"/>
        <v>0</v>
      </c>
      <c r="Y119" s="481"/>
      <c r="Z119" s="481">
        <f>SUM(Z120)</f>
        <v>0</v>
      </c>
      <c r="AA119" s="481">
        <f>SUM(AA120)</f>
        <v>0</v>
      </c>
      <c r="AB119" s="481"/>
      <c r="AC119" s="481"/>
      <c r="AD119" s="481"/>
      <c r="AE119" s="481"/>
      <c r="AF119" s="481"/>
      <c r="AG119" s="481"/>
      <c r="AH119" s="481"/>
      <c r="AI119" s="481"/>
      <c r="AJ119" s="481"/>
      <c r="AK119" s="481">
        <f>SUM(AK120)</f>
        <v>0</v>
      </c>
      <c r="AL119" s="524">
        <f>SUM(AL120)</f>
        <v>0</v>
      </c>
      <c r="AM119" s="525" t="e">
        <f t="shared" si="22"/>
        <v>#DIV/0!</v>
      </c>
    </row>
    <row r="120" spans="1:42" ht="36" hidden="1">
      <c r="A120" s="138"/>
      <c r="B120" s="136" t="s">
        <v>4973</v>
      </c>
      <c r="C120" s="137" t="s">
        <v>4976</v>
      </c>
      <c r="D120" s="335"/>
      <c r="E120" s="698">
        <v>0</v>
      </c>
      <c r="F120" s="699"/>
      <c r="G120" s="335"/>
      <c r="H120" s="335"/>
      <c r="I120" s="342"/>
      <c r="J120" s="335"/>
      <c r="K120" s="335"/>
      <c r="L120" s="335"/>
      <c r="M120" s="368"/>
      <c r="N120" s="368"/>
      <c r="O120" s="368"/>
      <c r="P120" s="368"/>
      <c r="Q120" s="368"/>
      <c r="R120" s="368"/>
      <c r="S120" s="368"/>
      <c r="T120" s="368"/>
      <c r="U120" s="368"/>
      <c r="V120" s="335"/>
      <c r="W120" s="335"/>
      <c r="X120" s="335"/>
      <c r="Y120" s="368"/>
      <c r="Z120" s="368"/>
      <c r="AA120" s="368"/>
      <c r="AB120" s="368"/>
      <c r="AC120" s="368"/>
      <c r="AD120" s="368"/>
      <c r="AE120" s="368"/>
      <c r="AF120" s="368"/>
      <c r="AG120" s="368"/>
      <c r="AH120" s="368"/>
      <c r="AI120" s="368"/>
      <c r="AJ120" s="368"/>
      <c r="AK120" s="368">
        <f>SUM(G120,D120,J120,M120,AE120)</f>
        <v>0</v>
      </c>
      <c r="AL120" s="348">
        <f>SUM(H120,E120,K120,W120)</f>
        <v>0</v>
      </c>
      <c r="AM120" s="356" t="e">
        <f t="shared" si="22"/>
        <v>#DIV/0!</v>
      </c>
    </row>
    <row r="121" spans="1:42" ht="24" hidden="1">
      <c r="A121" s="144" t="s">
        <v>3092</v>
      </c>
      <c r="B121" s="712"/>
      <c r="C121" s="713" t="s">
        <v>3733</v>
      </c>
      <c r="D121" s="337">
        <f>D122+D126</f>
        <v>0</v>
      </c>
      <c r="E121" s="714">
        <f>E122</f>
        <v>0</v>
      </c>
      <c r="F121" s="715"/>
      <c r="G121" s="337">
        <f>G122+G126</f>
        <v>0</v>
      </c>
      <c r="H121" s="337"/>
      <c r="I121" s="344"/>
      <c r="J121" s="337"/>
      <c r="K121" s="337"/>
      <c r="L121" s="337"/>
      <c r="M121" s="370"/>
      <c r="N121" s="370"/>
      <c r="O121" s="370"/>
      <c r="P121" s="370"/>
      <c r="Q121" s="370"/>
      <c r="R121" s="370"/>
      <c r="S121" s="370">
        <f>SUM(S122)</f>
        <v>0</v>
      </c>
      <c r="T121" s="370">
        <f>SUM(T122)</f>
        <v>18228.599999999999</v>
      </c>
      <c r="U121" s="435" t="e">
        <f>T121/S121</f>
        <v>#DIV/0!</v>
      </c>
      <c r="V121" s="337"/>
      <c r="W121" s="337"/>
      <c r="X121" s="337"/>
      <c r="Y121" s="370"/>
      <c r="Z121" s="370"/>
      <c r="AA121" s="370"/>
      <c r="AB121" s="370"/>
      <c r="AC121" s="370"/>
      <c r="AD121" s="370"/>
      <c r="AE121" s="370"/>
      <c r="AF121" s="370"/>
      <c r="AG121" s="370"/>
      <c r="AH121" s="370"/>
      <c r="AI121" s="370"/>
      <c r="AJ121" s="370"/>
      <c r="AK121" s="370">
        <f t="shared" ref="AK121:AL123" si="25">SUM(S121)</f>
        <v>0</v>
      </c>
      <c r="AL121" s="350">
        <f t="shared" si="25"/>
        <v>18228.599999999999</v>
      </c>
      <c r="AM121" s="358" t="e">
        <f t="shared" si="22"/>
        <v>#DIV/0!</v>
      </c>
    </row>
    <row r="122" spans="1:42" ht="24.75" hidden="1">
      <c r="A122" s="494">
        <v>810000</v>
      </c>
      <c r="B122" s="476"/>
      <c r="C122" s="716" t="s">
        <v>3734</v>
      </c>
      <c r="D122" s="478">
        <f>SUM(D123)</f>
        <v>0</v>
      </c>
      <c r="E122" s="353">
        <f>E123</f>
        <v>0</v>
      </c>
      <c r="F122" s="340"/>
      <c r="G122" s="478">
        <f>SUM(G123:G125)</f>
        <v>0</v>
      </c>
      <c r="H122" s="478"/>
      <c r="I122" s="479"/>
      <c r="J122" s="478"/>
      <c r="K122" s="478"/>
      <c r="L122" s="478"/>
      <c r="M122" s="481"/>
      <c r="N122" s="481"/>
      <c r="O122" s="481"/>
      <c r="P122" s="481"/>
      <c r="Q122" s="481"/>
      <c r="R122" s="481"/>
      <c r="S122" s="481">
        <f>SUM(S123)</f>
        <v>0</v>
      </c>
      <c r="T122" s="481">
        <f>SUM(T123)</f>
        <v>18228.599999999999</v>
      </c>
      <c r="U122" s="480" t="e">
        <f t="shared" ref="U122:U137" si="26">T122/S122</f>
        <v>#DIV/0!</v>
      </c>
      <c r="V122" s="478"/>
      <c r="W122" s="478"/>
      <c r="X122" s="478"/>
      <c r="Y122" s="481"/>
      <c r="Z122" s="481"/>
      <c r="AA122" s="481"/>
      <c r="AB122" s="481"/>
      <c r="AC122" s="481"/>
      <c r="AD122" s="481"/>
      <c r="AE122" s="481"/>
      <c r="AF122" s="481"/>
      <c r="AG122" s="481"/>
      <c r="AH122" s="481"/>
      <c r="AI122" s="481"/>
      <c r="AJ122" s="481"/>
      <c r="AK122" s="481">
        <f t="shared" si="25"/>
        <v>0</v>
      </c>
      <c r="AL122" s="524">
        <f t="shared" si="25"/>
        <v>18228.599999999999</v>
      </c>
      <c r="AM122" s="525" t="e">
        <f t="shared" si="22"/>
        <v>#DIV/0!</v>
      </c>
    </row>
    <row r="123" spans="1:42" hidden="1">
      <c r="A123" s="138"/>
      <c r="B123" s="139">
        <v>811000</v>
      </c>
      <c r="C123" s="333" t="s">
        <v>3735</v>
      </c>
      <c r="D123" s="335">
        <v>0</v>
      </c>
      <c r="E123" s="698">
        <f>E124</f>
        <v>0</v>
      </c>
      <c r="F123" s="699"/>
      <c r="G123" s="335"/>
      <c r="H123" s="335"/>
      <c r="I123" s="342"/>
      <c r="J123" s="335"/>
      <c r="K123" s="335"/>
      <c r="L123" s="335"/>
      <c r="M123" s="368"/>
      <c r="N123" s="368"/>
      <c r="O123" s="368"/>
      <c r="P123" s="368"/>
      <c r="Q123" s="368"/>
      <c r="R123" s="368"/>
      <c r="S123" s="368">
        <f>SUM(S125)</f>
        <v>0</v>
      </c>
      <c r="T123" s="368">
        <f>SUM(T125)</f>
        <v>18228.599999999999</v>
      </c>
      <c r="U123" s="432" t="e">
        <f t="shared" si="26"/>
        <v>#DIV/0!</v>
      </c>
      <c r="V123" s="335"/>
      <c r="W123" s="335"/>
      <c r="X123" s="335"/>
      <c r="Y123" s="368"/>
      <c r="Z123" s="368"/>
      <c r="AA123" s="368"/>
      <c r="AB123" s="368"/>
      <c r="AC123" s="368"/>
      <c r="AD123" s="368"/>
      <c r="AE123" s="368"/>
      <c r="AF123" s="368"/>
      <c r="AG123" s="368"/>
      <c r="AH123" s="368"/>
      <c r="AI123" s="368"/>
      <c r="AJ123" s="368"/>
      <c r="AK123" s="368">
        <f t="shared" si="25"/>
        <v>0</v>
      </c>
      <c r="AL123" s="348">
        <f t="shared" si="25"/>
        <v>18228.599999999999</v>
      </c>
      <c r="AM123" s="356" t="e">
        <f t="shared" si="22"/>
        <v>#DIV/0!</v>
      </c>
    </row>
    <row r="124" spans="1:42" hidden="1">
      <c r="A124" s="546"/>
      <c r="B124" s="717">
        <v>811150</v>
      </c>
      <c r="C124" s="718"/>
      <c r="D124" s="368"/>
      <c r="E124" s="706">
        <f>E125</f>
        <v>0</v>
      </c>
      <c r="F124" s="707"/>
      <c r="G124" s="368"/>
      <c r="H124" s="368"/>
      <c r="I124" s="432"/>
      <c r="J124" s="368"/>
      <c r="K124" s="368"/>
      <c r="L124" s="368"/>
      <c r="M124" s="368"/>
      <c r="N124" s="368"/>
      <c r="O124" s="368"/>
      <c r="P124" s="368"/>
      <c r="Q124" s="368"/>
      <c r="R124" s="368"/>
      <c r="S124" s="368"/>
      <c r="T124" s="368"/>
      <c r="U124" s="432" t="e">
        <f t="shared" si="26"/>
        <v>#DIV/0!</v>
      </c>
      <c r="V124" s="368"/>
      <c r="W124" s="368"/>
      <c r="X124" s="368"/>
      <c r="Y124" s="368"/>
      <c r="Z124" s="368"/>
      <c r="AA124" s="368"/>
      <c r="AB124" s="368"/>
      <c r="AC124" s="368"/>
      <c r="AD124" s="368"/>
      <c r="AE124" s="368"/>
      <c r="AF124" s="368"/>
      <c r="AG124" s="368"/>
      <c r="AH124" s="368"/>
      <c r="AI124" s="368"/>
      <c r="AJ124" s="368"/>
      <c r="AK124" s="368">
        <f>SUM(S124)</f>
        <v>0</v>
      </c>
      <c r="AL124" s="348">
        <f>SUM(H124,E124,K124,W124)</f>
        <v>0</v>
      </c>
      <c r="AM124" s="356" t="e">
        <f t="shared" si="22"/>
        <v>#DIV/0!</v>
      </c>
    </row>
    <row r="125" spans="1:42" ht="24.75" hidden="1">
      <c r="A125" s="138"/>
      <c r="B125" s="602">
        <v>811153</v>
      </c>
      <c r="C125" s="333" t="s">
        <v>5223</v>
      </c>
      <c r="D125" s="335">
        <v>0</v>
      </c>
      <c r="E125" s="698">
        <v>0</v>
      </c>
      <c r="F125" s="699"/>
      <c r="G125" s="335"/>
      <c r="H125" s="335"/>
      <c r="I125" s="342"/>
      <c r="J125" s="335"/>
      <c r="K125" s="335"/>
      <c r="L125" s="335"/>
      <c r="M125" s="368"/>
      <c r="N125" s="368"/>
      <c r="O125" s="368"/>
      <c r="P125" s="368"/>
      <c r="Q125" s="368"/>
      <c r="R125" s="368"/>
      <c r="S125" s="368">
        <v>0</v>
      </c>
      <c r="T125" s="368">
        <v>18228.599999999999</v>
      </c>
      <c r="U125" s="432" t="e">
        <f t="shared" si="26"/>
        <v>#DIV/0!</v>
      </c>
      <c r="V125" s="335"/>
      <c r="W125" s="335"/>
      <c r="X125" s="335"/>
      <c r="Y125" s="368"/>
      <c r="Z125" s="368"/>
      <c r="AA125" s="368"/>
      <c r="AB125" s="368"/>
      <c r="AC125" s="368"/>
      <c r="AD125" s="368"/>
      <c r="AE125" s="368"/>
      <c r="AF125" s="368"/>
      <c r="AG125" s="368"/>
      <c r="AH125" s="368"/>
      <c r="AI125" s="368"/>
      <c r="AJ125" s="368"/>
      <c r="AK125" s="368">
        <f>SUM(S125)</f>
        <v>0</v>
      </c>
      <c r="AL125" s="348">
        <f>T125</f>
        <v>18228.599999999999</v>
      </c>
      <c r="AM125" s="356" t="e">
        <f t="shared" si="22"/>
        <v>#DIV/0!</v>
      </c>
    </row>
    <row r="126" spans="1:42" ht="24.75" hidden="1">
      <c r="A126" s="145">
        <v>840000</v>
      </c>
      <c r="B126" s="146"/>
      <c r="C126" s="147" t="s">
        <v>3736</v>
      </c>
      <c r="D126" s="338">
        <f>SUM(D127)</f>
        <v>0</v>
      </c>
      <c r="E126" s="719"/>
      <c r="F126" s="720" t="e">
        <f t="shared" si="15"/>
        <v>#DIV/0!</v>
      </c>
      <c r="G126" s="338">
        <f>SUM(G127)</f>
        <v>0</v>
      </c>
      <c r="H126" s="338"/>
      <c r="I126" s="345"/>
      <c r="J126" s="338"/>
      <c r="K126" s="338"/>
      <c r="L126" s="338"/>
      <c r="M126" s="371"/>
      <c r="N126" s="371"/>
      <c r="O126" s="371"/>
      <c r="P126" s="371"/>
      <c r="Q126" s="371"/>
      <c r="R126" s="371"/>
      <c r="S126" s="371"/>
      <c r="T126" s="371"/>
      <c r="U126" s="1121" t="e">
        <f t="shared" si="26"/>
        <v>#DIV/0!</v>
      </c>
      <c r="V126" s="338"/>
      <c r="W126" s="338"/>
      <c r="X126" s="338"/>
      <c r="Y126" s="371"/>
      <c r="Z126" s="371"/>
      <c r="AA126" s="371"/>
      <c r="AB126" s="371"/>
      <c r="AC126" s="371"/>
      <c r="AD126" s="371"/>
      <c r="AE126" s="371"/>
      <c r="AF126" s="371"/>
      <c r="AG126" s="371"/>
      <c r="AH126" s="371"/>
      <c r="AI126" s="371"/>
      <c r="AJ126" s="371"/>
      <c r="AK126" s="371">
        <f>SUM(AK127)</f>
        <v>0</v>
      </c>
      <c r="AL126" s="351"/>
      <c r="AM126" s="359" t="e">
        <f t="shared" si="22"/>
        <v>#DIV/0!</v>
      </c>
    </row>
    <row r="127" spans="1:42" hidden="1">
      <c r="A127" s="138"/>
      <c r="B127" s="140">
        <v>841000</v>
      </c>
      <c r="C127" s="333" t="s">
        <v>3737</v>
      </c>
      <c r="D127" s="335"/>
      <c r="E127" s="698"/>
      <c r="F127" s="699" t="e">
        <f t="shared" si="15"/>
        <v>#DIV/0!</v>
      </c>
      <c r="G127" s="335"/>
      <c r="H127" s="335"/>
      <c r="I127" s="342"/>
      <c r="J127" s="335"/>
      <c r="K127" s="335"/>
      <c r="L127" s="335"/>
      <c r="M127" s="368"/>
      <c r="N127" s="368"/>
      <c r="O127" s="368"/>
      <c r="P127" s="368"/>
      <c r="Q127" s="368"/>
      <c r="R127" s="368"/>
      <c r="S127" s="368"/>
      <c r="T127" s="368"/>
      <c r="U127" s="432" t="e">
        <f t="shared" si="26"/>
        <v>#DIV/0!</v>
      </c>
      <c r="V127" s="335"/>
      <c r="W127" s="335"/>
      <c r="X127" s="335"/>
      <c r="Y127" s="368"/>
      <c r="Z127" s="368"/>
      <c r="AA127" s="368"/>
      <c r="AB127" s="368"/>
      <c r="AC127" s="368"/>
      <c r="AD127" s="368"/>
      <c r="AE127" s="368"/>
      <c r="AF127" s="368"/>
      <c r="AG127" s="368"/>
      <c r="AH127" s="368"/>
      <c r="AI127" s="368"/>
      <c r="AJ127" s="368"/>
      <c r="AK127" s="368">
        <f>SUM(G127,D127)</f>
        <v>0</v>
      </c>
      <c r="AL127" s="348"/>
      <c r="AM127" s="356" t="e">
        <f t="shared" si="22"/>
        <v>#DIV/0!</v>
      </c>
    </row>
    <row r="128" spans="1:42" ht="36.75">
      <c r="A128" s="144" t="s">
        <v>3218</v>
      </c>
      <c r="B128" s="148"/>
      <c r="C128" s="334" t="s">
        <v>3738</v>
      </c>
      <c r="D128" s="337">
        <f>SUM(D129,D134)</f>
        <v>0</v>
      </c>
      <c r="E128" s="353">
        <f>SUM(E129,E134)</f>
        <v>0</v>
      </c>
      <c r="F128" s="340"/>
      <c r="G128" s="337">
        <f>SUM(G129,G134)</f>
        <v>0</v>
      </c>
      <c r="H128" s="337">
        <f>SUM(H129,H134)</f>
        <v>0</v>
      </c>
      <c r="I128" s="344"/>
      <c r="J128" s="337">
        <f>SUM(J129,J134)</f>
        <v>0</v>
      </c>
      <c r="K128" s="337">
        <f>SUM(K129,K134)</f>
        <v>0</v>
      </c>
      <c r="L128" s="337"/>
      <c r="M128" s="370"/>
      <c r="N128" s="370"/>
      <c r="O128" s="370"/>
      <c r="P128" s="370"/>
      <c r="Q128" s="370"/>
      <c r="R128" s="370"/>
      <c r="S128" s="370"/>
      <c r="T128" s="370"/>
      <c r="U128" s="435" t="e">
        <f t="shared" si="26"/>
        <v>#DIV/0!</v>
      </c>
      <c r="V128" s="337">
        <f>SUM(V129,V134)</f>
        <v>19000000</v>
      </c>
      <c r="W128" s="337">
        <f>SUM(W129,W134)</f>
        <v>0</v>
      </c>
      <c r="X128" s="344">
        <f>SUM(X129)</f>
        <v>0</v>
      </c>
      <c r="Y128" s="435"/>
      <c r="Z128" s="435"/>
      <c r="AA128" s="435"/>
      <c r="AB128" s="435"/>
      <c r="AC128" s="435"/>
      <c r="AD128" s="435"/>
      <c r="AE128" s="435"/>
      <c r="AF128" s="435"/>
      <c r="AG128" s="435"/>
      <c r="AH128" s="435"/>
      <c r="AI128" s="435"/>
      <c r="AJ128" s="435"/>
      <c r="AK128" s="370">
        <f>SUM(AK129,AK134)</f>
        <v>19000000</v>
      </c>
      <c r="AL128" s="523">
        <f>SUM(AL129,AL134)</f>
        <v>0</v>
      </c>
      <c r="AM128" s="358">
        <f t="shared" si="22"/>
        <v>0</v>
      </c>
    </row>
    <row r="129" spans="1:42">
      <c r="A129" s="475" t="s">
        <v>3220</v>
      </c>
      <c r="B129" s="476"/>
      <c r="C129" s="477" t="s">
        <v>3739</v>
      </c>
      <c r="D129" s="478">
        <f>SUM(D130)</f>
        <v>0</v>
      </c>
      <c r="E129" s="353">
        <f>SUM(E130)</f>
        <v>0</v>
      </c>
      <c r="F129" s="340"/>
      <c r="G129" s="478">
        <f>SUM(G130)</f>
        <v>0</v>
      </c>
      <c r="H129" s="478">
        <f>SUM(H130)</f>
        <v>0</v>
      </c>
      <c r="I129" s="479"/>
      <c r="J129" s="478">
        <f>SUM(J130)</f>
        <v>0</v>
      </c>
      <c r="K129" s="478">
        <f>SUM(K130)</f>
        <v>0</v>
      </c>
      <c r="L129" s="478"/>
      <c r="M129" s="481"/>
      <c r="N129" s="481"/>
      <c r="O129" s="481"/>
      <c r="P129" s="481"/>
      <c r="Q129" s="481"/>
      <c r="R129" s="481"/>
      <c r="S129" s="481"/>
      <c r="T129" s="481"/>
      <c r="U129" s="480" t="e">
        <f t="shared" si="26"/>
        <v>#DIV/0!</v>
      </c>
      <c r="V129" s="478">
        <f>SUM(V130)</f>
        <v>19000000</v>
      </c>
      <c r="W129" s="478">
        <f>SUM(W130)</f>
        <v>0</v>
      </c>
      <c r="X129" s="479">
        <f>SUM(X130)</f>
        <v>0</v>
      </c>
      <c r="Y129" s="480"/>
      <c r="Z129" s="480"/>
      <c r="AA129" s="480"/>
      <c r="AB129" s="480"/>
      <c r="AC129" s="480"/>
      <c r="AD129" s="480"/>
      <c r="AE129" s="480"/>
      <c r="AF129" s="480"/>
      <c r="AG129" s="480"/>
      <c r="AH129" s="480"/>
      <c r="AI129" s="480"/>
      <c r="AJ129" s="480"/>
      <c r="AK129" s="481">
        <f>SUM(AK130)</f>
        <v>19000000</v>
      </c>
      <c r="AL129" s="524">
        <f>SUM(AL130)</f>
        <v>0</v>
      </c>
      <c r="AM129" s="525">
        <f t="shared" si="22"/>
        <v>0</v>
      </c>
    </row>
    <row r="130" spans="1:42" ht="24">
      <c r="A130" s="482" t="s">
        <v>4795</v>
      </c>
      <c r="B130" s="476"/>
      <c r="C130" s="477" t="s">
        <v>3731</v>
      </c>
      <c r="D130" s="478">
        <f>SUM(D131:D133)</f>
        <v>0</v>
      </c>
      <c r="E130" s="353">
        <f>SUM(E131:E133)</f>
        <v>0</v>
      </c>
      <c r="F130" s="340"/>
      <c r="G130" s="478">
        <f>SUM(G131:G133)</f>
        <v>0</v>
      </c>
      <c r="H130" s="478">
        <f>SUM(H131:H133)</f>
        <v>0</v>
      </c>
      <c r="I130" s="479"/>
      <c r="J130" s="478">
        <f>SUM(J131:J133)</f>
        <v>0</v>
      </c>
      <c r="K130" s="478">
        <f>SUM(K131:K133)</f>
        <v>0</v>
      </c>
      <c r="L130" s="478"/>
      <c r="M130" s="481"/>
      <c r="N130" s="481"/>
      <c r="O130" s="481"/>
      <c r="P130" s="481"/>
      <c r="Q130" s="481"/>
      <c r="R130" s="481"/>
      <c r="S130" s="481"/>
      <c r="T130" s="481"/>
      <c r="U130" s="480" t="e">
        <f t="shared" si="26"/>
        <v>#DIV/0!</v>
      </c>
      <c r="V130" s="478">
        <f>SUM(V131:V133)</f>
        <v>19000000</v>
      </c>
      <c r="W130" s="478">
        <f>SUM(W131:W133)</f>
        <v>0</v>
      </c>
      <c r="X130" s="479">
        <f>SUM(X132)</f>
        <v>0</v>
      </c>
      <c r="Y130" s="480"/>
      <c r="Z130" s="480"/>
      <c r="AA130" s="480"/>
      <c r="AB130" s="480"/>
      <c r="AC130" s="480"/>
      <c r="AD130" s="480"/>
      <c r="AE130" s="480"/>
      <c r="AF130" s="480"/>
      <c r="AG130" s="480"/>
      <c r="AH130" s="480"/>
      <c r="AI130" s="480"/>
      <c r="AJ130" s="480"/>
      <c r="AK130" s="481">
        <f>SUM(AK131:AK133)</f>
        <v>19000000</v>
      </c>
      <c r="AL130" s="524">
        <f>SUM(AL131:AL133)</f>
        <v>0</v>
      </c>
      <c r="AM130" s="525">
        <f t="shared" si="22"/>
        <v>0</v>
      </c>
    </row>
    <row r="131" spans="1:42" ht="24" hidden="1">
      <c r="A131" s="136"/>
      <c r="B131" s="136" t="s">
        <v>3260</v>
      </c>
      <c r="C131" s="134" t="s">
        <v>3740</v>
      </c>
      <c r="D131" s="335"/>
      <c r="E131" s="698"/>
      <c r="F131" s="699" t="e">
        <f t="shared" si="15"/>
        <v>#DIV/0!</v>
      </c>
      <c r="G131" s="335"/>
      <c r="H131" s="335"/>
      <c r="I131" s="342"/>
      <c r="J131" s="335"/>
      <c r="K131" s="335"/>
      <c r="L131" s="335"/>
      <c r="M131" s="368"/>
      <c r="N131" s="368"/>
      <c r="O131" s="368"/>
      <c r="P131" s="368"/>
      <c r="Q131" s="368"/>
      <c r="R131" s="368"/>
      <c r="S131" s="368"/>
      <c r="T131" s="368"/>
      <c r="U131" s="432" t="e">
        <f t="shared" si="26"/>
        <v>#DIV/0!</v>
      </c>
      <c r="V131" s="335"/>
      <c r="W131" s="335"/>
      <c r="X131" s="342"/>
      <c r="Y131" s="432"/>
      <c r="Z131" s="432"/>
      <c r="AA131" s="432"/>
      <c r="AB131" s="432"/>
      <c r="AC131" s="432"/>
      <c r="AD131" s="432"/>
      <c r="AE131" s="432"/>
      <c r="AF131" s="432"/>
      <c r="AG131" s="432"/>
      <c r="AH131" s="432"/>
      <c r="AI131" s="432"/>
      <c r="AJ131" s="432"/>
      <c r="AK131" s="368">
        <f>SUM(G131,D131)</f>
        <v>0</v>
      </c>
      <c r="AL131" s="348"/>
      <c r="AM131" s="356" t="e">
        <f t="shared" si="22"/>
        <v>#DIV/0!</v>
      </c>
    </row>
    <row r="132" spans="1:42" ht="24">
      <c r="A132" s="136"/>
      <c r="B132" s="136" t="s">
        <v>4796</v>
      </c>
      <c r="C132" s="134" t="s">
        <v>4797</v>
      </c>
      <c r="D132" s="335"/>
      <c r="E132" s="698">
        <v>0</v>
      </c>
      <c r="F132" s="699"/>
      <c r="G132" s="335"/>
      <c r="H132" s="335"/>
      <c r="I132" s="342"/>
      <c r="J132" s="335"/>
      <c r="K132" s="335"/>
      <c r="L132" s="335"/>
      <c r="M132" s="368"/>
      <c r="N132" s="368"/>
      <c r="O132" s="368"/>
      <c r="P132" s="368"/>
      <c r="Q132" s="368"/>
      <c r="R132" s="368"/>
      <c r="S132" s="368"/>
      <c r="T132" s="368"/>
      <c r="U132" s="432" t="e">
        <f t="shared" si="26"/>
        <v>#DIV/0!</v>
      </c>
      <c r="V132" s="335">
        <v>19000000</v>
      </c>
      <c r="W132" s="335"/>
      <c r="X132" s="342">
        <f>W132/V132</f>
        <v>0</v>
      </c>
      <c r="Y132" s="432"/>
      <c r="Z132" s="432"/>
      <c r="AA132" s="432"/>
      <c r="AB132" s="432"/>
      <c r="AC132" s="432"/>
      <c r="AD132" s="432"/>
      <c r="AE132" s="432"/>
      <c r="AF132" s="432"/>
      <c r="AG132" s="432"/>
      <c r="AH132" s="432"/>
      <c r="AI132" s="432"/>
      <c r="AJ132" s="432"/>
      <c r="AK132" s="368">
        <f>SUM(G132,D132,J132,V132)</f>
        <v>19000000</v>
      </c>
      <c r="AL132" s="348">
        <f>SUM(H132,E132,K132,W132)</f>
        <v>0</v>
      </c>
      <c r="AM132" s="356">
        <f t="shared" si="22"/>
        <v>0</v>
      </c>
    </row>
    <row r="133" spans="1:42" hidden="1">
      <c r="A133" s="138"/>
      <c r="B133" s="136" t="s">
        <v>3741</v>
      </c>
      <c r="C133" s="137" t="s">
        <v>3742</v>
      </c>
      <c r="D133" s="335"/>
      <c r="E133" s="698"/>
      <c r="F133" s="699" t="e">
        <f t="shared" si="15"/>
        <v>#DIV/0!</v>
      </c>
      <c r="G133" s="335"/>
      <c r="H133" s="335"/>
      <c r="I133" s="342"/>
      <c r="J133" s="335"/>
      <c r="K133" s="335"/>
      <c r="L133" s="335"/>
      <c r="M133" s="368"/>
      <c r="N133" s="368"/>
      <c r="O133" s="368"/>
      <c r="P133" s="368"/>
      <c r="Q133" s="368"/>
      <c r="R133" s="368"/>
      <c r="S133" s="368"/>
      <c r="T133" s="368"/>
      <c r="U133" s="432" t="e">
        <f t="shared" si="26"/>
        <v>#DIV/0!</v>
      </c>
      <c r="V133" s="335"/>
      <c r="W133" s="335"/>
      <c r="X133" s="335"/>
      <c r="Y133" s="368"/>
      <c r="Z133" s="368"/>
      <c r="AA133" s="368"/>
      <c r="AB133" s="368"/>
      <c r="AC133" s="368"/>
      <c r="AD133" s="368"/>
      <c r="AE133" s="368"/>
      <c r="AF133" s="368"/>
      <c r="AG133" s="368"/>
      <c r="AH133" s="368"/>
      <c r="AI133" s="368"/>
      <c r="AJ133" s="368"/>
      <c r="AK133" s="368">
        <f>SUM(G133,D133)</f>
        <v>0</v>
      </c>
      <c r="AL133" s="348"/>
      <c r="AM133" s="356" t="e">
        <f t="shared" si="22"/>
        <v>#DIV/0!</v>
      </c>
    </row>
    <row r="134" spans="1:42" ht="24" hidden="1">
      <c r="A134" s="141" t="s">
        <v>3390</v>
      </c>
      <c r="B134" s="142"/>
      <c r="C134" s="143" t="s">
        <v>3743</v>
      </c>
      <c r="D134" s="336">
        <f>SUM(D135)</f>
        <v>0</v>
      </c>
      <c r="E134" s="721"/>
      <c r="F134" s="722" t="e">
        <f t="shared" si="15"/>
        <v>#DIV/0!</v>
      </c>
      <c r="G134" s="336">
        <f>SUM(G135)</f>
        <v>0</v>
      </c>
      <c r="H134" s="336"/>
      <c r="I134" s="343"/>
      <c r="J134" s="336"/>
      <c r="K134" s="336"/>
      <c r="L134" s="336"/>
      <c r="M134" s="369"/>
      <c r="N134" s="369"/>
      <c r="O134" s="369"/>
      <c r="P134" s="369"/>
      <c r="Q134" s="369"/>
      <c r="R134" s="369"/>
      <c r="S134" s="369"/>
      <c r="T134" s="369"/>
      <c r="U134" s="1122" t="e">
        <f t="shared" si="26"/>
        <v>#DIV/0!</v>
      </c>
      <c r="V134" s="336"/>
      <c r="W134" s="336"/>
      <c r="X134" s="336"/>
      <c r="Y134" s="369"/>
      <c r="Z134" s="369"/>
      <c r="AA134" s="369"/>
      <c r="AB134" s="369"/>
      <c r="AC134" s="369"/>
      <c r="AD134" s="369"/>
      <c r="AE134" s="369"/>
      <c r="AF134" s="369"/>
      <c r="AG134" s="369"/>
      <c r="AH134" s="369"/>
      <c r="AI134" s="369"/>
      <c r="AJ134" s="369"/>
      <c r="AK134" s="369">
        <f>SUM(AK135)</f>
        <v>0</v>
      </c>
      <c r="AL134" s="349"/>
      <c r="AM134" s="357" t="e">
        <f t="shared" si="22"/>
        <v>#DIV/0!</v>
      </c>
    </row>
    <row r="135" spans="1:42" ht="24" hidden="1">
      <c r="A135" s="138"/>
      <c r="B135" s="136" t="s">
        <v>3482</v>
      </c>
      <c r="C135" s="135" t="s">
        <v>3744</v>
      </c>
      <c r="D135" s="335"/>
      <c r="E135" s="698"/>
      <c r="F135" s="699" t="e">
        <f t="shared" si="15"/>
        <v>#DIV/0!</v>
      </c>
      <c r="G135" s="335"/>
      <c r="H135" s="335"/>
      <c r="I135" s="342"/>
      <c r="J135" s="335"/>
      <c r="K135" s="335"/>
      <c r="L135" s="335"/>
      <c r="M135" s="368"/>
      <c r="N135" s="368"/>
      <c r="O135" s="368"/>
      <c r="P135" s="368"/>
      <c r="Q135" s="368"/>
      <c r="R135" s="368"/>
      <c r="S135" s="368"/>
      <c r="T135" s="368"/>
      <c r="U135" s="432" t="e">
        <f t="shared" si="26"/>
        <v>#DIV/0!</v>
      </c>
      <c r="V135" s="335"/>
      <c r="W135" s="335"/>
      <c r="X135" s="335"/>
      <c r="Y135" s="368"/>
      <c r="Z135" s="368"/>
      <c r="AA135" s="368"/>
      <c r="AB135" s="368"/>
      <c r="AC135" s="368"/>
      <c r="AD135" s="368"/>
      <c r="AE135" s="368"/>
      <c r="AF135" s="368"/>
      <c r="AG135" s="368"/>
      <c r="AH135" s="368"/>
      <c r="AI135" s="368"/>
      <c r="AJ135" s="368"/>
      <c r="AK135" s="368">
        <f>SUM(G135,D135)</f>
        <v>0</v>
      </c>
      <c r="AL135" s="348"/>
      <c r="AM135" s="356" t="e">
        <f t="shared" si="22"/>
        <v>#DIV/0!</v>
      </c>
    </row>
    <row r="136" spans="1:42" ht="33.75" customHeight="1">
      <c r="A136" s="461"/>
      <c r="B136" s="461" t="s">
        <v>3745</v>
      </c>
      <c r="C136" s="462" t="s">
        <v>3746</v>
      </c>
      <c r="D136" s="463">
        <f>SUM(D14,D121,D128)</f>
        <v>527229729</v>
      </c>
      <c r="E136" s="723">
        <f>SUM(E14,E121,E128)</f>
        <v>293073345.09999996</v>
      </c>
      <c r="F136" s="724">
        <f t="shared" si="15"/>
        <v>0.55587408861763932</v>
      </c>
      <c r="G136" s="463">
        <f>SUM(G14,G121,G128)</f>
        <v>507000</v>
      </c>
      <c r="H136" s="463">
        <f>SUM(H14,H121,H128)</f>
        <v>226275.81</v>
      </c>
      <c r="I136" s="464">
        <f>H136/G136</f>
        <v>0.44630337278106508</v>
      </c>
      <c r="J136" s="463">
        <f>SUM(J14,J121,J128)</f>
        <v>167733719</v>
      </c>
      <c r="K136" s="463">
        <f>SUM(K14,K121,K128)</f>
        <v>21088606.800000001</v>
      </c>
      <c r="L136" s="464">
        <f>K136/J136</f>
        <v>0.12572669899485148</v>
      </c>
      <c r="M136" s="466">
        <f>SUM(M58)</f>
        <v>0</v>
      </c>
      <c r="N136" s="466">
        <f>SUM(N58)</f>
        <v>0</v>
      </c>
      <c r="O136" s="465" t="e">
        <f>N136/M136</f>
        <v>#DIV/0!</v>
      </c>
      <c r="P136" s="466">
        <f>P107</f>
        <v>0</v>
      </c>
      <c r="Q136" s="466">
        <f>Q107</f>
        <v>1262510</v>
      </c>
      <c r="R136" s="465" t="e">
        <f t="shared" ref="R136:R137" si="27">Q136/P136</f>
        <v>#DIV/0!</v>
      </c>
      <c r="S136" s="466">
        <v>0</v>
      </c>
      <c r="T136" s="466">
        <f>T121</f>
        <v>18228.599999999999</v>
      </c>
      <c r="U136" s="465" t="e">
        <f t="shared" si="26"/>
        <v>#DIV/0!</v>
      </c>
      <c r="V136" s="463">
        <f>SUM(V14,V121,V128)</f>
        <v>19000000</v>
      </c>
      <c r="W136" s="463">
        <v>0</v>
      </c>
      <c r="X136" s="464"/>
      <c r="Y136" s="465"/>
      <c r="Z136" s="465"/>
      <c r="AA136" s="465"/>
      <c r="AB136" s="465"/>
      <c r="AC136" s="465"/>
      <c r="AD136" s="465"/>
      <c r="AE136" s="466">
        <f>AE14</f>
        <v>800000</v>
      </c>
      <c r="AF136" s="466">
        <f>AF14</f>
        <v>626593.86</v>
      </c>
      <c r="AG136" s="465">
        <f>AF136/AE136</f>
        <v>0.78324232500000002</v>
      </c>
      <c r="AH136" s="466">
        <f>AH58</f>
        <v>0</v>
      </c>
      <c r="AI136" s="466">
        <f>AI58</f>
        <v>532589.81999999995</v>
      </c>
      <c r="AJ136" s="465" t="e">
        <f>AI136/AH136</f>
        <v>#DIV/0!</v>
      </c>
      <c r="AK136" s="466">
        <f>SUM(AK14,AK121,AK128)</f>
        <v>715270448</v>
      </c>
      <c r="AL136" s="526">
        <f>SUM(AL14,AL121,AL128)</f>
        <v>316828149.99000001</v>
      </c>
      <c r="AM136" s="527">
        <f t="shared" si="22"/>
        <v>0.4429487487927084</v>
      </c>
      <c r="AP136" s="725"/>
    </row>
    <row r="137" spans="1:42" ht="40.5" customHeight="1">
      <c r="A137" s="467"/>
      <c r="B137" s="468" t="s">
        <v>3747</v>
      </c>
      <c r="C137" s="469" t="s">
        <v>4099</v>
      </c>
      <c r="D137" s="470">
        <f>SUM(D11,D14,D121,D128)</f>
        <v>527229729</v>
      </c>
      <c r="E137" s="471">
        <f>SUM(E11,E14,E121,E128)</f>
        <v>293073345.09999996</v>
      </c>
      <c r="F137" s="472">
        <f t="shared" si="15"/>
        <v>0.55587408861763932</v>
      </c>
      <c r="G137" s="470">
        <f>SUM(G11,G14,G121,G128)</f>
        <v>507000</v>
      </c>
      <c r="H137" s="470">
        <f>SUM(H11,H14,H121,H128)</f>
        <v>226275.81</v>
      </c>
      <c r="I137" s="473">
        <f>H137/G137</f>
        <v>0.44630337278106508</v>
      </c>
      <c r="J137" s="470">
        <f>SUM(J11,J14,J121,J128)</f>
        <v>167733719</v>
      </c>
      <c r="K137" s="470">
        <f>SUM(K11,K14,K121,K128)</f>
        <v>21088606.800000001</v>
      </c>
      <c r="L137" s="473">
        <f>K137/J137</f>
        <v>0.12572669899485148</v>
      </c>
      <c r="M137" s="474">
        <f>SUM(M136)</f>
        <v>0</v>
      </c>
      <c r="N137" s="474">
        <f>SUM(N136)</f>
        <v>0</v>
      </c>
      <c r="O137" s="559" t="e">
        <f>N137/M137</f>
        <v>#DIV/0!</v>
      </c>
      <c r="P137" s="474">
        <f>P136</f>
        <v>0</v>
      </c>
      <c r="Q137" s="474">
        <f>Q136</f>
        <v>1262510</v>
      </c>
      <c r="R137" s="559" t="e">
        <f t="shared" si="27"/>
        <v>#DIV/0!</v>
      </c>
      <c r="S137" s="474">
        <f>S136</f>
        <v>0</v>
      </c>
      <c r="T137" s="474">
        <f>T136</f>
        <v>18228.599999999999</v>
      </c>
      <c r="U137" s="559" t="e">
        <f t="shared" si="26"/>
        <v>#DIV/0!</v>
      </c>
      <c r="V137" s="470">
        <f>SUM(V11,V14,V121,V128)</f>
        <v>19000000</v>
      </c>
      <c r="W137" s="470">
        <v>0</v>
      </c>
      <c r="X137" s="473"/>
      <c r="Y137" s="474">
        <f>Y11</f>
        <v>62977850</v>
      </c>
      <c r="Z137" s="474">
        <f>SUM(Z12:Z13)</f>
        <v>1647483.34</v>
      </c>
      <c r="AA137" s="559">
        <f>Z137/Y137</f>
        <v>2.6159726634046733E-2</v>
      </c>
      <c r="AB137" s="474">
        <f>AB12</f>
        <v>68613</v>
      </c>
      <c r="AC137" s="474">
        <f t="shared" ref="AC137:AD137" si="28">AC12</f>
        <v>720982</v>
      </c>
      <c r="AD137" s="559">
        <f t="shared" si="28"/>
        <v>10.507950388410359</v>
      </c>
      <c r="AE137" s="474">
        <f>SUM(AE136)</f>
        <v>800000</v>
      </c>
      <c r="AF137" s="474">
        <f>SUM(AF136)</f>
        <v>626593.86</v>
      </c>
      <c r="AG137" s="559">
        <f>AF137/AE137</f>
        <v>0.78324232500000002</v>
      </c>
      <c r="AH137" s="474">
        <f>AH136</f>
        <v>0</v>
      </c>
      <c r="AI137" s="474">
        <f>AI136</f>
        <v>532589.81999999995</v>
      </c>
      <c r="AJ137" s="559" t="e">
        <f>AI137/AH137</f>
        <v>#DIV/0!</v>
      </c>
      <c r="AK137" s="474">
        <f>SUM(AK11,AK14,AK121,AK128)</f>
        <v>778316911</v>
      </c>
      <c r="AL137" s="528">
        <f>SUM(AL11,AL14,AL121,AL128)</f>
        <v>319196615.32999998</v>
      </c>
      <c r="AM137" s="529">
        <f>AL137/AK137</f>
        <v>0.41011137085520682</v>
      </c>
    </row>
    <row r="138" spans="1:42">
      <c r="A138" s="149"/>
      <c r="B138" s="149"/>
      <c r="C138" s="150"/>
      <c r="D138" s="339"/>
      <c r="E138" s="354"/>
      <c r="F138" s="341"/>
      <c r="G138" s="151"/>
      <c r="H138" s="151"/>
      <c r="I138" s="346"/>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row>
    <row r="139" spans="1:42" hidden="1">
      <c r="A139" s="149"/>
      <c r="B139" s="149"/>
      <c r="C139" s="557" t="s">
        <v>4983</v>
      </c>
      <c r="D139" s="339"/>
      <c r="E139" s="1196" t="s">
        <v>4982</v>
      </c>
      <c r="F139" s="1196"/>
      <c r="G139" s="151"/>
      <c r="H139" s="1195" t="s">
        <v>4982</v>
      </c>
      <c r="I139" s="1195"/>
      <c r="J139" s="151"/>
      <c r="K139" s="1195" t="s">
        <v>4982</v>
      </c>
      <c r="L139" s="1195"/>
      <c r="M139" s="678"/>
      <c r="N139" s="678"/>
      <c r="O139" s="678"/>
      <c r="P139" s="1069"/>
      <c r="Q139" s="1109"/>
      <c r="R139" s="1109"/>
      <c r="S139" s="736"/>
      <c r="T139" s="1109"/>
      <c r="U139" s="1109"/>
      <c r="V139" s="151"/>
      <c r="W139" s="1195" t="s">
        <v>4982</v>
      </c>
      <c r="X139" s="1195"/>
      <c r="Y139" s="151"/>
      <c r="Z139" s="1195" t="s">
        <v>4982</v>
      </c>
      <c r="AA139" s="1195"/>
      <c r="AB139" s="1099"/>
      <c r="AC139" s="1110"/>
      <c r="AD139" s="1110"/>
      <c r="AE139" s="151"/>
      <c r="AF139" s="1195" t="s">
        <v>4982</v>
      </c>
      <c r="AG139" s="1195"/>
      <c r="AH139" s="738"/>
      <c r="AI139" s="1109"/>
      <c r="AJ139" s="1109"/>
      <c r="AK139" s="678"/>
      <c r="AL139" s="151"/>
      <c r="AM139" s="678" t="s">
        <v>4982</v>
      </c>
    </row>
    <row r="140" spans="1:42" hidden="1">
      <c r="A140" s="149"/>
      <c r="B140" s="149"/>
      <c r="C140" s="556"/>
      <c r="D140" s="339"/>
      <c r="E140" s="1197"/>
      <c r="F140" s="1197"/>
      <c r="G140" s="151"/>
      <c r="H140" s="555"/>
      <c r="I140" s="558"/>
      <c r="J140" s="151"/>
      <c r="K140" s="555"/>
      <c r="L140" s="555"/>
      <c r="M140" s="572"/>
      <c r="N140" s="572"/>
      <c r="O140" s="572"/>
      <c r="P140" s="572"/>
      <c r="Q140" s="572"/>
      <c r="R140" s="572"/>
      <c r="S140" s="572"/>
      <c r="T140" s="572"/>
      <c r="U140" s="572"/>
      <c r="V140" s="151"/>
      <c r="W140" s="555"/>
      <c r="X140" s="555"/>
      <c r="Y140" s="151"/>
      <c r="Z140" s="555"/>
      <c r="AA140" s="555"/>
      <c r="AB140" s="572"/>
      <c r="AC140" s="572"/>
      <c r="AD140" s="572"/>
      <c r="AE140" s="151"/>
      <c r="AF140" s="555"/>
      <c r="AG140" s="555"/>
      <c r="AH140" s="555"/>
      <c r="AI140" s="555"/>
      <c r="AJ140" s="555"/>
      <c r="AK140" s="555"/>
      <c r="AL140" s="151"/>
      <c r="AM140" s="555"/>
    </row>
    <row r="141" spans="1:42">
      <c r="A141" s="149"/>
      <c r="B141" s="149"/>
      <c r="C141" s="150"/>
      <c r="D141" s="339"/>
      <c r="E141" s="354"/>
      <c r="F141" s="341"/>
      <c r="G141" s="151"/>
      <c r="H141" s="151"/>
      <c r="I141" s="346"/>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row>
    <row r="142" spans="1:42" ht="30">
      <c r="C142" s="726" t="s">
        <v>4696</v>
      </c>
      <c r="D142" s="727">
        <f>D137-'По основ. нам.'!C90</f>
        <v>0</v>
      </c>
      <c r="E142" s="728"/>
      <c r="F142" s="729"/>
      <c r="G142" s="728"/>
      <c r="H142" s="728"/>
      <c r="I142" s="729"/>
      <c r="J142" s="728"/>
      <c r="K142" s="728"/>
      <c r="L142" s="728"/>
      <c r="M142" s="728"/>
      <c r="N142" s="728"/>
      <c r="O142" s="728"/>
      <c r="P142" s="728"/>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row>
    <row r="143" spans="1:42">
      <c r="AK143" s="613"/>
      <c r="AM143" s="613"/>
    </row>
    <row r="144" spans="1:42">
      <c r="AK144" s="613">
        <f>D137+G137+J137+M137+S137+Y137+AE137+P137</f>
        <v>759248298</v>
      </c>
      <c r="AL144" s="732">
        <v>305591213.82999998</v>
      </c>
    </row>
    <row r="145" spans="12:39">
      <c r="L145" s="613"/>
      <c r="Y145" s="613"/>
      <c r="AK145" s="613"/>
      <c r="AL145" s="613">
        <f>AL144+Z137+AC137</f>
        <v>307959679.16999996</v>
      </c>
      <c r="AM145" s="613"/>
    </row>
    <row r="146" spans="12:39">
      <c r="AK146" s="613">
        <f>AL137-E137</f>
        <v>26123270.230000019</v>
      </c>
    </row>
    <row r="147" spans="12:39">
      <c r="AK147" s="613"/>
    </row>
  </sheetData>
  <mergeCells count="39">
    <mergeCell ref="A7:AM7"/>
    <mergeCell ref="A8:AM8"/>
    <mergeCell ref="A2:AM2"/>
    <mergeCell ref="A6:AM6"/>
    <mergeCell ref="A5:AM5"/>
    <mergeCell ref="A4:AM4"/>
    <mergeCell ref="A3:AM3"/>
    <mergeCell ref="A1:AM1"/>
    <mergeCell ref="AL9:AL10"/>
    <mergeCell ref="AM9:AM10"/>
    <mergeCell ref="V9:V10"/>
    <mergeCell ref="W9:W10"/>
    <mergeCell ref="X9:X10"/>
    <mergeCell ref="AK9:AK10"/>
    <mergeCell ref="Y9:Y10"/>
    <mergeCell ref="AA9:AA10"/>
    <mergeCell ref="Z9:Z10"/>
    <mergeCell ref="AE9:AE10"/>
    <mergeCell ref="AF9:AF10"/>
    <mergeCell ref="AG9:AG10"/>
    <mergeCell ref="A9:A10"/>
    <mergeCell ref="B9:B10"/>
    <mergeCell ref="C9:C10"/>
    <mergeCell ref="D9:D10"/>
    <mergeCell ref="E9:E10"/>
    <mergeCell ref="K9:K10"/>
    <mergeCell ref="L9:L10"/>
    <mergeCell ref="F9:F10"/>
    <mergeCell ref="G9:G10"/>
    <mergeCell ref="H9:H10"/>
    <mergeCell ref="I9:I10"/>
    <mergeCell ref="J9:J10"/>
    <mergeCell ref="AF139:AG139"/>
    <mergeCell ref="Z139:AA139"/>
    <mergeCell ref="E139:F139"/>
    <mergeCell ref="E140:F140"/>
    <mergeCell ref="H139:I139"/>
    <mergeCell ref="K139:L139"/>
    <mergeCell ref="W139:X139"/>
  </mergeCells>
  <conditionalFormatting sqref="D142:AM142">
    <cfRule type="cellIs" dxfId="7" priority="1" operator="notEqual">
      <formula>0</formula>
    </cfRule>
    <cfRule type="cellIs" dxfId="6" priority="2" operator="notEqual">
      <formula>0</formula>
    </cfRule>
    <cfRule type="cellIs" dxfId="5" priority="4" operator="lessThan">
      <formula>0</formula>
    </cfRule>
  </conditionalFormatting>
  <conditionalFormatting sqref="AQ20:AS20">
    <cfRule type="cellIs" dxfId="4" priority="3" operator="notEqual">
      <formula>0</formula>
    </cfRule>
  </conditionalFormatting>
  <printOptions horizontalCentered="1"/>
  <pageMargins left="0" right="0" top="0.196850393700787" bottom="0.196850393700787" header="0.31496062992126" footer="0.31496062992126"/>
  <pageSetup scale="67" fitToWidth="0" fitToHeight="0" orientation="landscape" r:id="rId1"/>
  <rowBreaks count="2" manualBreakCount="2">
    <brk id="53" max="30" man="1"/>
    <brk id="106" max="30" man="1"/>
  </rowBreaks>
</worksheet>
</file>

<file path=xl/worksheets/sheet4.xml><?xml version="1.0" encoding="utf-8"?>
<worksheet xmlns="http://schemas.openxmlformats.org/spreadsheetml/2006/main" xmlns:r="http://schemas.openxmlformats.org/officeDocument/2006/relationships">
  <sheetPr codeName="Sheet5">
    <tabColor theme="0"/>
  </sheetPr>
  <dimension ref="A1:P97"/>
  <sheetViews>
    <sheetView view="pageBreakPreview" topLeftCell="A86" zoomScale="110" zoomScaleSheetLayoutView="110" workbookViewId="0">
      <selection activeCell="F49" sqref="F49"/>
    </sheetView>
  </sheetViews>
  <sheetFormatPr defaultRowHeight="15"/>
  <cols>
    <col min="1" max="1" width="7" style="84" customWidth="1"/>
    <col min="2" max="2" width="39.85546875" style="84" customWidth="1"/>
    <col min="3" max="3" width="15.42578125" style="203" customWidth="1"/>
    <col min="4" max="4" width="15.28515625" style="203" hidden="1" customWidth="1"/>
    <col min="5" max="5" width="8.7109375" style="203" hidden="1" customWidth="1"/>
    <col min="6" max="6" width="15.140625" style="203" customWidth="1"/>
    <col min="7" max="7" width="15.140625" style="203" hidden="1" customWidth="1"/>
    <col min="8" max="8" width="8.85546875" style="236" hidden="1" customWidth="1"/>
    <col min="9" max="9" width="15.5703125" style="203" customWidth="1"/>
    <col min="10" max="11" width="12.5703125" style="203" hidden="1" customWidth="1"/>
    <col min="12" max="12" width="9.140625" style="84"/>
    <col min="13" max="13" width="16" style="84" customWidth="1"/>
    <col min="14" max="15" width="9.140625" style="84"/>
    <col min="16" max="16" width="13.7109375" style="84" bestFit="1" customWidth="1"/>
    <col min="17" max="16384" width="9.140625" style="84"/>
  </cols>
  <sheetData>
    <row r="1" spans="1:16">
      <c r="A1" s="1215" t="s">
        <v>5246</v>
      </c>
      <c r="B1" s="1215"/>
      <c r="C1" s="1215"/>
      <c r="D1" s="1215"/>
      <c r="E1" s="1215"/>
      <c r="F1" s="1215"/>
      <c r="G1" s="1215"/>
      <c r="H1" s="1215"/>
      <c r="I1" s="1215"/>
    </row>
    <row r="2" spans="1:16" hidden="1">
      <c r="A2" s="1216" t="s">
        <v>4992</v>
      </c>
      <c r="B2" s="1216"/>
      <c r="C2" s="1216"/>
      <c r="D2" s="1216"/>
      <c r="E2" s="1216"/>
      <c r="F2" s="1216"/>
      <c r="G2" s="1216"/>
      <c r="H2" s="1216"/>
      <c r="I2" s="1216"/>
      <c r="J2" s="1216"/>
      <c r="K2" s="1216"/>
    </row>
    <row r="3" spans="1:16" ht="15" customHeight="1">
      <c r="A3" s="1214" t="s">
        <v>4999</v>
      </c>
      <c r="B3" s="1214"/>
      <c r="C3" s="1214"/>
      <c r="D3" s="1214"/>
      <c r="E3" s="1214"/>
      <c r="F3" s="1214"/>
      <c r="G3" s="1214"/>
      <c r="H3" s="1214"/>
      <c r="I3" s="1214"/>
      <c r="J3" s="1214"/>
      <c r="K3" s="1214"/>
    </row>
    <row r="4" spans="1:16" hidden="1">
      <c r="A4" s="107"/>
      <c r="B4" s="108"/>
      <c r="C4" s="193"/>
      <c r="D4" s="193"/>
      <c r="E4" s="193"/>
      <c r="F4" s="193"/>
      <c r="G4" s="193"/>
      <c r="H4" s="231"/>
      <c r="I4" s="193"/>
    </row>
    <row r="5" spans="1:16" ht="31.5">
      <c r="A5" s="109" t="s">
        <v>3756</v>
      </c>
      <c r="B5" s="109" t="s">
        <v>3757</v>
      </c>
      <c r="C5" s="194" t="s">
        <v>25</v>
      </c>
      <c r="D5" s="194" t="s">
        <v>4752</v>
      </c>
      <c r="E5" s="194" t="s">
        <v>4703</v>
      </c>
      <c r="F5" s="194" t="s">
        <v>3755</v>
      </c>
      <c r="G5" s="194" t="s">
        <v>4753</v>
      </c>
      <c r="H5" s="232" t="s">
        <v>4703</v>
      </c>
      <c r="I5" s="194" t="s">
        <v>4095</v>
      </c>
      <c r="J5" s="194" t="s">
        <v>4705</v>
      </c>
      <c r="K5" s="194" t="s">
        <v>4703</v>
      </c>
      <c r="P5" s="203">
        <f>I7+I64</f>
        <v>772816911</v>
      </c>
    </row>
    <row r="6" spans="1:16" s="239" customFormat="1">
      <c r="A6" s="237" t="s">
        <v>3760</v>
      </c>
      <c r="B6" s="237">
        <v>2</v>
      </c>
      <c r="C6" s="238">
        <v>3</v>
      </c>
      <c r="D6" s="238">
        <v>3</v>
      </c>
      <c r="E6" s="238">
        <v>4</v>
      </c>
      <c r="F6" s="238">
        <v>4</v>
      </c>
      <c r="G6" s="238">
        <v>6</v>
      </c>
      <c r="H6" s="238">
        <v>7</v>
      </c>
      <c r="I6" s="238">
        <v>5</v>
      </c>
      <c r="J6" s="240">
        <v>9</v>
      </c>
      <c r="K6" s="240">
        <v>10</v>
      </c>
    </row>
    <row r="7" spans="1:16">
      <c r="A7" s="157" t="s">
        <v>3914</v>
      </c>
      <c r="B7" s="156" t="s">
        <v>4193</v>
      </c>
      <c r="C7" s="229">
        <f>SUM(C8,C17,C24,C30,C35,C41,C48,C50,C57)</f>
        <v>473309729</v>
      </c>
      <c r="D7" s="229">
        <f>SUM(D8,D17,D24,D30,D35,D41,D48,D50,D57)</f>
        <v>285809035.96999997</v>
      </c>
      <c r="E7" s="230">
        <f t="shared" ref="E7:E14" si="0">D7/C7</f>
        <v>0.60385202005851857</v>
      </c>
      <c r="F7" s="229">
        <f>SUM(F8,F17,F24,F30,F35,F41,F48,F50,F57)</f>
        <v>129839159</v>
      </c>
      <c r="G7" s="229">
        <f>SUM(G8,G17,G24,G30,G35,G41,G48,G50,G57)</f>
        <v>16564240.17</v>
      </c>
      <c r="H7" s="230">
        <f>G7/F7</f>
        <v>0.12757507286380373</v>
      </c>
      <c r="I7" s="229">
        <f>SUM(F7,C7)</f>
        <v>603148888</v>
      </c>
      <c r="J7" s="229">
        <f>D7+G7</f>
        <v>302373276.13999999</v>
      </c>
      <c r="K7" s="230">
        <f>J7/I7</f>
        <v>0.50132443606527877</v>
      </c>
    </row>
    <row r="8" spans="1:16">
      <c r="A8" s="110" t="s">
        <v>3761</v>
      </c>
      <c r="B8" s="111" t="s">
        <v>3762</v>
      </c>
      <c r="C8" s="219">
        <f>SUM(C9:C16)</f>
        <v>133990176</v>
      </c>
      <c r="D8" s="195">
        <f>SUM(D9:D16)</f>
        <v>79255456.459999979</v>
      </c>
      <c r="E8" s="211">
        <f t="shared" si="0"/>
        <v>0.59150199534031489</v>
      </c>
      <c r="F8" s="219">
        <f>SUM(F9:F16)</f>
        <v>11050000</v>
      </c>
      <c r="G8" s="219">
        <f>SUM(G9:G16)</f>
        <v>5458272.7000000002</v>
      </c>
      <c r="H8" s="206">
        <f>G8/F8</f>
        <v>0.49396133031674211</v>
      </c>
      <c r="I8" s="219">
        <f t="shared" ref="I8:I37" si="1">C8+F8</f>
        <v>145040176</v>
      </c>
      <c r="J8" s="219">
        <f t="shared" ref="J8:J71" si="2">D8+G8</f>
        <v>84713729.159999982</v>
      </c>
      <c r="K8" s="206">
        <f t="shared" ref="K8:K14" si="3">J8/I8</f>
        <v>0.58407078298084791</v>
      </c>
    </row>
    <row r="9" spans="1:16">
      <c r="A9" s="112">
        <v>411</v>
      </c>
      <c r="B9" s="113" t="s">
        <v>3763</v>
      </c>
      <c r="C9" s="220">
        <f>SUMIF('ПО КОРИСНИЦИМА'!$F$17:$F$1902,'По основ. нам.'!A9,'ПО КОРИСНИЦИМА'!$H$17:$H$1902)</f>
        <v>108708646</v>
      </c>
      <c r="D9" s="196">
        <f>SUMIF('ПО КОРИСНИЦИМА'!$F$17:$F$1902,'По основ. нам.'!A9,'ПО КОРИСНИЦИМА'!$I$17:$I$1902)</f>
        <v>63368565.869999997</v>
      </c>
      <c r="E9" s="212">
        <f t="shared" si="0"/>
        <v>0.58292112174775867</v>
      </c>
      <c r="F9" s="220">
        <f>SUMIF('ПО КОРИСНИЦИМА'!$F$17:$F$1902,'По основ. нам.'!A9,'ПО КОРИСНИЦИМА'!$L$17:$L$1902)</f>
        <v>9429926</v>
      </c>
      <c r="G9" s="220">
        <f>SUMIF('ПО КОРИСНИЦИМА'!$F$17:$F$1902,'По основ. нам.'!A9,'ПО КОРИСНИЦИМА'!$M$17:$M$1902)</f>
        <v>4658347.1000000006</v>
      </c>
      <c r="H9" s="207"/>
      <c r="I9" s="220">
        <f t="shared" si="1"/>
        <v>118138572</v>
      </c>
      <c r="J9" s="220">
        <f>D9+G9</f>
        <v>68026912.969999999</v>
      </c>
      <c r="K9" s="207">
        <f t="shared" si="3"/>
        <v>0.57582305100149678</v>
      </c>
      <c r="M9" s="203">
        <f>SUM(C9:C10)</f>
        <v>126390176</v>
      </c>
    </row>
    <row r="10" spans="1:16">
      <c r="A10" s="112">
        <v>412</v>
      </c>
      <c r="B10" s="113" t="s">
        <v>3764</v>
      </c>
      <c r="C10" s="220">
        <f>SUMIF('ПО КОРИСНИЦИМА'!$F$17:$F$1902,'По основ. нам.'!A10,'ПО КОРИСНИЦИМА'!$H$17:$H$1902)</f>
        <v>17681530</v>
      </c>
      <c r="D10" s="196">
        <f>SUMIF('ПО КОРИСНИЦИМА'!$F$17:$F$1902,'По основ. нам.'!A10,'ПО КОРИСНИЦИМА'!$I$17:$I$1902)</f>
        <v>10567802.950000003</v>
      </c>
      <c r="E10" s="212">
        <f t="shared" si="0"/>
        <v>0.59767468935097823</v>
      </c>
      <c r="F10" s="220">
        <f>SUMIF('ПО КОРИСНИЦИМА'!$F$17:$F$1902,'По основ. нам.'!A10,'ПО КОРИСНИЦИМА'!$L$17:$L$1902)</f>
        <v>1570074</v>
      </c>
      <c r="G10" s="220">
        <f>SUMIF('ПО КОРИСНИЦИМА'!$F$17:$F$1902,'По основ. нам.'!A10,'ПО КОРИСНИЦИМА'!$M$17:$M$1902)</f>
        <v>775415.91999999993</v>
      </c>
      <c r="H10" s="207"/>
      <c r="I10" s="220">
        <f t="shared" si="1"/>
        <v>19251604</v>
      </c>
      <c r="J10" s="220">
        <f t="shared" si="2"/>
        <v>11343218.870000003</v>
      </c>
      <c r="K10" s="207">
        <f t="shared" si="3"/>
        <v>0.58920902746597126</v>
      </c>
    </row>
    <row r="11" spans="1:16">
      <c r="A11" s="114">
        <v>413</v>
      </c>
      <c r="B11" s="113" t="s">
        <v>3765</v>
      </c>
      <c r="C11" s="220">
        <f>SUMIF('ПО КОРИСНИЦИМА'!$F$17:$F$1902,'По основ. нам.'!A11,'ПО КОРИСНИЦИМА'!$H$17:$H$1902)</f>
        <v>150000</v>
      </c>
      <c r="D11" s="196">
        <f>SUMIF('ПО КОРИСНИЦИМА'!$F$17:$F$1902,'По основ. нам.'!A11,'ПО КОРИСНИЦИМА'!$I$17:$I$1902)</f>
        <v>61270</v>
      </c>
      <c r="E11" s="212">
        <f t="shared" si="0"/>
        <v>0.40846666666666664</v>
      </c>
      <c r="F11" s="220">
        <f>SUMIF('ПО КОРИСНИЦИМА'!$F$17:$F$1902,'По основ. нам.'!A11,'ПО КОРИСНИЦИМА'!$L$17:$L$1902)</f>
        <v>0</v>
      </c>
      <c r="G11" s="220">
        <f>SUMIF('ПО КОРИСНИЦИМА'!$F$17:$F$1902,'По основ. нам.'!A11,'ПО КОРИСНИЦИМА'!$M$17:$M$1902)</f>
        <v>0</v>
      </c>
      <c r="H11" s="207"/>
      <c r="I11" s="220">
        <f t="shared" si="1"/>
        <v>150000</v>
      </c>
      <c r="J11" s="220">
        <f t="shared" si="2"/>
        <v>61270</v>
      </c>
      <c r="K11" s="207">
        <f t="shared" si="3"/>
        <v>0.40846666666666664</v>
      </c>
    </row>
    <row r="12" spans="1:16">
      <c r="A12" s="112" t="s">
        <v>3766</v>
      </c>
      <c r="B12" s="113" t="s">
        <v>3767</v>
      </c>
      <c r="C12" s="220">
        <f>SUMIF('ПО КОРИСНИЦИМА'!$F$17:$F$1902,'По основ. нам.'!A12,'ПО КОРИСНИЦИМА'!$H$17:$H$1902)</f>
        <v>1180000</v>
      </c>
      <c r="D12" s="196">
        <f>SUMIF('ПО КОРИСНИЦИМА'!$F$17:$F$1902,'По основ. нам.'!A12,'ПО КОРИСНИЦИМА'!$I$17:$I$1902)</f>
        <v>835043</v>
      </c>
      <c r="E12" s="212">
        <f t="shared" si="0"/>
        <v>0.70766355932203395</v>
      </c>
      <c r="F12" s="220">
        <f>SUMIF('ПО КОРИСНИЦИМА'!$F$17:$F$1902,'По основ. нам.'!A12,'ПО КОРИСНИЦИМА'!$L$17:$L$1902)</f>
        <v>50000</v>
      </c>
      <c r="G12" s="220">
        <f>SUMIF('ПО КОРИСНИЦИМА'!$F$17:$F$1902,'По основ. нам.'!A12,'ПО КОРИСНИЦИМА'!$M$17:$M$1902)</f>
        <v>24509.68</v>
      </c>
      <c r="H12" s="207">
        <f>G12/F12</f>
        <v>0.49019360000000001</v>
      </c>
      <c r="I12" s="220">
        <f t="shared" si="1"/>
        <v>1230000</v>
      </c>
      <c r="J12" s="220">
        <f t="shared" si="2"/>
        <v>859552.68</v>
      </c>
      <c r="K12" s="207">
        <f t="shared" si="3"/>
        <v>0.6988233170731708</v>
      </c>
    </row>
    <row r="13" spans="1:16">
      <c r="A13" s="112" t="s">
        <v>3768</v>
      </c>
      <c r="B13" s="113" t="s">
        <v>3769</v>
      </c>
      <c r="C13" s="220">
        <f>SUMIF('ПО КОРИСНИЦИМА'!$F$17:$F$1902,'По основ. нам.'!A13,'ПО КОРИСНИЦИМА'!$H$17:$H$1902)</f>
        <v>5170000</v>
      </c>
      <c r="D13" s="196">
        <f>SUMIF('ПО КОРИСНИЦИМА'!$F$17:$F$1902,'По основ. нам.'!A13,'ПО КОРИСНИЦИМА'!$I$17:$I$1902)</f>
        <v>3215427.2299999967</v>
      </c>
      <c r="E13" s="212">
        <f t="shared" si="0"/>
        <v>0.62193950290135336</v>
      </c>
      <c r="F13" s="220">
        <f>SUMIF('ПО КОРИСНИЦИМА'!$F$17:$F$1902,'По основ. нам.'!A13,'ПО КОРИСНИЦИМА'!$L$17:$L$1902)</f>
        <v>0</v>
      </c>
      <c r="G13" s="220">
        <f>SUMIF('ПО КОРИСНИЦИМА'!$F$17:$F$1902,'По основ. нам.'!A13,'ПО КОРИСНИЦИМА'!$M$17:$M$1902)</f>
        <v>0</v>
      </c>
      <c r="H13" s="207"/>
      <c r="I13" s="220">
        <f t="shared" si="1"/>
        <v>5170000</v>
      </c>
      <c r="J13" s="220">
        <f t="shared" si="2"/>
        <v>3215427.2299999967</v>
      </c>
      <c r="K13" s="207">
        <f t="shared" si="3"/>
        <v>0.62193950290135336</v>
      </c>
    </row>
    <row r="14" spans="1:16">
      <c r="A14" s="112" t="s">
        <v>3770</v>
      </c>
      <c r="B14" s="113" t="s">
        <v>3771</v>
      </c>
      <c r="C14" s="220">
        <f>SUMIF('ПО КОРИСНИЦИМА'!$F$17:$F$1902,'По основ. нам.'!A14,'ПО КОРИСНИЦИМА'!$H$17:$H$1902)</f>
        <v>1100000</v>
      </c>
      <c r="D14" s="196">
        <f>SUMIF('ПО КОРИСНИЦИМА'!$F$17:$F$1902,'По основ. нам.'!A14,'ПО КОРИСНИЦИМА'!$I$17:$I$1902)</f>
        <v>1207347.4100000006</v>
      </c>
      <c r="E14" s="212">
        <f t="shared" si="0"/>
        <v>1.0975885545454551</v>
      </c>
      <c r="F14" s="220">
        <f>SUMIF('ПО КОРИСНИЦИМА'!$F$17:$F$1902,'По основ. нам.'!A14,'ПО КОРИСНИЦИМА'!$L$17:$L$1902)</f>
        <v>0</v>
      </c>
      <c r="G14" s="220">
        <f>SUMIF('ПО КОРИСНИЦИМА'!$F$17:$F$1902,'По основ. нам.'!A14,'ПО КОРИСНИЦИМА'!$M$17:$M$1902)</f>
        <v>0</v>
      </c>
      <c r="H14" s="207"/>
      <c r="I14" s="220">
        <f t="shared" si="1"/>
        <v>1100000</v>
      </c>
      <c r="J14" s="220">
        <f t="shared" si="2"/>
        <v>1207347.4100000006</v>
      </c>
      <c r="K14" s="207">
        <f t="shared" si="3"/>
        <v>1.0975885545454551</v>
      </c>
    </row>
    <row r="15" spans="1:16">
      <c r="A15" s="112">
        <v>417</v>
      </c>
      <c r="B15" s="113" t="s">
        <v>3772</v>
      </c>
      <c r="C15" s="220">
        <f>SUMIF('ПО КОРИСНИЦИМА'!$F$17:$F$1902,'По основ. нам.'!A15,'ПО КОРИСНИЦИМА'!$H$17:$H$1902)</f>
        <v>0</v>
      </c>
      <c r="D15" s="196">
        <f>SUMIF('ПО КОРИСНИЦИМА'!$F$17:$F$1902,'По основ. нам.'!A15,'ПО КОРИСНИЦИМА'!$I$17:$I$1902)</f>
        <v>0</v>
      </c>
      <c r="E15" s="212"/>
      <c r="F15" s="220">
        <f>SUMIF('ПО КОРИСНИЦИМА'!$F$17:$F$1902,'По основ. нам.'!A15,'ПО КОРИСНИЦИМА'!$L$17:$L$1902)</f>
        <v>0</v>
      </c>
      <c r="G15" s="220">
        <f>SUMIF('ПО КОРИСНИЦИМА'!$F$17:$F$1902,'По основ. нам.'!A15,'ПО КОРИСНИЦИМА'!$M$17:$M$1902)</f>
        <v>0</v>
      </c>
      <c r="H15" s="207"/>
      <c r="I15" s="220">
        <f t="shared" si="1"/>
        <v>0</v>
      </c>
      <c r="J15" s="220">
        <f t="shared" si="2"/>
        <v>0</v>
      </c>
      <c r="K15" s="207"/>
      <c r="P15" s="203">
        <f>I7+I64</f>
        <v>772816911</v>
      </c>
    </row>
    <row r="16" spans="1:16">
      <c r="A16" s="112">
        <v>418</v>
      </c>
      <c r="B16" s="113" t="s">
        <v>3773</v>
      </c>
      <c r="C16" s="220">
        <f>SUMIF('ПО КОРИСНИЦИМА'!$F$17:$F$1902,'По основ. нам.'!A16,'ПО КОРИСНИЦИМА'!$H$17:$H$1902)</f>
        <v>0</v>
      </c>
      <c r="D16" s="196">
        <f>SUMIF('ПО КОРИСНИЦИМА'!$F$17:$F$1902,'По основ. нам.'!A16,'ПО КОРИСНИЦИМА'!$I$17:$I$1902)</f>
        <v>0</v>
      </c>
      <c r="E16" s="212"/>
      <c r="F16" s="220">
        <f>SUMIF('ПО КОРИСНИЦИМА'!$F$17:$F$1902,'По основ. нам.'!A16,'ПО КОРИСНИЦИМА'!$L$17:$L$1902)</f>
        <v>0</v>
      </c>
      <c r="G16" s="220">
        <f>SUMIF('ПО КОРИСНИЦИМА'!$F$17:$F$1902,'По основ. нам.'!A16,'ПО КОРИСНИЦИМА'!$M$17:$M$1902)</f>
        <v>0</v>
      </c>
      <c r="H16" s="207"/>
      <c r="I16" s="226">
        <f t="shared" si="1"/>
        <v>0</v>
      </c>
      <c r="J16" s="226">
        <f t="shared" si="2"/>
        <v>0</v>
      </c>
      <c r="K16" s="208"/>
    </row>
    <row r="17" spans="1:11">
      <c r="A17" s="110" t="s">
        <v>3774</v>
      </c>
      <c r="B17" s="111" t="s">
        <v>3775</v>
      </c>
      <c r="C17" s="219">
        <f>SUM(C18:C23)</f>
        <v>175119759</v>
      </c>
      <c r="D17" s="195">
        <f>SUM(D18:D23)</f>
        <v>140873345.29000002</v>
      </c>
      <c r="E17" s="211">
        <f t="shared" ref="E17:E23" si="4">D17/C17</f>
        <v>0.80444003631823191</v>
      </c>
      <c r="F17" s="219">
        <f>SUM(F18:F23)</f>
        <v>89853678</v>
      </c>
      <c r="G17" s="219">
        <f>SUM(G18:G23)</f>
        <v>1156181.3000000003</v>
      </c>
      <c r="H17" s="206">
        <f>G17/F17</f>
        <v>1.2867378673135676E-2</v>
      </c>
      <c r="I17" s="219">
        <f t="shared" si="1"/>
        <v>264973437</v>
      </c>
      <c r="J17" s="219">
        <f t="shared" si="2"/>
        <v>142029526.59000003</v>
      </c>
      <c r="K17" s="206">
        <f t="shared" ref="K17:K25" si="5">J17/I17</f>
        <v>0.53601420654856069</v>
      </c>
    </row>
    <row r="18" spans="1:11">
      <c r="A18" s="112" t="s">
        <v>3776</v>
      </c>
      <c r="B18" s="113" t="s">
        <v>3777</v>
      </c>
      <c r="C18" s="220">
        <f>SUMIF('ПО КОРИСНИЦИМА'!$F$17:$F$1902,'По основ. нам.'!A18,'ПО КОРИСНИЦИМА'!$H$17:$H$1902)</f>
        <v>38522785</v>
      </c>
      <c r="D18" s="196">
        <f>SUMIF('ПО КОРИСНИЦИМА'!$F$17:$F$1902,'По основ. нам.'!A18,'ПО КОРИСНИЦИМА'!$I$17:$I$1902)</f>
        <v>25196818.75</v>
      </c>
      <c r="E18" s="212">
        <f t="shared" si="4"/>
        <v>0.65407573076557157</v>
      </c>
      <c r="F18" s="220">
        <f>SUMIF('ПО КОРИСНИЦИМА'!$F$17:$F$1902,'По основ. нам.'!A18,'ПО КОРИСНИЦИМА'!$L$17:$L$1902)</f>
        <v>12449500</v>
      </c>
      <c r="G18" s="220">
        <f>SUMIF('ПО КОРИСНИЦИМА'!$F$17:$F$1902,'По основ. нам.'!A18,'ПО КОРИСНИЦИМА'!$M$17:$M$1902)</f>
        <v>163397.95000000001</v>
      </c>
      <c r="H18" s="207">
        <f>G18/F18</f>
        <v>1.3124860436162096E-2</v>
      </c>
      <c r="I18" s="220">
        <f t="shared" si="1"/>
        <v>50972285</v>
      </c>
      <c r="J18" s="220">
        <f t="shared" si="2"/>
        <v>25360216.699999999</v>
      </c>
      <c r="K18" s="207">
        <f t="shared" si="5"/>
        <v>0.49752952413257517</v>
      </c>
    </row>
    <row r="19" spans="1:11">
      <c r="A19" s="112">
        <v>422</v>
      </c>
      <c r="B19" s="113" t="s">
        <v>3778</v>
      </c>
      <c r="C19" s="220">
        <f>SUMIF('ПО КОРИСНИЦИМА'!$F$17:$F$1902,'По основ. нам.'!A19,'ПО КОРИСНИЦИМА'!$H$17:$H$1902)</f>
        <v>700000</v>
      </c>
      <c r="D19" s="196">
        <f>SUMIF('ПО КОРИСНИЦИМА'!$F$17:$F$1902,'По основ. нам.'!A19,'ПО КОРИСНИЦИМА'!$I$17:$I$1902)</f>
        <v>22355</v>
      </c>
      <c r="E19" s="212">
        <f t="shared" si="4"/>
        <v>3.1935714285714283E-2</v>
      </c>
      <c r="F19" s="220">
        <f>SUMIF('ПО КОРИСНИЦИМА'!$F$17:$F$1902,'По основ. нам.'!A19,'ПО КОРИСНИЦИМА'!$L$17:$L$1902)</f>
        <v>296000</v>
      </c>
      <c r="G19" s="220">
        <f>SUMIF('ПО КОРИСНИЦИМА'!$F$17:$F$1902,'По основ. нам.'!A19,'ПО КОРИСНИЦИМА'!$M$17:$M$1902)</f>
        <v>120627</v>
      </c>
      <c r="H19" s="207">
        <f>G19/F19</f>
        <v>0.40752364864864865</v>
      </c>
      <c r="I19" s="220">
        <f t="shared" si="1"/>
        <v>996000</v>
      </c>
      <c r="J19" s="220">
        <f t="shared" si="2"/>
        <v>142982</v>
      </c>
      <c r="K19" s="207">
        <f t="shared" si="5"/>
        <v>0.14355622489959841</v>
      </c>
    </row>
    <row r="20" spans="1:11">
      <c r="A20" s="112">
        <v>423</v>
      </c>
      <c r="B20" s="113" t="s">
        <v>3779</v>
      </c>
      <c r="C20" s="220">
        <f>SUMIF('ПО КОРИСНИЦИМА'!$F$17:$F$1902,'По основ. нам.'!A20,'ПО КОРИСНИЦИМА'!$H$17:$H$1902)</f>
        <v>38804719</v>
      </c>
      <c r="D20" s="196">
        <f>SUMIF('ПО КОРИСНИЦИМА'!$F$17:$F$1902,'По основ. нам.'!A20,'ПО КОРИСНИЦИМА'!$I$17:$I$1902)</f>
        <v>29771604.640000015</v>
      </c>
      <c r="E20" s="212">
        <f t="shared" si="4"/>
        <v>0.76721608627033266</v>
      </c>
      <c r="F20" s="220">
        <f>SUMIF('ПО КОРИСНИЦИМА'!$F$17:$F$1902,'По основ. нам.'!A20,'ПО КОРИСНИЦИМА'!$L$17:$L$1902)</f>
        <v>3743613</v>
      </c>
      <c r="G20" s="220">
        <f>SUMIF('ПО КОРИСНИЦИМА'!$F$17:$F$1902,'По основ. нам.'!A20,'ПО КОРИСНИЦИМА'!$M$17:$M$1902)</f>
        <v>758785.51000000013</v>
      </c>
      <c r="H20" s="207">
        <f>G20/F20</f>
        <v>0.20268802090387017</v>
      </c>
      <c r="I20" s="220">
        <f t="shared" si="1"/>
        <v>42548332</v>
      </c>
      <c r="J20" s="220">
        <f t="shared" si="2"/>
        <v>30530390.150000017</v>
      </c>
      <c r="K20" s="207">
        <f t="shared" si="5"/>
        <v>0.71754611085576792</v>
      </c>
    </row>
    <row r="21" spans="1:11">
      <c r="A21" s="112" t="s">
        <v>3780</v>
      </c>
      <c r="B21" s="113" t="s">
        <v>3781</v>
      </c>
      <c r="C21" s="220">
        <f>SUMIF('ПО КОРИСНИЦИМА'!$F$17:$F$1902,'По основ. нам.'!A21,'ПО КОРИСНИЦИМА'!$H$17:$H$1902)</f>
        <v>7594000</v>
      </c>
      <c r="D21" s="196">
        <f>SUMIF('ПО КОРИСНИЦИМА'!$F$17:$F$1902,'По основ. нам.'!A21,'ПО КОРИСНИЦИМА'!$I$17:$I$1902)</f>
        <v>9973823.7700000014</v>
      </c>
      <c r="E21" s="212">
        <f t="shared" si="4"/>
        <v>1.3133821135106665</v>
      </c>
      <c r="F21" s="220">
        <f>SUMIF('ПО КОРИСНИЦИМА'!$F$17:$F$1902,'По основ. нам.'!A21,'ПО КОРИСНИЦИМА'!$L$17:$L$1902)</f>
        <v>3800000</v>
      </c>
      <c r="G21" s="220">
        <f>SUMIF('ПО КОРИСНИЦИМА'!$F$17:$F$1902,'По основ. нам.'!A21,'ПО КОРИСНИЦИМА'!$M$17:$M$1902)</f>
        <v>0</v>
      </c>
      <c r="H21" s="207"/>
      <c r="I21" s="220">
        <f t="shared" si="1"/>
        <v>11394000</v>
      </c>
      <c r="J21" s="220">
        <f t="shared" si="2"/>
        <v>9973823.7700000014</v>
      </c>
      <c r="K21" s="207">
        <f t="shared" si="5"/>
        <v>0.87535753642267877</v>
      </c>
    </row>
    <row r="22" spans="1:11">
      <c r="A22" s="112" t="s">
        <v>3782</v>
      </c>
      <c r="B22" s="113" t="s">
        <v>3783</v>
      </c>
      <c r="C22" s="220">
        <f>SUMIF('ПО КОРИСНИЦИМА'!$F$17:$F$1902,'По основ. нам.'!A22,'ПО КОРИСНИЦИМА'!$H$17:$H$1902)</f>
        <v>65103787</v>
      </c>
      <c r="D22" s="196">
        <f>SUMIF('ПО КОРИСНИЦИМА'!$F$17:$F$1902,'По основ. нам.'!A22,'ПО КОРИСНИЦИМА'!$I$17:$I$1902)</f>
        <v>56156449.32</v>
      </c>
      <c r="E22" s="212">
        <f t="shared" si="4"/>
        <v>0.86256809177628946</v>
      </c>
      <c r="F22" s="220">
        <f>SUMIF('ПО КОРИСНИЦИМА'!$F$17:$F$1902,'По основ. нам.'!A22,'ПО КОРИСНИЦИМА'!$L$17:$L$1902)</f>
        <v>66856371</v>
      </c>
      <c r="G22" s="220">
        <f>SUMIF('ПО КОРИСНИЦИМА'!$F$17:$F$1902,'По основ. нам.'!A22,'ПО КОРИСНИЦИМА'!$M$17:$M$1902)</f>
        <v>0</v>
      </c>
      <c r="H22" s="207">
        <f>G22/F22</f>
        <v>0</v>
      </c>
      <c r="I22" s="220">
        <f t="shared" si="1"/>
        <v>131960158</v>
      </c>
      <c r="J22" s="220">
        <f t="shared" si="2"/>
        <v>56156449.32</v>
      </c>
      <c r="K22" s="207">
        <f t="shared" si="5"/>
        <v>0.42555609337782091</v>
      </c>
    </row>
    <row r="23" spans="1:11">
      <c r="A23" s="112" t="s">
        <v>3784</v>
      </c>
      <c r="B23" s="113" t="s">
        <v>3785</v>
      </c>
      <c r="C23" s="220">
        <f>SUMIF('ПО КОРИСНИЦИМА'!$F$17:$F$1902,'По основ. нам.'!A23,'ПО КОРИСНИЦИМА'!$H$17:$H$1902)</f>
        <v>24394468</v>
      </c>
      <c r="D23" s="196">
        <f>SUMIF('ПО КОРИСНИЦИМА'!$F$17:$F$1902,'По основ. нам.'!A23,'ПО КОРИСНИЦИМА'!$I$17:$I$1902)</f>
        <v>19752293.810000002</v>
      </c>
      <c r="E23" s="212">
        <f t="shared" si="4"/>
        <v>0.80970381522564883</v>
      </c>
      <c r="F23" s="220">
        <f>SUMIF('ПО КОРИСНИЦИМА'!$F$17:$F$1902,'По основ. нам.'!A23,'ПО КОРИСНИЦИМА'!$L$17:$L$1902)</f>
        <v>2708194</v>
      </c>
      <c r="G23" s="220">
        <f>SUMIF('ПО КОРИСНИЦИМА'!$F$17:$F$1902,'По основ. нам.'!A23,'ПО КОРИСНИЦИМА'!$M$17:$M$1902)</f>
        <v>113370.84</v>
      </c>
      <c r="H23" s="207">
        <f>G23/F23</f>
        <v>4.1862156108461945E-2</v>
      </c>
      <c r="I23" s="220">
        <f t="shared" si="1"/>
        <v>27102662</v>
      </c>
      <c r="J23" s="220">
        <f t="shared" si="2"/>
        <v>19865664.650000002</v>
      </c>
      <c r="K23" s="207">
        <f t="shared" si="5"/>
        <v>0.73297835651715693</v>
      </c>
    </row>
    <row r="24" spans="1:11">
      <c r="A24" s="110" t="s">
        <v>3786</v>
      </c>
      <c r="B24" s="111" t="s">
        <v>3787</v>
      </c>
      <c r="C24" s="219">
        <f>SUM(C25:C29)</f>
        <v>0</v>
      </c>
      <c r="D24" s="195">
        <f>SUM(D25:D29)</f>
        <v>0</v>
      </c>
      <c r="E24" s="211"/>
      <c r="F24" s="219">
        <f>SUM(F25:F29)</f>
        <v>0</v>
      </c>
      <c r="G24" s="219">
        <f>SUM(G25:G29)</f>
        <v>0</v>
      </c>
      <c r="H24" s="206" t="e">
        <f>G24/F24</f>
        <v>#DIV/0!</v>
      </c>
      <c r="I24" s="219">
        <f t="shared" si="1"/>
        <v>0</v>
      </c>
      <c r="J24" s="219">
        <f t="shared" si="2"/>
        <v>0</v>
      </c>
      <c r="K24" s="206" t="e">
        <f t="shared" si="5"/>
        <v>#DIV/0!</v>
      </c>
    </row>
    <row r="25" spans="1:11">
      <c r="A25" s="112">
        <v>431</v>
      </c>
      <c r="B25" s="113" t="s">
        <v>3788</v>
      </c>
      <c r="C25" s="220">
        <f>SUMIF('ПО КОРИСНИЦИМА'!$F$17:$F$1902,'По основ. нам.'!A25,'ПО КОРИСНИЦИМА'!$H$17:$H$1902)</f>
        <v>0</v>
      </c>
      <c r="D25" s="196">
        <f>SUMIF('ПО КОРИСНИЦИМА'!$F$17:$F$1902,'По основ. нам.'!A25,'ПО КОРИСНИЦИМА'!$I$17:$I$1902)</f>
        <v>0</v>
      </c>
      <c r="E25" s="212"/>
      <c r="F25" s="220">
        <f>SUMIF('ПО КОРИСНИЦИМА'!$F$17:$F$1902,'По основ. нам.'!A25,'ПО КОРИСНИЦИМА'!$L$17:$L$1902)</f>
        <v>0</v>
      </c>
      <c r="G25" s="220">
        <f>SUMIF('ПО КОРИСНИЦИМА'!$F$17:$F$1902,'По основ. нам.'!A25,'ПО КОРИСНИЦИМА'!$M$17:$M$1902)</f>
        <v>0</v>
      </c>
      <c r="H25" s="207" t="e">
        <f>G25/F25</f>
        <v>#DIV/0!</v>
      </c>
      <c r="I25" s="220">
        <f t="shared" si="1"/>
        <v>0</v>
      </c>
      <c r="J25" s="220">
        <f t="shared" si="2"/>
        <v>0</v>
      </c>
      <c r="K25" s="207" t="e">
        <f t="shared" si="5"/>
        <v>#DIV/0!</v>
      </c>
    </row>
    <row r="26" spans="1:11">
      <c r="A26" s="112">
        <v>432</v>
      </c>
      <c r="B26" s="113" t="s">
        <v>3789</v>
      </c>
      <c r="C26" s="220">
        <f>SUMIF('ПО КОРИСНИЦИМА'!$F$17:$F$1902,'По основ. нам.'!A26,'ПО КОРИСНИЦИМА'!$H$17:$H$1902)</f>
        <v>0</v>
      </c>
      <c r="D26" s="196">
        <f>SUMIF('ПО КОРИСНИЦИМА'!$F$17:$F$1902,'По основ. нам.'!A26,'ПО КОРИСНИЦИМА'!$I$17:$I$1902)</f>
        <v>0</v>
      </c>
      <c r="E26" s="212"/>
      <c r="F26" s="220">
        <f>SUMIF('ПО КОРИСНИЦИМА'!$F$17:$F$1902,'По основ. нам.'!A26,'ПО КОРИСНИЦИМА'!$L$17:$L$1902)</f>
        <v>0</v>
      </c>
      <c r="G26" s="220">
        <f>SUMIF('ПО КОРИСНИЦИМА'!$F$17:$F$1902,'По основ. нам.'!A26,'ПО КОРИСНИЦИМА'!$M$17:$M$1902)</f>
        <v>0</v>
      </c>
      <c r="H26" s="207"/>
      <c r="I26" s="241">
        <f t="shared" si="1"/>
        <v>0</v>
      </c>
      <c r="J26" s="241">
        <f t="shared" si="2"/>
        <v>0</v>
      </c>
      <c r="K26" s="208"/>
    </row>
    <row r="27" spans="1:11">
      <c r="A27" s="112">
        <v>433</v>
      </c>
      <c r="B27" s="113" t="s">
        <v>3790</v>
      </c>
      <c r="C27" s="220">
        <f>SUMIF('ПО КОРИСНИЦИМА'!$F$17:$F$1902,'По основ. нам.'!A27,'ПО КОРИСНИЦИМА'!$H$17:$H$1902)</f>
        <v>0</v>
      </c>
      <c r="D27" s="196">
        <f>SUMIF('ПО КОРИСНИЦИМА'!$F$17:$F$1902,'По основ. нам.'!A27,'ПО КОРИСНИЦИМА'!$I$17:$I$1902)</f>
        <v>0</v>
      </c>
      <c r="E27" s="212"/>
      <c r="F27" s="220">
        <f>SUMIF('ПО КОРИСНИЦИМА'!$F$17:$F$1902,'По основ. нам.'!A27,'ПО КОРИСНИЦИМА'!$L$17:$L$1902)</f>
        <v>0</v>
      </c>
      <c r="G27" s="220">
        <f>SUMIF('ПО КОРИСНИЦИМА'!$F$17:$F$1902,'По основ. нам.'!A27,'ПО КОРИСНИЦИМА'!$M$17:$M$1902)</f>
        <v>0</v>
      </c>
      <c r="H27" s="207"/>
      <c r="I27" s="241">
        <f t="shared" si="1"/>
        <v>0</v>
      </c>
      <c r="J27" s="241">
        <f t="shared" si="2"/>
        <v>0</v>
      </c>
      <c r="K27" s="208"/>
    </row>
    <row r="28" spans="1:11">
      <c r="A28" s="112">
        <v>434</v>
      </c>
      <c r="B28" s="113" t="s">
        <v>3791</v>
      </c>
      <c r="C28" s="220">
        <f>SUMIF('ПО КОРИСНИЦИМА'!$F$17:$F$1902,'По основ. нам.'!A28,'ПО КОРИСНИЦИМА'!$H$17:$H$1902)</f>
        <v>0</v>
      </c>
      <c r="D28" s="196">
        <f>SUMIF('ПО КОРИСНИЦИМА'!$F$17:$F$1902,'По основ. нам.'!A28,'ПО КОРИСНИЦИМА'!$I$17:$I$1902)</f>
        <v>0</v>
      </c>
      <c r="E28" s="212"/>
      <c r="F28" s="220">
        <f>SUMIF('ПО КОРИСНИЦИМА'!$F$17:$F$1902,'По основ. нам.'!A28,'ПО КОРИСНИЦИМА'!$L$17:$L$1902)</f>
        <v>0</v>
      </c>
      <c r="G28" s="220">
        <f>SUMIF('ПО КОРИСНИЦИМА'!$F$17:$F$1902,'По основ. нам.'!A28,'ПО КОРИСНИЦИМА'!$M$17:$M$1902)</f>
        <v>0</v>
      </c>
      <c r="H28" s="207"/>
      <c r="I28" s="241">
        <f t="shared" si="1"/>
        <v>0</v>
      </c>
      <c r="J28" s="241">
        <f t="shared" si="2"/>
        <v>0</v>
      </c>
      <c r="K28" s="207"/>
    </row>
    <row r="29" spans="1:11">
      <c r="A29" s="112">
        <v>435</v>
      </c>
      <c r="B29" s="113" t="s">
        <v>3792</v>
      </c>
      <c r="C29" s="220">
        <f>SUMIF('ПО КОРИСНИЦИМА'!$F$17:$F$1902,'По основ. нам.'!A29,'ПО КОРИСНИЦИМА'!$H$17:$H$1902)</f>
        <v>0</v>
      </c>
      <c r="D29" s="196">
        <f>SUMIF('ПО КОРИСНИЦИМА'!$F$17:$F$1902,'По основ. нам.'!A29,'ПО КОРИСНИЦИМА'!$I$17:$I$1902)</f>
        <v>0</v>
      </c>
      <c r="E29" s="212"/>
      <c r="F29" s="220">
        <f>SUMIF('ПО КОРИСНИЦИМА'!$F$17:$F$1902,'По основ. нам.'!A29,'ПО КОРИСНИЦИМА'!$L$17:$L$1902)</f>
        <v>0</v>
      </c>
      <c r="G29" s="220">
        <f>SUMIF('ПО КОРИСНИЦИМА'!$F$17:$F$1902,'По основ. нам.'!A29,'ПО КОРИСНИЦИМА'!$M$17:$M$1902)</f>
        <v>0</v>
      </c>
      <c r="H29" s="207"/>
      <c r="I29" s="241">
        <f t="shared" si="1"/>
        <v>0</v>
      </c>
      <c r="J29" s="241">
        <f t="shared" si="2"/>
        <v>0</v>
      </c>
      <c r="K29" s="208"/>
    </row>
    <row r="30" spans="1:11">
      <c r="A30" s="110" t="s">
        <v>3793</v>
      </c>
      <c r="B30" s="111" t="s">
        <v>3794</v>
      </c>
      <c r="C30" s="219">
        <f>SUM(C31:C34)</f>
        <v>1295000</v>
      </c>
      <c r="D30" s="195">
        <f>SUM(D31:D34)</f>
        <v>661266.68000000005</v>
      </c>
      <c r="E30" s="211">
        <f>D30/C30</f>
        <v>0.51063064092664101</v>
      </c>
      <c r="F30" s="219">
        <f>SUM(F31:F34)</f>
        <v>0</v>
      </c>
      <c r="G30" s="219">
        <f>SUM(G31:G34)</f>
        <v>0</v>
      </c>
      <c r="H30" s="206"/>
      <c r="I30" s="219">
        <f t="shared" si="1"/>
        <v>1295000</v>
      </c>
      <c r="J30" s="219">
        <f t="shared" si="2"/>
        <v>661266.68000000005</v>
      </c>
      <c r="K30" s="206">
        <f>J30/I30</f>
        <v>0.51063064092664101</v>
      </c>
    </row>
    <row r="31" spans="1:11">
      <c r="A31" s="112">
        <v>441</v>
      </c>
      <c r="B31" s="113" t="s">
        <v>3795</v>
      </c>
      <c r="C31" s="220">
        <f>SUMIF('ПО КОРИСНИЦИМА'!$F$17:$F$1902,'По основ. нам.'!A31,'ПО КОРИСНИЦИМА'!$H$17:$H$1902)</f>
        <v>1125000</v>
      </c>
      <c r="D31" s="196">
        <f>SUMIF('ПО КОРИСНИЦИМА'!$F$17:$F$1902,'По основ. нам.'!A31,'ПО КОРИСНИЦИМА'!$I$17:$I$1902)</f>
        <v>530758.9800000001</v>
      </c>
      <c r="E31" s="212">
        <f>D31/C31</f>
        <v>0.47178576000000011</v>
      </c>
      <c r="F31" s="220">
        <f>SUMIF('ПО КОРИСНИЦИМА'!$F$17:$F$1902,'По основ. нам.'!A31,'ПО КОРИСНИЦИМА'!$L$17:$L$1902)</f>
        <v>0</v>
      </c>
      <c r="G31" s="220">
        <f>SUMIF('ПО КОРИСНИЦИМА'!$F$17:$F$1902,'По основ. нам.'!A31,'ПО КОРИСНИЦИМА'!$M$17:$M$1902)</f>
        <v>0</v>
      </c>
      <c r="H31" s="207"/>
      <c r="I31" s="220">
        <f t="shared" si="1"/>
        <v>1125000</v>
      </c>
      <c r="J31" s="220">
        <f t="shared" si="2"/>
        <v>530758.9800000001</v>
      </c>
      <c r="K31" s="207">
        <f>J31/I31</f>
        <v>0.47178576000000011</v>
      </c>
    </row>
    <row r="32" spans="1:11">
      <c r="A32" s="112">
        <v>442</v>
      </c>
      <c r="B32" s="113" t="s">
        <v>3796</v>
      </c>
      <c r="C32" s="220">
        <f>SUMIF('ПО КОРИСНИЦИМА'!$F$17:$F$1902,'По основ. нам.'!A32,'ПО КОРИСНИЦИМА'!$H$17:$H$1902)</f>
        <v>0</v>
      </c>
      <c r="D32" s="196">
        <f>SUMIF('ПО КОРИСНИЦИМА'!$F$17:$F$1902,'По основ. нам.'!A32,'ПО КОРИСНИЦИМА'!$I$17:$I$1902)</f>
        <v>0</v>
      </c>
      <c r="E32" s="212"/>
      <c r="F32" s="220">
        <f>SUMIF('ПО КОРИСНИЦИМА'!$F$17:$F$1902,'По основ. нам.'!A32,'ПО КОРИСНИЦИМА'!$L$17:$L$1902)</f>
        <v>0</v>
      </c>
      <c r="G32" s="220">
        <f>SUMIF('ПО КОРИСНИЦИМА'!$F$17:$F$1902,'По основ. нам.'!A32,'ПО КОРИСНИЦИМА'!$M$17:$M$1902)</f>
        <v>0</v>
      </c>
      <c r="H32" s="207"/>
      <c r="I32" s="241">
        <f t="shared" si="1"/>
        <v>0</v>
      </c>
      <c r="J32" s="241">
        <f t="shared" si="2"/>
        <v>0</v>
      </c>
      <c r="K32" s="208"/>
    </row>
    <row r="33" spans="1:11">
      <c r="A33" s="112">
        <v>443</v>
      </c>
      <c r="B33" s="113" t="s">
        <v>3797</v>
      </c>
      <c r="C33" s="220">
        <f>SUMIF('ПО КОРИСНИЦИМА'!$F$17:$F$1902,'По основ. нам.'!A33,'ПО КОРИСНИЦИМА'!$H$17:$H$1902)</f>
        <v>0</v>
      </c>
      <c r="D33" s="196">
        <f>SUMIF('ПО КОРИСНИЦИМА'!$F$17:$F$1902,'По основ. нам.'!A33,'ПО КОРИСНИЦИМА'!$I$17:$I$1902)</f>
        <v>0</v>
      </c>
      <c r="E33" s="212"/>
      <c r="F33" s="220">
        <f>SUMIF('ПО КОРИСНИЦИМА'!$F$17:$F$1902,'По основ. нам.'!A33,'ПО КОРИСНИЦИМА'!$L$17:$L$1902)</f>
        <v>0</v>
      </c>
      <c r="G33" s="220">
        <f>SUMIF('ПО КОРИСНИЦИМА'!$F$17:$F$1902,'По основ. нам.'!A33,'ПО КОРИСНИЦИМА'!$M$17:$M$1902)</f>
        <v>0</v>
      </c>
      <c r="H33" s="207"/>
      <c r="I33" s="241">
        <f t="shared" si="1"/>
        <v>0</v>
      </c>
      <c r="J33" s="241">
        <f t="shared" si="2"/>
        <v>0</v>
      </c>
      <c r="K33" s="208"/>
    </row>
    <row r="34" spans="1:11">
      <c r="A34" s="115">
        <v>444</v>
      </c>
      <c r="B34" s="116" t="s">
        <v>3798</v>
      </c>
      <c r="C34" s="220">
        <f>SUMIF('ПО КОРИСНИЦИМА'!$F$17:$F$1902,'По основ. нам.'!A34,'ПО КОРИСНИЦИМА'!$H$17:$H$1902)</f>
        <v>170000</v>
      </c>
      <c r="D34" s="196">
        <f>SUMIF('ПО КОРИСНИЦИМА'!$F$17:$F$1902,'По основ. нам.'!A34,'ПО КОРИСНИЦИМА'!$I$17:$I$1902)</f>
        <v>130507.7</v>
      </c>
      <c r="E34" s="212">
        <f>D34/C34</f>
        <v>0.76769235294117644</v>
      </c>
      <c r="F34" s="220">
        <f>SUMIF('ПО КОРИСНИЦИМА'!$F$17:$F$1902,'По основ. нам.'!A34,'ПО КОРИСНИЦИМА'!$L$17:$L$1902)</f>
        <v>0</v>
      </c>
      <c r="G34" s="220">
        <f>SUMIF('ПО КОРИСНИЦИМА'!$F$17:$F$1902,'По основ. нам.'!A34,'ПО КОРИСНИЦИМА'!$M$17:$M$1902)</f>
        <v>0</v>
      </c>
      <c r="H34" s="207"/>
      <c r="I34" s="241">
        <f t="shared" si="1"/>
        <v>170000</v>
      </c>
      <c r="J34" s="241">
        <f t="shared" si="2"/>
        <v>130507.7</v>
      </c>
      <c r="K34" s="208">
        <f>J34/I34</f>
        <v>0.76769235294117644</v>
      </c>
    </row>
    <row r="35" spans="1:11">
      <c r="A35" s="110" t="s">
        <v>3799</v>
      </c>
      <c r="B35" s="111" t="s">
        <v>3800</v>
      </c>
      <c r="C35" s="219">
        <f>SUM(C36:C40)</f>
        <v>30720000</v>
      </c>
      <c r="D35" s="195">
        <f>SUM(D36:D40)</f>
        <v>2484996</v>
      </c>
      <c r="E35" s="211">
        <f>D35/C35</f>
        <v>8.0891796875000005E-2</v>
      </c>
      <c r="F35" s="219">
        <f>SUM(F36:F40)</f>
        <v>10000000</v>
      </c>
      <c r="G35" s="219">
        <f>SUM(G36:G40)</f>
        <v>532589.81999999995</v>
      </c>
      <c r="H35" s="206"/>
      <c r="I35" s="219">
        <f t="shared" si="1"/>
        <v>40720000</v>
      </c>
      <c r="J35" s="219">
        <f t="shared" si="2"/>
        <v>3017585.82</v>
      </c>
      <c r="K35" s="206">
        <f>J35/I35</f>
        <v>7.4105742141453823E-2</v>
      </c>
    </row>
    <row r="36" spans="1:11" s="204" customFormat="1">
      <c r="A36" s="506" t="s">
        <v>3933</v>
      </c>
      <c r="B36" s="507" t="s">
        <v>1691</v>
      </c>
      <c r="C36" s="508">
        <f>SUMIF('ПО КОРИСНИЦИМА'!$F$17:$F$1902,'По основ. нам.'!A36,'ПО КОРИСНИЦИМА'!$H$17:$H$1902)</f>
        <v>13720000</v>
      </c>
      <c r="D36" s="509">
        <f>SUMIF('ПО КОРИСНИЦИМА'!$F$17:$F$1902,'По основ. нам.'!A36,'ПО КОРИСНИЦИМА'!$I$17:$I$1902)</f>
        <v>748996</v>
      </c>
      <c r="E36" s="510">
        <f>D36/C36</f>
        <v>5.4591545189504376E-2</v>
      </c>
      <c r="F36" s="508">
        <f>SUMIF('ПО КОРИСНИЦИМА'!$F$17:$F$1902,'По основ. нам.'!A36,'ПО КОРИСНИЦИМА'!$L$17:$L$1902)</f>
        <v>0</v>
      </c>
      <c r="G36" s="508">
        <f>SUMIF('ПО КОРИСНИЦИМА'!$F$17:$F$1902,'По основ. нам.'!A36,'ПО КОРИСНИЦИМА'!$M$17:$M$1902)</f>
        <v>0</v>
      </c>
      <c r="H36" s="511"/>
      <c r="I36" s="512">
        <f t="shared" si="1"/>
        <v>13720000</v>
      </c>
      <c r="J36" s="512">
        <f t="shared" si="2"/>
        <v>748996</v>
      </c>
      <c r="K36" s="511">
        <f>J36/I36</f>
        <v>5.4591545189504376E-2</v>
      </c>
    </row>
    <row r="37" spans="1:11" s="204" customFormat="1">
      <c r="A37" s="506" t="s">
        <v>3854</v>
      </c>
      <c r="B37" s="507" t="s">
        <v>1700</v>
      </c>
      <c r="C37" s="508">
        <f>SUMIF('ПО КОРИСНИЦИМА'!$F$17:$F$1902,'По основ. нам.'!A37,'ПО КОРИСНИЦИМА'!$H$17:$H$1902)</f>
        <v>0</v>
      </c>
      <c r="D37" s="509">
        <f>SUMIF('ПО КОРИСНИЦИМА'!$F$17:$F$1902,'По основ. нам.'!A37,'ПО КОРИСНИЦИМА'!$I$17:$I$1902)</f>
        <v>0</v>
      </c>
      <c r="E37" s="510"/>
      <c r="F37" s="508">
        <f>SUMIF('ПО КОРИСНИЦИМА'!$F$17:$F$1902,'По основ. нам.'!A37,'ПО КОРИСНИЦИМА'!$L$17:$L$1902)</f>
        <v>0</v>
      </c>
      <c r="G37" s="508">
        <f>SUMIF('ПО КОРИСНИЦИМА'!$F$17:$F$1902,'По основ. нам.'!A37,'ПО КОРИСНИЦИМА'!$M$17:$M$1902)</f>
        <v>0</v>
      </c>
      <c r="H37" s="511"/>
      <c r="I37" s="512">
        <f t="shared" si="1"/>
        <v>0</v>
      </c>
      <c r="J37" s="512">
        <f t="shared" si="2"/>
        <v>0</v>
      </c>
      <c r="K37" s="513"/>
    </row>
    <row r="38" spans="1:11">
      <c r="A38" s="112" t="s">
        <v>3855</v>
      </c>
      <c r="B38" s="113" t="s">
        <v>3801</v>
      </c>
      <c r="C38" s="220">
        <f>SUMIF('ПО КОРИСНИЦИМА'!$F$17:$F$1902,'По основ. нам.'!A38,'ПО КОРИСНИЦИМА'!$H$17:$H$1902)</f>
        <v>0</v>
      </c>
      <c r="D38" s="196">
        <f>SUMIF('ПО КОРИСНИЦИМА'!$F$17:$F$1902,'По основ. нам.'!A38,'ПО КОРИСНИЦИМА'!$I$17:$I$1902)</f>
        <v>0</v>
      </c>
      <c r="E38" s="212"/>
      <c r="F38" s="220">
        <f>SUMIF('ПО КОРИСНИЦИМА'!$F$17:$F$1902,'По основ. нам.'!A38,'ПО КОРИСНИЦИМА'!$L$17:$L$1902)</f>
        <v>0</v>
      </c>
      <c r="G38" s="220">
        <f>SUMIF('ПО КОРИСНИЦИМА'!$F$17:$F$1902,'По основ. нам.'!A38,'ПО КОРИСНИЦИМА'!$M$17:$M$1902)</f>
        <v>0</v>
      </c>
      <c r="H38" s="207"/>
      <c r="I38" s="241"/>
      <c r="J38" s="241">
        <f t="shared" si="2"/>
        <v>0</v>
      </c>
      <c r="K38" s="208"/>
    </row>
    <row r="39" spans="1:11">
      <c r="A39" s="112">
        <v>453</v>
      </c>
      <c r="B39" s="113" t="s">
        <v>3802</v>
      </c>
      <c r="C39" s="220">
        <f>SUMIF('ПО КОРИСНИЦИМА'!$F$17:$F$1902,'По основ. нам.'!A39,'ПО КОРИСНИЦИМА'!$H$17:$H$1902)</f>
        <v>0</v>
      </c>
      <c r="D39" s="196">
        <f>SUMIF('ПО КОРИСНИЦИМА'!$F$17:$F$1902,'По основ. нам.'!A39,'ПО КОРИСНИЦИМА'!$I$17:$I$1902)</f>
        <v>0</v>
      </c>
      <c r="E39" s="212"/>
      <c r="F39" s="220">
        <f>SUMIF('ПО КОРИСНИЦИМА'!$F$17:$F$1902,'По основ. нам.'!A39,'ПО КОРИСНИЦИМА'!$L$17:$L$1902)</f>
        <v>0</v>
      </c>
      <c r="G39" s="220">
        <f>SUMIF('ПО КОРИСНИЦИМА'!$F$17:$F$1902,'По основ. нам.'!A39,'ПО КОРИСНИЦИМА'!$M$17:$M$1902)</f>
        <v>0</v>
      </c>
      <c r="H39" s="207"/>
      <c r="I39" s="241">
        <f t="shared" ref="I39:I63" si="6">C39+F39</f>
        <v>0</v>
      </c>
      <c r="J39" s="241">
        <f t="shared" si="2"/>
        <v>0</v>
      </c>
      <c r="K39" s="208"/>
    </row>
    <row r="40" spans="1:11">
      <c r="A40" s="112">
        <v>454</v>
      </c>
      <c r="B40" s="113" t="s">
        <v>3803</v>
      </c>
      <c r="C40" s="220">
        <f>SUMIF('ПО КОРИСНИЦИМА'!$F$17:$F$1902,'По основ. нам.'!A40,'ПО КОРИСНИЦИМА'!$H$17:$H$1902)</f>
        <v>17000000</v>
      </c>
      <c r="D40" s="196">
        <f>SUMIF('ПО КОРИСНИЦИМА'!$F$17:$F$1902,'По основ. нам.'!A40,'ПО КОРИСНИЦИМА'!$I$17:$I$1902)</f>
        <v>1736000</v>
      </c>
      <c r="E40" s="212"/>
      <c r="F40" s="220">
        <f>SUMIF('ПО КОРИСНИЦИМА'!$F$17:$F$1902,'По основ. нам.'!A40,'ПО КОРИСНИЦИМА'!$L$17:$L$1902)</f>
        <v>10000000</v>
      </c>
      <c r="G40" s="220">
        <f>SUMIF('ПО КОРИСНИЦИМА'!$F$17:$F$1902,'По основ. нам.'!A40,'ПО КОРИСНИЦИМА'!$M$17:$M$1902)</f>
        <v>532589.81999999995</v>
      </c>
      <c r="H40" s="207"/>
      <c r="I40" s="241">
        <f t="shared" si="6"/>
        <v>27000000</v>
      </c>
      <c r="J40" s="241">
        <f t="shared" si="2"/>
        <v>2268589.8199999998</v>
      </c>
      <c r="K40" s="208"/>
    </row>
    <row r="41" spans="1:11">
      <c r="A41" s="110" t="s">
        <v>3804</v>
      </c>
      <c r="B41" s="111" t="s">
        <v>3710</v>
      </c>
      <c r="C41" s="219">
        <f>SUM(C42:C47)</f>
        <v>59000000</v>
      </c>
      <c r="D41" s="195">
        <f>SUM(D42:D47)</f>
        <v>33248462.219999999</v>
      </c>
      <c r="E41" s="211">
        <f>D41/C41</f>
        <v>0.56353325796610165</v>
      </c>
      <c r="F41" s="219">
        <f>SUM(F42:F47)</f>
        <v>0</v>
      </c>
      <c r="G41" s="219">
        <f>SUM(G42:G47)</f>
        <v>0</v>
      </c>
      <c r="H41" s="206"/>
      <c r="I41" s="219">
        <f t="shared" si="6"/>
        <v>59000000</v>
      </c>
      <c r="J41" s="219">
        <f t="shared" si="2"/>
        <v>33248462.219999999</v>
      </c>
      <c r="K41" s="206">
        <f>J41/I41</f>
        <v>0.56353325796610165</v>
      </c>
    </row>
    <row r="42" spans="1:11">
      <c r="A42" s="118">
        <v>461</v>
      </c>
      <c r="B42" s="119" t="s">
        <v>3805</v>
      </c>
      <c r="C42" s="220">
        <f>SUMIF('ПО КОРИСНИЦИМА'!$F$17:$F$1902,'По основ. нам.'!A42,'ПО КОРИСНИЦИМА'!$H$17:$H$1902)</f>
        <v>0</v>
      </c>
      <c r="D42" s="196">
        <f>SUMIF('ПО КОРИСНИЦИМА'!$F$17:$F$1902,'По основ. нам.'!A42,'ПО КОРИСНИЦИМА'!$I$17:$I$1902)</f>
        <v>0</v>
      </c>
      <c r="E42" s="212"/>
      <c r="F42" s="220">
        <f>SUMIF('ПО КОРИСНИЦИМА'!$F$17:$F$1902,'По основ. нам.'!A42,'ПО КОРИСНИЦИМА'!$L$17:$L$1902)</f>
        <v>0</v>
      </c>
      <c r="G42" s="220">
        <f>SUMIF('ПО КОРИСНИЦИМА'!$F$17:$F$1902,'По основ. нам.'!A42,'ПО КОРИСНИЦИМА'!$M$17:$M$1902)</f>
        <v>0</v>
      </c>
      <c r="H42" s="207"/>
      <c r="I42" s="241">
        <f t="shared" si="6"/>
        <v>0</v>
      </c>
      <c r="J42" s="241">
        <f t="shared" si="2"/>
        <v>0</v>
      </c>
      <c r="K42" s="208"/>
    </row>
    <row r="43" spans="1:11">
      <c r="A43" s="118">
        <v>462</v>
      </c>
      <c r="B43" s="119" t="s">
        <v>3806</v>
      </c>
      <c r="C43" s="220">
        <f>SUMIF('ПО КОРИСНИЦИМА'!$F$17:$F$1902,'По основ. нам.'!A43,'ПО КОРИСНИЦИМА'!$H$17:$H$1902)</f>
        <v>0</v>
      </c>
      <c r="D43" s="196">
        <f>SUMIF('ПО КОРИСНИЦИМА'!$F$17:$F$1902,'По основ. нам.'!A43,'ПО КОРИСНИЦИМА'!$I$17:$I$1902)</f>
        <v>0</v>
      </c>
      <c r="E43" s="212"/>
      <c r="F43" s="220">
        <f>SUMIF('ПО КОРИСНИЦИМА'!$F$17:$F$1902,'По основ. нам.'!A43,'ПО КОРИСНИЦИМА'!$L$17:$L$1902)</f>
        <v>0</v>
      </c>
      <c r="G43" s="220">
        <f>SUMIF('ПО КОРИСНИЦИМА'!$F$17:$F$1902,'По основ. нам.'!A43,'ПО КОРИСНИЦИМА'!$M$17:$M$1902)</f>
        <v>0</v>
      </c>
      <c r="H43" s="207"/>
      <c r="I43" s="241">
        <f t="shared" si="6"/>
        <v>0</v>
      </c>
      <c r="J43" s="241">
        <f t="shared" si="2"/>
        <v>0</v>
      </c>
      <c r="K43" s="208"/>
    </row>
    <row r="44" spans="1:11">
      <c r="A44" s="118">
        <v>463</v>
      </c>
      <c r="B44" s="119" t="s">
        <v>3807</v>
      </c>
      <c r="C44" s="220">
        <f>SUMIF('ПО КОРИСНИЦИМА'!$F$17:$F$1902,'По основ. нам.'!A44,'ПО КОРИСНИЦИМА'!$H$17:$H$1902)</f>
        <v>47000000</v>
      </c>
      <c r="D44" s="196">
        <f>SUMIF('ПО КОРИСНИЦИМА'!$F$17:$F$1902,'По основ. нам.'!A44,'ПО КОРИСНИЦИМА'!$I$17:$I$1902)</f>
        <v>25486128.120000001</v>
      </c>
      <c r="E44" s="212">
        <f>D44/C44</f>
        <v>0.54225804510638298</v>
      </c>
      <c r="F44" s="220">
        <f>SUMIF('ПО КОРИСНИЦИМА'!$F$17:$F$1902,'По основ. нам.'!A44,'ПО КОРИСНИЦИМА'!$L$17:$L$1902)</f>
        <v>0</v>
      </c>
      <c r="G44" s="220">
        <f>SUMIF('ПО КОРИСНИЦИМА'!$F$17:$F$1902,'По основ. нам.'!A44,'ПО КОРИСНИЦИМА'!$M$17:$M$1902)</f>
        <v>0</v>
      </c>
      <c r="H44" s="207"/>
      <c r="I44" s="241">
        <f t="shared" si="6"/>
        <v>47000000</v>
      </c>
      <c r="J44" s="241">
        <f t="shared" si="2"/>
        <v>25486128.120000001</v>
      </c>
      <c r="K44" s="207">
        <f>J44/I44</f>
        <v>0.54225804510638298</v>
      </c>
    </row>
    <row r="45" spans="1:11">
      <c r="A45" s="118">
        <v>4632</v>
      </c>
      <c r="B45" s="119" t="s">
        <v>3808</v>
      </c>
      <c r="C45" s="220">
        <f>SUMIF('ПО КОРИСНИЦИМА'!$F$17:$F$1902,'По основ. нам.'!A45,'ПО КОРИСНИЦИМА'!$H$17:$H$1902)</f>
        <v>0</v>
      </c>
      <c r="D45" s="196">
        <f>SUMIF('ПО КОРИСНИЦИМА'!$F$17:$F$1902,'По основ. нам.'!A45,'ПО КОРИСНИЦИМА'!$I$17:$I$1902)</f>
        <v>0</v>
      </c>
      <c r="E45" s="212"/>
      <c r="F45" s="220">
        <f>SUMIF('ПО КОРИСНИЦИМА'!$F$17:$F$1902,'По основ. нам.'!A45,'ПО КОРИСНИЦИМА'!$L$17:$L$1902)</f>
        <v>0</v>
      </c>
      <c r="G45" s="220">
        <f>SUMIF('ПО КОРИСНИЦИМА'!$F$17:$F$1902,'По основ. нам.'!A45,'ПО КОРИСНИЦИМА'!$M$17:$M$1902)</f>
        <v>0</v>
      </c>
      <c r="H45" s="207"/>
      <c r="I45" s="241">
        <f t="shared" si="6"/>
        <v>0</v>
      </c>
      <c r="J45" s="241">
        <f t="shared" si="2"/>
        <v>0</v>
      </c>
      <c r="K45" s="207"/>
    </row>
    <row r="46" spans="1:11" ht="22.5">
      <c r="A46" s="118">
        <v>464</v>
      </c>
      <c r="B46" s="119" t="s">
        <v>3809</v>
      </c>
      <c r="C46" s="220">
        <f>SUMIF('ПО КОРИСНИЦИМА'!$F$17:$F$1902,'По основ. нам.'!A46,'ПО КОРИСНИЦИМА'!$H$17:$H$1902)</f>
        <v>12000000</v>
      </c>
      <c r="D46" s="196">
        <f>SUMIF('ПО КОРИСНИЦИМА'!$F$17:$F$1902,'По основ. нам.'!A46,'ПО КОРИСНИЦИМА'!$I$17:$I$1902)</f>
        <v>7762334.0999999987</v>
      </c>
      <c r="E46" s="212">
        <f t="shared" ref="E46:E54" si="7">D46/C46</f>
        <v>0.64686117499999984</v>
      </c>
      <c r="F46" s="220">
        <f>SUMIF('ПО КОРИСНИЦИМА'!$F$17:$F$1902,'По основ. нам.'!A46,'ПО КОРИСНИЦИМА'!$L$17:$L$1902)</f>
        <v>0</v>
      </c>
      <c r="G46" s="220">
        <f>SUMIF('ПО КОРИСНИЦИМА'!$F$17:$F$1902,'По основ. нам.'!A46,'ПО КОРИСНИЦИМА'!$M$17:$M$1902)</f>
        <v>0</v>
      </c>
      <c r="H46" s="207"/>
      <c r="I46" s="241">
        <f t="shared" si="6"/>
        <v>12000000</v>
      </c>
      <c r="J46" s="241">
        <f t="shared" si="2"/>
        <v>7762334.0999999987</v>
      </c>
      <c r="K46" s="516">
        <f t="shared" ref="K46:K54" si="8">J46/I46</f>
        <v>0.64686117499999984</v>
      </c>
    </row>
    <row r="47" spans="1:11">
      <c r="A47" s="118">
        <v>465</v>
      </c>
      <c r="B47" s="119" t="s">
        <v>3810</v>
      </c>
      <c r="C47" s="220">
        <f>SUMIF('ПО КОРИСНИЦИМА'!$F$17:$F$1902,'По основ. нам.'!A47,'ПО КОРИСНИЦИМА'!$H$17:$H$1902)</f>
        <v>0</v>
      </c>
      <c r="D47" s="196">
        <f>SUMIF('ПО КОРИСНИЦИМА'!$F$17:$F$1902,'По основ. нам.'!A47,'ПО КОРИСНИЦИМА'!$I$17:$I$1902)</f>
        <v>0</v>
      </c>
      <c r="E47" s="212" t="e">
        <f t="shared" si="7"/>
        <v>#DIV/0!</v>
      </c>
      <c r="F47" s="220">
        <f>SUMIF('ПО КОРИСНИЦИМА'!$F$17:$F$1902,'По основ. нам.'!A47,'ПО КОРИСНИЦИМА'!$L$17:$L$1902)</f>
        <v>0</v>
      </c>
      <c r="G47" s="220">
        <f>SUMIF('ПО КОРИСНИЦИМА'!$F$17:$F$1902,'По основ. нам.'!A47,'ПО КОРИСНИЦИМА'!$M$17:$M$1902)</f>
        <v>0</v>
      </c>
      <c r="H47" s="207"/>
      <c r="I47" s="241">
        <f t="shared" si="6"/>
        <v>0</v>
      </c>
      <c r="J47" s="241">
        <f t="shared" si="2"/>
        <v>0</v>
      </c>
      <c r="K47" s="516" t="e">
        <f t="shared" si="8"/>
        <v>#DIV/0!</v>
      </c>
    </row>
    <row r="48" spans="1:11">
      <c r="A48" s="110" t="s">
        <v>3811</v>
      </c>
      <c r="B48" s="111" t="s">
        <v>3812</v>
      </c>
      <c r="C48" s="219">
        <f>SUM(C49)</f>
        <v>35400000</v>
      </c>
      <c r="D48" s="195">
        <f>SUM(D49)</f>
        <v>16075855.610000001</v>
      </c>
      <c r="E48" s="211">
        <f t="shared" si="7"/>
        <v>0.45412021497175142</v>
      </c>
      <c r="F48" s="219">
        <f>SUM(F49)</f>
        <v>18925481</v>
      </c>
      <c r="G48" s="219">
        <f>SUM(G49)</f>
        <v>9417196.3499999996</v>
      </c>
      <c r="H48" s="206">
        <f>G48/F48</f>
        <v>0.49759350105817651</v>
      </c>
      <c r="I48" s="219">
        <f t="shared" si="6"/>
        <v>54325481</v>
      </c>
      <c r="J48" s="219">
        <f t="shared" si="2"/>
        <v>25493051.960000001</v>
      </c>
      <c r="K48" s="206">
        <f t="shared" si="8"/>
        <v>0.46926509421978246</v>
      </c>
    </row>
    <row r="49" spans="1:11">
      <c r="A49" s="112">
        <v>472</v>
      </c>
      <c r="B49" s="113" t="s">
        <v>3813</v>
      </c>
      <c r="C49" s="220">
        <f>SUMIF('ПО КОРИСНИЦИМА'!$F$17:$F$1902,'По основ. нам.'!A49,'ПО КОРИСНИЦИМА'!$H$17:$H$1902)</f>
        <v>35400000</v>
      </c>
      <c r="D49" s="196">
        <f>SUMIF('ПО КОРИСНИЦИМА'!$F$17:$F$1902,'По основ. нам.'!A49,'ПО КОРИСНИЦИМА'!$I$17:$I$1902)</f>
        <v>16075855.610000001</v>
      </c>
      <c r="E49" s="212">
        <f t="shared" si="7"/>
        <v>0.45412021497175142</v>
      </c>
      <c r="F49" s="220">
        <f>SUMIF('ПО КОРИСНИЦИМА'!$F$17:$F$1902,'По основ. нам.'!A49,'ПО КОРИСНИЦИМА'!$L$17:$L$1902)+2199155</f>
        <v>18925481</v>
      </c>
      <c r="G49" s="220">
        <f>SUMIF('ПО КОРИСНИЦИМА'!$F$17:$F$1902,'По основ. нам.'!A49,'ПО КОРИСНИЦИМА'!$M$17:$M$1902)</f>
        <v>9417196.3499999996</v>
      </c>
      <c r="H49" s="207">
        <f>G49/F49</f>
        <v>0.49759350105817651</v>
      </c>
      <c r="I49" s="220">
        <f t="shared" si="6"/>
        <v>54325481</v>
      </c>
      <c r="J49" s="220">
        <f>D49+G49</f>
        <v>25493051.960000001</v>
      </c>
      <c r="K49" s="207">
        <f t="shared" si="8"/>
        <v>0.46926509421978246</v>
      </c>
    </row>
    <row r="50" spans="1:11">
      <c r="A50" s="110" t="s">
        <v>3814</v>
      </c>
      <c r="B50" s="111" t="s">
        <v>3815</v>
      </c>
      <c r="C50" s="219">
        <f>SUM(C51:C56)</f>
        <v>23705902</v>
      </c>
      <c r="D50" s="195">
        <f>SUM(D51:D56)</f>
        <v>13209653.710000001</v>
      </c>
      <c r="E50" s="211">
        <f t="shared" si="7"/>
        <v>0.55723058797762692</v>
      </c>
      <c r="F50" s="219">
        <f>SUM(F51:F56)</f>
        <v>10000</v>
      </c>
      <c r="G50" s="219">
        <f>SUM(G51:G56)</f>
        <v>0</v>
      </c>
      <c r="H50" s="206">
        <f>G50/F50</f>
        <v>0</v>
      </c>
      <c r="I50" s="219">
        <f t="shared" si="6"/>
        <v>23715902</v>
      </c>
      <c r="J50" s="219">
        <f t="shared" si="2"/>
        <v>13209653.710000001</v>
      </c>
      <c r="K50" s="206">
        <f t="shared" si="8"/>
        <v>0.55699562723779183</v>
      </c>
    </row>
    <row r="51" spans="1:11">
      <c r="A51" s="112">
        <v>481</v>
      </c>
      <c r="B51" s="113" t="s">
        <v>3816</v>
      </c>
      <c r="C51" s="220">
        <f>SUMIF('ПО КОРИСНИЦИМА'!$F$17:$F$1902,'По основ. нам.'!A51,'ПО КОРИСНИЦИМА'!$H$17:$H$1902)</f>
        <v>20573902</v>
      </c>
      <c r="D51" s="196">
        <f>SUMIF('ПО КОРИСНИЦИМА'!$F$17:$F$1902,'По основ. нам.'!A51,'ПО КОРИСНИЦИМА'!$I$17:$I$1902)</f>
        <v>11799886.810000002</v>
      </c>
      <c r="E51" s="212">
        <f t="shared" si="7"/>
        <v>0.57353664900318868</v>
      </c>
      <c r="F51" s="220">
        <f>SUMIF('ПО КОРИСНИЦИМА'!$F$17:$F$1902,'По основ. нам.'!A51,'ПО КОРИСНИЦИМА'!$L$17:$L$1902)</f>
        <v>0</v>
      </c>
      <c r="G51" s="220">
        <f>SUMIF('ПО КОРИСНИЦИМА'!$F$17:$F$1902,'По основ. нам.'!A51,'ПО КОРИСНИЦИМА'!$M$17:$M$1902)</f>
        <v>0</v>
      </c>
      <c r="H51" s="207"/>
      <c r="I51" s="220">
        <f t="shared" si="6"/>
        <v>20573902</v>
      </c>
      <c r="J51" s="220">
        <f t="shared" si="2"/>
        <v>11799886.810000002</v>
      </c>
      <c r="K51" s="207">
        <f t="shared" si="8"/>
        <v>0.57353664900318868</v>
      </c>
    </row>
    <row r="52" spans="1:11">
      <c r="A52" s="112">
        <v>482</v>
      </c>
      <c r="B52" s="113" t="s">
        <v>3817</v>
      </c>
      <c r="C52" s="220">
        <f>SUMIF('ПО КОРИСНИЦИМА'!$F$17:$F$1902,'По основ. нам.'!A52,'ПО КОРИСНИЦИМА'!$H$17:$H$1902)</f>
        <v>412000</v>
      </c>
      <c r="D52" s="196">
        <f>SUMIF('ПО КОРИСНИЦИМА'!$F$17:$F$1902,'По основ. нам.'!A52,'ПО КОРИСНИЦИМА'!$I$17:$I$1902)</f>
        <v>138060.04</v>
      </c>
      <c r="E52" s="212">
        <f t="shared" si="7"/>
        <v>0.33509718446601944</v>
      </c>
      <c r="F52" s="220">
        <f>SUMIF('ПО КОРИСНИЦИМА'!$F$17:$F$1902,'По основ. нам.'!A52,'ПО КОРИСНИЦИМА'!$L$17:$L$1902)</f>
        <v>10000</v>
      </c>
      <c r="G52" s="220">
        <f>SUMIF('ПО КОРИСНИЦИМА'!$F$17:$F$1902,'По основ. нам.'!A52,'ПО КОРИСНИЦИМА'!$M$17:$M$1902)</f>
        <v>0</v>
      </c>
      <c r="H52" s="207">
        <f>G52/F52</f>
        <v>0</v>
      </c>
      <c r="I52" s="220">
        <f t="shared" si="6"/>
        <v>422000</v>
      </c>
      <c r="J52" s="220">
        <f t="shared" si="2"/>
        <v>138060.04</v>
      </c>
      <c r="K52" s="207">
        <f t="shared" si="8"/>
        <v>0.3271564928909953</v>
      </c>
    </row>
    <row r="53" spans="1:11">
      <c r="A53" s="112">
        <v>483</v>
      </c>
      <c r="B53" s="113" t="s">
        <v>3818</v>
      </c>
      <c r="C53" s="220">
        <f>SUMIF('ПО КОРИСНИЦИМА'!$F$17:$F$1902,'По основ. нам.'!A53,'ПО КОРИСНИЦИМА'!$H$17:$H$1902)</f>
        <v>700000</v>
      </c>
      <c r="D53" s="196">
        <f>SUMIF('ПО КОРИСНИЦИМА'!$F$17:$F$1902,'По основ. нам.'!A53,'ПО КОРИСНИЦИМА'!$I$17:$I$1902)</f>
        <v>608756.15</v>
      </c>
      <c r="E53" s="212">
        <f t="shared" si="7"/>
        <v>0.86965164285714291</v>
      </c>
      <c r="F53" s="220">
        <f>SUMIF('ПО КОРИСНИЦИМА'!$F$17:$F$1902,'По основ. нам.'!A53,'ПО КОРИСНИЦИМА'!$L$17:$L$1902)</f>
        <v>0</v>
      </c>
      <c r="G53" s="220">
        <f>SUMIF('ПО КОРИСНИЦИМА'!$F$17:$F$1902,'По основ. нам.'!A53,'ПО КОРИСНИЦИМА'!$M$17:$M$1902)</f>
        <v>0</v>
      </c>
      <c r="H53" s="207" t="e">
        <f>G53/F53</f>
        <v>#DIV/0!</v>
      </c>
      <c r="I53" s="220">
        <f t="shared" si="6"/>
        <v>700000</v>
      </c>
      <c r="J53" s="220">
        <f t="shared" si="2"/>
        <v>608756.15</v>
      </c>
      <c r="K53" s="207">
        <f t="shared" si="8"/>
        <v>0.86965164285714291</v>
      </c>
    </row>
    <row r="54" spans="1:11">
      <c r="A54" s="112">
        <v>484</v>
      </c>
      <c r="B54" s="113" t="s">
        <v>3819</v>
      </c>
      <c r="C54" s="220">
        <f>SUMIF('ПО КОРИСНИЦИМА'!$F$17:$F$1902,'По основ. нам.'!A54,'ПО КОРИСНИЦИМА'!$H$17:$H$1902)</f>
        <v>20000</v>
      </c>
      <c r="D54" s="196">
        <f>SUMIF('ПО КОРИСНИЦИМА'!$F$17:$F$1902,'По основ. нам.'!A54,'ПО КОРИСНИЦИМА'!$I$17:$I$1902)</f>
        <v>0</v>
      </c>
      <c r="E54" s="212">
        <f t="shared" si="7"/>
        <v>0</v>
      </c>
      <c r="F54" s="220">
        <f>SUMIF('ПО КОРИСНИЦИМА'!$F$17:$F$1902,'По основ. нам.'!A54,'ПО КОРИСНИЦИМА'!$L$17:$L$1902)</f>
        <v>0</v>
      </c>
      <c r="G54" s="220">
        <f>SUMIF('ПО КОРИСНИЦИМА'!$F$17:$F$1902,'По основ. нам.'!A54,'ПО КОРИСНИЦИМА'!$M$17:$M$1902)</f>
        <v>0</v>
      </c>
      <c r="H54" s="207"/>
      <c r="I54" s="220">
        <f t="shared" si="6"/>
        <v>20000</v>
      </c>
      <c r="J54" s="220">
        <f t="shared" si="2"/>
        <v>0</v>
      </c>
      <c r="K54" s="207">
        <f t="shared" si="8"/>
        <v>0</v>
      </c>
    </row>
    <row r="55" spans="1:11">
      <c r="A55" s="112">
        <v>485</v>
      </c>
      <c r="B55" s="113" t="s">
        <v>3820</v>
      </c>
      <c r="C55" s="220">
        <f>SUMIF('ПО КОРИСНИЦИМА'!$F$17:$F$1902,'По основ. нам.'!A55,'ПО КОРИСНИЦИМА'!$H$17:$H$1902)</f>
        <v>2000000</v>
      </c>
      <c r="D55" s="196">
        <f>SUMIF('ПО КОРИСНИЦИМА'!$F$17:$F$1902,'По основ. нам.'!A55,'ПО КОРИСНИЦИМА'!$I$17:$I$1902)</f>
        <v>662950.71</v>
      </c>
      <c r="E55" s="212"/>
      <c r="F55" s="220">
        <f>SUMIF('ПО КОРИСНИЦИМА'!$F$17:$F$1902,'По основ. нам.'!A55,'ПО КОРИСНИЦИМА'!$L$17:$L$1902)</f>
        <v>0</v>
      </c>
      <c r="G55" s="220">
        <f>SUMIF('ПО КОРИСНИЦИМА'!$F$17:$F$1902,'По основ. нам.'!A55,'ПО КОРИСНИЦИМА'!$M$17:$M$1902)</f>
        <v>0</v>
      </c>
      <c r="H55" s="207"/>
      <c r="I55" s="220">
        <f t="shared" si="6"/>
        <v>2000000</v>
      </c>
      <c r="J55" s="220">
        <f t="shared" si="2"/>
        <v>662950.71</v>
      </c>
      <c r="K55" s="207"/>
    </row>
    <row r="56" spans="1:11">
      <c r="A56" s="112">
        <v>489</v>
      </c>
      <c r="B56" s="113" t="s">
        <v>3821</v>
      </c>
      <c r="C56" s="220">
        <f>SUMIF('ПО КОРИСНИЦИМА'!$F$17:$F$1902,'По основ. нам.'!A56,'ПО КОРИСНИЦИМА'!$H$17:$H$1902)</f>
        <v>0</v>
      </c>
      <c r="D56" s="196">
        <f>SUMIF('ПО КОРИСНИЦИМА'!$F$17:$F$1902,'По основ. нам.'!A56,'ПО КОРИСНИЦИМА'!$I$17:$I$1902)</f>
        <v>0</v>
      </c>
      <c r="E56" s="212"/>
      <c r="F56" s="220">
        <f>SUMIF('ПО КОРИСНИЦИМА'!$F$17:$F$1902,'По основ. нам.'!A56,'ПО КОРИСНИЦИМА'!$L$17:$L$1902)</f>
        <v>0</v>
      </c>
      <c r="G56" s="220">
        <f>SUMIF('ПО КОРИСНИЦИМА'!$F$17:$F$1902,'По основ. нам.'!A56,'ПО КОРИСНИЦИМА'!$M$17:$M$1902)</f>
        <v>0</v>
      </c>
      <c r="H56" s="207"/>
      <c r="I56" s="220">
        <f t="shared" si="6"/>
        <v>0</v>
      </c>
      <c r="J56" s="220">
        <f t="shared" si="2"/>
        <v>0</v>
      </c>
      <c r="K56" s="207"/>
    </row>
    <row r="57" spans="1:11">
      <c r="A57" s="120">
        <v>490</v>
      </c>
      <c r="B57" s="121" t="s">
        <v>3822</v>
      </c>
      <c r="C57" s="219">
        <f>C61</f>
        <v>14078892</v>
      </c>
      <c r="D57" s="195">
        <f>SUM(D58:D63)</f>
        <v>0</v>
      </c>
      <c r="E57" s="211">
        <f>D57/C57</f>
        <v>0</v>
      </c>
      <c r="F57" s="219">
        <f>SUM(F58:F63)</f>
        <v>0</v>
      </c>
      <c r="G57" s="219">
        <f>SUM(G58:G63)</f>
        <v>0</v>
      </c>
      <c r="H57" s="206"/>
      <c r="I57" s="219">
        <f t="shared" si="6"/>
        <v>14078892</v>
      </c>
      <c r="J57" s="219">
        <f t="shared" si="2"/>
        <v>0</v>
      </c>
      <c r="K57" s="206">
        <f>J57/I57</f>
        <v>0</v>
      </c>
    </row>
    <row r="58" spans="1:11" ht="23.25">
      <c r="A58" s="122">
        <v>494</v>
      </c>
      <c r="B58" s="123" t="s">
        <v>4106</v>
      </c>
      <c r="C58" s="220">
        <f>SUMIF('ПО КОРИСНИЦИМА'!$F$17:$F$1902,'По основ. нам.'!A58,'ПО КОРИСНИЦИМА'!$H$17:$H$1902)</f>
        <v>0</v>
      </c>
      <c r="D58" s="196">
        <f>SUMIF('ПО КОРИСНИЦИМА'!$F$17:$F$1902,'По основ. нам.'!A58,'ПО КОРИСНИЦИМА'!$I$17:$I$1902)</f>
        <v>0</v>
      </c>
      <c r="E58" s="212"/>
      <c r="F58" s="220">
        <f>SUMIF('ПО КОРИСНИЦИМА'!$F$17:$F$1902,'По основ. нам.'!A58,'ПО КОРИСНИЦИМА'!$L$17:$L$1902)</f>
        <v>0</v>
      </c>
      <c r="G58" s="220">
        <f>SUMIF('ПО КОРИСНИЦИМА'!$F$17:$F$1902,'По основ. нам.'!A58,'ПО КОРИСНИЦИМА'!$M$17:$M$1902)</f>
        <v>0</v>
      </c>
      <c r="H58" s="207"/>
      <c r="I58" s="220">
        <f t="shared" si="6"/>
        <v>0</v>
      </c>
      <c r="J58" s="220">
        <f t="shared" si="2"/>
        <v>0</v>
      </c>
      <c r="K58" s="207"/>
    </row>
    <row r="59" spans="1:11" ht="23.25">
      <c r="A59" s="122">
        <v>495</v>
      </c>
      <c r="B59" s="123" t="s">
        <v>4107</v>
      </c>
      <c r="C59" s="220">
        <f>SUMIF('ПО КОРИСНИЦИМА'!$F$17:$F$1902,'По основ. нам.'!A59,'ПО КОРИСНИЦИМА'!$H$17:$H$1902)</f>
        <v>0</v>
      </c>
      <c r="D59" s="196">
        <f>SUMIF('ПО КОРИСНИЦИМА'!$F$17:$F$1902,'По основ. нам.'!A59,'ПО КОРИСНИЦИМА'!$I$17:$I$1902)</f>
        <v>0</v>
      </c>
      <c r="E59" s="212"/>
      <c r="F59" s="220">
        <f>SUMIF('ПО КОРИСНИЦИМА'!$F$17:$F$1902,'По основ. нам.'!A59,'ПО КОРИСНИЦИМА'!$L$17:$L$1902)</f>
        <v>0</v>
      </c>
      <c r="G59" s="220">
        <f>SUMIF('ПО КОРИСНИЦИМА'!$F$17:$F$1902,'По основ. нам.'!A59,'ПО КОРИСНИЦИМА'!$M$17:$M$1902)</f>
        <v>0</v>
      </c>
      <c r="H59" s="207"/>
      <c r="I59" s="220">
        <f t="shared" si="6"/>
        <v>0</v>
      </c>
      <c r="J59" s="220">
        <f t="shared" si="2"/>
        <v>0</v>
      </c>
      <c r="K59" s="207"/>
    </row>
    <row r="60" spans="1:11" ht="23.25">
      <c r="A60" s="122">
        <v>496</v>
      </c>
      <c r="B60" s="123" t="s">
        <v>4108</v>
      </c>
      <c r="C60" s="220">
        <f>SUMIF('ПО КОРИСНИЦИМА'!$F$17:$F$1902,'По основ. нам.'!A60,'ПО КОРИСНИЦИМА'!$H$17:$H$1902)</f>
        <v>0</v>
      </c>
      <c r="D60" s="196">
        <f>SUMIF('ПО КОРИСНИЦИМА'!$F$17:$F$1902,'По основ. нам.'!A60,'ПО КОРИСНИЦИМА'!$I$17:$I$1902)</f>
        <v>0</v>
      </c>
      <c r="E60" s="212"/>
      <c r="F60" s="220">
        <f>SUMIF('ПО КОРИСНИЦИМА'!$F$17:$F$1902,'По основ. нам.'!A60,'ПО КОРИСНИЦИМА'!$L$17:$L$1902)</f>
        <v>0</v>
      </c>
      <c r="G60" s="220">
        <f>SUMIF('ПО КОРИСНИЦИМА'!$F$17:$F$1902,'По основ. нам.'!A60,'ПО КОРИСНИЦИМА'!$M$17:$M$1902)</f>
        <v>0</v>
      </c>
      <c r="H60" s="207"/>
      <c r="I60" s="220">
        <f t="shared" si="6"/>
        <v>0</v>
      </c>
      <c r="J60" s="220">
        <f t="shared" si="2"/>
        <v>0</v>
      </c>
      <c r="K60" s="207"/>
    </row>
    <row r="61" spans="1:11" ht="23.25">
      <c r="A61" s="122">
        <v>499</v>
      </c>
      <c r="B61" s="123" t="s">
        <v>4109</v>
      </c>
      <c r="C61" s="220">
        <f>SUMIF('ПО КОРИСНИЦИМА'!$F$17:$F$1902,'По основ. нам.'!A61,'ПО КОРИСНИЦИМА'!$H$17:$H$1902)</f>
        <v>14078892</v>
      </c>
      <c r="D61" s="196">
        <f>SUMIF('ПО КОРИСНИЦИМА'!$F$17:$F$1902,'По основ. нам.'!A61,'ПО КОРИСНИЦИМА'!$I$17:$I$1902)</f>
        <v>0</v>
      </c>
      <c r="E61" s="212">
        <f>D61/C61</f>
        <v>0</v>
      </c>
      <c r="F61" s="220">
        <f>SUMIF('ПО КОРИСНИЦИМА'!$F$17:$F$1902,'По основ. нам.'!A61,'ПО КОРИСНИЦИМА'!$L$17:$L$1902)</f>
        <v>0</v>
      </c>
      <c r="G61" s="220">
        <f>SUMIF('ПО КОРИСНИЦИМА'!$F$17:$F$1902,'По основ. нам.'!A61,'ПО КОРИСНИЦИМА'!$M$17:$M$1902)</f>
        <v>0</v>
      </c>
      <c r="H61" s="207"/>
      <c r="I61" s="220">
        <f t="shared" si="6"/>
        <v>14078892</v>
      </c>
      <c r="J61" s="220">
        <f t="shared" si="2"/>
        <v>0</v>
      </c>
      <c r="K61" s="207">
        <f>J61/I61</f>
        <v>0</v>
      </c>
    </row>
    <row r="62" spans="1:11">
      <c r="A62" s="122">
        <v>49911</v>
      </c>
      <c r="B62" s="123" t="s">
        <v>3823</v>
      </c>
      <c r="C62" s="220">
        <v>6000000</v>
      </c>
      <c r="D62" s="196">
        <f>SUMIF('ПО КОРИСНИЦИМА'!$F$17:$F$1902,'По основ. нам.'!A62,'ПО КОРИСНИЦИМА'!$I$17:$I$1902)</f>
        <v>0</v>
      </c>
      <c r="E62" s="212"/>
      <c r="F62" s="220">
        <f>SUMIF('ПО КОРИСНИЦИМА'!$F$17:$F$1902,'По основ. нам.'!A62,'ПО КОРИСНИЦИМА'!$L$17:$L$1902)</f>
        <v>0</v>
      </c>
      <c r="G62" s="220">
        <f>SUMIF('ПО КОРИСНИЦИМА'!$F$17:$F$1902,'По основ. нам.'!A62,'ПО КОРИСНИЦИМА'!$M$17:$M$1902)</f>
        <v>0</v>
      </c>
      <c r="H62" s="207"/>
      <c r="I62" s="220">
        <f t="shared" si="6"/>
        <v>6000000</v>
      </c>
      <c r="J62" s="220">
        <f t="shared" si="2"/>
        <v>0</v>
      </c>
      <c r="K62" s="207"/>
    </row>
    <row r="63" spans="1:11">
      <c r="A63" s="112" t="s">
        <v>3824</v>
      </c>
      <c r="B63" s="113" t="s">
        <v>3825</v>
      </c>
      <c r="C63" s="220">
        <f>C61-C62</f>
        <v>8078892</v>
      </c>
      <c r="D63" s="196">
        <f>SUMIF('ПО КОРИСНИЦИМА'!$F$17:$F$1902,'По основ. нам.'!A63,'ПО КОРИСНИЦИМА'!$I$17:$I$1902)</f>
        <v>0</v>
      </c>
      <c r="E63" s="212"/>
      <c r="F63" s="220">
        <f>SUMIF('ПО КОРИСНИЦИМА'!$F$17:$F$1902,'По основ. нам.'!A63,'ПО КОРИСНИЦИМА'!$L$17:$L$1902)</f>
        <v>0</v>
      </c>
      <c r="G63" s="220">
        <f>SUMIF('ПО КОРИСНИЦИМА'!$F$17:$F$1902,'По основ. нам.'!A63,'ПО КОРИСНИЦИМА'!$M$17:$M$1902)</f>
        <v>0</v>
      </c>
      <c r="H63" s="207"/>
      <c r="I63" s="220">
        <f t="shared" si="6"/>
        <v>8078892</v>
      </c>
      <c r="J63" s="220">
        <f t="shared" si="2"/>
        <v>0</v>
      </c>
      <c r="K63" s="207"/>
    </row>
    <row r="64" spans="1:11">
      <c r="A64" s="158" t="s">
        <v>3952</v>
      </c>
      <c r="B64" s="159" t="s">
        <v>4194</v>
      </c>
      <c r="C64" s="221">
        <f>SUM(C65,C71,C76,C80)</f>
        <v>48420000</v>
      </c>
      <c r="D64" s="228">
        <f t="shared" ref="D64:K64" si="9">SUM(D65,D71,D76,D80)</f>
        <v>10820211.799999999</v>
      </c>
      <c r="E64" s="213">
        <f t="shared" si="9"/>
        <v>0.35861526085358097</v>
      </c>
      <c r="F64" s="221">
        <f t="shared" si="9"/>
        <v>121248023</v>
      </c>
      <c r="G64" s="221">
        <f t="shared" si="9"/>
        <v>784197.8</v>
      </c>
      <c r="H64" s="209">
        <f t="shared" si="9"/>
        <v>7.6695644276662447E-3</v>
      </c>
      <c r="I64" s="221">
        <f>SUM(I65,I71,I76,I80)</f>
        <v>169668023</v>
      </c>
      <c r="J64" s="221">
        <f t="shared" si="9"/>
        <v>11604409.6</v>
      </c>
      <c r="K64" s="209">
        <f t="shared" si="9"/>
        <v>9.5677128934258115E-2</v>
      </c>
    </row>
    <row r="65" spans="1:13">
      <c r="A65" s="110" t="s">
        <v>3826</v>
      </c>
      <c r="B65" s="111" t="s">
        <v>3827</v>
      </c>
      <c r="C65" s="219">
        <f>SUM(C66:C70)</f>
        <v>44920000</v>
      </c>
      <c r="D65" s="195">
        <f>SUM(D66:D70)</f>
        <v>10373308.129999999</v>
      </c>
      <c r="E65" s="211">
        <f>D65/C65</f>
        <v>0.23092849799643808</v>
      </c>
      <c r="F65" s="219">
        <f>SUM(F66:F70)</f>
        <v>102248023</v>
      </c>
      <c r="G65" s="219">
        <f>SUM(G66:G70)</f>
        <v>784197.8</v>
      </c>
      <c r="H65" s="206">
        <f>G65/F65</f>
        <v>7.6695644276662447E-3</v>
      </c>
      <c r="I65" s="219">
        <f t="shared" ref="I65:I74" si="10">C65+F65</f>
        <v>147168023</v>
      </c>
      <c r="J65" s="219">
        <f t="shared" si="2"/>
        <v>11157505.93</v>
      </c>
      <c r="K65" s="206">
        <f>J65/I65</f>
        <v>7.5814743600924772E-2</v>
      </c>
    </row>
    <row r="66" spans="1:13">
      <c r="A66" s="112" t="s">
        <v>5179</v>
      </c>
      <c r="B66" s="113" t="s">
        <v>3828</v>
      </c>
      <c r="C66" s="220">
        <f>SUMIF('ПО КОРИСНИЦИМА'!$F$17:$F$1902,'По основ. нам.'!A66,'ПО КОРИСНИЦИМА'!$H$17:$H$1902)</f>
        <v>38000000</v>
      </c>
      <c r="D66" s="196">
        <f>SUMIF('ПО КОРИСНИЦИМА'!$F$17:$F$1902,'По основ. нам.'!A66,'ПО КОРИСНИЦИМА'!$I$17:$I$1902)</f>
        <v>5607393.1500000004</v>
      </c>
      <c r="E66" s="212">
        <f>D66/C66</f>
        <v>0.14756297763157897</v>
      </c>
      <c r="F66" s="220">
        <f>SUMIF('ПО КОРИСНИЦИМА'!$F$17:$F$1902,'По основ. нам.'!A66,'ПО КОРИСНИЦИМА'!$L$17:$L$1902)</f>
        <v>100128023</v>
      </c>
      <c r="G66" s="220">
        <f>SUMIF('ПО КОРИСНИЦИМА'!$F$17:$F$1902,'По основ. нам.'!A66,'ПО КОРИСНИЦИМА'!$M$17:$M$1902)</f>
        <v>0</v>
      </c>
      <c r="H66" s="207">
        <f>G66/F66</f>
        <v>0</v>
      </c>
      <c r="I66" s="220">
        <f t="shared" si="10"/>
        <v>138128023</v>
      </c>
      <c r="J66" s="220">
        <f t="shared" si="2"/>
        <v>5607393.1500000004</v>
      </c>
      <c r="K66" s="207">
        <f>J66/I66</f>
        <v>4.0595623018509434E-2</v>
      </c>
    </row>
    <row r="67" spans="1:13">
      <c r="A67" s="112">
        <v>512</v>
      </c>
      <c r="B67" s="113" t="s">
        <v>3829</v>
      </c>
      <c r="C67" s="220">
        <f>SUMIF('ПО КОРИСНИЦИМА'!$F$17:$F$1902,'По основ. нам.'!A67,'ПО КОРИСНИЦИМА'!$H$17:$H$1902)</f>
        <v>6220000</v>
      </c>
      <c r="D67" s="196">
        <f>SUMIF('ПО КОРИСНИЦИМА'!$F$17:$F$1902,'По основ. нам.'!A67,'ПО КОРИСНИЦИМА'!$I$17:$I$1902)</f>
        <v>4726571.78</v>
      </c>
      <c r="E67" s="212">
        <f>D67/C67</f>
        <v>0.75989899999999999</v>
      </c>
      <c r="F67" s="220">
        <f>SUMIF('ПО КОРИСНИЦИМА'!$F$17:$F$1902,'По основ. нам.'!A67,'ПО КОРИСНИЦИМА'!$L$17:$L$1902)</f>
        <v>2120000</v>
      </c>
      <c r="G67" s="220">
        <f>SUMIF('ПО КОРИСНИЦИМА'!$F$17:$F$1902,'По основ. нам.'!A67,'ПО КОРИСНИЦИМА'!$M$17:$M$1902)</f>
        <v>492834</v>
      </c>
      <c r="H67" s="207">
        <f>G67/F67</f>
        <v>0.23246886792452831</v>
      </c>
      <c r="I67" s="220">
        <f t="shared" si="10"/>
        <v>8340000</v>
      </c>
      <c r="J67" s="220">
        <f t="shared" si="2"/>
        <v>5219405.78</v>
      </c>
      <c r="K67" s="207">
        <f>J67/I67</f>
        <v>0.62582803117506003</v>
      </c>
    </row>
    <row r="68" spans="1:13">
      <c r="A68" s="112">
        <v>513</v>
      </c>
      <c r="B68" s="113" t="s">
        <v>3830</v>
      </c>
      <c r="C68" s="220">
        <f>SUMIF('ПО КОРИСНИЦИМА'!$F$17:$F$1902,'По основ. нам.'!A68,'ПО КОРИСНИЦИМА'!$H$17:$H$1902)</f>
        <v>0</v>
      </c>
      <c r="D68" s="196">
        <f>SUMIF('ПО КОРИСНИЦИМА'!$F$17:$F$1902,'По основ. нам.'!A68,'ПО КОРИСНИЦИМА'!$I$17:$I$1902)</f>
        <v>0</v>
      </c>
      <c r="E68" s="212"/>
      <c r="F68" s="220">
        <f>SUMIF('ПО КОРИСНИЦИМА'!$F$17:$F$1902,'По основ. нам.'!A68,'ПО КОРИСНИЦИМА'!$L$17:$L$1902)</f>
        <v>0</v>
      </c>
      <c r="G68" s="220">
        <f>SUMIF('ПО КОРИСНИЦИМА'!$F$17:$F$1902,'По основ. нам.'!A68,'ПО КОРИСНИЦИМА'!$M$17:$M$1902)</f>
        <v>0</v>
      </c>
      <c r="H68" s="207"/>
      <c r="I68" s="241">
        <f t="shared" si="10"/>
        <v>0</v>
      </c>
      <c r="J68" s="241">
        <f t="shared" si="2"/>
        <v>0</v>
      </c>
      <c r="K68" s="208"/>
    </row>
    <row r="69" spans="1:13">
      <c r="A69" s="112">
        <v>514</v>
      </c>
      <c r="B69" s="113" t="s">
        <v>3831</v>
      </c>
      <c r="C69" s="220">
        <f>SUMIF('ПО КОРИСНИЦИМА'!$F$17:$F$1902,'По основ. нам.'!A69,'ПО КОРИСНИЦИМА'!$H$17:$H$1902)</f>
        <v>0</v>
      </c>
      <c r="D69" s="196">
        <f>SUMIF('ПО КОРИСНИЦИМА'!$F$17:$F$1902,'По основ. нам.'!A69,'ПО КОРИСНИЦИМА'!$I$17:$I$1902)</f>
        <v>0</v>
      </c>
      <c r="E69" s="212"/>
      <c r="F69" s="220">
        <f>SUMIF('ПО КОРИСНИЦИМА'!$F$17:$F$1902,'По основ. нам.'!A69,'ПО КОРИСНИЦИМА'!$L$17:$L$1902)</f>
        <v>0</v>
      </c>
      <c r="G69" s="220">
        <f>SUMIF('ПО КОРИСНИЦИМА'!$F$17:$F$1902,'По основ. нам.'!A69,'ПО КОРИСНИЦИМА'!$M$17:$M$1902)</f>
        <v>0</v>
      </c>
      <c r="H69" s="207"/>
      <c r="I69" s="220">
        <f t="shared" si="10"/>
        <v>0</v>
      </c>
      <c r="J69" s="220">
        <f t="shared" si="2"/>
        <v>0</v>
      </c>
      <c r="K69" s="207"/>
    </row>
    <row r="70" spans="1:13">
      <c r="A70" s="112">
        <v>515</v>
      </c>
      <c r="B70" s="113" t="s">
        <v>3832</v>
      </c>
      <c r="C70" s="220">
        <f>SUMIF('ПО КОРИСНИЦИМА'!$F$17:$F$1902,'По основ. нам.'!A70,'ПО КОРИСНИЦИМА'!$H$17:$H$1902)</f>
        <v>700000</v>
      </c>
      <c r="D70" s="196">
        <f>SUMIF('ПО КОРИСНИЦИМА'!$F$17:$F$1902,'По основ. нам.'!A70,'ПО КОРИСНИЦИМА'!$I$17:$I$1902)</f>
        <v>39343.199999999997</v>
      </c>
      <c r="E70" s="212">
        <f>D70/C70</f>
        <v>5.6204571428571423E-2</v>
      </c>
      <c r="F70" s="220">
        <f>SUMIF('ПО КОРИСНИЦИМА'!$F$17:$F$1902,'По основ. нам.'!A70,'ПО КОРИСНИЦИМА'!$L$17:$L$1902)</f>
        <v>0</v>
      </c>
      <c r="G70" s="220">
        <f>SUMIF('ПО КОРИСНИЦИМА'!$F$17:$F$1902,'По основ. нам.'!A70,'ПО КОРИСНИЦИМА'!$M$17:$M$1902)</f>
        <v>291363.8</v>
      </c>
      <c r="H70" s="207" t="e">
        <f>G70/F70</f>
        <v>#DIV/0!</v>
      </c>
      <c r="I70" s="220">
        <f t="shared" si="10"/>
        <v>700000</v>
      </c>
      <c r="J70" s="220">
        <f t="shared" si="2"/>
        <v>330707</v>
      </c>
      <c r="K70" s="207">
        <f>J70/I70</f>
        <v>0.47243857142857143</v>
      </c>
      <c r="M70" s="203">
        <f>I64+I7</f>
        <v>772816911</v>
      </c>
    </row>
    <row r="71" spans="1:13">
      <c r="A71" s="110" t="s">
        <v>3833</v>
      </c>
      <c r="B71" s="111" t="s">
        <v>3834</v>
      </c>
      <c r="C71" s="219">
        <f>SUM(C72:C75)</f>
        <v>0</v>
      </c>
      <c r="D71" s="195">
        <f>SUM(D72:D75)</f>
        <v>0</v>
      </c>
      <c r="E71" s="211"/>
      <c r="F71" s="219">
        <f>SUM(F72:F74)</f>
        <v>0</v>
      </c>
      <c r="G71" s="219">
        <f>SUM(G72:G75)</f>
        <v>0</v>
      </c>
      <c r="H71" s="206"/>
      <c r="I71" s="219">
        <f t="shared" si="10"/>
        <v>0</v>
      </c>
      <c r="J71" s="219">
        <f t="shared" si="2"/>
        <v>0</v>
      </c>
      <c r="K71" s="206"/>
    </row>
    <row r="72" spans="1:13">
      <c r="A72" s="118">
        <v>521</v>
      </c>
      <c r="B72" s="124" t="s">
        <v>3835</v>
      </c>
      <c r="C72" s="220">
        <f>SUMIF('ПО КОРИСНИЦИМА'!$F$17:$F$1902,'По основ. нам.'!A72,'ПО КОРИСНИЦИМА'!$H$17:$H$1902)</f>
        <v>0</v>
      </c>
      <c r="D72" s="197">
        <f>SUMIF('ПО КОРИСНИЦИМА'!$F$17:$F$1902,'По основ. нам.'!A72,'ПО КОРИСНИЦИМА'!$I$17:$I$1902)</f>
        <v>0</v>
      </c>
      <c r="E72" s="214"/>
      <c r="F72" s="220">
        <f>SUMIF('ПО КОРИСНИЦИМА'!$F$17:$F$1902,'По основ. нам.'!A72,'ПО КОРИСНИЦИМА'!$L$17:$L$1902)</f>
        <v>0</v>
      </c>
      <c r="G72" s="220">
        <f>SUMIF('ПО КОРИСНИЦИМА'!$F$17:$F$1902,'По основ. нам.'!A72,'ПО КОРИСНИЦИМА'!$M$17:$M$1902)</f>
        <v>0</v>
      </c>
      <c r="H72" s="207"/>
      <c r="I72" s="220">
        <f t="shared" si="10"/>
        <v>0</v>
      </c>
      <c r="J72" s="220">
        <f t="shared" ref="J72:J90" si="11">D72+G72</f>
        <v>0</v>
      </c>
      <c r="K72" s="207"/>
    </row>
    <row r="73" spans="1:13">
      <c r="A73" s="118">
        <v>522</v>
      </c>
      <c r="B73" s="124" t="s">
        <v>3836</v>
      </c>
      <c r="C73" s="220">
        <f>SUMIF('ПО КОРИСНИЦИМА'!$F$17:$F$1902,'По основ. нам.'!A73,'ПО КОРИСНИЦИМА'!$H$17:$H$1902)</f>
        <v>0</v>
      </c>
      <c r="D73" s="197">
        <f>SUMIF('ПО КОРИСНИЦИМА'!$F$17:$F$1902,'По основ. нам.'!A73,'ПО КОРИСНИЦИМА'!$I$17:$I$1902)</f>
        <v>0</v>
      </c>
      <c r="E73" s="214"/>
      <c r="F73" s="220">
        <f>SUMIF('ПО КОРИСНИЦИМА'!$F$17:$F$1902,'По основ. нам.'!A73,'ПО КОРИСНИЦИМА'!$L$17:$L$1902)</f>
        <v>0</v>
      </c>
      <c r="G73" s="220">
        <f>SUMIF('ПО КОРИСНИЦИМА'!$F$17:$F$1902,'По основ. нам.'!A73,'ПО КОРИСНИЦИМА'!$M$17:$M$1902)</f>
        <v>0</v>
      </c>
      <c r="H73" s="207"/>
      <c r="I73" s="220">
        <f t="shared" si="10"/>
        <v>0</v>
      </c>
      <c r="J73" s="220">
        <f t="shared" si="11"/>
        <v>0</v>
      </c>
      <c r="K73" s="207"/>
    </row>
    <row r="74" spans="1:13">
      <c r="A74" s="118">
        <v>523</v>
      </c>
      <c r="B74" s="125" t="s">
        <v>3837</v>
      </c>
      <c r="C74" s="220">
        <f>SUMIF('ПО КОРИСНИЦИМА'!$F$17:$F$1902,'По основ. нам.'!A74,'ПО КОРИСНИЦИМА'!$H$17:$H$1902)</f>
        <v>0</v>
      </c>
      <c r="D74" s="197">
        <f>SUMIF('ПО КОРИСНИЦИМА'!$F$17:$F$1902,'По основ. нам.'!A74,'ПО КОРИСНИЦИМА'!$I$17:$I$1902)</f>
        <v>0</v>
      </c>
      <c r="E74" s="214"/>
      <c r="F74" s="220">
        <f>SUMIF('ПО КОРИСНИЦИМА'!$F$17:$F$1902,'По основ. нам.'!A74,'ПО КОРИСНИЦИМА'!$L$17:$L$1902)</f>
        <v>0</v>
      </c>
      <c r="G74" s="220">
        <f>SUMIF('ПО КОРИСНИЦИМА'!$F$17:$F$1902,'По основ. нам.'!A74,'ПО КОРИСНИЦИМА'!$M$17:$M$1902)</f>
        <v>0</v>
      </c>
      <c r="H74" s="207"/>
      <c r="I74" s="220">
        <f t="shared" si="10"/>
        <v>0</v>
      </c>
      <c r="J74" s="220">
        <f t="shared" si="11"/>
        <v>0</v>
      </c>
      <c r="K74" s="207"/>
    </row>
    <row r="75" spans="1:13">
      <c r="A75" s="118">
        <v>531</v>
      </c>
      <c r="B75" s="125" t="s">
        <v>4110</v>
      </c>
      <c r="C75" s="220">
        <f>SUMIF('ПО КОРИСНИЦИМА'!$F$17:$F$1902,'По основ. нам.'!A75,'ПО КОРИСНИЦИМА'!$H$17:$H$1902)</f>
        <v>0</v>
      </c>
      <c r="D75" s="197">
        <f>SUMIF('ПО КОРИСНИЦИМА'!$F$17:$F$1902,'По основ. нам.'!A75,'ПО КОРИСНИЦИМА'!$I$17:$I$1902)</f>
        <v>0</v>
      </c>
      <c r="E75" s="214"/>
      <c r="F75" s="220">
        <v>0</v>
      </c>
      <c r="G75" s="220">
        <f>SUMIF('ПО КОРИСНИЦИМА'!$F$17:$F$1902,'По основ. нам.'!A75,'ПО КОРИСНИЦИМА'!$M$17:$M$1902)</f>
        <v>0</v>
      </c>
      <c r="H75" s="207"/>
      <c r="I75" s="220">
        <v>0</v>
      </c>
      <c r="J75" s="220">
        <f t="shared" si="11"/>
        <v>0</v>
      </c>
      <c r="K75" s="207"/>
    </row>
    <row r="76" spans="1:13" ht="15.75" customHeight="1">
      <c r="A76" s="110" t="s">
        <v>3838</v>
      </c>
      <c r="B76" s="111" t="s">
        <v>3839</v>
      </c>
      <c r="C76" s="222">
        <f>SUM(C77:C79)</f>
        <v>3500000</v>
      </c>
      <c r="D76" s="198">
        <f>SUM(D77:D79)</f>
        <v>446903.67000000016</v>
      </c>
      <c r="E76" s="215">
        <f>D76/C76</f>
        <v>0.12768676285714289</v>
      </c>
      <c r="F76" s="223">
        <f>SUM(F77:F79)</f>
        <v>19000000</v>
      </c>
      <c r="G76" s="223">
        <f>SUM(G77:G79)</f>
        <v>0</v>
      </c>
      <c r="H76" s="233"/>
      <c r="I76" s="219">
        <f t="shared" ref="I76:I84" si="12">C76+F76</f>
        <v>22500000</v>
      </c>
      <c r="J76" s="219">
        <f t="shared" si="11"/>
        <v>446903.67000000016</v>
      </c>
      <c r="K76" s="206">
        <f>J76/I76</f>
        <v>1.986238533333334E-2</v>
      </c>
    </row>
    <row r="77" spans="1:13">
      <c r="A77" s="118">
        <v>541</v>
      </c>
      <c r="B77" s="124" t="s">
        <v>3840</v>
      </c>
      <c r="C77" s="220">
        <f>SUMIF('ПО КОРИСНИЦИМА'!$F$17:$F$1902,'По основ. нам.'!A77,'ПО КОРИСНИЦИМА'!$H$17:$H$1902)</f>
        <v>2000000</v>
      </c>
      <c r="D77" s="197">
        <f>SUMIF('ПО КОРИСНИЦИМА'!$F$17:$F$1902,'По основ. нам.'!A77,'ПО КОРИСНИЦИМА'!$I$17:$I$1902)</f>
        <v>446903.67000000016</v>
      </c>
      <c r="E77" s="214">
        <f>D77/C77</f>
        <v>0.22345183500000007</v>
      </c>
      <c r="F77" s="220">
        <f>SUMIF('ПО КОРИСНИЦИМА'!$F$17:$F$1902,'По основ. нам.'!A77,'ПО КОРИСНИЦИМА'!$L$17:$L$1902)</f>
        <v>0</v>
      </c>
      <c r="G77" s="220">
        <f>SUMIF('ПО КОРИСНИЦИМА'!$F$17:$F$1902,'По основ. нам.'!A77,'ПО КОРИСНИЦИМА'!$M$17:$M$1902)</f>
        <v>0</v>
      </c>
      <c r="H77" s="207"/>
      <c r="I77" s="241">
        <f t="shared" si="12"/>
        <v>2000000</v>
      </c>
      <c r="J77" s="241">
        <f t="shared" si="11"/>
        <v>446903.67000000016</v>
      </c>
      <c r="K77" s="207">
        <f>J77/I77</f>
        <v>0.22345183500000007</v>
      </c>
    </row>
    <row r="78" spans="1:13">
      <c r="A78" s="118">
        <v>542</v>
      </c>
      <c r="B78" s="124" t="s">
        <v>3841</v>
      </c>
      <c r="C78" s="220">
        <f>SUMIF('ПО КОРИСНИЦИМА'!$F$17:$F$1902,'По основ. нам.'!A78,'ПО КОРИСНИЦИМА'!$H$17:$H$1902)</f>
        <v>0</v>
      </c>
      <c r="D78" s="197">
        <f>SUMIF('ПО КОРИСНИЦИМА'!$F$17:$F$1902,'По основ. нам.'!A78,'ПО КОРИСНИЦИМА'!$I$17:$I$1902)</f>
        <v>0</v>
      </c>
      <c r="E78" s="214"/>
      <c r="F78" s="220">
        <f>SUMIF('ПО КОРИСНИЦИМА'!$F$17:$F$1902,'По основ. нам.'!A78,'ПО КОРИСНИЦИМА'!$L$17:$L$1902)</f>
        <v>0</v>
      </c>
      <c r="G78" s="220">
        <f>SUMIF('ПО КОРИСНИЦИМА'!$F$17:$F$1902,'По основ. нам.'!A78,'ПО КОРИСНИЦИМА'!$M$17:$M$1902)</f>
        <v>0</v>
      </c>
      <c r="H78" s="207"/>
      <c r="I78" s="241">
        <f t="shared" si="12"/>
        <v>0</v>
      </c>
      <c r="J78" s="241">
        <f t="shared" si="11"/>
        <v>0</v>
      </c>
      <c r="K78" s="208"/>
    </row>
    <row r="79" spans="1:13">
      <c r="A79" s="118">
        <v>543</v>
      </c>
      <c r="B79" s="125" t="s">
        <v>3842</v>
      </c>
      <c r="C79" s="220">
        <f>SUMIF('ПО КОРИСНИЦИМА'!$F$17:$F$1902,'По основ. нам.'!A79,'ПО КОРИСНИЦИМА'!$H$17:$H$1902)</f>
        <v>1500000</v>
      </c>
      <c r="D79" s="197">
        <f>SUMIF('ПО КОРИСНИЦИМА'!$F$17:$F$1902,'По основ. нам.'!A79,'ПО КОРИСНИЦИМА'!$I$17:$I$1902)</f>
        <v>0</v>
      </c>
      <c r="E79" s="214"/>
      <c r="F79" s="220">
        <f>SUMIF('ПО КОРИСНИЦИМА'!$F$17:$F$1902,'По основ. нам.'!A79,'ПО КОРИСНИЦИМА'!$L$17:$L$1902)</f>
        <v>19000000</v>
      </c>
      <c r="G79" s="220">
        <f>SUMIF('ПО КОРИСНИЦИМА'!$F$17:$F$1902,'По основ. нам.'!A79,'ПО КОРИСНИЦИМА'!$M$17:$M$1902)</f>
        <v>0</v>
      </c>
      <c r="H79" s="207"/>
      <c r="I79" s="241">
        <f t="shared" si="12"/>
        <v>20500000</v>
      </c>
      <c r="J79" s="241">
        <f t="shared" si="11"/>
        <v>0</v>
      </c>
      <c r="K79" s="208"/>
    </row>
    <row r="80" spans="1:13">
      <c r="A80" s="126">
        <v>550</v>
      </c>
      <c r="B80" s="127" t="s">
        <v>3843</v>
      </c>
      <c r="C80" s="223">
        <f>SUM(C81)</f>
        <v>0</v>
      </c>
      <c r="D80" s="199">
        <f>SUM(D81)</f>
        <v>0</v>
      </c>
      <c r="E80" s="216"/>
      <c r="F80" s="223">
        <f>SUM(F81)</f>
        <v>0</v>
      </c>
      <c r="G80" s="223">
        <f>SUM(G81)</f>
        <v>0</v>
      </c>
      <c r="H80" s="233"/>
      <c r="I80" s="219">
        <f t="shared" si="12"/>
        <v>0</v>
      </c>
      <c r="J80" s="219">
        <f t="shared" si="11"/>
        <v>0</v>
      </c>
      <c r="K80" s="206"/>
    </row>
    <row r="81" spans="1:11">
      <c r="A81" s="118">
        <v>551</v>
      </c>
      <c r="B81" s="128" t="s">
        <v>3844</v>
      </c>
      <c r="C81" s="220">
        <f>SUMIF('ПО КОРИСНИЦИМА'!$F$17:$F$1902,'По основ. нам.'!A81,'ПО КОРИСНИЦИМА'!$H$17:$H$1902)</f>
        <v>0</v>
      </c>
      <c r="D81" s="197">
        <f>SUMIF('ПО КОРИСНИЦИМА'!$F$17:$F$1902,'По основ. нам.'!A81,'ПО КОРИСНИЦИМА'!$I$17:$I$1902)</f>
        <v>0</v>
      </c>
      <c r="E81" s="214"/>
      <c r="F81" s="220">
        <f>SUMIF('ПО КОРИСНИЦИМА'!$F$17:$F$1902,'По основ. нам.'!A81,'ПО КОРИСНИЦИМА'!$L$17:$L$1902)</f>
        <v>0</v>
      </c>
      <c r="G81" s="220">
        <f>SUMIF('ПО КОРИСНИЦИМА'!$F$17:$F$1902,'По основ. нам.'!A81,'ПО КОРИСНИЦИМА'!$M$17:$M$1902)</f>
        <v>0</v>
      </c>
      <c r="H81" s="207"/>
      <c r="I81" s="241">
        <f t="shared" si="12"/>
        <v>0</v>
      </c>
      <c r="J81" s="241">
        <f t="shared" si="11"/>
        <v>0</v>
      </c>
      <c r="K81" s="208"/>
    </row>
    <row r="82" spans="1:11" ht="29.25" customHeight="1">
      <c r="A82" s="158" t="s">
        <v>3961</v>
      </c>
      <c r="B82" s="648" t="s">
        <v>5222</v>
      </c>
      <c r="C82" s="221">
        <f>C83</f>
        <v>5500000</v>
      </c>
      <c r="D82" s="228">
        <f t="shared" ref="D82:K82" si="13">D83</f>
        <v>5515551.9400000004</v>
      </c>
      <c r="E82" s="213">
        <f t="shared" si="13"/>
        <v>1.0028276254545456</v>
      </c>
      <c r="F82" s="221">
        <f t="shared" si="13"/>
        <v>0</v>
      </c>
      <c r="G82" s="221">
        <f t="shared" si="13"/>
        <v>0</v>
      </c>
      <c r="H82" s="209">
        <f t="shared" si="13"/>
        <v>0</v>
      </c>
      <c r="I82" s="221">
        <f t="shared" si="13"/>
        <v>5500000</v>
      </c>
      <c r="J82" s="221">
        <f t="shared" si="13"/>
        <v>5515551.9400000004</v>
      </c>
      <c r="K82" s="209">
        <f t="shared" si="13"/>
        <v>1.0028276254545456</v>
      </c>
    </row>
    <row r="83" spans="1:11">
      <c r="A83" s="110" t="s">
        <v>3845</v>
      </c>
      <c r="B83" s="111" t="s">
        <v>3846</v>
      </c>
      <c r="C83" s="223">
        <f>SUM(C84:C87)</f>
        <v>5500000</v>
      </c>
      <c r="D83" s="198">
        <f>SUM(D84:D86)</f>
        <v>5515551.9400000004</v>
      </c>
      <c r="E83" s="215">
        <f>D83/C83</f>
        <v>1.0028276254545456</v>
      </c>
      <c r="F83" s="223">
        <f>SUM(F84:F86)</f>
        <v>0</v>
      </c>
      <c r="G83" s="223">
        <f>SUM(G84:G86)</f>
        <v>0</v>
      </c>
      <c r="H83" s="233"/>
      <c r="I83" s="219">
        <f>SUM(I84:I87)</f>
        <v>5500000</v>
      </c>
      <c r="J83" s="219">
        <f t="shared" si="11"/>
        <v>5515551.9400000004</v>
      </c>
      <c r="K83" s="206">
        <f>J83/I83</f>
        <v>1.0028276254545456</v>
      </c>
    </row>
    <row r="84" spans="1:11">
      <c r="A84" s="112" t="s">
        <v>3847</v>
      </c>
      <c r="B84" s="113" t="s">
        <v>3848</v>
      </c>
      <c r="C84" s="220">
        <f>SUMIF('ПО КОРИСНИЦИМА'!$F$17:$F$1902,'По основ. нам.'!A84,'ПО КОРИСНИЦИМА'!$H$17:$H$1902)</f>
        <v>5500000</v>
      </c>
      <c r="D84" s="197">
        <f>SUMIF('ПО КОРИСНИЦИМА'!$F$17:$F$1902,'По основ. нам.'!A84,'ПО КОРИСНИЦИМА'!$I$17:$I$1902)</f>
        <v>5515551.9400000004</v>
      </c>
      <c r="E84" s="214">
        <f>D84/C84</f>
        <v>1.0028276254545456</v>
      </c>
      <c r="F84" s="220">
        <f>SUMIF('ПО КОРИСНИЦИМА'!$F$17:$F$1902,'По основ. нам.'!A84,'ПО КОРИСНИЦИМА'!$L$17:$L$1902)</f>
        <v>0</v>
      </c>
      <c r="G84" s="220">
        <f>SUMIF('ПО КОРИСНИЦИМА'!$F$17:$F$1902,'По основ. нам.'!A84,'ПО КОРИСНИЦИМА'!$M$17:$M$1902)</f>
        <v>0</v>
      </c>
      <c r="H84" s="207"/>
      <c r="I84" s="220">
        <f t="shared" si="12"/>
        <v>5500000</v>
      </c>
      <c r="J84" s="220">
        <f t="shared" si="11"/>
        <v>5515551.9400000004</v>
      </c>
      <c r="K84" s="207">
        <f>J84/I84</f>
        <v>1.0028276254545456</v>
      </c>
    </row>
    <row r="85" spans="1:11">
      <c r="A85" s="129" t="s">
        <v>3849</v>
      </c>
      <c r="B85" s="130" t="s">
        <v>3850</v>
      </c>
      <c r="C85" s="220">
        <f>SUMIF('ПО КОРИСНИЦИМА'!$F$17:$F$1902,'По основ. нам.'!A85,'ПО КОРИСНИЦИМА'!$H$17:$H$1902)</f>
        <v>0</v>
      </c>
      <c r="D85" s="200">
        <f>SUMIF('ПО КОРИСНИЦИМА'!$F$17:$F$1902,'По основ. нам.'!A85,'ПО КОРИСНИЦИМА'!$I$17:$I$1902)</f>
        <v>0</v>
      </c>
      <c r="E85" s="217"/>
      <c r="F85" s="220">
        <f>SUMIF('ПО КОРИСНИЦИМА'!$F$17:$F$1902,'По основ. нам.'!A85,'ПО КОРИСНИЦИМА'!$L$17:$L$1902)</f>
        <v>0</v>
      </c>
      <c r="G85" s="220">
        <f>SUMIF('ПО КОРИСНИЦИМА'!$F$17:$F$1902,'По основ. нам.'!A85,'ПО КОРИСНИЦИМА'!$M$17:$M$1902)</f>
        <v>0</v>
      </c>
      <c r="H85" s="207"/>
      <c r="I85" s="226"/>
      <c r="J85" s="226">
        <f t="shared" si="11"/>
        <v>0</v>
      </c>
      <c r="K85" s="208"/>
    </row>
    <row r="86" spans="1:11">
      <c r="A86" s="129" t="s">
        <v>3851</v>
      </c>
      <c r="B86" s="130" t="s">
        <v>88</v>
      </c>
      <c r="C86" s="220">
        <f>SUMIF('ПО КОРИСНИЦИМА'!$F$17:$F$1902,'По основ. нам.'!A86,'ПО КОРИСНИЦИМА'!$H$17:$H$1902)</f>
        <v>0</v>
      </c>
      <c r="D86" s="200">
        <f>SUMIF('ПО КОРИСНИЦИМА'!$F$17:$F$1902,'По основ. нам.'!A86,'ПО КОРИСНИЦИМА'!$I$17:$I$1902)</f>
        <v>0</v>
      </c>
      <c r="E86" s="217"/>
      <c r="F86" s="220">
        <f>SUMIF('ПО КОРИСНИЦИМА'!$F$17:$F$1902,'По основ. нам.'!A86,'ПО КОРИСНИЦИМА'!$L$17:$L$1902)</f>
        <v>0</v>
      </c>
      <c r="G86" s="220">
        <f>SUMIF('ПО КОРИСНИЦИМА'!$F$17:$F$1902,'По основ. нам.'!A86,'ПО КОРИСНИЦИМА'!$M$17:$M$1902)</f>
        <v>0</v>
      </c>
      <c r="H86" s="207"/>
      <c r="I86" s="226"/>
      <c r="J86" s="226">
        <f t="shared" si="11"/>
        <v>0</v>
      </c>
      <c r="K86" s="208"/>
    </row>
    <row r="87" spans="1:11">
      <c r="A87" s="129" t="s">
        <v>5392</v>
      </c>
      <c r="B87" s="130" t="s">
        <v>5391</v>
      </c>
      <c r="C87" s="220">
        <f>SUMIF('ПО КОРИСНИЦИМА'!$F$17:$F$1902,'По основ. нам.'!A87,'ПО КОРИСНИЦИМА'!$H$17:$H$1902)</f>
        <v>0</v>
      </c>
      <c r="D87" s="200"/>
      <c r="E87" s="217"/>
      <c r="F87" s="220">
        <v>0</v>
      </c>
      <c r="G87" s="220"/>
      <c r="H87" s="207"/>
      <c r="I87" s="241">
        <f t="shared" ref="I87" si="14">C87+F87</f>
        <v>0</v>
      </c>
      <c r="J87" s="226"/>
      <c r="K87" s="208"/>
    </row>
    <row r="88" spans="1:11">
      <c r="A88" s="110" t="s">
        <v>3852</v>
      </c>
      <c r="B88" s="111" t="s">
        <v>89</v>
      </c>
      <c r="C88" s="223">
        <f>SUMIF('ПО КОРИСНИЦИМА'!$F$17:$F$1902,'По основ. нам.'!A88,'ПО КОРИСНИЦИМА'!$H$17:$H$1902)</f>
        <v>0</v>
      </c>
      <c r="D88" s="199">
        <f>SUM(D89)</f>
        <v>0</v>
      </c>
      <c r="E88" s="216"/>
      <c r="F88" s="223">
        <f>SUM(F89)</f>
        <v>0</v>
      </c>
      <c r="G88" s="223">
        <f>SUM(G89)</f>
        <v>0</v>
      </c>
      <c r="H88" s="233"/>
      <c r="I88" s="219">
        <f>C88+F88</f>
        <v>0</v>
      </c>
      <c r="J88" s="219">
        <f t="shared" si="11"/>
        <v>0</v>
      </c>
      <c r="K88" s="206"/>
    </row>
    <row r="89" spans="1:11">
      <c r="A89" s="129" t="s">
        <v>4699</v>
      </c>
      <c r="B89" s="117" t="s">
        <v>1999</v>
      </c>
      <c r="C89" s="220">
        <f>SUMIF('ПО КОРИСНИЦИМА'!$F$17:$F$1902,'По основ. нам.'!A89,'ПО КОРИСНИЦИМА'!$H$17:$H$1902)</f>
        <v>0</v>
      </c>
      <c r="D89" s="200">
        <f>SUMIF('ПО КОРИСНИЦИМА'!$F$17:$F$1902,'По основ. нам.'!A89,'ПО КОРИСНИЦИМА'!$I$17:$I$1902)</f>
        <v>0</v>
      </c>
      <c r="E89" s="217"/>
      <c r="F89" s="220">
        <f>SUMIF('ПО КОРИСНИЦИМА'!$F$17:$F$1902,'По основ. нам.'!A89,'ПО КОРИСНИЦИМА'!$L$17:$L$1902)</f>
        <v>0</v>
      </c>
      <c r="G89" s="220">
        <f>SUMIF('ПО КОРИСНИЦИМА'!$F$17:$F$1902,'По основ. нам.'!A89,'ПО КОРИСНИЦИМА'!$M$17:$M$1902)</f>
        <v>0</v>
      </c>
      <c r="H89" s="207"/>
      <c r="I89" s="241">
        <f>C89+F89</f>
        <v>0</v>
      </c>
      <c r="J89" s="241">
        <f t="shared" si="11"/>
        <v>0</v>
      </c>
      <c r="K89" s="208"/>
    </row>
    <row r="90" spans="1:11">
      <c r="A90" s="131"/>
      <c r="B90" s="132" t="s">
        <v>3853</v>
      </c>
      <c r="C90" s="224">
        <f>SUM(C8,C17,C24,C30,C35,C41,C48,C50,C57,C65,C71,C76,C80,C83,C88)</f>
        <v>527229729</v>
      </c>
      <c r="D90" s="201">
        <f>SUM(D8,D17,D24,D30,D35,D41,D48,D50,D57,D65,D71,D76,D80,D83,D88)</f>
        <v>302144799.70999998</v>
      </c>
      <c r="E90" s="218">
        <f>D90/C90</f>
        <v>0.5730799746119779</v>
      </c>
      <c r="F90" s="224">
        <f>SUM(F8,F17,F24,F30,F35,F41,F50,F48,F57,F65,F71,F76,F80,F83,F88)</f>
        <v>251087182</v>
      </c>
      <c r="G90" s="224">
        <f>SUM(G8,G17,G24,G30,G35,G41,G50,G48,G57,G65,G71,G76,G80,G83,G88)</f>
        <v>17348437.969999999</v>
      </c>
      <c r="H90" s="234">
        <f>G90/F90</f>
        <v>6.9093283981338391E-2</v>
      </c>
      <c r="I90" s="227">
        <f>C90+F90</f>
        <v>778316911</v>
      </c>
      <c r="J90" s="227">
        <f t="shared" si="11"/>
        <v>319493237.67999995</v>
      </c>
      <c r="K90" s="210">
        <f>J90/I90</f>
        <v>0.41049247827534346</v>
      </c>
    </row>
    <row r="91" spans="1:11" hidden="1">
      <c r="A91" s="133"/>
      <c r="B91" s="133"/>
      <c r="C91" s="225">
        <f>C90-'ПО КОРИСНИЦИМА'!H1902</f>
        <v>0</v>
      </c>
      <c r="D91" s="202"/>
      <c r="E91" s="202"/>
      <c r="F91" s="225">
        <f>F90-'ПО КОРИСНИЦИМА'!L1902</f>
        <v>0</v>
      </c>
      <c r="G91" s="225"/>
      <c r="H91" s="235"/>
      <c r="I91" s="225" t="e">
        <f>Ukupno_izdaci-'ПО КОРИСНИЦИМА'!S1902</f>
        <v>#REF!</v>
      </c>
    </row>
    <row r="93" spans="1:11" hidden="1">
      <c r="E93" s="1217" t="s">
        <v>4983</v>
      </c>
      <c r="F93" s="1217"/>
      <c r="I93" s="1217" t="s">
        <v>4982</v>
      </c>
      <c r="J93" s="1217"/>
    </row>
    <row r="94" spans="1:11" hidden="1"/>
    <row r="95" spans="1:11" hidden="1">
      <c r="E95" s="554"/>
      <c r="F95" s="554"/>
      <c r="I95" s="554"/>
      <c r="J95" s="554"/>
    </row>
    <row r="96" spans="1:11" hidden="1"/>
    <row r="97" spans="3:3" hidden="1">
      <c r="C97" s="203">
        <f>C90-Програмска!D644</f>
        <v>0</v>
      </c>
    </row>
  </sheetData>
  <mergeCells count="5">
    <mergeCell ref="A3:K3"/>
    <mergeCell ref="A1:I1"/>
    <mergeCell ref="A2:K2"/>
    <mergeCell ref="I93:J93"/>
    <mergeCell ref="E93:F93"/>
  </mergeCells>
  <conditionalFormatting sqref="C91 F91:I91">
    <cfRule type="cellIs" dxfId="3" priority="5" stopIfTrue="1" operator="notEqual">
      <formula>0</formula>
    </cfRule>
  </conditionalFormatting>
  <conditionalFormatting sqref="C9:C16 C18:C23 C25:C29 C31:C34 C36:C40 C42:C47 C49 C51:C56 C62:C64 C66:C70 C77:C79 C84:C87 C89 F9:H16 F18:H23 F25:H29 F31:H34 F36:H40 F42:H47 F49:H49 F51:H56 F66:H70 F72:H75 F77:H79 F84:H87 F89:H89 C72:C75 F62:H64 C81:C82 F81:H82">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F58:H63">
    <cfRule type="expression" priority="2" stopIfTrue="1">
      <formula>NOT(ISERROR(SEARCH("411",F58)))</formula>
    </cfRule>
  </conditionalFormatting>
  <conditionalFormatting sqref="C91:I91">
    <cfRule type="cellIs" dxfId="2" priority="1" operator="notEqual">
      <formula>0</formula>
    </cfRule>
  </conditionalFormatting>
  <printOptions horizontalCentered="1"/>
  <pageMargins left="0" right="0" top="0.19685039370078741" bottom="0.19685039370078741" header="0" footer="0"/>
  <pageSetup orientation="portrait" r:id="rId1"/>
  <colBreaks count="1" manualBreakCount="1">
    <brk id="11" max="1048575" man="1"/>
  </colBreaks>
  <cellWatches>
    <cellWatch r="C91"/>
  </cellWatches>
  <drawing r:id="rId2"/>
</worksheet>
</file>

<file path=xl/worksheets/sheet5.xml><?xml version="1.0" encoding="utf-8"?>
<worksheet xmlns="http://schemas.openxmlformats.org/spreadsheetml/2006/main" xmlns:r="http://schemas.openxmlformats.org/officeDocument/2006/relationships">
  <sheetPr codeName="Sheet6">
    <tabColor theme="1"/>
  </sheetPr>
  <dimension ref="A1:T933"/>
  <sheetViews>
    <sheetView topLeftCell="A635" workbookViewId="0">
      <selection activeCell="P660" sqref="P660"/>
    </sheetView>
  </sheetViews>
  <sheetFormatPr defaultRowHeight="12.75"/>
  <cols>
    <col min="1" max="1" width="11.28515625" style="171" customWidth="1"/>
    <col min="2" max="2" width="11.7109375" style="171" customWidth="1"/>
    <col min="3" max="3" width="31.28515625" style="271" customWidth="1"/>
    <col min="4" max="4" width="16.28515625" style="187" customWidth="1"/>
    <col min="5" max="5" width="16.28515625" style="187" hidden="1" customWidth="1"/>
    <col min="6" max="6" width="10.5703125" style="187" hidden="1" customWidth="1"/>
    <col min="7" max="7" width="14.7109375" style="259" customWidth="1"/>
    <col min="8" max="8" width="14.7109375" style="259" hidden="1" customWidth="1"/>
    <col min="9" max="9" width="9.42578125" style="292" hidden="1" customWidth="1"/>
    <col min="10" max="10" width="14.42578125" style="187" customWidth="1"/>
    <col min="11" max="11" width="13.7109375" style="187" hidden="1" customWidth="1"/>
    <col min="12" max="12" width="11.85546875" style="300" hidden="1" customWidth="1"/>
    <col min="13" max="13" width="11.85546875" style="171" customWidth="1"/>
    <col min="14" max="14" width="9.140625" style="171"/>
    <col min="15" max="15" width="10.5703125" style="171" bestFit="1" customWidth="1"/>
    <col min="16" max="16384" width="9.140625" style="171"/>
  </cols>
  <sheetData>
    <row r="1" spans="1:20" ht="15">
      <c r="A1" s="1227" t="s">
        <v>5284</v>
      </c>
      <c r="B1" s="1227"/>
      <c r="C1" s="1227"/>
      <c r="D1" s="1227"/>
      <c r="E1" s="1227"/>
      <c r="F1" s="1227"/>
      <c r="G1" s="1227"/>
      <c r="H1" s="1227"/>
      <c r="I1" s="1227"/>
      <c r="J1" s="1227"/>
    </row>
    <row r="2" spans="1:20" ht="12" customHeight="1">
      <c r="A2" s="436"/>
      <c r="B2" s="436"/>
      <c r="C2" s="436"/>
      <c r="D2" s="436"/>
      <c r="E2" s="436"/>
      <c r="F2" s="436"/>
      <c r="G2" s="436"/>
      <c r="H2" s="436"/>
      <c r="I2" s="436"/>
      <c r="J2" s="436"/>
    </row>
    <row r="3" spans="1:20" ht="15" hidden="1">
      <c r="A3" s="1251" t="s">
        <v>5372</v>
      </c>
      <c r="B3" s="1251"/>
      <c r="C3" s="1251"/>
      <c r="D3" s="1251"/>
      <c r="E3" s="1251"/>
      <c r="F3" s="1251"/>
      <c r="G3" s="1251"/>
      <c r="H3" s="1251"/>
      <c r="I3" s="1251"/>
      <c r="J3" s="1251"/>
      <c r="K3" s="1251"/>
      <c r="L3" s="1251"/>
      <c r="M3" s="1251"/>
      <c r="N3" s="1251"/>
      <c r="O3" s="1251"/>
      <c r="P3" s="1251"/>
    </row>
    <row r="4" spans="1:20" ht="10.5" customHeight="1">
      <c r="A4" s="576"/>
      <c r="B4" s="576"/>
      <c r="C4" s="576"/>
      <c r="D4" s="576"/>
      <c r="E4" s="576"/>
      <c r="F4" s="576"/>
      <c r="G4" s="576"/>
      <c r="H4" s="576"/>
      <c r="I4" s="576"/>
      <c r="J4" s="576"/>
    </row>
    <row r="5" spans="1:20" ht="15">
      <c r="A5" s="1215" t="s">
        <v>5528</v>
      </c>
      <c r="B5" s="1215"/>
      <c r="C5" s="1215"/>
      <c r="D5" s="1215"/>
      <c r="E5" s="1215"/>
      <c r="F5" s="1215"/>
      <c r="G5" s="1215"/>
      <c r="H5" s="1215"/>
      <c r="I5" s="1215"/>
      <c r="J5" s="1215"/>
    </row>
    <row r="6" spans="1:20" ht="15">
      <c r="A6" s="1135" t="s">
        <v>5530</v>
      </c>
      <c r="B6" s="437"/>
      <c r="C6" s="437"/>
      <c r="D6" s="437"/>
      <c r="E6" s="437"/>
      <c r="F6" s="437"/>
      <c r="G6" s="437"/>
      <c r="H6" s="437"/>
      <c r="I6" s="437"/>
      <c r="J6" s="437"/>
    </row>
    <row r="7" spans="1:20" ht="15.75" hidden="1">
      <c r="A7" s="1250" t="s">
        <v>4992</v>
      </c>
      <c r="B7" s="1250"/>
      <c r="C7" s="1250"/>
      <c r="D7" s="1250"/>
      <c r="E7" s="1250"/>
      <c r="F7" s="1250"/>
      <c r="G7" s="1250"/>
      <c r="H7" s="1250"/>
      <c r="I7" s="1250"/>
      <c r="J7" s="1250"/>
      <c r="K7" s="1250"/>
      <c r="L7" s="1250"/>
    </row>
    <row r="8" spans="1:20" ht="26.25" customHeight="1">
      <c r="A8" s="1243" t="s">
        <v>5000</v>
      </c>
      <c r="B8" s="1243"/>
      <c r="C8" s="1243"/>
      <c r="D8" s="1243"/>
      <c r="E8" s="1243"/>
      <c r="F8" s="1243"/>
      <c r="G8" s="1243"/>
      <c r="H8" s="1243"/>
      <c r="I8" s="1243"/>
      <c r="J8" s="1243"/>
      <c r="K8" s="1243"/>
      <c r="L8" s="1243"/>
    </row>
    <row r="9" spans="1:20" ht="15" customHeight="1">
      <c r="A9" s="1237" t="s">
        <v>3605</v>
      </c>
      <c r="B9" s="1236"/>
      <c r="C9" s="1238" t="s">
        <v>4089</v>
      </c>
      <c r="D9" s="1239" t="s">
        <v>25</v>
      </c>
      <c r="E9" s="1240" t="s">
        <v>4752</v>
      </c>
      <c r="F9" s="1240" t="s">
        <v>4703</v>
      </c>
      <c r="G9" s="1242" t="s">
        <v>3758</v>
      </c>
      <c r="H9" s="1244" t="s">
        <v>4754</v>
      </c>
      <c r="I9" s="1248" t="s">
        <v>4703</v>
      </c>
      <c r="J9" s="1239" t="s">
        <v>3759</v>
      </c>
      <c r="K9" s="1240" t="s">
        <v>4755</v>
      </c>
      <c r="L9" s="1246" t="s">
        <v>4703</v>
      </c>
    </row>
    <row r="10" spans="1:20" ht="41.25" customHeight="1">
      <c r="A10" s="172" t="s">
        <v>4038</v>
      </c>
      <c r="B10" s="172" t="s">
        <v>4088</v>
      </c>
      <c r="C10" s="1238"/>
      <c r="D10" s="1239"/>
      <c r="E10" s="1241"/>
      <c r="F10" s="1241"/>
      <c r="G10" s="1242"/>
      <c r="H10" s="1245"/>
      <c r="I10" s="1249"/>
      <c r="J10" s="1239"/>
      <c r="K10" s="1241"/>
      <c r="L10" s="1247"/>
    </row>
    <row r="11" spans="1:20" s="578" customFormat="1">
      <c r="A11" s="579" t="s">
        <v>3760</v>
      </c>
      <c r="B11" s="579" t="s">
        <v>4039</v>
      </c>
      <c r="C11" s="579" t="s">
        <v>4101</v>
      </c>
      <c r="D11" s="580">
        <v>4</v>
      </c>
      <c r="E11" s="580"/>
      <c r="F11" s="580"/>
      <c r="G11" s="579">
        <v>6</v>
      </c>
      <c r="H11" s="579"/>
      <c r="I11" s="579"/>
      <c r="J11" s="580">
        <v>7</v>
      </c>
      <c r="K11" s="577"/>
      <c r="L11" s="577"/>
      <c r="T11" s="601"/>
    </row>
    <row r="12" spans="1:20" ht="25.5">
      <c r="A12" s="173" t="s">
        <v>3560</v>
      </c>
      <c r="B12" s="174"/>
      <c r="C12" s="260" t="s">
        <v>5114</v>
      </c>
      <c r="D12" s="275">
        <f>SUM(D13:D39)</f>
        <v>8800000</v>
      </c>
      <c r="E12" s="275" t="e">
        <f t="shared" ref="E12:L12" si="0">SUM(E13:E39)</f>
        <v>#REF!</v>
      </c>
      <c r="F12" s="277" t="e">
        <f t="shared" si="0"/>
        <v>#REF!</v>
      </c>
      <c r="G12" s="276">
        <f t="shared" si="0"/>
        <v>0</v>
      </c>
      <c r="H12" s="276">
        <f t="shared" si="0"/>
        <v>0</v>
      </c>
      <c r="I12" s="284"/>
      <c r="J12" s="275">
        <f t="shared" si="0"/>
        <v>8800000</v>
      </c>
      <c r="K12" s="275" t="e">
        <f t="shared" si="0"/>
        <v>#REF!</v>
      </c>
      <c r="L12" s="277" t="e">
        <f t="shared" si="0"/>
        <v>#REF!</v>
      </c>
    </row>
    <row r="13" spans="1:20" ht="25.5">
      <c r="A13" s="175"/>
      <c r="B13" s="175" t="s">
        <v>4199</v>
      </c>
      <c r="C13" s="261" t="s">
        <v>5025</v>
      </c>
      <c r="D13" s="244">
        <f>SUMIF('ПО КОРИСНИЦИМА'!$G$16:$G$1902,"Свега за програмску активност 1101-0001:",'ПО КОРИСНИЦИМА'!$H$16:$H$1902)</f>
        <v>8000000</v>
      </c>
      <c r="E13" s="244">
        <f>SUMIF('ПО КОРИСНИЦИМА'!$G$16:$G$1902,"Свега за програмску активност 1101-0001:",'ПО КОРИСНИЦИМА'!$I$16:$I$1902)</f>
        <v>0</v>
      </c>
      <c r="F13" s="278">
        <f>E13/D13</f>
        <v>0</v>
      </c>
      <c r="G13" s="245">
        <f>SUMIF('ПО КОРИСНИЦИМА'!$G$16:$G$1902,"Свега за програмску активност 1101-0001:",'ПО КОРИСНИЦИМА'!$L$16:$L$1902)</f>
        <v>0</v>
      </c>
      <c r="H13" s="245">
        <v>0</v>
      </c>
      <c r="I13" s="285"/>
      <c r="J13" s="244">
        <f>D13+G13</f>
        <v>8000000</v>
      </c>
      <c r="K13" s="244">
        <f>E13+H13</f>
        <v>0</v>
      </c>
      <c r="L13" s="278">
        <f>K13/J13</f>
        <v>0</v>
      </c>
      <c r="R13" s="599"/>
    </row>
    <row r="14" spans="1:20" ht="25.5" customHeight="1">
      <c r="A14" s="177"/>
      <c r="B14" s="177" t="s">
        <v>4200</v>
      </c>
      <c r="C14" s="262" t="s">
        <v>4040</v>
      </c>
      <c r="D14" s="246">
        <f>SUMIF('ПО КОРИСНИЦИМА'!$G$16:$G$1902,"Свега за програмску активност 1101-0002:",'ПО КОРИСНИЦИМА'!$H$16:$H$1902)</f>
        <v>0</v>
      </c>
      <c r="E14" s="246"/>
      <c r="F14" s="279"/>
      <c r="G14" s="247">
        <f>SUMIF('ПО КОРИСНИЦИМА'!$G$16:$G$1902,"Свега за програмску активност 1101-0002:",'ПО КОРИСНИЦИМА'!$L$16:$L$1902)</f>
        <v>0</v>
      </c>
      <c r="H14" s="247"/>
      <c r="I14" s="286"/>
      <c r="J14" s="246">
        <f t="shared" ref="J14:J50" si="1">D14+G14</f>
        <v>0</v>
      </c>
      <c r="K14" s="246"/>
      <c r="L14" s="279"/>
    </row>
    <row r="15" spans="1:20" ht="25.5">
      <c r="A15" s="416"/>
      <c r="B15" s="177" t="s">
        <v>5078</v>
      </c>
      <c r="C15" s="561" t="s">
        <v>5079</v>
      </c>
      <c r="D15" s="419">
        <f>SUMIF('ПО КОРИСНИЦИМА'!$G$16:$G$1902,"Свега за програмску активност 1101-0005:",'ПО КОРИСНИЦИМА'!$H$16:$H$1902)</f>
        <v>800000</v>
      </c>
      <c r="E15" s="419" t="e">
        <f>SUMIF('ПО КОРИСНИЦИМА'!$G$16:$G$1902,"Свега за програмску активност 1101-0005:",'ПО КОРИСНИЦИМА'!$I$16:$I$1902)</f>
        <v>#REF!</v>
      </c>
      <c r="F15" s="420" t="e">
        <f>E15/D15</f>
        <v>#REF!</v>
      </c>
      <c r="G15" s="421">
        <f>SUMIF('ПО КОРИСНИЦИМА'!$G$16:$G$1902,"Свега за програмску активност 1101-0005:",'ПО КОРИСНИЦИМА'!$L$16:$L$1902)</f>
        <v>0</v>
      </c>
      <c r="H15" s="421">
        <v>0</v>
      </c>
      <c r="I15" s="422"/>
      <c r="J15" s="419">
        <f>D15+G15</f>
        <v>800000</v>
      </c>
      <c r="K15" s="419" t="e">
        <f>E15+H15</f>
        <v>#REF!</v>
      </c>
      <c r="L15" s="420" t="e">
        <f>K15/J15</f>
        <v>#REF!</v>
      </c>
    </row>
    <row r="16" spans="1:20" hidden="1">
      <c r="A16" s="177"/>
      <c r="B16" s="177" t="s">
        <v>4201</v>
      </c>
      <c r="C16" s="262" t="str">
        <f>IFERROR(VLOOKUP(B16,'ПО КОРИСНИЦИМА'!$C$16:$S$1902,5,FALSE),"")</f>
        <v>Уређење трга у Владимирцима</v>
      </c>
      <c r="D16" s="248">
        <f>SUMIF('ПО КОРИСНИЦИМА'!$G$16:$G$1902,"Свега за пројекат 1101-П1:",'ПО КОРИСНИЦИМА'!$H$16:$H$1902)</f>
        <v>0</v>
      </c>
      <c r="E16" s="248">
        <f>SUMIF('ПО КОРИСНИЦИМА'!$G$16:$G$1902,"Свега за пројекат 1101-П1:",'ПО КОРИСНИЦИМА'!$I$16:$I$1902)</f>
        <v>0</v>
      </c>
      <c r="F16" s="280"/>
      <c r="G16" s="249">
        <f>SUMIF('ПО КОРИСНИЦИМА'!$G$16:$G$1902,"Свега за пројекат 1101-П1:",'ПО КОРИСНИЦИМА'!$L$16:$L$1902)</f>
        <v>0</v>
      </c>
      <c r="H16" s="249"/>
      <c r="I16" s="287"/>
      <c r="J16" s="246">
        <f t="shared" si="1"/>
        <v>0</v>
      </c>
      <c r="K16" s="246"/>
      <c r="L16" s="279"/>
    </row>
    <row r="17" spans="1:12" hidden="1">
      <c r="A17" s="177"/>
      <c r="B17" s="177" t="s">
        <v>4202</v>
      </c>
      <c r="C17" s="262" t="str">
        <f>IFERROR(VLOOKUP(B17,'ПО КОРИСНИЦИМА'!$C$16:$S$1902,5,FALSE),"")</f>
        <v/>
      </c>
      <c r="D17" s="248">
        <f>SUMIF('ПО КОРИСНИЦИМА'!$G$16:$G$1902,"Свега за пројекат 1101-П2:",'ПО КОРИСНИЦИМА'!$H$16:$H$1902)</f>
        <v>0</v>
      </c>
      <c r="E17" s="248"/>
      <c r="F17" s="280"/>
      <c r="G17" s="249">
        <f>SUMIF('ПО КОРИСНИЦИМА'!$G$16:$G$1902,"Свега за пројекат 1101-П2:",'ПО КОРИСНИЦИМА'!$L$16:$L$1902)</f>
        <v>0</v>
      </c>
      <c r="H17" s="249"/>
      <c r="I17" s="287"/>
      <c r="J17" s="246">
        <f t="shared" si="1"/>
        <v>0</v>
      </c>
      <c r="K17" s="246"/>
      <c r="L17" s="279"/>
    </row>
    <row r="18" spans="1:12" hidden="1">
      <c r="A18" s="177"/>
      <c r="B18" s="177" t="s">
        <v>4203</v>
      </c>
      <c r="C18" s="262" t="str">
        <f>IFERROR(VLOOKUP(B18,'ПО КОРИСНИЦИМА'!$C$16:$S$1902,5,FALSE),"")</f>
        <v/>
      </c>
      <c r="D18" s="248">
        <f>SUMIF('ПО КОРИСНИЦИМА'!$G$16:$G$1902,"Свега за пројекат 1101-П3:",'ПО КОРИСНИЦИМА'!$H$16:$H$1902)</f>
        <v>0</v>
      </c>
      <c r="E18" s="248"/>
      <c r="F18" s="280"/>
      <c r="G18" s="249">
        <f>SUMIF('ПО КОРИСНИЦИМА'!$G$16:$G$1902,"Свега за пројекат 1101-П3:",'ПО КОРИСНИЦИМА'!$L$16:$L$1902)</f>
        <v>0</v>
      </c>
      <c r="H18" s="249"/>
      <c r="I18" s="287"/>
      <c r="J18" s="246">
        <f t="shared" si="1"/>
        <v>0</v>
      </c>
      <c r="K18" s="246"/>
      <c r="L18" s="279"/>
    </row>
    <row r="19" spans="1:12" hidden="1">
      <c r="A19" s="177"/>
      <c r="B19" s="177" t="s">
        <v>4204</v>
      </c>
      <c r="C19" s="262" t="str">
        <f>IFERROR(VLOOKUP(B19,'ПО КОРИСНИЦИМА'!$C$16:$S$1902,5,FALSE),"")</f>
        <v/>
      </c>
      <c r="D19" s="248">
        <f>SUMIF('ПО КОРИСНИЦИМА'!$G$16:$G$1902,"Свега за пројекат 1101-П4:",'ПО КОРИСНИЦИМА'!$H$16:$H$1902)</f>
        <v>0</v>
      </c>
      <c r="E19" s="248"/>
      <c r="F19" s="280"/>
      <c r="G19" s="249">
        <f>SUMIF('ПО КОРИСНИЦИМА'!$G$16:$G$1902,"Свега за пројекат 1101-П4:",'ПО КОРИСНИЦИМА'!$L$16:$L$1902)</f>
        <v>0</v>
      </c>
      <c r="H19" s="249"/>
      <c r="I19" s="287"/>
      <c r="J19" s="246">
        <f t="shared" si="1"/>
        <v>0</v>
      </c>
      <c r="K19" s="246"/>
      <c r="L19" s="279"/>
    </row>
    <row r="20" spans="1:12" hidden="1">
      <c r="A20" s="177"/>
      <c r="B20" s="177" t="s">
        <v>4205</v>
      </c>
      <c r="C20" s="262" t="str">
        <f>IFERROR(VLOOKUP(B20,'ПО КОРИСНИЦИМА'!$C$16:$S$1902,5,FALSE),"")</f>
        <v/>
      </c>
      <c r="D20" s="248">
        <f>SUMIF('ПО КОРИСНИЦИМА'!$G$16:$G$1902,"Свега за пројекат 1101-П5:",'ПО КОРИСНИЦИМА'!$H$16:$H$1902)</f>
        <v>0</v>
      </c>
      <c r="E20" s="248"/>
      <c r="F20" s="280"/>
      <c r="G20" s="249">
        <f>SUMIF('ПО КОРИСНИЦИМА'!$G$16:$G$1902,"Свега за пројекат 1101-П5:",'ПО КОРИСНИЦИМА'!$L$16:$L$1902)</f>
        <v>0</v>
      </c>
      <c r="H20" s="249"/>
      <c r="I20" s="287"/>
      <c r="J20" s="246">
        <f t="shared" si="1"/>
        <v>0</v>
      </c>
      <c r="K20" s="246"/>
      <c r="L20" s="279"/>
    </row>
    <row r="21" spans="1:12" hidden="1">
      <c r="A21" s="177"/>
      <c r="B21" s="177" t="s">
        <v>4206</v>
      </c>
      <c r="C21" s="262" t="str">
        <f>IFERROR(VLOOKUP(B21,'ПО КОРИСНИЦИМА'!$C$16:$S$1902,5,FALSE),"")</f>
        <v/>
      </c>
      <c r="D21" s="248">
        <f>SUMIF('ПО КОРИСНИЦИМА'!$G$16:$G$1902,"Свега за пројекат 1101-П6:",'ПО КОРИСНИЦИМА'!$H$16:$H$1902)</f>
        <v>0</v>
      </c>
      <c r="E21" s="248"/>
      <c r="F21" s="280"/>
      <c r="G21" s="249">
        <f>SUMIF('ПО КОРИСНИЦИМА'!$G$16:$G$1902,"Свега за пројекат 1101-П6:",'ПО КОРИСНИЦИМА'!$L$16:$L$1902)</f>
        <v>0</v>
      </c>
      <c r="H21" s="249"/>
      <c r="I21" s="287"/>
      <c r="J21" s="246">
        <f t="shared" si="1"/>
        <v>0</v>
      </c>
      <c r="K21" s="246"/>
      <c r="L21" s="279"/>
    </row>
    <row r="22" spans="1:12" hidden="1">
      <c r="A22" s="177"/>
      <c r="B22" s="177" t="s">
        <v>4207</v>
      </c>
      <c r="C22" s="262" t="str">
        <f>IFERROR(VLOOKUP(B22,'ПО КОРИСНИЦИМА'!$C$16:$S$1902,5,FALSE),"")</f>
        <v/>
      </c>
      <c r="D22" s="248">
        <f>SUMIF('ПО КОРИСНИЦИМА'!$G$16:$G$1902,"Свега за пројекат 1101-П7:",'ПО КОРИСНИЦИМА'!$H$16:$H$1902)</f>
        <v>0</v>
      </c>
      <c r="E22" s="248"/>
      <c r="F22" s="280"/>
      <c r="G22" s="249">
        <f>SUMIF('ПО КОРИСНИЦИМА'!$G$16:$G$1902,"Свега за пројекат 1101-П7:",'ПО КОРИСНИЦИМА'!$L$16:$L$1902)</f>
        <v>0</v>
      </c>
      <c r="H22" s="249"/>
      <c r="I22" s="287"/>
      <c r="J22" s="246">
        <f t="shared" si="1"/>
        <v>0</v>
      </c>
      <c r="K22" s="246"/>
      <c r="L22" s="279"/>
    </row>
    <row r="23" spans="1:12" hidden="1">
      <c r="A23" s="177"/>
      <c r="B23" s="177" t="s">
        <v>4208</v>
      </c>
      <c r="C23" s="262" t="str">
        <f>IFERROR(VLOOKUP(B23,'ПО КОРИСНИЦИМА'!$C$16:$S$1902,5,FALSE),"")</f>
        <v/>
      </c>
      <c r="D23" s="248">
        <f>SUMIF('ПО КОРИСНИЦИМА'!$G$16:$G$1902,"Свега за пројекат 1101-П8:",'ПО КОРИСНИЦИМА'!$H$16:$H$1902)</f>
        <v>0</v>
      </c>
      <c r="E23" s="248"/>
      <c r="F23" s="280"/>
      <c r="G23" s="249">
        <f>SUMIF('ПО КОРИСНИЦИМА'!$G$16:$G$1902,"Свега за пројекат 1101-П8:",'ПО КОРИСНИЦИМА'!$L$16:$L$1902)</f>
        <v>0</v>
      </c>
      <c r="H23" s="249"/>
      <c r="I23" s="287"/>
      <c r="J23" s="246">
        <f t="shared" si="1"/>
        <v>0</v>
      </c>
      <c r="K23" s="246"/>
      <c r="L23" s="279"/>
    </row>
    <row r="24" spans="1:12" hidden="1">
      <c r="A24" s="177"/>
      <c r="B24" s="177" t="s">
        <v>4209</v>
      </c>
      <c r="C24" s="262" t="str">
        <f>IFERROR(VLOOKUP(B24,'ПО КОРИСНИЦИМА'!$C$16:$S$1902,5,FALSE),"")</f>
        <v/>
      </c>
      <c r="D24" s="248">
        <f>SUMIF('ПО КОРИСНИЦИМА'!$G$16:$G$1902,"Свега за пројекат 1101-П9:",'ПО КОРИСНИЦИМА'!$H$16:$H$1902)</f>
        <v>0</v>
      </c>
      <c r="E24" s="248"/>
      <c r="F24" s="280"/>
      <c r="G24" s="249">
        <f>SUMIF('ПО КОРИСНИЦИМА'!$G$16:$G$1902,"Свега за пројекат 1101-П9:",'ПО КОРИСНИЦИМА'!$L$16:$L$1902)</f>
        <v>0</v>
      </c>
      <c r="H24" s="249"/>
      <c r="I24" s="287"/>
      <c r="J24" s="246">
        <f t="shared" si="1"/>
        <v>0</v>
      </c>
      <c r="K24" s="246"/>
      <c r="L24" s="279"/>
    </row>
    <row r="25" spans="1:12" hidden="1">
      <c r="A25" s="177"/>
      <c r="B25" s="177" t="s">
        <v>4210</v>
      </c>
      <c r="C25" s="262" t="str">
        <f>IFERROR(VLOOKUP(B25,'ПО КОРИСНИЦИМА'!$C$16:$S$1902,5,FALSE),"")</f>
        <v/>
      </c>
      <c r="D25" s="248">
        <f>SUMIF('ПО КОРИСНИЦИМА'!$G$16:$G$1902,"Свега за пројекат 1101-П10:",'ПО КОРИСНИЦИМА'!$H$16:$H$1902)</f>
        <v>0</v>
      </c>
      <c r="E25" s="248"/>
      <c r="F25" s="280"/>
      <c r="G25" s="249">
        <f>SUMIF('ПО КОРИСНИЦИМА'!$G$16:$G$1902,"Свега за пројекат 1101-П10:",'ПО КОРИСНИЦИМА'!$L$16:$L$1902)</f>
        <v>0</v>
      </c>
      <c r="H25" s="249"/>
      <c r="I25" s="287"/>
      <c r="J25" s="246">
        <f t="shared" si="1"/>
        <v>0</v>
      </c>
      <c r="K25" s="246"/>
      <c r="L25" s="279"/>
    </row>
    <row r="26" spans="1:12" hidden="1">
      <c r="A26" s="177"/>
      <c r="B26" s="177" t="s">
        <v>4211</v>
      </c>
      <c r="C26" s="262" t="str">
        <f>IFERROR(VLOOKUP(B26,'ПО КОРИСНИЦИМА'!$C$16:$S$1902,5,FALSE),"")</f>
        <v/>
      </c>
      <c r="D26" s="248">
        <f>SUMIF('ПО КОРИСНИЦИМА'!$G$16:$G$1902,"Свега за пројекат 1101-П11:",'ПО КОРИСНИЦИМА'!$H$16:$H$1902)</f>
        <v>0</v>
      </c>
      <c r="E26" s="248"/>
      <c r="F26" s="280"/>
      <c r="G26" s="249">
        <f>SUMIF('ПО КОРИСНИЦИМА'!$G$16:$G$1902,"Свега за пројекат 1101-П11:",'ПО КОРИСНИЦИМА'!$L$16:$L$1902)</f>
        <v>0</v>
      </c>
      <c r="H26" s="249"/>
      <c r="I26" s="287"/>
      <c r="J26" s="246">
        <f t="shared" si="1"/>
        <v>0</v>
      </c>
      <c r="K26" s="246"/>
      <c r="L26" s="279"/>
    </row>
    <row r="27" spans="1:12" hidden="1">
      <c r="A27" s="177"/>
      <c r="B27" s="177" t="s">
        <v>4212</v>
      </c>
      <c r="C27" s="262" t="str">
        <f>IFERROR(VLOOKUP(B27,'ПО КОРИСНИЦИМА'!$C$16:$S$1902,5,FALSE),"")</f>
        <v/>
      </c>
      <c r="D27" s="248">
        <f>SUMIF('ПО КОРИСНИЦИМА'!$G$16:$G$1902,"Свега за пројекат 1101-П12:",'ПО КОРИСНИЦИМА'!$H$16:$H$1902)</f>
        <v>0</v>
      </c>
      <c r="E27" s="248"/>
      <c r="F27" s="280"/>
      <c r="G27" s="249">
        <f>SUMIF('ПО КОРИСНИЦИМА'!$G$16:$G$1902,"Свега за пројекат 1101-П12:",'ПО КОРИСНИЦИМА'!$L$16:$L$1902)</f>
        <v>0</v>
      </c>
      <c r="H27" s="249"/>
      <c r="I27" s="287"/>
      <c r="J27" s="246">
        <f t="shared" si="1"/>
        <v>0</v>
      </c>
      <c r="K27" s="246"/>
      <c r="L27" s="279"/>
    </row>
    <row r="28" spans="1:12" hidden="1">
      <c r="A28" s="177"/>
      <c r="B28" s="177" t="s">
        <v>4213</v>
      </c>
      <c r="C28" s="262" t="str">
        <f>IFERROR(VLOOKUP(B28,'ПО КОРИСНИЦИМА'!$C$16:$S$1902,5,FALSE),"")</f>
        <v/>
      </c>
      <c r="D28" s="248">
        <f>SUMIF('ПО КОРИСНИЦИМА'!$G$16:$G$1902,"Свега за пројекат 1101-П13:",'ПО КОРИСНИЦИМА'!$H$16:$H$1902)</f>
        <v>0</v>
      </c>
      <c r="E28" s="248"/>
      <c r="F28" s="280"/>
      <c r="G28" s="249">
        <f>SUMIF('ПО КОРИСНИЦИМА'!$G$16:$G$1902,"Свега за пројекат 1101-П13:",'ПО КОРИСНИЦИМА'!$L$16:$L$1902)</f>
        <v>0</v>
      </c>
      <c r="H28" s="249"/>
      <c r="I28" s="287"/>
      <c r="J28" s="246">
        <f t="shared" si="1"/>
        <v>0</v>
      </c>
      <c r="K28" s="246"/>
      <c r="L28" s="279"/>
    </row>
    <row r="29" spans="1:12" hidden="1">
      <c r="A29" s="177"/>
      <c r="B29" s="177" t="s">
        <v>4214</v>
      </c>
      <c r="C29" s="262" t="str">
        <f>IFERROR(VLOOKUP(B29,'ПО КОРИСНИЦИМА'!$C$16:$S$1902,5,FALSE),"")</f>
        <v/>
      </c>
      <c r="D29" s="248">
        <f>SUMIF('ПО КОРИСНИЦИМА'!$G$16:$G$1902,"Свега за пројекат 1101-П14:",'ПО КОРИСНИЦИМА'!$H$16:$H$1902)</f>
        <v>0</v>
      </c>
      <c r="E29" s="248"/>
      <c r="F29" s="280"/>
      <c r="G29" s="249">
        <f>SUMIF('ПО КОРИСНИЦИМА'!$G$16:$G$1902,"Свега за пројекат 1101-П14:",'ПО КОРИСНИЦИМА'!$L$16:$L$1902)</f>
        <v>0</v>
      </c>
      <c r="H29" s="249"/>
      <c r="I29" s="287"/>
      <c r="J29" s="246">
        <f t="shared" si="1"/>
        <v>0</v>
      </c>
      <c r="K29" s="246"/>
      <c r="L29" s="279"/>
    </row>
    <row r="30" spans="1:12" hidden="1">
      <c r="A30" s="177"/>
      <c r="B30" s="177" t="s">
        <v>4215</v>
      </c>
      <c r="C30" s="262" t="str">
        <f>IFERROR(VLOOKUP(B30,'ПО КОРИСНИЦИМА'!$C$16:$S$1902,5,FALSE),"")</f>
        <v/>
      </c>
      <c r="D30" s="248">
        <f>SUMIF('ПО КОРИСНИЦИМА'!$G$16:$G$1902,"Свега за пројекат 1101-П15:",'ПО КОРИСНИЦИМА'!$H$16:$H$1902)</f>
        <v>0</v>
      </c>
      <c r="E30" s="248"/>
      <c r="F30" s="280"/>
      <c r="G30" s="249">
        <f>SUMIF('ПО КОРИСНИЦИМА'!$G$16:$G$1902,"Свега за пројекат 1101-П15:",'ПО КОРИСНИЦИМА'!$L$16:$L$1902)</f>
        <v>0</v>
      </c>
      <c r="H30" s="249"/>
      <c r="I30" s="287"/>
      <c r="J30" s="246">
        <f t="shared" si="1"/>
        <v>0</v>
      </c>
      <c r="K30" s="246"/>
      <c r="L30" s="279"/>
    </row>
    <row r="31" spans="1:12" hidden="1">
      <c r="A31" s="177"/>
      <c r="B31" s="177" t="s">
        <v>4216</v>
      </c>
      <c r="C31" s="262" t="str">
        <f>IFERROR(VLOOKUP(B31,'ПО КОРИСНИЦИМА'!$C$16:$S$1902,5,FALSE),"")</f>
        <v/>
      </c>
      <c r="D31" s="248">
        <f>SUMIF('ПО КОРИСНИЦИМА'!$G$16:$G$1902,"Свега за пројекат 1101-П16:",'ПО КОРИСНИЦИМА'!$H$16:$H$1902)</f>
        <v>0</v>
      </c>
      <c r="E31" s="248"/>
      <c r="F31" s="280"/>
      <c r="G31" s="249">
        <f>SUMIF('ПО КОРИСНИЦИМА'!$G$16:$G$1902,"Свега за пројекат 1101-П16:",'ПО КОРИСНИЦИМА'!$L$16:$L$1902)</f>
        <v>0</v>
      </c>
      <c r="H31" s="249"/>
      <c r="I31" s="287"/>
      <c r="J31" s="246">
        <f t="shared" si="1"/>
        <v>0</v>
      </c>
      <c r="K31" s="246"/>
      <c r="L31" s="279"/>
    </row>
    <row r="32" spans="1:12" hidden="1">
      <c r="A32" s="177"/>
      <c r="B32" s="177" t="s">
        <v>4217</v>
      </c>
      <c r="C32" s="262" t="str">
        <f>IFERROR(VLOOKUP(B32,'ПО КОРИСНИЦИМА'!$C$16:$S$1902,5,FALSE),"")</f>
        <v/>
      </c>
      <c r="D32" s="248">
        <f>SUMIF('ПО КОРИСНИЦИМА'!$G$16:$G$1902,"Свега за пројекат 1101-П17:",'ПО КОРИСНИЦИМА'!$H$16:$H$1902)</f>
        <v>0</v>
      </c>
      <c r="E32" s="248"/>
      <c r="F32" s="280"/>
      <c r="G32" s="249">
        <f>SUMIF('ПО КОРИСНИЦИМА'!$G$16:$G$1902,"Свега за пројекат 1101-П17:",'ПО КОРИСНИЦИМА'!$L$16:$L$1902)</f>
        <v>0</v>
      </c>
      <c r="H32" s="249"/>
      <c r="I32" s="287"/>
      <c r="J32" s="246">
        <f t="shared" si="1"/>
        <v>0</v>
      </c>
      <c r="K32" s="246"/>
      <c r="L32" s="279"/>
    </row>
    <row r="33" spans="1:12" hidden="1">
      <c r="A33" s="177"/>
      <c r="B33" s="177" t="s">
        <v>4218</v>
      </c>
      <c r="C33" s="262" t="str">
        <f>IFERROR(VLOOKUP(B33,'ПО КОРИСНИЦИМА'!$C$16:$S$1902,5,FALSE),"")</f>
        <v/>
      </c>
      <c r="D33" s="248">
        <f>SUMIF('ПО КОРИСНИЦИМА'!$G$16:$G$1902,"Свега за пројекат 1101-П18:",'ПО КОРИСНИЦИМА'!$H$16:$H$1902)</f>
        <v>0</v>
      </c>
      <c r="E33" s="248"/>
      <c r="F33" s="280"/>
      <c r="G33" s="249">
        <f>SUMIF('ПО КОРИСНИЦИМА'!$G$16:$G$1902,"Свега за пројекат 1101-П18:",'ПО КОРИСНИЦИМА'!$L$16:$L$1902)</f>
        <v>0</v>
      </c>
      <c r="H33" s="249"/>
      <c r="I33" s="287"/>
      <c r="J33" s="246">
        <f t="shared" si="1"/>
        <v>0</v>
      </c>
      <c r="K33" s="246"/>
      <c r="L33" s="279"/>
    </row>
    <row r="34" spans="1:12" hidden="1">
      <c r="A34" s="177"/>
      <c r="B34" s="177" t="s">
        <v>4219</v>
      </c>
      <c r="C34" s="262" t="str">
        <f>IFERROR(VLOOKUP(B34,'ПО КОРИСНИЦИМА'!$C$16:$S$1902,5,FALSE),"")</f>
        <v/>
      </c>
      <c r="D34" s="248">
        <f>SUMIF('ПО КОРИСНИЦИМА'!$G$16:$G$1902,"Свега за пројекат 1101-П19:",'ПО КОРИСНИЦИМА'!$H$16:$H$1902)</f>
        <v>0</v>
      </c>
      <c r="E34" s="248"/>
      <c r="F34" s="280"/>
      <c r="G34" s="249">
        <f>SUMIF('ПО КОРИСНИЦИМА'!$G$16:$G$1902,"Свега за пројекат 1101-П19:",'ПО КОРИСНИЦИМА'!$L$16:$L$1902)</f>
        <v>0</v>
      </c>
      <c r="H34" s="249"/>
      <c r="I34" s="287"/>
      <c r="J34" s="246">
        <f t="shared" si="1"/>
        <v>0</v>
      </c>
      <c r="K34" s="246"/>
      <c r="L34" s="279"/>
    </row>
    <row r="35" spans="1:12" hidden="1">
      <c r="A35" s="177"/>
      <c r="B35" s="177" t="s">
        <v>4220</v>
      </c>
      <c r="C35" s="262" t="str">
        <f>IFERROR(VLOOKUP(B35,'ПО КОРИСНИЦИМА'!$C$16:$S$1902,5,FALSE),"")</f>
        <v/>
      </c>
      <c r="D35" s="248">
        <f>SUMIF('ПО КОРИСНИЦИМА'!$G$16:$G$1902,"Свега за пројекат 1101-П20:",'ПО КОРИСНИЦИМА'!$H$16:$H$1902)</f>
        <v>0</v>
      </c>
      <c r="E35" s="248"/>
      <c r="F35" s="280"/>
      <c r="G35" s="249">
        <f>SUMIF('ПО КОРИСНИЦИМА'!$G$16:$G$1902,"Свега за пројекат 1101-П20:",'ПО КОРИСНИЦИМА'!$L$16:$L$1902)</f>
        <v>0</v>
      </c>
      <c r="H35" s="249"/>
      <c r="I35" s="287"/>
      <c r="J35" s="246">
        <f t="shared" si="1"/>
        <v>0</v>
      </c>
      <c r="K35" s="246"/>
      <c r="L35" s="279"/>
    </row>
    <row r="36" spans="1:12" hidden="1">
      <c r="A36" s="177"/>
      <c r="B36" s="177" t="s">
        <v>4221</v>
      </c>
      <c r="C36" s="262" t="str">
        <f>IFERROR(VLOOKUP(B36,'ПО КОРИСНИЦИМА'!$C$16:$S$1902,5,FALSE),"")</f>
        <v/>
      </c>
      <c r="D36" s="248">
        <f>SUMIF('ПО КОРИСНИЦИМА'!$G$16:$G$1902,"Свега за пројекат 1101-П21:",'ПО КОРИСНИЦИМА'!$H$16:$H$1902)</f>
        <v>0</v>
      </c>
      <c r="E36" s="248"/>
      <c r="F36" s="280"/>
      <c r="G36" s="249">
        <f>SUMIF('ПО КОРИСНИЦИМА'!$G$16:$G$1902,"Свега за пројекат 1101-П21:",'ПО КОРИСНИЦИМА'!$L$16:$L$1902)</f>
        <v>0</v>
      </c>
      <c r="H36" s="249"/>
      <c r="I36" s="287"/>
      <c r="J36" s="246">
        <f t="shared" si="1"/>
        <v>0</v>
      </c>
      <c r="K36" s="246"/>
      <c r="L36" s="279"/>
    </row>
    <row r="37" spans="1:12" hidden="1">
      <c r="A37" s="177"/>
      <c r="B37" s="177" t="s">
        <v>4222</v>
      </c>
      <c r="C37" s="262" t="str">
        <f>IFERROR(VLOOKUP(B37,'ПО КОРИСНИЦИМА'!$C$16:$S$1902,5,FALSE),"")</f>
        <v/>
      </c>
      <c r="D37" s="248">
        <f>SUMIF('ПО КОРИСНИЦИМА'!$G$16:$G$1902,"Свега за пројекат 1101-П22:",'ПО КОРИСНИЦИМА'!$H$16:$H$1902)</f>
        <v>0</v>
      </c>
      <c r="E37" s="248"/>
      <c r="F37" s="280"/>
      <c r="G37" s="249">
        <f>SUMIF('ПО КОРИСНИЦИМА'!$G$16:$G$1902,"Свега за пројекат 1101-П22:",'ПО КОРИСНИЦИМА'!$L$16:$L$1902)</f>
        <v>0</v>
      </c>
      <c r="H37" s="249"/>
      <c r="I37" s="287"/>
      <c r="J37" s="246">
        <f t="shared" si="1"/>
        <v>0</v>
      </c>
      <c r="K37" s="246"/>
      <c r="L37" s="279"/>
    </row>
    <row r="38" spans="1:12" hidden="1">
      <c r="A38" s="177"/>
      <c r="B38" s="177" t="s">
        <v>4223</v>
      </c>
      <c r="C38" s="262" t="str">
        <f>IFERROR(VLOOKUP(B38,'ПО КОРИСНИЦИМА'!$C$16:$S$1902,5,FALSE),"")</f>
        <v/>
      </c>
      <c r="D38" s="248">
        <f>SUMIF('ПО КОРИСНИЦИМА'!$G$16:$G$1902,"Свега за пројекат 1101-П23:",'ПО КОРИСНИЦИМА'!$H$16:$H$1902)</f>
        <v>0</v>
      </c>
      <c r="E38" s="248"/>
      <c r="F38" s="280"/>
      <c r="G38" s="249">
        <f>SUMIF('ПО КОРИСНИЦИМА'!$G$16:$G$1902,"Свега за пројекат 1101-П23:",'ПО КОРИСНИЦИМА'!$L$16:$L$1902)</f>
        <v>0</v>
      </c>
      <c r="H38" s="249"/>
      <c r="I38" s="287"/>
      <c r="J38" s="246">
        <f t="shared" si="1"/>
        <v>0</v>
      </c>
      <c r="K38" s="246"/>
      <c r="L38" s="279"/>
    </row>
    <row r="39" spans="1:12" hidden="1">
      <c r="A39" s="188"/>
      <c r="B39" s="188" t="s">
        <v>4224</v>
      </c>
      <c r="C39" s="263" t="str">
        <f>IFERROR(VLOOKUP(B39,'ПО КОРИСНИЦИМА'!$C$16:$S$1902,5,FALSE),"")</f>
        <v/>
      </c>
      <c r="D39" s="250">
        <f>SUMIF('ПО КОРИСНИЦИМА'!$G$16:$G$1902,"Свега за пројекат 1101-П24:",'ПО КОРИСНИЦИМА'!$H$16:$H$1902)</f>
        <v>0</v>
      </c>
      <c r="E39" s="250"/>
      <c r="F39" s="281"/>
      <c r="G39" s="251">
        <f>SUMIF('ПО КОРИСНИЦИМА'!$G$16:$G$1902,"Свега за пројекат 1101-П24:",'ПО КОРИСНИЦИМА'!$L$16:$L$1902)</f>
        <v>0</v>
      </c>
      <c r="H39" s="251"/>
      <c r="I39" s="288"/>
      <c r="J39" s="252">
        <f t="shared" si="1"/>
        <v>0</v>
      </c>
      <c r="K39" s="252"/>
      <c r="L39" s="293"/>
    </row>
    <row r="40" spans="1:12">
      <c r="A40" s="173" t="s">
        <v>4854</v>
      </c>
      <c r="B40" s="174"/>
      <c r="C40" s="260" t="s">
        <v>3667</v>
      </c>
      <c r="D40" s="242">
        <f>SUM(D41:D98)</f>
        <v>33500000</v>
      </c>
      <c r="E40" s="242">
        <f>SUM(E41:E98)</f>
        <v>23124546.650000002</v>
      </c>
      <c r="F40" s="282">
        <f>E40/D40</f>
        <v>0.69028497462686578</v>
      </c>
      <c r="G40" s="243">
        <f>SUM(G41:G98)</f>
        <v>14000000</v>
      </c>
      <c r="H40" s="243">
        <f>SUM(H41:H51)</f>
        <v>0</v>
      </c>
      <c r="I40" s="289">
        <f>H40/G40</f>
        <v>0</v>
      </c>
      <c r="J40" s="242">
        <f t="shared" si="1"/>
        <v>47500000</v>
      </c>
      <c r="K40" s="242">
        <f>E40+H40</f>
        <v>23124546.650000002</v>
      </c>
      <c r="L40" s="282">
        <f>K40/J40</f>
        <v>0.48683256105263162</v>
      </c>
    </row>
    <row r="41" spans="1:12" ht="25.5">
      <c r="A41" s="175"/>
      <c r="B41" s="175" t="s">
        <v>4855</v>
      </c>
      <c r="C41" s="264" t="s">
        <v>4856</v>
      </c>
      <c r="D41" s="244">
        <v>14650000</v>
      </c>
      <c r="E41" s="244">
        <f>SUMIF('ПО КОРИСНИЦИМА'!$G$16:$G$1902,"Свега за програмску активност 1102-0001:",'ПО КОРИСНИЦИМА'!$I$16:$I$1902)</f>
        <v>14884097.860000001</v>
      </c>
      <c r="F41" s="278">
        <f t="shared" ref="F41:F52" si="2">E41/D41</f>
        <v>1.0159793761092151</v>
      </c>
      <c r="G41" s="245">
        <f>SUMIF('ПО КОРИСНИЦИМА'!$G$16:$G$1902,"Свега за програмску активност 1102-0001:",'ПО КОРИСНИЦИМА'!$L$16:$L$1902)</f>
        <v>12000000</v>
      </c>
      <c r="H41" s="245">
        <f>SUMIF('ПО КОРИСНИЦИМА'!$G$16:$G$1902,"Свега за програмску активност 1102-0001:",'ПО КОРИСНИЦИМА'!$M$16:$M$1902)</f>
        <v>0</v>
      </c>
      <c r="I41" s="285">
        <f>H41/G41</f>
        <v>0</v>
      </c>
      <c r="J41" s="244">
        <f t="shared" si="1"/>
        <v>26650000</v>
      </c>
      <c r="K41" s="244">
        <f t="shared" ref="K41:K50" si="3">E41+H41</f>
        <v>14884097.860000001</v>
      </c>
      <c r="L41" s="278">
        <f t="shared" ref="L41:L50" si="4">K41/J41</f>
        <v>0.5585027339587243</v>
      </c>
    </row>
    <row r="42" spans="1:12">
      <c r="A42" s="177"/>
      <c r="B42" s="177" t="s">
        <v>4857</v>
      </c>
      <c r="C42" s="265" t="s">
        <v>4858</v>
      </c>
      <c r="D42" s="246">
        <f>SUMIF('ПО КОРИСНИЦИМА'!$G$16:$G$1902,"Свега за програмску активност 1102-0002:",'ПО КОРИСНИЦИМА'!$H$16:$H$1902)</f>
        <v>1500000</v>
      </c>
      <c r="E42" s="246">
        <f>SUMIF('ПО КОРИСНИЦИМА'!$G$16:$G$1902,"Свега за програмску активност 1102-0002:",'ПО КОРИСНИЦИМА'!$I$16:$I$1902)</f>
        <v>404098.08</v>
      </c>
      <c r="F42" s="279">
        <f t="shared" si="2"/>
        <v>0.26939872000000004</v>
      </c>
      <c r="G42" s="247">
        <f>SUMIF('ПО КОРИСНИЦИМА'!$G$16:$G$1902,"Свега за програмску активност 1102-0002:",'ПО КОРИСНИЦИМА'!$L$16:$L$1902)</f>
        <v>0</v>
      </c>
      <c r="H42" s="247">
        <f>SUMIF('ПО КОРИСНИЦИМА'!$G$16:$G$1902,"Свега за програмску активност 1102-0002:",'ПО КОРИСНИЦИМА'!$M$16:$M$1902)</f>
        <v>0</v>
      </c>
      <c r="I42" s="286"/>
      <c r="J42" s="246">
        <f t="shared" si="1"/>
        <v>1500000</v>
      </c>
      <c r="K42" s="246">
        <f t="shared" si="3"/>
        <v>404098.08</v>
      </c>
      <c r="L42" s="279">
        <f t="shared" si="4"/>
        <v>0.26939872000000004</v>
      </c>
    </row>
    <row r="43" spans="1:12" ht="25.5">
      <c r="A43" s="177"/>
      <c r="B43" s="177" t="s">
        <v>4859</v>
      </c>
      <c r="C43" s="265" t="s">
        <v>4860</v>
      </c>
      <c r="D43" s="246">
        <f>SUMIF('ПО КОРИСНИЦИМА'!$G$16:$G$1902,"Свега за програмску активност 1102-0003:",'ПО КОРИСНИЦИМА'!$H$16:$H$1902)</f>
        <v>350000</v>
      </c>
      <c r="E43" s="246">
        <f>SUMIF('ПО КОРИСНИЦИМА'!$G$16:$G$1902,"Свега за програмску активност 1102-0003:",'ПО КОРИСНИЦИМА'!$I$16:$I$1902)</f>
        <v>173400</v>
      </c>
      <c r="F43" s="279">
        <f t="shared" si="2"/>
        <v>0.49542857142857144</v>
      </c>
      <c r="G43" s="247">
        <f>SUMIF('ПО КОРИСНИЦИМА'!$G$16:$G$1902,"Свега за програмску активност 1102-0003:",'ПО КОРИСНИЦИМА'!$L$16:$L$1902)</f>
        <v>0</v>
      </c>
      <c r="H43" s="247">
        <f>SUMIF('ПО КОРИСНИЦИМА'!$G$16:$G$1902,"Свега за програмску активност 1102-0003:",'ПО КОРИСНИЦИМА'!$M$16:$M$1902)</f>
        <v>0</v>
      </c>
      <c r="I43" s="286"/>
      <c r="J43" s="246">
        <f t="shared" si="1"/>
        <v>350000</v>
      </c>
      <c r="K43" s="246">
        <f t="shared" si="3"/>
        <v>173400</v>
      </c>
      <c r="L43" s="279">
        <f t="shared" si="4"/>
        <v>0.49542857142857144</v>
      </c>
    </row>
    <row r="44" spans="1:12">
      <c r="A44" s="177"/>
      <c r="B44" s="177" t="s">
        <v>4861</v>
      </c>
      <c r="C44" s="265" t="s">
        <v>4862</v>
      </c>
      <c r="D44" s="246">
        <f>SUMIF('ПО КОРИСНИЦИМА'!$G$16:$G$1902,"Свега за програмску активност 1102-0004:",'ПО КОРИСНИЦИМА'!$H$16:$H$1902)</f>
        <v>2000000</v>
      </c>
      <c r="E44" s="246">
        <f>SUMIF('ПО КОРИСНИЦИМА'!$G$16:$G$1902,"Свега за програмску активност 1102-0004:",'ПО КОРИСНИЦИМА'!$I$16:$I$1902)</f>
        <v>662950.71</v>
      </c>
      <c r="F44" s="279">
        <f t="shared" si="2"/>
        <v>0.33147535499999997</v>
      </c>
      <c r="G44" s="247">
        <f>SUMIF('ПО КОРИСНИЦИМА'!$G$16:$G$1902,"Свега за програмску активност 1102-0004:",'ПО КОРИСНИЦИМА'!$L$16:$L$1902)</f>
        <v>0</v>
      </c>
      <c r="H44" s="247">
        <f>SUMIF('ПО КОРИСНИЦИМА'!$G$16:$G$1902,"Свега за програмску активност 1102-0004:",'ПО КОРИСНИЦИМА'!$M$16:$M$1902)</f>
        <v>0</v>
      </c>
      <c r="I44" s="286"/>
      <c r="J44" s="246">
        <f t="shared" si="1"/>
        <v>2000000</v>
      </c>
      <c r="K44" s="246">
        <f t="shared" si="3"/>
        <v>662950.71</v>
      </c>
      <c r="L44" s="279">
        <f t="shared" si="4"/>
        <v>0.33147535499999997</v>
      </c>
    </row>
    <row r="45" spans="1:12" ht="25.5" hidden="1">
      <c r="A45" s="177"/>
      <c r="B45" s="177" t="s">
        <v>4863</v>
      </c>
      <c r="C45" s="265" t="s">
        <v>4147</v>
      </c>
      <c r="D45" s="246">
        <f>SUMIF('ПО КОРИСНИЦИМА'!$G$16:$G$1902,"Свега за програмску активност 0601-0005:",'ПО КОРИСНИЦИМА'!$H$16:$H$1902)</f>
        <v>0</v>
      </c>
      <c r="E45" s="246">
        <f>SUMIF('ПО КОРИСНИЦИМА'!$G$16:$G$1902,"Свега за програмску активност 0601-0005:",'ПО КОРИСНИЦИМА'!$H$16:$H$1902)</f>
        <v>0</v>
      </c>
      <c r="F45" s="278" t="e">
        <f t="shared" si="2"/>
        <v>#DIV/0!</v>
      </c>
      <c r="G45" s="247">
        <f>SUMIF('ПО КОРИСНИЦИМА'!$G$16:$G$1902,"Свега за програмску активност 0601-0005:",'ПО КОРИСНИЦИМА'!$L$16:$L$1902)</f>
        <v>0</v>
      </c>
      <c r="H45" s="247"/>
      <c r="I45" s="286"/>
      <c r="J45" s="246">
        <f t="shared" si="1"/>
        <v>0</v>
      </c>
      <c r="K45" s="246">
        <f t="shared" si="3"/>
        <v>0</v>
      </c>
      <c r="L45" s="279" t="e">
        <f t="shared" si="4"/>
        <v>#DIV/0!</v>
      </c>
    </row>
    <row r="46" spans="1:12" ht="25.5" hidden="1">
      <c r="A46" s="177"/>
      <c r="B46" s="177" t="s">
        <v>4864</v>
      </c>
      <c r="C46" s="265" t="s">
        <v>4042</v>
      </c>
      <c r="D46" s="246">
        <f>SUMIF('ПО КОРИСНИЦИМА'!$G$16:$G$1902,"Свега за програмску активност 0601-0006:",'ПО КОРИСНИЦИМА'!$H$16:$H$1902)</f>
        <v>0</v>
      </c>
      <c r="E46" s="246">
        <f>SUMIF('ПО КОРИСНИЦИМА'!$G$16:$G$1902,"Свега за програмску активност 0601-0006:",'ПО КОРИСНИЦИМА'!$H$16:$H$1902)</f>
        <v>0</v>
      </c>
      <c r="F46" s="279" t="e">
        <f t="shared" si="2"/>
        <v>#DIV/0!</v>
      </c>
      <c r="G46" s="247">
        <f>SUMIF('ПО КОРИСНИЦИМА'!$G$16:$G$1902,"Свега за програмску активност 0601-0006:",'ПО КОРИСНИЦИМА'!$L$16:$L$1902)</f>
        <v>0</v>
      </c>
      <c r="H46" s="247"/>
      <c r="I46" s="286"/>
      <c r="J46" s="246">
        <f t="shared" si="1"/>
        <v>0</v>
      </c>
      <c r="K46" s="246">
        <f t="shared" si="3"/>
        <v>0</v>
      </c>
      <c r="L46" s="279" t="e">
        <f t="shared" si="4"/>
        <v>#DIV/0!</v>
      </c>
    </row>
    <row r="47" spans="1:12" ht="25.5" hidden="1">
      <c r="A47" s="177"/>
      <c r="B47" s="177" t="s">
        <v>4865</v>
      </c>
      <c r="C47" s="265" t="s">
        <v>4866</v>
      </c>
      <c r="D47" s="246">
        <f>SUMIF('ПО КОРИСНИЦИМА'!$G$16:$G$1902,"Свега за програмску активност 0601-0007:",'ПО КОРИСНИЦИМА'!$H$16:$H$1902)</f>
        <v>0</v>
      </c>
      <c r="E47" s="246">
        <f>SUMIF('ПО КОРИСНИЦИМА'!$G$16:$G$1902,"Свега за програмску активност 0601-0007:",'ПО КОРИСНИЦИМА'!$H$16:$H$1902)</f>
        <v>0</v>
      </c>
      <c r="F47" s="279" t="e">
        <f t="shared" si="2"/>
        <v>#DIV/0!</v>
      </c>
      <c r="G47" s="247">
        <f>SUMIF('ПО КОРИСНИЦИМА'!$G$16:$G$1902,"Свега за програмску активност 0601-0007:",'ПО КОРИСНИЦИМА'!$L$16:$L$1902)</f>
        <v>0</v>
      </c>
      <c r="H47" s="247"/>
      <c r="I47" s="286"/>
      <c r="J47" s="246">
        <f t="shared" si="1"/>
        <v>0</v>
      </c>
      <c r="K47" s="246">
        <f t="shared" si="3"/>
        <v>0</v>
      </c>
      <c r="L47" s="279" t="e">
        <f t="shared" si="4"/>
        <v>#DIV/0!</v>
      </c>
    </row>
    <row r="48" spans="1:12" ht="25.5">
      <c r="A48" s="177"/>
      <c r="B48" s="86" t="s">
        <v>4867</v>
      </c>
      <c r="C48" s="265" t="s">
        <v>5057</v>
      </c>
      <c r="D48" s="246">
        <f>SUMIF('ПО КОРИСНИЦИМА'!$G$16:$G$1902,"Свега за програмску активност 1102-0008:",'ПО КОРИСНИЦИМА'!$H$16:$H$1902)</f>
        <v>15000000</v>
      </c>
      <c r="E48" s="246">
        <f>SUMIF('ПО КОРИСНИЦИМА'!$G$16:$G$1902,"Свега за програмску активност 1102-0008:",'ПО КОРИСНИЦИМА'!$I$16:$I$1902)</f>
        <v>7000000</v>
      </c>
      <c r="F48" s="279">
        <f t="shared" si="2"/>
        <v>0.46666666666666667</v>
      </c>
      <c r="G48" s="247">
        <f>SUMIF('ПО КОРИСНИЦИМА'!$G$16:$G$1902,"Свега за програмску активност 1102-0008:",'ПО КОРИСНИЦИМА'!$L$16:$L$1902)</f>
        <v>2000000</v>
      </c>
      <c r="H48" s="247">
        <f>SUMIF('ПО КОРИСНИЦИМА'!$G$16:$G$1902,"Свега за програмску активност 1102-0008:",'ПО КОРИСНИЦИМА'!$M$16:$M$1902)</f>
        <v>0</v>
      </c>
      <c r="I48" s="286"/>
      <c r="J48" s="246">
        <f t="shared" si="1"/>
        <v>17000000</v>
      </c>
      <c r="K48" s="246">
        <f t="shared" si="3"/>
        <v>7000000</v>
      </c>
      <c r="L48" s="279">
        <f t="shared" si="4"/>
        <v>0.41176470588235292</v>
      </c>
    </row>
    <row r="49" spans="1:12" hidden="1">
      <c r="A49" s="517"/>
      <c r="B49" s="517" t="s">
        <v>4868</v>
      </c>
      <c r="C49" s="518" t="s">
        <v>4041</v>
      </c>
      <c r="D49" s="519">
        <f>SUMIF('ПО КОРИСНИЦИМА'!$G$16:$G$1902,"Свега за програмску активност 1102-0009:",'ПО КОРИСНИЦИМА'!$H$16:$H$1902)</f>
        <v>0</v>
      </c>
      <c r="E49" s="519">
        <f>SUMIF('ПО КОРИСНИЦИМА'!$G$16:$G$1902,"Свега за програмску активност 1102-0009:",'ПО КОРИСНИЦИМА'!$H$16:$H$1902)</f>
        <v>0</v>
      </c>
      <c r="F49" s="520"/>
      <c r="G49" s="521">
        <f>SUMIF('ПО КОРИСНИЦИМА'!$G$16:$G$1902,"Свега за програмску активност 1102-0009:",'ПО КОРИСНИЦИМА'!$L$16:$L$1902)</f>
        <v>0</v>
      </c>
      <c r="H49" s="521"/>
      <c r="I49" s="522"/>
      <c r="J49" s="519">
        <f t="shared" si="1"/>
        <v>0</v>
      </c>
      <c r="K49" s="519">
        <f t="shared" si="3"/>
        <v>0</v>
      </c>
      <c r="L49" s="520"/>
    </row>
    <row r="50" spans="1:12" ht="55.5" hidden="1" customHeight="1">
      <c r="A50" s="177"/>
      <c r="B50" s="86" t="s">
        <v>4889</v>
      </c>
      <c r="C50" s="407" t="s">
        <v>5277</v>
      </c>
      <c r="D50" s="248">
        <f>SUMIF('ПО КОРИСНИЦИМА'!$G$16:$G$1902,"Свега за пројекат 1102-П1:",'ПО КОРИСНИЦИМА'!$H$16:$H$1902)</f>
        <v>0</v>
      </c>
      <c r="E50" s="248">
        <f>SUMIF('ПО КОРИСНИЦИМА'!$G$16:$G$1902,"Свега за пројекат 1102-П1:",'ПО КОРИСНИЦИМА'!$I$16:$I$1902)</f>
        <v>0</v>
      </c>
      <c r="F50" s="280" t="e">
        <f t="shared" si="2"/>
        <v>#DIV/0!</v>
      </c>
      <c r="G50" s="249">
        <f>SUMIF('ПО КОРИСНИЦИМА'!$G$16:$G$1902,"Свега за пројекат 1102-П1:",'ПО КОРИСНИЦИМА'!$L$16:$L$1902)</f>
        <v>0</v>
      </c>
      <c r="H50" s="249">
        <f>SUMIF('ПО КОРИСНИЦИМА'!$G$16:$G$1902,"Свега за пројекат 1102-П1:",'ПО КОРИСНИЦИМА'!$M$16:$M$1902)</f>
        <v>0</v>
      </c>
      <c r="I50" s="287" t="e">
        <f>H50/G50</f>
        <v>#DIV/0!</v>
      </c>
      <c r="J50" s="246">
        <f t="shared" si="1"/>
        <v>0</v>
      </c>
      <c r="K50" s="246">
        <f t="shared" si="3"/>
        <v>0</v>
      </c>
      <c r="L50" s="279" t="e">
        <f t="shared" si="4"/>
        <v>#DIV/0!</v>
      </c>
    </row>
    <row r="51" spans="1:12" s="414" customFormat="1" hidden="1">
      <c r="A51" s="406"/>
      <c r="B51" s="406" t="s">
        <v>4899</v>
      </c>
      <c r="C51" s="600" t="s">
        <v>4900</v>
      </c>
      <c r="D51" s="408">
        <f>SUMIF('ПО КОРИСНИЦИМА'!$G$16:$G$1902,"Свега за пројекат 1102-П2:",'ПО КОРИСНИЦИМА'!$H$16:$H$1902)</f>
        <v>0</v>
      </c>
      <c r="E51" s="408">
        <f>SUMIF('ПО КОРИСНИЦИМА'!$G$16:$G$1902,"Свега за пројекат 1102-П2:",'ПО КОРИСНИЦИМА'!$I$16:$I$1902)</f>
        <v>0</v>
      </c>
      <c r="F51" s="409" t="e">
        <f>E51/D51</f>
        <v>#DIV/0!</v>
      </c>
      <c r="G51" s="410">
        <f>SUMIF('ПО КОРИСНИЦИМА'!$G$16:$G$1902,"Свега за пројекат 1102-П2:",'ПО КОРИСНИЦИМА'!$L$16:$L$1902)</f>
        <v>0</v>
      </c>
      <c r="H51" s="410">
        <f>SUMIF('ПО КОРИСНИЦИМА'!$G$16:$G$1902,"Свега за пројекат 1102-П2:",'ПО КОРИСНИЦИМА'!$M$16:$M$1902)</f>
        <v>0</v>
      </c>
      <c r="I51" s="411" t="e">
        <f>H51/G51</f>
        <v>#DIV/0!</v>
      </c>
      <c r="J51" s="412">
        <f>D51+G51</f>
        <v>0</v>
      </c>
      <c r="K51" s="412">
        <f>E51+H51</f>
        <v>0</v>
      </c>
      <c r="L51" s="413" t="e">
        <f>K51/J51</f>
        <v>#DIV/0!</v>
      </c>
    </row>
    <row r="52" spans="1:12" s="414" customFormat="1" hidden="1">
      <c r="A52" s="406"/>
      <c r="B52" s="406" t="s">
        <v>4225</v>
      </c>
      <c r="C52" s="415" t="str">
        <f>IFERROR(VLOOKUP(B52,'ПО КОРИСНИЦИМА'!$C$16:$S$1902,5,FALSE),"")</f>
        <v/>
      </c>
      <c r="D52" s="408">
        <f>SUMIF('ПО КОРИСНИЦИМА'!$G$16:$G$1902,"Свега за пројекат 0601-П4:",'ПО КОРИСНИЦИМА'!$H$16:$H$1902)</f>
        <v>0</v>
      </c>
      <c r="E52" s="408">
        <f>SUMIF('ПО КОРИСНИЦИМА'!$G$16:$G$1902,"Свега за пројекат 0601-П4:",'ПО КОРИСНИЦИМА'!$I$16:$I$1902)</f>
        <v>0</v>
      </c>
      <c r="F52" s="409" t="e">
        <f t="shared" si="2"/>
        <v>#DIV/0!</v>
      </c>
      <c r="G52" s="410">
        <f>SUMIF('ПО КОРИСНИЦИМА'!$G$16:$G$1902,"Свега за пројекат 0601-П4:",'ПО КОРИСНИЦИМА'!$L$16:$L$1902)</f>
        <v>0</v>
      </c>
      <c r="H52" s="410">
        <f>SUMIF('ПО КОРИСНИЦИМА'!$G$16:$G$1902,"Свега за пројекат 0601-П4:",'ПО КОРИСНИЦИМА'!$M$16:$M$1902)</f>
        <v>0</v>
      </c>
      <c r="I52" s="411"/>
      <c r="J52" s="412">
        <f>D52+G52</f>
        <v>0</v>
      </c>
      <c r="K52" s="412"/>
      <c r="L52" s="413"/>
    </row>
    <row r="53" spans="1:12" hidden="1">
      <c r="A53" s="177"/>
      <c r="B53" s="177" t="s">
        <v>4226</v>
      </c>
      <c r="C53" s="262" t="str">
        <f>IFERROR(VLOOKUP(B53,'ПО КОРИСНИЦИМА'!$C$16:$S$1902,5,FALSE),"")</f>
        <v/>
      </c>
      <c r="D53" s="248"/>
      <c r="E53" s="248"/>
      <c r="F53" s="280"/>
      <c r="G53" s="249"/>
      <c r="H53" s="249"/>
      <c r="I53" s="287"/>
      <c r="J53" s="246"/>
      <c r="K53" s="246"/>
      <c r="L53" s="279"/>
    </row>
    <row r="54" spans="1:12" hidden="1">
      <c r="A54" s="177"/>
      <c r="B54" s="177" t="s">
        <v>4227</v>
      </c>
      <c r="C54" s="262" t="str">
        <f>IFERROR(VLOOKUP(B54,'ПО КОРИСНИЦИМА'!$C$16:$S$1902,5,FALSE),"")</f>
        <v/>
      </c>
      <c r="D54" s="248"/>
      <c r="E54" s="248"/>
      <c r="F54" s="280"/>
      <c r="G54" s="249"/>
      <c r="H54" s="249"/>
      <c r="I54" s="287"/>
      <c r="J54" s="246"/>
      <c r="K54" s="246"/>
      <c r="L54" s="279"/>
    </row>
    <row r="55" spans="1:12" hidden="1">
      <c r="A55" s="177"/>
      <c r="B55" s="177" t="s">
        <v>4228</v>
      </c>
      <c r="C55" s="262" t="str">
        <f>IFERROR(VLOOKUP(B55,'ПО КОРИСНИЦИМА'!$C$16:$S$1902,5,FALSE),"")</f>
        <v/>
      </c>
      <c r="D55" s="248"/>
      <c r="E55" s="248"/>
      <c r="F55" s="280"/>
      <c r="G55" s="249"/>
      <c r="H55" s="249"/>
      <c r="I55" s="287"/>
      <c r="J55" s="246"/>
      <c r="K55" s="246"/>
      <c r="L55" s="279"/>
    </row>
    <row r="56" spans="1:12" hidden="1">
      <c r="A56" s="177"/>
      <c r="B56" s="177" t="s">
        <v>4229</v>
      </c>
      <c r="C56" s="262" t="str">
        <f>IFERROR(VLOOKUP(B56,'ПО КОРИСНИЦИМА'!$C$16:$S$1902,5,FALSE),"")</f>
        <v/>
      </c>
      <c r="D56" s="248"/>
      <c r="E56" s="248"/>
      <c r="F56" s="280"/>
      <c r="G56" s="249"/>
      <c r="H56" s="249"/>
      <c r="I56" s="287"/>
      <c r="J56" s="246"/>
      <c r="K56" s="246"/>
      <c r="L56" s="279"/>
    </row>
    <row r="57" spans="1:12" hidden="1">
      <c r="A57" s="177"/>
      <c r="B57" s="177" t="s">
        <v>4230</v>
      </c>
      <c r="C57" s="262" t="str">
        <f>IFERROR(VLOOKUP(B57,'ПО КОРИСНИЦИМА'!$C$16:$S$1902,5,FALSE),"")</f>
        <v/>
      </c>
      <c r="D57" s="248"/>
      <c r="E57" s="248"/>
      <c r="F57" s="280"/>
      <c r="G57" s="249"/>
      <c r="H57" s="249"/>
      <c r="I57" s="287"/>
      <c r="J57" s="246"/>
      <c r="K57" s="246"/>
      <c r="L57" s="279"/>
    </row>
    <row r="58" spans="1:12" hidden="1">
      <c r="A58" s="177"/>
      <c r="B58" s="177" t="s">
        <v>4231</v>
      </c>
      <c r="C58" s="262" t="str">
        <f>IFERROR(VLOOKUP(B58,'ПО КОРИСНИЦИМА'!$C$16:$S$1902,5,FALSE),"")</f>
        <v/>
      </c>
      <c r="D58" s="248"/>
      <c r="E58" s="248"/>
      <c r="F58" s="280"/>
      <c r="G58" s="249"/>
      <c r="H58" s="249"/>
      <c r="I58" s="287"/>
      <c r="J58" s="246"/>
      <c r="K58" s="246"/>
      <c r="L58" s="279"/>
    </row>
    <row r="59" spans="1:12" hidden="1">
      <c r="A59" s="177"/>
      <c r="B59" s="177" t="s">
        <v>4232</v>
      </c>
      <c r="C59" s="262" t="str">
        <f>IFERROR(VLOOKUP(B59,'ПО КОРИСНИЦИМА'!$C$16:$S$1902,5,FALSE),"")</f>
        <v/>
      </c>
      <c r="D59" s="248"/>
      <c r="E59" s="248"/>
      <c r="F59" s="280"/>
      <c r="G59" s="249"/>
      <c r="H59" s="249"/>
      <c r="I59" s="287"/>
      <c r="J59" s="246"/>
      <c r="K59" s="246"/>
      <c r="L59" s="279"/>
    </row>
    <row r="60" spans="1:12" hidden="1">
      <c r="A60" s="177"/>
      <c r="B60" s="177" t="s">
        <v>4233</v>
      </c>
      <c r="C60" s="262" t="str">
        <f>IFERROR(VLOOKUP(B60,'ПО КОРИСНИЦИМА'!$C$16:$S$1902,5,FALSE),"")</f>
        <v/>
      </c>
      <c r="D60" s="248">
        <f>SUMIF('ПО КОРИСНИЦИМА'!$G$16:$G$1902,"Свега за пројекат 0601-П12:",'ПО КОРИСНИЦИМА'!$H$16:$H$1902)</f>
        <v>0</v>
      </c>
      <c r="E60" s="248"/>
      <c r="F60" s="280"/>
      <c r="G60" s="249">
        <f>SUMIF('ПО КОРИСНИЦИМА'!$G$16:$G$1902,"Свега за пројекат 0601-П12:",'ПО КОРИСНИЦИМА'!$L$16:$L$1902)</f>
        <v>0</v>
      </c>
      <c r="H60" s="249"/>
      <c r="I60" s="287"/>
      <c r="J60" s="246">
        <f t="shared" ref="J60:K124" si="5">D60+G60</f>
        <v>0</v>
      </c>
      <c r="K60" s="246"/>
      <c r="L60" s="279"/>
    </row>
    <row r="61" spans="1:12" hidden="1">
      <c r="A61" s="177"/>
      <c r="B61" s="177" t="s">
        <v>4234</v>
      </c>
      <c r="C61" s="262" t="str">
        <f>IFERROR(VLOOKUP(B61,'ПО КОРИСНИЦИМА'!$C$16:$S$1902,5,FALSE),"")</f>
        <v/>
      </c>
      <c r="D61" s="248">
        <f>SUMIF('ПО КОРИСНИЦИМА'!$G$16:$G$1902,"Свега за пројекат 0601-П13:",'ПО КОРИСНИЦИМА'!$H$16:$H$1902)</f>
        <v>0</v>
      </c>
      <c r="E61" s="248"/>
      <c r="F61" s="280"/>
      <c r="G61" s="249">
        <f>SUMIF('ПО КОРИСНИЦИМА'!$G$16:$G$1902,"Свега за пројекат 0601-П13:",'ПО КОРИСНИЦИМА'!$L$16:$L$1902)</f>
        <v>0</v>
      </c>
      <c r="H61" s="249"/>
      <c r="I61" s="287"/>
      <c r="J61" s="246">
        <f t="shared" si="5"/>
        <v>0</v>
      </c>
      <c r="K61" s="246"/>
      <c r="L61" s="279"/>
    </row>
    <row r="62" spans="1:12" hidden="1">
      <c r="A62" s="177"/>
      <c r="B62" s="177" t="s">
        <v>4235</v>
      </c>
      <c r="C62" s="262" t="str">
        <f>IFERROR(VLOOKUP(B62,'ПО КОРИСНИЦИМА'!$C$16:$S$1902,5,FALSE),"")</f>
        <v/>
      </c>
      <c r="D62" s="248">
        <f>SUMIF('ПО КОРИСНИЦИМА'!$G$16:$G$1902,"Свега за пројекат 0601-П14:",'ПО КОРИСНИЦИМА'!$H$16:$H$1902)</f>
        <v>0</v>
      </c>
      <c r="E62" s="248"/>
      <c r="F62" s="280"/>
      <c r="G62" s="249">
        <f>SUMIF('ПО КОРИСНИЦИМА'!$G$16:$G$1902,"Свега за пројекат 0601-П14:",'ПО КОРИСНИЦИМА'!$L$16:$L$1902)</f>
        <v>0</v>
      </c>
      <c r="H62" s="249"/>
      <c r="I62" s="287"/>
      <c r="J62" s="246">
        <f t="shared" si="5"/>
        <v>0</v>
      </c>
      <c r="K62" s="246"/>
      <c r="L62" s="279"/>
    </row>
    <row r="63" spans="1:12" hidden="1">
      <c r="A63" s="177"/>
      <c r="B63" s="177" t="s">
        <v>4236</v>
      </c>
      <c r="C63" s="262" t="str">
        <f>IFERROR(VLOOKUP(B63,'ПО КОРИСНИЦИМА'!$C$16:$S$1902,5,FALSE),"")</f>
        <v/>
      </c>
      <c r="D63" s="248">
        <f>SUMIF('ПО КОРИСНИЦИМА'!$G$16:$G$1902,"Свега за пројекат 0601-П15:",'ПО КОРИСНИЦИМА'!$H$16:$H$1902)</f>
        <v>0</v>
      </c>
      <c r="E63" s="248"/>
      <c r="F63" s="280"/>
      <c r="G63" s="249">
        <f>SUMIF('ПО КОРИСНИЦИМА'!$G$16:$G$1902,"Свега за пројекат 0601-П15:",'ПО КОРИСНИЦИМА'!$L$16:$L$1902)</f>
        <v>0</v>
      </c>
      <c r="H63" s="249"/>
      <c r="I63" s="287"/>
      <c r="J63" s="246">
        <f t="shared" si="5"/>
        <v>0</v>
      </c>
      <c r="K63" s="246"/>
      <c r="L63" s="279"/>
    </row>
    <row r="64" spans="1:12" hidden="1">
      <c r="A64" s="177"/>
      <c r="B64" s="177" t="s">
        <v>4237</v>
      </c>
      <c r="C64" s="262" t="str">
        <f>IFERROR(VLOOKUP(B64,'ПО КОРИСНИЦИМА'!$C$16:$S$1902,5,FALSE),"")</f>
        <v/>
      </c>
      <c r="D64" s="248">
        <f>SUMIF('ПО КОРИСНИЦИМА'!$G$16:$G$1902,"Свега за пројекат 0601-П16:",'ПО КОРИСНИЦИМА'!$H$16:$H$1902)</f>
        <v>0</v>
      </c>
      <c r="E64" s="248"/>
      <c r="F64" s="280"/>
      <c r="G64" s="249">
        <f>SUMIF('ПО КОРИСНИЦИМА'!$G$16:$G$1902,"Свега за пројекат 0601-П16:",'ПО КОРИСНИЦИМА'!$L$16:$L$1902)</f>
        <v>0</v>
      </c>
      <c r="H64" s="249"/>
      <c r="I64" s="287"/>
      <c r="J64" s="246">
        <f t="shared" si="5"/>
        <v>0</v>
      </c>
      <c r="K64" s="246"/>
      <c r="L64" s="279"/>
    </row>
    <row r="65" spans="1:12" hidden="1">
      <c r="A65" s="177"/>
      <c r="B65" s="177" t="s">
        <v>4238</v>
      </c>
      <c r="C65" s="262" t="str">
        <f>IFERROR(VLOOKUP(B65,'ПО КОРИСНИЦИМА'!$C$16:$S$1902,5,FALSE),"")</f>
        <v/>
      </c>
      <c r="D65" s="248">
        <f>SUMIF('ПО КОРИСНИЦИМА'!$G$16:$G$1902,"Свега за пројекат 0601-П17:",'ПО КОРИСНИЦИМА'!$H$16:$H$1902)</f>
        <v>0</v>
      </c>
      <c r="E65" s="248"/>
      <c r="F65" s="280"/>
      <c r="G65" s="249">
        <f>SUMIF('ПО КОРИСНИЦИМА'!$G$16:$G$1902,"Свега за пројекат 0601-П17:",'ПО КОРИСНИЦИМА'!$L$16:$L$1902)</f>
        <v>0</v>
      </c>
      <c r="H65" s="249"/>
      <c r="I65" s="287"/>
      <c r="J65" s="246">
        <f t="shared" si="5"/>
        <v>0</v>
      </c>
      <c r="K65" s="246"/>
      <c r="L65" s="279"/>
    </row>
    <row r="66" spans="1:12" hidden="1">
      <c r="A66" s="177"/>
      <c r="B66" s="177" t="s">
        <v>4239</v>
      </c>
      <c r="C66" s="262" t="str">
        <f>IFERROR(VLOOKUP(B66,'ПО КОРИСНИЦИМА'!$C$16:$S$1902,5,FALSE),"")</f>
        <v/>
      </c>
      <c r="D66" s="248">
        <f>SUMIF('ПО КОРИСНИЦИМА'!$G$16:$G$1902,"Свега за пројекат 0601-П18:",'ПО КОРИСНИЦИМА'!$H$16:$H$1902)</f>
        <v>0</v>
      </c>
      <c r="E66" s="248"/>
      <c r="F66" s="280"/>
      <c r="G66" s="249">
        <f>SUMIF('ПО КОРИСНИЦИМА'!$G$16:$G$1902,"Свега за пројекат 0601-П18:",'ПО КОРИСНИЦИМА'!$L$16:$L$1902)</f>
        <v>0</v>
      </c>
      <c r="H66" s="249"/>
      <c r="I66" s="287"/>
      <c r="J66" s="246">
        <f t="shared" si="5"/>
        <v>0</v>
      </c>
      <c r="K66" s="246"/>
      <c r="L66" s="279"/>
    </row>
    <row r="67" spans="1:12" hidden="1">
      <c r="A67" s="177"/>
      <c r="B67" s="177" t="s">
        <v>4240</v>
      </c>
      <c r="C67" s="262" t="str">
        <f>IFERROR(VLOOKUP(B67,'ПО КОРИСНИЦИМА'!$C$16:$S$1902,5,FALSE),"")</f>
        <v/>
      </c>
      <c r="D67" s="248">
        <f>SUMIF('ПО КОРИСНИЦИМА'!$G$16:$G$1902,"Свега за пројекат 0601-П19:",'ПО КОРИСНИЦИМА'!$H$16:$H$1902)</f>
        <v>0</v>
      </c>
      <c r="E67" s="248"/>
      <c r="F67" s="280"/>
      <c r="G67" s="249">
        <f>SUMIF('ПО КОРИСНИЦИМА'!$G$16:$G$1902,"Свега за пројекат 0601-П19:",'ПО КОРИСНИЦИМА'!$L$16:$L$1902)</f>
        <v>0</v>
      </c>
      <c r="H67" s="249"/>
      <c r="I67" s="287"/>
      <c r="J67" s="246">
        <f t="shared" si="5"/>
        <v>0</v>
      </c>
      <c r="K67" s="246"/>
      <c r="L67" s="279"/>
    </row>
    <row r="68" spans="1:12" hidden="1">
      <c r="A68" s="177"/>
      <c r="B68" s="177" t="s">
        <v>4241</v>
      </c>
      <c r="C68" s="262" t="str">
        <f>IFERROR(VLOOKUP(B68,'ПО КОРИСНИЦИМА'!$C$16:$S$1902,5,FALSE),"")</f>
        <v/>
      </c>
      <c r="D68" s="248">
        <f>SUMIF('ПО КОРИСНИЦИМА'!$G$16:$G$1902,"Свега за пројекат 0601-П20:",'ПО КОРИСНИЦИМА'!$H$16:$H$1902)</f>
        <v>0</v>
      </c>
      <c r="E68" s="248"/>
      <c r="F68" s="280"/>
      <c r="G68" s="249">
        <f>SUMIF('ПО КОРИСНИЦИМА'!$G$16:$G$1902,"Свега за пројекат 0601-П20:",'ПО КОРИСНИЦИМА'!$L$16:$L$1902)</f>
        <v>0</v>
      </c>
      <c r="H68" s="249"/>
      <c r="I68" s="287"/>
      <c r="J68" s="246">
        <f t="shared" si="5"/>
        <v>0</v>
      </c>
      <c r="K68" s="246"/>
      <c r="L68" s="279"/>
    </row>
    <row r="69" spans="1:12" hidden="1">
      <c r="A69" s="177"/>
      <c r="B69" s="177" t="s">
        <v>4242</v>
      </c>
      <c r="C69" s="262" t="str">
        <f>IFERROR(VLOOKUP(B69,'ПО КОРИСНИЦИМА'!$C$16:$S$1902,5,FALSE),"")</f>
        <v/>
      </c>
      <c r="D69" s="248">
        <f>SUMIF('ПО КОРИСНИЦИМА'!$G$16:$G$1902,"Свега за пројекат 0601-П21:",'ПО КОРИСНИЦИМА'!$H$16:$H$1902)</f>
        <v>0</v>
      </c>
      <c r="E69" s="248"/>
      <c r="F69" s="280"/>
      <c r="G69" s="249">
        <f>SUMIF('ПО КОРИСНИЦИМА'!$G$16:$G$1902,"Свега за пројекат 0601-П21:",'ПО КОРИСНИЦИМА'!$L$16:$L$1902)</f>
        <v>0</v>
      </c>
      <c r="H69" s="249"/>
      <c r="I69" s="287"/>
      <c r="J69" s="246">
        <f t="shared" si="5"/>
        <v>0</v>
      </c>
      <c r="K69" s="246"/>
      <c r="L69" s="279"/>
    </row>
    <row r="70" spans="1:12" hidden="1">
      <c r="A70" s="177"/>
      <c r="B70" s="177" t="s">
        <v>4243</v>
      </c>
      <c r="C70" s="262" t="str">
        <f>IFERROR(VLOOKUP(B70,'ПО КОРИСНИЦИМА'!$C$16:$S$1902,5,FALSE),"")</f>
        <v/>
      </c>
      <c r="D70" s="248">
        <f>SUMIF('ПО КОРИСНИЦИМА'!$G$16:$G$1902,"Свега за пројекат 0601-П22:",'ПО КОРИСНИЦИМА'!$H$16:$H$1902)</f>
        <v>0</v>
      </c>
      <c r="E70" s="248"/>
      <c r="F70" s="280"/>
      <c r="G70" s="249">
        <f>SUMIF('ПО КОРИСНИЦИМА'!$G$16:$G$1902,"Свега за пројекат 0601-П22:",'ПО КОРИСНИЦИМА'!$L$16:$L$1902)</f>
        <v>0</v>
      </c>
      <c r="H70" s="249"/>
      <c r="I70" s="287"/>
      <c r="J70" s="246">
        <f t="shared" si="5"/>
        <v>0</v>
      </c>
      <c r="K70" s="246"/>
      <c r="L70" s="279"/>
    </row>
    <row r="71" spans="1:12" hidden="1">
      <c r="A71" s="177"/>
      <c r="B71" s="177" t="s">
        <v>4244</v>
      </c>
      <c r="C71" s="262" t="str">
        <f>IFERROR(VLOOKUP(B71,'ПО КОРИСНИЦИМА'!$C$16:$S$1902,5,FALSE),"")</f>
        <v/>
      </c>
      <c r="D71" s="248">
        <f>SUMIF('ПО КОРИСНИЦИМА'!$G$16:$G$1902,"Свега за пројекат 0601-П23:",'ПО КОРИСНИЦИМА'!$H$16:$H$1902)</f>
        <v>0</v>
      </c>
      <c r="E71" s="248"/>
      <c r="F71" s="280"/>
      <c r="G71" s="249">
        <f>SUMIF('ПО КОРИСНИЦИМА'!$G$16:$G$1902,"Свега за пројекат 0601-П23:",'ПО КОРИСНИЦИМА'!$L$16:$L$1902)</f>
        <v>0</v>
      </c>
      <c r="H71" s="249"/>
      <c r="I71" s="287"/>
      <c r="J71" s="246">
        <f t="shared" si="5"/>
        <v>0</v>
      </c>
      <c r="K71" s="246"/>
      <c r="L71" s="279"/>
    </row>
    <row r="72" spans="1:12" hidden="1">
      <c r="A72" s="177"/>
      <c r="B72" s="177" t="s">
        <v>4245</v>
      </c>
      <c r="C72" s="262" t="str">
        <f>IFERROR(VLOOKUP(B72,'ПО КОРИСНИЦИМА'!$C$16:$S$1902,5,FALSE),"")</f>
        <v/>
      </c>
      <c r="D72" s="248">
        <f>SUMIF('ПО КОРИСНИЦИМА'!$G$16:$G$1902,"Свега за пројекат 0601-П24:",'ПО КОРИСНИЦИМА'!$H$16:$H$1902)</f>
        <v>0</v>
      </c>
      <c r="E72" s="248"/>
      <c r="F72" s="280"/>
      <c r="G72" s="249">
        <f>SUMIF('ПО КОРИСНИЦИМА'!$G$16:$G$1902,"Свега за пројекат 0601-П24:",'ПО КОРИСНИЦИМА'!$L$16:$L$1902)</f>
        <v>0</v>
      </c>
      <c r="H72" s="249"/>
      <c r="I72" s="287"/>
      <c r="J72" s="246">
        <f t="shared" si="5"/>
        <v>0</v>
      </c>
      <c r="K72" s="246"/>
      <c r="L72" s="279"/>
    </row>
    <row r="73" spans="1:12" hidden="1">
      <c r="A73" s="177"/>
      <c r="B73" s="177" t="s">
        <v>4246</v>
      </c>
      <c r="C73" s="262" t="str">
        <f>IFERROR(VLOOKUP(B73,'ПО КОРИСНИЦИМА'!$C$16:$S$1902,5,FALSE),"")</f>
        <v/>
      </c>
      <c r="D73" s="248">
        <f>SUMIF('ПО КОРИСНИЦИМА'!$G$16:$G$1902,"Свега за пројекат 0601-П25:",'ПО КОРИСНИЦИМА'!$H$16:$H$1902)</f>
        <v>0</v>
      </c>
      <c r="E73" s="248"/>
      <c r="F73" s="280"/>
      <c r="G73" s="249">
        <f>SUMIF('ПО КОРИСНИЦИМА'!$G$16:$G$1902,"Свега за пројекат 0601-П25:",'ПО КОРИСНИЦИМА'!$L$16:$L$1902)</f>
        <v>0</v>
      </c>
      <c r="H73" s="249"/>
      <c r="I73" s="287"/>
      <c r="J73" s="246">
        <f t="shared" si="5"/>
        <v>0</v>
      </c>
      <c r="K73" s="246"/>
      <c r="L73" s="279"/>
    </row>
    <row r="74" spans="1:12" hidden="1">
      <c r="A74" s="177"/>
      <c r="B74" s="177" t="s">
        <v>4247</v>
      </c>
      <c r="C74" s="262" t="str">
        <f>IFERROR(VLOOKUP(B74,'ПО КОРИСНИЦИМА'!$C$16:$S$1902,5,FALSE),"")</f>
        <v/>
      </c>
      <c r="D74" s="248">
        <f>SUMIF('ПО КОРИСНИЦИМА'!$G$16:$G$1902,"Свега за пројекат 0601-П26:",'ПО КОРИСНИЦИМА'!$H$16:$H$1902)</f>
        <v>0</v>
      </c>
      <c r="E74" s="248"/>
      <c r="F74" s="280"/>
      <c r="G74" s="249">
        <f>SUMIF('ПО КОРИСНИЦИМА'!$G$16:$G$1902,"Свега за пројекат 0601-П26:",'ПО КОРИСНИЦИМА'!$L$16:$L$1902)</f>
        <v>0</v>
      </c>
      <c r="H74" s="249"/>
      <c r="I74" s="287"/>
      <c r="J74" s="246">
        <f t="shared" si="5"/>
        <v>0</v>
      </c>
      <c r="K74" s="246"/>
      <c r="L74" s="279"/>
    </row>
    <row r="75" spans="1:12" hidden="1">
      <c r="A75" s="177"/>
      <c r="B75" s="177" t="s">
        <v>4248</v>
      </c>
      <c r="C75" s="262" t="str">
        <f>IFERROR(VLOOKUP(B75,'ПО КОРИСНИЦИМА'!$C$16:$S$1902,5,FALSE),"")</f>
        <v/>
      </c>
      <c r="D75" s="248">
        <f>SUMIF('ПО КОРИСНИЦИМА'!$G$16:$G$1902,"Свега за пројекат 0601-П27:",'ПО КОРИСНИЦИМА'!$H$16:$H$1902)</f>
        <v>0</v>
      </c>
      <c r="E75" s="248"/>
      <c r="F75" s="280"/>
      <c r="G75" s="249">
        <f>SUMIF('ПО КОРИСНИЦИМА'!$G$16:$G$1902,"Свега за пројекат 0601-П27:",'ПО КОРИСНИЦИМА'!$L$16:$L$1902)</f>
        <v>0</v>
      </c>
      <c r="H75" s="249"/>
      <c r="I75" s="287"/>
      <c r="J75" s="246">
        <f t="shared" si="5"/>
        <v>0</v>
      </c>
      <c r="K75" s="246"/>
      <c r="L75" s="279"/>
    </row>
    <row r="76" spans="1:12" hidden="1">
      <c r="A76" s="177"/>
      <c r="B76" s="177" t="s">
        <v>4249</v>
      </c>
      <c r="C76" s="262" t="str">
        <f>IFERROR(VLOOKUP(B76,'ПО КОРИСНИЦИМА'!$C$16:$S$1902,5,FALSE),"")</f>
        <v/>
      </c>
      <c r="D76" s="248">
        <f>SUMIF('ПО КОРИСНИЦИМА'!$G$16:$G$1902,"Свега за пројекат 0601-П28:",'ПО КОРИСНИЦИМА'!$H$16:$H$1902)</f>
        <v>0</v>
      </c>
      <c r="E76" s="248"/>
      <c r="F76" s="280"/>
      <c r="G76" s="249">
        <f>SUMIF('ПО КОРИСНИЦИМА'!$G$16:$G$1902,"Свега за пројекат 0601-П28:",'ПО КОРИСНИЦИМА'!$L$16:$L$1902)</f>
        <v>0</v>
      </c>
      <c r="H76" s="249"/>
      <c r="I76" s="287"/>
      <c r="J76" s="246">
        <f t="shared" si="5"/>
        <v>0</v>
      </c>
      <c r="K76" s="246"/>
      <c r="L76" s="279"/>
    </row>
    <row r="77" spans="1:12" hidden="1">
      <c r="A77" s="177"/>
      <c r="B77" s="177" t="s">
        <v>4250</v>
      </c>
      <c r="C77" s="262" t="str">
        <f>IFERROR(VLOOKUP(B77,'ПО КОРИСНИЦИМА'!$C$16:$S$1902,5,FALSE),"")</f>
        <v/>
      </c>
      <c r="D77" s="248">
        <f>SUMIF('ПО КОРИСНИЦИМА'!$G$16:$G$1902,"Свега за пројекат 0601-П29:",'ПО КОРИСНИЦИМА'!$H$16:$H$1902)</f>
        <v>0</v>
      </c>
      <c r="E77" s="248"/>
      <c r="F77" s="280"/>
      <c r="G77" s="249">
        <f>SUMIF('ПО КОРИСНИЦИМА'!$G$16:$G$1902,"Свега за пројекат 0601-П29:",'ПО КОРИСНИЦИМА'!$L$16:$L$1902)</f>
        <v>0</v>
      </c>
      <c r="H77" s="249"/>
      <c r="I77" s="287"/>
      <c r="J77" s="246">
        <f t="shared" si="5"/>
        <v>0</v>
      </c>
      <c r="K77" s="246"/>
      <c r="L77" s="279"/>
    </row>
    <row r="78" spans="1:12" hidden="1">
      <c r="A78" s="177"/>
      <c r="B78" s="177" t="s">
        <v>4251</v>
      </c>
      <c r="C78" s="262" t="str">
        <f>IFERROR(VLOOKUP(B78,'ПО КОРИСНИЦИМА'!$C$16:$S$1902,5,FALSE),"")</f>
        <v/>
      </c>
      <c r="D78" s="248">
        <f>SUMIF('ПО КОРИСНИЦИМА'!$G$16:$G$1902,"Свега за пројекат 0601-П30:",'ПО КОРИСНИЦИМА'!$H$16:$H$1902)</f>
        <v>0</v>
      </c>
      <c r="E78" s="248"/>
      <c r="F78" s="280"/>
      <c r="G78" s="249">
        <f>SUMIF('ПО КОРИСНИЦИМА'!$G$16:$G$1902,"Свега за пројекат 0601-П30:",'ПО КОРИСНИЦИМА'!$L$16:$L$1902)</f>
        <v>0</v>
      </c>
      <c r="H78" s="249"/>
      <c r="I78" s="287"/>
      <c r="J78" s="246">
        <f t="shared" si="5"/>
        <v>0</v>
      </c>
      <c r="K78" s="246"/>
      <c r="L78" s="279"/>
    </row>
    <row r="79" spans="1:12" hidden="1">
      <c r="A79" s="177"/>
      <c r="B79" s="177" t="s">
        <v>4252</v>
      </c>
      <c r="C79" s="262" t="str">
        <f>IFERROR(VLOOKUP(B79,'ПО КОРИСНИЦИМА'!$C$16:$S$1902,5,FALSE),"")</f>
        <v/>
      </c>
      <c r="D79" s="248">
        <f>SUMIF('ПО КОРИСНИЦИМА'!$G$16:$G$1902,"Свега за пројекат 0601-П31:",'ПО КОРИСНИЦИМА'!$H$16:$H$1902)</f>
        <v>0</v>
      </c>
      <c r="E79" s="248"/>
      <c r="F79" s="280"/>
      <c r="G79" s="249">
        <f>SUMIF('ПО КОРИСНИЦИМА'!$G$16:$G$1902,"Свега за пројекат 0601-П31:",'ПО КОРИСНИЦИМА'!$L$16:$L$1902)</f>
        <v>0</v>
      </c>
      <c r="H79" s="249"/>
      <c r="I79" s="287"/>
      <c r="J79" s="246">
        <f t="shared" si="5"/>
        <v>0</v>
      </c>
      <c r="K79" s="246"/>
      <c r="L79" s="279"/>
    </row>
    <row r="80" spans="1:12" hidden="1">
      <c r="A80" s="177"/>
      <c r="B80" s="177" t="s">
        <v>4253</v>
      </c>
      <c r="C80" s="262" t="str">
        <f>IFERROR(VLOOKUP(B80,'ПО КОРИСНИЦИМА'!$C$16:$S$1902,5,FALSE),"")</f>
        <v/>
      </c>
      <c r="D80" s="248">
        <f>SUMIF('ПО КОРИСНИЦИМА'!$G$16:$G$1902,"Свега за пројекат 0601-П32:",'ПО КОРИСНИЦИМА'!$H$16:$H$1902)</f>
        <v>0</v>
      </c>
      <c r="E80" s="248"/>
      <c r="F80" s="280"/>
      <c r="G80" s="249">
        <f>SUMIF('ПО КОРИСНИЦИМА'!$G$16:$G$1902,"Свега за пројекат 0601-П32:",'ПО КОРИСНИЦИМА'!$L$16:$L$1902)</f>
        <v>0</v>
      </c>
      <c r="H80" s="249"/>
      <c r="I80" s="287"/>
      <c r="J80" s="246">
        <f t="shared" si="5"/>
        <v>0</v>
      </c>
      <c r="K80" s="246"/>
      <c r="L80" s="279"/>
    </row>
    <row r="81" spans="1:12" hidden="1">
      <c r="A81" s="177"/>
      <c r="B81" s="177" t="s">
        <v>4254</v>
      </c>
      <c r="C81" s="262" t="str">
        <f>IFERROR(VLOOKUP(B81,'ПО КОРИСНИЦИМА'!$C$16:$S$1902,5,FALSE),"")</f>
        <v/>
      </c>
      <c r="D81" s="248">
        <f>SUMIF('ПО КОРИСНИЦИМА'!$G$16:$G$1902,"Свега за пројекат 0601-П33:",'ПО КОРИСНИЦИМА'!$H$16:$H$1902)</f>
        <v>0</v>
      </c>
      <c r="E81" s="248"/>
      <c r="F81" s="280"/>
      <c r="G81" s="249">
        <f>SUMIF('ПО КОРИСНИЦИМА'!$G$16:$G$1902,"Свега за пројекат 0601-П33:",'ПО КОРИСНИЦИМА'!$L$16:$L$1902)</f>
        <v>0</v>
      </c>
      <c r="H81" s="249"/>
      <c r="I81" s="287"/>
      <c r="J81" s="246">
        <f t="shared" si="5"/>
        <v>0</v>
      </c>
      <c r="K81" s="246"/>
      <c r="L81" s="279"/>
    </row>
    <row r="82" spans="1:12" hidden="1">
      <c r="A82" s="177"/>
      <c r="B82" s="177" t="s">
        <v>4255</v>
      </c>
      <c r="C82" s="262" t="str">
        <f>IFERROR(VLOOKUP(B82,'ПО КОРИСНИЦИМА'!$C$16:$S$1902,5,FALSE),"")</f>
        <v/>
      </c>
      <c r="D82" s="248">
        <f>SUMIF('ПО КОРИСНИЦИМА'!$G$16:$G$1902,"Свега за пројекат 0601-П34:",'ПО КОРИСНИЦИМА'!$H$16:$H$1902)</f>
        <v>0</v>
      </c>
      <c r="E82" s="248"/>
      <c r="F82" s="280"/>
      <c r="G82" s="249">
        <f>SUMIF('ПО КОРИСНИЦИМА'!$G$16:$G$1902,"Свега за пројекат 0601-П34:",'ПО КОРИСНИЦИМА'!$L$16:$L$1902)</f>
        <v>0</v>
      </c>
      <c r="H82" s="249"/>
      <c r="I82" s="287"/>
      <c r="J82" s="246">
        <f t="shared" si="5"/>
        <v>0</v>
      </c>
      <c r="K82" s="246"/>
      <c r="L82" s="279"/>
    </row>
    <row r="83" spans="1:12" hidden="1">
      <c r="A83" s="177"/>
      <c r="B83" s="177" t="s">
        <v>4256</v>
      </c>
      <c r="C83" s="262" t="str">
        <f>IFERROR(VLOOKUP(B83,'ПО КОРИСНИЦИМА'!$C$16:$S$1902,5,FALSE),"")</f>
        <v/>
      </c>
      <c r="D83" s="248">
        <f>SUMIF('ПО КОРИСНИЦИМА'!$G$16:$G$1902,"Свега за пројекат 0601-П35:",'ПО КОРИСНИЦИМА'!$H$16:$H$1902)</f>
        <v>0</v>
      </c>
      <c r="E83" s="248"/>
      <c r="F83" s="280"/>
      <c r="G83" s="249">
        <f>SUMIF('ПО КОРИСНИЦИМА'!$G$16:$G$1902,"Свега за пројекат 0601-П35:",'ПО КОРИСНИЦИМА'!$L$16:$L$1902)</f>
        <v>0</v>
      </c>
      <c r="H83" s="249"/>
      <c r="I83" s="287"/>
      <c r="J83" s="246">
        <f t="shared" si="5"/>
        <v>0</v>
      </c>
      <c r="K83" s="246"/>
      <c r="L83" s="279"/>
    </row>
    <row r="84" spans="1:12" hidden="1">
      <c r="A84" s="177"/>
      <c r="B84" s="177" t="s">
        <v>4257</v>
      </c>
      <c r="C84" s="262" t="str">
        <f>IFERROR(VLOOKUP(B84,'ПО КОРИСНИЦИМА'!$C$16:$S$1902,5,FALSE),"")</f>
        <v/>
      </c>
      <c r="D84" s="248">
        <f>SUMIF('ПО КОРИСНИЦИМА'!$G$16:$G$1902,"Свега за пројекат 0601-П36:",'ПО КОРИСНИЦИМА'!$H$16:$H$1902)</f>
        <v>0</v>
      </c>
      <c r="E84" s="248"/>
      <c r="F84" s="280"/>
      <c r="G84" s="249">
        <f>SUMIF('ПО КОРИСНИЦИМА'!$G$16:$G$1902,"Свега за пројекат 0601-П36:",'ПО КОРИСНИЦИМА'!$L$16:$L$1902)</f>
        <v>0</v>
      </c>
      <c r="H84" s="249"/>
      <c r="I84" s="287"/>
      <c r="J84" s="246">
        <f t="shared" si="5"/>
        <v>0</v>
      </c>
      <c r="K84" s="246"/>
      <c r="L84" s="279"/>
    </row>
    <row r="85" spans="1:12" hidden="1">
      <c r="A85" s="177"/>
      <c r="B85" s="177" t="s">
        <v>4258</v>
      </c>
      <c r="C85" s="262" t="str">
        <f>IFERROR(VLOOKUP(B85,'ПО КОРИСНИЦИМА'!$C$16:$S$1902,5,FALSE),"")</f>
        <v/>
      </c>
      <c r="D85" s="248">
        <f>SUMIF('ПО КОРИСНИЦИМА'!$G$16:$G$1902,"Свега за пројекат 0601-П37:",'ПО КОРИСНИЦИМА'!$H$16:$H$1902)</f>
        <v>0</v>
      </c>
      <c r="E85" s="248"/>
      <c r="F85" s="280"/>
      <c r="G85" s="249">
        <f>SUMIF('ПО КОРИСНИЦИМА'!$G$16:$G$1902,"Свега за пројекат 0601-П37:",'ПО КОРИСНИЦИМА'!$L$16:$L$1902)</f>
        <v>0</v>
      </c>
      <c r="H85" s="249"/>
      <c r="I85" s="287"/>
      <c r="J85" s="246">
        <f t="shared" si="5"/>
        <v>0</v>
      </c>
      <c r="K85" s="246"/>
      <c r="L85" s="279"/>
    </row>
    <row r="86" spans="1:12" hidden="1">
      <c r="A86" s="179"/>
      <c r="B86" s="177" t="s">
        <v>4259</v>
      </c>
      <c r="C86" s="262" t="str">
        <f>IFERROR(VLOOKUP(B86,'ПО КОРИСНИЦИМА'!$C$16:$S$1902,5,FALSE),"")</f>
        <v/>
      </c>
      <c r="D86" s="248">
        <f>SUMIF('ПО КОРИСНИЦИМА'!$G$16:$G$1902,"Свега за пројекат 0601-П38:",'ПО КОРИСНИЦИМА'!$H$16:$H$1902)</f>
        <v>0</v>
      </c>
      <c r="E86" s="248"/>
      <c r="F86" s="280"/>
      <c r="G86" s="249">
        <f>SUMIF('ПО КОРИСНИЦИМА'!$G$16:$G$1902,"Свега за пројекат 0601-П38:",'ПО КОРИСНИЦИМА'!$L$16:$L$1902)</f>
        <v>0</v>
      </c>
      <c r="H86" s="249"/>
      <c r="I86" s="287"/>
      <c r="J86" s="246">
        <f t="shared" si="5"/>
        <v>0</v>
      </c>
      <c r="K86" s="272"/>
      <c r="L86" s="294"/>
    </row>
    <row r="87" spans="1:12" hidden="1">
      <c r="A87" s="177"/>
      <c r="B87" s="177" t="s">
        <v>4260</v>
      </c>
      <c r="C87" s="262" t="str">
        <f>IFERROR(VLOOKUP(B87,'ПО КОРИСНИЦИМА'!$C$16:$S$1902,5,FALSE),"")</f>
        <v/>
      </c>
      <c r="D87" s="248">
        <f>SUMIF('ПО КОРИСНИЦИМА'!$G$16:$G$1902,"Свега за пројекат 0601-П39:",'ПО КОРИСНИЦИМА'!$H$16:$H$1902)</f>
        <v>0</v>
      </c>
      <c r="E87" s="248"/>
      <c r="F87" s="280"/>
      <c r="G87" s="249">
        <f>SUMIF('ПО КОРИСНИЦИМА'!$G$16:$G$1902,"Свега за пројекат 0601-П39:",'ПО КОРИСНИЦИМА'!$L$16:$L$1902)</f>
        <v>0</v>
      </c>
      <c r="H87" s="249"/>
      <c r="I87" s="287"/>
      <c r="J87" s="246">
        <f t="shared" si="5"/>
        <v>0</v>
      </c>
      <c r="K87" s="246"/>
      <c r="L87" s="279"/>
    </row>
    <row r="88" spans="1:12" hidden="1">
      <c r="A88" s="177"/>
      <c r="B88" s="177" t="s">
        <v>4261</v>
      </c>
      <c r="C88" s="262" t="str">
        <f>IFERROR(VLOOKUP(B88,'ПО КОРИСНИЦИМА'!$C$16:$S$1902,5,FALSE),"")</f>
        <v/>
      </c>
      <c r="D88" s="248">
        <f>SUMIF('ПО КОРИСНИЦИМА'!$G$16:$G$1902,"Свега за пројекат 0601-П40:",'ПО КОРИСНИЦИМА'!$H$16:$H$1902)</f>
        <v>0</v>
      </c>
      <c r="E88" s="248"/>
      <c r="F88" s="280"/>
      <c r="G88" s="249">
        <f>SUMIF('ПО КОРИСНИЦИМА'!$G$16:$G$1902,"Свега за пројекат 0601-П40:",'ПО КОРИСНИЦИМА'!$L$16:$L$1902)</f>
        <v>0</v>
      </c>
      <c r="H88" s="249"/>
      <c r="I88" s="287"/>
      <c r="J88" s="246">
        <f t="shared" si="5"/>
        <v>0</v>
      </c>
      <c r="K88" s="246"/>
      <c r="L88" s="279"/>
    </row>
    <row r="89" spans="1:12" hidden="1">
      <c r="A89" s="177"/>
      <c r="B89" s="177" t="s">
        <v>4262</v>
      </c>
      <c r="C89" s="262" t="str">
        <f>IFERROR(VLOOKUP(B89,'ПО КОРИСНИЦИМА'!$C$16:$S$1902,5,FALSE),"")</f>
        <v/>
      </c>
      <c r="D89" s="248">
        <f>SUMIF('ПО КОРИСНИЦИМА'!$G$16:$G$1902,"Свега за пројекат 0601-П41:",'ПО КОРИСНИЦИМА'!$H$16:$H$1902)</f>
        <v>0</v>
      </c>
      <c r="E89" s="248"/>
      <c r="F89" s="280"/>
      <c r="G89" s="249">
        <f>SUMIF('ПО КОРИСНИЦИМА'!$G$16:$G$1902,"Свега за пројекат 0601-П41:",'ПО КОРИСНИЦИМА'!$L$16:$L$1902)</f>
        <v>0</v>
      </c>
      <c r="H89" s="249"/>
      <c r="I89" s="287"/>
      <c r="J89" s="246">
        <f t="shared" si="5"/>
        <v>0</v>
      </c>
      <c r="K89" s="246"/>
      <c r="L89" s="279"/>
    </row>
    <row r="90" spans="1:12" hidden="1">
      <c r="A90" s="177"/>
      <c r="B90" s="177" t="s">
        <v>4263</v>
      </c>
      <c r="C90" s="262" t="str">
        <f>IFERROR(VLOOKUP(B90,'ПО КОРИСНИЦИМА'!$C$16:$S$1902,5,FALSE),"")</f>
        <v/>
      </c>
      <c r="D90" s="248">
        <f>SUMIF('ПО КОРИСНИЦИМА'!$G$16:$G$1902,"Свега за пројекат 0601-П42:",'ПО КОРИСНИЦИМА'!$H$16:$H$1902)</f>
        <v>0</v>
      </c>
      <c r="E90" s="248"/>
      <c r="F90" s="280"/>
      <c r="G90" s="249">
        <f>SUMIF('ПО КОРИСНИЦИМА'!$G$16:$G$1902,"Свега за пројекат 0601-П42:",'ПО КОРИСНИЦИМА'!$L$16:$L$1902)</f>
        <v>0</v>
      </c>
      <c r="H90" s="249"/>
      <c r="I90" s="287"/>
      <c r="J90" s="246">
        <f t="shared" si="5"/>
        <v>0</v>
      </c>
      <c r="K90" s="246"/>
      <c r="L90" s="279"/>
    </row>
    <row r="91" spans="1:12" hidden="1">
      <c r="A91" s="177"/>
      <c r="B91" s="177" t="s">
        <v>4264</v>
      </c>
      <c r="C91" s="262" t="str">
        <f>IFERROR(VLOOKUP(B91,'ПО КОРИСНИЦИМА'!$C$16:$S$1902,5,FALSE),"")</f>
        <v/>
      </c>
      <c r="D91" s="248">
        <f>SUMIF('ПО КОРИСНИЦИМА'!$G$16:$G$1902,"Свега за пројекат 0601-П43:",'ПО КОРИСНИЦИМА'!$H$16:$H$1902)</f>
        <v>0</v>
      </c>
      <c r="E91" s="248"/>
      <c r="F91" s="280"/>
      <c r="G91" s="249">
        <f>SUMIF('ПО КОРИСНИЦИМА'!$G$16:$G$1902,"Свега за пројекат 0601-П43:",'ПО КОРИСНИЦИМА'!$L$16:$L$1902)</f>
        <v>0</v>
      </c>
      <c r="H91" s="249"/>
      <c r="I91" s="287"/>
      <c r="J91" s="246">
        <f t="shared" si="5"/>
        <v>0</v>
      </c>
      <c r="K91" s="246"/>
      <c r="L91" s="279"/>
    </row>
    <row r="92" spans="1:12" hidden="1">
      <c r="A92" s="177"/>
      <c r="B92" s="177" t="s">
        <v>4265</v>
      </c>
      <c r="C92" s="262" t="str">
        <f>IFERROR(VLOOKUP(B92,'ПО КОРИСНИЦИМА'!$C$16:$S$1902,5,FALSE),"")</f>
        <v/>
      </c>
      <c r="D92" s="248">
        <f>SUMIF('ПО КОРИСНИЦИМА'!$G$16:$G$1902,"Свега за пројекат 0601-П44:",'ПО КОРИСНИЦИМА'!$H$16:$H$1902)</f>
        <v>0</v>
      </c>
      <c r="E92" s="248"/>
      <c r="F92" s="280"/>
      <c r="G92" s="249">
        <f>SUMIF('ПО КОРИСНИЦИМА'!$G$16:$G$1902,"Свега за пројекат 0601-П44:",'ПО КОРИСНИЦИМА'!$L$16:$L$1902)</f>
        <v>0</v>
      </c>
      <c r="H92" s="249"/>
      <c r="I92" s="287"/>
      <c r="J92" s="246">
        <f t="shared" si="5"/>
        <v>0</v>
      </c>
      <c r="K92" s="246"/>
      <c r="L92" s="279"/>
    </row>
    <row r="93" spans="1:12" hidden="1">
      <c r="A93" s="177"/>
      <c r="B93" s="177" t="s">
        <v>4266</v>
      </c>
      <c r="C93" s="262" t="str">
        <f>IFERROR(VLOOKUP(B93,'ПО КОРИСНИЦИМА'!$C$16:$S$1902,5,FALSE),"")</f>
        <v/>
      </c>
      <c r="D93" s="248">
        <f>SUMIF('ПО КОРИСНИЦИМА'!$G$16:$G$1902,"Свега за пројекат 0601-П45:",'ПО КОРИСНИЦИМА'!$H$16:$H$1902)</f>
        <v>0</v>
      </c>
      <c r="E93" s="248"/>
      <c r="F93" s="280"/>
      <c r="G93" s="249">
        <f>SUMIF('ПО КОРИСНИЦИМА'!$G$16:$G$1902,"Свега за пројекат 0601-П45:",'ПО КОРИСНИЦИМА'!$L$16:$L$1902)</f>
        <v>0</v>
      </c>
      <c r="H93" s="249"/>
      <c r="I93" s="287"/>
      <c r="J93" s="246">
        <f t="shared" si="5"/>
        <v>0</v>
      </c>
      <c r="K93" s="246"/>
      <c r="L93" s="279"/>
    </row>
    <row r="94" spans="1:12" hidden="1">
      <c r="A94" s="177"/>
      <c r="B94" s="177" t="s">
        <v>4267</v>
      </c>
      <c r="C94" s="262" t="str">
        <f>IFERROR(VLOOKUP(B94,'ПО КОРИСНИЦИМА'!$C$16:$S$1902,5,FALSE),"")</f>
        <v/>
      </c>
      <c r="D94" s="248">
        <f>SUMIF('ПО КОРИСНИЦИМА'!$G$16:$G$1902,"Свега за пројекат 0601-П46:",'ПО КОРИСНИЦИМА'!$H$16:$H$1902)</f>
        <v>0</v>
      </c>
      <c r="E94" s="248"/>
      <c r="F94" s="280"/>
      <c r="G94" s="249">
        <f>SUMIF('ПО КОРИСНИЦИМА'!$G$16:$G$1902,"Свега за пројекат 0601-П46:",'ПО КОРИСНИЦИМА'!$L$16:$L$1902)</f>
        <v>0</v>
      </c>
      <c r="H94" s="249"/>
      <c r="I94" s="287"/>
      <c r="J94" s="246">
        <f t="shared" si="5"/>
        <v>0</v>
      </c>
      <c r="K94" s="246"/>
      <c r="L94" s="279"/>
    </row>
    <row r="95" spans="1:12" hidden="1">
      <c r="A95" s="177"/>
      <c r="B95" s="177" t="s">
        <v>4268</v>
      </c>
      <c r="C95" s="262" t="str">
        <f>IFERROR(VLOOKUP(B95,'ПО КОРИСНИЦИМА'!$C$16:$S$1902,5,FALSE),"")</f>
        <v/>
      </c>
      <c r="D95" s="248">
        <f>SUMIF('ПО КОРИСНИЦИМА'!$G$16:$G$1902,"Свега за пројекат 0601-П47:",'ПО КОРИСНИЦИМА'!$H$16:$H$1902)</f>
        <v>0</v>
      </c>
      <c r="E95" s="248"/>
      <c r="F95" s="280"/>
      <c r="G95" s="249">
        <f>SUMIF('ПО КОРИСНИЦИМА'!$G$16:$G$1902,"Свега за пројекат 0601-П47:",'ПО КОРИСНИЦИМА'!$L$16:$L$1902)</f>
        <v>0</v>
      </c>
      <c r="H95" s="249"/>
      <c r="I95" s="287"/>
      <c r="J95" s="246">
        <f t="shared" si="5"/>
        <v>0</v>
      </c>
      <c r="K95" s="246"/>
      <c r="L95" s="279"/>
    </row>
    <row r="96" spans="1:12" hidden="1">
      <c r="A96" s="177"/>
      <c r="B96" s="177" t="s">
        <v>4269</v>
      </c>
      <c r="C96" s="262" t="str">
        <f>IFERROR(VLOOKUP(B96,'ПО КОРИСНИЦИМА'!$C$16:$S$1902,5,FALSE),"")</f>
        <v/>
      </c>
      <c r="D96" s="248">
        <f>SUMIF('ПО КОРИСНИЦИМА'!$G$16:$G$1902,"Свега за пројекат 0601-П48:",'ПО КОРИСНИЦИМА'!$H$16:$H$1902)</f>
        <v>0</v>
      </c>
      <c r="E96" s="248"/>
      <c r="F96" s="280"/>
      <c r="G96" s="249">
        <f>SUMIF('ПО КОРИСНИЦИМА'!$G$16:$G$1902,"Свега за пројекат 0601-П48:",'ПО КОРИСНИЦИМА'!$L$16:$L$1902)</f>
        <v>0</v>
      </c>
      <c r="H96" s="249"/>
      <c r="I96" s="287"/>
      <c r="J96" s="246">
        <f t="shared" si="5"/>
        <v>0</v>
      </c>
      <c r="K96" s="246"/>
      <c r="L96" s="279"/>
    </row>
    <row r="97" spans="1:12" hidden="1">
      <c r="A97" s="177"/>
      <c r="B97" s="177" t="s">
        <v>4270</v>
      </c>
      <c r="C97" s="262" t="str">
        <f>IFERROR(VLOOKUP(B97,'ПО КОРИСНИЦИМА'!$C$16:$S$1902,5,FALSE),"")</f>
        <v/>
      </c>
      <c r="D97" s="248">
        <f>SUMIF('ПО КОРИСНИЦИМА'!$G$16:$G$1902,"Свега за пројекат 0601-П49:",'ПО КОРИСНИЦИМА'!$H$16:$H$1902)</f>
        <v>0</v>
      </c>
      <c r="E97" s="248"/>
      <c r="F97" s="280"/>
      <c r="G97" s="249">
        <f>SUMIF('ПО КОРИСНИЦИМА'!$G$16:$G$1902,"Свега за пројекат 0601-П49:",'ПО КОРИСНИЦИМА'!$L$16:$L$1902)</f>
        <v>0</v>
      </c>
      <c r="H97" s="249"/>
      <c r="I97" s="287"/>
      <c r="J97" s="246">
        <f t="shared" si="5"/>
        <v>0</v>
      </c>
      <c r="K97" s="246"/>
      <c r="L97" s="279"/>
    </row>
    <row r="98" spans="1:12" hidden="1">
      <c r="A98" s="188"/>
      <c r="B98" s="188" t="s">
        <v>4271</v>
      </c>
      <c r="C98" s="263" t="str">
        <f>IFERROR(VLOOKUP(B98,'ПО КОРИСНИЦИМА'!$C$16:$S$1902,5,FALSE),"")</f>
        <v/>
      </c>
      <c r="D98" s="250">
        <f>SUMIF('ПО КОРИСНИЦИМА'!$G$16:$G$1902,"Свега за пројекат 0601-П50:",'ПО КОРИСНИЦИМА'!$H$16:$H$1902)</f>
        <v>0</v>
      </c>
      <c r="E98" s="250"/>
      <c r="F98" s="281"/>
      <c r="G98" s="251">
        <f>SUMIF('ПО КОРИСНИЦИМА'!$G$16:$G$1902,"Свега за пројекат 0601-П50:",'ПО КОРИСНИЦИМА'!$L$16:$L$1902)</f>
        <v>0</v>
      </c>
      <c r="H98" s="251"/>
      <c r="I98" s="288"/>
      <c r="J98" s="252">
        <f t="shared" si="5"/>
        <v>0</v>
      </c>
      <c r="K98" s="252"/>
      <c r="L98" s="293"/>
    </row>
    <row r="99" spans="1:12" ht="25.5">
      <c r="A99" s="173" t="s">
        <v>3566</v>
      </c>
      <c r="B99" s="174"/>
      <c r="C99" s="260" t="s">
        <v>3668</v>
      </c>
      <c r="D99" s="242">
        <f>SUM(D100:D129)</f>
        <v>3432500</v>
      </c>
      <c r="E99" s="242">
        <f>SUM(E100:E129)</f>
        <v>7920939.9700000044</v>
      </c>
      <c r="F99" s="282">
        <f t="shared" ref="F99:F105" si="6">E99/D99</f>
        <v>2.3076299985433368</v>
      </c>
      <c r="G99" s="243">
        <f>SUM(G100:G129)</f>
        <v>92351705</v>
      </c>
      <c r="H99" s="243">
        <f>SUM(H102:H106)</f>
        <v>0</v>
      </c>
      <c r="I99" s="289"/>
      <c r="J99" s="242">
        <f t="shared" si="5"/>
        <v>95784205</v>
      </c>
      <c r="K99" s="242">
        <f>E99+H99</f>
        <v>7920939.9700000044</v>
      </c>
      <c r="L99" s="282">
        <f t="shared" ref="L99:L105" si="7">K99/J99</f>
        <v>8.2695680044533482E-2</v>
      </c>
    </row>
    <row r="100" spans="1:12">
      <c r="A100" s="175"/>
      <c r="B100" s="175" t="s">
        <v>5418</v>
      </c>
      <c r="C100" s="264" t="s">
        <v>5082</v>
      </c>
      <c r="D100" s="244">
        <v>1500000</v>
      </c>
      <c r="E100" s="244"/>
      <c r="F100" s="278">
        <f t="shared" si="6"/>
        <v>0</v>
      </c>
      <c r="G100" s="245">
        <v>19000000</v>
      </c>
      <c r="H100" s="245"/>
      <c r="I100" s="285"/>
      <c r="J100" s="244">
        <f t="shared" si="5"/>
        <v>20500000</v>
      </c>
      <c r="K100" s="244"/>
      <c r="L100" s="278">
        <f t="shared" si="7"/>
        <v>0</v>
      </c>
    </row>
    <row r="101" spans="1:12">
      <c r="A101" s="175"/>
      <c r="B101" s="175" t="s">
        <v>5489</v>
      </c>
      <c r="C101" s="264" t="s">
        <v>5490</v>
      </c>
      <c r="D101" s="244"/>
      <c r="E101" s="244"/>
      <c r="F101" s="278"/>
      <c r="G101" s="245">
        <v>73351705</v>
      </c>
      <c r="H101" s="245"/>
      <c r="I101" s="285"/>
      <c r="J101" s="244"/>
      <c r="K101" s="244"/>
      <c r="L101" s="278"/>
    </row>
    <row r="102" spans="1:12" ht="12.75" customHeight="1">
      <c r="A102" s="177"/>
      <c r="B102" s="177" t="s">
        <v>4043</v>
      </c>
      <c r="C102" s="265" t="s">
        <v>5022</v>
      </c>
      <c r="D102" s="246">
        <f>SUMIF('ПО КОРИСНИЦИМА'!$G$16:$G$1902,"Свега за програмску активност 1501-0002:",'ПО КОРИСНИЦИМА'!$H$16:$H$1902)</f>
        <v>1932500</v>
      </c>
      <c r="E102" s="246">
        <f>SUMIF('ПО КОРИСНИЦИМА'!$G$16:$G$1902,"Свега за програмску активност 1501-0002:",'ПО КОРИСНИЦИМА'!$I$16:$I$1902)</f>
        <v>4680064.0400000038</v>
      </c>
      <c r="F102" s="279">
        <f t="shared" si="6"/>
        <v>2.4217666442432102</v>
      </c>
      <c r="G102" s="247">
        <f>SUMIF('ПО КОРИСНИЦИМА'!$G$16:$G$1902,"Свега за програмску активност 1501-0002:",'ПО КОРИСНИЦИМА'!$L$16:$L$1902)</f>
        <v>0</v>
      </c>
      <c r="H102" s="247">
        <v>0</v>
      </c>
      <c r="I102" s="286"/>
      <c r="J102" s="246">
        <f t="shared" si="5"/>
        <v>1932500</v>
      </c>
      <c r="K102" s="246">
        <f t="shared" si="5"/>
        <v>4680064.0400000038</v>
      </c>
      <c r="L102" s="279">
        <f t="shared" si="7"/>
        <v>2.4217666442432102</v>
      </c>
    </row>
    <row r="103" spans="1:12" hidden="1">
      <c r="A103" s="177"/>
      <c r="B103" s="177" t="s">
        <v>4044</v>
      </c>
      <c r="C103" s="265" t="s">
        <v>4045</v>
      </c>
      <c r="D103" s="246">
        <f>SUMIF('ПО КОРИСНИЦИМА'!$G$16:$G$1902,"Свега за програмску активност 1501-0003:",'ПО КОРИСНИЦИМА'!$H$16:$H$1902)</f>
        <v>0</v>
      </c>
      <c r="E103" s="246">
        <f>SUMIF('ПО КОРИСНИЦИМА'!$G$16:$G$1902,"Свега за програмску активност 1501-0003:",'ПО КОРИСНИЦИМА'!$H$16:$H$1902)</f>
        <v>0</v>
      </c>
      <c r="F103" s="279" t="e">
        <f t="shared" si="6"/>
        <v>#DIV/0!</v>
      </c>
      <c r="G103" s="247">
        <f>SUMIF('ПО КОРИСНИЦИМА'!$G$16:$G$1902,"Свега за програмску активност 1501-0003:",'ПО КОРИСНИЦИМА'!$L$16:$L$1902)</f>
        <v>0</v>
      </c>
      <c r="H103" s="247"/>
      <c r="I103" s="286"/>
      <c r="J103" s="246">
        <f t="shared" si="5"/>
        <v>0</v>
      </c>
      <c r="K103" s="246">
        <f t="shared" si="5"/>
        <v>0</v>
      </c>
      <c r="L103" s="279" t="e">
        <f t="shared" si="7"/>
        <v>#DIV/0!</v>
      </c>
    </row>
    <row r="104" spans="1:12" hidden="1">
      <c r="A104" s="177"/>
      <c r="B104" s="177"/>
      <c r="C104" s="265"/>
      <c r="D104" s="246">
        <f>SUMIF('ПО КОРИСНИЦИМА'!$G$16:$G$1902,"Свега за програмску активност 1501-0004:",'ПО КОРИСНИЦИМА'!$H$16:$H$1902)</f>
        <v>0</v>
      </c>
      <c r="E104" s="246">
        <f>SUMIF('ПО КОРИСНИЦИМА'!$G$16:$G$1902,"Свега за програмску активност 1501-0004:",'ПО КОРИСНИЦИМА'!$H$16:$H$1902)</f>
        <v>0</v>
      </c>
      <c r="F104" s="279" t="e">
        <f t="shared" si="6"/>
        <v>#DIV/0!</v>
      </c>
      <c r="G104" s="247">
        <f>SUMIF('ПО КОРИСНИЦИМА'!$G$16:$G$1902,"Свега за програмску активност 1501-0004:",'ПО КОРИСНИЦИМА'!$L$16:$L$1902)</f>
        <v>0</v>
      </c>
      <c r="H104" s="247"/>
      <c r="I104" s="286"/>
      <c r="J104" s="246">
        <f t="shared" si="5"/>
        <v>0</v>
      </c>
      <c r="K104" s="246">
        <f t="shared" si="5"/>
        <v>0</v>
      </c>
      <c r="L104" s="279" t="e">
        <f t="shared" si="7"/>
        <v>#DIV/0!</v>
      </c>
    </row>
    <row r="105" spans="1:12" hidden="1">
      <c r="A105" s="177"/>
      <c r="B105" s="177"/>
      <c r="C105" s="265"/>
      <c r="D105" s="246">
        <f>SUMIF('ПО КОРИСНИЦИМА'!$G$16:$G$1902,"Свега за програмску активност 1501-0005:",'ПО КОРИСНИЦИМА'!$H$16:$H$1902)</f>
        <v>0</v>
      </c>
      <c r="E105" s="246">
        <f>SUMIF('ПО КОРИСНИЦИМА'!$G$16:$G$1902,"Свега за програмску активност 1501-0005:",'ПО КОРИСНИЦИМА'!$H$16:$H$1902)</f>
        <v>0</v>
      </c>
      <c r="F105" s="279" t="e">
        <f t="shared" si="6"/>
        <v>#DIV/0!</v>
      </c>
      <c r="G105" s="247">
        <f>SUMIF('ПО КОРИСНИЦИМА'!$G$16:$G$1902,"Свега за програмску активност 1501-0005:",'ПО КОРИСНИЦИМА'!$L$16:$L$1902)</f>
        <v>0</v>
      </c>
      <c r="H105" s="247">
        <f>SUMIF('ПО КОРИСНИЦИМА'!$G$16:$G$1902,"Свега за програмску активност 1501-0005:",'ПО КОРИСНИЦИМА'!$M$16:$M$1902)</f>
        <v>0</v>
      </c>
      <c r="I105" s="286"/>
      <c r="J105" s="246">
        <f t="shared" si="5"/>
        <v>0</v>
      </c>
      <c r="K105" s="246">
        <f t="shared" si="5"/>
        <v>0</v>
      </c>
      <c r="L105" s="279" t="e">
        <f t="shared" si="7"/>
        <v>#DIV/0!</v>
      </c>
    </row>
    <row r="106" spans="1:12" hidden="1">
      <c r="A106" s="177"/>
      <c r="B106" s="177" t="s">
        <v>4272</v>
      </c>
      <c r="C106" s="262" t="str">
        <f>IFERROR(VLOOKUP(B106,'ПО КОРИСНИЦИМА'!$C$16:$S$1902,5,FALSE),"")</f>
        <v>Изградња индустријске зоне</v>
      </c>
      <c r="D106" s="248">
        <f>SUMIF('ПО КОРИСНИЦИМА'!$G$16:$G$1902,"Свега за пројекат 1501-П1:",'ПО КОРИСНИЦИМА'!$H$16:$H$1902)</f>
        <v>0</v>
      </c>
      <c r="E106" s="248">
        <f>SUMIF('ПО КОРИСНИЦИМА'!$G$16:$G$1902,"Свега за пројекат 1501-П1:",'ПО КОРИСНИЦИМА'!$I$16:$I$1902)</f>
        <v>3240875.93</v>
      </c>
      <c r="F106" s="280" t="e">
        <f>E106/D106</f>
        <v>#DIV/0!</v>
      </c>
      <c r="G106" s="249">
        <f>SUMIF('ПО КОРИСНИЦИМА'!$G$16:$G$1902,"Свега за пројекат 1501-П1:",'ПО КОРИСНИЦИМА'!$L$16:$L$1902)</f>
        <v>0</v>
      </c>
      <c r="H106" s="249">
        <f>SUMIF('ПО КОРИСНИЦИМА'!$G$16:$G$1902,"Свега за пројекат 1501-П1:",'ПО КОРИСНИЦИМА'!$M$16:$M$1902)</f>
        <v>0</v>
      </c>
      <c r="I106" s="287" t="e">
        <f>H106/G106</f>
        <v>#DIV/0!</v>
      </c>
      <c r="J106" s="246">
        <f>D106+G106</f>
        <v>0</v>
      </c>
      <c r="K106" s="246">
        <f>E106+H106</f>
        <v>3240875.93</v>
      </c>
      <c r="L106" s="279" t="e">
        <f>K106/J106</f>
        <v>#DIV/0!</v>
      </c>
    </row>
    <row r="107" spans="1:12" hidden="1">
      <c r="A107" s="177"/>
      <c r="B107" s="177" t="s">
        <v>4273</v>
      </c>
      <c r="C107" s="262" t="str">
        <f>IFERROR(VLOOKUP(B107,'ПО КОРИСНИЦИМА'!$C$16:$S$1902,5,FALSE),"")</f>
        <v/>
      </c>
      <c r="D107" s="248">
        <f>SUMIF('ПО КОРИСНИЦИМА'!$G$16:$G$1902,"Свега за пројекат 1501-П2:",'ПО КОРИСНИЦИМА'!$H$16:$H$1902)</f>
        <v>0</v>
      </c>
      <c r="E107" s="248">
        <f>SUMIF('ПО КОРИСНИЦИМА'!$G$16:$G$1902,"Свега за пројекат 1501-П2:",'ПО КОРИСНИЦИМА'!$I$16:$I$1902)</f>
        <v>0</v>
      </c>
      <c r="F107" s="280" t="e">
        <f>E107/D107</f>
        <v>#DIV/0!</v>
      </c>
      <c r="G107" s="249">
        <f>SUMIF('ПО КОРИСНИЦИМА'!$G$16:$G$1902,"Свега за пројекат 1501-П2:",'ПО КОРИСНИЦИМА'!$L$16:$L$1902)</f>
        <v>0</v>
      </c>
      <c r="H107" s="249">
        <f>SUMIF('ПО КОРИСНИЦИМА'!$G$16:$G$1902,"Свега за пројекат 1501-П2:",'ПО КОРИСНИЦИМА'!$M$16:$M$1902)</f>
        <v>0</v>
      </c>
      <c r="I107" s="287"/>
      <c r="J107" s="246">
        <f>D107+G107</f>
        <v>0</v>
      </c>
      <c r="K107" s="246">
        <f>E107+H107</f>
        <v>0</v>
      </c>
      <c r="L107" s="279" t="e">
        <f>K107/J107</f>
        <v>#DIV/0!</v>
      </c>
    </row>
    <row r="108" spans="1:12" hidden="1">
      <c r="A108" s="177"/>
      <c r="B108" s="177" t="s">
        <v>4274</v>
      </c>
      <c r="C108" s="262" t="str">
        <f>IFERROR(VLOOKUP(B108,'ПО КОРИСНИЦИМА'!$C$16:$S$1902,5,FALSE),"")</f>
        <v/>
      </c>
      <c r="D108" s="248">
        <f>SUMIF('ПО КОРИСНИЦИМА'!$G$16:$G$1902,"Свега за пројекат 1501-П3:",'ПО КОРИСНИЦИМА'!$H$16:$H$1902)</f>
        <v>0</v>
      </c>
      <c r="E108" s="248"/>
      <c r="F108" s="280"/>
      <c r="G108" s="249">
        <f>SUMIF('ПО КОРИСНИЦИМА'!$G$16:$G$1902,"Свега за пројекат 1501-П3:",'ПО КОРИСНИЦИМА'!$L$16:$L$1902)</f>
        <v>0</v>
      </c>
      <c r="H108" s="249"/>
      <c r="I108" s="287"/>
      <c r="J108" s="246">
        <f t="shared" si="5"/>
        <v>0</v>
      </c>
      <c r="K108" s="246"/>
      <c r="L108" s="279"/>
    </row>
    <row r="109" spans="1:12" hidden="1">
      <c r="A109" s="177"/>
      <c r="B109" s="177" t="s">
        <v>4275</v>
      </c>
      <c r="C109" s="265"/>
      <c r="D109" s="248">
        <f>SUMIF('ПО КОРИСНИЦИМА'!$G$16:$G$1902,"Свега за пројекат 1501-П4:",'ПО КОРИСНИЦИМА'!$H$16:$H$1902)</f>
        <v>0</v>
      </c>
      <c r="E109" s="248"/>
      <c r="F109" s="280"/>
      <c r="G109" s="249">
        <f>SUMIF('ПО КОРИСНИЦИМА'!$G$16:$G$1902,"Свега за пројекат 1501-П4:",'ПО КОРИСНИЦИМА'!$L$16:$L$1902)</f>
        <v>0</v>
      </c>
      <c r="H109" s="249"/>
      <c r="I109" s="287"/>
      <c r="J109" s="246">
        <f t="shared" si="5"/>
        <v>0</v>
      </c>
      <c r="K109" s="246"/>
      <c r="L109" s="279"/>
    </row>
    <row r="110" spans="1:12" hidden="1">
      <c r="A110" s="177"/>
      <c r="B110" s="177" t="s">
        <v>4276</v>
      </c>
      <c r="C110" s="265"/>
      <c r="D110" s="248">
        <f>SUMIF('ПО КОРИСНИЦИМА'!$G$16:$G$1902,"Свега за пројекат 1501-П5:",'ПО КОРИСНИЦИМА'!$H$16:$H$1902)</f>
        <v>0</v>
      </c>
      <c r="E110" s="248"/>
      <c r="F110" s="280"/>
      <c r="G110" s="249">
        <f>SUMIF('ПО КОРИСНИЦИМА'!$G$16:$G$1902,"Свега за пројекат 1501-П5:",'ПО КОРИСНИЦИМА'!$L$16:$L$1902)</f>
        <v>0</v>
      </c>
      <c r="H110" s="249"/>
      <c r="I110" s="287"/>
      <c r="J110" s="246">
        <f t="shared" si="5"/>
        <v>0</v>
      </c>
      <c r="K110" s="246"/>
      <c r="L110" s="279"/>
    </row>
    <row r="111" spans="1:12" hidden="1">
      <c r="A111" s="177"/>
      <c r="B111" s="177" t="s">
        <v>4277</v>
      </c>
      <c r="C111" s="265"/>
      <c r="D111" s="248">
        <f>SUMIF('ПО КОРИСНИЦИМА'!$G$16:$G$1902,"Свега за пројекат 1501-П6:",'ПО КОРИСНИЦИМА'!$H$16:$H$1902)</f>
        <v>0</v>
      </c>
      <c r="E111" s="248"/>
      <c r="F111" s="280"/>
      <c r="G111" s="249">
        <f>SUMIF('ПО КОРИСНИЦИМА'!$G$16:$G$1902,"Свега за пројекат 1501-П6:",'ПО КОРИСНИЦИМА'!$L$16:$L$1902)</f>
        <v>0</v>
      </c>
      <c r="H111" s="249"/>
      <c r="I111" s="287"/>
      <c r="J111" s="246">
        <f t="shared" si="5"/>
        <v>0</v>
      </c>
      <c r="K111" s="246"/>
      <c r="L111" s="279"/>
    </row>
    <row r="112" spans="1:12" hidden="1">
      <c r="A112" s="177"/>
      <c r="B112" s="177" t="s">
        <v>4278</v>
      </c>
      <c r="C112" s="265"/>
      <c r="D112" s="248">
        <f>SUMIF('ПО КОРИСНИЦИМА'!$G$16:$G$1902,"Свега за пројекат 1501-П7:",'ПО КОРИСНИЦИМА'!$H$16:$H$1902)</f>
        <v>0</v>
      </c>
      <c r="E112" s="248"/>
      <c r="F112" s="280"/>
      <c r="G112" s="249">
        <f>SUMIF('ПО КОРИСНИЦИМА'!$G$16:$G$1902,"Свега за пројекат 1501-П7:",'ПО КОРИСНИЦИМА'!$L$16:$L$1902)</f>
        <v>0</v>
      </c>
      <c r="H112" s="249"/>
      <c r="I112" s="287"/>
      <c r="J112" s="246">
        <f t="shared" si="5"/>
        <v>0</v>
      </c>
      <c r="K112" s="246"/>
      <c r="L112" s="279"/>
    </row>
    <row r="113" spans="1:12" hidden="1">
      <c r="A113" s="177"/>
      <c r="B113" s="177" t="s">
        <v>4279</v>
      </c>
      <c r="C113" s="265"/>
      <c r="D113" s="248">
        <f>SUMIF('ПО КОРИСНИЦИМА'!$G$16:$G$1902,"Свега за пројекат 1501-П8:",'ПО КОРИСНИЦИМА'!$H$16:$H$1902)</f>
        <v>0</v>
      </c>
      <c r="E113" s="248"/>
      <c r="F113" s="280"/>
      <c r="G113" s="249">
        <f>SUMIF('ПО КОРИСНИЦИМА'!$G$16:$G$1902,"Свега за пројекат 1501-П8:",'ПО КОРИСНИЦИМА'!$L$16:$L$1902)</f>
        <v>0</v>
      </c>
      <c r="H113" s="249"/>
      <c r="I113" s="287"/>
      <c r="J113" s="246">
        <f t="shared" si="5"/>
        <v>0</v>
      </c>
      <c r="K113" s="246"/>
      <c r="L113" s="279"/>
    </row>
    <row r="114" spans="1:12" hidden="1">
      <c r="A114" s="177"/>
      <c r="B114" s="177" t="s">
        <v>4280</v>
      </c>
      <c r="C114" s="265"/>
      <c r="D114" s="248">
        <f>SUMIF('ПО КОРИСНИЦИМА'!$G$16:$G$1902,"Свега за пројекат 1501-П9:",'ПО КОРИСНИЦИМА'!$H$16:$H$1902)</f>
        <v>0</v>
      </c>
      <c r="E114" s="248"/>
      <c r="F114" s="280"/>
      <c r="G114" s="249">
        <f>SUMIF('ПО КОРИСНИЦИМА'!$G$16:$G$1902,"Свега за пројекат 1501-П9:",'ПО КОРИСНИЦИМА'!$L$16:$L$1902)</f>
        <v>0</v>
      </c>
      <c r="H114" s="249"/>
      <c r="I114" s="287"/>
      <c r="J114" s="246">
        <f t="shared" si="5"/>
        <v>0</v>
      </c>
      <c r="K114" s="246"/>
      <c r="L114" s="279"/>
    </row>
    <row r="115" spans="1:12" hidden="1">
      <c r="A115" s="177"/>
      <c r="B115" s="177" t="s">
        <v>4281</v>
      </c>
      <c r="C115" s="265"/>
      <c r="D115" s="248">
        <f>SUMIF('ПО КОРИСНИЦИМА'!$G$16:$G$1902,"Свега за пројекат 1501-П10:",'ПО КОРИСНИЦИМА'!$H$16:$H$1902)</f>
        <v>0</v>
      </c>
      <c r="E115" s="248"/>
      <c r="F115" s="280"/>
      <c r="G115" s="249">
        <f>SUMIF('ПО КОРИСНИЦИМА'!$G$16:$G$1902,"Свега за пројекат 1501-П10:",'ПО КОРИСНИЦИМА'!$L$16:$L$1902)</f>
        <v>0</v>
      </c>
      <c r="H115" s="249"/>
      <c r="I115" s="287"/>
      <c r="J115" s="246">
        <f t="shared" si="5"/>
        <v>0</v>
      </c>
      <c r="K115" s="246"/>
      <c r="L115" s="279"/>
    </row>
    <row r="116" spans="1:12" hidden="1">
      <c r="A116" s="177"/>
      <c r="B116" s="177" t="s">
        <v>4282</v>
      </c>
      <c r="C116" s="265"/>
      <c r="D116" s="248">
        <f>SUMIF('ПО КОРИСНИЦИМА'!$G$16:$G$1902,"Свега за пројекат 1501-П11:",'ПО КОРИСНИЦИМА'!$H$16:$H$1902)</f>
        <v>0</v>
      </c>
      <c r="E116" s="248"/>
      <c r="F116" s="280"/>
      <c r="G116" s="249">
        <f>SUMIF('ПО КОРИСНИЦИМА'!$G$16:$G$1902,"Свега за пројекат 1501-П11:",'ПО КОРИСНИЦИМА'!$L$16:$L$1902)</f>
        <v>0</v>
      </c>
      <c r="H116" s="249"/>
      <c r="I116" s="287"/>
      <c r="J116" s="246">
        <f t="shared" si="5"/>
        <v>0</v>
      </c>
      <c r="K116" s="246"/>
      <c r="L116" s="279"/>
    </row>
    <row r="117" spans="1:12" hidden="1">
      <c r="A117" s="177"/>
      <c r="B117" s="177" t="s">
        <v>4283</v>
      </c>
      <c r="C117" s="265"/>
      <c r="D117" s="248">
        <f>SUMIF('ПО КОРИСНИЦИМА'!$G$16:$G$1902,"Свега за пројекат 1501-П12:",'ПО КОРИСНИЦИМА'!$H$16:$H$1902)</f>
        <v>0</v>
      </c>
      <c r="E117" s="248"/>
      <c r="F117" s="280"/>
      <c r="G117" s="249">
        <f>SUMIF('ПО КОРИСНИЦИМА'!$G$16:$G$1902,"Свега за пројекат 1501-П12:",'ПО КОРИСНИЦИМА'!$L$16:$L$1902)</f>
        <v>0</v>
      </c>
      <c r="H117" s="249"/>
      <c r="I117" s="287"/>
      <c r="J117" s="246">
        <f t="shared" si="5"/>
        <v>0</v>
      </c>
      <c r="K117" s="246"/>
      <c r="L117" s="279"/>
    </row>
    <row r="118" spans="1:12" hidden="1">
      <c r="A118" s="177"/>
      <c r="B118" s="177" t="s">
        <v>4284</v>
      </c>
      <c r="C118" s="265"/>
      <c r="D118" s="248">
        <f>SUMIF('ПО КОРИСНИЦИМА'!$G$16:$G$1902,"Свега за пројекат 1501-П13:",'ПО КОРИСНИЦИМА'!$H$16:$H$1902)</f>
        <v>0</v>
      </c>
      <c r="E118" s="248"/>
      <c r="F118" s="280"/>
      <c r="G118" s="249">
        <f>SUMIF('ПО КОРИСНИЦИМА'!$G$16:$G$1902,"Свега за пројекат 1501-П13:",'ПО КОРИСНИЦИМА'!$L$16:$L$1902)</f>
        <v>0</v>
      </c>
      <c r="H118" s="249"/>
      <c r="I118" s="287"/>
      <c r="J118" s="246">
        <f t="shared" si="5"/>
        <v>0</v>
      </c>
      <c r="K118" s="246"/>
      <c r="L118" s="279"/>
    </row>
    <row r="119" spans="1:12" hidden="1">
      <c r="A119" s="177"/>
      <c r="B119" s="177" t="s">
        <v>4285</v>
      </c>
      <c r="C119" s="265"/>
      <c r="D119" s="248">
        <f>SUMIF('ПО КОРИСНИЦИМА'!$G$16:$G$1902,"Свега за пројекат 1501-П14:",'ПО КОРИСНИЦИМА'!$H$16:$H$1902)</f>
        <v>0</v>
      </c>
      <c r="E119" s="248"/>
      <c r="F119" s="280"/>
      <c r="G119" s="249">
        <f>SUMIF('ПО КОРИСНИЦИМА'!$G$16:$G$1902,"Свега за пројекат 1501-П14:",'ПО КОРИСНИЦИМА'!$L$16:$L$1902)</f>
        <v>0</v>
      </c>
      <c r="H119" s="249"/>
      <c r="I119" s="287"/>
      <c r="J119" s="246">
        <f t="shared" si="5"/>
        <v>0</v>
      </c>
      <c r="K119" s="246"/>
      <c r="L119" s="279"/>
    </row>
    <row r="120" spans="1:12" hidden="1">
      <c r="A120" s="177"/>
      <c r="B120" s="177" t="s">
        <v>4286</v>
      </c>
      <c r="C120" s="265"/>
      <c r="D120" s="248">
        <f>SUMIF('ПО КОРИСНИЦИМА'!$G$16:$G$1902,"Свега за пројекат 1501-П15:",'ПО КОРИСНИЦИМА'!$H$16:$H$1902)</f>
        <v>0</v>
      </c>
      <c r="E120" s="248"/>
      <c r="F120" s="280"/>
      <c r="G120" s="249">
        <f>SUMIF('ПО КОРИСНИЦИМА'!$G$16:$G$1902,"Свега за пројекат 1501-П15:",'ПО КОРИСНИЦИМА'!$L$16:$L$1902)</f>
        <v>0</v>
      </c>
      <c r="H120" s="249"/>
      <c r="I120" s="287"/>
      <c r="J120" s="246">
        <f t="shared" si="5"/>
        <v>0</v>
      </c>
      <c r="K120" s="246"/>
      <c r="L120" s="279"/>
    </row>
    <row r="121" spans="1:12" hidden="1">
      <c r="A121" s="177"/>
      <c r="B121" s="177" t="s">
        <v>4287</v>
      </c>
      <c r="C121" s="265"/>
      <c r="D121" s="248">
        <f>SUMIF('ПО КОРИСНИЦИМА'!$G$16:$G$1902,"Свега за пројекат 1501-П16:",'ПО КОРИСНИЦИМА'!$H$16:$H$1902)</f>
        <v>0</v>
      </c>
      <c r="E121" s="248"/>
      <c r="F121" s="280"/>
      <c r="G121" s="249">
        <f>SUMIF('ПО КОРИСНИЦИМА'!$G$16:$G$1902,"Свега за пројекат 1501-П16:",'ПО КОРИСНИЦИМА'!$L$16:$L$1902)</f>
        <v>0</v>
      </c>
      <c r="H121" s="249"/>
      <c r="I121" s="287"/>
      <c r="J121" s="246">
        <f t="shared" si="5"/>
        <v>0</v>
      </c>
      <c r="K121" s="246"/>
      <c r="L121" s="279"/>
    </row>
    <row r="122" spans="1:12" hidden="1">
      <c r="A122" s="177"/>
      <c r="B122" s="177" t="s">
        <v>4288</v>
      </c>
      <c r="C122" s="265"/>
      <c r="D122" s="248">
        <f>SUMIF('ПО КОРИСНИЦИМА'!$G$16:$G$1902,"Свега за пројекат 1501-П17:",'ПО КОРИСНИЦИМА'!$H$16:$H$1902)</f>
        <v>0</v>
      </c>
      <c r="E122" s="248"/>
      <c r="F122" s="280"/>
      <c r="G122" s="249">
        <f>SUMIF('ПО КОРИСНИЦИМА'!$G$16:$G$1902,"Свега за пројекат 1501-П17:",'ПО КОРИСНИЦИМА'!$L$16:$L$1902)</f>
        <v>0</v>
      </c>
      <c r="H122" s="249"/>
      <c r="I122" s="287"/>
      <c r="J122" s="246">
        <f t="shared" si="5"/>
        <v>0</v>
      </c>
      <c r="K122" s="246"/>
      <c r="L122" s="279"/>
    </row>
    <row r="123" spans="1:12" hidden="1">
      <c r="A123" s="177"/>
      <c r="B123" s="177" t="s">
        <v>4289</v>
      </c>
      <c r="C123" s="265"/>
      <c r="D123" s="248">
        <f>SUMIF('ПО КОРИСНИЦИМА'!$G$16:$G$1902,"Свега за пројекат 1501-П18:",'ПО КОРИСНИЦИМА'!$H$16:$H$1902)</f>
        <v>0</v>
      </c>
      <c r="E123" s="248"/>
      <c r="F123" s="280"/>
      <c r="G123" s="249">
        <f>SUMIF('ПО КОРИСНИЦИМА'!$G$16:$G$1902,"Свега за пројекат 1501-П18:",'ПО КОРИСНИЦИМА'!$L$16:$L$1902)</f>
        <v>0</v>
      </c>
      <c r="H123" s="249"/>
      <c r="I123" s="287"/>
      <c r="J123" s="246">
        <f t="shared" si="5"/>
        <v>0</v>
      </c>
      <c r="K123" s="246"/>
      <c r="L123" s="279"/>
    </row>
    <row r="124" spans="1:12" hidden="1">
      <c r="A124" s="177"/>
      <c r="B124" s="177" t="s">
        <v>4290</v>
      </c>
      <c r="C124" s="265"/>
      <c r="D124" s="248">
        <f>SUMIF('ПО КОРИСНИЦИМА'!$G$16:$G$1902,"Свега за пројекат 1501-П19:",'ПО КОРИСНИЦИМА'!$H$16:$H$1902)</f>
        <v>0</v>
      </c>
      <c r="E124" s="248"/>
      <c r="F124" s="280"/>
      <c r="G124" s="249">
        <f>SUMIF('ПО КОРИСНИЦИМА'!$G$16:$G$1902,"Свега за пројекат 1501-П19:",'ПО КОРИСНИЦИМА'!$L$16:$L$1902)</f>
        <v>0</v>
      </c>
      <c r="H124" s="249"/>
      <c r="I124" s="287"/>
      <c r="J124" s="246">
        <f t="shared" si="5"/>
        <v>0</v>
      </c>
      <c r="K124" s="246"/>
      <c r="L124" s="279"/>
    </row>
    <row r="125" spans="1:12" hidden="1">
      <c r="A125" s="177"/>
      <c r="B125" s="177" t="s">
        <v>4291</v>
      </c>
      <c r="C125" s="265"/>
      <c r="D125" s="248">
        <f>SUMIF('ПО КОРИСНИЦИМА'!$G$16:$G$1902,"Свега за пројекат 1501-П20:",'ПО КОРИСНИЦИМА'!$H$16:$H$1902)</f>
        <v>0</v>
      </c>
      <c r="E125" s="248"/>
      <c r="F125" s="280"/>
      <c r="G125" s="249">
        <f>SUMIF('ПО КОРИСНИЦИМА'!$G$16:$G$1902,"Свега за пројекат 1501-П20:",'ПО КОРИСНИЦИМА'!$L$16:$L$1902)</f>
        <v>0</v>
      </c>
      <c r="H125" s="249"/>
      <c r="I125" s="287"/>
      <c r="J125" s="246">
        <f t="shared" ref="J125:J156" si="8">D125+G125</f>
        <v>0</v>
      </c>
      <c r="K125" s="246"/>
      <c r="L125" s="279"/>
    </row>
    <row r="126" spans="1:12" hidden="1">
      <c r="A126" s="177"/>
      <c r="B126" s="177" t="s">
        <v>4292</v>
      </c>
      <c r="C126" s="265"/>
      <c r="D126" s="248">
        <f>SUMIF('ПО КОРИСНИЦИМА'!$G$16:$G$1902,"Свега за пројекат 1501-П21:",'ПО КОРИСНИЦИМА'!$H$16:$H$1902)</f>
        <v>0</v>
      </c>
      <c r="E126" s="248"/>
      <c r="F126" s="280"/>
      <c r="G126" s="249">
        <f>SUMIF('ПО КОРИСНИЦИМА'!$G$16:$G$1902,"Свега за пројекат 1501-П21:",'ПО КОРИСНИЦИМА'!$L$16:$L$1902)</f>
        <v>0</v>
      </c>
      <c r="H126" s="249"/>
      <c r="I126" s="287"/>
      <c r="J126" s="246">
        <f t="shared" si="8"/>
        <v>0</v>
      </c>
      <c r="K126" s="246"/>
      <c r="L126" s="279"/>
    </row>
    <row r="127" spans="1:12" hidden="1">
      <c r="A127" s="177"/>
      <c r="B127" s="177" t="s">
        <v>4293</v>
      </c>
      <c r="C127" s="265"/>
      <c r="D127" s="248">
        <f>SUMIF('ПО КОРИСНИЦИМА'!$G$16:$G$1902,"Свега за пројекат 1501-П22:",'ПО КОРИСНИЦИМА'!$H$16:$H$1902)</f>
        <v>0</v>
      </c>
      <c r="E127" s="248"/>
      <c r="F127" s="280"/>
      <c r="G127" s="249">
        <f>SUMIF('ПО КОРИСНИЦИМА'!$G$16:$G$1902,"Свега за пројекат 1501-П22:",'ПО КОРИСНИЦИМА'!$L$16:$L$1902)</f>
        <v>0</v>
      </c>
      <c r="H127" s="249"/>
      <c r="I127" s="287"/>
      <c r="J127" s="246">
        <f t="shared" si="8"/>
        <v>0</v>
      </c>
      <c r="K127" s="246"/>
      <c r="L127" s="279"/>
    </row>
    <row r="128" spans="1:12" hidden="1">
      <c r="A128" s="177"/>
      <c r="B128" s="177" t="s">
        <v>4294</v>
      </c>
      <c r="C128" s="265"/>
      <c r="D128" s="248">
        <f>SUMIF('ПО КОРИСНИЦИМА'!$G$16:$G$1902,"Свега за пројекат 1501-П23:",'ПО КОРИСНИЦИМА'!$H$16:$H$1902)</f>
        <v>0</v>
      </c>
      <c r="E128" s="248"/>
      <c r="F128" s="280"/>
      <c r="G128" s="249">
        <f>SUMIF('ПО КОРИСНИЦИМА'!$G$16:$G$1902,"Свега за пројекат 1501-П23:",'ПО КОРИСНИЦИМА'!$L$16:$L$1902)</f>
        <v>0</v>
      </c>
      <c r="H128" s="249"/>
      <c r="I128" s="287"/>
      <c r="J128" s="246">
        <f t="shared" si="8"/>
        <v>0</v>
      </c>
      <c r="K128" s="246"/>
      <c r="L128" s="279"/>
    </row>
    <row r="129" spans="1:12" hidden="1">
      <c r="A129" s="179"/>
      <c r="B129" s="177" t="s">
        <v>4295</v>
      </c>
      <c r="C129" s="266"/>
      <c r="D129" s="248">
        <f>SUMIF('ПО КОРИСНИЦИМА'!$G$16:$G$1902,"Свега за пројекат 1501-П24:",'ПО КОРИСНИЦИМА'!$H$16:$H$1902)</f>
        <v>0</v>
      </c>
      <c r="E129" s="248"/>
      <c r="F129" s="280"/>
      <c r="G129" s="249">
        <f>SUMIF('ПО КОРИСНИЦИМА'!$G$16:$G$1902,"Свега за пројекат 1501-П24:",'ПО КОРИСНИЦИМА'!$L$16:$L$1902)</f>
        <v>0</v>
      </c>
      <c r="H129" s="249"/>
      <c r="I129" s="287"/>
      <c r="J129" s="246">
        <f t="shared" si="8"/>
        <v>0</v>
      </c>
      <c r="K129" s="272"/>
      <c r="L129" s="294"/>
    </row>
    <row r="130" spans="1:12" s="180" customFormat="1">
      <c r="A130" s="173" t="s">
        <v>3569</v>
      </c>
      <c r="B130" s="174"/>
      <c r="C130" s="260" t="s">
        <v>3669</v>
      </c>
      <c r="D130" s="242">
        <f>SUM(D131:D156)</f>
        <v>12500000</v>
      </c>
      <c r="E130" s="242">
        <f>SUM(E131:E132)</f>
        <v>10959396.540000003</v>
      </c>
      <c r="F130" s="282">
        <f>E130/D130</f>
        <v>0.87675172320000028</v>
      </c>
      <c r="G130" s="243">
        <f>SUM(G131:G156)</f>
        <v>0</v>
      </c>
      <c r="H130" s="243">
        <v>0</v>
      </c>
      <c r="I130" s="289"/>
      <c r="J130" s="242">
        <f t="shared" si="8"/>
        <v>12500000</v>
      </c>
      <c r="K130" s="242">
        <f>E130+H130</f>
        <v>10959396.540000003</v>
      </c>
      <c r="L130" s="282">
        <f>K130/J130</f>
        <v>0.87675172320000028</v>
      </c>
    </row>
    <row r="131" spans="1:12">
      <c r="A131" s="175"/>
      <c r="B131" s="181" t="s">
        <v>4057</v>
      </c>
      <c r="C131" s="267" t="s">
        <v>4046</v>
      </c>
      <c r="D131" s="244">
        <f>SUMIF('ПО КОРИСНИЦИМА'!$G$16:$G$1902,"Свега за програмску активност 1502-0001:",'ПО КОРИСНИЦИМА'!$H$16:$H$1902)</f>
        <v>12500000</v>
      </c>
      <c r="E131" s="244">
        <f>SUMIF('ПО КОРИСНИЦИМА'!$G$16:$G$1902,"Свега за програмску активност 1502-0001:",'ПО КОРИСНИЦИМА'!$I$16:$I$1902)</f>
        <v>10959396.540000003</v>
      </c>
      <c r="F131" s="278">
        <f>E131/D131</f>
        <v>0.87675172320000028</v>
      </c>
      <c r="G131" s="245">
        <f>SUMIF('ПО КОРИСНИЦИМА'!$G$16:$G$1902,"Свега за програмску активност 1502-0001:",'ПО КОРИСНИЦИМА'!$L$16:$L$1902)</f>
        <v>0</v>
      </c>
      <c r="H131" s="245">
        <v>0</v>
      </c>
      <c r="I131" s="285"/>
      <c r="J131" s="244">
        <f t="shared" si="8"/>
        <v>12500000</v>
      </c>
      <c r="K131" s="244">
        <f>E131+H131</f>
        <v>10959396.540000003</v>
      </c>
      <c r="L131" s="278">
        <f>K131/J131</f>
        <v>0.87675172320000028</v>
      </c>
    </row>
    <row r="132" spans="1:12" hidden="1">
      <c r="A132" s="177"/>
      <c r="B132" s="182" t="s">
        <v>4158</v>
      </c>
      <c r="C132" s="268"/>
      <c r="D132" s="246">
        <f>SUMIF('ПО КОРИСНИЦИМА'!$G$16:$G$1902,"Свега за програмску активност 1502-0002:",'ПО КОРИСНИЦИМА'!$H$16:$H$1902)</f>
        <v>0</v>
      </c>
      <c r="E132" s="246">
        <v>0</v>
      </c>
      <c r="F132" s="279"/>
      <c r="G132" s="247"/>
      <c r="H132" s="247">
        <v>0</v>
      </c>
      <c r="I132" s="286"/>
      <c r="J132" s="246"/>
      <c r="K132" s="246">
        <v>0</v>
      </c>
      <c r="L132" s="279"/>
    </row>
    <row r="133" spans="1:12" hidden="1">
      <c r="A133" s="182"/>
      <c r="B133" s="177" t="s">
        <v>4296</v>
      </c>
      <c r="C133" s="262" t="str">
        <f>IFERROR(VLOOKUP(B133,'ПО КОРИСНИЦИМА'!$C$16:$S$1902,5,FALSE),"")</f>
        <v/>
      </c>
      <c r="D133" s="248">
        <f>SUMIF('ПО КОРИСНИЦИМА'!$G$16:$G$1902,"Свега за пројекат 1502-П1:",'ПО КОРИСНИЦИМА'!$H$16:$H$1902)</f>
        <v>0</v>
      </c>
      <c r="E133" s="248"/>
      <c r="F133" s="280"/>
      <c r="G133" s="249">
        <f>SUMIF('ПО КОРИСНИЦИМА'!$G$16:$G$1902,"Свега за пројекат 1502-П1:",'ПО КОРИСНИЦИМА'!$L$16:$L$1902)</f>
        <v>0</v>
      </c>
      <c r="H133" s="249"/>
      <c r="I133" s="287"/>
      <c r="J133" s="246">
        <f t="shared" si="8"/>
        <v>0</v>
      </c>
      <c r="K133" s="246"/>
      <c r="L133" s="279"/>
    </row>
    <row r="134" spans="1:12" hidden="1">
      <c r="A134" s="182"/>
      <c r="B134" s="177" t="s">
        <v>4297</v>
      </c>
      <c r="C134" s="262" t="str">
        <f>IFERROR(VLOOKUP(B134,'ПО КОРИСНИЦИМА'!$C$16:$S$1902,5,FALSE),"")</f>
        <v/>
      </c>
      <c r="D134" s="248">
        <f>SUMIF('ПО КОРИСНИЦИМА'!$G$16:$G$1902,"Свега за пројекат 1502-П2:",'ПО КОРИСНИЦИМА'!$H$16:$H$1902)</f>
        <v>0</v>
      </c>
      <c r="E134" s="248"/>
      <c r="F134" s="280"/>
      <c r="G134" s="249">
        <f>SUMIF('ПО КОРИСНИЦИМА'!$G$16:$G$1902,"Свега за пројекат 1502-П2:",'ПО КОРИСНИЦИМА'!$L$16:$L$1902)</f>
        <v>0</v>
      </c>
      <c r="H134" s="249"/>
      <c r="I134" s="287"/>
      <c r="J134" s="246">
        <f t="shared" si="8"/>
        <v>0</v>
      </c>
      <c r="K134" s="246"/>
      <c r="L134" s="279"/>
    </row>
    <row r="135" spans="1:12" hidden="1">
      <c r="A135" s="182"/>
      <c r="B135" s="177" t="s">
        <v>4298</v>
      </c>
      <c r="C135" s="262" t="str">
        <f>IFERROR(VLOOKUP(B135,'ПО КОРИСНИЦИМА'!$C$16:$S$1902,5,FALSE),"")</f>
        <v/>
      </c>
      <c r="D135" s="248">
        <f>SUMIF('ПО КОРИСНИЦИМА'!$G$16:$G$1902,"Свега за пројекат 1502-П3:",'ПО КОРИСНИЦИМА'!$H$16:$H$1902)</f>
        <v>0</v>
      </c>
      <c r="E135" s="248"/>
      <c r="F135" s="280"/>
      <c r="G135" s="249">
        <f>SUMIF('ПО КОРИСНИЦИМА'!$G$16:$G$1902,"Свега за пројекат 1502-П3:",'ПО КОРИСНИЦИМА'!$L$16:$L$1902)</f>
        <v>0</v>
      </c>
      <c r="H135" s="249"/>
      <c r="I135" s="287"/>
      <c r="J135" s="246">
        <f t="shared" si="8"/>
        <v>0</v>
      </c>
      <c r="K135" s="246"/>
      <c r="L135" s="279"/>
    </row>
    <row r="136" spans="1:12" hidden="1">
      <c r="A136" s="182"/>
      <c r="B136" s="177" t="s">
        <v>4299</v>
      </c>
      <c r="C136" s="262" t="str">
        <f>IFERROR(VLOOKUP(B136,'ПО КОРИСНИЦИМА'!$C$16:$S$1902,5,FALSE),"")</f>
        <v/>
      </c>
      <c r="D136" s="248">
        <f>SUMIF('ПО КОРИСНИЦИМА'!$G$16:$G$1902,"Свега за пројекат 1502-П4:",'ПО КОРИСНИЦИМА'!$H$16:$H$1902)</f>
        <v>0</v>
      </c>
      <c r="E136" s="248"/>
      <c r="F136" s="280"/>
      <c r="G136" s="249">
        <f>SUMIF('ПО КОРИСНИЦИМА'!$G$16:$G$1902,"Свега за пројекат 1502-П4:",'ПО КОРИСНИЦИМА'!$L$16:$L$1902)</f>
        <v>0</v>
      </c>
      <c r="H136" s="249"/>
      <c r="I136" s="287"/>
      <c r="J136" s="246">
        <f t="shared" si="8"/>
        <v>0</v>
      </c>
      <c r="K136" s="246"/>
      <c r="L136" s="279"/>
    </row>
    <row r="137" spans="1:12" hidden="1">
      <c r="A137" s="182"/>
      <c r="B137" s="177" t="s">
        <v>4300</v>
      </c>
      <c r="C137" s="262" t="str">
        <f>IFERROR(VLOOKUP(B137,'ПО КОРИСНИЦИМА'!$C$16:$S$1902,5,FALSE),"")</f>
        <v/>
      </c>
      <c r="D137" s="248">
        <f>SUMIF('ПО КОРИСНИЦИМА'!$G$16:$G$1902,"Свега за пројекат 1502-П5:",'ПО КОРИСНИЦИМА'!$H$16:$H$1902)</f>
        <v>0</v>
      </c>
      <c r="E137" s="248"/>
      <c r="F137" s="280"/>
      <c r="G137" s="249">
        <f>SUMIF('ПО КОРИСНИЦИМА'!$G$16:$G$1902,"Свега за пројекат 1502-П5:",'ПО КОРИСНИЦИМА'!$L$16:$L$1902)</f>
        <v>0</v>
      </c>
      <c r="H137" s="249"/>
      <c r="I137" s="287"/>
      <c r="J137" s="246">
        <f t="shared" si="8"/>
        <v>0</v>
      </c>
      <c r="K137" s="246"/>
      <c r="L137" s="279"/>
    </row>
    <row r="138" spans="1:12" hidden="1">
      <c r="A138" s="182"/>
      <c r="B138" s="177" t="s">
        <v>4301</v>
      </c>
      <c r="C138" s="262" t="str">
        <f>IFERROR(VLOOKUP(B138,'ПО КОРИСНИЦИМА'!$C$16:$S$1902,5,FALSE),"")</f>
        <v/>
      </c>
      <c r="D138" s="248">
        <f>SUMIF('ПО КОРИСНИЦИМА'!$G$16:$G$1902,"Свега за пројекат 1502-П6:",'ПО КОРИСНИЦИМА'!$H$16:$H$1902)</f>
        <v>0</v>
      </c>
      <c r="E138" s="248"/>
      <c r="F138" s="280"/>
      <c r="G138" s="249">
        <f>SUMIF('ПО КОРИСНИЦИМА'!$G$16:$G$1902,"Свега за пројекат 1502-П6:",'ПО КОРИСНИЦИМА'!$L$16:$L$1902)</f>
        <v>0</v>
      </c>
      <c r="H138" s="249"/>
      <c r="I138" s="287"/>
      <c r="J138" s="246">
        <f t="shared" si="8"/>
        <v>0</v>
      </c>
      <c r="K138" s="246"/>
      <c r="L138" s="279"/>
    </row>
    <row r="139" spans="1:12" hidden="1">
      <c r="A139" s="182"/>
      <c r="B139" s="177" t="s">
        <v>4302</v>
      </c>
      <c r="C139" s="262" t="str">
        <f>IFERROR(VLOOKUP(B139,'ПО КОРИСНИЦИМА'!$C$16:$S$1902,5,FALSE),"")</f>
        <v/>
      </c>
      <c r="D139" s="248">
        <f>SUMIF('ПО КОРИСНИЦИМА'!$G$16:$G$1902,"Свега за пројекат 1502-П7:",'ПО КОРИСНИЦИМА'!$H$16:$H$1902)</f>
        <v>0</v>
      </c>
      <c r="E139" s="248"/>
      <c r="F139" s="280"/>
      <c r="G139" s="249">
        <f>SUMIF('ПО КОРИСНИЦИМА'!$G$16:$G$1902,"Свега за пројекат 1502-П7:",'ПО КОРИСНИЦИМА'!$L$16:$L$1902)</f>
        <v>0</v>
      </c>
      <c r="H139" s="249"/>
      <c r="I139" s="287"/>
      <c r="J139" s="246">
        <f t="shared" si="8"/>
        <v>0</v>
      </c>
      <c r="K139" s="246"/>
      <c r="L139" s="279"/>
    </row>
    <row r="140" spans="1:12" hidden="1">
      <c r="A140" s="182"/>
      <c r="B140" s="177" t="s">
        <v>4303</v>
      </c>
      <c r="C140" s="262" t="str">
        <f>IFERROR(VLOOKUP(B140,'ПО КОРИСНИЦИМА'!$C$16:$S$1902,5,FALSE),"")</f>
        <v/>
      </c>
      <c r="D140" s="248">
        <f>SUMIF('ПО КОРИСНИЦИМА'!$G$16:$G$1902,"Свега за пројекат 1502-П8:",'ПО КОРИСНИЦИМА'!$H$16:$H$1902)</f>
        <v>0</v>
      </c>
      <c r="E140" s="248"/>
      <c r="F140" s="280"/>
      <c r="G140" s="249">
        <f>SUMIF('ПО КОРИСНИЦИМА'!$G$16:$G$1902,"Свега за пројекат 1502-П8:",'ПО КОРИСНИЦИМА'!$L$16:$L$1902)</f>
        <v>0</v>
      </c>
      <c r="H140" s="249"/>
      <c r="I140" s="287"/>
      <c r="J140" s="246">
        <f t="shared" si="8"/>
        <v>0</v>
      </c>
      <c r="K140" s="246"/>
      <c r="L140" s="279"/>
    </row>
    <row r="141" spans="1:12" hidden="1">
      <c r="A141" s="182"/>
      <c r="B141" s="177" t="s">
        <v>4304</v>
      </c>
      <c r="C141" s="262" t="str">
        <f>IFERROR(VLOOKUP(B141,'ПО КОРИСНИЦИМА'!$C$16:$S$1902,5,FALSE),"")</f>
        <v/>
      </c>
      <c r="D141" s="248">
        <f>SUMIF('ПО КОРИСНИЦИМА'!$G$16:$G$1902,"Свега за пројекат 1502-П9:",'ПО КОРИСНИЦИМА'!$H$16:$H$1902)</f>
        <v>0</v>
      </c>
      <c r="E141" s="248"/>
      <c r="F141" s="280"/>
      <c r="G141" s="249">
        <f>SUMIF('ПО КОРИСНИЦИМА'!$G$16:$G$1902,"Свега за пројекат 1502-П9:",'ПО КОРИСНИЦИМА'!$L$16:$L$1902)</f>
        <v>0</v>
      </c>
      <c r="H141" s="249"/>
      <c r="I141" s="287"/>
      <c r="J141" s="246">
        <f t="shared" si="8"/>
        <v>0</v>
      </c>
      <c r="K141" s="246"/>
      <c r="L141" s="279"/>
    </row>
    <row r="142" spans="1:12" hidden="1">
      <c r="A142" s="182"/>
      <c r="B142" s="177" t="s">
        <v>4305</v>
      </c>
      <c r="C142" s="262" t="str">
        <f>IFERROR(VLOOKUP(B142,'ПО КОРИСНИЦИМА'!$C$16:$S$1902,5,FALSE),"")</f>
        <v/>
      </c>
      <c r="D142" s="248">
        <f>SUMIF('ПО КОРИСНИЦИМА'!$G$16:$G$1902,"Свега за пројекат 1502-П10:",'ПО КОРИСНИЦИМА'!$H$16:$H$1902)</f>
        <v>0</v>
      </c>
      <c r="E142" s="248"/>
      <c r="F142" s="280"/>
      <c r="G142" s="249">
        <f>SUMIF('ПО КОРИСНИЦИМА'!$G$16:$G$1902,"Свега за пројекат 1502-П10:",'ПО КОРИСНИЦИМА'!$L$16:$L$1902)</f>
        <v>0</v>
      </c>
      <c r="H142" s="249"/>
      <c r="I142" s="287"/>
      <c r="J142" s="246">
        <f t="shared" si="8"/>
        <v>0</v>
      </c>
      <c r="K142" s="246"/>
      <c r="L142" s="279"/>
    </row>
    <row r="143" spans="1:12" hidden="1">
      <c r="A143" s="182"/>
      <c r="B143" s="177" t="s">
        <v>4306</v>
      </c>
      <c r="C143" s="262" t="str">
        <f>IFERROR(VLOOKUP(B143,'ПО КОРИСНИЦИМА'!$C$16:$S$1902,5,FALSE),"")</f>
        <v/>
      </c>
      <c r="D143" s="248">
        <f>SUMIF('ПО КОРИСНИЦИМА'!$G$16:$G$1902,"Свега за пројекат 1502-П11:",'ПО КОРИСНИЦИМА'!$H$16:$H$1902)</f>
        <v>0</v>
      </c>
      <c r="E143" s="248"/>
      <c r="F143" s="280"/>
      <c r="G143" s="249">
        <f>SUMIF('ПО КОРИСНИЦИМА'!$G$16:$G$1902,"Свега за пројекат 1502-П11:",'ПО КОРИСНИЦИМА'!$L$16:$L$1902)</f>
        <v>0</v>
      </c>
      <c r="H143" s="249"/>
      <c r="I143" s="287"/>
      <c r="J143" s="246">
        <f t="shared" si="8"/>
        <v>0</v>
      </c>
      <c r="K143" s="246"/>
      <c r="L143" s="279"/>
    </row>
    <row r="144" spans="1:12" hidden="1">
      <c r="A144" s="182"/>
      <c r="B144" s="177" t="s">
        <v>4307</v>
      </c>
      <c r="C144" s="262" t="str">
        <f>IFERROR(VLOOKUP(B144,'ПО КОРИСНИЦИМА'!$C$16:$S$1902,5,FALSE),"")</f>
        <v/>
      </c>
      <c r="D144" s="248">
        <f>SUMIF('ПО КОРИСНИЦИМА'!$G$16:$G$1902,"Свега за пројекат 1502-П12:",'ПО КОРИСНИЦИМА'!$H$16:$H$1902)</f>
        <v>0</v>
      </c>
      <c r="E144" s="248"/>
      <c r="F144" s="280"/>
      <c r="G144" s="249">
        <f>SUMIF('ПО КОРИСНИЦИМА'!$G$16:$G$1902,"Свега за пројекат 1502-П12:",'ПО КОРИСНИЦИМА'!$L$16:$L$1902)</f>
        <v>0</v>
      </c>
      <c r="H144" s="249"/>
      <c r="I144" s="287"/>
      <c r="J144" s="246">
        <f t="shared" si="8"/>
        <v>0</v>
      </c>
      <c r="K144" s="246"/>
      <c r="L144" s="279"/>
    </row>
    <row r="145" spans="1:12" hidden="1">
      <c r="A145" s="182"/>
      <c r="B145" s="177" t="s">
        <v>4308</v>
      </c>
      <c r="C145" s="262" t="str">
        <f>IFERROR(VLOOKUP(B145,'ПО КОРИСНИЦИМА'!$C$16:$S$1902,5,FALSE),"")</f>
        <v/>
      </c>
      <c r="D145" s="248">
        <f>SUMIF('ПО КОРИСНИЦИМА'!$G$16:$G$1902,"Свега за пројекат 1502-П13:",'ПО КОРИСНИЦИМА'!$H$16:$H$1902)</f>
        <v>0</v>
      </c>
      <c r="E145" s="248"/>
      <c r="F145" s="280"/>
      <c r="G145" s="249">
        <f>SUMIF('ПО КОРИСНИЦИМА'!$G$16:$G$1902,"Свега за пројекат 1502-П13:",'ПО КОРИСНИЦИМА'!$L$16:$L$1902)</f>
        <v>0</v>
      </c>
      <c r="H145" s="249"/>
      <c r="I145" s="287"/>
      <c r="J145" s="246">
        <f t="shared" si="8"/>
        <v>0</v>
      </c>
      <c r="K145" s="246"/>
      <c r="L145" s="279"/>
    </row>
    <row r="146" spans="1:12" hidden="1">
      <c r="A146" s="182"/>
      <c r="B146" s="177" t="s">
        <v>4309</v>
      </c>
      <c r="C146" s="262" t="str">
        <f>IFERROR(VLOOKUP(B146,'ПО КОРИСНИЦИМА'!$C$16:$S$1902,5,FALSE),"")</f>
        <v/>
      </c>
      <c r="D146" s="248">
        <f>SUMIF('ПО КОРИСНИЦИМА'!$G$16:$G$1902,"Свега за пројекат 1502-П14:",'ПО КОРИСНИЦИМА'!$H$16:$H$1902)</f>
        <v>0</v>
      </c>
      <c r="E146" s="248"/>
      <c r="F146" s="280"/>
      <c r="G146" s="249">
        <f>SUMIF('ПО КОРИСНИЦИМА'!$G$16:$G$1902,"Свега за пројекат 1502-П14:",'ПО КОРИСНИЦИМА'!$L$16:$L$1902)</f>
        <v>0</v>
      </c>
      <c r="H146" s="249"/>
      <c r="I146" s="287"/>
      <c r="J146" s="246">
        <f t="shared" si="8"/>
        <v>0</v>
      </c>
      <c r="K146" s="246"/>
      <c r="L146" s="279"/>
    </row>
    <row r="147" spans="1:12" hidden="1">
      <c r="A147" s="182"/>
      <c r="B147" s="177" t="s">
        <v>4310</v>
      </c>
      <c r="C147" s="262" t="str">
        <f>IFERROR(VLOOKUP(B147,'ПО КОРИСНИЦИМА'!$C$16:$S$1902,5,FALSE),"")</f>
        <v/>
      </c>
      <c r="D147" s="248">
        <f>SUMIF('ПО КОРИСНИЦИМА'!$G$16:$G$1902,"Свега за пројекат 1502-П15:",'ПО КОРИСНИЦИМА'!$H$16:$H$1902)</f>
        <v>0</v>
      </c>
      <c r="E147" s="248"/>
      <c r="F147" s="280"/>
      <c r="G147" s="249">
        <f>SUMIF('ПО КОРИСНИЦИМА'!$G$16:$G$1902,"Свега за пројекат 1502-П15:",'ПО КОРИСНИЦИМА'!$L$16:$L$1902)</f>
        <v>0</v>
      </c>
      <c r="H147" s="249"/>
      <c r="I147" s="287"/>
      <c r="J147" s="246">
        <f t="shared" si="8"/>
        <v>0</v>
      </c>
      <c r="K147" s="246"/>
      <c r="L147" s="279"/>
    </row>
    <row r="148" spans="1:12" hidden="1">
      <c r="A148" s="182"/>
      <c r="B148" s="177" t="s">
        <v>4311</v>
      </c>
      <c r="C148" s="262" t="str">
        <f>IFERROR(VLOOKUP(B148,'ПО КОРИСНИЦИМА'!$C$16:$S$1902,5,FALSE),"")</f>
        <v/>
      </c>
      <c r="D148" s="248">
        <f>SUMIF('ПО КОРИСНИЦИМА'!$G$16:$G$1902,"Свега за пројекат 1502-П16:",'ПО КОРИСНИЦИМА'!$H$16:$H$1902)</f>
        <v>0</v>
      </c>
      <c r="E148" s="248"/>
      <c r="F148" s="280"/>
      <c r="G148" s="249">
        <f>SUMIF('ПО КОРИСНИЦИМА'!$G$16:$G$1902,"Свега за пројекат 1502-П16:",'ПО КОРИСНИЦИМА'!$L$16:$L$1902)</f>
        <v>0</v>
      </c>
      <c r="H148" s="249"/>
      <c r="I148" s="287"/>
      <c r="J148" s="246">
        <f t="shared" si="8"/>
        <v>0</v>
      </c>
      <c r="K148" s="246"/>
      <c r="L148" s="279"/>
    </row>
    <row r="149" spans="1:12" hidden="1">
      <c r="A149" s="182"/>
      <c r="B149" s="177" t="s">
        <v>4312</v>
      </c>
      <c r="C149" s="262" t="str">
        <f>IFERROR(VLOOKUP(B149,'ПО КОРИСНИЦИМА'!$C$16:$S$1902,5,FALSE),"")</f>
        <v/>
      </c>
      <c r="D149" s="248">
        <f>SUMIF('ПО КОРИСНИЦИМА'!$G$16:$G$1902,"Свега за пројекат 1502-П17:",'ПО КОРИСНИЦИМА'!$H$16:$H$1902)</f>
        <v>0</v>
      </c>
      <c r="E149" s="248"/>
      <c r="F149" s="280"/>
      <c r="G149" s="249">
        <f>SUMIF('ПО КОРИСНИЦИМА'!$G$16:$G$1902,"Свега за пројекат 1502-П17:",'ПО КОРИСНИЦИМА'!$L$16:$L$1902)</f>
        <v>0</v>
      </c>
      <c r="H149" s="249"/>
      <c r="I149" s="287"/>
      <c r="J149" s="246">
        <f t="shared" si="8"/>
        <v>0</v>
      </c>
      <c r="K149" s="246"/>
      <c r="L149" s="279"/>
    </row>
    <row r="150" spans="1:12" hidden="1">
      <c r="A150" s="182"/>
      <c r="B150" s="177" t="s">
        <v>4313</v>
      </c>
      <c r="C150" s="262" t="str">
        <f>IFERROR(VLOOKUP(B150,'ПО КОРИСНИЦИМА'!$C$16:$S$1902,5,FALSE),"")</f>
        <v/>
      </c>
      <c r="D150" s="248">
        <f>SUMIF('ПО КОРИСНИЦИМА'!$G$16:$G$1902,"Свега за пројекат 1502-П18:",'ПО КОРИСНИЦИМА'!$H$16:$H$1902)</f>
        <v>0</v>
      </c>
      <c r="E150" s="248"/>
      <c r="F150" s="280"/>
      <c r="G150" s="249">
        <f>SUMIF('ПО КОРИСНИЦИМА'!$G$16:$G$1902,"Свега за пројекат 1502-П18:",'ПО КОРИСНИЦИМА'!$L$16:$L$1902)</f>
        <v>0</v>
      </c>
      <c r="H150" s="249"/>
      <c r="I150" s="287"/>
      <c r="J150" s="246">
        <f t="shared" si="8"/>
        <v>0</v>
      </c>
      <c r="K150" s="246"/>
      <c r="L150" s="279"/>
    </row>
    <row r="151" spans="1:12" hidden="1">
      <c r="A151" s="182"/>
      <c r="B151" s="177" t="s">
        <v>4314</v>
      </c>
      <c r="C151" s="262" t="str">
        <f>IFERROR(VLOOKUP(B151,'ПО КОРИСНИЦИМА'!$C$16:$S$1902,5,FALSE),"")</f>
        <v/>
      </c>
      <c r="D151" s="248">
        <f>SUMIF('ПО КОРИСНИЦИМА'!$G$16:$G$1902,"Свега за пројекат 1502-П19:",'ПО КОРИСНИЦИМА'!$H$16:$H$1902)</f>
        <v>0</v>
      </c>
      <c r="E151" s="248"/>
      <c r="F151" s="280"/>
      <c r="G151" s="249">
        <f>SUMIF('ПО КОРИСНИЦИМА'!$G$16:$G$1902,"Свега за пројекат 1502-П19:",'ПО КОРИСНИЦИМА'!$L$16:$L$1902)</f>
        <v>0</v>
      </c>
      <c r="H151" s="249"/>
      <c r="I151" s="287"/>
      <c r="J151" s="246">
        <f t="shared" si="8"/>
        <v>0</v>
      </c>
      <c r="K151" s="246"/>
      <c r="L151" s="279"/>
    </row>
    <row r="152" spans="1:12" hidden="1">
      <c r="A152" s="182"/>
      <c r="B152" s="177" t="s">
        <v>4315</v>
      </c>
      <c r="C152" s="262" t="str">
        <f>IFERROR(VLOOKUP(B152,'ПО КОРИСНИЦИМА'!$C$16:$S$1902,5,FALSE),"")</f>
        <v/>
      </c>
      <c r="D152" s="248">
        <f>SUMIF('ПО КОРИСНИЦИМА'!$G$16:$G$1902,"Свега за пројекат 1502-П20:",'ПО КОРИСНИЦИМА'!$H$16:$H$1902)</f>
        <v>0</v>
      </c>
      <c r="E152" s="248"/>
      <c r="F152" s="280"/>
      <c r="G152" s="249">
        <f>SUMIF('ПО КОРИСНИЦИМА'!$G$16:$G$1902,"Свега за пројекат 1502-П20:",'ПО КОРИСНИЦИМА'!$L$16:$L$1902)</f>
        <v>0</v>
      </c>
      <c r="H152" s="249"/>
      <c r="I152" s="287"/>
      <c r="J152" s="246">
        <f t="shared" si="8"/>
        <v>0</v>
      </c>
      <c r="K152" s="246"/>
      <c r="L152" s="279"/>
    </row>
    <row r="153" spans="1:12" hidden="1">
      <c r="A153" s="182"/>
      <c r="B153" s="177" t="s">
        <v>4316</v>
      </c>
      <c r="C153" s="262" t="str">
        <f>IFERROR(VLOOKUP(B153,'ПО КОРИСНИЦИМА'!$C$16:$S$1902,5,FALSE),"")</f>
        <v/>
      </c>
      <c r="D153" s="248">
        <f>SUMIF('ПО КОРИСНИЦИМА'!$G$16:$G$1902,"Свега за пројекат 1502-П21:",'ПО КОРИСНИЦИМА'!$H$16:$H$1902)</f>
        <v>0</v>
      </c>
      <c r="E153" s="248"/>
      <c r="F153" s="280"/>
      <c r="G153" s="249">
        <f>SUMIF('ПО КОРИСНИЦИМА'!$G$16:$G$1902,"Свега за пројекат 1502-П21:",'ПО КОРИСНИЦИМА'!$L$16:$L$1902)</f>
        <v>0</v>
      </c>
      <c r="H153" s="249"/>
      <c r="I153" s="287"/>
      <c r="J153" s="246">
        <f t="shared" si="8"/>
        <v>0</v>
      </c>
      <c r="K153" s="246"/>
      <c r="L153" s="279"/>
    </row>
    <row r="154" spans="1:12" hidden="1">
      <c r="A154" s="182"/>
      <c r="B154" s="177" t="s">
        <v>4317</v>
      </c>
      <c r="C154" s="262" t="str">
        <f>IFERROR(VLOOKUP(B154,'ПО КОРИСНИЦИМА'!$C$16:$S$1902,5,FALSE),"")</f>
        <v/>
      </c>
      <c r="D154" s="248">
        <f>SUMIF('ПО КОРИСНИЦИМА'!$G$16:$G$1902,"Свега за пројекат 1502-П22:",'ПО КОРИСНИЦИМА'!$H$16:$H$1902)</f>
        <v>0</v>
      </c>
      <c r="E154" s="248"/>
      <c r="F154" s="280"/>
      <c r="G154" s="249">
        <f>SUMIF('ПО КОРИСНИЦИМА'!$G$16:$G$1902,"Свега за пројекат 1502-П22:",'ПО КОРИСНИЦИМА'!$L$16:$L$1902)</f>
        <v>0</v>
      </c>
      <c r="H154" s="249"/>
      <c r="I154" s="287"/>
      <c r="J154" s="246">
        <f t="shared" si="8"/>
        <v>0</v>
      </c>
      <c r="K154" s="246"/>
      <c r="L154" s="279"/>
    </row>
    <row r="155" spans="1:12" hidden="1">
      <c r="A155" s="182"/>
      <c r="B155" s="177" t="s">
        <v>4318</v>
      </c>
      <c r="C155" s="262" t="str">
        <f>IFERROR(VLOOKUP(B155,'ПО КОРИСНИЦИМА'!$C$16:$S$1902,5,FALSE),"")</f>
        <v/>
      </c>
      <c r="D155" s="248">
        <f>SUMIF('ПО КОРИСНИЦИМА'!$G$16:$G$1902,"Свега за пројекат 1502-П23:",'ПО КОРИСНИЦИМА'!$H$16:$H$1902)</f>
        <v>0</v>
      </c>
      <c r="E155" s="248"/>
      <c r="F155" s="280"/>
      <c r="G155" s="249">
        <f>SUMIF('ПО КОРИСНИЦИМА'!$G$16:$G$1902,"Свега за пројекат 1502-П23:",'ПО КОРИСНИЦИМА'!$L$16:$L$1902)</f>
        <v>0</v>
      </c>
      <c r="H155" s="249"/>
      <c r="I155" s="287"/>
      <c r="J155" s="246">
        <f t="shared" si="8"/>
        <v>0</v>
      </c>
      <c r="K155" s="246"/>
      <c r="L155" s="279"/>
    </row>
    <row r="156" spans="1:12" hidden="1">
      <c r="A156" s="183"/>
      <c r="B156" s="177" t="s">
        <v>4319</v>
      </c>
      <c r="C156" s="262" t="str">
        <f>IFERROR(VLOOKUP(B156,'ПО КОРИСНИЦИМА'!$C$16:$S$1902,5,FALSE),"")</f>
        <v/>
      </c>
      <c r="D156" s="248">
        <f>SUMIF('ПО КОРИСНИЦИМА'!$G$16:$G$1902,"Свега за пројекат 1502-П24:",'ПО КОРИСНИЦИМА'!$H$16:$H$1902)</f>
        <v>0</v>
      </c>
      <c r="E156" s="248"/>
      <c r="F156" s="280"/>
      <c r="G156" s="249">
        <f>SUMIF('ПО КОРИСНИЦИМА'!$G$16:$G$1902,"Свега за пројекат 1502-П24:",'ПО КОРИСНИЦИМА'!$L$16:$L$1902)</f>
        <v>0</v>
      </c>
      <c r="H156" s="249"/>
      <c r="I156" s="287"/>
      <c r="J156" s="246">
        <f t="shared" si="8"/>
        <v>0</v>
      </c>
      <c r="K156" s="272"/>
      <c r="L156" s="294"/>
    </row>
    <row r="157" spans="1:12" s="180" customFormat="1">
      <c r="A157" s="173" t="s">
        <v>3572</v>
      </c>
      <c r="B157" s="174"/>
      <c r="C157" s="260" t="s">
        <v>3670</v>
      </c>
      <c r="D157" s="242">
        <f>SUM(D158:D159)</f>
        <v>14350000</v>
      </c>
      <c r="E157" s="242">
        <f>SUM(E158:E159)</f>
        <v>4466130.7200000007</v>
      </c>
      <c r="F157" s="282">
        <f>E157/D157</f>
        <v>0.31122862160278753</v>
      </c>
      <c r="G157" s="243">
        <f>SUM(G159:G174)</f>
        <v>0</v>
      </c>
      <c r="H157" s="243">
        <f>SUM(H159:H174)</f>
        <v>0</v>
      </c>
      <c r="I157" s="289"/>
      <c r="J157" s="242">
        <f t="shared" ref="J157:J188" si="9">D157+G157</f>
        <v>14350000</v>
      </c>
      <c r="K157" s="242">
        <f>E157+H157</f>
        <v>4466130.7200000007</v>
      </c>
      <c r="L157" s="282">
        <f>K157/J157</f>
        <v>0.31122862160278753</v>
      </c>
    </row>
    <row r="158" spans="1:12" s="180" customFormat="1" ht="38.25">
      <c r="A158" s="438"/>
      <c r="B158" s="439" t="s">
        <v>4954</v>
      </c>
      <c r="C158" s="440" t="s">
        <v>4955</v>
      </c>
      <c r="D158" s="441">
        <f>SUMIF('ПО КОРИСНИЦИМА'!$G$16:$G$1902,"Свега за програмску активност 0101-0001:",'ПО КОРИСНИЦИМА'!$H$16:$H$1902)</f>
        <v>11350000</v>
      </c>
      <c r="E158" s="441">
        <f>SUMIF('ПО КОРИСНИЦИМА'!$G$16:$G$1902,"Свега за програмску активност 0101-0001:",'ПО КОРИСНИЦИМА'!$I$16:$I$1902)</f>
        <v>1086000</v>
      </c>
      <c r="F158" s="442">
        <f>E158/D158</f>
        <v>9.5682819383259912E-2</v>
      </c>
      <c r="G158" s="443">
        <f>SUMIF('ПО КОРИСНИЦИМА'!$G$16:$G$1902,"Свега за програмску активност 0101-0001:",'ПО КОРИСНИЦИМА'!$L$16:$L$1902)</f>
        <v>0</v>
      </c>
      <c r="H158" s="443">
        <f>SUMIF('ПО КОРИСНИЦИМА'!$G$16:$G$1902,"Свега за програмску активност 0101-0002:",'ПО КОРИСНИЦИМА'!$M$16:$M$1902)</f>
        <v>0</v>
      </c>
      <c r="I158" s="444"/>
      <c r="J158" s="441">
        <f t="shared" si="9"/>
        <v>11350000</v>
      </c>
      <c r="K158" s="514"/>
      <c r="L158" s="515"/>
    </row>
    <row r="159" spans="1:12">
      <c r="A159" s="177"/>
      <c r="B159" s="182" t="s">
        <v>4056</v>
      </c>
      <c r="C159" s="262" t="str">
        <f>IFERROR(VLOOKUP(B159,'ПО КОРИСНИЦИМА'!$C$16:$S$1902,5,FALSE),"")</f>
        <v>Мере подршке руралном развоју</v>
      </c>
      <c r="D159" s="246">
        <f>SUMIF('ПО КОРИСНИЦИМА'!$G$16:$G$1902,"Свега за програмску активност 0101-0002:",'ПО КОРИСНИЦИМА'!$H$16:$H$1902)</f>
        <v>3000000</v>
      </c>
      <c r="E159" s="246">
        <f>SUMIF('ПО КОРИСНИЦИМА'!$G$16:$G$1902,"Свега за програмску активност 0101-0002:",'ПО КОРИСНИЦИМА'!$I$16:$I$1902)</f>
        <v>3380130.72</v>
      </c>
      <c r="F159" s="279">
        <f>E159/D159</f>
        <v>1.12671024</v>
      </c>
      <c r="G159" s="247">
        <f>SUMIF('ПО КОРИСНИЦИМА'!$G$16:$G$1902,"Свега за програмску активност 0101-0002:",'ПО КОРИСНИЦИМА'!$L$16:$L$1902)</f>
        <v>0</v>
      </c>
      <c r="H159" s="247">
        <f>SUMIF('ПО КОРИСНИЦИМА'!$G$16:$G$1902,"Свега за програмску активност 0101-0002:",'ПО КОРИСНИЦИМА'!$M$16:$M$1902)</f>
        <v>0</v>
      </c>
      <c r="I159" s="286"/>
      <c r="J159" s="246">
        <f t="shared" si="9"/>
        <v>3000000</v>
      </c>
      <c r="K159" s="246">
        <f>E159+H159</f>
        <v>3380130.72</v>
      </c>
      <c r="L159" s="279">
        <f>K159/J159</f>
        <v>1.12671024</v>
      </c>
    </row>
    <row r="160" spans="1:12" hidden="1">
      <c r="A160" s="182"/>
      <c r="B160" s="185" t="s">
        <v>4320</v>
      </c>
      <c r="C160" s="262" t="str">
        <f>IFERROR(VLOOKUP(B160,'ПО КОРИСНИЦИМА'!$C$16:$S$1902,5,FALSE),"")</f>
        <v/>
      </c>
      <c r="D160" s="248">
        <f>SUMIF('ПО КОРИСНИЦИМА'!$G$16:$G$1902,"Свега за пројекат 0101-П2:",'ПО КОРИСНИЦИМА'!$H$16:$H$1902)</f>
        <v>0</v>
      </c>
      <c r="E160" s="248"/>
      <c r="F160" s="280"/>
      <c r="G160" s="249">
        <f>SUMIF('ПО КОРИСНИЦИМА'!$G$16:$G$1902,"Свега за пројекат 0101-П2:",'ПО КОРИСНИЦИМА'!$L$16:$L$1902)</f>
        <v>0</v>
      </c>
      <c r="H160" s="249"/>
      <c r="I160" s="287"/>
      <c r="J160" s="246">
        <f t="shared" si="9"/>
        <v>0</v>
      </c>
      <c r="K160" s="246"/>
      <c r="L160" s="279"/>
    </row>
    <row r="161" spans="1:12" hidden="1">
      <c r="A161" s="182"/>
      <c r="B161" s="185" t="s">
        <v>4321</v>
      </c>
      <c r="C161" s="262" t="str">
        <f>IFERROR(VLOOKUP(B161,'ПО КОРИСНИЦИМА'!$C$16:$S$1902,5,FALSE),"")</f>
        <v/>
      </c>
      <c r="D161" s="248">
        <f>SUMIF('ПО КОРИСНИЦИМА'!$G$16:$G$1902,"Свега за пројекат 0101-П3:",'ПО КОРИСНИЦИМА'!$H$16:$H$1902)</f>
        <v>0</v>
      </c>
      <c r="E161" s="248"/>
      <c r="F161" s="280"/>
      <c r="G161" s="249">
        <f>SUMIF('ПО КОРИСНИЦИМА'!$G$16:$G$1902,"Свега за пројекат 0101-П3:",'ПО КОРИСНИЦИМА'!$L$16:$L$1902)</f>
        <v>0</v>
      </c>
      <c r="H161" s="249"/>
      <c r="I161" s="287"/>
      <c r="J161" s="246">
        <f t="shared" si="9"/>
        <v>0</v>
      </c>
      <c r="K161" s="246"/>
      <c r="L161" s="279"/>
    </row>
    <row r="162" spans="1:12" hidden="1">
      <c r="A162" s="182"/>
      <c r="B162" s="185" t="s">
        <v>4322</v>
      </c>
      <c r="C162" s="262" t="str">
        <f>IFERROR(VLOOKUP(B162,'ПО КОРИСНИЦИМА'!$C$16:$S$1902,5,FALSE),"")</f>
        <v/>
      </c>
      <c r="D162" s="248">
        <f>SUMIF('ПО КОРИСНИЦИМА'!$G$16:$G$1902,"Свега за пројекат 0101-П4:",'ПО КОРИСНИЦИМА'!$H$16:$H$1902)</f>
        <v>0</v>
      </c>
      <c r="E162" s="248"/>
      <c r="F162" s="280"/>
      <c r="G162" s="249">
        <f>SUMIF('ПО КОРИСНИЦИМА'!$G$16:$G$1902,"Свега за пројекат 0101-П4:",'ПО КОРИСНИЦИМА'!$L$16:$L$1902)</f>
        <v>0</v>
      </c>
      <c r="H162" s="249"/>
      <c r="I162" s="287"/>
      <c r="J162" s="246">
        <f t="shared" si="9"/>
        <v>0</v>
      </c>
      <c r="K162" s="246"/>
      <c r="L162" s="279"/>
    </row>
    <row r="163" spans="1:12" hidden="1">
      <c r="A163" s="182"/>
      <c r="B163" s="185" t="s">
        <v>4323</v>
      </c>
      <c r="C163" s="262" t="str">
        <f>IFERROR(VLOOKUP(B163,'ПО КОРИСНИЦИМА'!$C$16:$S$1902,5,FALSE),"")</f>
        <v/>
      </c>
      <c r="D163" s="248">
        <f>SUMIF('ПО КОРИСНИЦИМА'!$G$16:$G$1902,"Свега за пројекат 0101-П5:",'ПО КОРИСНИЦИМА'!$H$16:$H$1902)</f>
        <v>0</v>
      </c>
      <c r="E163" s="248"/>
      <c r="F163" s="280"/>
      <c r="G163" s="249">
        <f>SUMIF('ПО КОРИСНИЦИМА'!$G$16:$G$1902,"Свега за пројекат 0101-П5:",'ПО КОРИСНИЦИМА'!$L$16:$L$1902)</f>
        <v>0</v>
      </c>
      <c r="H163" s="249"/>
      <c r="I163" s="287"/>
      <c r="J163" s="246">
        <f t="shared" si="9"/>
        <v>0</v>
      </c>
      <c r="K163" s="246"/>
      <c r="L163" s="279"/>
    </row>
    <row r="164" spans="1:12" hidden="1">
      <c r="A164" s="182"/>
      <c r="B164" s="185" t="s">
        <v>4324</v>
      </c>
      <c r="C164" s="262" t="str">
        <f>IFERROR(VLOOKUP(B164,'ПО КОРИСНИЦИМА'!$C$16:$S$1902,5,FALSE),"")</f>
        <v/>
      </c>
      <c r="D164" s="248">
        <f>SUMIF('ПО КОРИСНИЦИМА'!$G$16:$G$1902,"Свега за пројекат 0101-П6:",'ПО КОРИСНИЦИМА'!$H$16:$H$1902)</f>
        <v>0</v>
      </c>
      <c r="E164" s="248"/>
      <c r="F164" s="280"/>
      <c r="G164" s="249">
        <f>SUMIF('ПО КОРИСНИЦИМА'!$G$16:$G$1902,"Свега за пројекат 0101-П6:",'ПО КОРИСНИЦИМА'!$L$16:$L$1902)</f>
        <v>0</v>
      </c>
      <c r="H164" s="249"/>
      <c r="I164" s="287"/>
      <c r="J164" s="246">
        <f t="shared" si="9"/>
        <v>0</v>
      </c>
      <c r="K164" s="246"/>
      <c r="L164" s="279"/>
    </row>
    <row r="165" spans="1:12" hidden="1">
      <c r="A165" s="182"/>
      <c r="B165" s="185" t="s">
        <v>4325</v>
      </c>
      <c r="C165" s="262" t="str">
        <f>IFERROR(VLOOKUP(B165,'ПО КОРИСНИЦИМА'!$C$16:$S$1902,5,FALSE),"")</f>
        <v/>
      </c>
      <c r="D165" s="248">
        <f>SUMIF('ПО КОРИСНИЦИМА'!$G$16:$G$1902,"Свега за пројекат 0101-П7:",'ПО КОРИСНИЦИМА'!$H$16:$H$1902)</f>
        <v>0</v>
      </c>
      <c r="E165" s="248"/>
      <c r="F165" s="280"/>
      <c r="G165" s="249">
        <f>SUMIF('ПО КОРИСНИЦИМА'!$G$16:$G$1902,"Свега за пројекат 0101-П7:",'ПО КОРИСНИЦИМА'!$L$16:$L$1902)</f>
        <v>0</v>
      </c>
      <c r="H165" s="249"/>
      <c r="I165" s="287"/>
      <c r="J165" s="246">
        <f t="shared" si="9"/>
        <v>0</v>
      </c>
      <c r="K165" s="246"/>
      <c r="L165" s="279"/>
    </row>
    <row r="166" spans="1:12" hidden="1">
      <c r="A166" s="182"/>
      <c r="B166" s="185" t="s">
        <v>4326</v>
      </c>
      <c r="C166" s="262" t="str">
        <f>IFERROR(VLOOKUP(B166,'ПО КОРИСНИЦИМА'!$C$16:$S$1902,5,FALSE),"")</f>
        <v/>
      </c>
      <c r="D166" s="248">
        <f>SUMIF('ПО КОРИСНИЦИМА'!$G$16:$G$1902,"Свега за пројекат 0101-П8:",'ПО КОРИСНИЦИМА'!$H$16:$H$1902)</f>
        <v>0</v>
      </c>
      <c r="E166" s="248"/>
      <c r="F166" s="280"/>
      <c r="G166" s="249">
        <f>SUMIF('ПО КОРИСНИЦИМА'!$G$16:$G$1902,"Свега за пројекат 0101-П8:",'ПО КОРИСНИЦИМА'!$L$16:$L$1902)</f>
        <v>0</v>
      </c>
      <c r="H166" s="249"/>
      <c r="I166" s="287"/>
      <c r="J166" s="246">
        <f t="shared" si="9"/>
        <v>0</v>
      </c>
      <c r="K166" s="246"/>
      <c r="L166" s="279"/>
    </row>
    <row r="167" spans="1:12" hidden="1">
      <c r="A167" s="182"/>
      <c r="B167" s="185" t="s">
        <v>4327</v>
      </c>
      <c r="C167" s="262" t="str">
        <f>IFERROR(VLOOKUP(B167,'ПО КОРИСНИЦИМА'!$C$16:$S$1902,5,FALSE),"")</f>
        <v/>
      </c>
      <c r="D167" s="248">
        <f>SUMIF('ПО КОРИСНИЦИМА'!$G$16:$G$1902,"Свега за пројекат 0101-П9:",'ПО КОРИСНИЦИМА'!$H$16:$H$1902)</f>
        <v>0</v>
      </c>
      <c r="E167" s="248"/>
      <c r="F167" s="280"/>
      <c r="G167" s="249">
        <f>SUMIF('ПО КОРИСНИЦИМА'!$G$16:$G$1902,"Свега за пројекат 0101-П9:",'ПО КОРИСНИЦИМА'!$L$16:$L$1902)</f>
        <v>0</v>
      </c>
      <c r="H167" s="249"/>
      <c r="I167" s="287"/>
      <c r="J167" s="246">
        <f t="shared" si="9"/>
        <v>0</v>
      </c>
      <c r="K167" s="246"/>
      <c r="L167" s="279"/>
    </row>
    <row r="168" spans="1:12" hidden="1">
      <c r="A168" s="182"/>
      <c r="B168" s="185" t="s">
        <v>4328</v>
      </c>
      <c r="C168" s="262" t="str">
        <f>IFERROR(VLOOKUP(B168,'ПО КОРИСНИЦИМА'!$C$16:$S$1902,5,FALSE),"")</f>
        <v/>
      </c>
      <c r="D168" s="248">
        <f>SUMIF('ПО КОРИСНИЦИМА'!$G$16:$G$1902,"Свега за пројекат 0101-П10:",'ПО КОРИСНИЦИМА'!$H$16:$H$1902)</f>
        <v>0</v>
      </c>
      <c r="E168" s="248"/>
      <c r="F168" s="280"/>
      <c r="G168" s="249">
        <f>SUMIF('ПО КОРИСНИЦИМА'!$G$16:$G$1902,"Свега за пројекат 0101-П10:",'ПО КОРИСНИЦИМА'!$L$16:$L$1902)</f>
        <v>0</v>
      </c>
      <c r="H168" s="249"/>
      <c r="I168" s="287"/>
      <c r="J168" s="246">
        <f t="shared" si="9"/>
        <v>0</v>
      </c>
      <c r="K168" s="246"/>
      <c r="L168" s="279"/>
    </row>
    <row r="169" spans="1:12" hidden="1">
      <c r="A169" s="182"/>
      <c r="B169" s="185" t="s">
        <v>4329</v>
      </c>
      <c r="C169" s="262" t="str">
        <f>IFERROR(VLOOKUP(B169,'ПО КОРИСНИЦИМА'!$C$16:$S$1902,5,FALSE),"")</f>
        <v/>
      </c>
      <c r="D169" s="248">
        <f>SUMIF('ПО КОРИСНИЦИМА'!$G$16:$G$1902,"Свега за пројекат 0101-П11:",'ПО КОРИСНИЦИМА'!$H$16:$H$1902)</f>
        <v>0</v>
      </c>
      <c r="E169" s="248"/>
      <c r="F169" s="280"/>
      <c r="G169" s="249">
        <f>SUMIF('ПО КОРИСНИЦИМА'!$G$16:$G$1902,"Свега за пројекат 0101-П11:",'ПО КОРИСНИЦИМА'!$L$16:$L$1902)</f>
        <v>0</v>
      </c>
      <c r="H169" s="249"/>
      <c r="I169" s="287"/>
      <c r="J169" s="246">
        <f t="shared" si="9"/>
        <v>0</v>
      </c>
      <c r="K169" s="246"/>
      <c r="L169" s="279"/>
    </row>
    <row r="170" spans="1:12" hidden="1">
      <c r="A170" s="182"/>
      <c r="B170" s="185" t="s">
        <v>4330</v>
      </c>
      <c r="C170" s="262" t="str">
        <f>IFERROR(VLOOKUP(B170,'ПО КОРИСНИЦИМА'!$C$16:$S$1902,5,FALSE),"")</f>
        <v/>
      </c>
      <c r="D170" s="248">
        <f>SUMIF('ПО КОРИСНИЦИМА'!$G$16:$G$1902,"Свега за пројекат 0101-П12:",'ПО КОРИСНИЦИМА'!$H$16:$H$1902)</f>
        <v>0</v>
      </c>
      <c r="E170" s="248"/>
      <c r="F170" s="280"/>
      <c r="G170" s="249">
        <f>SUMIF('ПО КОРИСНИЦИМА'!$G$16:$G$1902,"Свега за пројекат 0101-П12:",'ПО КОРИСНИЦИМА'!$L$16:$L$1902)</f>
        <v>0</v>
      </c>
      <c r="H170" s="249"/>
      <c r="I170" s="287"/>
      <c r="J170" s="246">
        <f t="shared" si="9"/>
        <v>0</v>
      </c>
      <c r="K170" s="246"/>
      <c r="L170" s="279"/>
    </row>
    <row r="171" spans="1:12" hidden="1">
      <c r="A171" s="182"/>
      <c r="B171" s="185" t="s">
        <v>4331</v>
      </c>
      <c r="C171" s="262" t="str">
        <f>IFERROR(VLOOKUP(B171,'ПО КОРИСНИЦИМА'!$C$16:$S$1902,5,FALSE),"")</f>
        <v/>
      </c>
      <c r="D171" s="248">
        <f>SUMIF('ПО КОРИСНИЦИМА'!$G$16:$G$1902,"Свега за пројекат 0101-П13:",'ПО КОРИСНИЦИМА'!$H$16:$H$1902)</f>
        <v>0</v>
      </c>
      <c r="E171" s="248"/>
      <c r="F171" s="280"/>
      <c r="G171" s="249">
        <f>SUMIF('ПО КОРИСНИЦИМА'!$G$16:$G$1902,"Свега за пројекат 0101-П13:",'ПО КОРИСНИЦИМА'!$L$16:$L$1902)</f>
        <v>0</v>
      </c>
      <c r="H171" s="249"/>
      <c r="I171" s="287"/>
      <c r="J171" s="246">
        <f t="shared" si="9"/>
        <v>0</v>
      </c>
      <c r="K171" s="246"/>
      <c r="L171" s="279"/>
    </row>
    <row r="172" spans="1:12" hidden="1">
      <c r="A172" s="182"/>
      <c r="B172" s="185" t="s">
        <v>4332</v>
      </c>
      <c r="C172" s="262" t="str">
        <f>IFERROR(VLOOKUP(B172,'ПО КОРИСНИЦИМА'!$C$16:$S$1902,5,FALSE),"")</f>
        <v/>
      </c>
      <c r="D172" s="248">
        <f>SUMIF('ПО КОРИСНИЦИМА'!$G$16:$G$1902,"Свега за пројекат 0101-П14:",'ПО КОРИСНИЦИМА'!$H$16:$H$1902)</f>
        <v>0</v>
      </c>
      <c r="E172" s="248"/>
      <c r="F172" s="280"/>
      <c r="G172" s="249">
        <f>SUMIF('ПО КОРИСНИЦИМА'!$G$16:$G$1902,"Свега за пројекат 0101-П14:",'ПО КОРИСНИЦИМА'!$L$16:$L$1902)</f>
        <v>0</v>
      </c>
      <c r="H172" s="249"/>
      <c r="I172" s="287"/>
      <c r="J172" s="246">
        <f t="shared" si="9"/>
        <v>0</v>
      </c>
      <c r="K172" s="246"/>
      <c r="L172" s="279"/>
    </row>
    <row r="173" spans="1:12" hidden="1">
      <c r="A173" s="182"/>
      <c r="B173" s="185" t="s">
        <v>4333</v>
      </c>
      <c r="C173" s="262" t="str">
        <f>IFERROR(VLOOKUP(B173,'ПО КОРИСНИЦИМА'!$C$16:$S$1902,5,FALSE),"")</f>
        <v/>
      </c>
      <c r="D173" s="248">
        <f>SUMIF('ПО КОРИСНИЦИМА'!$G$16:$G$1902,"Свега за пројекат 0101-П15:",'ПО КОРИСНИЦИМА'!$H$16:$H$1902)</f>
        <v>0</v>
      </c>
      <c r="E173" s="248"/>
      <c r="F173" s="280"/>
      <c r="G173" s="249">
        <f>SUMIF('ПО КОРИСНИЦИМА'!$G$16:$G$1902,"Свега за пројекат 0101-П15:",'ПО КОРИСНИЦИМА'!$L$16:$L$1902)</f>
        <v>0</v>
      </c>
      <c r="H173" s="249"/>
      <c r="I173" s="287"/>
      <c r="J173" s="246">
        <f t="shared" si="9"/>
        <v>0</v>
      </c>
      <c r="K173" s="246"/>
      <c r="L173" s="279"/>
    </row>
    <row r="174" spans="1:12" hidden="1">
      <c r="A174" s="183"/>
      <c r="B174" s="185" t="s">
        <v>4334</v>
      </c>
      <c r="C174" s="262" t="str">
        <f>IFERROR(VLOOKUP(B174,'ПО КОРИСНИЦИМА'!$C$16:$S$1902,5,FALSE),"")</f>
        <v/>
      </c>
      <c r="D174" s="248">
        <f>SUMIF('ПО КОРИСНИЦИМА'!$G$16:$G$1902,"Свега за пројекат 0101-П16:",'ПО КОРИСНИЦИМА'!$H$16:$H$1902)</f>
        <v>0</v>
      </c>
      <c r="E174" s="248"/>
      <c r="F174" s="280"/>
      <c r="G174" s="249">
        <f>SUMIF('ПО КОРИСНИЦИМА'!$G$16:$G$1902,"Свега за пројекат 0101-П16:",'ПО КОРИСНИЦИМА'!$L$16:$L$1902)</f>
        <v>0</v>
      </c>
      <c r="H174" s="249"/>
      <c r="I174" s="287"/>
      <c r="J174" s="246">
        <f t="shared" si="9"/>
        <v>0</v>
      </c>
      <c r="K174" s="272"/>
      <c r="L174" s="294"/>
    </row>
    <row r="175" spans="1:12" s="180" customFormat="1" ht="25.5">
      <c r="A175" s="173" t="s">
        <v>3575</v>
      </c>
      <c r="B175" s="174"/>
      <c r="C175" s="260" t="s">
        <v>3671</v>
      </c>
      <c r="D175" s="242">
        <f>SUM(D176:D195)</f>
        <v>12280000</v>
      </c>
      <c r="E175" s="242">
        <f>SUM(E176:E195)</f>
        <v>8237638</v>
      </c>
      <c r="F175" s="282">
        <f>E175/D175</f>
        <v>0.6708174267100977</v>
      </c>
      <c r="G175" s="243">
        <f>SUM(G176:G195)</f>
        <v>1800000</v>
      </c>
      <c r="H175" s="243">
        <f>SUM(H176:H195)</f>
        <v>0</v>
      </c>
      <c r="I175" s="289"/>
      <c r="J175" s="242">
        <f t="shared" si="9"/>
        <v>14080000</v>
      </c>
      <c r="K175" s="242">
        <f t="shared" ref="K175:K180" si="10">E175+H175</f>
        <v>8237638</v>
      </c>
      <c r="L175" s="282">
        <f>K175/J175</f>
        <v>0.58505951704545456</v>
      </c>
    </row>
    <row r="176" spans="1:12" ht="25.5">
      <c r="A176" s="175"/>
      <c r="B176" s="154" t="s">
        <v>4047</v>
      </c>
      <c r="C176" s="264" t="s">
        <v>4048</v>
      </c>
      <c r="D176" s="244">
        <f>SUMIF('ПО КОРИСНИЦИМА'!$G$16:$G$1902,"Свега за програмску активност 0401-0001:",'ПО КОРИСНИЦИМА'!$H$16:$H$1902)</f>
        <v>2560000</v>
      </c>
      <c r="E176" s="244">
        <f>SUMIF('ПО КОРИСНИЦИМА'!$G$16:$G$1902,"Свега за програмску активност 0401-0001:",'ПО КОРИСНИЦИМА'!$I$16:$I$1902)</f>
        <v>0</v>
      </c>
      <c r="F176" s="278">
        <f>E176/D176</f>
        <v>0</v>
      </c>
      <c r="G176" s="245">
        <f>SUMIF('ПО КОРИСНИЦИМА'!$G$16:$G$1902,"Свега за програмску активност 0401-0001:",'ПО КОРИСНИЦИМА'!$L$16:$L$1902)</f>
        <v>0</v>
      </c>
      <c r="H176" s="245">
        <f>SUMIF('ПО КОРИСНИЦИМА'!$G$16:$G$1902,"Свега за програмску активност 0401-0001:",'ПО КОРИСНИЦИМА'!$M$16:$M$1902)</f>
        <v>0</v>
      </c>
      <c r="I176" s="285"/>
      <c r="J176" s="244">
        <f t="shared" si="9"/>
        <v>2560000</v>
      </c>
      <c r="K176" s="244">
        <f t="shared" si="10"/>
        <v>0</v>
      </c>
      <c r="L176" s="278">
        <f>K176/J176</f>
        <v>0</v>
      </c>
    </row>
    <row r="177" spans="1:12">
      <c r="A177" s="177"/>
      <c r="B177" s="85" t="s">
        <v>4049</v>
      </c>
      <c r="C177" s="265" t="s">
        <v>4050</v>
      </c>
      <c r="D177" s="246">
        <f>SUMIF('ПО КОРИСНИЦИМА'!$G$16:$G$1902,"Свега за програмску активност 0401-0002:",'ПО КОРИСНИЦИМА'!$H$16:$H$1902)</f>
        <v>0</v>
      </c>
      <c r="E177" s="246">
        <f>SUMIF('ПО КОРИСНИЦИМА'!$G$16:$G$1902,"Свега за програмску активност 0401-0002:",'ПО КОРИСНИЦИМА'!$I$16:$I$1902)</f>
        <v>0</v>
      </c>
      <c r="F177" s="279"/>
      <c r="G177" s="247">
        <f>SUMIF('ПО КОРИСНИЦИМА'!$G$16:$G$1902,"Свега за програмску активност 0401-0002:",'ПО КОРИСНИЦИМА'!$L$16:$L$1902)</f>
        <v>0</v>
      </c>
      <c r="H177" s="247">
        <f>SUMIF('ПО КОРИСНИЦИМА'!$G$16:$G$1902,"Свега за програмску активност 0401-0002:",'ПО КОРИСНИЦИМА'!$M$16:$M$1902)</f>
        <v>0</v>
      </c>
      <c r="I177" s="286"/>
      <c r="J177" s="246">
        <f t="shared" si="9"/>
        <v>0</v>
      </c>
      <c r="K177" s="246">
        <f t="shared" si="10"/>
        <v>0</v>
      </c>
      <c r="L177" s="279"/>
    </row>
    <row r="178" spans="1:12" ht="25.5">
      <c r="A178" s="177"/>
      <c r="B178" s="85" t="s">
        <v>4051</v>
      </c>
      <c r="C178" s="265" t="s">
        <v>4052</v>
      </c>
      <c r="D178" s="246">
        <f>SUMIF('ПО КОРИСНИЦИМА'!$G$16:$G$1902,"Свега за програмску активност 0401-0003:",'ПО КОРИСНИЦИМА'!$H$16:$H$1902)</f>
        <v>0</v>
      </c>
      <c r="E178" s="246">
        <f>SUMIF('ПО КОРИСНИЦИМА'!$G$16:$G$1902,"Свега за програмску активност 0401-0003:",'ПО КОРИСНИЦИМА'!$I$16:$I$1902)</f>
        <v>0</v>
      </c>
      <c r="F178" s="279"/>
      <c r="G178" s="247">
        <f>SUMIF('ПО КОРИСНИЦИМА'!$G$16:$G$1902,"Свега за програмску активност 0401-0003:",'ПО КОРИСНИЦИМА'!$L$16:$L$1902)</f>
        <v>0</v>
      </c>
      <c r="H178" s="247">
        <f>SUMIF('ПО КОРИСНИЦИМА'!$G$16:$G$1902,"Свега за програмску активност 0401-0003:",'ПО КОРИСНИЦИМА'!$M$16:$M$1902)</f>
        <v>0</v>
      </c>
      <c r="I178" s="286"/>
      <c r="J178" s="246">
        <f t="shared" si="9"/>
        <v>0</v>
      </c>
      <c r="K178" s="246">
        <f t="shared" si="10"/>
        <v>0</v>
      </c>
      <c r="L178" s="279"/>
    </row>
    <row r="179" spans="1:12">
      <c r="A179" s="177"/>
      <c r="B179" s="85" t="s">
        <v>5494</v>
      </c>
      <c r="C179" s="265" t="s">
        <v>5495</v>
      </c>
      <c r="D179" s="246">
        <f>SUMIF('ПО КОРИСНИЦИМА'!$G$16:$G$1902,"Свега за програмску активност 0401-0004:",'ПО КОРИСНИЦИМА'!$H$16:$H$1902)</f>
        <v>0</v>
      </c>
      <c r="E179" s="246">
        <f>SUMIF('ПО КОРИСНИЦИМА'!$G$16:$G$1902,"Свега за програмску активност 0401-0004:",'ПО КОРИСНИЦИМА'!$I$16:$I$1902)</f>
        <v>0</v>
      </c>
      <c r="F179" s="279"/>
      <c r="G179" s="247">
        <v>1800000</v>
      </c>
      <c r="H179" s="247">
        <f>SUMIF('ПО КОРИСНИЦИМА'!$G$16:$G$1902,"Свега за програмску активност 0401-0004:",'ПО КОРИСНИЦИМА'!$M$16:$M$1902)</f>
        <v>0</v>
      </c>
      <c r="I179" s="286"/>
      <c r="J179" s="246">
        <f t="shared" si="9"/>
        <v>1800000</v>
      </c>
      <c r="K179" s="246">
        <f t="shared" si="10"/>
        <v>0</v>
      </c>
      <c r="L179" s="279"/>
    </row>
    <row r="180" spans="1:12">
      <c r="A180" s="416"/>
      <c r="B180" s="417" t="s">
        <v>4904</v>
      </c>
      <c r="C180" s="418" t="s">
        <v>4050</v>
      </c>
      <c r="D180" s="419">
        <f>SUMIF('ПО КОРИСНИЦИМА'!$G$16:$G$1902,"Свега за програмску активност 0401-0005:",'ПО КОРИСНИЦИМА'!$H$16:$H$1902)</f>
        <v>9720000</v>
      </c>
      <c r="E180" s="419">
        <f>SUMIF('ПО КОРИСНИЦИМА'!$G$16:$G$1902,"Свега за програмску активност 0401-0005:",'ПО КОРИСНИЦИМА'!$I$16:$I$1902)</f>
        <v>8237638</v>
      </c>
      <c r="F180" s="420">
        <f>E180/D180</f>
        <v>0.84749362139917694</v>
      </c>
      <c r="G180" s="421">
        <f>SUMIF('ПО КОРИСНИЦИМА'!$G$16:$G$1902,"Свега за програмску активност 0401-0001:",'ПО КОРИСНИЦИМА'!$L$16:$L$1902)</f>
        <v>0</v>
      </c>
      <c r="H180" s="421">
        <f>SUMIF('ПО КОРИСНИЦИМА'!$G$16:$G$1902,"Свега за програмску активност 0401-0001:",'ПО КОРИСНИЦИМА'!$M$16:$M$1902)</f>
        <v>0</v>
      </c>
      <c r="I180" s="422"/>
      <c r="J180" s="419">
        <f t="shared" si="9"/>
        <v>9720000</v>
      </c>
      <c r="K180" s="419">
        <f t="shared" si="10"/>
        <v>8237638</v>
      </c>
      <c r="L180" s="420">
        <f>K180/J180</f>
        <v>0.84749362139917694</v>
      </c>
    </row>
    <row r="181" spans="1:12" hidden="1">
      <c r="A181" s="177"/>
      <c r="B181" s="85" t="s">
        <v>4335</v>
      </c>
      <c r="C181" s="262" t="str">
        <f>IFERROR(VLOOKUP(B181,'ПО КОРИСНИЦИМА'!$C$16:$S$1902,5,FALSE),"")</f>
        <v/>
      </c>
      <c r="D181" s="248">
        <f>SUMIF('ПО КОРИСНИЦИМА'!$G$16:$G$1902,"Свега за пројекат 0401-П1:",'ПО КОРИСНИЦИМА'!$H$16:$H$1902)</f>
        <v>0</v>
      </c>
      <c r="E181" s="248"/>
      <c r="F181" s="280"/>
      <c r="G181" s="249">
        <f>SUMIF('ПО КОРИСНИЦИМА'!$G$16:$G$1902,"Свега за пројекат 0401-П1:",'ПО КОРИСНИЦИМА'!$L$16:$L$1902)</f>
        <v>0</v>
      </c>
      <c r="H181" s="249"/>
      <c r="I181" s="287"/>
      <c r="J181" s="246">
        <f t="shared" si="9"/>
        <v>0</v>
      </c>
      <c r="K181" s="246"/>
      <c r="L181" s="279"/>
    </row>
    <row r="182" spans="1:12" hidden="1">
      <c r="A182" s="177"/>
      <c r="B182" s="85" t="s">
        <v>4336</v>
      </c>
      <c r="C182" s="262" t="str">
        <f>IFERROR(VLOOKUP(B182,'ПО КОРИСНИЦИМА'!$C$16:$S$1902,5,FALSE),"")</f>
        <v/>
      </c>
      <c r="D182" s="248">
        <f>SUMIF('ПО КОРИСНИЦИМА'!$G$16:$G$1902,"Свега за пројекат 0401-П2:",'ПО КОРИСНИЦИМА'!$H$16:$H$1902)</f>
        <v>0</v>
      </c>
      <c r="E182" s="248"/>
      <c r="F182" s="280"/>
      <c r="G182" s="249">
        <f>SUMIF('ПО КОРИСНИЦИМА'!$G$16:$G$1902,"Свега за пројекат 0401-П2:",'ПО КОРИСНИЦИМА'!$L$16:$L$1902)</f>
        <v>0</v>
      </c>
      <c r="H182" s="249"/>
      <c r="I182" s="287"/>
      <c r="J182" s="246">
        <f t="shared" si="9"/>
        <v>0</v>
      </c>
      <c r="K182" s="246"/>
      <c r="L182" s="279"/>
    </row>
    <row r="183" spans="1:12" hidden="1">
      <c r="A183" s="177"/>
      <c r="B183" s="85" t="s">
        <v>4337</v>
      </c>
      <c r="C183" s="262" t="str">
        <f>IFERROR(VLOOKUP(B183,'ПО КОРИСНИЦИМА'!$C$16:$S$1902,5,FALSE),"")</f>
        <v/>
      </c>
      <c r="D183" s="248">
        <f>SUMIF('ПО КОРИСНИЦИМА'!$G$16:$G$1902,"Свега за пројекат 0401-П3:",'ПО КОРИСНИЦИМА'!$H$16:$H$1902)</f>
        <v>0</v>
      </c>
      <c r="E183" s="248"/>
      <c r="F183" s="280"/>
      <c r="G183" s="249">
        <f>SUMIF('ПО КОРИСНИЦИМА'!$G$16:$G$1902,"Свега за пројекат 0401-П3:",'ПО КОРИСНИЦИМА'!$L$16:$L$1902)</f>
        <v>0</v>
      </c>
      <c r="H183" s="249"/>
      <c r="I183" s="287"/>
      <c r="J183" s="246">
        <f t="shared" si="9"/>
        <v>0</v>
      </c>
      <c r="K183" s="246"/>
      <c r="L183" s="279"/>
    </row>
    <row r="184" spans="1:12" hidden="1">
      <c r="A184" s="177"/>
      <c r="B184" s="85" t="s">
        <v>4338</v>
      </c>
      <c r="C184" s="262" t="str">
        <f>IFERROR(VLOOKUP(B184,'ПО КОРИСНИЦИМА'!$C$16:$S$1902,5,FALSE),"")</f>
        <v/>
      </c>
      <c r="D184" s="248">
        <f>SUMIF('ПО КОРИСНИЦИМА'!$G$16:$G$1902,"Свега за пројекат 0401-П4:",'ПО КОРИСНИЦИМА'!$H$16:$H$1902)</f>
        <v>0</v>
      </c>
      <c r="E184" s="248"/>
      <c r="F184" s="280"/>
      <c r="G184" s="249">
        <f>SUMIF('ПО КОРИСНИЦИМА'!$G$16:$G$1902,"Свега за пројекат 0401-П4:",'ПО КОРИСНИЦИМА'!$L$16:$L$1902)</f>
        <v>0</v>
      </c>
      <c r="H184" s="249"/>
      <c r="I184" s="287"/>
      <c r="J184" s="246">
        <f t="shared" si="9"/>
        <v>0</v>
      </c>
      <c r="K184" s="246"/>
      <c r="L184" s="279"/>
    </row>
    <row r="185" spans="1:12" hidden="1">
      <c r="A185" s="177"/>
      <c r="B185" s="85" t="s">
        <v>4339</v>
      </c>
      <c r="C185" s="262" t="str">
        <f>IFERROR(VLOOKUP(B185,'ПО КОРИСНИЦИМА'!$C$16:$S$1902,5,FALSE),"")</f>
        <v/>
      </c>
      <c r="D185" s="248">
        <f>SUMIF('ПО КОРИСНИЦИМА'!$G$16:$G$1902,"Свега за пројекат 0401-П5:",'ПО КОРИСНИЦИМА'!$H$16:$H$1902)</f>
        <v>0</v>
      </c>
      <c r="E185" s="248"/>
      <c r="F185" s="280"/>
      <c r="G185" s="249">
        <f>SUMIF('ПО КОРИСНИЦИМА'!$G$16:$G$1902,"Свега за пројекат 0401-П5:",'ПО КОРИСНИЦИМА'!$L$16:$L$1902)</f>
        <v>0</v>
      </c>
      <c r="H185" s="249"/>
      <c r="I185" s="287"/>
      <c r="J185" s="246">
        <f t="shared" si="9"/>
        <v>0</v>
      </c>
      <c r="K185" s="246"/>
      <c r="L185" s="279"/>
    </row>
    <row r="186" spans="1:12" hidden="1">
      <c r="A186" s="177"/>
      <c r="B186" s="85" t="s">
        <v>4340</v>
      </c>
      <c r="C186" s="262" t="str">
        <f>IFERROR(VLOOKUP(B186,'ПО КОРИСНИЦИМА'!$C$16:$S$1902,5,FALSE),"")</f>
        <v/>
      </c>
      <c r="D186" s="248">
        <f>SUMIF('ПО КОРИСНИЦИМА'!$G$16:$G$1902,"Свега за пројекат 0401-П6:",'ПО КОРИСНИЦИМА'!$H$16:$H$1902)</f>
        <v>0</v>
      </c>
      <c r="E186" s="248"/>
      <c r="F186" s="280"/>
      <c r="G186" s="249">
        <f>SUMIF('ПО КОРИСНИЦИМА'!$G$16:$G$1902,"Свега за пројекат 0401-П6:",'ПО КОРИСНИЦИМА'!$L$16:$L$1902)</f>
        <v>0</v>
      </c>
      <c r="H186" s="249"/>
      <c r="I186" s="287"/>
      <c r="J186" s="246">
        <f t="shared" si="9"/>
        <v>0</v>
      </c>
      <c r="K186" s="246"/>
      <c r="L186" s="279"/>
    </row>
    <row r="187" spans="1:12" hidden="1">
      <c r="A187" s="177"/>
      <c r="B187" s="85" t="s">
        <v>4341</v>
      </c>
      <c r="C187" s="262" t="str">
        <f>IFERROR(VLOOKUP(B187,'ПО КОРИСНИЦИМА'!$C$16:$S$1902,5,FALSE),"")</f>
        <v/>
      </c>
      <c r="D187" s="248">
        <f>SUMIF('ПО КОРИСНИЦИМА'!$G$16:$G$1902,"Свега за пројекат 0401-П7:",'ПО КОРИСНИЦИМА'!$H$16:$H$1902)</f>
        <v>0</v>
      </c>
      <c r="E187" s="248"/>
      <c r="F187" s="280"/>
      <c r="G187" s="249">
        <f>SUMIF('ПО КОРИСНИЦИМА'!$G$16:$G$1902,"Свега за пројекат 0401-П7:",'ПО КОРИСНИЦИМА'!$L$16:$L$1902)</f>
        <v>0</v>
      </c>
      <c r="H187" s="249"/>
      <c r="I187" s="287"/>
      <c r="J187" s="246">
        <f t="shared" si="9"/>
        <v>0</v>
      </c>
      <c r="K187" s="246"/>
      <c r="L187" s="279"/>
    </row>
    <row r="188" spans="1:12" hidden="1">
      <c r="A188" s="177"/>
      <c r="B188" s="85" t="s">
        <v>4342</v>
      </c>
      <c r="C188" s="262" t="str">
        <f>IFERROR(VLOOKUP(B188,'ПО КОРИСНИЦИМА'!$C$16:$S$1902,5,FALSE),"")</f>
        <v/>
      </c>
      <c r="D188" s="248">
        <f>SUMIF('ПО КОРИСНИЦИМА'!$G$16:$G$1902,"Свега за пројекат 0401-П8:",'ПО КОРИСНИЦИМА'!$H$16:$H$1902)</f>
        <v>0</v>
      </c>
      <c r="E188" s="248"/>
      <c r="F188" s="280"/>
      <c r="G188" s="249">
        <f>SUMIF('ПО КОРИСНИЦИМА'!$G$16:$G$1902,"Свега за пројекат 0401-П8:",'ПО КОРИСНИЦИМА'!$L$16:$L$1902)</f>
        <v>0</v>
      </c>
      <c r="H188" s="249"/>
      <c r="I188" s="287"/>
      <c r="J188" s="246">
        <f t="shared" si="9"/>
        <v>0</v>
      </c>
      <c r="K188" s="246"/>
      <c r="L188" s="279"/>
    </row>
    <row r="189" spans="1:12" hidden="1">
      <c r="A189" s="177"/>
      <c r="B189" s="85" t="s">
        <v>4343</v>
      </c>
      <c r="C189" s="262" t="str">
        <f>IFERROR(VLOOKUP(B189,'ПО КОРИСНИЦИМА'!$C$16:$S$1902,5,FALSE),"")</f>
        <v/>
      </c>
      <c r="D189" s="248">
        <f>SUMIF('ПО КОРИСНИЦИМА'!$G$16:$G$1902,"Свега за пројекат 0401-П9:",'ПО КОРИСНИЦИМА'!$H$16:$H$1902)</f>
        <v>0</v>
      </c>
      <c r="E189" s="248"/>
      <c r="F189" s="280"/>
      <c r="G189" s="249">
        <f>SUMIF('ПО КОРИСНИЦИМА'!$G$16:$G$1902,"Свега за пројекат 0401-П9:",'ПО КОРИСНИЦИМА'!$L$16:$L$1902)</f>
        <v>0</v>
      </c>
      <c r="H189" s="249"/>
      <c r="I189" s="287"/>
      <c r="J189" s="246">
        <f t="shared" ref="J189:J231" si="11">D189+G189</f>
        <v>0</v>
      </c>
      <c r="K189" s="246"/>
      <c r="L189" s="279"/>
    </row>
    <row r="190" spans="1:12" hidden="1">
      <c r="A190" s="177"/>
      <c r="B190" s="85" t="s">
        <v>4344</v>
      </c>
      <c r="C190" s="262" t="str">
        <f>IFERROR(VLOOKUP(B190,'ПО КОРИСНИЦИМА'!$C$16:$S$1902,5,FALSE),"")</f>
        <v/>
      </c>
      <c r="D190" s="248">
        <f>SUMIF('ПО КОРИСНИЦИМА'!$G$16:$G$1902,"Свега за пројекат 0401-П10:",'ПО КОРИСНИЦИМА'!$H$16:$H$1902)</f>
        <v>0</v>
      </c>
      <c r="E190" s="248"/>
      <c r="F190" s="280"/>
      <c r="G190" s="249">
        <f>SUMIF('ПО КОРИСНИЦИМА'!$G$16:$G$1902,"Свега за пројекат 0401-П10:",'ПО КОРИСНИЦИМА'!$L$16:$L$1902)</f>
        <v>0</v>
      </c>
      <c r="H190" s="249"/>
      <c r="I190" s="287"/>
      <c r="J190" s="246">
        <f t="shared" si="11"/>
        <v>0</v>
      </c>
      <c r="K190" s="246"/>
      <c r="L190" s="279"/>
    </row>
    <row r="191" spans="1:12" hidden="1">
      <c r="A191" s="177"/>
      <c r="B191" s="85" t="s">
        <v>4345</v>
      </c>
      <c r="C191" s="262" t="str">
        <f>IFERROR(VLOOKUP(B191,'ПО КОРИСНИЦИМА'!$C$16:$S$1902,5,FALSE),"")</f>
        <v/>
      </c>
      <c r="D191" s="248">
        <f>SUMIF('ПО КОРИСНИЦИМА'!$G$16:$G$1902,"Свега за пројекат 0401-П11:",'ПО КОРИСНИЦИМА'!$H$16:$H$1902)</f>
        <v>0</v>
      </c>
      <c r="E191" s="248"/>
      <c r="F191" s="280"/>
      <c r="G191" s="249">
        <f>SUMIF('ПО КОРИСНИЦИМА'!$G$16:$G$1902,"Свега за пројекат 0401-П11:",'ПО КОРИСНИЦИМА'!$L$16:$L$1902)</f>
        <v>0</v>
      </c>
      <c r="H191" s="249"/>
      <c r="I191" s="287"/>
      <c r="J191" s="246">
        <f t="shared" si="11"/>
        <v>0</v>
      </c>
      <c r="K191" s="246"/>
      <c r="L191" s="279"/>
    </row>
    <row r="192" spans="1:12" hidden="1">
      <c r="A192" s="177"/>
      <c r="B192" s="85" t="s">
        <v>4346</v>
      </c>
      <c r="C192" s="262" t="str">
        <f>IFERROR(VLOOKUP(B192,'ПО КОРИСНИЦИМА'!$C$16:$S$1902,5,FALSE),"")</f>
        <v/>
      </c>
      <c r="D192" s="248">
        <f>SUMIF('ПО КОРИСНИЦИМА'!$G$16:$G$1902,"Свега за пројекат 0401-П12:",'ПО КОРИСНИЦИМА'!$H$16:$H$1902)</f>
        <v>0</v>
      </c>
      <c r="E192" s="248"/>
      <c r="F192" s="280"/>
      <c r="G192" s="249">
        <f>SUMIF('ПО КОРИСНИЦИМА'!$G$16:$G$1902,"Свега за пројекат 0401-П12:",'ПО КОРИСНИЦИМА'!$L$16:$L$1902)</f>
        <v>0</v>
      </c>
      <c r="H192" s="249"/>
      <c r="I192" s="287"/>
      <c r="J192" s="246">
        <f t="shared" si="11"/>
        <v>0</v>
      </c>
      <c r="K192" s="246"/>
      <c r="L192" s="279"/>
    </row>
    <row r="193" spans="1:12" hidden="1">
      <c r="A193" s="177"/>
      <c r="B193" s="85" t="s">
        <v>4347</v>
      </c>
      <c r="C193" s="262" t="str">
        <f>IFERROR(VLOOKUP(B193,'ПО КОРИСНИЦИМА'!$C$16:$S$1902,5,FALSE),"")</f>
        <v/>
      </c>
      <c r="D193" s="248">
        <f>SUMIF('ПО КОРИСНИЦИМА'!$G$16:$G$1902,"Свега за пројекат 0401-П13:",'ПО КОРИСНИЦИМА'!$H$16:$H$1902)</f>
        <v>0</v>
      </c>
      <c r="E193" s="248"/>
      <c r="F193" s="280"/>
      <c r="G193" s="249">
        <f>SUMIF('ПО КОРИСНИЦИМА'!$G$16:$G$1902,"Свега за пројекат 0401-П13:",'ПО КОРИСНИЦИМА'!$L$16:$L$1902)</f>
        <v>0</v>
      </c>
      <c r="H193" s="249"/>
      <c r="I193" s="287"/>
      <c r="J193" s="246">
        <f t="shared" si="11"/>
        <v>0</v>
      </c>
      <c r="K193" s="246"/>
      <c r="L193" s="279"/>
    </row>
    <row r="194" spans="1:12" hidden="1">
      <c r="A194" s="177"/>
      <c r="B194" s="85" t="s">
        <v>4348</v>
      </c>
      <c r="C194" s="262" t="str">
        <f>IFERROR(VLOOKUP(B194,'ПО КОРИСНИЦИМА'!$C$16:$S$1902,5,FALSE),"")</f>
        <v/>
      </c>
      <c r="D194" s="248">
        <f>SUMIF('ПО КОРИСНИЦИМА'!$G$16:$G$1902,"Свега за пројекат 0401-П14:",'ПО КОРИСНИЦИМА'!$H$16:$H$1902)</f>
        <v>0</v>
      </c>
      <c r="E194" s="248"/>
      <c r="F194" s="280"/>
      <c r="G194" s="249">
        <f>SUMIF('ПО КОРИСНИЦИМА'!$G$16:$G$1902,"Свега за пројекат 0401-П14:",'ПО КОРИСНИЦИМА'!$L$16:$L$1902)</f>
        <v>0</v>
      </c>
      <c r="H194" s="249"/>
      <c r="I194" s="287"/>
      <c r="J194" s="246">
        <f t="shared" si="11"/>
        <v>0</v>
      </c>
      <c r="K194" s="246"/>
      <c r="L194" s="279"/>
    </row>
    <row r="195" spans="1:12" hidden="1">
      <c r="A195" s="183"/>
      <c r="B195" s="85" t="s">
        <v>4349</v>
      </c>
      <c r="C195" s="262" t="str">
        <f>IFERROR(VLOOKUP(B195,'ПО КОРИСНИЦИМА'!$C$16:$S$1902,5,FALSE),"")</f>
        <v/>
      </c>
      <c r="D195" s="248">
        <f>SUMIF('ПО КОРИСНИЦИМА'!$G$16:$G$1902,"Свега за пројекат 0401-П15:",'ПО КОРИСНИЦИМА'!$H$16:$H$1902)</f>
        <v>0</v>
      </c>
      <c r="E195" s="248"/>
      <c r="F195" s="280"/>
      <c r="G195" s="249">
        <f>SUMIF('ПО КОРИСНИЦИМА'!$G$16:$G$1902,"Свега за пројекат 0401-П15:",'ПО КОРИСНИЦИМА'!$L$16:$L$1902)</f>
        <v>0</v>
      </c>
      <c r="H195" s="249"/>
      <c r="I195" s="287"/>
      <c r="J195" s="246">
        <f t="shared" si="11"/>
        <v>0</v>
      </c>
      <c r="K195" s="272"/>
      <c r="L195" s="294"/>
    </row>
    <row r="196" spans="1:12" s="180" customFormat="1" ht="25.5">
      <c r="A196" s="173" t="s">
        <v>3578</v>
      </c>
      <c r="B196" s="174"/>
      <c r="C196" s="260" t="s">
        <v>4944</v>
      </c>
      <c r="D196" s="242">
        <f>SUM(D197:D227)</f>
        <v>67075000</v>
      </c>
      <c r="E196" s="242">
        <f>SUM(E197:E227)</f>
        <v>38219713.359999999</v>
      </c>
      <c r="F196" s="282">
        <f>E196/D196</f>
        <v>0.56980564084979501</v>
      </c>
      <c r="G196" s="243">
        <f>SUM(G197:G227)</f>
        <v>0</v>
      </c>
      <c r="H196" s="243">
        <f>SUM(H197:H227)</f>
        <v>0</v>
      </c>
      <c r="I196" s="289" t="e">
        <f>H196/G196</f>
        <v>#DIV/0!</v>
      </c>
      <c r="J196" s="253">
        <f t="shared" si="11"/>
        <v>67075000</v>
      </c>
      <c r="K196" s="253">
        <f>E196+H196</f>
        <v>38219713.359999999</v>
      </c>
      <c r="L196" s="295">
        <f>K196/J196</f>
        <v>0.56980564084979501</v>
      </c>
    </row>
    <row r="197" spans="1:12">
      <c r="A197" s="175"/>
      <c r="B197" s="181" t="s">
        <v>4087</v>
      </c>
      <c r="C197" s="267"/>
      <c r="D197" s="244">
        <f>SUMIF('ПО КОРИСНИЦИМА'!$G$16:$G$1902,"Свега за програмску активност 0701-0001:",'ПО КОРИСНИЦИМА'!$H$16:$H$1902)</f>
        <v>0</v>
      </c>
      <c r="E197" s="244">
        <f>SUMIF('ПО КОРИСНИЦИМА'!$G$16:$G$1902,"Свега за програмску активност 0701-0001:",'ПО КОРИСНИЦИМА'!$I$16:$I$1902)</f>
        <v>0</v>
      </c>
      <c r="F197" s="301" t="e">
        <f>E197/D197</f>
        <v>#DIV/0!</v>
      </c>
      <c r="G197" s="245">
        <f>SUMIF('ПО КОРИСНИЦИМА'!$G$16:$G$1902,"Свега за програмску активност 0701-0001:",'ПО КОРИСНИЦИМА'!$L$16:$L$1902)</f>
        <v>0</v>
      </c>
      <c r="H197" s="245">
        <f>SUMIF('ПО КОРИСНИЦИМА'!$G$16:$G$1902,"Свега за програмску активност 0701-0001:",'ПО КОРИСНИЦИМА'!$M$16:$M$1902)</f>
        <v>0</v>
      </c>
      <c r="I197" s="285" t="e">
        <f>H197/G197</f>
        <v>#DIV/0!</v>
      </c>
      <c r="J197" s="244">
        <f t="shared" si="11"/>
        <v>0</v>
      </c>
      <c r="K197" s="244">
        <f>E197+H197</f>
        <v>0</v>
      </c>
      <c r="L197" s="278" t="e">
        <f>K197/J197</f>
        <v>#DIV/0!</v>
      </c>
    </row>
    <row r="198" spans="1:12" ht="25.5">
      <c r="A198" s="177"/>
      <c r="B198" s="185" t="s">
        <v>4198</v>
      </c>
      <c r="C198" s="268" t="s">
        <v>5031</v>
      </c>
      <c r="D198" s="246">
        <f>SUMIF('ПО КОРИСНИЦИМА'!$G$16:$G$1902,"Свега за програмску активност 0701-0002:",'ПО КОРИСНИЦИМА'!$H$16:$H$1902)</f>
        <v>67075000</v>
      </c>
      <c r="E198" s="246">
        <f>SUMIF('ПО КОРИСНИЦИМА'!$G$16:$G$1902,"Свега за програмску активност 0701-0002:",'ПО КОРИСНИЦИМА'!$I$16:$I$1902)</f>
        <v>38219713.359999999</v>
      </c>
      <c r="F198" s="279">
        <f>E198/D198</f>
        <v>0.56980564084979501</v>
      </c>
      <c r="G198" s="247">
        <f>SUMIF('ПО КОРИСНИЦИМА'!$G$16:$G$1902,"Свега за програмску активност 0701-0002:",'ПО КОРИСНИЦИМА'!$L$16:$L$1902)</f>
        <v>0</v>
      </c>
      <c r="H198" s="247">
        <f>SUMIF('ПО КОРИСНИЦИМА'!$G$16:$G$1902,"Свега за програмску активност 0701-0002:",'ПО КОРИСНИЦИМА'!$M$16:$M$1902)</f>
        <v>0</v>
      </c>
      <c r="I198" s="286">
        <v>0</v>
      </c>
      <c r="J198" s="246">
        <f t="shared" si="11"/>
        <v>67075000</v>
      </c>
      <c r="K198" s="246">
        <f>E198+H198</f>
        <v>38219713.359999999</v>
      </c>
      <c r="L198" s="279">
        <f>K198/J198</f>
        <v>0.56980564084979501</v>
      </c>
    </row>
    <row r="199" spans="1:12" hidden="1">
      <c r="A199" s="182"/>
      <c r="B199" s="185" t="s">
        <v>4350</v>
      </c>
      <c r="C199" s="262" t="str">
        <f>IFERROR(VLOOKUP(B199,'ПО КОРИСНИЦИМА'!$C$16:$S$1902,5,FALSE),"")</f>
        <v/>
      </c>
      <c r="D199" s="248">
        <f>SUMIF('ПО КОРИСНИЦИМА'!$G$16:$G$1902,"Свега за пројекат 0701-П1:",'ПО КОРИСНИЦИМА'!$H$16:$H$1902)</f>
        <v>0</v>
      </c>
      <c r="E199" s="248">
        <f>SUMIF('ПО КОРИСНИЦИМА'!$G$16:$G$1902,"Свега за пројекат 0701-П1:",'ПО КОРИСНИЦИМА'!$I$16:$I$1902)</f>
        <v>0</v>
      </c>
      <c r="F199" s="280"/>
      <c r="G199" s="249">
        <f>SUMIF('ПО КОРИСНИЦИМА'!$G$16:$G$1902,"Свега за пројекат 0701-П1:",'ПО КОРИСНИЦИМА'!$L$16:$L$1902)</f>
        <v>0</v>
      </c>
      <c r="H199" s="249">
        <f>SUMIF('ПО КОРИСНИЦИМА'!$G$16:$G$1902,"Свега за пројекат 0701-П1:",'ПО КОРИСНИЦИМА'!$M$16:$M$1902)</f>
        <v>0</v>
      </c>
      <c r="I199" s="287" t="e">
        <f>H199/G199</f>
        <v>#DIV/0!</v>
      </c>
      <c r="J199" s="246">
        <f>D199+G199</f>
        <v>0</v>
      </c>
      <c r="K199" s="246">
        <f>E199+H199</f>
        <v>0</v>
      </c>
      <c r="L199" s="279" t="e">
        <f>K199/J199</f>
        <v>#DIV/0!</v>
      </c>
    </row>
    <row r="200" spans="1:12" ht="28.5" hidden="1" customHeight="1">
      <c r="A200" s="182"/>
      <c r="B200" s="185" t="s">
        <v>4351</v>
      </c>
      <c r="C200" s="262" t="str">
        <f>IFERROR(VLOOKUP(B200,'ПО КОРИСНИЦИМА'!$C$16:$S$1902,5,FALSE),"")</f>
        <v/>
      </c>
      <c r="D200" s="248">
        <f>SUMIF('ПО КОРИСНИЦИМА'!$G$16:$G$1902,"Свега за пројекат 0701-П2:",'ПО КОРИСНИЦИМА'!$H$16:$H$1902)</f>
        <v>0</v>
      </c>
      <c r="E200" s="248">
        <f>SUMIF('ПО КОРИСНИЦИМА'!$G$16:$G$1902,"Свега за пројекат 0701-П2:",'ПО КОРИСНИЦИМА'!$I$16:$I$1902)</f>
        <v>0</v>
      </c>
      <c r="F200" s="280" t="e">
        <f>E200/D200</f>
        <v>#DIV/0!</v>
      </c>
      <c r="G200" s="249">
        <f>SUMIF('ПО КОРИСНИЦИМА'!$G$16:$G$1902,"Свега за пројекат 0701-П2:",'ПО КОРИСНИЦИМА'!$L$16:$L$1902)</f>
        <v>0</v>
      </c>
      <c r="H200" s="249">
        <f>SUMIF('ПО КОРИСНИЦИМА'!$G$16:$G$1902,"Свега за пројекат 0701-П2:",'ПО КОРИСНИЦИМА'!$M$16:$M$1902)</f>
        <v>0</v>
      </c>
      <c r="I200" s="287"/>
      <c r="J200" s="246">
        <f t="shared" si="11"/>
        <v>0</v>
      </c>
      <c r="K200" s="246">
        <f>E200+H200</f>
        <v>0</v>
      </c>
      <c r="L200" s="279" t="e">
        <f>K200/J200</f>
        <v>#DIV/0!</v>
      </c>
    </row>
    <row r="201" spans="1:12" ht="26.25" hidden="1" customHeight="1">
      <c r="A201" s="182"/>
      <c r="B201" s="185" t="s">
        <v>4352</v>
      </c>
      <c r="C201" s="262" t="str">
        <f>IFERROR(VLOOKUP(B201,'ПО КОРИСНИЦИМА'!$C$16:$S$1902,5,FALSE),"")</f>
        <v/>
      </c>
      <c r="D201" s="248">
        <f>SUMIF('ПО КОРИСНИЦИМА'!$G$16:$G$1902,"Свега за пројекат 0701-П3:",'ПО КОРИСНИЦИМА'!$H$16:$H$1902)</f>
        <v>0</v>
      </c>
      <c r="E201" s="248">
        <f>SUMIF('ПО КОРИСНИЦИМА'!$G$16:$G$1902,"Свега за пројекат 0701-П3:",'ПО КОРИСНИЦИМА'!$I$16:$I$1902)</f>
        <v>0</v>
      </c>
      <c r="F201" s="280" t="e">
        <f>E201/D201</f>
        <v>#DIV/0!</v>
      </c>
      <c r="G201" s="249">
        <f>SUMIF('ПО КОРИСНИЦИМА'!$G$16:$G$1902,"Свега за пројекат 0701-П3:",'ПО КОРИСНИЦИМА'!$L$16:$L$1902)</f>
        <v>0</v>
      </c>
      <c r="H201" s="249">
        <f>SUMIF('ПО КОРИСНИЦИМА'!$G$16:$G$1902,"Свега за пројекат 0701-П3:",'ПО КОРИСНИЦИМА'!$M$16:$M$1902)</f>
        <v>0</v>
      </c>
      <c r="I201" s="287"/>
      <c r="J201" s="246">
        <f>D201+G201</f>
        <v>0</v>
      </c>
      <c r="K201" s="246"/>
      <c r="L201" s="279"/>
    </row>
    <row r="202" spans="1:12" hidden="1">
      <c r="A202" s="182"/>
      <c r="B202" s="185" t="s">
        <v>4353</v>
      </c>
      <c r="C202" s="262" t="str">
        <f>IFERROR(VLOOKUP(B202,'ПО КОРИСНИЦИМА'!$C$16:$S$1902,5,FALSE),"")</f>
        <v/>
      </c>
      <c r="D202" s="248">
        <f>SUMIF('ПО КОРИСНИЦИМА'!$G$16:$G$1902,"Свега за пројекат 0701-П4:",'ПО КОРИСНИЦИМА'!$H$16:$H$1902)</f>
        <v>0</v>
      </c>
      <c r="E202" s="248"/>
      <c r="F202" s="280"/>
      <c r="G202" s="249">
        <f>SUMIF('ПО КОРИСНИЦИМА'!$G$16:$G$1902,"Свега за пројекат 0701-П4:",'ПО КОРИСНИЦИМА'!$L$16:$L$1902)</f>
        <v>0</v>
      </c>
      <c r="H202" s="249"/>
      <c r="I202" s="287"/>
      <c r="J202" s="246">
        <f t="shared" si="11"/>
        <v>0</v>
      </c>
      <c r="K202" s="246"/>
      <c r="L202" s="279"/>
    </row>
    <row r="203" spans="1:12" ht="37.5" hidden="1" customHeight="1">
      <c r="A203" s="182"/>
      <c r="B203" s="185" t="s">
        <v>4354</v>
      </c>
      <c r="C203" s="262" t="str">
        <f>IFERROR(VLOOKUP(B203,'ПО КОРИСНИЦИМА'!$C$16:$S$1902,5,FALSE),"")</f>
        <v/>
      </c>
      <c r="D203" s="248">
        <f>SUMIF('ПО КОРИСНИЦИМА'!$G$16:$G$1902,"Свега за пројекат 0701-П5:",'ПО КОРИСНИЦИМА'!$H$16:$H$1902)</f>
        <v>0</v>
      </c>
      <c r="E203" s="248"/>
      <c r="F203" s="280"/>
      <c r="G203" s="249">
        <f>SUMIF('ПО КОРИСНИЦИМА'!$G$16:$G$1902,"Свега за пројекат 0701-П5:",'ПО КОРИСНИЦИМА'!$L$16:$L$1902)</f>
        <v>0</v>
      </c>
      <c r="H203" s="249"/>
      <c r="I203" s="287"/>
      <c r="J203" s="246">
        <f t="shared" si="11"/>
        <v>0</v>
      </c>
      <c r="K203" s="246"/>
      <c r="L203" s="279"/>
    </row>
    <row r="204" spans="1:12" ht="27.75" hidden="1" customHeight="1">
      <c r="A204" s="182"/>
      <c r="B204" s="185" t="s">
        <v>4355</v>
      </c>
      <c r="C204" s="262" t="str">
        <f>IFERROR(VLOOKUP(B204,'ПО КОРИСНИЦИМА'!$C$16:$S$1902,5,FALSE),"")</f>
        <v/>
      </c>
      <c r="D204" s="248">
        <f>SUMIF('ПО КОРИСНИЦИМА'!$G$16:$G$1902,"Свега за пројекат 0701-П6:",'ПО КОРИСНИЦИМА'!$H$16:$H$1902)</f>
        <v>0</v>
      </c>
      <c r="E204" s="248"/>
      <c r="F204" s="280"/>
      <c r="G204" s="249">
        <f>SUMIF('ПО КОРИСНИЦИМА'!$G$16:$G$1902,"Свега за пројекат 0701-П6:",'ПО КОРИСНИЦИМА'!$L$16:$L$1902)</f>
        <v>0</v>
      </c>
      <c r="H204" s="249"/>
      <c r="I204" s="287"/>
      <c r="J204" s="246">
        <f t="shared" si="11"/>
        <v>0</v>
      </c>
      <c r="K204" s="246"/>
      <c r="L204" s="279"/>
    </row>
    <row r="205" spans="1:12" ht="26.25" hidden="1" customHeight="1">
      <c r="A205" s="182"/>
      <c r="B205" s="185" t="s">
        <v>4356</v>
      </c>
      <c r="C205" s="262" t="str">
        <f>IFERROR(VLOOKUP(B205,'ПО КОРИСНИЦИМА'!$C$16:$S$1902,5,FALSE),"")</f>
        <v/>
      </c>
      <c r="D205" s="248">
        <f>SUMIF('ПО КОРИСНИЦИМА'!$G$16:$G$1902,"Свега за пројекат 0701-П7:",'ПО КОРИСНИЦИМА'!$H$16:$H$1902)</f>
        <v>0</v>
      </c>
      <c r="E205" s="248"/>
      <c r="F205" s="280"/>
      <c r="G205" s="249">
        <f>SUMIF('ПО КОРИСНИЦИМА'!$G$16:$G$1902,"Свега за пројекат 0701-П7:",'ПО КОРИСНИЦИМА'!$L$16:$L$1902)</f>
        <v>0</v>
      </c>
      <c r="H205" s="249"/>
      <c r="I205" s="287"/>
      <c r="J205" s="246">
        <f t="shared" si="11"/>
        <v>0</v>
      </c>
      <c r="K205" s="246"/>
      <c r="L205" s="279"/>
    </row>
    <row r="206" spans="1:12" ht="38.25" hidden="1" customHeight="1">
      <c r="A206" s="182"/>
      <c r="B206" s="185" t="s">
        <v>4357</v>
      </c>
      <c r="C206" s="262" t="str">
        <f>IFERROR(VLOOKUP(B206,'ПО КОРИСНИЦИМА'!$C$16:$S$1902,5,FALSE),"")</f>
        <v/>
      </c>
      <c r="D206" s="248">
        <f>SUMIF('ПО КОРИСНИЦИМА'!$G$16:$G$1902,"Свега за пројекат 0701-П8:",'ПО КОРИСНИЦИМА'!$H$16:$H$1902)</f>
        <v>0</v>
      </c>
      <c r="E206" s="248"/>
      <c r="F206" s="280"/>
      <c r="G206" s="249">
        <f>SUMIF('ПО КОРИСНИЦИМА'!$G$16:$G$1902,"Свега за пројекат 0701-П8:",'ПО КОРИСНИЦИМА'!$L$16:$L$1902)</f>
        <v>0</v>
      </c>
      <c r="H206" s="249"/>
      <c r="I206" s="287"/>
      <c r="J206" s="246">
        <f t="shared" si="11"/>
        <v>0</v>
      </c>
      <c r="K206" s="246"/>
      <c r="L206" s="279"/>
    </row>
    <row r="207" spans="1:12" ht="25.5" hidden="1" customHeight="1">
      <c r="A207" s="182"/>
      <c r="B207" s="185" t="s">
        <v>4358</v>
      </c>
      <c r="C207" s="262" t="str">
        <f>IFERROR(VLOOKUP(B207,'ПО КОРИСНИЦИМА'!$C$16:$S$1902,5,FALSE),"")</f>
        <v/>
      </c>
      <c r="D207" s="248">
        <f>SUMIF('ПО КОРИСНИЦИМА'!$G$16:$G$1902,"Свега за пројекат 0701-П9:",'ПО КОРИСНИЦИМА'!$H$16:$H$1902)</f>
        <v>0</v>
      </c>
      <c r="E207" s="248"/>
      <c r="F207" s="280"/>
      <c r="G207" s="249">
        <f>SUMIF('ПО КОРИСНИЦИМА'!$G$16:$G$1902,"Свега за пројекат 0701-П9:",'ПО КОРИСНИЦИМА'!$L$16:$L$1902)</f>
        <v>0</v>
      </c>
      <c r="H207" s="249"/>
      <c r="I207" s="287"/>
      <c r="J207" s="246">
        <f t="shared" si="11"/>
        <v>0</v>
      </c>
      <c r="K207" s="246"/>
      <c r="L207" s="279"/>
    </row>
    <row r="208" spans="1:12" ht="28.5" hidden="1" customHeight="1">
      <c r="A208" s="182"/>
      <c r="B208" s="185" t="s">
        <v>4359</v>
      </c>
      <c r="C208" s="607" t="str">
        <f>IFERROR(VLOOKUP(B208,'ПО КОРИСНИЦИМА'!$C$16:$S$1902,5,FALSE),"")</f>
        <v/>
      </c>
      <c r="D208" s="248">
        <f>SUMIF('ПО КОРИСНИЦИМА'!$G$16:$G$1902,"Свега за пројекат 0701-П10:",'ПО КОРИСНИЦИМА'!$H$16:$H$1902)</f>
        <v>0</v>
      </c>
      <c r="E208" s="248"/>
      <c r="F208" s="280"/>
      <c r="G208" s="249">
        <f>SUMIF('ПО КОРИСНИЦИМА'!$G$16:$G$1902,"Свега за пројекат 0701-П10:",'ПО КОРИСНИЦИМА'!$L$16:$L$1902)</f>
        <v>0</v>
      </c>
      <c r="H208" s="249"/>
      <c r="I208" s="287"/>
      <c r="J208" s="246">
        <f t="shared" si="11"/>
        <v>0</v>
      </c>
      <c r="K208" s="246"/>
      <c r="L208" s="279"/>
    </row>
    <row r="209" spans="1:12" ht="37.5" hidden="1" customHeight="1">
      <c r="A209" s="182"/>
      <c r="B209" s="185" t="s">
        <v>4360</v>
      </c>
      <c r="C209" s="262" t="str">
        <f>IFERROR(VLOOKUP(B209,'ПО КОРИСНИЦИМА'!$C$16:$S$1902,5,FALSE),"")</f>
        <v/>
      </c>
      <c r="D209" s="248">
        <f>SUMIF('ПО КОРИСНИЦИМА'!$G$16:$G$1902,"Свега за пројекат 0701-П11:",'ПО КОРИСНИЦИМА'!$H$16:$H$1902)</f>
        <v>0</v>
      </c>
      <c r="E209" s="248"/>
      <c r="F209" s="280"/>
      <c r="G209" s="249">
        <f>SUMIF('ПО КОРИСНИЦИМА'!$G$16:$G$1902,"Свега за пројекат 0701-П11:",'ПО КОРИСНИЦИМА'!$L$16:$L$1902)</f>
        <v>0</v>
      </c>
      <c r="H209" s="249"/>
      <c r="I209" s="287"/>
      <c r="J209" s="246">
        <f t="shared" si="11"/>
        <v>0</v>
      </c>
      <c r="K209" s="246"/>
      <c r="L209" s="279"/>
    </row>
    <row r="210" spans="1:12" hidden="1">
      <c r="A210" s="182"/>
      <c r="B210" s="182" t="s">
        <v>4361</v>
      </c>
      <c r="C210" s="262" t="str">
        <f>IFERROR(VLOOKUP(B210,'ПО КОРИСНИЦИМА'!$C$16:$S$1902,5,FALSE),"")</f>
        <v/>
      </c>
      <c r="D210" s="248">
        <f>SUMIF('ПО КОРИСНИЦИМА'!$G$16:$G$1902,"Свега за пројекат 0701-П12:",'ПО КОРИСНИЦИМА'!$H$16:$H$1902)</f>
        <v>0</v>
      </c>
      <c r="E210" s="248"/>
      <c r="F210" s="280"/>
      <c r="G210" s="249">
        <f>SUMIF('ПО КОРИСНИЦИМА'!$G$16:$G$1902,"Свега за пројекат 0701-П12:",'ПО КОРИСНИЦИМА'!$L$16:$L$1902)</f>
        <v>0</v>
      </c>
      <c r="H210" s="249"/>
      <c r="I210" s="287"/>
      <c r="J210" s="246">
        <f t="shared" si="11"/>
        <v>0</v>
      </c>
      <c r="K210" s="246"/>
      <c r="L210" s="279"/>
    </row>
    <row r="211" spans="1:12" hidden="1">
      <c r="A211" s="182"/>
      <c r="B211" s="182" t="s">
        <v>4362</v>
      </c>
      <c r="C211" s="262" t="str">
        <f>IFERROR(VLOOKUP(B211,'ПО КОРИСНИЦИМА'!$C$16:$S$1902,5,FALSE),"")</f>
        <v/>
      </c>
      <c r="D211" s="248">
        <f>SUMIF('ПО КОРИСНИЦИМА'!$G$16:$G$1902,"Свега за пројекат 0701-П13:",'ПО КОРИСНИЦИМА'!$H$16:$H$1902)</f>
        <v>0</v>
      </c>
      <c r="E211" s="248"/>
      <c r="F211" s="280"/>
      <c r="G211" s="249">
        <f>SUMIF('ПО КОРИСНИЦИМА'!$G$16:$G$1902,"Свега за пројекат 0701-П13:",'ПО КОРИСНИЦИМА'!$L$16:$L$1902)</f>
        <v>0</v>
      </c>
      <c r="H211" s="249"/>
      <c r="I211" s="287"/>
      <c r="J211" s="246">
        <f t="shared" si="11"/>
        <v>0</v>
      </c>
      <c r="K211" s="246"/>
      <c r="L211" s="279"/>
    </row>
    <row r="212" spans="1:12" hidden="1">
      <c r="A212" s="182"/>
      <c r="B212" s="182" t="s">
        <v>4363</v>
      </c>
      <c r="C212" s="262" t="str">
        <f>IFERROR(VLOOKUP(B212,'ПО КОРИСНИЦИМА'!$C$16:$S$1902,5,FALSE),"")</f>
        <v/>
      </c>
      <c r="D212" s="248">
        <f>SUMIF('ПО КОРИСНИЦИМА'!$G$16:$G$1902,"Свега за пројекат 0701-П14:",'ПО КОРИСНИЦИМА'!$H$16:$H$1902)</f>
        <v>0</v>
      </c>
      <c r="E212" s="248"/>
      <c r="F212" s="280"/>
      <c r="G212" s="249">
        <f>SUMIF('ПО КОРИСНИЦИМА'!$G$16:$G$1902,"Свега за пројекат 0701-П14:",'ПО КОРИСНИЦИМА'!$L$16:$L$1902)</f>
        <v>0</v>
      </c>
      <c r="H212" s="249"/>
      <c r="I212" s="287"/>
      <c r="J212" s="246">
        <f t="shared" si="11"/>
        <v>0</v>
      </c>
      <c r="K212" s="246"/>
      <c r="L212" s="279"/>
    </row>
    <row r="213" spans="1:12" hidden="1">
      <c r="A213" s="182"/>
      <c r="B213" s="182" t="s">
        <v>4364</v>
      </c>
      <c r="C213" s="262" t="str">
        <f>IFERROR(VLOOKUP(B213,'ПО КОРИСНИЦИМА'!$C$16:$S$1902,5,FALSE),"")</f>
        <v/>
      </c>
      <c r="D213" s="248">
        <f>SUMIF('ПО КОРИСНИЦИМА'!$G$16:$G$1902,"Свега за пројекат 0701-П15:",'ПО КОРИСНИЦИМА'!$H$16:$H$1902)</f>
        <v>0</v>
      </c>
      <c r="E213" s="248"/>
      <c r="F213" s="280"/>
      <c r="G213" s="249">
        <f>SUMIF('ПО КОРИСНИЦИМА'!$G$16:$G$1902,"Свега за пројекат 0701-П15:",'ПО КОРИСНИЦИМА'!$L$16:$L$1902)</f>
        <v>0</v>
      </c>
      <c r="H213" s="249"/>
      <c r="I213" s="287"/>
      <c r="J213" s="246">
        <f t="shared" si="11"/>
        <v>0</v>
      </c>
      <c r="K213" s="246"/>
      <c r="L213" s="279"/>
    </row>
    <row r="214" spans="1:12" hidden="1">
      <c r="A214" s="182"/>
      <c r="B214" s="182" t="s">
        <v>4365</v>
      </c>
      <c r="C214" s="262" t="str">
        <f>IFERROR(VLOOKUP(B214,'ПО КОРИСНИЦИМА'!$C$16:$S$1902,5,FALSE),"")</f>
        <v/>
      </c>
      <c r="D214" s="248">
        <f>SUMIF('ПО КОРИСНИЦИМА'!$G$16:$G$1902,"Свега за пројекат 0701-П16:",'ПО КОРИСНИЦИМА'!$H$16:$H$1902)</f>
        <v>0</v>
      </c>
      <c r="E214" s="248"/>
      <c r="F214" s="280"/>
      <c r="G214" s="249">
        <f>SUMIF('ПО КОРИСНИЦИМА'!$G$16:$G$1902,"Свега за пројекат 0701-П16:",'ПО КОРИСНИЦИМА'!$L$16:$L$1902)</f>
        <v>0</v>
      </c>
      <c r="H214" s="249"/>
      <c r="I214" s="287"/>
      <c r="J214" s="246">
        <f t="shared" si="11"/>
        <v>0</v>
      </c>
      <c r="K214" s="246"/>
      <c r="L214" s="279"/>
    </row>
    <row r="215" spans="1:12" hidden="1">
      <c r="A215" s="182"/>
      <c r="B215" s="182" t="s">
        <v>4366</v>
      </c>
      <c r="C215" s="262" t="str">
        <f>IFERROR(VLOOKUP(B215,'ПО КОРИСНИЦИМА'!$C$16:$S$1902,5,FALSE),"")</f>
        <v/>
      </c>
      <c r="D215" s="248">
        <f>SUMIF('ПО КОРИСНИЦИМА'!$G$16:$G$1902,"Свега за пројекат 0701-П17:",'ПО КОРИСНИЦИМА'!$H$16:$H$1902)</f>
        <v>0</v>
      </c>
      <c r="E215" s="248"/>
      <c r="F215" s="280"/>
      <c r="G215" s="249">
        <f>SUMIF('ПО КОРИСНИЦИМА'!$G$16:$G$1902,"Свега за пројекат 0701-П17:",'ПО КОРИСНИЦИМА'!$L$16:$L$1902)</f>
        <v>0</v>
      </c>
      <c r="H215" s="249"/>
      <c r="I215" s="287"/>
      <c r="J215" s="246">
        <f t="shared" si="11"/>
        <v>0</v>
      </c>
      <c r="K215" s="246"/>
      <c r="L215" s="279"/>
    </row>
    <row r="216" spans="1:12" hidden="1">
      <c r="A216" s="182"/>
      <c r="B216" s="182" t="s">
        <v>4367</v>
      </c>
      <c r="C216" s="262" t="str">
        <f>IFERROR(VLOOKUP(B216,'ПО КОРИСНИЦИМА'!$C$16:$S$1902,5,FALSE),"")</f>
        <v/>
      </c>
      <c r="D216" s="248">
        <f>SUMIF('ПО КОРИСНИЦИМА'!$G$16:$G$1902,"Свега за пројекат 0701-П18:",'ПО КОРИСНИЦИМА'!$H$16:$H$1902)</f>
        <v>0</v>
      </c>
      <c r="E216" s="248"/>
      <c r="F216" s="280"/>
      <c r="G216" s="249">
        <f>SUMIF('ПО КОРИСНИЦИМА'!$G$16:$G$1902,"Свега за пројекат 0701-П18:",'ПО КОРИСНИЦИМА'!$L$16:$L$1902)</f>
        <v>0</v>
      </c>
      <c r="H216" s="249"/>
      <c r="I216" s="287"/>
      <c r="J216" s="246">
        <f t="shared" si="11"/>
        <v>0</v>
      </c>
      <c r="K216" s="246"/>
      <c r="L216" s="279"/>
    </row>
    <row r="217" spans="1:12" hidden="1">
      <c r="A217" s="182"/>
      <c r="B217" s="182" t="s">
        <v>4368</v>
      </c>
      <c r="C217" s="262" t="str">
        <f>IFERROR(VLOOKUP(B217,'ПО КОРИСНИЦИМА'!$C$16:$S$1902,5,FALSE),"")</f>
        <v/>
      </c>
      <c r="D217" s="248">
        <f>SUMIF('ПО КОРИСНИЦИМА'!$G$16:$G$1902,"Свега за пројекат 0701-П19:",'ПО КОРИСНИЦИМА'!$H$16:$H$1902)</f>
        <v>0</v>
      </c>
      <c r="E217" s="248"/>
      <c r="F217" s="280"/>
      <c r="G217" s="249">
        <f>SUMIF('ПО КОРИСНИЦИМА'!$G$16:$G$1902,"Свега за пројекат 0701-П19:",'ПО КОРИСНИЦИМА'!$L$16:$L$1902)</f>
        <v>0</v>
      </c>
      <c r="H217" s="249"/>
      <c r="I217" s="287"/>
      <c r="J217" s="246">
        <f t="shared" si="11"/>
        <v>0</v>
      </c>
      <c r="K217" s="246"/>
      <c r="L217" s="279"/>
    </row>
    <row r="218" spans="1:12" hidden="1">
      <c r="A218" s="182"/>
      <c r="B218" s="182" t="s">
        <v>4369</v>
      </c>
      <c r="C218" s="262" t="str">
        <f>IFERROR(VLOOKUP(B218,'ПО КОРИСНИЦИМА'!$C$16:$S$1902,5,FALSE),"")</f>
        <v/>
      </c>
      <c r="D218" s="248">
        <f>SUMIF('ПО КОРИСНИЦИМА'!$G$16:$G$1902,"Свега за пројекат 0701-П20:",'ПО КОРИСНИЦИМА'!$H$16:$H$1902)</f>
        <v>0</v>
      </c>
      <c r="E218" s="248"/>
      <c r="F218" s="280"/>
      <c r="G218" s="249">
        <f>SUMIF('ПО КОРИСНИЦИМА'!$G$16:$G$1902,"Свега за пројекат 0701-П20:",'ПО КОРИСНИЦИМА'!$L$16:$L$1902)</f>
        <v>0</v>
      </c>
      <c r="H218" s="249"/>
      <c r="I218" s="287"/>
      <c r="J218" s="246">
        <f t="shared" si="11"/>
        <v>0</v>
      </c>
      <c r="K218" s="246"/>
      <c r="L218" s="279"/>
    </row>
    <row r="219" spans="1:12" hidden="1">
      <c r="A219" s="182"/>
      <c r="B219" s="182" t="s">
        <v>4370</v>
      </c>
      <c r="C219" s="262" t="str">
        <f>IFERROR(VLOOKUP(B219,'ПО КОРИСНИЦИМА'!$C$16:$S$1902,5,FALSE),"")</f>
        <v/>
      </c>
      <c r="D219" s="248">
        <f>SUMIF('ПО КОРИСНИЦИМА'!$G$16:$G$1902,"Свега за пројекат 0701-П21:",'ПО КОРИСНИЦИМА'!$H$16:$H$1902)</f>
        <v>0</v>
      </c>
      <c r="E219" s="248"/>
      <c r="F219" s="280"/>
      <c r="G219" s="249">
        <f>SUMIF('ПО КОРИСНИЦИМА'!$G$16:$G$1902,"Свега за пројекат 0701-П21:",'ПО КОРИСНИЦИМА'!$L$16:$L$1902)</f>
        <v>0</v>
      </c>
      <c r="H219" s="249"/>
      <c r="I219" s="287"/>
      <c r="J219" s="246">
        <f t="shared" si="11"/>
        <v>0</v>
      </c>
      <c r="K219" s="246"/>
      <c r="L219" s="279"/>
    </row>
    <row r="220" spans="1:12" hidden="1">
      <c r="A220" s="182"/>
      <c r="B220" s="182" t="s">
        <v>4371</v>
      </c>
      <c r="C220" s="262" t="str">
        <f>IFERROR(VLOOKUP(B220,'ПО КОРИСНИЦИМА'!$C$16:$S$1902,5,FALSE),"")</f>
        <v/>
      </c>
      <c r="D220" s="248">
        <f>SUMIF('ПО КОРИСНИЦИМА'!$G$16:$G$1902,"Свега за пројекат 0701-П22:",'ПО КОРИСНИЦИМА'!$H$16:$H$1902)</f>
        <v>0</v>
      </c>
      <c r="E220" s="248"/>
      <c r="F220" s="280"/>
      <c r="G220" s="249">
        <f>SUMIF('ПО КОРИСНИЦИМА'!$G$16:$G$1902,"Свега за пројекат 0701-П22:",'ПО КОРИСНИЦИМА'!$L$16:$L$1902)</f>
        <v>0</v>
      </c>
      <c r="H220" s="249"/>
      <c r="I220" s="287"/>
      <c r="J220" s="246">
        <f t="shared" si="11"/>
        <v>0</v>
      </c>
      <c r="K220" s="246"/>
      <c r="L220" s="279"/>
    </row>
    <row r="221" spans="1:12" hidden="1">
      <c r="A221" s="182"/>
      <c r="B221" s="182" t="s">
        <v>4372</v>
      </c>
      <c r="C221" s="262" t="str">
        <f>IFERROR(VLOOKUP(B221,'ПО КОРИСНИЦИМА'!$C$16:$S$1902,5,FALSE),"")</f>
        <v/>
      </c>
      <c r="D221" s="248">
        <f>SUMIF('ПО КОРИСНИЦИМА'!$G$16:$G$1902,"Свега за пројекат 0701-П23:",'ПО КОРИСНИЦИМА'!$H$16:$H$1902)</f>
        <v>0</v>
      </c>
      <c r="E221" s="248"/>
      <c r="F221" s="280"/>
      <c r="G221" s="249">
        <f>SUMIF('ПО КОРИСНИЦИМА'!$G$16:$G$1902,"Свега за пројекат 0701-П23:",'ПО КОРИСНИЦИМА'!$L$16:$L$1902)</f>
        <v>0</v>
      </c>
      <c r="H221" s="249"/>
      <c r="I221" s="287"/>
      <c r="J221" s="246">
        <f t="shared" si="11"/>
        <v>0</v>
      </c>
      <c r="K221" s="246"/>
      <c r="L221" s="279"/>
    </row>
    <row r="222" spans="1:12" hidden="1">
      <c r="A222" s="182"/>
      <c r="B222" s="182" t="s">
        <v>4373</v>
      </c>
      <c r="C222" s="262" t="str">
        <f>IFERROR(VLOOKUP(B222,'ПО КОРИСНИЦИМА'!$C$16:$S$1902,5,FALSE),"")</f>
        <v/>
      </c>
      <c r="D222" s="248">
        <f>SUMIF('ПО КОРИСНИЦИМА'!$G$16:$G$1902,"Свега за пројекат 0701-П24:",'ПО КОРИСНИЦИМА'!$H$16:$H$1902)</f>
        <v>0</v>
      </c>
      <c r="E222" s="248"/>
      <c r="F222" s="280"/>
      <c r="G222" s="249">
        <f>SUMIF('ПО КОРИСНИЦИМА'!$G$16:$G$1902,"Свега за пројекат 0701-П24:",'ПО КОРИСНИЦИМА'!$L$16:$L$1902)</f>
        <v>0</v>
      </c>
      <c r="H222" s="249"/>
      <c r="I222" s="287"/>
      <c r="J222" s="246">
        <f t="shared" si="11"/>
        <v>0</v>
      </c>
      <c r="K222" s="246"/>
      <c r="L222" s="279"/>
    </row>
    <row r="223" spans="1:12" hidden="1">
      <c r="A223" s="182"/>
      <c r="B223" s="182" t="s">
        <v>4374</v>
      </c>
      <c r="C223" s="262" t="str">
        <f>IFERROR(VLOOKUP(B223,'ПО КОРИСНИЦИМА'!$C$16:$S$1902,5,FALSE),"")</f>
        <v/>
      </c>
      <c r="D223" s="248">
        <f>SUMIF('ПО КОРИСНИЦИМА'!$G$16:$G$1902,"Свега за пројекат 0701-П25:",'ПО КОРИСНИЦИМА'!$H$16:$H$1902)</f>
        <v>0</v>
      </c>
      <c r="E223" s="248"/>
      <c r="F223" s="280"/>
      <c r="G223" s="249">
        <f>SUMIF('ПО КОРИСНИЦИМА'!$G$16:$G$1902,"Свега за пројекат 0701-П25:",'ПО КОРИСНИЦИМА'!$L$16:$L$1902)</f>
        <v>0</v>
      </c>
      <c r="H223" s="249"/>
      <c r="I223" s="287"/>
      <c r="J223" s="246">
        <f t="shared" si="11"/>
        <v>0</v>
      </c>
      <c r="K223" s="246"/>
      <c r="L223" s="279"/>
    </row>
    <row r="224" spans="1:12" hidden="1">
      <c r="A224" s="182"/>
      <c r="B224" s="182" t="s">
        <v>4375</v>
      </c>
      <c r="C224" s="262" t="str">
        <f>IFERROR(VLOOKUP(B224,'ПО КОРИСНИЦИМА'!$C$16:$S$1902,5,FALSE),"")</f>
        <v/>
      </c>
      <c r="D224" s="248">
        <f>SUMIF('ПО КОРИСНИЦИМА'!$G$16:$G$1902,"Свега за пројекат 0701-П26:",'ПО КОРИСНИЦИМА'!$H$16:$H$1902)</f>
        <v>0</v>
      </c>
      <c r="E224" s="248"/>
      <c r="F224" s="280"/>
      <c r="G224" s="249">
        <f>SUMIF('ПО КОРИСНИЦИМА'!$G$16:$G$1902,"Свега за пројекат 0701-П26:",'ПО КОРИСНИЦИМА'!$L$16:$L$1902)</f>
        <v>0</v>
      </c>
      <c r="H224" s="249"/>
      <c r="I224" s="287"/>
      <c r="J224" s="246">
        <f t="shared" si="11"/>
        <v>0</v>
      </c>
      <c r="K224" s="246"/>
      <c r="L224" s="279"/>
    </row>
    <row r="225" spans="1:12" hidden="1">
      <c r="A225" s="182"/>
      <c r="B225" s="182" t="s">
        <v>4376</v>
      </c>
      <c r="C225" s="262" t="str">
        <f>IFERROR(VLOOKUP(B225,'ПО КОРИСНИЦИМА'!$C$16:$S$1902,5,FALSE),"")</f>
        <v/>
      </c>
      <c r="D225" s="248">
        <f>SUMIF('ПО КОРИСНИЦИМА'!$G$16:$G$1902,"Свега за пројекат 0701-П27:",'ПО КОРИСНИЦИМА'!$H$16:$H$1902)</f>
        <v>0</v>
      </c>
      <c r="E225" s="248"/>
      <c r="F225" s="280"/>
      <c r="G225" s="249">
        <f>SUMIF('ПО КОРИСНИЦИМА'!$G$16:$G$1902,"Свега за пројекат 0701-П27:",'ПО КОРИСНИЦИМА'!$L$16:$L$1902)</f>
        <v>0</v>
      </c>
      <c r="H225" s="249"/>
      <c r="I225" s="287"/>
      <c r="J225" s="246">
        <f t="shared" si="11"/>
        <v>0</v>
      </c>
      <c r="K225" s="246"/>
      <c r="L225" s="279"/>
    </row>
    <row r="226" spans="1:12" hidden="1">
      <c r="A226" s="182"/>
      <c r="B226" s="182" t="s">
        <v>4377</v>
      </c>
      <c r="C226" s="262" t="str">
        <f>IFERROR(VLOOKUP(B226,'ПО КОРИСНИЦИМА'!$C$16:$S$1902,5,FALSE),"")</f>
        <v/>
      </c>
      <c r="D226" s="248">
        <f>SUMIF('ПО КОРИСНИЦИМА'!$G$16:$G$1902,"Свега за пројекат 0701-П28:",'ПО КОРИСНИЦИМА'!$H$16:$H$1902)</f>
        <v>0</v>
      </c>
      <c r="E226" s="248"/>
      <c r="F226" s="280"/>
      <c r="G226" s="249">
        <f>SUMIF('ПО КОРИСНИЦИМА'!$G$16:$G$1902,"Свега за пројекат 0701-П28:",'ПО КОРИСНИЦИМА'!$L$16:$L$1902)</f>
        <v>0</v>
      </c>
      <c r="H226" s="249"/>
      <c r="I226" s="287"/>
      <c r="J226" s="246">
        <f t="shared" si="11"/>
        <v>0</v>
      </c>
      <c r="K226" s="246"/>
      <c r="L226" s="279"/>
    </row>
    <row r="227" spans="1:12" hidden="1">
      <c r="A227" s="182"/>
      <c r="B227" s="182" t="s">
        <v>4378</v>
      </c>
      <c r="C227" s="262" t="str">
        <f>IFERROR(VLOOKUP(B227,'ПО КОРИСНИЦИМА'!$C$16:$S$1902,5,FALSE),"")</f>
        <v/>
      </c>
      <c r="D227" s="248">
        <f>SUMIF('ПО КОРИСНИЦИМА'!$G$16:$G$1902,"Свега за пројекат 0701-П29:",'ПО КОРИСНИЦИМА'!$H$16:$H$1902)</f>
        <v>0</v>
      </c>
      <c r="E227" s="248"/>
      <c r="F227" s="280"/>
      <c r="G227" s="249">
        <f>SUMIF('ПО КОРИСНИЦИМА'!$G$16:$G$1902,"Свега за пројекат 0701-П29:",'ПО КОРИСНИЦИМА'!$L$16:$L$1902)</f>
        <v>0</v>
      </c>
      <c r="H227" s="249"/>
      <c r="I227" s="287"/>
      <c r="J227" s="246">
        <f t="shared" si="11"/>
        <v>0</v>
      </c>
      <c r="K227" s="246"/>
      <c r="L227" s="279"/>
    </row>
    <row r="228" spans="1:12" s="180" customFormat="1" ht="25.5">
      <c r="A228" s="173" t="s">
        <v>3584</v>
      </c>
      <c r="B228" s="174"/>
      <c r="C228" s="260" t="s">
        <v>5153</v>
      </c>
      <c r="D228" s="242">
        <f>SUM(D229:D259)</f>
        <v>67463152</v>
      </c>
      <c r="E228" s="242">
        <f>SUM(E229:E259)</f>
        <v>38511895.649999999</v>
      </c>
      <c r="F228" s="282">
        <f>E228/D228</f>
        <v>0.5708582316165719</v>
      </c>
      <c r="G228" s="243">
        <f>SUM(G229:G259)</f>
        <v>13233420</v>
      </c>
      <c r="H228" s="243">
        <f>SUM(H229:H230)</f>
        <v>6231155.8199999994</v>
      </c>
      <c r="I228" s="289">
        <f>H228/G228</f>
        <v>0.47086511423350874</v>
      </c>
      <c r="J228" s="242">
        <f t="shared" si="11"/>
        <v>80696572</v>
      </c>
      <c r="K228" s="242">
        <f>E228+H228</f>
        <v>44743051.469999999</v>
      </c>
      <c r="L228" s="282">
        <f>K228/J228</f>
        <v>0.55446037373186063</v>
      </c>
    </row>
    <row r="229" spans="1:12" ht="25.5">
      <c r="A229" s="175"/>
      <c r="B229" s="184" t="s">
        <v>4058</v>
      </c>
      <c r="C229" s="267" t="s">
        <v>4053</v>
      </c>
      <c r="D229" s="244">
        <f>SUMIF('ПО КОРИСНИЦИМА'!$G$16:$G$1902,"Свега за програмску активност 2001-0001:",'ПО КОРИСНИЦИМА'!$H$16:$H$1902)+15000</f>
        <v>67463152</v>
      </c>
      <c r="E229" s="244">
        <f>SUMIF('ПО КОРИСНИЦИМА'!$G$16:$G$1902,"Свега за програмску активност 2001-0001:",'ПО КОРИСНИЦИМА'!$I$16:$I$1902)</f>
        <v>38511895.649999999</v>
      </c>
      <c r="F229" s="278">
        <f>E229/D229</f>
        <v>0.5708582316165719</v>
      </c>
      <c r="G229" s="245">
        <f>13224300+9120</f>
        <v>13233420</v>
      </c>
      <c r="H229" s="245">
        <f>SUMIF('ПО КОРИСНИЦИМА'!$G$16:$G$1902,"Свега за програмску активност 2001-0001:",'ПО КОРИСНИЦИМА'!$M$16:$M$1902)</f>
        <v>6231155.8199999994</v>
      </c>
      <c r="I229" s="285">
        <f>H229/G229</f>
        <v>0.47086511423350874</v>
      </c>
      <c r="J229" s="244">
        <f t="shared" si="11"/>
        <v>80696572</v>
      </c>
      <c r="K229" s="244">
        <f>E229+H229</f>
        <v>44743051.469999999</v>
      </c>
      <c r="L229" s="278">
        <f>K229/J229</f>
        <v>0.55446037373186063</v>
      </c>
    </row>
    <row r="230" spans="1:12" hidden="1">
      <c r="A230" s="182"/>
      <c r="B230" s="182" t="s">
        <v>5424</v>
      </c>
      <c r="C230" s="262" t="str">
        <f>IFERROR(VLOOKUP(B230,'ПО КОРИСНИЦИМА'!$C$16:$S$1902,5,FALSE),"")</f>
        <v/>
      </c>
      <c r="D230" s="248">
        <v>0</v>
      </c>
      <c r="E230" s="248">
        <f>SUMIF('ПО КОРИСНИЦИМА'!$G$16:$G$1902,"Свега за пројекат 2001-П1:",'ПО КОРИСНИЦИМА'!$I$16:$I$1902)</f>
        <v>0</v>
      </c>
      <c r="F230" s="280"/>
      <c r="G230" s="249">
        <v>0</v>
      </c>
      <c r="H230" s="249">
        <f>SUMIF('ПО КОРИСНИЦИМА'!$G$16:$G$1902,"Свега за пројекат 2001-П1:",'ПО КОРИСНИЦИМА'!$M$16:$M$1902)</f>
        <v>0</v>
      </c>
      <c r="I230" s="287"/>
      <c r="J230" s="246">
        <f t="shared" si="11"/>
        <v>0</v>
      </c>
      <c r="K230" s="246">
        <f>E230+H230</f>
        <v>0</v>
      </c>
      <c r="L230" s="279"/>
    </row>
    <row r="231" spans="1:12" hidden="1">
      <c r="A231" s="182"/>
      <c r="B231" s="182" t="s">
        <v>4379</v>
      </c>
      <c r="C231" s="262" t="str">
        <f>IFERROR(VLOOKUP(B231,'ПО КОРИСНИЦИМА'!$C$16:$S$1902,5,FALSE),"")</f>
        <v/>
      </c>
      <c r="D231" s="248">
        <f>SUMIF('ПО КОРИСНИЦИМА'!$G$16:$G$1902,"Свега за пројекат 2001-П2:",'ПО КОРИСНИЦИМА'!$H$16:$H$1902)</f>
        <v>0</v>
      </c>
      <c r="E231" s="248"/>
      <c r="F231" s="280"/>
      <c r="G231" s="249">
        <f>SUMIF('ПО КОРИСНИЦИМА'!$G$16:$G$1902,"Свега за пројекат 2001-П2:",'ПО КОРИСНИЦИМА'!$L$16:$L$1902)</f>
        <v>0</v>
      </c>
      <c r="H231" s="249"/>
      <c r="I231" s="287"/>
      <c r="J231" s="246">
        <f t="shared" si="11"/>
        <v>0</v>
      </c>
      <c r="K231" s="246"/>
      <c r="L231" s="279"/>
    </row>
    <row r="232" spans="1:12" hidden="1">
      <c r="A232" s="182"/>
      <c r="B232" s="182" t="s">
        <v>4380</v>
      </c>
      <c r="C232" s="262" t="str">
        <f>IFERROR(VLOOKUP(B232,'ПО КОРИСНИЦИМА'!$C$16:$S$1902,5,FALSE),"")</f>
        <v/>
      </c>
      <c r="D232" s="248">
        <f>SUMIF('ПО КОРИСНИЦИМА'!$G$16:$G$1902,"Свега за пројекат 2001-П3:",'ПО КОРИСНИЦИМА'!$H$16:$H$1902)</f>
        <v>0</v>
      </c>
      <c r="E232" s="248"/>
      <c r="F232" s="280"/>
      <c r="G232" s="249">
        <f>SUMIF('ПО КОРИСНИЦИМА'!$G$16:$G$1902,"Свега за пројекат 2001-П3:",'ПО КОРИСНИЦИМА'!$L$16:$L$1902)</f>
        <v>0</v>
      </c>
      <c r="H232" s="249"/>
      <c r="I232" s="287"/>
      <c r="J232" s="246">
        <f t="shared" ref="J232:J295" si="12">D232+G232</f>
        <v>0</v>
      </c>
      <c r="K232" s="246"/>
      <c r="L232" s="279"/>
    </row>
    <row r="233" spans="1:12" hidden="1">
      <c r="A233" s="182"/>
      <c r="B233" s="182" t="s">
        <v>4381</v>
      </c>
      <c r="C233" s="262" t="str">
        <f>IFERROR(VLOOKUP(B233,'ПО КОРИСНИЦИМА'!$C$16:$S$1902,5,FALSE),"")</f>
        <v/>
      </c>
      <c r="D233" s="248">
        <f>SUMIF('ПО КОРИСНИЦИМА'!$G$16:$G$1902,"Свега за пројекат 2001-П4:",'ПО КОРИСНИЦИМА'!$H$16:$H$1902)</f>
        <v>0</v>
      </c>
      <c r="E233" s="248"/>
      <c r="F233" s="280"/>
      <c r="G233" s="249">
        <f>SUMIF('ПО КОРИСНИЦИМА'!$G$16:$G$1902,"Свега за пројекат 2001-П4:",'ПО КОРИСНИЦИМА'!$L$16:$L$1902)</f>
        <v>0</v>
      </c>
      <c r="H233" s="249"/>
      <c r="I233" s="287"/>
      <c r="J233" s="246">
        <f t="shared" si="12"/>
        <v>0</v>
      </c>
      <c r="K233" s="246"/>
      <c r="L233" s="279"/>
    </row>
    <row r="234" spans="1:12" hidden="1">
      <c r="A234" s="182"/>
      <c r="B234" s="182" t="s">
        <v>4382</v>
      </c>
      <c r="C234" s="262" t="str">
        <f>IFERROR(VLOOKUP(B234,'ПО КОРИСНИЦИМА'!$C$16:$S$1902,5,FALSE),"")</f>
        <v/>
      </c>
      <c r="D234" s="248">
        <f>SUMIF('ПО КОРИСНИЦИМА'!$G$16:$G$1902,"Свега за пројекат 2001-П5:",'ПО КОРИСНИЦИМА'!$H$16:$H$1902)</f>
        <v>0</v>
      </c>
      <c r="E234" s="248"/>
      <c r="F234" s="280"/>
      <c r="G234" s="249">
        <f>SUMIF('ПО КОРИСНИЦИМА'!$G$16:$G$1902,"Свега за пројекат 2001-П5:",'ПО КОРИСНИЦИМА'!$L$16:$L$1902)</f>
        <v>0</v>
      </c>
      <c r="H234" s="249"/>
      <c r="I234" s="287"/>
      <c r="J234" s="246">
        <f t="shared" si="12"/>
        <v>0</v>
      </c>
      <c r="K234" s="246"/>
      <c r="L234" s="279"/>
    </row>
    <row r="235" spans="1:12" hidden="1">
      <c r="A235" s="182"/>
      <c r="B235" s="182" t="s">
        <v>4383</v>
      </c>
      <c r="C235" s="262" t="str">
        <f>IFERROR(VLOOKUP(B235,'ПО КОРИСНИЦИМА'!$C$16:$S$1902,5,FALSE),"")</f>
        <v/>
      </c>
      <c r="D235" s="248">
        <f>SUMIF('ПО КОРИСНИЦИМА'!$G$16:$G$1902,"Свега за пројекат 2001-П6:",'ПО КОРИСНИЦИМА'!$H$16:$H$1902)</f>
        <v>0</v>
      </c>
      <c r="E235" s="248"/>
      <c r="F235" s="280"/>
      <c r="G235" s="249">
        <f>SUMIF('ПО КОРИСНИЦИМА'!$G$16:$G$1902,"Свега за пројекат 2001-П6:",'ПО КОРИСНИЦИМА'!$L$16:$L$1902)</f>
        <v>0</v>
      </c>
      <c r="H235" s="249"/>
      <c r="I235" s="287"/>
      <c r="J235" s="246">
        <f t="shared" si="12"/>
        <v>0</v>
      </c>
      <c r="K235" s="246"/>
      <c r="L235" s="279"/>
    </row>
    <row r="236" spans="1:12" hidden="1">
      <c r="A236" s="182"/>
      <c r="B236" s="182" t="s">
        <v>4384</v>
      </c>
      <c r="C236" s="262" t="str">
        <f>IFERROR(VLOOKUP(B236,'ПО КОРИСНИЦИМА'!$C$16:$S$1902,5,FALSE),"")</f>
        <v/>
      </c>
      <c r="D236" s="248">
        <f>SUMIF('ПО КОРИСНИЦИМА'!$G$16:$G$1902,"Свега за пројекат 2001-П7:",'ПО КОРИСНИЦИМА'!$H$16:$H$1902)</f>
        <v>0</v>
      </c>
      <c r="E236" s="248"/>
      <c r="F236" s="280"/>
      <c r="G236" s="249">
        <f>SUMIF('ПО КОРИСНИЦИМА'!$G$16:$G$1902,"Свега за пројекат 2001-П7:",'ПО КОРИСНИЦИМА'!$L$16:$L$1902)</f>
        <v>0</v>
      </c>
      <c r="H236" s="249"/>
      <c r="I236" s="287"/>
      <c r="J236" s="246">
        <f t="shared" si="12"/>
        <v>0</v>
      </c>
      <c r="K236" s="246"/>
      <c r="L236" s="279"/>
    </row>
    <row r="237" spans="1:12" hidden="1">
      <c r="A237" s="182"/>
      <c r="B237" s="182" t="s">
        <v>4385</v>
      </c>
      <c r="C237" s="262" t="str">
        <f>IFERROR(VLOOKUP(B237,'ПО КОРИСНИЦИМА'!$C$16:$S$1902,5,FALSE),"")</f>
        <v/>
      </c>
      <c r="D237" s="248">
        <f>SUMIF('ПО КОРИСНИЦИМА'!$G$16:$G$1902,"Свега за пројекат 2001-П8:",'ПО КОРИСНИЦИМА'!$H$16:$H$1902)</f>
        <v>0</v>
      </c>
      <c r="E237" s="248"/>
      <c r="F237" s="280"/>
      <c r="G237" s="249">
        <f>SUMIF('ПО КОРИСНИЦИМА'!$G$16:$G$1902,"Свега за пројекат 2001-П8:",'ПО КОРИСНИЦИМА'!$L$16:$L$1902)</f>
        <v>0</v>
      </c>
      <c r="H237" s="249"/>
      <c r="I237" s="287"/>
      <c r="J237" s="246">
        <f t="shared" si="12"/>
        <v>0</v>
      </c>
      <c r="K237" s="246"/>
      <c r="L237" s="279"/>
    </row>
    <row r="238" spans="1:12" hidden="1">
      <c r="A238" s="182"/>
      <c r="B238" s="182" t="s">
        <v>4386</v>
      </c>
      <c r="C238" s="262" t="str">
        <f>IFERROR(VLOOKUP(B238,'ПО КОРИСНИЦИМА'!$C$16:$S$1902,5,FALSE),"")</f>
        <v/>
      </c>
      <c r="D238" s="248">
        <f>SUMIF('ПО КОРИСНИЦИМА'!$G$16:$G$1902,"Свега за пројекат 2001-П9:",'ПО КОРИСНИЦИМА'!$H$16:$H$1902)</f>
        <v>0</v>
      </c>
      <c r="E238" s="248"/>
      <c r="F238" s="280"/>
      <c r="G238" s="249">
        <f>SUMIF('ПО КОРИСНИЦИМА'!$G$16:$G$1902,"Свега за пројекат 2001-П9:",'ПО КОРИСНИЦИМА'!$L$16:$L$1902)</f>
        <v>0</v>
      </c>
      <c r="H238" s="249"/>
      <c r="I238" s="287"/>
      <c r="J238" s="246">
        <f t="shared" si="12"/>
        <v>0</v>
      </c>
      <c r="K238" s="246"/>
      <c r="L238" s="279"/>
    </row>
    <row r="239" spans="1:12" hidden="1">
      <c r="A239" s="182"/>
      <c r="B239" s="182" t="s">
        <v>4387</v>
      </c>
      <c r="C239" s="262" t="str">
        <f>IFERROR(VLOOKUP(B239,'ПО КОРИСНИЦИМА'!$C$16:$S$1902,5,FALSE),"")</f>
        <v/>
      </c>
      <c r="D239" s="248">
        <f>SUMIF('ПО КОРИСНИЦИМА'!$G$16:$G$1902,"Свега за пројекат 2001-П10:",'ПО КОРИСНИЦИМА'!$H$16:$H$1902)</f>
        <v>0</v>
      </c>
      <c r="E239" s="248"/>
      <c r="F239" s="280"/>
      <c r="G239" s="249">
        <f>SUMIF('ПО КОРИСНИЦИМА'!$G$16:$G$1902,"Свега за пројекат 2001-П10:",'ПО КОРИСНИЦИМА'!$L$16:$L$1902)</f>
        <v>0</v>
      </c>
      <c r="H239" s="249"/>
      <c r="I239" s="287"/>
      <c r="J239" s="246">
        <f t="shared" si="12"/>
        <v>0</v>
      </c>
      <c r="K239" s="246"/>
      <c r="L239" s="279"/>
    </row>
    <row r="240" spans="1:12" hidden="1">
      <c r="A240" s="182"/>
      <c r="B240" s="182" t="s">
        <v>4388</v>
      </c>
      <c r="C240" s="262" t="str">
        <f>IFERROR(VLOOKUP(B240,'ПО КОРИСНИЦИМА'!$C$16:$S$1902,5,FALSE),"")</f>
        <v/>
      </c>
      <c r="D240" s="248">
        <f>SUMIF('ПО КОРИСНИЦИМА'!$G$16:$G$1902,"Свега за пројекат 2001-П11:",'ПО КОРИСНИЦИМА'!$H$16:$H$1902)</f>
        <v>0</v>
      </c>
      <c r="E240" s="248"/>
      <c r="F240" s="280"/>
      <c r="G240" s="249">
        <f>SUMIF('ПО КОРИСНИЦИМА'!$G$16:$G$1902,"Свега за пројекат 2001-П11:",'ПО КОРИСНИЦИМА'!$L$16:$L$1902)</f>
        <v>0</v>
      </c>
      <c r="H240" s="249"/>
      <c r="I240" s="287"/>
      <c r="J240" s="246">
        <f t="shared" si="12"/>
        <v>0</v>
      </c>
      <c r="K240" s="246"/>
      <c r="L240" s="279"/>
    </row>
    <row r="241" spans="1:12" hidden="1">
      <c r="A241" s="182"/>
      <c r="B241" s="182" t="s">
        <v>4389</v>
      </c>
      <c r="C241" s="262" t="str">
        <f>IFERROR(VLOOKUP(B241,'ПО КОРИСНИЦИМА'!$C$16:$S$1902,5,FALSE),"")</f>
        <v/>
      </c>
      <c r="D241" s="248">
        <f>SUMIF('ПО КОРИСНИЦИМА'!$G$16:$G$1902,"Свега за пројекат 2001-П12:",'ПО КОРИСНИЦИМА'!$H$16:$H$1902)</f>
        <v>0</v>
      </c>
      <c r="E241" s="248"/>
      <c r="F241" s="280"/>
      <c r="G241" s="249">
        <f>SUMIF('ПО КОРИСНИЦИМА'!$G$16:$G$1902,"Свега за пројекат 2001-П12:",'ПО КОРИСНИЦИМА'!$L$16:$L$1902)</f>
        <v>0</v>
      </c>
      <c r="H241" s="249"/>
      <c r="I241" s="287"/>
      <c r="J241" s="246">
        <f t="shared" si="12"/>
        <v>0</v>
      </c>
      <c r="K241" s="246"/>
      <c r="L241" s="279"/>
    </row>
    <row r="242" spans="1:12" hidden="1">
      <c r="A242" s="182"/>
      <c r="B242" s="182" t="s">
        <v>4390</v>
      </c>
      <c r="C242" s="262" t="str">
        <f>IFERROR(VLOOKUP(B242,'ПО КОРИСНИЦИМА'!$C$16:$S$1902,5,FALSE),"")</f>
        <v/>
      </c>
      <c r="D242" s="248">
        <f>SUMIF('ПО КОРИСНИЦИМА'!$G$16:$G$1902,"Свега за пројекат 2001-П13:",'ПО КОРИСНИЦИМА'!$H$16:$H$1902)</f>
        <v>0</v>
      </c>
      <c r="E242" s="248"/>
      <c r="F242" s="280"/>
      <c r="G242" s="249">
        <f>SUMIF('ПО КОРИСНИЦИМА'!$G$16:$G$1902,"Свега за пројекат 2001-П13:",'ПО КОРИСНИЦИМА'!$L$16:$L$1902)</f>
        <v>0</v>
      </c>
      <c r="H242" s="249"/>
      <c r="I242" s="287"/>
      <c r="J242" s="246">
        <f t="shared" si="12"/>
        <v>0</v>
      </c>
      <c r="K242" s="246"/>
      <c r="L242" s="279"/>
    </row>
    <row r="243" spans="1:12" hidden="1">
      <c r="A243" s="182"/>
      <c r="B243" s="182" t="s">
        <v>4391</v>
      </c>
      <c r="C243" s="262" t="str">
        <f>IFERROR(VLOOKUP(B243,'ПО КОРИСНИЦИМА'!$C$16:$S$1902,5,FALSE),"")</f>
        <v/>
      </c>
      <c r="D243" s="248">
        <f>SUMIF('ПО КОРИСНИЦИМА'!$G$16:$G$1902,"Свега за пројекат 2001-П14:",'ПО КОРИСНИЦИМА'!$H$16:$H$1902)</f>
        <v>0</v>
      </c>
      <c r="E243" s="248"/>
      <c r="F243" s="280"/>
      <c r="G243" s="249">
        <f>SUMIF('ПО КОРИСНИЦИМА'!$G$16:$G$1902,"Свега за пројекат 2001-П14:",'ПО КОРИСНИЦИМА'!$L$16:$L$1902)</f>
        <v>0</v>
      </c>
      <c r="H243" s="249"/>
      <c r="I243" s="287"/>
      <c r="J243" s="246">
        <f t="shared" si="12"/>
        <v>0</v>
      </c>
      <c r="K243" s="246"/>
      <c r="L243" s="279"/>
    </row>
    <row r="244" spans="1:12" hidden="1">
      <c r="A244" s="182"/>
      <c r="B244" s="182" t="s">
        <v>4392</v>
      </c>
      <c r="C244" s="262" t="str">
        <f>IFERROR(VLOOKUP(B244,'ПО КОРИСНИЦИМА'!$C$16:$S$1902,5,FALSE),"")</f>
        <v/>
      </c>
      <c r="D244" s="248">
        <f>SUMIF('ПО КОРИСНИЦИМА'!$G$16:$G$1902,"Свега за пројекат 2001-П15:",'ПО КОРИСНИЦИМА'!$H$16:$H$1902)</f>
        <v>0</v>
      </c>
      <c r="E244" s="248"/>
      <c r="F244" s="280"/>
      <c r="G244" s="249">
        <f>SUMIF('ПО КОРИСНИЦИМА'!$G$16:$G$1902,"Свега за пројекат 2001-П15:",'ПО КОРИСНИЦИМА'!$L$16:$L$1902)</f>
        <v>0</v>
      </c>
      <c r="H244" s="249"/>
      <c r="I244" s="287"/>
      <c r="J244" s="246">
        <f t="shared" si="12"/>
        <v>0</v>
      </c>
      <c r="K244" s="246"/>
      <c r="L244" s="279"/>
    </row>
    <row r="245" spans="1:12" hidden="1">
      <c r="A245" s="182"/>
      <c r="B245" s="182" t="s">
        <v>4393</v>
      </c>
      <c r="C245" s="262" t="str">
        <f>IFERROR(VLOOKUP(B245,'ПО КОРИСНИЦИМА'!$C$16:$S$1902,5,FALSE),"")</f>
        <v/>
      </c>
      <c r="D245" s="248">
        <f>SUMIF('ПО КОРИСНИЦИМА'!$G$16:$G$1902,"Свега за пројекат 2001-П16:",'ПО КОРИСНИЦИМА'!$H$16:$H$1902)</f>
        <v>0</v>
      </c>
      <c r="E245" s="248"/>
      <c r="F245" s="280"/>
      <c r="G245" s="249">
        <f>SUMIF('ПО КОРИСНИЦИМА'!$G$16:$G$1902,"Свега за пројекат 2001-П16:",'ПО КОРИСНИЦИМА'!$L$16:$L$1902)</f>
        <v>0</v>
      </c>
      <c r="H245" s="249"/>
      <c r="I245" s="287"/>
      <c r="J245" s="246">
        <f t="shared" si="12"/>
        <v>0</v>
      </c>
      <c r="K245" s="246"/>
      <c r="L245" s="279"/>
    </row>
    <row r="246" spans="1:12" hidden="1">
      <c r="A246" s="182"/>
      <c r="B246" s="182" t="s">
        <v>4394</v>
      </c>
      <c r="C246" s="262" t="str">
        <f>IFERROR(VLOOKUP(B246,'ПО КОРИСНИЦИМА'!$C$16:$S$1902,5,FALSE),"")</f>
        <v/>
      </c>
      <c r="D246" s="248">
        <f>SUMIF('ПО КОРИСНИЦИМА'!$G$16:$G$1902,"Свега за пројекат 2001-П17:",'ПО КОРИСНИЦИМА'!$H$16:$H$1902)</f>
        <v>0</v>
      </c>
      <c r="E246" s="248"/>
      <c r="F246" s="280"/>
      <c r="G246" s="249">
        <f>SUMIF('ПО КОРИСНИЦИМА'!$G$16:$G$1902,"Свега за пројекат 2001-П17:",'ПО КОРИСНИЦИМА'!$L$16:$L$1902)</f>
        <v>0</v>
      </c>
      <c r="H246" s="249"/>
      <c r="I246" s="287"/>
      <c r="J246" s="246">
        <f t="shared" si="12"/>
        <v>0</v>
      </c>
      <c r="K246" s="246"/>
      <c r="L246" s="279"/>
    </row>
    <row r="247" spans="1:12" hidden="1">
      <c r="A247" s="182"/>
      <c r="B247" s="182" t="s">
        <v>4395</v>
      </c>
      <c r="C247" s="262" t="str">
        <f>IFERROR(VLOOKUP(B247,'ПО КОРИСНИЦИМА'!$C$16:$S$1902,5,FALSE),"")</f>
        <v/>
      </c>
      <c r="D247" s="248">
        <f>SUMIF('ПО КОРИСНИЦИМА'!$G$16:$G$1902,"Свега за пројекат 2001-П18:",'ПО КОРИСНИЦИМА'!$H$16:$H$1902)</f>
        <v>0</v>
      </c>
      <c r="E247" s="248"/>
      <c r="F247" s="280"/>
      <c r="G247" s="249">
        <f>SUMIF('ПО КОРИСНИЦИМА'!$G$16:$G$1902,"Свега за пројекат 2001-П18:",'ПО КОРИСНИЦИМА'!$L$16:$L$1902)</f>
        <v>0</v>
      </c>
      <c r="H247" s="249"/>
      <c r="I247" s="287"/>
      <c r="J247" s="246">
        <f t="shared" si="12"/>
        <v>0</v>
      </c>
      <c r="K247" s="246"/>
      <c r="L247" s="279"/>
    </row>
    <row r="248" spans="1:12" hidden="1">
      <c r="A248" s="182"/>
      <c r="B248" s="182" t="s">
        <v>4396</v>
      </c>
      <c r="C248" s="262" t="str">
        <f>IFERROR(VLOOKUP(B248,'ПО КОРИСНИЦИМА'!$C$16:$S$1902,5,FALSE),"")</f>
        <v/>
      </c>
      <c r="D248" s="248">
        <f>SUMIF('ПО КОРИСНИЦИМА'!$G$16:$G$1902,"Свега за пројекат 2001-П19:",'ПО КОРИСНИЦИМА'!$H$16:$H$1902)</f>
        <v>0</v>
      </c>
      <c r="E248" s="248"/>
      <c r="F248" s="280"/>
      <c r="G248" s="249">
        <f>SUMIF('ПО КОРИСНИЦИМА'!$G$16:$G$1902,"Свега за пројекат 2001-П19:",'ПО КОРИСНИЦИМА'!$L$16:$L$1902)</f>
        <v>0</v>
      </c>
      <c r="H248" s="249"/>
      <c r="I248" s="287"/>
      <c r="J248" s="246">
        <f t="shared" si="12"/>
        <v>0</v>
      </c>
      <c r="K248" s="246"/>
      <c r="L248" s="279"/>
    </row>
    <row r="249" spans="1:12" hidden="1">
      <c r="A249" s="182"/>
      <c r="B249" s="182" t="s">
        <v>4397</v>
      </c>
      <c r="C249" s="262" t="str">
        <f>IFERROR(VLOOKUP(B249,'ПО КОРИСНИЦИМА'!$C$16:$S$1902,5,FALSE),"")</f>
        <v/>
      </c>
      <c r="D249" s="248">
        <f>SUMIF('ПО КОРИСНИЦИМА'!$G$16:$G$1902,"Свега за пројекат 2001-П20:",'ПО КОРИСНИЦИМА'!$H$16:$H$1902)</f>
        <v>0</v>
      </c>
      <c r="E249" s="248"/>
      <c r="F249" s="280"/>
      <c r="G249" s="249">
        <f>SUMIF('ПО КОРИСНИЦИМА'!$G$16:$G$1902,"Свега за пројекат 2001-П20:",'ПО КОРИСНИЦИМА'!$L$16:$L$1902)</f>
        <v>0</v>
      </c>
      <c r="H249" s="249"/>
      <c r="I249" s="287"/>
      <c r="J249" s="246">
        <f t="shared" si="12"/>
        <v>0</v>
      </c>
      <c r="K249" s="246"/>
      <c r="L249" s="279"/>
    </row>
    <row r="250" spans="1:12" hidden="1">
      <c r="A250" s="182"/>
      <c r="B250" s="182" t="s">
        <v>4398</v>
      </c>
      <c r="C250" s="262" t="str">
        <f>IFERROR(VLOOKUP(B250,'ПО КОРИСНИЦИМА'!$C$16:$S$1902,5,FALSE),"")</f>
        <v/>
      </c>
      <c r="D250" s="248">
        <f>SUMIF('ПО КОРИСНИЦИМА'!$G$16:$G$1902,"Свега за пројекат 2001-П21:",'ПО КОРИСНИЦИМА'!$H$16:$H$1902)</f>
        <v>0</v>
      </c>
      <c r="E250" s="248"/>
      <c r="F250" s="280"/>
      <c r="G250" s="249">
        <f>SUMIF('ПО КОРИСНИЦИМА'!$G$16:$G$1902,"Свега за пројекат 2001-П21:",'ПО КОРИСНИЦИМА'!$L$16:$L$1902)</f>
        <v>0</v>
      </c>
      <c r="H250" s="249"/>
      <c r="I250" s="287"/>
      <c r="J250" s="246">
        <f t="shared" si="12"/>
        <v>0</v>
      </c>
      <c r="K250" s="246"/>
      <c r="L250" s="279"/>
    </row>
    <row r="251" spans="1:12" hidden="1">
      <c r="A251" s="182"/>
      <c r="B251" s="182" t="s">
        <v>4399</v>
      </c>
      <c r="C251" s="262" t="str">
        <f>IFERROR(VLOOKUP(B251,'ПО КОРИСНИЦИМА'!$C$16:$S$1902,5,FALSE),"")</f>
        <v/>
      </c>
      <c r="D251" s="248">
        <f>SUMIF('ПО КОРИСНИЦИМА'!$G$16:$G$1902,"Свега за пројекат 2001-П22:",'ПО КОРИСНИЦИМА'!$H$16:$H$1902)</f>
        <v>0</v>
      </c>
      <c r="E251" s="248"/>
      <c r="F251" s="280"/>
      <c r="G251" s="249">
        <f>SUMIF('ПО КОРИСНИЦИМА'!$G$16:$G$1902,"Свега за пројекат 2001-П22:",'ПО КОРИСНИЦИМА'!$L$16:$L$1902)</f>
        <v>0</v>
      </c>
      <c r="H251" s="249"/>
      <c r="I251" s="287"/>
      <c r="J251" s="246">
        <f t="shared" si="12"/>
        <v>0</v>
      </c>
      <c r="K251" s="246"/>
      <c r="L251" s="279"/>
    </row>
    <row r="252" spans="1:12" hidden="1">
      <c r="A252" s="182"/>
      <c r="B252" s="182" t="s">
        <v>4400</v>
      </c>
      <c r="C252" s="262" t="str">
        <f>IFERROR(VLOOKUP(B252,'ПО КОРИСНИЦИМА'!$C$16:$S$1902,5,FALSE),"")</f>
        <v/>
      </c>
      <c r="D252" s="248">
        <f>SUMIF('ПО КОРИСНИЦИМА'!$G$16:$G$1902,"Свега за пројекат 2001-П23:",'ПО КОРИСНИЦИМА'!$H$16:$H$1902)</f>
        <v>0</v>
      </c>
      <c r="E252" s="248"/>
      <c r="F252" s="280"/>
      <c r="G252" s="249">
        <f>SUMIF('ПО КОРИСНИЦИМА'!$G$16:$G$1902,"Свега за пројекат 2001-П23:",'ПО КОРИСНИЦИМА'!$L$16:$L$1902)</f>
        <v>0</v>
      </c>
      <c r="H252" s="249"/>
      <c r="I252" s="287"/>
      <c r="J252" s="246">
        <f t="shared" si="12"/>
        <v>0</v>
      </c>
      <c r="K252" s="246"/>
      <c r="L252" s="279"/>
    </row>
    <row r="253" spans="1:12" hidden="1">
      <c r="A253" s="182"/>
      <c r="B253" s="182" t="s">
        <v>4401</v>
      </c>
      <c r="C253" s="262" t="str">
        <f>IFERROR(VLOOKUP(B253,'ПО КОРИСНИЦИМА'!$C$16:$S$1902,5,FALSE),"")</f>
        <v/>
      </c>
      <c r="D253" s="248">
        <f>SUMIF('ПО КОРИСНИЦИМА'!$G$16:$G$1902,"Свега за пројекат 2001-П24:",'ПО КОРИСНИЦИМА'!$H$16:$H$1902)</f>
        <v>0</v>
      </c>
      <c r="E253" s="248"/>
      <c r="F253" s="280"/>
      <c r="G253" s="249">
        <f>SUMIF('ПО КОРИСНИЦИМА'!$G$16:$G$1902,"Свега за пројекат 2001-П24:",'ПО КОРИСНИЦИМА'!$L$16:$L$1902)</f>
        <v>0</v>
      </c>
      <c r="H253" s="249"/>
      <c r="I253" s="287"/>
      <c r="J253" s="246">
        <f t="shared" si="12"/>
        <v>0</v>
      </c>
      <c r="K253" s="246"/>
      <c r="L253" s="279"/>
    </row>
    <row r="254" spans="1:12" hidden="1">
      <c r="A254" s="182"/>
      <c r="B254" s="182" t="s">
        <v>4402</v>
      </c>
      <c r="C254" s="262" t="str">
        <f>IFERROR(VLOOKUP(B254,'ПО КОРИСНИЦИМА'!$C$16:$S$1902,5,FALSE),"")</f>
        <v/>
      </c>
      <c r="D254" s="248">
        <f>SUMIF('ПО КОРИСНИЦИМА'!$G$16:$G$1902,"Свега за пројекат 2001-П25:",'ПО КОРИСНИЦИМА'!$H$16:$H$1902)</f>
        <v>0</v>
      </c>
      <c r="E254" s="248"/>
      <c r="F254" s="280"/>
      <c r="G254" s="249">
        <f>SUMIF('ПО КОРИСНИЦИМА'!$G$16:$G$1902,"Свега за пројекат 2001-П25:",'ПО КОРИСНИЦИМА'!$L$16:$L$1902)</f>
        <v>0</v>
      </c>
      <c r="H254" s="249"/>
      <c r="I254" s="287"/>
      <c r="J254" s="246">
        <f t="shared" si="12"/>
        <v>0</v>
      </c>
      <c r="K254" s="246"/>
      <c r="L254" s="279"/>
    </row>
    <row r="255" spans="1:12" hidden="1">
      <c r="A255" s="182"/>
      <c r="B255" s="182" t="s">
        <v>4403</v>
      </c>
      <c r="C255" s="262" t="str">
        <f>IFERROR(VLOOKUP(B255,'ПО КОРИСНИЦИМА'!$C$16:$S$1902,5,FALSE),"")</f>
        <v/>
      </c>
      <c r="D255" s="248">
        <f>SUMIF('ПО КОРИСНИЦИМА'!$G$16:$G$1902,"Свега за пројекат 2001-П26:",'ПО КОРИСНИЦИМА'!$H$16:$H$1902)</f>
        <v>0</v>
      </c>
      <c r="E255" s="248"/>
      <c r="F255" s="280"/>
      <c r="G255" s="249">
        <f>SUMIF('ПО КОРИСНИЦИМА'!$G$16:$G$1902,"Свега за пројекат 2001-П26:",'ПО КОРИСНИЦИМА'!$L$16:$L$1902)</f>
        <v>0</v>
      </c>
      <c r="H255" s="249"/>
      <c r="I255" s="287"/>
      <c r="J255" s="246">
        <f t="shared" si="12"/>
        <v>0</v>
      </c>
      <c r="K255" s="246"/>
      <c r="L255" s="279"/>
    </row>
    <row r="256" spans="1:12" hidden="1">
      <c r="A256" s="182"/>
      <c r="B256" s="182" t="s">
        <v>4404</v>
      </c>
      <c r="C256" s="262" t="str">
        <f>IFERROR(VLOOKUP(B256,'ПО КОРИСНИЦИМА'!$C$16:$S$1902,5,FALSE),"")</f>
        <v/>
      </c>
      <c r="D256" s="248">
        <f>SUMIF('ПО КОРИСНИЦИМА'!$G$16:$G$1902,"Свега за пројекат 2001-П27:",'ПО КОРИСНИЦИМА'!$H$16:$H$1902)</f>
        <v>0</v>
      </c>
      <c r="E256" s="248"/>
      <c r="F256" s="280"/>
      <c r="G256" s="249">
        <f>SUMIF('ПО КОРИСНИЦИМА'!$G$16:$G$1902,"Свега за пројекат 2001-П27:",'ПО КОРИСНИЦИМА'!$L$16:$L$1902)</f>
        <v>0</v>
      </c>
      <c r="H256" s="249"/>
      <c r="I256" s="287"/>
      <c r="J256" s="246">
        <f t="shared" si="12"/>
        <v>0</v>
      </c>
      <c r="K256" s="246"/>
      <c r="L256" s="279"/>
    </row>
    <row r="257" spans="1:12" hidden="1">
      <c r="A257" s="182"/>
      <c r="B257" s="182" t="s">
        <v>4405</v>
      </c>
      <c r="C257" s="262" t="str">
        <f>IFERROR(VLOOKUP(B257,'ПО КОРИСНИЦИМА'!$C$16:$S$1902,5,FALSE),"")</f>
        <v/>
      </c>
      <c r="D257" s="248">
        <f>SUMIF('ПО КОРИСНИЦИМА'!$G$16:$G$1902,"Свега за пројекат 2001-П28:",'ПО КОРИСНИЦИМА'!$H$16:$H$1902)</f>
        <v>0</v>
      </c>
      <c r="E257" s="248"/>
      <c r="F257" s="280"/>
      <c r="G257" s="249">
        <f>SUMIF('ПО КОРИСНИЦИМА'!$G$16:$G$1902,"Свега за пројекат 2001-П28:",'ПО КОРИСНИЦИМА'!$L$16:$L$1902)</f>
        <v>0</v>
      </c>
      <c r="H257" s="249"/>
      <c r="I257" s="287"/>
      <c r="J257" s="246">
        <f t="shared" si="12"/>
        <v>0</v>
      </c>
      <c r="K257" s="246"/>
      <c r="L257" s="279"/>
    </row>
    <row r="258" spans="1:12" hidden="1">
      <c r="A258" s="182"/>
      <c r="B258" s="182" t="s">
        <v>4406</v>
      </c>
      <c r="C258" s="262" t="str">
        <f>IFERROR(VLOOKUP(B258,'ПО КОРИСНИЦИМА'!$C$16:$S$1902,5,FALSE),"")</f>
        <v/>
      </c>
      <c r="D258" s="248">
        <f>SUMIF('ПО КОРИСНИЦИМА'!$G$16:$G$1902,"Свега за пројекат 2001-П29:",'ПО КОРИСНИЦИМА'!$H$16:$H$1902)</f>
        <v>0</v>
      </c>
      <c r="E258" s="248"/>
      <c r="F258" s="280"/>
      <c r="G258" s="249">
        <f>SUMIF('ПО КОРИСНИЦИМА'!$G$16:$G$1902,"Свега за пројекат 2001-П29:",'ПО КОРИСНИЦИМА'!$L$16:$L$1902)</f>
        <v>0</v>
      </c>
      <c r="H258" s="249"/>
      <c r="I258" s="287"/>
      <c r="J258" s="246">
        <f t="shared" si="12"/>
        <v>0</v>
      </c>
      <c r="K258" s="246"/>
      <c r="L258" s="279"/>
    </row>
    <row r="259" spans="1:12" hidden="1">
      <c r="A259" s="183"/>
      <c r="B259" s="182" t="s">
        <v>4465</v>
      </c>
      <c r="C259" s="262" t="str">
        <f>IFERROR(VLOOKUP(B259,'ПО КОРИСНИЦИМА'!$C$16:$S$1902,5,FALSE),"")</f>
        <v/>
      </c>
      <c r="D259" s="248">
        <f>SUMIF('ПО КОРИСНИЦИМА'!$G$16:$G$1902,"Свега за пројекат 2001-П30:",'ПО КОРИСНИЦИМА'!$H$16:$H$1902)</f>
        <v>0</v>
      </c>
      <c r="E259" s="248"/>
      <c r="F259" s="280"/>
      <c r="G259" s="249">
        <f>SUMIF('ПО КОРИСНИЦИМА'!$G$16:$G$1902,"Свега за пројекат 2001-П30:",'ПО КОРИСНИЦИМА'!$L$16:$L$1902)</f>
        <v>0</v>
      </c>
      <c r="H259" s="249"/>
      <c r="I259" s="287"/>
      <c r="J259" s="246">
        <f t="shared" si="12"/>
        <v>0</v>
      </c>
      <c r="K259" s="272"/>
      <c r="L259" s="294"/>
    </row>
    <row r="260" spans="1:12" s="180" customFormat="1" ht="25.5">
      <c r="A260" s="173" t="s">
        <v>3587</v>
      </c>
      <c r="B260" s="174"/>
      <c r="C260" s="260" t="s">
        <v>5154</v>
      </c>
      <c r="D260" s="242">
        <f>SUM(D261:D291)</f>
        <v>50000000</v>
      </c>
      <c r="E260" s="242">
        <f>SUM(E261:E291)</f>
        <v>11563179.230000008</v>
      </c>
      <c r="F260" s="282">
        <f>E260/D260</f>
        <v>0.23126358460000015</v>
      </c>
      <c r="G260" s="243">
        <f>SUM(G261:G291)</f>
        <v>0</v>
      </c>
      <c r="H260" s="243">
        <f>SUM(H261:H291)</f>
        <v>0</v>
      </c>
      <c r="I260" s="289"/>
      <c r="J260" s="242">
        <f t="shared" si="12"/>
        <v>50000000</v>
      </c>
      <c r="K260" s="242">
        <f>E260+H260</f>
        <v>11563179.230000008</v>
      </c>
      <c r="L260" s="282">
        <f>K260/J260</f>
        <v>0.23126358460000015</v>
      </c>
    </row>
    <row r="261" spans="1:12">
      <c r="A261" s="175"/>
      <c r="B261" s="184" t="s">
        <v>4167</v>
      </c>
      <c r="C261" s="267" t="s">
        <v>4054</v>
      </c>
      <c r="D261" s="244">
        <f>SUMIF('ПО КОРИСНИЦИМА'!$G$16:$G$1902,"Свега за програмску активност 2002-0001:",'ПО КОРИСНИЦИМА'!$H$16:$H$1902)</f>
        <v>25000000</v>
      </c>
      <c r="E261" s="244">
        <f>SUMIF('ПО КОРИСНИЦИМА'!$G$16:$G$1902,"Свега за програмску активност 2002-0001:",'ПО КОРИСНИЦИМА'!$I$16:$I$1902)</f>
        <v>11563179.230000008</v>
      </c>
      <c r="F261" s="278">
        <f>E261/D261</f>
        <v>0.46252716920000031</v>
      </c>
      <c r="G261" s="245">
        <f>SUMIF('ПО КОРИСНИЦИМА'!$G$16:$G$1902,"Свега за програмску активност 2002-0001:",'ПО КОРИСНИЦИМА'!$L$16:$L$1902)</f>
        <v>0</v>
      </c>
      <c r="H261" s="245">
        <f>SUMIF('ПО КОРИСНИЦИМА'!$G$16:$G$1902,"Свега за програмску активност 2002-0001:",'ПО КОРИСНИЦИМА'!$M$16:$M$1902)</f>
        <v>0</v>
      </c>
      <c r="I261" s="285"/>
      <c r="J261" s="244">
        <f t="shared" si="12"/>
        <v>25000000</v>
      </c>
      <c r="K261" s="244">
        <f>E261+H261</f>
        <v>11563179.230000008</v>
      </c>
      <c r="L261" s="278">
        <f>K261/J261</f>
        <v>0.46252716920000031</v>
      </c>
    </row>
    <row r="262" spans="1:12">
      <c r="A262" s="175"/>
      <c r="B262" s="184" t="s">
        <v>5423</v>
      </c>
      <c r="C262" s="262" t="s">
        <v>5265</v>
      </c>
      <c r="D262" s="248">
        <v>25000000</v>
      </c>
      <c r="E262" s="248">
        <f>SUMIF('ПО КОРИСНИЦИМА'!$G$16:$G$1902,"Свега за пројекат 2002-П1:",'ПО КОРИСНИЦИМА'!$I$16:$I$1902)</f>
        <v>0</v>
      </c>
      <c r="F262" s="280"/>
      <c r="G262" s="249">
        <f>SUMIF('ПО КОРИСНИЦИМА'!$G$16:$G$1902,"Свега за пројекат 2002-П1:",'ПО КОРИСНИЦИМА'!$L$16:$L$1902)</f>
        <v>0</v>
      </c>
      <c r="H262" s="254"/>
      <c r="I262" s="290"/>
      <c r="J262" s="244">
        <f t="shared" si="12"/>
        <v>25000000</v>
      </c>
      <c r="K262" s="244">
        <f>E262+H262</f>
        <v>0</v>
      </c>
      <c r="L262" s="278">
        <f>K262/J262</f>
        <v>0</v>
      </c>
    </row>
    <row r="263" spans="1:12" hidden="1">
      <c r="A263" s="175"/>
      <c r="B263" s="184" t="s">
        <v>4407</v>
      </c>
      <c r="C263" s="262" t="str">
        <f>IFERROR(VLOOKUP(B263,'ПО КОРИСНИЦИМА'!$C$16:$S$1902,5,FALSE),"")</f>
        <v/>
      </c>
      <c r="D263" s="248">
        <f>SUMIF('ПО КОРИСНИЦИМА'!$G$16:$G$1902,"Свега за пројекат 2002-П2:",'ПО КОРИСНИЦИМА'!$H$16:$H$1902)</f>
        <v>0</v>
      </c>
      <c r="E263" s="248"/>
      <c r="F263" s="280"/>
      <c r="G263" s="249">
        <f>SUMIF('ПО КОРИСНИЦИМА'!$G$16:$G$1902,"Свега за пројекат 2002-П2:",'ПО КОРИСНИЦИМА'!$L$16:$L$1902)</f>
        <v>0</v>
      </c>
      <c r="H263" s="254"/>
      <c r="I263" s="290"/>
      <c r="J263" s="244">
        <f t="shared" si="12"/>
        <v>0</v>
      </c>
      <c r="K263" s="244"/>
      <c r="L263" s="278"/>
    </row>
    <row r="264" spans="1:12" hidden="1">
      <c r="A264" s="175"/>
      <c r="B264" s="184" t="s">
        <v>4408</v>
      </c>
      <c r="C264" s="262" t="str">
        <f>IFERROR(VLOOKUP(B264,'ПО КОРИСНИЦИМА'!$C$16:$S$1902,5,FALSE),"")</f>
        <v/>
      </c>
      <c r="D264" s="248">
        <f>SUMIF('ПО КОРИСНИЦИМА'!$G$16:$G$1902,"Свега за пројекат 2002-П3:",'ПО КОРИСНИЦИМА'!$H$16:$H$1902)</f>
        <v>0</v>
      </c>
      <c r="E264" s="248"/>
      <c r="F264" s="280"/>
      <c r="G264" s="249">
        <f>SUMIF('ПО КОРИСНИЦИМА'!$G$16:$G$1902,"Свега за пројекат 2002-П3:",'ПО КОРИСНИЦИМА'!$L$16:$L$1902)</f>
        <v>0</v>
      </c>
      <c r="H264" s="254"/>
      <c r="I264" s="290"/>
      <c r="J264" s="244">
        <f t="shared" si="12"/>
        <v>0</v>
      </c>
      <c r="K264" s="244"/>
      <c r="L264" s="278"/>
    </row>
    <row r="265" spans="1:12" hidden="1">
      <c r="A265" s="175"/>
      <c r="B265" s="184" t="s">
        <v>4409</v>
      </c>
      <c r="C265" s="262" t="str">
        <f>IFERROR(VLOOKUP(B265,'ПО КОРИСНИЦИМА'!$C$16:$S$1902,5,FALSE),"")</f>
        <v/>
      </c>
      <c r="D265" s="248">
        <f>SUMIF('ПО КОРИСНИЦИМА'!$G$16:$G$1902,"Свега за пројекат 2002-П4:",'ПО КОРИСНИЦИМА'!$H$16:$H$1902)</f>
        <v>0</v>
      </c>
      <c r="E265" s="248"/>
      <c r="F265" s="280"/>
      <c r="G265" s="249">
        <f>SUMIF('ПО КОРИСНИЦИМА'!$G$16:$G$1902,"Свега за пројекат 2002-П4:",'ПО КОРИСНИЦИМА'!$L$16:$L$1902)</f>
        <v>0</v>
      </c>
      <c r="H265" s="254"/>
      <c r="I265" s="290"/>
      <c r="J265" s="244">
        <f t="shared" si="12"/>
        <v>0</v>
      </c>
      <c r="K265" s="244"/>
      <c r="L265" s="278"/>
    </row>
    <row r="266" spans="1:12" hidden="1">
      <c r="A266" s="175"/>
      <c r="B266" s="184" t="s">
        <v>4410</v>
      </c>
      <c r="C266" s="262" t="str">
        <f>IFERROR(VLOOKUP(B266,'ПО КОРИСНИЦИМА'!$C$16:$S$1902,5,FALSE),"")</f>
        <v/>
      </c>
      <c r="D266" s="248">
        <f>SUMIF('ПО КОРИСНИЦИМА'!$G$16:$G$1902,"Свега за пројекат 2002-П5:",'ПО КОРИСНИЦИМА'!$H$16:$H$1902)</f>
        <v>0</v>
      </c>
      <c r="E266" s="248"/>
      <c r="F266" s="280"/>
      <c r="G266" s="249">
        <f>SUMIF('ПО КОРИСНИЦИМА'!$G$16:$G$1902,"Свега за пројекат 2002-П5:",'ПО КОРИСНИЦИМА'!$L$16:$L$1902)</f>
        <v>0</v>
      </c>
      <c r="H266" s="254"/>
      <c r="I266" s="290"/>
      <c r="J266" s="244">
        <f t="shared" si="12"/>
        <v>0</v>
      </c>
      <c r="K266" s="244"/>
      <c r="L266" s="278"/>
    </row>
    <row r="267" spans="1:12" hidden="1">
      <c r="A267" s="175"/>
      <c r="B267" s="184" t="s">
        <v>4411</v>
      </c>
      <c r="C267" s="262" t="str">
        <f>IFERROR(VLOOKUP(B267,'ПО КОРИСНИЦИМА'!$C$16:$S$1902,5,FALSE),"")</f>
        <v/>
      </c>
      <c r="D267" s="248">
        <f>SUMIF('ПО КОРИСНИЦИМА'!$G$16:$G$1902,"Свега за пројекат 2002-П6:",'ПО КОРИСНИЦИМА'!$H$16:$H$1902)</f>
        <v>0</v>
      </c>
      <c r="E267" s="248"/>
      <c r="F267" s="280"/>
      <c r="G267" s="249">
        <f>SUMIF('ПО КОРИСНИЦИМА'!$G$16:$G$1902,"Свега за пројекат 2002-П6:",'ПО КОРИСНИЦИМА'!$L$16:$L$1902)</f>
        <v>0</v>
      </c>
      <c r="H267" s="254"/>
      <c r="I267" s="290"/>
      <c r="J267" s="244">
        <f t="shared" si="12"/>
        <v>0</v>
      </c>
      <c r="K267" s="244"/>
      <c r="L267" s="278"/>
    </row>
    <row r="268" spans="1:12" hidden="1">
      <c r="A268" s="175"/>
      <c r="B268" s="184" t="s">
        <v>4412</v>
      </c>
      <c r="C268" s="262" t="str">
        <f>IFERROR(VLOOKUP(B268,'ПО КОРИСНИЦИМА'!$C$16:$S$1902,5,FALSE),"")</f>
        <v/>
      </c>
      <c r="D268" s="248">
        <f>SUMIF('ПО КОРИСНИЦИМА'!$G$16:$G$1902,"Свега за пројекат 2002-П7:",'ПО КОРИСНИЦИМА'!$H$16:$H$1902)</f>
        <v>0</v>
      </c>
      <c r="E268" s="248"/>
      <c r="F268" s="280"/>
      <c r="G268" s="249">
        <f>SUMIF('ПО КОРИСНИЦИМА'!$G$16:$G$1902,"Свега за пројекат 2002-П7:",'ПО КОРИСНИЦИМА'!$L$16:$L$1902)</f>
        <v>0</v>
      </c>
      <c r="H268" s="254"/>
      <c r="I268" s="290"/>
      <c r="J268" s="244">
        <f t="shared" si="12"/>
        <v>0</v>
      </c>
      <c r="K268" s="244"/>
      <c r="L268" s="278"/>
    </row>
    <row r="269" spans="1:12" hidden="1">
      <c r="A269" s="175"/>
      <c r="B269" s="184" t="s">
        <v>4413</v>
      </c>
      <c r="C269" s="262" t="str">
        <f>IFERROR(VLOOKUP(B269,'ПО КОРИСНИЦИМА'!$C$16:$S$1902,5,FALSE),"")</f>
        <v/>
      </c>
      <c r="D269" s="248">
        <f>SUMIF('ПО КОРИСНИЦИМА'!$G$16:$G$1902,"Свега за пројекат 2002-П8:",'ПО КОРИСНИЦИМА'!$H$16:$H$1902)</f>
        <v>0</v>
      </c>
      <c r="E269" s="248"/>
      <c r="F269" s="280"/>
      <c r="G269" s="249">
        <f>SUMIF('ПО КОРИСНИЦИМА'!$G$16:$G$1902,"Свега за пројекат 2002-П8:",'ПО КОРИСНИЦИМА'!$L$16:$L$1902)</f>
        <v>0</v>
      </c>
      <c r="H269" s="254"/>
      <c r="I269" s="290"/>
      <c r="J269" s="244">
        <f t="shared" si="12"/>
        <v>0</v>
      </c>
      <c r="K269" s="244"/>
      <c r="L269" s="278"/>
    </row>
    <row r="270" spans="1:12" hidden="1">
      <c r="A270" s="175"/>
      <c r="B270" s="184" t="s">
        <v>4414</v>
      </c>
      <c r="C270" s="262" t="str">
        <f>IFERROR(VLOOKUP(B270,'ПО КОРИСНИЦИМА'!$C$16:$S$1902,5,FALSE),"")</f>
        <v/>
      </c>
      <c r="D270" s="248">
        <f>SUMIF('ПО КОРИСНИЦИМА'!$G$16:$G$1902,"Свега за пројекат 2002-П9:",'ПО КОРИСНИЦИМА'!$H$16:$H$1902)</f>
        <v>0</v>
      </c>
      <c r="E270" s="248"/>
      <c r="F270" s="280"/>
      <c r="G270" s="249">
        <f>SUMIF('ПО КОРИСНИЦИМА'!$G$16:$G$1902,"Свега за пројекат 2002-П9:",'ПО КОРИСНИЦИМА'!$L$16:$L$1902)</f>
        <v>0</v>
      </c>
      <c r="H270" s="254"/>
      <c r="I270" s="290"/>
      <c r="J270" s="244">
        <f t="shared" si="12"/>
        <v>0</v>
      </c>
      <c r="K270" s="244"/>
      <c r="L270" s="278"/>
    </row>
    <row r="271" spans="1:12" hidden="1">
      <c r="A271" s="175"/>
      <c r="B271" s="184" t="s">
        <v>4415</v>
      </c>
      <c r="C271" s="262" t="str">
        <f>IFERROR(VLOOKUP(B271,'ПО КОРИСНИЦИМА'!$C$16:$S$1902,5,FALSE),"")</f>
        <v/>
      </c>
      <c r="D271" s="248">
        <f>SUMIF('ПО КОРИСНИЦИМА'!$G$16:$G$1902,"Свега за пројекат 2002-П10:",'ПО КОРИСНИЦИМА'!$H$16:$H$1902)</f>
        <v>0</v>
      </c>
      <c r="E271" s="248"/>
      <c r="F271" s="280"/>
      <c r="G271" s="249">
        <f>SUMIF('ПО КОРИСНИЦИМА'!$G$16:$G$1902,"Свега за пројекат 2002-П10:",'ПО КОРИСНИЦИМА'!$L$16:$L$1902)</f>
        <v>0</v>
      </c>
      <c r="H271" s="254"/>
      <c r="I271" s="290"/>
      <c r="J271" s="244">
        <f t="shared" si="12"/>
        <v>0</v>
      </c>
      <c r="K271" s="244"/>
      <c r="L271" s="278"/>
    </row>
    <row r="272" spans="1:12" hidden="1">
      <c r="A272" s="175"/>
      <c r="B272" s="184" t="s">
        <v>4416</v>
      </c>
      <c r="C272" s="262" t="str">
        <f>IFERROR(VLOOKUP(B272,'ПО КОРИСНИЦИМА'!$C$16:$S$1902,5,FALSE),"")</f>
        <v/>
      </c>
      <c r="D272" s="248">
        <f>SUMIF('ПО КОРИСНИЦИМА'!$G$16:$G$1902,"Свега за пројекат 2002-П11:",'ПО КОРИСНИЦИМА'!$H$16:$H$1902)</f>
        <v>0</v>
      </c>
      <c r="E272" s="248"/>
      <c r="F272" s="280"/>
      <c r="G272" s="249">
        <f>SUMIF('ПО КОРИСНИЦИМА'!$G$16:$G$1902,"Свега за пројекат 2002-П11:",'ПО КОРИСНИЦИМА'!$L$16:$L$1902)</f>
        <v>0</v>
      </c>
      <c r="H272" s="254"/>
      <c r="I272" s="290"/>
      <c r="J272" s="244">
        <f t="shared" si="12"/>
        <v>0</v>
      </c>
      <c r="K272" s="244"/>
      <c r="L272" s="278"/>
    </row>
    <row r="273" spans="1:12" hidden="1">
      <c r="A273" s="175"/>
      <c r="B273" s="184" t="s">
        <v>4417</v>
      </c>
      <c r="C273" s="262" t="str">
        <f>IFERROR(VLOOKUP(B273,'ПО КОРИСНИЦИМА'!$C$16:$S$1902,5,FALSE),"")</f>
        <v/>
      </c>
      <c r="D273" s="248">
        <f>SUMIF('ПО КОРИСНИЦИМА'!$G$16:$G$1902,"Свега за пројекат 2002-П12:",'ПО КОРИСНИЦИМА'!$H$16:$H$1902)</f>
        <v>0</v>
      </c>
      <c r="E273" s="248"/>
      <c r="F273" s="280"/>
      <c r="G273" s="249">
        <f>SUMIF('ПО КОРИСНИЦИМА'!$G$16:$G$1902,"Свега за пројекат 2002-П12:",'ПО КОРИСНИЦИМА'!$L$16:$L$1902)</f>
        <v>0</v>
      </c>
      <c r="H273" s="254"/>
      <c r="I273" s="290"/>
      <c r="J273" s="244">
        <f t="shared" si="12"/>
        <v>0</v>
      </c>
      <c r="K273" s="244"/>
      <c r="L273" s="278"/>
    </row>
    <row r="274" spans="1:12" hidden="1">
      <c r="A274" s="175"/>
      <c r="B274" s="184" t="s">
        <v>4418</v>
      </c>
      <c r="C274" s="262" t="str">
        <f>IFERROR(VLOOKUP(B274,'ПО КОРИСНИЦИМА'!$C$16:$S$1902,5,FALSE),"")</f>
        <v/>
      </c>
      <c r="D274" s="248">
        <f>SUMIF('ПО КОРИСНИЦИМА'!$G$16:$G$1902,"Свега за пројекат 2002-П13:",'ПО КОРИСНИЦИМА'!$H$16:$H$1902)</f>
        <v>0</v>
      </c>
      <c r="E274" s="248"/>
      <c r="F274" s="280"/>
      <c r="G274" s="249">
        <f>SUMIF('ПО КОРИСНИЦИМА'!$G$16:$G$1902,"Свега за пројекат 2002-П13:",'ПО КОРИСНИЦИМА'!$L$16:$L$1902)</f>
        <v>0</v>
      </c>
      <c r="H274" s="254"/>
      <c r="I274" s="290"/>
      <c r="J274" s="244">
        <f t="shared" si="12"/>
        <v>0</v>
      </c>
      <c r="K274" s="244"/>
      <c r="L274" s="278"/>
    </row>
    <row r="275" spans="1:12" hidden="1">
      <c r="A275" s="175"/>
      <c r="B275" s="184" t="s">
        <v>4419</v>
      </c>
      <c r="C275" s="262" t="str">
        <f>IFERROR(VLOOKUP(B275,'ПО КОРИСНИЦИМА'!$C$16:$S$1902,5,FALSE),"")</f>
        <v/>
      </c>
      <c r="D275" s="248">
        <f>SUMIF('ПО КОРИСНИЦИМА'!$G$16:$G$1902,"Свега за пројекат 2002-П14:",'ПО КОРИСНИЦИМА'!$H$16:$H$1902)</f>
        <v>0</v>
      </c>
      <c r="E275" s="248"/>
      <c r="F275" s="280"/>
      <c r="G275" s="249">
        <f>SUMIF('ПО КОРИСНИЦИМА'!$G$16:$G$1902,"Свега за пројекат 2002-П14:",'ПО КОРИСНИЦИМА'!$L$16:$L$1902)</f>
        <v>0</v>
      </c>
      <c r="H275" s="254"/>
      <c r="I275" s="290"/>
      <c r="J275" s="244">
        <f t="shared" si="12"/>
        <v>0</v>
      </c>
      <c r="K275" s="244"/>
      <c r="L275" s="278"/>
    </row>
    <row r="276" spans="1:12" hidden="1">
      <c r="A276" s="175"/>
      <c r="B276" s="184" t="s">
        <v>4420</v>
      </c>
      <c r="C276" s="262" t="str">
        <f>IFERROR(VLOOKUP(B276,'ПО КОРИСНИЦИМА'!$C$16:$S$1902,5,FALSE),"")</f>
        <v/>
      </c>
      <c r="D276" s="248">
        <f>SUMIF('ПО КОРИСНИЦИМА'!$G$16:$G$1902,"Свега за пројекат 2002-П15:",'ПО КОРИСНИЦИМА'!$H$16:$H$1902)</f>
        <v>0</v>
      </c>
      <c r="E276" s="248"/>
      <c r="F276" s="280"/>
      <c r="G276" s="249">
        <f>SUMIF('ПО КОРИСНИЦИМА'!$G$16:$G$1902,"Свега за пројекат 2002-П15:",'ПО КОРИСНИЦИМА'!$L$16:$L$1902)</f>
        <v>0</v>
      </c>
      <c r="H276" s="254"/>
      <c r="I276" s="290"/>
      <c r="J276" s="244">
        <f t="shared" si="12"/>
        <v>0</v>
      </c>
      <c r="K276" s="244"/>
      <c r="L276" s="278"/>
    </row>
    <row r="277" spans="1:12" hidden="1">
      <c r="A277" s="175"/>
      <c r="B277" s="184" t="s">
        <v>4421</v>
      </c>
      <c r="C277" s="262" t="str">
        <f>IFERROR(VLOOKUP(B277,'ПО КОРИСНИЦИМА'!$C$16:$S$1902,5,FALSE),"")</f>
        <v/>
      </c>
      <c r="D277" s="248">
        <f>SUMIF('ПО КОРИСНИЦИМА'!$G$16:$G$1902,"Свега за пројекат 2002-П16:",'ПО КОРИСНИЦИМА'!$H$16:$H$1902)</f>
        <v>0</v>
      </c>
      <c r="E277" s="248"/>
      <c r="F277" s="280"/>
      <c r="G277" s="249">
        <f>SUMIF('ПО КОРИСНИЦИМА'!$G$16:$G$1902,"Свега за пројекат 2002-П16:",'ПО КОРИСНИЦИМА'!$L$16:$L$1902)</f>
        <v>0</v>
      </c>
      <c r="H277" s="254"/>
      <c r="I277" s="290"/>
      <c r="J277" s="244">
        <f t="shared" si="12"/>
        <v>0</v>
      </c>
      <c r="K277" s="244"/>
      <c r="L277" s="278"/>
    </row>
    <row r="278" spans="1:12" hidden="1">
      <c r="A278" s="175"/>
      <c r="B278" s="184" t="s">
        <v>4422</v>
      </c>
      <c r="C278" s="262" t="str">
        <f>IFERROR(VLOOKUP(B278,'ПО КОРИСНИЦИМА'!$C$16:$S$1902,5,FALSE),"")</f>
        <v/>
      </c>
      <c r="D278" s="248">
        <f>SUMIF('ПО КОРИСНИЦИМА'!$G$16:$G$1902,"Свега за пројекат 2002-П17:",'ПО КОРИСНИЦИМА'!$H$16:$H$1902)</f>
        <v>0</v>
      </c>
      <c r="E278" s="248"/>
      <c r="F278" s="280"/>
      <c r="G278" s="249">
        <f>SUMIF('ПО КОРИСНИЦИМА'!$G$16:$G$1902,"Свега за пројекат 2002-П17:",'ПО КОРИСНИЦИМА'!$L$16:$L$1902)</f>
        <v>0</v>
      </c>
      <c r="H278" s="254"/>
      <c r="I278" s="290"/>
      <c r="J278" s="244">
        <f t="shared" si="12"/>
        <v>0</v>
      </c>
      <c r="K278" s="244"/>
      <c r="L278" s="278"/>
    </row>
    <row r="279" spans="1:12" hidden="1">
      <c r="A279" s="175"/>
      <c r="B279" s="184" t="s">
        <v>4423</v>
      </c>
      <c r="C279" s="262" t="str">
        <f>IFERROR(VLOOKUP(B279,'ПО КОРИСНИЦИМА'!$C$16:$S$1902,5,FALSE),"")</f>
        <v/>
      </c>
      <c r="D279" s="248">
        <f>SUMIF('ПО КОРИСНИЦИМА'!$G$16:$G$1902,"Свега за пројекат 2002-П18:",'ПО КОРИСНИЦИМА'!$H$16:$H$1902)</f>
        <v>0</v>
      </c>
      <c r="E279" s="248"/>
      <c r="F279" s="280"/>
      <c r="G279" s="249">
        <f>SUMIF('ПО КОРИСНИЦИМА'!$G$16:$G$1902,"Свега за пројекат 2002-П18:",'ПО КОРИСНИЦИМА'!$L$16:$L$1902)</f>
        <v>0</v>
      </c>
      <c r="H279" s="254"/>
      <c r="I279" s="290"/>
      <c r="J279" s="244">
        <f t="shared" si="12"/>
        <v>0</v>
      </c>
      <c r="K279" s="244"/>
      <c r="L279" s="278"/>
    </row>
    <row r="280" spans="1:12" hidden="1">
      <c r="A280" s="175"/>
      <c r="B280" s="184" t="s">
        <v>4424</v>
      </c>
      <c r="C280" s="262" t="str">
        <f>IFERROR(VLOOKUP(B280,'ПО КОРИСНИЦИМА'!$C$16:$S$1902,5,FALSE),"")</f>
        <v/>
      </c>
      <c r="D280" s="248">
        <f>SUMIF('ПО КОРИСНИЦИМА'!$G$16:$G$1902,"Свега за пројекат 2002-П19:",'ПО КОРИСНИЦИМА'!$H$16:$H$1902)</f>
        <v>0</v>
      </c>
      <c r="E280" s="248"/>
      <c r="F280" s="280"/>
      <c r="G280" s="249">
        <f>SUMIF('ПО КОРИСНИЦИМА'!$G$16:$G$1902,"Свега за пројекат 2002-П19:",'ПО КОРИСНИЦИМА'!$L$16:$L$1902)</f>
        <v>0</v>
      </c>
      <c r="H280" s="254"/>
      <c r="I280" s="290"/>
      <c r="J280" s="244">
        <f t="shared" si="12"/>
        <v>0</v>
      </c>
      <c r="K280" s="244"/>
      <c r="L280" s="278"/>
    </row>
    <row r="281" spans="1:12" hidden="1">
      <c r="A281" s="175"/>
      <c r="B281" s="184" t="s">
        <v>4425</v>
      </c>
      <c r="C281" s="262" t="str">
        <f>IFERROR(VLOOKUP(B281,'ПО КОРИСНИЦИМА'!$C$16:$S$1902,5,FALSE),"")</f>
        <v/>
      </c>
      <c r="D281" s="248">
        <f>SUMIF('ПО КОРИСНИЦИМА'!$G$16:$G$1902,"Свега за пројекат 2002-П20:",'ПО КОРИСНИЦИМА'!$H$16:$H$1902)</f>
        <v>0</v>
      </c>
      <c r="E281" s="248"/>
      <c r="F281" s="280"/>
      <c r="G281" s="249">
        <f>SUMIF('ПО КОРИСНИЦИМА'!$G$16:$G$1902,"Свега за пројекат 2002-П20:",'ПО КОРИСНИЦИМА'!$L$16:$L$1902)</f>
        <v>0</v>
      </c>
      <c r="H281" s="254"/>
      <c r="I281" s="290"/>
      <c r="J281" s="244">
        <f t="shared" si="12"/>
        <v>0</v>
      </c>
      <c r="K281" s="244"/>
      <c r="L281" s="278"/>
    </row>
    <row r="282" spans="1:12" hidden="1">
      <c r="A282" s="175"/>
      <c r="B282" s="184" t="s">
        <v>4426</v>
      </c>
      <c r="C282" s="262" t="str">
        <f>IFERROR(VLOOKUP(B282,'ПО КОРИСНИЦИМА'!$C$16:$S$1902,5,FALSE),"")</f>
        <v/>
      </c>
      <c r="D282" s="248">
        <f>SUMIF('ПО КОРИСНИЦИМА'!$G$16:$G$1902,"Свега за пројекат 2002-П21:",'ПО КОРИСНИЦИМА'!$H$16:$H$1902)</f>
        <v>0</v>
      </c>
      <c r="E282" s="248"/>
      <c r="F282" s="280"/>
      <c r="G282" s="249">
        <f>SUMIF('ПО КОРИСНИЦИМА'!$G$16:$G$1902,"Свега за пројекат 2002-П21:",'ПО КОРИСНИЦИМА'!$L$16:$L$1902)</f>
        <v>0</v>
      </c>
      <c r="H282" s="254"/>
      <c r="I282" s="290"/>
      <c r="J282" s="244">
        <f t="shared" si="12"/>
        <v>0</v>
      </c>
      <c r="K282" s="244"/>
      <c r="L282" s="278"/>
    </row>
    <row r="283" spans="1:12" hidden="1">
      <c r="A283" s="175"/>
      <c r="B283" s="184" t="s">
        <v>4427</v>
      </c>
      <c r="C283" s="262" t="str">
        <f>IFERROR(VLOOKUP(B283,'ПО КОРИСНИЦИМА'!$C$16:$S$1902,5,FALSE),"")</f>
        <v/>
      </c>
      <c r="D283" s="248">
        <f>SUMIF('ПО КОРИСНИЦИМА'!$G$16:$G$1902,"Свега за пројекат 2002-П22:",'ПО КОРИСНИЦИМА'!$H$16:$H$1902)</f>
        <v>0</v>
      </c>
      <c r="E283" s="248"/>
      <c r="F283" s="280"/>
      <c r="G283" s="249">
        <f>SUMIF('ПО КОРИСНИЦИМА'!$G$16:$G$1902,"Свега за пројекат 2002-П22:",'ПО КОРИСНИЦИМА'!$L$16:$L$1902)</f>
        <v>0</v>
      </c>
      <c r="H283" s="254"/>
      <c r="I283" s="290"/>
      <c r="J283" s="244">
        <f t="shared" si="12"/>
        <v>0</v>
      </c>
      <c r="K283" s="244"/>
      <c r="L283" s="278"/>
    </row>
    <row r="284" spans="1:12" hidden="1">
      <c r="A284" s="175"/>
      <c r="B284" s="184" t="s">
        <v>4428</v>
      </c>
      <c r="C284" s="262" t="str">
        <f>IFERROR(VLOOKUP(B284,'ПО КОРИСНИЦИМА'!$C$16:$S$1902,5,FALSE),"")</f>
        <v/>
      </c>
      <c r="D284" s="248">
        <f>SUMIF('ПО КОРИСНИЦИМА'!$G$16:$G$1902,"Свега за пројекат 2002-П23:",'ПО КОРИСНИЦИМА'!$H$16:$H$1902)</f>
        <v>0</v>
      </c>
      <c r="E284" s="248"/>
      <c r="F284" s="280"/>
      <c r="G284" s="249">
        <f>SUMIF('ПО КОРИСНИЦИМА'!$G$16:$G$1902,"Свега за пројекат 2002-П23:",'ПО КОРИСНИЦИМА'!$L$16:$L$1902)</f>
        <v>0</v>
      </c>
      <c r="H284" s="254"/>
      <c r="I284" s="290"/>
      <c r="J284" s="244">
        <f t="shared" si="12"/>
        <v>0</v>
      </c>
      <c r="K284" s="244"/>
      <c r="L284" s="278"/>
    </row>
    <row r="285" spans="1:12" hidden="1">
      <c r="A285" s="175"/>
      <c r="B285" s="184" t="s">
        <v>4429</v>
      </c>
      <c r="C285" s="262" t="str">
        <f>IFERROR(VLOOKUP(B285,'ПО КОРИСНИЦИМА'!$C$16:$S$1902,5,FALSE),"")</f>
        <v/>
      </c>
      <c r="D285" s="248">
        <f>SUMIF('ПО КОРИСНИЦИМА'!$G$16:$G$1902,"Свега за пројекат 2002-П24:",'ПО КОРИСНИЦИМА'!$H$16:$H$1902)</f>
        <v>0</v>
      </c>
      <c r="E285" s="248"/>
      <c r="F285" s="280"/>
      <c r="G285" s="249">
        <f>SUMIF('ПО КОРИСНИЦИМА'!$G$16:$G$1902,"Свега за пројекат 2002-П24:",'ПО КОРИСНИЦИМА'!$L$16:$L$1902)</f>
        <v>0</v>
      </c>
      <c r="H285" s="254"/>
      <c r="I285" s="290"/>
      <c r="J285" s="244">
        <f t="shared" si="12"/>
        <v>0</v>
      </c>
      <c r="K285" s="244"/>
      <c r="L285" s="278"/>
    </row>
    <row r="286" spans="1:12" hidden="1">
      <c r="A286" s="175"/>
      <c r="B286" s="184" t="s">
        <v>4430</v>
      </c>
      <c r="C286" s="262" t="str">
        <f>IFERROR(VLOOKUP(B286,'ПО КОРИСНИЦИМА'!$C$16:$S$1902,5,FALSE),"")</f>
        <v/>
      </c>
      <c r="D286" s="248">
        <f>SUMIF('ПО КОРИСНИЦИМА'!$G$16:$G$1902,"Свега за пројекат 2002-П25:",'ПО КОРИСНИЦИМА'!$H$16:$H$1902)</f>
        <v>0</v>
      </c>
      <c r="E286" s="248"/>
      <c r="F286" s="280"/>
      <c r="G286" s="249">
        <f>SUMIF('ПО КОРИСНИЦИМА'!$G$16:$G$1902,"Свега за пројекат 2002-П25:",'ПО КОРИСНИЦИМА'!$L$16:$L$1902)</f>
        <v>0</v>
      </c>
      <c r="H286" s="254"/>
      <c r="I286" s="290"/>
      <c r="J286" s="244">
        <f t="shared" si="12"/>
        <v>0</v>
      </c>
      <c r="K286" s="244"/>
      <c r="L286" s="278"/>
    </row>
    <row r="287" spans="1:12" hidden="1">
      <c r="A287" s="182"/>
      <c r="B287" s="184" t="s">
        <v>4431</v>
      </c>
      <c r="C287" s="262" t="str">
        <f>IFERROR(VLOOKUP(B287,'ПО КОРИСНИЦИМА'!$C$16:$S$1902,5,FALSE),"")</f>
        <v/>
      </c>
      <c r="D287" s="248">
        <f>SUMIF('ПО КОРИСНИЦИМА'!$G$16:$G$1902,"Свега за пројекат 2002-П26:",'ПО КОРИСНИЦИМА'!$H$16:$H$1902)</f>
        <v>0</v>
      </c>
      <c r="E287" s="248"/>
      <c r="F287" s="280"/>
      <c r="G287" s="249">
        <f>SUMIF('ПО КОРИСНИЦИМА'!$G$16:$G$1902,"Свега за пројекат 2002-П26:",'ПО КОРИСНИЦИМА'!$L$16:$L$1902)</f>
        <v>0</v>
      </c>
      <c r="H287" s="254"/>
      <c r="I287" s="290"/>
      <c r="J287" s="244">
        <f t="shared" si="12"/>
        <v>0</v>
      </c>
      <c r="K287" s="244"/>
      <c r="L287" s="278"/>
    </row>
    <row r="288" spans="1:12" hidden="1">
      <c r="A288" s="182"/>
      <c r="B288" s="184" t="s">
        <v>4432</v>
      </c>
      <c r="C288" s="262" t="str">
        <f>IFERROR(VLOOKUP(B288,'ПО КОРИСНИЦИМА'!$C$16:$S$1902,5,FALSE),"")</f>
        <v/>
      </c>
      <c r="D288" s="248">
        <f>SUMIF('ПО КОРИСНИЦИМА'!$G$16:$G$1902,"Свега за пројекат 2002-П27:",'ПО КОРИСНИЦИМА'!$H$16:$H$1902)</f>
        <v>0</v>
      </c>
      <c r="E288" s="248"/>
      <c r="F288" s="280"/>
      <c r="G288" s="249">
        <f>SUMIF('ПО КОРИСНИЦИМА'!$G$16:$G$1902,"Свега за пројекат 2002-П27:",'ПО КОРИСНИЦИМА'!$L$16:$L$1902)</f>
        <v>0</v>
      </c>
      <c r="H288" s="254"/>
      <c r="I288" s="290"/>
      <c r="J288" s="244">
        <f t="shared" si="12"/>
        <v>0</v>
      </c>
      <c r="K288" s="244"/>
      <c r="L288" s="278"/>
    </row>
    <row r="289" spans="1:12" hidden="1">
      <c r="A289" s="182"/>
      <c r="B289" s="184" t="s">
        <v>4433</v>
      </c>
      <c r="C289" s="262" t="str">
        <f>IFERROR(VLOOKUP(B289,'ПО КОРИСНИЦИМА'!$C$16:$S$1902,5,FALSE),"")</f>
        <v/>
      </c>
      <c r="D289" s="248">
        <f>SUMIF('ПО КОРИСНИЦИМА'!$G$16:$G$1902,"Свега за пројекат 2002-П28:",'ПО КОРИСНИЦИМА'!$H$16:$H$1902)</f>
        <v>0</v>
      </c>
      <c r="E289" s="248"/>
      <c r="F289" s="280"/>
      <c r="G289" s="249">
        <f>SUMIF('ПО КОРИСНИЦИМА'!$G$16:$G$1902,"Свега за пројекат 2002-П28:",'ПО КОРИСНИЦИМА'!$L$16:$L$1902)</f>
        <v>0</v>
      </c>
      <c r="H289" s="254"/>
      <c r="I289" s="290"/>
      <c r="J289" s="244">
        <f t="shared" si="12"/>
        <v>0</v>
      </c>
      <c r="K289" s="244"/>
      <c r="L289" s="278"/>
    </row>
    <row r="290" spans="1:12" hidden="1">
      <c r="A290" s="182"/>
      <c r="B290" s="184" t="s">
        <v>4434</v>
      </c>
      <c r="C290" s="262" t="str">
        <f>IFERROR(VLOOKUP(B290,'ПО КОРИСНИЦИМА'!$C$16:$S$1902,5,FALSE),"")</f>
        <v/>
      </c>
      <c r="D290" s="248">
        <f>SUMIF('ПО КОРИСНИЦИМА'!$G$16:$G$1902,"Свега за пројекат 2002-П29:",'ПО КОРИСНИЦИМА'!$H$16:$H$1902)</f>
        <v>0</v>
      </c>
      <c r="E290" s="248"/>
      <c r="F290" s="280"/>
      <c r="G290" s="249">
        <f>SUMIF('ПО КОРИСНИЦИМА'!$G$16:$G$1902,"Свега за пројекат 2002-П29:",'ПО КОРИСНИЦИМА'!$L$16:$L$1902)</f>
        <v>0</v>
      </c>
      <c r="H290" s="254"/>
      <c r="I290" s="290"/>
      <c r="J290" s="244">
        <f t="shared" si="12"/>
        <v>0</v>
      </c>
      <c r="K290" s="244"/>
      <c r="L290" s="278"/>
    </row>
    <row r="291" spans="1:12" hidden="1">
      <c r="A291" s="183"/>
      <c r="B291" s="184" t="s">
        <v>4435</v>
      </c>
      <c r="C291" s="262" t="str">
        <f>IFERROR(VLOOKUP(B291,'ПО КОРИСНИЦИМА'!$C$16:$S$1902,5,FALSE),"")</f>
        <v/>
      </c>
      <c r="D291" s="248">
        <f>SUMIF('ПО КОРИСНИЦИМА'!$G$16:$G$1902,"Свега за пројекат 2002-П30:",'ПО КОРИСНИЦИМА'!$H$16:$H$1902)</f>
        <v>0</v>
      </c>
      <c r="E291" s="248"/>
      <c r="F291" s="280"/>
      <c r="G291" s="249">
        <f>SUMIF('ПО КОРИСНИЦИМА'!$G$16:$G$1902,"Свега за пројекат 2002-П30:",'ПО КОРИСНИЦИМА'!$L$16:$L$1902)</f>
        <v>0</v>
      </c>
      <c r="H291" s="254"/>
      <c r="I291" s="290"/>
      <c r="J291" s="244">
        <f t="shared" si="12"/>
        <v>0</v>
      </c>
      <c r="K291" s="273"/>
      <c r="L291" s="296"/>
    </row>
    <row r="292" spans="1:12" s="180" customFormat="1" ht="25.5">
      <c r="A292" s="173" t="s">
        <v>5456</v>
      </c>
      <c r="B292" s="174"/>
      <c r="C292" s="260" t="s">
        <v>5155</v>
      </c>
      <c r="D292" s="242">
        <f>SUM(D293:D323)</f>
        <v>14700000</v>
      </c>
      <c r="E292" s="242">
        <f>SUM(E293:E294)</f>
        <v>0</v>
      </c>
      <c r="F292" s="282">
        <f>E292/D292</f>
        <v>0</v>
      </c>
      <c r="G292" s="243">
        <f>SUM(G293:G323)</f>
        <v>0</v>
      </c>
      <c r="H292" s="243">
        <f>SUM(H293:H323)</f>
        <v>0</v>
      </c>
      <c r="I292" s="289"/>
      <c r="J292" s="242">
        <f t="shared" si="12"/>
        <v>14700000</v>
      </c>
      <c r="K292" s="242">
        <f>E292+H292</f>
        <v>0</v>
      </c>
      <c r="L292" s="282">
        <f>K292/J292</f>
        <v>0</v>
      </c>
    </row>
    <row r="293" spans="1:12">
      <c r="A293" s="176"/>
      <c r="B293" s="184" t="s">
        <v>5457</v>
      </c>
      <c r="C293" s="267" t="s">
        <v>4055</v>
      </c>
      <c r="D293" s="244">
        <v>14000000</v>
      </c>
      <c r="E293" s="244">
        <f>SUMIF('ПО КОРИСНИЦИМА'!$G$16:$G$1902,"Свега за програмску активност 2003-0001:",'ПО КОРИСНИЦИМА'!$I$16:$I$1902)</f>
        <v>0</v>
      </c>
      <c r="F293" s="278">
        <f>E293/D293</f>
        <v>0</v>
      </c>
      <c r="G293" s="245">
        <f>SUMIF('ПО КОРИСНИЦИМА'!$G$16:$G$1902,"Свега за програмску активност 2003-0001:",'ПО КОРИСНИЦИМА'!$L$16:$L$1902)</f>
        <v>0</v>
      </c>
      <c r="H293" s="245">
        <f>SUMIF('ПО КОРИСНИЦИМА'!$G$16:$G$1902,"Свега за програмску активност 2003-0001:",'ПО КОРИСНИЦИМА'!$M$16:$M$1902)</f>
        <v>0</v>
      </c>
      <c r="I293" s="285"/>
      <c r="J293" s="244">
        <f t="shared" si="12"/>
        <v>14000000</v>
      </c>
      <c r="K293" s="244">
        <f>E293+H293</f>
        <v>0</v>
      </c>
      <c r="L293" s="278">
        <f>K293/J293</f>
        <v>0</v>
      </c>
    </row>
    <row r="294" spans="1:12" ht="13.5" customHeight="1">
      <c r="A294" s="182"/>
      <c r="B294" s="185" t="s">
        <v>5459</v>
      </c>
      <c r="C294" s="607" t="s">
        <v>5264</v>
      </c>
      <c r="D294" s="248">
        <v>700000</v>
      </c>
      <c r="E294" s="248">
        <f>SUMIF('ПО КОРИСНИЦИМА'!$G$16:$G$1902,"Свега за пројекат 2003-П1:",'ПО КОРИСНИЦИМА'!$I$16:$I$1902)</f>
        <v>0</v>
      </c>
      <c r="F294" s="280">
        <f>E294/D294</f>
        <v>0</v>
      </c>
      <c r="G294" s="249">
        <v>0</v>
      </c>
      <c r="H294" s="254">
        <v>0</v>
      </c>
      <c r="I294" s="290"/>
      <c r="J294" s="244">
        <f t="shared" si="12"/>
        <v>700000</v>
      </c>
      <c r="K294" s="244">
        <f>E294+H294</f>
        <v>0</v>
      </c>
      <c r="L294" s="278">
        <f>K294/J294</f>
        <v>0</v>
      </c>
    </row>
    <row r="295" spans="1:12" hidden="1">
      <c r="A295" s="182"/>
      <c r="B295" s="182" t="s">
        <v>4436</v>
      </c>
      <c r="C295" s="262" t="str">
        <f>IFERROR(VLOOKUP(B295,'ПО КОРИСНИЦИМА'!$C$16:$S$1902,5,FALSE),"")</f>
        <v/>
      </c>
      <c r="D295" s="248">
        <f>SUMIF('ПО КОРИСНИЦИМА'!$G$16:$G$1902,"Свега за пројекат 2003-П2:",'ПО КОРИСНИЦИМА'!$H$16:$H$1902)</f>
        <v>0</v>
      </c>
      <c r="E295" s="248"/>
      <c r="F295" s="280"/>
      <c r="G295" s="249">
        <f>SUMIF('ПО КОРИСНИЦИМА'!$G$16:$G$1902,"Свега за пројекат 2003-П2:",'ПО КОРИСНИЦИМА'!$L$16:$L$1902)</f>
        <v>0</v>
      </c>
      <c r="H295" s="254"/>
      <c r="I295" s="290"/>
      <c r="J295" s="244">
        <f t="shared" si="12"/>
        <v>0</v>
      </c>
      <c r="K295" s="244"/>
      <c r="L295" s="278"/>
    </row>
    <row r="296" spans="1:12" hidden="1">
      <c r="A296" s="182"/>
      <c r="B296" s="182" t="s">
        <v>4437</v>
      </c>
      <c r="C296" s="262" t="str">
        <f>IFERROR(VLOOKUP(B296,'ПО КОРИСНИЦИМА'!$C$16:$S$1902,5,FALSE),"")</f>
        <v/>
      </c>
      <c r="D296" s="248">
        <f>SUMIF('ПО КОРИСНИЦИМА'!$G$16:$G$1902,"Свега за пројекат 2003-П3:",'ПО КОРИСНИЦИМА'!$H$16:$H$1902)</f>
        <v>0</v>
      </c>
      <c r="E296" s="248"/>
      <c r="F296" s="280"/>
      <c r="G296" s="249">
        <f>SUMIF('ПО КОРИСНИЦИМА'!$G$16:$G$1902,"Свега за пројекат 2003-П3:",'ПО КОРИСНИЦИМА'!$L$16:$L$1902)</f>
        <v>0</v>
      </c>
      <c r="H296" s="254"/>
      <c r="I296" s="290"/>
      <c r="J296" s="244">
        <f t="shared" ref="J296:J361" si="13">D296+G296</f>
        <v>0</v>
      </c>
      <c r="K296" s="244"/>
      <c r="L296" s="278"/>
    </row>
    <row r="297" spans="1:12" hidden="1">
      <c r="A297" s="182"/>
      <c r="B297" s="182" t="s">
        <v>4438</v>
      </c>
      <c r="C297" s="262" t="str">
        <f>IFERROR(VLOOKUP(B297,'ПО КОРИСНИЦИМА'!$C$16:$S$1902,5,FALSE),"")</f>
        <v/>
      </c>
      <c r="D297" s="248">
        <f>SUMIF('ПО КОРИСНИЦИМА'!$G$16:$G$1902,"Свега за пројекат 2003-П4:",'ПО КОРИСНИЦИМА'!$H$16:$H$1902)</f>
        <v>0</v>
      </c>
      <c r="E297" s="248"/>
      <c r="F297" s="280"/>
      <c r="G297" s="249">
        <f>SUMIF('ПО КОРИСНИЦИМА'!$G$16:$G$1902,"Свега за пројекат 2003-П4:",'ПО КОРИСНИЦИМА'!$L$16:$L$1902)</f>
        <v>0</v>
      </c>
      <c r="H297" s="254"/>
      <c r="I297" s="290"/>
      <c r="J297" s="244">
        <f t="shared" si="13"/>
        <v>0</v>
      </c>
      <c r="K297" s="244"/>
      <c r="L297" s="278"/>
    </row>
    <row r="298" spans="1:12" hidden="1">
      <c r="A298" s="182"/>
      <c r="B298" s="182" t="s">
        <v>4439</v>
      </c>
      <c r="C298" s="262" t="str">
        <f>IFERROR(VLOOKUP(B298,'ПО КОРИСНИЦИМА'!$C$16:$S$1902,5,FALSE),"")</f>
        <v/>
      </c>
      <c r="D298" s="248">
        <f>SUMIF('ПО КОРИСНИЦИМА'!$G$16:$G$1902,"Свега за пројекат 2003-П5:",'ПО КОРИСНИЦИМА'!$H$16:$H$1902)</f>
        <v>0</v>
      </c>
      <c r="E298" s="248"/>
      <c r="F298" s="280"/>
      <c r="G298" s="249">
        <f>SUMIF('ПО КОРИСНИЦИМА'!$G$16:$G$1902,"Свега за пројекат 2003-П5:",'ПО КОРИСНИЦИМА'!$L$16:$L$1902)</f>
        <v>0</v>
      </c>
      <c r="H298" s="254"/>
      <c r="I298" s="290"/>
      <c r="J298" s="244">
        <f t="shared" si="13"/>
        <v>0</v>
      </c>
      <c r="K298" s="244"/>
      <c r="L298" s="278"/>
    </row>
    <row r="299" spans="1:12" hidden="1">
      <c r="A299" s="182"/>
      <c r="B299" s="182" t="s">
        <v>4440</v>
      </c>
      <c r="C299" s="262" t="str">
        <f>IFERROR(VLOOKUP(B299,'ПО КОРИСНИЦИМА'!$C$16:$S$1902,5,FALSE),"")</f>
        <v/>
      </c>
      <c r="D299" s="248">
        <f>SUMIF('ПО КОРИСНИЦИМА'!$G$16:$G$1902,"Свега за пројекат 2003-П6:",'ПО КОРИСНИЦИМА'!$H$16:$H$1902)</f>
        <v>0</v>
      </c>
      <c r="E299" s="248"/>
      <c r="F299" s="280"/>
      <c r="G299" s="249">
        <f>SUMIF('ПО КОРИСНИЦИМА'!$G$16:$G$1902,"Свега за пројекат 2003-П6:",'ПО КОРИСНИЦИМА'!$L$16:$L$1902)</f>
        <v>0</v>
      </c>
      <c r="H299" s="254"/>
      <c r="I299" s="290"/>
      <c r="J299" s="244">
        <f t="shared" si="13"/>
        <v>0</v>
      </c>
      <c r="K299" s="244"/>
      <c r="L299" s="278"/>
    </row>
    <row r="300" spans="1:12" hidden="1">
      <c r="A300" s="182"/>
      <c r="B300" s="182" t="s">
        <v>4441</v>
      </c>
      <c r="C300" s="262" t="str">
        <f>IFERROR(VLOOKUP(B300,'ПО КОРИСНИЦИМА'!$C$16:$S$1902,5,FALSE),"")</f>
        <v/>
      </c>
      <c r="D300" s="248">
        <f>SUMIF('ПО КОРИСНИЦИМА'!$G$16:$G$1902,"Свега за пројекат 2003-П7:",'ПО КОРИСНИЦИМА'!$H$16:$H$1902)</f>
        <v>0</v>
      </c>
      <c r="E300" s="248"/>
      <c r="F300" s="280"/>
      <c r="G300" s="249">
        <f>SUMIF('ПО КОРИСНИЦИМА'!$G$16:$G$1902,"Свега за пројекат 2003-П7:",'ПО КОРИСНИЦИМА'!$L$16:$L$1902)</f>
        <v>0</v>
      </c>
      <c r="H300" s="254"/>
      <c r="I300" s="290"/>
      <c r="J300" s="244">
        <f t="shared" si="13"/>
        <v>0</v>
      </c>
      <c r="K300" s="244"/>
      <c r="L300" s="278"/>
    </row>
    <row r="301" spans="1:12" hidden="1">
      <c r="A301" s="182"/>
      <c r="B301" s="182" t="s">
        <v>4442</v>
      </c>
      <c r="C301" s="262" t="str">
        <f>IFERROR(VLOOKUP(B301,'ПО КОРИСНИЦИМА'!$C$16:$S$1902,5,FALSE),"")</f>
        <v/>
      </c>
      <c r="D301" s="248">
        <f>SUMIF('ПО КОРИСНИЦИМА'!$G$16:$G$1902,"Свега за пројекат 2003-П8:",'ПО КОРИСНИЦИМА'!$H$16:$H$1902)</f>
        <v>0</v>
      </c>
      <c r="E301" s="248"/>
      <c r="F301" s="280"/>
      <c r="G301" s="249">
        <f>SUMIF('ПО КОРИСНИЦИМА'!$G$16:$G$1902,"Свега за пројекат 2003-П8:",'ПО КОРИСНИЦИМА'!$L$16:$L$1902)</f>
        <v>0</v>
      </c>
      <c r="H301" s="254"/>
      <c r="I301" s="290"/>
      <c r="J301" s="244">
        <f t="shared" si="13"/>
        <v>0</v>
      </c>
      <c r="K301" s="244"/>
      <c r="L301" s="278"/>
    </row>
    <row r="302" spans="1:12" hidden="1">
      <c r="A302" s="182"/>
      <c r="B302" s="182" t="s">
        <v>4443</v>
      </c>
      <c r="C302" s="262" t="str">
        <f>IFERROR(VLOOKUP(B302,'ПО КОРИСНИЦИМА'!$C$16:$S$1902,5,FALSE),"")</f>
        <v/>
      </c>
      <c r="D302" s="248">
        <f>SUMIF('ПО КОРИСНИЦИМА'!$G$16:$G$1902,"Свега за пројекат 2003-П9:",'ПО КОРИСНИЦИМА'!$H$16:$H$1902)</f>
        <v>0</v>
      </c>
      <c r="E302" s="248"/>
      <c r="F302" s="280"/>
      <c r="G302" s="249">
        <f>SUMIF('ПО КОРИСНИЦИМА'!$G$16:$G$1902,"Свега за пројекат 2003-П9:",'ПО КОРИСНИЦИМА'!$L$16:$L$1902)</f>
        <v>0</v>
      </c>
      <c r="H302" s="254"/>
      <c r="I302" s="290"/>
      <c r="J302" s="244">
        <f t="shared" si="13"/>
        <v>0</v>
      </c>
      <c r="K302" s="244"/>
      <c r="L302" s="278"/>
    </row>
    <row r="303" spans="1:12" hidden="1">
      <c r="A303" s="182"/>
      <c r="B303" s="182" t="s">
        <v>4444</v>
      </c>
      <c r="C303" s="262" t="str">
        <f>IFERROR(VLOOKUP(B303,'ПО КОРИСНИЦИМА'!$C$16:$S$1902,5,FALSE),"")</f>
        <v/>
      </c>
      <c r="D303" s="248">
        <f>SUMIF('ПО КОРИСНИЦИМА'!$G$16:$G$1902,"Свега за пројекат 2003-П10:",'ПО КОРИСНИЦИМА'!$H$16:$H$1902)</f>
        <v>0</v>
      </c>
      <c r="E303" s="248"/>
      <c r="F303" s="280"/>
      <c r="G303" s="249">
        <f>SUMIF('ПО КОРИСНИЦИМА'!$G$16:$G$1902,"Свега за пројекат 2003-П10:",'ПО КОРИСНИЦИМА'!$L$16:$L$1902)</f>
        <v>0</v>
      </c>
      <c r="H303" s="254"/>
      <c r="I303" s="290"/>
      <c r="J303" s="244">
        <f t="shared" si="13"/>
        <v>0</v>
      </c>
      <c r="K303" s="244"/>
      <c r="L303" s="278"/>
    </row>
    <row r="304" spans="1:12" hidden="1">
      <c r="A304" s="182"/>
      <c r="B304" s="182" t="s">
        <v>4445</v>
      </c>
      <c r="C304" s="262" t="str">
        <f>IFERROR(VLOOKUP(B304,'ПО КОРИСНИЦИМА'!$C$16:$S$1902,5,FALSE),"")</f>
        <v/>
      </c>
      <c r="D304" s="248">
        <f>SUMIF('ПО КОРИСНИЦИМА'!$G$16:$G$1902,"Свега за пројекат 2003-П11:",'ПО КОРИСНИЦИМА'!$H$16:$H$1902)</f>
        <v>0</v>
      </c>
      <c r="E304" s="248"/>
      <c r="F304" s="280"/>
      <c r="G304" s="249">
        <f>SUMIF('ПО КОРИСНИЦИМА'!$G$16:$G$1902,"Свега за пројекат 2003-П11:",'ПО КОРИСНИЦИМА'!$L$16:$L$1902)</f>
        <v>0</v>
      </c>
      <c r="H304" s="254"/>
      <c r="I304" s="290"/>
      <c r="J304" s="244">
        <f t="shared" si="13"/>
        <v>0</v>
      </c>
      <c r="K304" s="244"/>
      <c r="L304" s="278"/>
    </row>
    <row r="305" spans="1:12" hidden="1">
      <c r="A305" s="182"/>
      <c r="B305" s="182" t="s">
        <v>4446</v>
      </c>
      <c r="C305" s="262" t="str">
        <f>IFERROR(VLOOKUP(B305,'ПО КОРИСНИЦИМА'!$C$16:$S$1902,5,FALSE),"")</f>
        <v/>
      </c>
      <c r="D305" s="248">
        <f>SUMIF('ПО КОРИСНИЦИМА'!$G$16:$G$1902,"Свега за пројекат 2003-П12:",'ПО КОРИСНИЦИМА'!$H$16:$H$1902)</f>
        <v>0</v>
      </c>
      <c r="E305" s="248"/>
      <c r="F305" s="280"/>
      <c r="G305" s="249">
        <f>SUMIF('ПО КОРИСНИЦИМА'!$G$16:$G$1902,"Свега за пројекат 2003-П12:",'ПО КОРИСНИЦИМА'!$L$16:$L$1902)</f>
        <v>0</v>
      </c>
      <c r="H305" s="254"/>
      <c r="I305" s="290"/>
      <c r="J305" s="244">
        <f t="shared" si="13"/>
        <v>0</v>
      </c>
      <c r="K305" s="244"/>
      <c r="L305" s="278"/>
    </row>
    <row r="306" spans="1:12" hidden="1">
      <c r="A306" s="182"/>
      <c r="B306" s="182" t="s">
        <v>4447</v>
      </c>
      <c r="C306" s="262" t="str">
        <f>IFERROR(VLOOKUP(B306,'ПО КОРИСНИЦИМА'!$C$16:$S$1902,5,FALSE),"")</f>
        <v/>
      </c>
      <c r="D306" s="248">
        <f>SUMIF('ПО КОРИСНИЦИМА'!$G$16:$G$1902,"Свега за пројекат 2003-П13:",'ПО КОРИСНИЦИМА'!$H$16:$H$1902)</f>
        <v>0</v>
      </c>
      <c r="E306" s="248"/>
      <c r="F306" s="280"/>
      <c r="G306" s="249">
        <f>SUMIF('ПО КОРИСНИЦИМА'!$G$16:$G$1902,"Свега за пројекат 2003-П13:",'ПО КОРИСНИЦИМА'!$L$16:$L$1902)</f>
        <v>0</v>
      </c>
      <c r="H306" s="254"/>
      <c r="I306" s="290"/>
      <c r="J306" s="244">
        <f t="shared" si="13"/>
        <v>0</v>
      </c>
      <c r="K306" s="244"/>
      <c r="L306" s="278"/>
    </row>
    <row r="307" spans="1:12" hidden="1">
      <c r="A307" s="182"/>
      <c r="B307" s="182" t="s">
        <v>4448</v>
      </c>
      <c r="C307" s="262" t="str">
        <f>IFERROR(VLOOKUP(B307,'ПО КОРИСНИЦИМА'!$C$16:$S$1902,5,FALSE),"")</f>
        <v/>
      </c>
      <c r="D307" s="248">
        <f>SUMIF('ПО КОРИСНИЦИМА'!$G$16:$G$1902,"Свега за пројекат 2003-П14:",'ПО КОРИСНИЦИМА'!$H$16:$H$1902)</f>
        <v>0</v>
      </c>
      <c r="E307" s="248"/>
      <c r="F307" s="280"/>
      <c r="G307" s="249">
        <f>SUMIF('ПО КОРИСНИЦИМА'!$G$16:$G$1902,"Свега за пројекат 2003-П14:",'ПО КОРИСНИЦИМА'!$L$16:$L$1902)</f>
        <v>0</v>
      </c>
      <c r="H307" s="254"/>
      <c r="I307" s="290"/>
      <c r="J307" s="244">
        <f t="shared" si="13"/>
        <v>0</v>
      </c>
      <c r="K307" s="244"/>
      <c r="L307" s="278"/>
    </row>
    <row r="308" spans="1:12" hidden="1">
      <c r="A308" s="182"/>
      <c r="B308" s="182" t="s">
        <v>4449</v>
      </c>
      <c r="C308" s="262" t="str">
        <f>IFERROR(VLOOKUP(B308,'ПО КОРИСНИЦИМА'!$C$16:$S$1902,5,FALSE),"")</f>
        <v/>
      </c>
      <c r="D308" s="248">
        <f>SUMIF('ПО КОРИСНИЦИМА'!$G$16:$G$1902,"Свега за пројекат 2003-П15:",'ПО КОРИСНИЦИМА'!$H$16:$H$1902)</f>
        <v>0</v>
      </c>
      <c r="E308" s="248"/>
      <c r="F308" s="280"/>
      <c r="G308" s="249">
        <f>SUMIF('ПО КОРИСНИЦИМА'!$G$16:$G$1902,"Свега за пројекат 2003-П15:",'ПО КОРИСНИЦИМА'!$L$16:$L$1902)</f>
        <v>0</v>
      </c>
      <c r="H308" s="254"/>
      <c r="I308" s="290"/>
      <c r="J308" s="244">
        <f t="shared" si="13"/>
        <v>0</v>
      </c>
      <c r="K308" s="244"/>
      <c r="L308" s="278"/>
    </row>
    <row r="309" spans="1:12" hidden="1">
      <c r="A309" s="182"/>
      <c r="B309" s="182" t="s">
        <v>4450</v>
      </c>
      <c r="C309" s="262" t="str">
        <f>IFERROR(VLOOKUP(B309,'ПО КОРИСНИЦИМА'!$C$16:$S$1902,5,FALSE),"")</f>
        <v/>
      </c>
      <c r="D309" s="248">
        <f>SUMIF('ПО КОРИСНИЦИМА'!$G$16:$G$1902,"Свега за пројекат 2003-П16:",'ПО КОРИСНИЦИМА'!$H$16:$H$1902)</f>
        <v>0</v>
      </c>
      <c r="E309" s="248"/>
      <c r="F309" s="280"/>
      <c r="G309" s="249">
        <f>SUMIF('ПО КОРИСНИЦИМА'!$G$16:$G$1902,"Свега за пројекат 2003-П16:",'ПО КОРИСНИЦИМА'!$L$16:$L$1902)</f>
        <v>0</v>
      </c>
      <c r="H309" s="254"/>
      <c r="I309" s="290"/>
      <c r="J309" s="244">
        <f t="shared" si="13"/>
        <v>0</v>
      </c>
      <c r="K309" s="244"/>
      <c r="L309" s="278"/>
    </row>
    <row r="310" spans="1:12" hidden="1">
      <c r="A310" s="182"/>
      <c r="B310" s="182" t="s">
        <v>4451</v>
      </c>
      <c r="C310" s="262" t="str">
        <f>IFERROR(VLOOKUP(B310,'ПО КОРИСНИЦИМА'!$C$16:$S$1902,5,FALSE),"")</f>
        <v/>
      </c>
      <c r="D310" s="248">
        <f>SUMIF('ПО КОРИСНИЦИМА'!$G$16:$G$1902,"Свега за пројекат 2003-П17:",'ПО КОРИСНИЦИМА'!$H$16:$H$1902)</f>
        <v>0</v>
      </c>
      <c r="E310" s="248"/>
      <c r="F310" s="280"/>
      <c r="G310" s="249">
        <f>SUMIF('ПО КОРИСНИЦИМА'!$G$16:$G$1902,"Свега за пројекат 2003-П17:",'ПО КОРИСНИЦИМА'!$L$16:$L$1902)</f>
        <v>0</v>
      </c>
      <c r="H310" s="254"/>
      <c r="I310" s="290"/>
      <c r="J310" s="244">
        <f t="shared" si="13"/>
        <v>0</v>
      </c>
      <c r="K310" s="244"/>
      <c r="L310" s="278"/>
    </row>
    <row r="311" spans="1:12" hidden="1">
      <c r="A311" s="182"/>
      <c r="B311" s="182" t="s">
        <v>4452</v>
      </c>
      <c r="C311" s="262" t="str">
        <f>IFERROR(VLOOKUP(B311,'ПО КОРИСНИЦИМА'!$C$16:$S$1902,5,FALSE),"")</f>
        <v/>
      </c>
      <c r="D311" s="248">
        <f>SUMIF('ПО КОРИСНИЦИМА'!$G$16:$G$1902,"Свега за пројекат 2003-П18:",'ПО КОРИСНИЦИМА'!$H$16:$H$1902)</f>
        <v>0</v>
      </c>
      <c r="E311" s="248"/>
      <c r="F311" s="280"/>
      <c r="G311" s="249">
        <f>SUMIF('ПО КОРИСНИЦИМА'!$G$16:$G$1902,"Свега за пројекат 2003-П18:",'ПО КОРИСНИЦИМА'!$L$16:$L$1902)</f>
        <v>0</v>
      </c>
      <c r="H311" s="254"/>
      <c r="I311" s="290"/>
      <c r="J311" s="244">
        <f t="shared" si="13"/>
        <v>0</v>
      </c>
      <c r="K311" s="244"/>
      <c r="L311" s="278"/>
    </row>
    <row r="312" spans="1:12" hidden="1">
      <c r="A312" s="182"/>
      <c r="B312" s="182" t="s">
        <v>4453</v>
      </c>
      <c r="C312" s="262" t="str">
        <f>IFERROR(VLOOKUP(B312,'ПО КОРИСНИЦИМА'!$C$16:$S$1902,5,FALSE),"")</f>
        <v/>
      </c>
      <c r="D312" s="248">
        <f>SUMIF('ПО КОРИСНИЦИМА'!$G$16:$G$1902,"Свега за пројекат 2003-П19:",'ПО КОРИСНИЦИМА'!$H$16:$H$1902)</f>
        <v>0</v>
      </c>
      <c r="E312" s="248"/>
      <c r="F312" s="280"/>
      <c r="G312" s="249">
        <f>SUMIF('ПО КОРИСНИЦИМА'!$G$16:$G$1902,"Свега за пројекат 2003-П19:",'ПО КОРИСНИЦИМА'!$L$16:$L$1902)</f>
        <v>0</v>
      </c>
      <c r="H312" s="254"/>
      <c r="I312" s="290"/>
      <c r="J312" s="244">
        <f t="shared" si="13"/>
        <v>0</v>
      </c>
      <c r="K312" s="244"/>
      <c r="L312" s="278"/>
    </row>
    <row r="313" spans="1:12" hidden="1">
      <c r="A313" s="182"/>
      <c r="B313" s="182" t="s">
        <v>4454</v>
      </c>
      <c r="C313" s="262" t="str">
        <f>IFERROR(VLOOKUP(B313,'ПО КОРИСНИЦИМА'!$C$16:$S$1902,5,FALSE),"")</f>
        <v/>
      </c>
      <c r="D313" s="248">
        <f>SUMIF('ПО КОРИСНИЦИМА'!$G$16:$G$1902,"Свега за пројекат 2003-П20:",'ПО КОРИСНИЦИМА'!$H$16:$H$1902)</f>
        <v>0</v>
      </c>
      <c r="E313" s="248"/>
      <c r="F313" s="280"/>
      <c r="G313" s="249">
        <f>SUMIF('ПО КОРИСНИЦИМА'!$G$16:$G$1902,"Свега за пројекат 2003-П20:",'ПО КОРИСНИЦИМА'!$L$16:$L$1902)</f>
        <v>0</v>
      </c>
      <c r="H313" s="254"/>
      <c r="I313" s="290"/>
      <c r="J313" s="244">
        <f t="shared" si="13"/>
        <v>0</v>
      </c>
      <c r="K313" s="244"/>
      <c r="L313" s="278"/>
    </row>
    <row r="314" spans="1:12" hidden="1">
      <c r="A314" s="182"/>
      <c r="B314" s="182" t="s">
        <v>4455</v>
      </c>
      <c r="C314" s="262" t="str">
        <f>IFERROR(VLOOKUP(B314,'ПО КОРИСНИЦИМА'!$C$16:$S$1902,5,FALSE),"")</f>
        <v/>
      </c>
      <c r="D314" s="248">
        <f>SUMIF('ПО КОРИСНИЦИМА'!$G$16:$G$1902,"Свега за пројекат 2003-П21:",'ПО КОРИСНИЦИМА'!$H$16:$H$1902)</f>
        <v>0</v>
      </c>
      <c r="E314" s="248"/>
      <c r="F314" s="280"/>
      <c r="G314" s="249">
        <f>SUMIF('ПО КОРИСНИЦИМА'!$G$16:$G$1902,"Свега за пројекат 2003-П21:",'ПО КОРИСНИЦИМА'!$L$16:$L$1902)</f>
        <v>0</v>
      </c>
      <c r="H314" s="254"/>
      <c r="I314" s="290"/>
      <c r="J314" s="244">
        <f t="shared" si="13"/>
        <v>0</v>
      </c>
      <c r="K314" s="244"/>
      <c r="L314" s="278"/>
    </row>
    <row r="315" spans="1:12" hidden="1">
      <c r="A315" s="182"/>
      <c r="B315" s="182" t="s">
        <v>4456</v>
      </c>
      <c r="C315" s="262" t="str">
        <f>IFERROR(VLOOKUP(B315,'ПО КОРИСНИЦИМА'!$C$16:$S$1902,5,FALSE),"")</f>
        <v/>
      </c>
      <c r="D315" s="248">
        <f>SUMIF('ПО КОРИСНИЦИМА'!$G$16:$G$1902,"Свега за пројекат 2003-П22:",'ПО КОРИСНИЦИМА'!$H$16:$H$1902)</f>
        <v>0</v>
      </c>
      <c r="E315" s="248"/>
      <c r="F315" s="280"/>
      <c r="G315" s="249">
        <f>SUMIF('ПО КОРИСНИЦИМА'!$G$16:$G$1902,"Свега за пројекат 2003-П22:",'ПО КОРИСНИЦИМА'!$L$16:$L$1902)</f>
        <v>0</v>
      </c>
      <c r="H315" s="254"/>
      <c r="I315" s="290"/>
      <c r="J315" s="244">
        <f t="shared" si="13"/>
        <v>0</v>
      </c>
      <c r="K315" s="244"/>
      <c r="L315" s="278"/>
    </row>
    <row r="316" spans="1:12" hidden="1">
      <c r="A316" s="182"/>
      <c r="B316" s="182" t="s">
        <v>4457</v>
      </c>
      <c r="C316" s="262" t="str">
        <f>IFERROR(VLOOKUP(B316,'ПО КОРИСНИЦИМА'!$C$16:$S$1902,5,FALSE),"")</f>
        <v/>
      </c>
      <c r="D316" s="248">
        <f>SUMIF('ПО КОРИСНИЦИМА'!$G$16:$G$1902,"Свега за пројекат 2003-П23:",'ПО КОРИСНИЦИМА'!$H$16:$H$1902)</f>
        <v>0</v>
      </c>
      <c r="E316" s="248"/>
      <c r="F316" s="280"/>
      <c r="G316" s="249">
        <f>SUMIF('ПО КОРИСНИЦИМА'!$G$16:$G$1902,"Свега за пројекат 2003-П23:",'ПО КОРИСНИЦИМА'!$L$16:$L$1902)</f>
        <v>0</v>
      </c>
      <c r="H316" s="254"/>
      <c r="I316" s="290"/>
      <c r="J316" s="244">
        <f t="shared" si="13"/>
        <v>0</v>
      </c>
      <c r="K316" s="244"/>
      <c r="L316" s="278"/>
    </row>
    <row r="317" spans="1:12" hidden="1">
      <c r="A317" s="182"/>
      <c r="B317" s="182" t="s">
        <v>4458</v>
      </c>
      <c r="C317" s="262" t="str">
        <f>IFERROR(VLOOKUP(B317,'ПО КОРИСНИЦИМА'!$C$16:$S$1902,5,FALSE),"")</f>
        <v/>
      </c>
      <c r="D317" s="248">
        <f>SUMIF('ПО КОРИСНИЦИМА'!$G$16:$G$1902,"Свега за пројекат 2003-П24:",'ПО КОРИСНИЦИМА'!$H$16:$H$1902)</f>
        <v>0</v>
      </c>
      <c r="E317" s="248"/>
      <c r="F317" s="280"/>
      <c r="G317" s="249">
        <f>SUMIF('ПО КОРИСНИЦИМА'!$G$16:$G$1902,"Свега за пројекат 2003-П24:",'ПО КОРИСНИЦИМА'!$L$16:$L$1902)</f>
        <v>0</v>
      </c>
      <c r="H317" s="254"/>
      <c r="I317" s="290"/>
      <c r="J317" s="244">
        <f t="shared" si="13"/>
        <v>0</v>
      </c>
      <c r="K317" s="244"/>
      <c r="L317" s="278"/>
    </row>
    <row r="318" spans="1:12" hidden="1">
      <c r="A318" s="182"/>
      <c r="B318" s="182" t="s">
        <v>4459</v>
      </c>
      <c r="C318" s="262" t="str">
        <f>IFERROR(VLOOKUP(B318,'ПО КОРИСНИЦИМА'!$C$16:$S$1902,5,FALSE),"")</f>
        <v/>
      </c>
      <c r="D318" s="248">
        <f>SUMIF('ПО КОРИСНИЦИМА'!$G$16:$G$1902,"Свега за пројекат 2003-П25:",'ПО КОРИСНИЦИМА'!$H$16:$H$1902)</f>
        <v>0</v>
      </c>
      <c r="E318" s="248"/>
      <c r="F318" s="280"/>
      <c r="G318" s="249">
        <f>SUMIF('ПО КОРИСНИЦИМА'!$G$16:$G$1902,"Свега за пројекат 2003-П25:",'ПО КОРИСНИЦИМА'!$L$16:$L$1902)</f>
        <v>0</v>
      </c>
      <c r="H318" s="254"/>
      <c r="I318" s="290"/>
      <c r="J318" s="244">
        <f t="shared" si="13"/>
        <v>0</v>
      </c>
      <c r="K318" s="244"/>
      <c r="L318" s="278"/>
    </row>
    <row r="319" spans="1:12" hidden="1">
      <c r="A319" s="182"/>
      <c r="B319" s="182" t="s">
        <v>4460</v>
      </c>
      <c r="C319" s="262" t="str">
        <f>IFERROR(VLOOKUP(B319,'ПО КОРИСНИЦИМА'!$C$16:$S$1902,5,FALSE),"")</f>
        <v/>
      </c>
      <c r="D319" s="248">
        <f>SUMIF('ПО КОРИСНИЦИМА'!$G$16:$G$1902,"Свега за пројекат 2003-П26:",'ПО КОРИСНИЦИМА'!$H$16:$H$1902)</f>
        <v>0</v>
      </c>
      <c r="E319" s="248"/>
      <c r="F319" s="280"/>
      <c r="G319" s="249">
        <f>SUMIF('ПО КОРИСНИЦИМА'!$G$16:$G$1902,"Свега за пројекат 2003-П26:",'ПО КОРИСНИЦИМА'!$L$16:$L$1902)</f>
        <v>0</v>
      </c>
      <c r="H319" s="254"/>
      <c r="I319" s="290"/>
      <c r="J319" s="244">
        <f t="shared" si="13"/>
        <v>0</v>
      </c>
      <c r="K319" s="244"/>
      <c r="L319" s="278"/>
    </row>
    <row r="320" spans="1:12" hidden="1">
      <c r="A320" s="182"/>
      <c r="B320" s="182" t="s">
        <v>4461</v>
      </c>
      <c r="C320" s="262" t="str">
        <f>IFERROR(VLOOKUP(B320,'ПО КОРИСНИЦИМА'!$C$16:$S$1902,5,FALSE),"")</f>
        <v/>
      </c>
      <c r="D320" s="248">
        <f>SUMIF('ПО КОРИСНИЦИМА'!$G$16:$G$1902,"Свега за пројекат 2003-П27:",'ПО КОРИСНИЦИМА'!$H$16:$H$1902)</f>
        <v>0</v>
      </c>
      <c r="E320" s="248"/>
      <c r="F320" s="280"/>
      <c r="G320" s="249">
        <f>SUMIF('ПО КОРИСНИЦИМА'!$G$16:$G$1902,"Свега за пројекат 2003-П27:",'ПО КОРИСНИЦИМА'!$L$16:$L$1902)</f>
        <v>0</v>
      </c>
      <c r="H320" s="254"/>
      <c r="I320" s="290"/>
      <c r="J320" s="244">
        <f t="shared" si="13"/>
        <v>0</v>
      </c>
      <c r="K320" s="244"/>
      <c r="L320" s="278"/>
    </row>
    <row r="321" spans="1:12" hidden="1">
      <c r="A321" s="182"/>
      <c r="B321" s="182" t="s">
        <v>4462</v>
      </c>
      <c r="C321" s="262" t="str">
        <f>IFERROR(VLOOKUP(B321,'ПО КОРИСНИЦИМА'!$C$16:$S$1902,5,FALSE),"")</f>
        <v/>
      </c>
      <c r="D321" s="248">
        <f>SUMIF('ПО КОРИСНИЦИМА'!$G$16:$G$1902,"Свега за пројекат 2003-П28:",'ПО КОРИСНИЦИМА'!$H$16:$H$1902)</f>
        <v>0</v>
      </c>
      <c r="E321" s="248"/>
      <c r="F321" s="280"/>
      <c r="G321" s="249">
        <f>SUMIF('ПО КОРИСНИЦИМА'!$G$16:$G$1902,"Свега за пројекат 2003-П28:",'ПО КОРИСНИЦИМА'!$L$16:$L$1902)</f>
        <v>0</v>
      </c>
      <c r="H321" s="254"/>
      <c r="I321" s="290"/>
      <c r="J321" s="244">
        <f t="shared" si="13"/>
        <v>0</v>
      </c>
      <c r="K321" s="244"/>
      <c r="L321" s="278"/>
    </row>
    <row r="322" spans="1:12" hidden="1">
      <c r="A322" s="182"/>
      <c r="B322" s="182" t="s">
        <v>4463</v>
      </c>
      <c r="C322" s="262" t="str">
        <f>IFERROR(VLOOKUP(B322,'ПО КОРИСНИЦИМА'!$C$16:$S$1902,5,FALSE),"")</f>
        <v/>
      </c>
      <c r="D322" s="248">
        <f>SUMIF('ПО КОРИСНИЦИМА'!$G$16:$G$1902,"Свега за пројекат 2003-П29:",'ПО КОРИСНИЦИМА'!$H$16:$H$1902)</f>
        <v>0</v>
      </c>
      <c r="E322" s="248"/>
      <c r="F322" s="280"/>
      <c r="G322" s="249">
        <f>SUMIF('ПО КОРИСНИЦИМА'!$G$16:$G$1902,"Свега за пројекат 2003-П29:",'ПО КОРИСНИЦИМА'!$L$16:$L$1902)</f>
        <v>0</v>
      </c>
      <c r="H322" s="254"/>
      <c r="I322" s="290"/>
      <c r="J322" s="244">
        <f t="shared" si="13"/>
        <v>0</v>
      </c>
      <c r="K322" s="244"/>
      <c r="L322" s="278"/>
    </row>
    <row r="323" spans="1:12" hidden="1">
      <c r="A323" s="183"/>
      <c r="B323" s="182" t="s">
        <v>4464</v>
      </c>
      <c r="C323" s="262" t="str">
        <f>IFERROR(VLOOKUP(B323,'ПО КОРИСНИЦИМА'!$C$16:$S$1902,5,FALSE),"")</f>
        <v/>
      </c>
      <c r="D323" s="248">
        <f>SUMIF('ПО КОРИСНИЦИМА'!$G$16:$G$1902,"Свега за пројекат 2003-П30:",'ПО КОРИСНИЦИМА'!$H$16:$H$1902)</f>
        <v>0</v>
      </c>
      <c r="E323" s="248"/>
      <c r="F323" s="280"/>
      <c r="G323" s="249">
        <f>SUMIF('ПО КОРИСНИЦИМА'!$G$16:$G$1902,"Свега за пројекат 2003-П30:",'ПО КОРИСНИЦИМА'!$L$16:$L$1902)</f>
        <v>0</v>
      </c>
      <c r="H323" s="254"/>
      <c r="I323" s="290"/>
      <c r="J323" s="244">
        <f t="shared" si="13"/>
        <v>0</v>
      </c>
      <c r="K323" s="273"/>
      <c r="L323" s="296"/>
    </row>
    <row r="324" spans="1:12" s="180" customFormat="1" ht="25.5">
      <c r="A324" s="173" t="s">
        <v>3590</v>
      </c>
      <c r="B324" s="174"/>
      <c r="C324" s="260" t="s">
        <v>3676</v>
      </c>
      <c r="D324" s="242">
        <f>SUM(D325:D361)</f>
        <v>24200000</v>
      </c>
      <c r="E324" s="242">
        <f>SUM(E325:E361)</f>
        <v>0</v>
      </c>
      <c r="F324" s="282">
        <f>E324/D324</f>
        <v>0</v>
      </c>
      <c r="G324" s="243">
        <f>SUM(G325:G361)</f>
        <v>16844280</v>
      </c>
      <c r="H324" s="243">
        <f>SUM(H325:H361)</f>
        <v>0</v>
      </c>
      <c r="I324" s="289">
        <f>H324/G324</f>
        <v>0</v>
      </c>
      <c r="J324" s="242">
        <f>SUM(J325:J361)</f>
        <v>41044280</v>
      </c>
      <c r="K324" s="242">
        <f>SUM(K325:K361)</f>
        <v>0</v>
      </c>
      <c r="L324" s="282">
        <f>K324/J324</f>
        <v>0</v>
      </c>
    </row>
    <row r="325" spans="1:12" ht="25.5">
      <c r="A325" s="176"/>
      <c r="B325" s="181" t="s">
        <v>5461</v>
      </c>
      <c r="C325" s="269" t="s">
        <v>5034</v>
      </c>
      <c r="D325" s="244">
        <v>8000000</v>
      </c>
      <c r="E325" s="244">
        <f>SUMIF('ПО КОРИСНИЦИМА'!$G$16:$G$1902,"Свега за програмску активност 0901-0001:",'ПО КОРИСНИЦИМА'!$I$16:$I$1902)</f>
        <v>0</v>
      </c>
      <c r="F325" s="278">
        <f>E325/D325</f>
        <v>0</v>
      </c>
      <c r="G325" s="245">
        <f>SUMIF('ПО КОРИСНИЦИМА'!$G$16:$G$1902,"Свега за програмску активност 0901-0001:",'ПО КОРИСНИЦИМА'!$L$16:$L$1902)</f>
        <v>0</v>
      </c>
      <c r="H325" s="245">
        <f>SUMIF('ПО КОРИСНИЦИМА'!$G$16:$G$1902,"Свега за програмску активност 0901-0001:",'ПО КОРИСНИЦИМА'!$M$16:$M$1902)</f>
        <v>0</v>
      </c>
      <c r="I325" s="285" t="e">
        <f t="shared" ref="I325:I333" si="14">H325/G325</f>
        <v>#DIV/0!</v>
      </c>
      <c r="J325" s="255">
        <f t="shared" si="13"/>
        <v>8000000</v>
      </c>
      <c r="K325" s="255">
        <f t="shared" ref="K325:K330" si="15">E325+H325</f>
        <v>0</v>
      </c>
      <c r="L325" s="297">
        <f>K325/J325</f>
        <v>0</v>
      </c>
    </row>
    <row r="326" spans="1:12" ht="25.5" hidden="1">
      <c r="A326" s="178"/>
      <c r="B326" s="185" t="s">
        <v>4059</v>
      </c>
      <c r="C326" s="270" t="s">
        <v>4060</v>
      </c>
      <c r="D326" s="246">
        <f>SUMIF('ПО КОРИСНИЦИМА'!$G$16:$G$1902,"Свега за програмску активност 0901-0002:",'ПО КОРИСНИЦИМА'!$H$16:$H$1902)</f>
        <v>0</v>
      </c>
      <c r="E326" s="246">
        <f>SUMIF('ПО КОРИСНИЦИМА'!$G$16:$G$1902,"Свега за програмску активност 0901-0002:",'ПО КОРИСНИЦИМА'!$I$16:$I$1902)</f>
        <v>0</v>
      </c>
      <c r="F326" s="279"/>
      <c r="G326" s="247">
        <f>SUMIF('ПО КОРИСНИЦИМА'!$G$16:$G$1902,"Свега за програмску активност 0901-0002:",'ПО КОРИСНИЦИМА'!$L$16:$L$1902)</f>
        <v>0</v>
      </c>
      <c r="H326" s="245">
        <f>SUMIF('ПО КОРИСНИЦИМА'!$G$16:$G$1902,"Свега за програмску активност 0901-0002:",'ПО КОРИСНИЦИМА'!$M$16:$M$1902)</f>
        <v>0</v>
      </c>
      <c r="I326" s="285" t="e">
        <f t="shared" si="14"/>
        <v>#DIV/0!</v>
      </c>
      <c r="J326" s="255">
        <f t="shared" si="13"/>
        <v>0</v>
      </c>
      <c r="K326" s="255">
        <f t="shared" si="15"/>
        <v>0</v>
      </c>
      <c r="L326" s="297"/>
    </row>
    <row r="327" spans="1:12">
      <c r="A327" s="178"/>
      <c r="B327" s="185" t="s">
        <v>5462</v>
      </c>
      <c r="C327" s="270" t="s">
        <v>5036</v>
      </c>
      <c r="D327" s="246">
        <v>1800000</v>
      </c>
      <c r="E327" s="246">
        <f>SUMIF('ПО КОРИСНИЦИМА'!$G$16:$G$1902,"Свега за програмску активност 0901-0003:",'ПО КОРИСНИЦИМА'!$I$16:$I$1902)</f>
        <v>0</v>
      </c>
      <c r="F327" s="279">
        <f>E327/D327</f>
        <v>0</v>
      </c>
      <c r="G327" s="247">
        <v>3000000</v>
      </c>
      <c r="H327" s="245">
        <f>SUMIF('ПО КОРИСНИЦИМА'!$G$16:$G$1902,"Свега за програмску активност 0901-0003:",'ПО КОРИСНИЦИМА'!$M$16:$M$1902)</f>
        <v>0</v>
      </c>
      <c r="I327" s="285">
        <f t="shared" si="14"/>
        <v>0</v>
      </c>
      <c r="J327" s="255">
        <f t="shared" si="13"/>
        <v>4800000</v>
      </c>
      <c r="K327" s="255">
        <f t="shared" si="15"/>
        <v>0</v>
      </c>
      <c r="L327" s="297">
        <f>K327/J327</f>
        <v>0</v>
      </c>
    </row>
    <row r="328" spans="1:12" ht="25.5" hidden="1">
      <c r="A328" s="178"/>
      <c r="B328" s="185" t="s">
        <v>4061</v>
      </c>
      <c r="C328" s="270" t="s">
        <v>4062</v>
      </c>
      <c r="D328" s="246">
        <f>SUMIF('ПО КОРИСНИЦИМА'!$G$16:$G$1902,"Свега за програмску активност 0901-0004:",'ПО КОРИСНИЦИМА'!$H$16:$H$1902)</f>
        <v>0</v>
      </c>
      <c r="E328" s="246">
        <f>SUMIF('ПО КОРИСНИЦИМА'!$G$16:$G$1902,"Свега за програмску активност 0901-0004:",'ПО КОРИСНИЦИМА'!$H$16:$H$1902)</f>
        <v>0</v>
      </c>
      <c r="F328" s="279"/>
      <c r="G328" s="247">
        <f>SUMIF('ПО КОРИСНИЦИМА'!$G$16:$G$1902,"Свега за програмску активност 0901-0004:",'ПО КОРИСНИЦИМА'!$L$16:$L$1902)</f>
        <v>0</v>
      </c>
      <c r="H328" s="245">
        <f>SUMIF('ПО КОРИСНИЦИМА'!$G$16:$G$1902,"Свега за програмску активност 0901-0004:",'ПО КОРИСНИЦИМА'!$M$16:$M$1902)</f>
        <v>0</v>
      </c>
      <c r="I328" s="285" t="e">
        <f t="shared" si="14"/>
        <v>#DIV/0!</v>
      </c>
      <c r="J328" s="255">
        <f t="shared" si="13"/>
        <v>0</v>
      </c>
      <c r="K328" s="255">
        <f t="shared" si="15"/>
        <v>0</v>
      </c>
      <c r="L328" s="297"/>
    </row>
    <row r="329" spans="1:12" ht="25.5">
      <c r="A329" s="178"/>
      <c r="B329" s="185" t="s">
        <v>5446</v>
      </c>
      <c r="C329" s="270" t="s">
        <v>5035</v>
      </c>
      <c r="D329" s="246">
        <v>6500000</v>
      </c>
      <c r="E329" s="246">
        <f>SUMIF('ПО КОРИСНИЦИМА'!$G$16:$G$1902,"Свега за програмску активност 0901-0005:",'ПО КОРИСНИЦИМА'!$I$16:$I$1902)</f>
        <v>0</v>
      </c>
      <c r="F329" s="279">
        <f>E329/D329</f>
        <v>0</v>
      </c>
      <c r="G329" s="247">
        <v>117954</v>
      </c>
      <c r="H329" s="245">
        <f>SUMIF('ПО КОРИСНИЦИМА'!$G$16:$G$1902,"Свега за програмску активност 0901-0005:",'ПО КОРИСНИЦИМА'!$M$16:$M$1902)</f>
        <v>0</v>
      </c>
      <c r="I329" s="285">
        <f t="shared" si="14"/>
        <v>0</v>
      </c>
      <c r="J329" s="255">
        <f>D329+G329</f>
        <v>6617954</v>
      </c>
      <c r="K329" s="255">
        <f t="shared" si="15"/>
        <v>0</v>
      </c>
      <c r="L329" s="297">
        <f>K329/J329</f>
        <v>0</v>
      </c>
    </row>
    <row r="330" spans="1:12" ht="25.5">
      <c r="A330" s="178"/>
      <c r="B330" s="185" t="s">
        <v>5469</v>
      </c>
      <c r="C330" s="262" t="s">
        <v>4910</v>
      </c>
      <c r="D330" s="248">
        <v>4000000</v>
      </c>
      <c r="E330" s="248">
        <f>SUMIF('ПО КОРИСНИЦИМА'!$G$16:$G$1902,"Свега за програмску активност 0901-0006:",'ПО КОРИСНИЦИМА'!$I$16:$I$1902)</f>
        <v>0</v>
      </c>
      <c r="F330" s="280">
        <f>E330/D330</f>
        <v>0</v>
      </c>
      <c r="G330" s="249">
        <f>700000+347136</f>
        <v>1047136</v>
      </c>
      <c r="H330" s="254">
        <f>SUMIF('ПО КОРИСНИЦИМА'!$G$16:$G$1902,"Свега за програмску активност 0901-0006:",'ПО КОРИСНИЦИМА'!$M$16:$M$1902)</f>
        <v>0</v>
      </c>
      <c r="I330" s="290">
        <f t="shared" si="14"/>
        <v>0</v>
      </c>
      <c r="J330" s="255">
        <f>D330+G330</f>
        <v>5047136</v>
      </c>
      <c r="K330" s="255">
        <f t="shared" si="15"/>
        <v>0</v>
      </c>
      <c r="L330" s="297">
        <f>K330/J330</f>
        <v>0</v>
      </c>
    </row>
    <row r="331" spans="1:12">
      <c r="A331" s="428"/>
      <c r="B331" s="185" t="s">
        <v>5470</v>
      </c>
      <c r="C331" s="561" t="s">
        <v>5042</v>
      </c>
      <c r="D331" s="562">
        <v>3000000</v>
      </c>
      <c r="E331" s="562">
        <f>SUMIF('ПО КОРИСНИЦИМА'!$G$16:$G$1902,"Свега за програмску активност 0901-0007:",'ПО КОРИСНИЦИМА'!$I$16:$I$1902)</f>
        <v>0</v>
      </c>
      <c r="F331" s="563">
        <f>E331/D331</f>
        <v>0</v>
      </c>
      <c r="G331" s="564">
        <f>SUMIF('ПО КОРИСНИЦИМА'!$G$16:$G$1902,"Свега за програмску активност 0901-0007:",'ПО КОРИСНИЦИМА'!$L$16:$L$1902)</f>
        <v>0</v>
      </c>
      <c r="H331" s="254">
        <f>SUMIF('ПО КОРИСНИЦИМА'!$G$16:$G$1902,"Свега за програмску активност 0901-0007:",'ПО КОРИСНИЦИМА'!$M$16:$M$1902)</f>
        <v>0</v>
      </c>
      <c r="I331" s="290" t="e">
        <f>H331/G331</f>
        <v>#DIV/0!</v>
      </c>
      <c r="J331" s="255">
        <f>D331+G331</f>
        <v>3000000</v>
      </c>
      <c r="K331" s="255"/>
      <c r="L331" s="297"/>
    </row>
    <row r="332" spans="1:12" ht="25.5" hidden="1">
      <c r="A332" s="428"/>
      <c r="B332" s="560" t="s">
        <v>4984</v>
      </c>
      <c r="C332" s="561" t="s">
        <v>4985</v>
      </c>
      <c r="D332" s="562">
        <f>SUMIF('ПО КОРИСНИЦИМА'!$G$16:$G$1902,"Свега за програмску активност 0901-0009:",'ПО КОРИСНИЦИМА'!$H$16:$H$1902)</f>
        <v>0</v>
      </c>
      <c r="E332" s="562">
        <f>SUMIF('ПО КОРИСНИЦИМА'!$G$16:$G$1902,"Свега за програмску активност 0901-0009:",'ПО КОРИСНИЦИМА'!$I$16:$I$1902)</f>
        <v>0</v>
      </c>
      <c r="F332" s="563" t="e">
        <f>E332/D332</f>
        <v>#DIV/0!</v>
      </c>
      <c r="G332" s="564">
        <f>SUMIF('ПО КОРИСНИЦИМА'!$G$16:$G$1902,"Свега за програмску активност 0901-0009:",'ПО КОРИСНИЦИМА'!$L$16:$L$1902)</f>
        <v>0</v>
      </c>
      <c r="H332" s="254">
        <f>SUMIF('ПО КОРИСНИЦИМА'!$G$16:$G$1902,"Свега за програмску активност 0901-П1:",'ПО КОРИСНИЦИМА'!$M$16:$M$1902)</f>
        <v>0</v>
      </c>
      <c r="I332" s="290" t="e">
        <f t="shared" si="14"/>
        <v>#DIV/0!</v>
      </c>
      <c r="J332" s="255">
        <f>D332+G332</f>
        <v>0</v>
      </c>
      <c r="K332" s="255">
        <f>E332+H332</f>
        <v>0</v>
      </c>
      <c r="L332" s="297" t="e">
        <f>K332/J332</f>
        <v>#DIV/0!</v>
      </c>
    </row>
    <row r="333" spans="1:12" ht="39.75" customHeight="1">
      <c r="A333" s="178"/>
      <c r="B333" s="185" t="s">
        <v>5471</v>
      </c>
      <c r="C333" s="262" t="str">
        <f>IFERROR(VLOOKUP(B333,'ПО КОРИСНИЦИМА'!$C$16:$S$1902,5,FALSE),"")</f>
        <v>Куповина кућа, грађевинског материјала и доходовне активности за породице избеглих и интерно расељених лица</v>
      </c>
      <c r="D333" s="248">
        <v>900000</v>
      </c>
      <c r="E333" s="248">
        <f>SUMIF('ПО КОРИСНИЦИМА'!$G$16:$G$1902,"Свега за пројекат 0901-П1:",'ПО КОРИСНИЦИМА'!$I$16:$I$1902)</f>
        <v>0</v>
      </c>
      <c r="F333" s="280">
        <f>E333/D333</f>
        <v>0</v>
      </c>
      <c r="G333" s="249">
        <f>10000000+2679190</f>
        <v>12679190</v>
      </c>
      <c r="H333" s="254">
        <f>SUMIF('ПО КОРИСНИЦИМА'!$G$16:$G$1902,"Свега за пројекат 0901-П1:",'ПО КОРИСНИЦИМА'!$M$16:$M$1902)</f>
        <v>0</v>
      </c>
      <c r="I333" s="290">
        <f t="shared" si="14"/>
        <v>0</v>
      </c>
      <c r="J333" s="255">
        <f>D333+G333</f>
        <v>13579190</v>
      </c>
      <c r="K333" s="255">
        <f>E333+H333</f>
        <v>0</v>
      </c>
      <c r="L333" s="297">
        <f>K333/J333</f>
        <v>0</v>
      </c>
    </row>
    <row r="334" spans="1:12" ht="37.5" customHeight="1">
      <c r="A334" s="178"/>
      <c r="B334" s="185" t="s">
        <v>5472</v>
      </c>
      <c r="C334" s="607" t="str">
        <f>IFERROR(VLOOKUP(B334,'ПО КОРИСНИЦИМА'!$C$16:$S$1902,5,FALSE),"")</f>
        <v>Изградња зграде за социјално становање у насељу Варошица Владимирци</v>
      </c>
      <c r="D334" s="248">
        <v>0</v>
      </c>
      <c r="E334" s="248">
        <f>SUMIF('ПО КОРИСНИЦИМА'!$G$16:$G$1902,"Свега за пројекат 0901-П2:",'ПО КОРИСНИЦИМА'!$I$16:$I$1902)</f>
        <v>0</v>
      </c>
      <c r="F334" s="280"/>
      <c r="G334" s="249">
        <v>0</v>
      </c>
      <c r="H334" s="254">
        <f>SUMIF('ПО КОРИСНИЦИМА'!$G$16:$G$1902,"Свега за пројекат 0901-П2:",'ПО КОРИСНИЦИМА'!$M$16:$M$1902)</f>
        <v>0</v>
      </c>
      <c r="I334" s="290"/>
      <c r="J334" s="255">
        <f t="shared" si="13"/>
        <v>0</v>
      </c>
      <c r="K334" s="255"/>
      <c r="L334" s="297"/>
    </row>
    <row r="335" spans="1:12" ht="27" customHeight="1">
      <c r="A335" s="178"/>
      <c r="B335" s="185" t="s">
        <v>5415</v>
      </c>
      <c r="C335" s="262" t="str">
        <f>IFERROR(VLOOKUP(B335,'ПО КОРИСНИЦИМА'!$C$16:$S$1902,5,FALSE),"")</f>
        <v>Помоћ угроженим лицима у току епидемије Ковид 19 вируса</v>
      </c>
      <c r="D335" s="248">
        <v>0</v>
      </c>
      <c r="E335" s="248">
        <f>SUMIF('ПО КОРИСНИЦИМА'!$G$16:$G$1902,"Свега за пројекат 0901-П3:",'ПО КОРИСНИЦИМА'!$I$16:$I$1902)</f>
        <v>0</v>
      </c>
      <c r="F335" s="280"/>
      <c r="G335" s="249">
        <v>0</v>
      </c>
      <c r="H335" s="254">
        <f>SUMIF('ПО КОРИСНИЦИМА'!$G$16:$G$1902,"Свега за пројекат 0901-П3:",'ПО КОРИСНИЦИМА'!$M$16:$M$1902)</f>
        <v>0</v>
      </c>
      <c r="I335" s="290"/>
      <c r="J335" s="255">
        <f t="shared" si="13"/>
        <v>0</v>
      </c>
      <c r="K335" s="255">
        <f>E335+H335</f>
        <v>0</v>
      </c>
      <c r="L335" s="297" t="e">
        <f>K335/J335</f>
        <v>#DIV/0!</v>
      </c>
    </row>
    <row r="336" spans="1:12" hidden="1">
      <c r="A336" s="178"/>
      <c r="B336" s="185" t="s">
        <v>4466</v>
      </c>
      <c r="C336" s="262" t="str">
        <f>IFERROR(VLOOKUP(B336,'ПО КОРИСНИЦИМА'!$C$16:$S$1902,5,FALSE),"")</f>
        <v/>
      </c>
      <c r="D336" s="248">
        <f>SUMIF('ПО КОРИСНИЦИМА'!$G$16:$G$1902,"Свега за пројекат 0901-П5:",'ПО КОРИСНИЦИМА'!$H$16:$H$1902)</f>
        <v>0</v>
      </c>
      <c r="E336" s="248"/>
      <c r="F336" s="280"/>
      <c r="G336" s="249">
        <f>SUMIF('ПО КОРИСНИЦИМА'!$G$16:$G$1902,"Свега за пројекат 0901-П5:",'ПО КОРИСНИЦИМА'!$L$16:$L$1902)</f>
        <v>0</v>
      </c>
      <c r="H336" s="254"/>
      <c r="I336" s="290"/>
      <c r="J336" s="255">
        <f t="shared" si="13"/>
        <v>0</v>
      </c>
      <c r="K336" s="255"/>
      <c r="L336" s="297"/>
    </row>
    <row r="337" spans="1:12" hidden="1">
      <c r="A337" s="178"/>
      <c r="B337" s="185" t="s">
        <v>4467</v>
      </c>
      <c r="C337" s="262" t="str">
        <f>IFERROR(VLOOKUP(B337,'ПО КОРИСНИЦИМА'!$C$16:$S$1902,5,FALSE),"")</f>
        <v/>
      </c>
      <c r="D337" s="248">
        <f>SUMIF('ПО КОРИСНИЦИМА'!$G$16:$G$1902,"Свега за пројекат 0901-П6:",'ПО КОРИСНИЦИМА'!$H$16:$H$1902)</f>
        <v>0</v>
      </c>
      <c r="E337" s="248"/>
      <c r="F337" s="280"/>
      <c r="G337" s="249">
        <f>SUMIF('ПО КОРИСНИЦИМА'!$G$16:$G$1902,"Свега за пројекат 0901-П6:",'ПО КОРИСНИЦИМА'!$L$16:$L$1902)</f>
        <v>0</v>
      </c>
      <c r="H337" s="254"/>
      <c r="I337" s="290"/>
      <c r="J337" s="255">
        <f t="shared" si="13"/>
        <v>0</v>
      </c>
      <c r="K337" s="255"/>
      <c r="L337" s="297"/>
    </row>
    <row r="338" spans="1:12" hidden="1">
      <c r="A338" s="178"/>
      <c r="B338" s="185" t="s">
        <v>4468</v>
      </c>
      <c r="C338" s="262" t="str">
        <f>IFERROR(VLOOKUP(B338,'ПО КОРИСНИЦИМА'!$C$16:$S$1902,5,FALSE),"")</f>
        <v/>
      </c>
      <c r="D338" s="248">
        <f>SUMIF('ПО КОРИСНИЦИМА'!$G$16:$G$1902,"Свега за пројекат 0901-П7:",'ПО КОРИСНИЦИМА'!$H$16:$H$1902)</f>
        <v>0</v>
      </c>
      <c r="E338" s="248"/>
      <c r="F338" s="280"/>
      <c r="G338" s="249">
        <f>SUMIF('ПО КОРИСНИЦИМА'!$G$16:$G$1902,"Свега за пројекат 0901-П7:",'ПО КОРИСНИЦИМА'!$L$16:$L$1902)</f>
        <v>0</v>
      </c>
      <c r="H338" s="254"/>
      <c r="I338" s="290"/>
      <c r="J338" s="255">
        <f t="shared" si="13"/>
        <v>0</v>
      </c>
      <c r="K338" s="255"/>
      <c r="L338" s="297"/>
    </row>
    <row r="339" spans="1:12" hidden="1">
      <c r="A339" s="178"/>
      <c r="B339" s="185" t="s">
        <v>4469</v>
      </c>
      <c r="C339" s="262" t="str">
        <f>IFERROR(VLOOKUP(B339,'ПО КОРИСНИЦИМА'!$C$16:$S$1902,5,FALSE),"")</f>
        <v/>
      </c>
      <c r="D339" s="248">
        <f>SUMIF('ПО КОРИСНИЦИМА'!$G$16:$G$1902,"Свега за пројекат 0901-П8:",'ПО КОРИСНИЦИМА'!$H$16:$H$1902)</f>
        <v>0</v>
      </c>
      <c r="E339" s="248"/>
      <c r="F339" s="280"/>
      <c r="G339" s="249">
        <f>SUMIF('ПО КОРИСНИЦИМА'!$G$16:$G$1902,"Свега за пројекат 0901-П8:",'ПО КОРИСНИЦИМА'!$L$16:$L$1902)</f>
        <v>0</v>
      </c>
      <c r="H339" s="254"/>
      <c r="I339" s="290"/>
      <c r="J339" s="255">
        <f t="shared" si="13"/>
        <v>0</v>
      </c>
      <c r="K339" s="255"/>
      <c r="L339" s="297"/>
    </row>
    <row r="340" spans="1:12" hidden="1">
      <c r="A340" s="178"/>
      <c r="B340" s="185" t="s">
        <v>4470</v>
      </c>
      <c r="C340" s="262" t="str">
        <f>IFERROR(VLOOKUP(B340,'ПО КОРИСНИЦИМА'!$C$16:$S$1902,5,FALSE),"")</f>
        <v/>
      </c>
      <c r="D340" s="248">
        <f>SUMIF('ПО КОРИСНИЦИМА'!$G$16:$G$1902,"Свега за пројекат 0901-П9:",'ПО КОРИСНИЦИМА'!$H$16:$H$1902)</f>
        <v>0</v>
      </c>
      <c r="E340" s="248"/>
      <c r="F340" s="280"/>
      <c r="G340" s="249">
        <f>SUMIF('ПО КОРИСНИЦИМА'!$G$16:$G$1902,"Свега за пројекат 0901-П9:",'ПО КОРИСНИЦИМА'!$L$16:$L$1902)</f>
        <v>0</v>
      </c>
      <c r="H340" s="254"/>
      <c r="I340" s="290"/>
      <c r="J340" s="255">
        <f t="shared" si="13"/>
        <v>0</v>
      </c>
      <c r="K340" s="255"/>
      <c r="L340" s="297"/>
    </row>
    <row r="341" spans="1:12" hidden="1">
      <c r="A341" s="178"/>
      <c r="B341" s="185" t="s">
        <v>4471</v>
      </c>
      <c r="C341" s="262" t="str">
        <f>IFERROR(VLOOKUP(B341,'ПО КОРИСНИЦИМА'!$C$16:$S$1902,5,FALSE),"")</f>
        <v/>
      </c>
      <c r="D341" s="248">
        <f>SUMIF('ПО КОРИСНИЦИМА'!$G$16:$G$1902,"Свега за пројекат 0901-П10:",'ПО КОРИСНИЦИМА'!$H$16:$H$1902)</f>
        <v>0</v>
      </c>
      <c r="E341" s="248"/>
      <c r="F341" s="280"/>
      <c r="G341" s="249">
        <f>SUMIF('ПО КОРИСНИЦИМА'!$G$16:$G$1902,"Свега за пројекат 0901-П10:",'ПО КОРИСНИЦИМА'!$L$16:$L$1902)</f>
        <v>0</v>
      </c>
      <c r="H341" s="254"/>
      <c r="I341" s="290"/>
      <c r="J341" s="255">
        <f t="shared" si="13"/>
        <v>0</v>
      </c>
      <c r="K341" s="255"/>
      <c r="L341" s="297"/>
    </row>
    <row r="342" spans="1:12" hidden="1">
      <c r="A342" s="178"/>
      <c r="B342" s="185" t="s">
        <v>4472</v>
      </c>
      <c r="C342" s="262" t="str">
        <f>IFERROR(VLOOKUP(B342,'ПО КОРИСНИЦИМА'!$C$16:$S$1902,5,FALSE),"")</f>
        <v/>
      </c>
      <c r="D342" s="248">
        <f>SUMIF('ПО КОРИСНИЦИМА'!$G$16:$G$1902,"Свега за пројекат 0901-П11:",'ПО КОРИСНИЦИМА'!$H$16:$H$1902)</f>
        <v>0</v>
      </c>
      <c r="E342" s="248"/>
      <c r="F342" s="280"/>
      <c r="G342" s="249">
        <f>SUMIF('ПО КОРИСНИЦИМА'!$G$16:$G$1902,"Свега за пројекат 0901-П11:",'ПО КОРИСНИЦИМА'!$L$16:$L$1902)</f>
        <v>0</v>
      </c>
      <c r="H342" s="254"/>
      <c r="I342" s="290"/>
      <c r="J342" s="255">
        <f t="shared" si="13"/>
        <v>0</v>
      </c>
      <c r="K342" s="255"/>
      <c r="L342" s="297"/>
    </row>
    <row r="343" spans="1:12" hidden="1">
      <c r="A343" s="178"/>
      <c r="B343" s="185" t="s">
        <v>4473</v>
      </c>
      <c r="C343" s="262" t="str">
        <f>IFERROR(VLOOKUP(B343,'ПО КОРИСНИЦИМА'!$C$16:$S$1902,5,FALSE),"")</f>
        <v/>
      </c>
      <c r="D343" s="248">
        <f>SUMIF('ПО КОРИСНИЦИМА'!$G$16:$G$1902,"Свега за пројекат 0901-П12:",'ПО КОРИСНИЦИМА'!$H$16:$H$1902)</f>
        <v>0</v>
      </c>
      <c r="E343" s="248"/>
      <c r="F343" s="280"/>
      <c r="G343" s="249">
        <f>SUMIF('ПО КОРИСНИЦИМА'!$G$16:$G$1902,"Свега за пројекат 0901-П12:",'ПО КОРИСНИЦИМА'!$L$16:$L$1902)</f>
        <v>0</v>
      </c>
      <c r="H343" s="254"/>
      <c r="I343" s="290"/>
      <c r="J343" s="255">
        <f t="shared" si="13"/>
        <v>0</v>
      </c>
      <c r="K343" s="255"/>
      <c r="L343" s="297"/>
    </row>
    <row r="344" spans="1:12" hidden="1">
      <c r="A344" s="178"/>
      <c r="B344" s="185" t="s">
        <v>4474</v>
      </c>
      <c r="C344" s="262" t="str">
        <f>IFERROR(VLOOKUP(B344,'ПО КОРИСНИЦИМА'!$C$16:$S$1902,5,FALSE),"")</f>
        <v/>
      </c>
      <c r="D344" s="248">
        <f>SUMIF('ПО КОРИСНИЦИМА'!$G$16:$G$1902,"Свега за пројекат 0901-П13:",'ПО КОРИСНИЦИМА'!$H$16:$H$1902)</f>
        <v>0</v>
      </c>
      <c r="E344" s="248"/>
      <c r="F344" s="280"/>
      <c r="G344" s="249">
        <f>SUMIF('ПО КОРИСНИЦИМА'!$G$16:$G$1902,"Свега за пројекат 0901-П13:",'ПО КОРИСНИЦИМА'!$L$16:$L$1902)</f>
        <v>0</v>
      </c>
      <c r="H344" s="254"/>
      <c r="I344" s="290"/>
      <c r="J344" s="255">
        <f t="shared" si="13"/>
        <v>0</v>
      </c>
      <c r="K344" s="255"/>
      <c r="L344" s="297"/>
    </row>
    <row r="345" spans="1:12" hidden="1">
      <c r="A345" s="178"/>
      <c r="B345" s="185" t="s">
        <v>4475</v>
      </c>
      <c r="C345" s="262" t="str">
        <f>IFERROR(VLOOKUP(B345,'ПО КОРИСНИЦИМА'!$C$16:$S$1902,5,FALSE),"")</f>
        <v/>
      </c>
      <c r="D345" s="248">
        <f>SUMIF('ПО КОРИСНИЦИМА'!$G$16:$G$1902,"Свега за пројекат 0901-П14:",'ПО КОРИСНИЦИМА'!$H$16:$H$1902)</f>
        <v>0</v>
      </c>
      <c r="E345" s="248"/>
      <c r="F345" s="280"/>
      <c r="G345" s="249">
        <f>SUMIF('ПО КОРИСНИЦИМА'!$G$16:$G$1902,"Свега за пројекат 0901-П14:",'ПО КОРИСНИЦИМА'!$L$16:$L$1902)</f>
        <v>0</v>
      </c>
      <c r="H345" s="254"/>
      <c r="I345" s="290"/>
      <c r="J345" s="255">
        <f t="shared" si="13"/>
        <v>0</v>
      </c>
      <c r="K345" s="255"/>
      <c r="L345" s="297"/>
    </row>
    <row r="346" spans="1:12" hidden="1">
      <c r="A346" s="178"/>
      <c r="B346" s="185" t="s">
        <v>4476</v>
      </c>
      <c r="C346" s="262" t="str">
        <f>IFERROR(VLOOKUP(B346,'ПО КОРИСНИЦИМА'!$C$16:$S$1902,5,FALSE),"")</f>
        <v/>
      </c>
      <c r="D346" s="248">
        <f>SUMIF('ПО КОРИСНИЦИМА'!$G$16:$G$1902,"Свега за пројекат 0901-П15:",'ПО КОРИСНИЦИМА'!$H$16:$H$1902)</f>
        <v>0</v>
      </c>
      <c r="E346" s="248"/>
      <c r="F346" s="280"/>
      <c r="G346" s="249">
        <f>SUMIF('ПО КОРИСНИЦИМА'!$G$16:$G$1902,"Свега за пројекат 0901-П15:",'ПО КОРИСНИЦИМА'!$L$16:$L$1902)</f>
        <v>0</v>
      </c>
      <c r="H346" s="254"/>
      <c r="I346" s="290"/>
      <c r="J346" s="255">
        <f t="shared" si="13"/>
        <v>0</v>
      </c>
      <c r="K346" s="255"/>
      <c r="L346" s="297"/>
    </row>
    <row r="347" spans="1:12" hidden="1">
      <c r="A347" s="178"/>
      <c r="B347" s="185" t="s">
        <v>4477</v>
      </c>
      <c r="C347" s="262" t="str">
        <f>IFERROR(VLOOKUP(B347,'ПО КОРИСНИЦИМА'!$C$16:$S$1902,5,FALSE),"")</f>
        <v/>
      </c>
      <c r="D347" s="248">
        <f>SUMIF('ПО КОРИСНИЦИМА'!$G$16:$G$1902,"Свега за пројекат 0901-П16:",'ПО КОРИСНИЦИМА'!$H$16:$H$1902)</f>
        <v>0</v>
      </c>
      <c r="E347" s="248"/>
      <c r="F347" s="280"/>
      <c r="G347" s="249">
        <f>SUMIF('ПО КОРИСНИЦИМА'!$G$16:$G$1902,"Свега за пројекат 0901-П16:",'ПО КОРИСНИЦИМА'!$L$16:$L$1902)</f>
        <v>0</v>
      </c>
      <c r="H347" s="254"/>
      <c r="I347" s="290"/>
      <c r="J347" s="255">
        <f t="shared" si="13"/>
        <v>0</v>
      </c>
      <c r="K347" s="255"/>
      <c r="L347" s="297"/>
    </row>
    <row r="348" spans="1:12" hidden="1">
      <c r="A348" s="178"/>
      <c r="B348" s="185" t="s">
        <v>4478</v>
      </c>
      <c r="C348" s="262" t="str">
        <f>IFERROR(VLOOKUP(B348,'ПО КОРИСНИЦИМА'!$C$16:$S$1902,5,FALSE),"")</f>
        <v/>
      </c>
      <c r="D348" s="248">
        <f>SUMIF('ПО КОРИСНИЦИМА'!$G$16:$G$1902,"Свега за пројекат 0901-П17:",'ПО КОРИСНИЦИМА'!$H$16:$H$1902)</f>
        <v>0</v>
      </c>
      <c r="E348" s="248"/>
      <c r="F348" s="280"/>
      <c r="G348" s="249">
        <f>SUMIF('ПО КОРИСНИЦИМА'!$G$16:$G$1902,"Свега за пројекат 0901-П17:",'ПО КОРИСНИЦИМА'!$L$16:$L$1902)</f>
        <v>0</v>
      </c>
      <c r="H348" s="254"/>
      <c r="I348" s="290"/>
      <c r="J348" s="255">
        <f t="shared" si="13"/>
        <v>0</v>
      </c>
      <c r="K348" s="255"/>
      <c r="L348" s="297"/>
    </row>
    <row r="349" spans="1:12" hidden="1">
      <c r="A349" s="178"/>
      <c r="B349" s="185" t="s">
        <v>4479</v>
      </c>
      <c r="C349" s="262" t="str">
        <f>IFERROR(VLOOKUP(B349,'ПО КОРИСНИЦИМА'!$C$16:$S$1902,5,FALSE),"")</f>
        <v/>
      </c>
      <c r="D349" s="248">
        <f>SUMIF('ПО КОРИСНИЦИМА'!$G$16:$G$1902,"Свега за пројекат 0901-П18:",'ПО КОРИСНИЦИМА'!$H$16:$H$1902)</f>
        <v>0</v>
      </c>
      <c r="E349" s="248"/>
      <c r="F349" s="280"/>
      <c r="G349" s="249">
        <f>SUMIF('ПО КОРИСНИЦИМА'!$G$16:$G$1902,"Свега за пројекат 0901-П18:",'ПО КОРИСНИЦИМА'!$L$16:$L$1902)</f>
        <v>0</v>
      </c>
      <c r="H349" s="254"/>
      <c r="I349" s="290"/>
      <c r="J349" s="255">
        <f t="shared" si="13"/>
        <v>0</v>
      </c>
      <c r="K349" s="255"/>
      <c r="L349" s="297"/>
    </row>
    <row r="350" spans="1:12" hidden="1">
      <c r="A350" s="178"/>
      <c r="B350" s="185" t="s">
        <v>4480</v>
      </c>
      <c r="C350" s="262" t="str">
        <f>IFERROR(VLOOKUP(B350,'ПО КОРИСНИЦИМА'!$C$16:$S$1902,5,FALSE),"")</f>
        <v/>
      </c>
      <c r="D350" s="248">
        <f>SUMIF('ПО КОРИСНИЦИМА'!$G$16:$G$1902,"Свега за пројекат 0901-П19:",'ПО КОРИСНИЦИМА'!$H$16:$H$1902)</f>
        <v>0</v>
      </c>
      <c r="E350" s="248"/>
      <c r="F350" s="280"/>
      <c r="G350" s="249">
        <f>SUMIF('ПО КОРИСНИЦИМА'!$G$16:$G$1902,"Свега за пројекат 0901-П19:",'ПО КОРИСНИЦИМА'!$L$16:$L$1902)</f>
        <v>0</v>
      </c>
      <c r="H350" s="254"/>
      <c r="I350" s="290"/>
      <c r="J350" s="255">
        <f t="shared" si="13"/>
        <v>0</v>
      </c>
      <c r="K350" s="255"/>
      <c r="L350" s="297"/>
    </row>
    <row r="351" spans="1:12" hidden="1">
      <c r="A351" s="178"/>
      <c r="B351" s="185" t="s">
        <v>4481</v>
      </c>
      <c r="C351" s="262" t="str">
        <f>IFERROR(VLOOKUP(B351,'ПО КОРИСНИЦИМА'!$C$16:$S$1902,5,FALSE),"")</f>
        <v/>
      </c>
      <c r="D351" s="248">
        <f>SUMIF('ПО КОРИСНИЦИМА'!$G$16:$G$1902,"Свега за пројекат 0901-П20:",'ПО КОРИСНИЦИМА'!$H$16:$H$1902)</f>
        <v>0</v>
      </c>
      <c r="E351" s="248"/>
      <c r="F351" s="280"/>
      <c r="G351" s="249">
        <f>SUMIF('ПО КОРИСНИЦИМА'!$G$16:$G$1902,"Свега за пројекат 0901-П20:",'ПО КОРИСНИЦИМА'!$L$16:$L$1902)</f>
        <v>0</v>
      </c>
      <c r="H351" s="254"/>
      <c r="I351" s="290"/>
      <c r="J351" s="255">
        <f t="shared" si="13"/>
        <v>0</v>
      </c>
      <c r="K351" s="255"/>
      <c r="L351" s="297"/>
    </row>
    <row r="352" spans="1:12" hidden="1">
      <c r="A352" s="178"/>
      <c r="B352" s="185" t="s">
        <v>4482</v>
      </c>
      <c r="C352" s="262" t="str">
        <f>IFERROR(VLOOKUP(B352,'ПО КОРИСНИЦИМА'!$C$16:$S$1902,5,FALSE),"")</f>
        <v/>
      </c>
      <c r="D352" s="248">
        <f>SUMIF('ПО КОРИСНИЦИМА'!$G$16:$G$1902,"Свега за пројекат 0901-П21:",'ПО КОРИСНИЦИМА'!$H$16:$H$1902)</f>
        <v>0</v>
      </c>
      <c r="E352" s="248"/>
      <c r="F352" s="280"/>
      <c r="G352" s="249">
        <f>SUMIF('ПО КОРИСНИЦИМА'!$G$16:$G$1902,"Свега за пројекат 0901-П21:",'ПО КОРИСНИЦИМА'!$L$16:$L$1902)</f>
        <v>0</v>
      </c>
      <c r="H352" s="254"/>
      <c r="I352" s="290"/>
      <c r="J352" s="255">
        <f t="shared" si="13"/>
        <v>0</v>
      </c>
      <c r="K352" s="255"/>
      <c r="L352" s="297"/>
    </row>
    <row r="353" spans="1:12" hidden="1">
      <c r="A353" s="178"/>
      <c r="B353" s="185" t="s">
        <v>4483</v>
      </c>
      <c r="C353" s="262" t="str">
        <f>IFERROR(VLOOKUP(B353,'ПО КОРИСНИЦИМА'!$C$16:$S$1902,5,FALSE),"")</f>
        <v/>
      </c>
      <c r="D353" s="248">
        <f>SUMIF('ПО КОРИСНИЦИМА'!$G$16:$G$1902,"Свега за пројекат 0901-П22:",'ПО КОРИСНИЦИМА'!$H$16:$H$1902)</f>
        <v>0</v>
      </c>
      <c r="E353" s="248"/>
      <c r="F353" s="280"/>
      <c r="G353" s="249">
        <f>SUMIF('ПО КОРИСНИЦИМА'!$G$16:$G$1902,"Свега за пројекат 0901-П22:",'ПО КОРИСНИЦИМА'!$L$16:$L$1902)</f>
        <v>0</v>
      </c>
      <c r="H353" s="254"/>
      <c r="I353" s="290"/>
      <c r="J353" s="255">
        <f t="shared" si="13"/>
        <v>0</v>
      </c>
      <c r="K353" s="255"/>
      <c r="L353" s="297"/>
    </row>
    <row r="354" spans="1:12" hidden="1">
      <c r="A354" s="178"/>
      <c r="B354" s="185" t="s">
        <v>4484</v>
      </c>
      <c r="C354" s="262" t="str">
        <f>IFERROR(VLOOKUP(B354,'ПО КОРИСНИЦИМА'!$C$16:$S$1902,5,FALSE),"")</f>
        <v/>
      </c>
      <c r="D354" s="248">
        <f>SUMIF('ПО КОРИСНИЦИМА'!$G$16:$G$1902,"Свега за пројекат 0901-П23:",'ПО КОРИСНИЦИМА'!$H$16:$H$1902)</f>
        <v>0</v>
      </c>
      <c r="E354" s="248"/>
      <c r="F354" s="280"/>
      <c r="G354" s="249">
        <f>SUMIF('ПО КОРИСНИЦИМА'!$G$16:$G$1902,"Свега за пројекат 0901-П23:",'ПО КОРИСНИЦИМА'!$L$16:$L$1902)</f>
        <v>0</v>
      </c>
      <c r="H354" s="254"/>
      <c r="I354" s="290"/>
      <c r="J354" s="255">
        <f t="shared" si="13"/>
        <v>0</v>
      </c>
      <c r="K354" s="255"/>
      <c r="L354" s="297"/>
    </row>
    <row r="355" spans="1:12" hidden="1">
      <c r="A355" s="178"/>
      <c r="B355" s="185" t="s">
        <v>4485</v>
      </c>
      <c r="C355" s="262" t="str">
        <f>IFERROR(VLOOKUP(B355,'ПО КОРИСНИЦИМА'!$C$16:$S$1902,5,FALSE),"")</f>
        <v/>
      </c>
      <c r="D355" s="248">
        <f>SUMIF('ПО КОРИСНИЦИМА'!$G$16:$G$1902,"Свега за пројекат 0901-П24:",'ПО КОРИСНИЦИМА'!$H$16:$H$1902)</f>
        <v>0</v>
      </c>
      <c r="E355" s="248"/>
      <c r="F355" s="280"/>
      <c r="G355" s="249">
        <f>SUMIF('ПО КОРИСНИЦИМА'!$G$16:$G$1902,"Свега за пројекат 0901-П24:",'ПО КОРИСНИЦИМА'!$L$16:$L$1902)</f>
        <v>0</v>
      </c>
      <c r="H355" s="254"/>
      <c r="I355" s="290"/>
      <c r="J355" s="255">
        <f t="shared" si="13"/>
        <v>0</v>
      </c>
      <c r="K355" s="255"/>
      <c r="L355" s="297"/>
    </row>
    <row r="356" spans="1:12" hidden="1">
      <c r="A356" s="178"/>
      <c r="B356" s="185" t="s">
        <v>4486</v>
      </c>
      <c r="C356" s="262" t="str">
        <f>IFERROR(VLOOKUP(B356,'ПО КОРИСНИЦИМА'!$C$16:$S$1902,5,FALSE),"")</f>
        <v/>
      </c>
      <c r="D356" s="248">
        <f>SUMIF('ПО КОРИСНИЦИМА'!$G$16:$G$1902,"Свега за пројекат 0901-П25:",'ПО КОРИСНИЦИМА'!$H$16:$H$1902)</f>
        <v>0</v>
      </c>
      <c r="E356" s="248"/>
      <c r="F356" s="280"/>
      <c r="G356" s="249">
        <f>SUMIF('ПО КОРИСНИЦИМА'!$G$16:$G$1902,"Свега за пројекат 0901-П25:",'ПО КОРИСНИЦИМА'!$L$16:$L$1902)</f>
        <v>0</v>
      </c>
      <c r="H356" s="254"/>
      <c r="I356" s="290"/>
      <c r="J356" s="255">
        <f t="shared" si="13"/>
        <v>0</v>
      </c>
      <c r="K356" s="255"/>
      <c r="L356" s="297"/>
    </row>
    <row r="357" spans="1:12" hidden="1">
      <c r="A357" s="178"/>
      <c r="B357" s="185" t="s">
        <v>4487</v>
      </c>
      <c r="C357" s="262" t="str">
        <f>IFERROR(VLOOKUP(B357,'ПО КОРИСНИЦИМА'!$C$16:$S$1902,5,FALSE),"")</f>
        <v/>
      </c>
      <c r="D357" s="248">
        <f>SUMIF('ПО КОРИСНИЦИМА'!$G$16:$G$1902,"Свега за пројекат 0901-П26:",'ПО КОРИСНИЦИМА'!$H$16:$H$1902)</f>
        <v>0</v>
      </c>
      <c r="E357" s="248"/>
      <c r="F357" s="280"/>
      <c r="G357" s="249">
        <f>SUMIF('ПО КОРИСНИЦИМА'!$G$16:$G$1902,"Свега за пројекат 0901-П26:",'ПО КОРИСНИЦИМА'!$L$16:$L$1902)</f>
        <v>0</v>
      </c>
      <c r="H357" s="254"/>
      <c r="I357" s="290"/>
      <c r="J357" s="255">
        <f t="shared" si="13"/>
        <v>0</v>
      </c>
      <c r="K357" s="255"/>
      <c r="L357" s="297"/>
    </row>
    <row r="358" spans="1:12" hidden="1">
      <c r="A358" s="178"/>
      <c r="B358" s="185" t="s">
        <v>4488</v>
      </c>
      <c r="C358" s="262" t="str">
        <f>IFERROR(VLOOKUP(B358,'ПО КОРИСНИЦИМА'!$C$16:$S$1902,5,FALSE),"")</f>
        <v/>
      </c>
      <c r="D358" s="248">
        <f>SUMIF('ПО КОРИСНИЦИМА'!$G$16:$G$1902,"Свега за пројекат 0901-П27:",'ПО КОРИСНИЦИМА'!$H$16:$H$1902)</f>
        <v>0</v>
      </c>
      <c r="E358" s="248"/>
      <c r="F358" s="280"/>
      <c r="G358" s="249">
        <f>SUMIF('ПО КОРИСНИЦИМА'!$G$16:$G$1902,"Свега за пројекат 0901-П27:",'ПО КОРИСНИЦИМА'!$L$16:$L$1902)</f>
        <v>0</v>
      </c>
      <c r="H358" s="254"/>
      <c r="I358" s="290"/>
      <c r="J358" s="255">
        <f t="shared" si="13"/>
        <v>0</v>
      </c>
      <c r="K358" s="255"/>
      <c r="L358" s="297"/>
    </row>
    <row r="359" spans="1:12" hidden="1">
      <c r="A359" s="178"/>
      <c r="B359" s="185" t="s">
        <v>4489</v>
      </c>
      <c r="C359" s="262" t="str">
        <f>IFERROR(VLOOKUP(B359,'ПО КОРИСНИЦИМА'!$C$16:$S$1902,5,FALSE),"")</f>
        <v/>
      </c>
      <c r="D359" s="248">
        <f>SUMIF('ПО КОРИСНИЦИМА'!$G$16:$G$1902,"Свега за пројекат 0901-П28:",'ПО КОРИСНИЦИМА'!$H$16:$H$1902)</f>
        <v>0</v>
      </c>
      <c r="E359" s="248"/>
      <c r="F359" s="280"/>
      <c r="G359" s="249">
        <f>SUMIF('ПО КОРИСНИЦИМА'!$G$16:$G$1902,"Свега за пројекат 0901-П28:",'ПО КОРИСНИЦИМА'!$L$16:$L$1902)</f>
        <v>0</v>
      </c>
      <c r="H359" s="254"/>
      <c r="I359" s="290"/>
      <c r="J359" s="255">
        <f t="shared" si="13"/>
        <v>0</v>
      </c>
      <c r="K359" s="255"/>
      <c r="L359" s="297"/>
    </row>
    <row r="360" spans="1:12" hidden="1">
      <c r="A360" s="178"/>
      <c r="B360" s="185" t="s">
        <v>4490</v>
      </c>
      <c r="C360" s="262" t="str">
        <f>IFERROR(VLOOKUP(B360,'ПО КОРИСНИЦИМА'!$C$16:$S$1902,5,FALSE),"")</f>
        <v/>
      </c>
      <c r="D360" s="248">
        <f>SUMIF('ПО КОРИСНИЦИМА'!$G$16:$G$1902,"Свега за пројекат 0901-П29:",'ПО КОРИСНИЦИМА'!$H$16:$H$1902)</f>
        <v>0</v>
      </c>
      <c r="E360" s="248"/>
      <c r="F360" s="280"/>
      <c r="G360" s="249">
        <f>SUMIF('ПО КОРИСНИЦИМА'!$G$16:$G$1902,"Свега за пројекат 0901-П29:",'ПО КОРИСНИЦИМА'!$L$16:$L$1902)</f>
        <v>0</v>
      </c>
      <c r="H360" s="254"/>
      <c r="I360" s="290"/>
      <c r="J360" s="255">
        <f t="shared" si="13"/>
        <v>0</v>
      </c>
      <c r="K360" s="255"/>
      <c r="L360" s="297"/>
    </row>
    <row r="361" spans="1:12" hidden="1">
      <c r="A361" s="178"/>
      <c r="B361" s="185" t="s">
        <v>4491</v>
      </c>
      <c r="C361" s="262" t="str">
        <f>IFERROR(VLOOKUP(B361,'ПО КОРИСНИЦИМА'!$C$16:$S$1902,5,FALSE),"")</f>
        <v/>
      </c>
      <c r="D361" s="248">
        <f>SUMIF('ПО КОРИСНИЦИМА'!$G$16:$G$1902,"Свега за пројекат 0901-П30:",'ПО КОРИСНИЦИМА'!$H$16:$H$1902)</f>
        <v>0</v>
      </c>
      <c r="E361" s="248"/>
      <c r="F361" s="280"/>
      <c r="G361" s="249">
        <f>SUMIF('ПО КОРИСНИЦИМА'!$G$16:$G$1902,"Свега за пројекат 0901-П30:",'ПО КОРИСНИЦИМА'!$L$16:$L$1902)</f>
        <v>0</v>
      </c>
      <c r="H361" s="254"/>
      <c r="I361" s="290"/>
      <c r="J361" s="255">
        <f t="shared" si="13"/>
        <v>0</v>
      </c>
      <c r="K361" s="255"/>
      <c r="L361" s="297"/>
    </row>
    <row r="362" spans="1:12" s="180" customFormat="1" ht="25.5">
      <c r="A362" s="173" t="s">
        <v>3593</v>
      </c>
      <c r="B362" s="174"/>
      <c r="C362" s="260" t="s">
        <v>3677</v>
      </c>
      <c r="D362" s="242">
        <f>SUM(D363:D394)</f>
        <v>12800000</v>
      </c>
      <c r="E362" s="242">
        <f>SUM(E363:E365)</f>
        <v>8312648.5799999982</v>
      </c>
      <c r="F362" s="282">
        <f>E362/D362</f>
        <v>0.64942567031249987</v>
      </c>
      <c r="G362" s="243">
        <f>SUM(G363:G394)</f>
        <v>0</v>
      </c>
      <c r="H362" s="243">
        <f>SUM(H363:H394)</f>
        <v>0</v>
      </c>
      <c r="I362" s="289"/>
      <c r="J362" s="242">
        <f t="shared" ref="J362:J478" si="16">D362+G362</f>
        <v>12800000</v>
      </c>
      <c r="K362" s="242">
        <f>E362+H362</f>
        <v>8312648.5799999982</v>
      </c>
      <c r="L362" s="282">
        <f>K362/J362</f>
        <v>0.64942567031249987</v>
      </c>
    </row>
    <row r="363" spans="1:12" ht="25.5">
      <c r="A363" s="176"/>
      <c r="B363" s="181" t="s">
        <v>4066</v>
      </c>
      <c r="C363" s="267" t="s">
        <v>4063</v>
      </c>
      <c r="D363" s="244">
        <f>SUMIF('ПО КОРИСНИЦИМА'!$G$16:$G$1902,"Свега за програмску активност 1801-0001:",'ПО КОРИСНИЦИМА'!$H$16:$H$1902)</f>
        <v>12000000</v>
      </c>
      <c r="E363" s="244">
        <f>SUMIF('ПО КОРИСНИЦИМА'!$G$16:$G$1902,"Свега за програмску активност 1801-0001:",'ПО КОРИСНИЦИМА'!$I$16:$I$1902)</f>
        <v>7762334.0999999987</v>
      </c>
      <c r="F363" s="278">
        <f>E363/D363</f>
        <v>0.64686117499999984</v>
      </c>
      <c r="G363" s="245">
        <f>SUMIF('ПО КОРИСНИЦИМА'!$G$16:$G$1902,"Свега за програмску активност 1801-0001:",'ПО КОРИСНИЦИМА'!$L$16:$L$1902)</f>
        <v>0</v>
      </c>
      <c r="H363" s="245">
        <f>SUMIF('ПО КОРИСНИЦИМА'!$G$16:$G$1902,"Свега за програмску активност 1801-0001:",'ПО КОРИСНИЦИМА'!$M$16:$M$1902)</f>
        <v>0</v>
      </c>
      <c r="I363" s="285"/>
      <c r="J363" s="244">
        <f t="shared" si="16"/>
        <v>12000000</v>
      </c>
      <c r="K363" s="244">
        <f>E363+H363</f>
        <v>7762334.0999999987</v>
      </c>
      <c r="L363" s="278">
        <f>K363/J363</f>
        <v>0.64686117499999984</v>
      </c>
    </row>
    <row r="364" spans="1:12">
      <c r="A364" s="176"/>
      <c r="B364" s="181" t="s">
        <v>4912</v>
      </c>
      <c r="C364" s="267" t="s">
        <v>4913</v>
      </c>
      <c r="D364" s="244">
        <f>SUMIF('ПО КОРИСНИЦИМА'!$G$16:$G$1902,"Свега за програмску активност 1801-0002:",'ПО КОРИСНИЦИМА'!$H$16:$H$1902)</f>
        <v>800000</v>
      </c>
      <c r="E364" s="244">
        <f>SUMIF('ПО КОРИСНИЦИМА'!$G$16:$G$1902,"Свега за програмску активност 1801-0002:",'ПО КОРИСНИЦИМА'!$I$16:$I$1902)</f>
        <v>550314.47999999986</v>
      </c>
      <c r="F364" s="278">
        <f>E364/D364</f>
        <v>0.68789309999999981</v>
      </c>
      <c r="G364" s="245">
        <f>SUMIF('ПО КОРИСНИЦИМА'!$G$16:$G$1902,"Свега за програмску активност 1801-0002:",'ПО КОРИСНИЦИМА'!$L$16:$L$1902)</f>
        <v>0</v>
      </c>
      <c r="H364" s="245">
        <f>SUMIF('ПО КОРИСНИЦИМА'!$G$16:$G$1902,"Свега за програмску активност 1801-0002:",'ПО КОРИСНИЦИМА'!$M$16:$M$1902)</f>
        <v>0</v>
      </c>
      <c r="I364" s="285"/>
      <c r="J364" s="244">
        <f>D364+G364</f>
        <v>800000</v>
      </c>
      <c r="K364" s="244"/>
      <c r="L364" s="278"/>
    </row>
    <row r="365" spans="1:12" ht="25.5" hidden="1">
      <c r="A365" s="182"/>
      <c r="B365" s="185" t="s">
        <v>4492</v>
      </c>
      <c r="C365" s="262" t="str">
        <f>IFERROR(VLOOKUP(B365,'ПО КОРИСНИЦИМА'!$C$16:$S$1902,5,FALSE),"")</f>
        <v>Набавка санитетског возила за потребе Дома Здравља Владимирци</v>
      </c>
      <c r="D365" s="248">
        <f>SUMIF('ПО КОРИСНИЦИМА'!$G$16:$G$1902,"Свега за пројекат 1801-П1:",'ПО КОРИСНИЦИМА'!$H$16:$H$1902)</f>
        <v>0</v>
      </c>
      <c r="E365" s="248">
        <f>SUMIF('ПО КОРИСНИЦИМА'!$G$16:$G$1902,"Свега за пројекат 1801-П1:",'ПО КОРИСНИЦИМА'!$I$16:$I$1902)</f>
        <v>0</v>
      </c>
      <c r="F365" s="280"/>
      <c r="G365" s="249">
        <f>SUMIF('ПО КОРИСНИЦИМА'!$G$16:$G$1902,"Свега за пројекат 1801-П1:",'ПО КОРИСНИЦИМА'!$L$16:$L$1902)</f>
        <v>0</v>
      </c>
      <c r="H365" s="249">
        <v>0</v>
      </c>
      <c r="I365" s="287"/>
      <c r="J365" s="246">
        <f t="shared" si="16"/>
        <v>0</v>
      </c>
      <c r="K365" s="246"/>
      <c r="L365" s="279"/>
    </row>
    <row r="366" spans="1:12" hidden="1">
      <c r="A366" s="182"/>
      <c r="B366" s="182" t="s">
        <v>4493</v>
      </c>
      <c r="C366" s="262" t="str">
        <f>IFERROR(VLOOKUP(B366,'ПО КОРИСНИЦИМА'!$C$16:$S$1902,5,FALSE),"")</f>
        <v/>
      </c>
      <c r="D366" s="248">
        <f>SUMIF('ПО КОРИСНИЦИМА'!$G$16:$G$1902,"Свега за пројекат 1801-П2:",'ПО КОРИСНИЦИМА'!$H$16:$H$1902)</f>
        <v>0</v>
      </c>
      <c r="E366" s="248"/>
      <c r="F366" s="280"/>
      <c r="G366" s="249">
        <f>SUMIF('ПО КОРИСНИЦИМА'!$G$16:$G$1902,"Свега за пројекат 1801-П2:",'ПО КОРИСНИЦИМА'!$L$16:$L$1902)</f>
        <v>0</v>
      </c>
      <c r="H366" s="249"/>
      <c r="I366" s="287"/>
      <c r="J366" s="246">
        <f t="shared" si="16"/>
        <v>0</v>
      </c>
      <c r="K366" s="246"/>
      <c r="L366" s="279"/>
    </row>
    <row r="367" spans="1:12" hidden="1">
      <c r="A367" s="182"/>
      <c r="B367" s="182" t="s">
        <v>4494</v>
      </c>
      <c r="C367" s="262" t="str">
        <f>IFERROR(VLOOKUP(B367,'ПО КОРИСНИЦИМА'!$C$16:$S$1902,5,FALSE),"")</f>
        <v/>
      </c>
      <c r="D367" s="248">
        <f>SUMIF('ПО КОРИСНИЦИМА'!$G$16:$G$1902,"Свега за пројекат 1801-П3:",'ПО КОРИСНИЦИМА'!$H$16:$H$1902)</f>
        <v>0</v>
      </c>
      <c r="E367" s="248"/>
      <c r="F367" s="280"/>
      <c r="G367" s="249">
        <f>SUMIF('ПО КОРИСНИЦИМА'!$G$16:$G$1902,"Свега за пројекат 1801-П3:",'ПО КОРИСНИЦИМА'!$L$16:$L$1902)</f>
        <v>0</v>
      </c>
      <c r="H367" s="249"/>
      <c r="I367" s="287"/>
      <c r="J367" s="246">
        <f t="shared" si="16"/>
        <v>0</v>
      </c>
      <c r="K367" s="246"/>
      <c r="L367" s="279"/>
    </row>
    <row r="368" spans="1:12" hidden="1">
      <c r="A368" s="182"/>
      <c r="B368" s="182" t="s">
        <v>4495</v>
      </c>
      <c r="C368" s="262" t="str">
        <f>IFERROR(VLOOKUP(B368,'ПО КОРИСНИЦИМА'!$C$16:$S$1902,5,FALSE),"")</f>
        <v/>
      </c>
      <c r="D368" s="248">
        <f>SUMIF('ПО КОРИСНИЦИМА'!$G$16:$G$1902,"Свега за пројекат 1801-П4:",'ПО КОРИСНИЦИМА'!$H$16:$H$1902)</f>
        <v>0</v>
      </c>
      <c r="E368" s="248"/>
      <c r="F368" s="280"/>
      <c r="G368" s="249">
        <f>SUMIF('ПО КОРИСНИЦИМА'!$G$16:$G$1902,"Свега за пројекат 1801-П4:",'ПО КОРИСНИЦИМА'!$L$16:$L$1902)</f>
        <v>0</v>
      </c>
      <c r="H368" s="249"/>
      <c r="I368" s="287"/>
      <c r="J368" s="246">
        <f t="shared" si="16"/>
        <v>0</v>
      </c>
      <c r="K368" s="246"/>
      <c r="L368" s="279"/>
    </row>
    <row r="369" spans="1:12" hidden="1">
      <c r="A369" s="182"/>
      <c r="B369" s="182" t="s">
        <v>4496</v>
      </c>
      <c r="C369" s="262" t="str">
        <f>IFERROR(VLOOKUP(B369,'ПО КОРИСНИЦИМА'!$C$16:$S$1902,5,FALSE),"")</f>
        <v/>
      </c>
      <c r="D369" s="248">
        <f>SUMIF('ПО КОРИСНИЦИМА'!$G$16:$G$1902,"Свега за пројекат 1801-П5:",'ПО КОРИСНИЦИМА'!$H$16:$H$1902)</f>
        <v>0</v>
      </c>
      <c r="E369" s="248"/>
      <c r="F369" s="280"/>
      <c r="G369" s="249">
        <f>SUMIF('ПО КОРИСНИЦИМА'!$G$16:$G$1902,"Свега за пројекат 1801-П5:",'ПО КОРИСНИЦИМА'!$L$16:$L$1902)</f>
        <v>0</v>
      </c>
      <c r="H369" s="249"/>
      <c r="I369" s="287"/>
      <c r="J369" s="246">
        <f t="shared" si="16"/>
        <v>0</v>
      </c>
      <c r="K369" s="246"/>
      <c r="L369" s="279"/>
    </row>
    <row r="370" spans="1:12" hidden="1">
      <c r="A370" s="182"/>
      <c r="B370" s="182" t="s">
        <v>4497</v>
      </c>
      <c r="C370" s="262" t="str">
        <f>IFERROR(VLOOKUP(B370,'ПО КОРИСНИЦИМА'!$C$16:$S$1902,5,FALSE),"")</f>
        <v/>
      </c>
      <c r="D370" s="248">
        <f>SUMIF('ПО КОРИСНИЦИМА'!$G$16:$G$1902,"Свега за пројекат 1801-П6:",'ПО КОРИСНИЦИМА'!$H$16:$H$1902)</f>
        <v>0</v>
      </c>
      <c r="E370" s="248"/>
      <c r="F370" s="280"/>
      <c r="G370" s="249">
        <f>SUMIF('ПО КОРИСНИЦИМА'!$G$16:$G$1902,"Свега за пројекат 1801-П6:",'ПО КОРИСНИЦИМА'!$L$16:$L$1902)</f>
        <v>0</v>
      </c>
      <c r="H370" s="249"/>
      <c r="I370" s="287"/>
      <c r="J370" s="246">
        <f t="shared" si="16"/>
        <v>0</v>
      </c>
      <c r="K370" s="246"/>
      <c r="L370" s="279"/>
    </row>
    <row r="371" spans="1:12" hidden="1">
      <c r="A371" s="182"/>
      <c r="B371" s="182" t="s">
        <v>4498</v>
      </c>
      <c r="C371" s="262" t="str">
        <f>IFERROR(VLOOKUP(B371,'ПО КОРИСНИЦИМА'!$C$16:$S$1902,5,FALSE),"")</f>
        <v/>
      </c>
      <c r="D371" s="248">
        <f>SUMIF('ПО КОРИСНИЦИМА'!$G$16:$G$1902,"Свега за пројекат 1801-П7:",'ПО КОРИСНИЦИМА'!$H$16:$H$1902)</f>
        <v>0</v>
      </c>
      <c r="E371" s="248"/>
      <c r="F371" s="280"/>
      <c r="G371" s="249">
        <f>SUMIF('ПО КОРИСНИЦИМА'!$G$16:$G$1902,"Свега за пројекат 1801-П7:",'ПО КОРИСНИЦИМА'!$L$16:$L$1902)</f>
        <v>0</v>
      </c>
      <c r="H371" s="249"/>
      <c r="I371" s="287"/>
      <c r="J371" s="246">
        <f t="shared" si="16"/>
        <v>0</v>
      </c>
      <c r="K371" s="246"/>
      <c r="L371" s="279"/>
    </row>
    <row r="372" spans="1:12" hidden="1">
      <c r="A372" s="182"/>
      <c r="B372" s="182" t="s">
        <v>4499</v>
      </c>
      <c r="C372" s="262" t="str">
        <f>IFERROR(VLOOKUP(B372,'ПО КОРИСНИЦИМА'!$C$16:$S$1902,5,FALSE),"")</f>
        <v/>
      </c>
      <c r="D372" s="248">
        <f>SUMIF('ПО КОРИСНИЦИМА'!$G$16:$G$1902,"Свега за пројекат 1801-П8:",'ПО КОРИСНИЦИМА'!$H$16:$H$1902)</f>
        <v>0</v>
      </c>
      <c r="E372" s="248"/>
      <c r="F372" s="280"/>
      <c r="G372" s="249">
        <f>SUMIF('ПО КОРИСНИЦИМА'!$G$16:$G$1902,"Свега за пројекат 1801-П8:",'ПО КОРИСНИЦИМА'!$L$16:$L$1902)</f>
        <v>0</v>
      </c>
      <c r="H372" s="249"/>
      <c r="I372" s="287"/>
      <c r="J372" s="246">
        <f t="shared" si="16"/>
        <v>0</v>
      </c>
      <c r="K372" s="246"/>
      <c r="L372" s="279"/>
    </row>
    <row r="373" spans="1:12" hidden="1">
      <c r="A373" s="182"/>
      <c r="B373" s="182" t="s">
        <v>4500</v>
      </c>
      <c r="C373" s="262" t="str">
        <f>IFERROR(VLOOKUP(B373,'ПО КОРИСНИЦИМА'!$C$16:$S$1902,5,FALSE),"")</f>
        <v/>
      </c>
      <c r="D373" s="248">
        <f>SUMIF('ПО КОРИСНИЦИМА'!$G$16:$G$1902,"Свега за пројекат 1801-П9:",'ПО КОРИСНИЦИМА'!$H$16:$H$1902)</f>
        <v>0</v>
      </c>
      <c r="E373" s="248"/>
      <c r="F373" s="280"/>
      <c r="G373" s="249">
        <f>SUMIF('ПО КОРИСНИЦИМА'!$G$16:$G$1902,"Свега за пројекат 1801-П9:",'ПО КОРИСНИЦИМА'!$L$16:$L$1902)</f>
        <v>0</v>
      </c>
      <c r="H373" s="249"/>
      <c r="I373" s="287"/>
      <c r="J373" s="246">
        <f t="shared" si="16"/>
        <v>0</v>
      </c>
      <c r="K373" s="246"/>
      <c r="L373" s="279"/>
    </row>
    <row r="374" spans="1:12" hidden="1">
      <c r="A374" s="182"/>
      <c r="B374" s="182" t="s">
        <v>4501</v>
      </c>
      <c r="C374" s="262" t="str">
        <f>IFERROR(VLOOKUP(B374,'ПО КОРИСНИЦИМА'!$C$16:$S$1902,5,FALSE),"")</f>
        <v/>
      </c>
      <c r="D374" s="248">
        <f>SUMIF('ПО КОРИСНИЦИМА'!$G$16:$G$1902,"Свега за пројекат 1801-П10:",'ПО КОРИСНИЦИМА'!$H$16:$H$1902)</f>
        <v>0</v>
      </c>
      <c r="E374" s="248"/>
      <c r="F374" s="280"/>
      <c r="G374" s="249">
        <f>SUMIF('ПО КОРИСНИЦИМА'!$G$16:$G$1902,"Свега за пројекат 1801-П10:",'ПО КОРИСНИЦИМА'!$L$16:$L$1902)</f>
        <v>0</v>
      </c>
      <c r="H374" s="249"/>
      <c r="I374" s="287"/>
      <c r="J374" s="246">
        <f t="shared" si="16"/>
        <v>0</v>
      </c>
      <c r="K374" s="246"/>
      <c r="L374" s="279"/>
    </row>
    <row r="375" spans="1:12" hidden="1">
      <c r="A375" s="182"/>
      <c r="B375" s="182" t="s">
        <v>4502</v>
      </c>
      <c r="C375" s="262" t="str">
        <f>IFERROR(VLOOKUP(B375,'ПО КОРИСНИЦИМА'!$C$16:$S$1902,5,FALSE),"")</f>
        <v/>
      </c>
      <c r="D375" s="248">
        <f>SUMIF('ПО КОРИСНИЦИМА'!$G$16:$G$1902,"Свега за пројекат 1801-П11:",'ПО КОРИСНИЦИМА'!$H$16:$H$1902)</f>
        <v>0</v>
      </c>
      <c r="E375" s="248"/>
      <c r="F375" s="280"/>
      <c r="G375" s="249">
        <f>SUMIF('ПО КОРИСНИЦИМА'!$G$16:$G$1902,"Свега за пројекат 1801-П11:",'ПО КОРИСНИЦИМА'!$L$16:$L$1902)</f>
        <v>0</v>
      </c>
      <c r="H375" s="249"/>
      <c r="I375" s="287"/>
      <c r="J375" s="246">
        <f t="shared" si="16"/>
        <v>0</v>
      </c>
      <c r="K375" s="246"/>
      <c r="L375" s="279"/>
    </row>
    <row r="376" spans="1:12" hidden="1">
      <c r="A376" s="182"/>
      <c r="B376" s="182" t="s">
        <v>4503</v>
      </c>
      <c r="C376" s="262" t="str">
        <f>IFERROR(VLOOKUP(B376,'ПО КОРИСНИЦИМА'!$C$16:$S$1902,5,FALSE),"")</f>
        <v/>
      </c>
      <c r="D376" s="248">
        <f>SUMIF('ПО КОРИСНИЦИМА'!$G$16:$G$1902,"Свега за пројекат 1801-П12:",'ПО КОРИСНИЦИМА'!$H$16:$H$1902)</f>
        <v>0</v>
      </c>
      <c r="E376" s="248"/>
      <c r="F376" s="280"/>
      <c r="G376" s="249">
        <f>SUMIF('ПО КОРИСНИЦИМА'!$G$16:$G$1902,"Свега за пројекат 1801-П12:",'ПО КОРИСНИЦИМА'!$L$16:$L$1902)</f>
        <v>0</v>
      </c>
      <c r="H376" s="249"/>
      <c r="I376" s="287"/>
      <c r="J376" s="246">
        <f t="shared" si="16"/>
        <v>0</v>
      </c>
      <c r="K376" s="246"/>
      <c r="L376" s="279"/>
    </row>
    <row r="377" spans="1:12" hidden="1">
      <c r="A377" s="182"/>
      <c r="B377" s="182" t="s">
        <v>4504</v>
      </c>
      <c r="C377" s="262" t="str">
        <f>IFERROR(VLOOKUP(B377,'ПО КОРИСНИЦИМА'!$C$16:$S$1902,5,FALSE),"")</f>
        <v/>
      </c>
      <c r="D377" s="248">
        <f>SUMIF('ПО КОРИСНИЦИМА'!$G$16:$G$1902,"Свега за пројекат 1801-П13:",'ПО КОРИСНИЦИМА'!$H$16:$H$1902)</f>
        <v>0</v>
      </c>
      <c r="E377" s="248"/>
      <c r="F377" s="280"/>
      <c r="G377" s="249">
        <f>SUMIF('ПО КОРИСНИЦИМА'!$G$16:$G$1902,"Свега за пројекат 1801-П13:",'ПО КОРИСНИЦИМА'!$L$16:$L$1902)</f>
        <v>0</v>
      </c>
      <c r="H377" s="249"/>
      <c r="I377" s="287"/>
      <c r="J377" s="246">
        <f t="shared" si="16"/>
        <v>0</v>
      </c>
      <c r="K377" s="246"/>
      <c r="L377" s="279"/>
    </row>
    <row r="378" spans="1:12" hidden="1">
      <c r="A378" s="182"/>
      <c r="B378" s="182" t="s">
        <v>4505</v>
      </c>
      <c r="C378" s="262" t="str">
        <f>IFERROR(VLOOKUP(B378,'ПО КОРИСНИЦИМА'!$C$16:$S$1902,5,FALSE),"")</f>
        <v/>
      </c>
      <c r="D378" s="248">
        <f>SUMIF('ПО КОРИСНИЦИМА'!$G$16:$G$1902,"Свега за пројекат 1801-П14:",'ПО КОРИСНИЦИМА'!$H$16:$H$1902)</f>
        <v>0</v>
      </c>
      <c r="E378" s="248"/>
      <c r="F378" s="280"/>
      <c r="G378" s="249">
        <f>SUMIF('ПО КОРИСНИЦИМА'!$G$16:$G$1902,"Свега за пројекат 1801-П14:",'ПО КОРИСНИЦИМА'!$L$16:$L$1902)</f>
        <v>0</v>
      </c>
      <c r="H378" s="249"/>
      <c r="I378" s="287"/>
      <c r="J378" s="246">
        <f t="shared" si="16"/>
        <v>0</v>
      </c>
      <c r="K378" s="246"/>
      <c r="L378" s="279"/>
    </row>
    <row r="379" spans="1:12" hidden="1">
      <c r="A379" s="182"/>
      <c r="B379" s="182" t="s">
        <v>4506</v>
      </c>
      <c r="C379" s="262" t="str">
        <f>IFERROR(VLOOKUP(B379,'ПО КОРИСНИЦИМА'!$C$16:$S$1902,5,FALSE),"")</f>
        <v/>
      </c>
      <c r="D379" s="248">
        <f>SUMIF('ПО КОРИСНИЦИМА'!$G$16:$G$1902,"Свега за пројекат 1801-П15:",'ПО КОРИСНИЦИМА'!$H$16:$H$1902)</f>
        <v>0</v>
      </c>
      <c r="E379" s="248"/>
      <c r="F379" s="280"/>
      <c r="G379" s="249">
        <f>SUMIF('ПО КОРИСНИЦИМА'!$G$16:$G$1902,"Свега за пројекат 1801-П15:",'ПО КОРИСНИЦИМА'!$L$16:$L$1902)</f>
        <v>0</v>
      </c>
      <c r="H379" s="249"/>
      <c r="I379" s="287"/>
      <c r="J379" s="246">
        <f t="shared" si="16"/>
        <v>0</v>
      </c>
      <c r="K379" s="246"/>
      <c r="L379" s="279"/>
    </row>
    <row r="380" spans="1:12" hidden="1">
      <c r="A380" s="182"/>
      <c r="B380" s="182" t="s">
        <v>4507</v>
      </c>
      <c r="C380" s="262" t="str">
        <f>IFERROR(VLOOKUP(B380,'ПО КОРИСНИЦИМА'!$C$16:$S$1902,5,FALSE),"")</f>
        <v/>
      </c>
      <c r="D380" s="248">
        <f>SUMIF('ПО КОРИСНИЦИМА'!$G$16:$G$1902,"Свега за пројекат 1801-П16:",'ПО КОРИСНИЦИМА'!$H$16:$H$1902)</f>
        <v>0</v>
      </c>
      <c r="E380" s="248"/>
      <c r="F380" s="280"/>
      <c r="G380" s="249">
        <f>SUMIF('ПО КОРИСНИЦИМА'!$G$16:$G$1902,"Свега за пројекат 1801-П16:",'ПО КОРИСНИЦИМА'!$L$16:$L$1902)</f>
        <v>0</v>
      </c>
      <c r="H380" s="249"/>
      <c r="I380" s="287"/>
      <c r="J380" s="246">
        <f t="shared" si="16"/>
        <v>0</v>
      </c>
      <c r="K380" s="246"/>
      <c r="L380" s="279"/>
    </row>
    <row r="381" spans="1:12" hidden="1">
      <c r="A381" s="182"/>
      <c r="B381" s="182" t="s">
        <v>4508</v>
      </c>
      <c r="C381" s="262" t="str">
        <f>IFERROR(VLOOKUP(B381,'ПО КОРИСНИЦИМА'!$C$16:$S$1902,5,FALSE),"")</f>
        <v/>
      </c>
      <c r="D381" s="248">
        <f>SUMIF('ПО КОРИСНИЦИМА'!$G$16:$G$1902,"Свега за пројекат 1801-П17:",'ПО КОРИСНИЦИМА'!$H$16:$H$1902)</f>
        <v>0</v>
      </c>
      <c r="E381" s="248"/>
      <c r="F381" s="280"/>
      <c r="G381" s="249">
        <f>SUMIF('ПО КОРИСНИЦИМА'!$G$16:$G$1902,"Свега за пројекат 1801-П17:",'ПО КОРИСНИЦИМА'!$L$16:$L$1902)</f>
        <v>0</v>
      </c>
      <c r="H381" s="249"/>
      <c r="I381" s="287"/>
      <c r="J381" s="246">
        <f t="shared" si="16"/>
        <v>0</v>
      </c>
      <c r="K381" s="246"/>
      <c r="L381" s="279"/>
    </row>
    <row r="382" spans="1:12" hidden="1">
      <c r="A382" s="182"/>
      <c r="B382" s="182" t="s">
        <v>4509</v>
      </c>
      <c r="C382" s="262" t="str">
        <f>IFERROR(VLOOKUP(B382,'ПО КОРИСНИЦИМА'!$C$16:$S$1902,5,FALSE),"")</f>
        <v/>
      </c>
      <c r="D382" s="248">
        <f>SUMIF('ПО КОРИСНИЦИМА'!$G$16:$G$1902,"Свега за пројекат 1801-П18:",'ПО КОРИСНИЦИМА'!$H$16:$H$1902)</f>
        <v>0</v>
      </c>
      <c r="E382" s="248"/>
      <c r="F382" s="280"/>
      <c r="G382" s="249">
        <f>SUMIF('ПО КОРИСНИЦИМА'!$G$16:$G$1902,"Свега за пројекат 1801-П18:",'ПО КОРИСНИЦИМА'!$L$16:$L$1902)</f>
        <v>0</v>
      </c>
      <c r="H382" s="249"/>
      <c r="I382" s="287"/>
      <c r="J382" s="246">
        <f t="shared" si="16"/>
        <v>0</v>
      </c>
      <c r="K382" s="246"/>
      <c r="L382" s="279"/>
    </row>
    <row r="383" spans="1:12" hidden="1">
      <c r="A383" s="182"/>
      <c r="B383" s="182" t="s">
        <v>4510</v>
      </c>
      <c r="C383" s="262" t="str">
        <f>IFERROR(VLOOKUP(B383,'ПО КОРИСНИЦИМА'!$C$16:$S$1902,5,FALSE),"")</f>
        <v/>
      </c>
      <c r="D383" s="248">
        <f>SUMIF('ПО КОРИСНИЦИМА'!$G$16:$G$1902,"Свега за пројекат 1801-П19:",'ПО КОРИСНИЦИМА'!$H$16:$H$1902)</f>
        <v>0</v>
      </c>
      <c r="E383" s="248"/>
      <c r="F383" s="280"/>
      <c r="G383" s="249">
        <f>SUMIF('ПО КОРИСНИЦИМА'!$G$16:$G$1902,"Свега за пројекат 1801-П19:",'ПО КОРИСНИЦИМА'!$L$16:$L$1902)</f>
        <v>0</v>
      </c>
      <c r="H383" s="249"/>
      <c r="I383" s="287"/>
      <c r="J383" s="246">
        <f t="shared" si="16"/>
        <v>0</v>
      </c>
      <c r="K383" s="246"/>
      <c r="L383" s="279"/>
    </row>
    <row r="384" spans="1:12" hidden="1">
      <c r="A384" s="182"/>
      <c r="B384" s="182" t="s">
        <v>4511</v>
      </c>
      <c r="C384" s="262" t="str">
        <f>IFERROR(VLOOKUP(B384,'ПО КОРИСНИЦИМА'!$C$16:$S$1902,5,FALSE),"")</f>
        <v/>
      </c>
      <c r="D384" s="248">
        <f>SUMIF('ПО КОРИСНИЦИМА'!$G$16:$G$1902,"Свега за пројекат 1801-П20:",'ПО КОРИСНИЦИМА'!$H$16:$H$1902)</f>
        <v>0</v>
      </c>
      <c r="E384" s="248"/>
      <c r="F384" s="280"/>
      <c r="G384" s="249">
        <f>SUMIF('ПО КОРИСНИЦИМА'!$G$16:$G$1902,"Свега за пројекат 1801-П20:",'ПО КОРИСНИЦИМА'!$L$16:$L$1902)</f>
        <v>0</v>
      </c>
      <c r="H384" s="249"/>
      <c r="I384" s="287"/>
      <c r="J384" s="246">
        <f t="shared" si="16"/>
        <v>0</v>
      </c>
      <c r="K384" s="246"/>
      <c r="L384" s="279"/>
    </row>
    <row r="385" spans="1:13" hidden="1">
      <c r="A385" s="182"/>
      <c r="B385" s="182" t="s">
        <v>4512</v>
      </c>
      <c r="C385" s="262" t="str">
        <f>IFERROR(VLOOKUP(B385,'ПО КОРИСНИЦИМА'!$C$16:$S$1902,5,FALSE),"")</f>
        <v/>
      </c>
      <c r="D385" s="248">
        <f>SUMIF('ПО КОРИСНИЦИМА'!$G$16:$G$1902,"Свега за пројекат 1801-П21:",'ПО КОРИСНИЦИМА'!$H$16:$H$1902)</f>
        <v>0</v>
      </c>
      <c r="E385" s="248"/>
      <c r="F385" s="280"/>
      <c r="G385" s="249">
        <f>SUMIF('ПО КОРИСНИЦИМА'!$G$16:$G$1902,"Свега за пројекат 1801-П21:",'ПО КОРИСНИЦИМА'!$L$16:$L$1902)</f>
        <v>0</v>
      </c>
      <c r="H385" s="249"/>
      <c r="I385" s="287"/>
      <c r="J385" s="246">
        <f t="shared" si="16"/>
        <v>0</v>
      </c>
      <c r="K385" s="246"/>
      <c r="L385" s="279"/>
    </row>
    <row r="386" spans="1:13" hidden="1">
      <c r="A386" s="182"/>
      <c r="B386" s="182" t="s">
        <v>4513</v>
      </c>
      <c r="C386" s="262" t="str">
        <f>IFERROR(VLOOKUP(B386,'ПО КОРИСНИЦИМА'!$C$16:$S$1902,5,FALSE),"")</f>
        <v/>
      </c>
      <c r="D386" s="248">
        <f>SUMIF('ПО КОРИСНИЦИМА'!$G$16:$G$1902,"Свега за пројекат 1801-П22:",'ПО КОРИСНИЦИМА'!$H$16:$H$1902)</f>
        <v>0</v>
      </c>
      <c r="E386" s="248"/>
      <c r="F386" s="280"/>
      <c r="G386" s="249">
        <f>SUMIF('ПО КОРИСНИЦИМА'!$G$16:$G$1902,"Свега за пројекат 1801-П22:",'ПО КОРИСНИЦИМА'!$L$16:$L$1902)</f>
        <v>0</v>
      </c>
      <c r="H386" s="249"/>
      <c r="I386" s="287"/>
      <c r="J386" s="246">
        <f t="shared" si="16"/>
        <v>0</v>
      </c>
      <c r="K386" s="246"/>
      <c r="L386" s="279"/>
    </row>
    <row r="387" spans="1:13" hidden="1">
      <c r="A387" s="182"/>
      <c r="B387" s="182" t="s">
        <v>4514</v>
      </c>
      <c r="C387" s="262" t="str">
        <f>IFERROR(VLOOKUP(B387,'ПО КОРИСНИЦИМА'!$C$16:$S$1902,5,FALSE),"")</f>
        <v/>
      </c>
      <c r="D387" s="248">
        <f>SUMIF('ПО КОРИСНИЦИМА'!$G$16:$G$1902,"Свега за пројекат 1801-П23:",'ПО КОРИСНИЦИМА'!$H$16:$H$1902)</f>
        <v>0</v>
      </c>
      <c r="E387" s="248"/>
      <c r="F387" s="280"/>
      <c r="G387" s="249">
        <f>SUMIF('ПО КОРИСНИЦИМА'!$G$16:$G$1902,"Свега за пројекат 1801-П23:",'ПО КОРИСНИЦИМА'!$L$16:$L$1902)</f>
        <v>0</v>
      </c>
      <c r="H387" s="249"/>
      <c r="I387" s="287"/>
      <c r="J387" s="246">
        <f t="shared" si="16"/>
        <v>0</v>
      </c>
      <c r="K387" s="246"/>
      <c r="L387" s="279"/>
    </row>
    <row r="388" spans="1:13" hidden="1">
      <c r="A388" s="182"/>
      <c r="B388" s="182" t="s">
        <v>4515</v>
      </c>
      <c r="C388" s="262" t="str">
        <f>IFERROR(VLOOKUP(B388,'ПО КОРИСНИЦИМА'!$C$16:$S$1902,5,FALSE),"")</f>
        <v/>
      </c>
      <c r="D388" s="248">
        <f>SUMIF('ПО КОРИСНИЦИМА'!$G$16:$G$1902,"Свега за пројекат 1801-П24:",'ПО КОРИСНИЦИМА'!$H$16:$H$1902)</f>
        <v>0</v>
      </c>
      <c r="E388" s="248"/>
      <c r="F388" s="280"/>
      <c r="G388" s="249">
        <f>SUMIF('ПО КОРИСНИЦИМА'!$G$16:$G$1902,"Свега за пројекат 1801-П24:",'ПО КОРИСНИЦИМА'!$L$16:$L$1902)</f>
        <v>0</v>
      </c>
      <c r="H388" s="249"/>
      <c r="I388" s="287"/>
      <c r="J388" s="246">
        <f t="shared" si="16"/>
        <v>0</v>
      </c>
      <c r="K388" s="246"/>
      <c r="L388" s="279"/>
    </row>
    <row r="389" spans="1:13" hidden="1">
      <c r="A389" s="182"/>
      <c r="B389" s="182" t="s">
        <v>4516</v>
      </c>
      <c r="C389" s="262" t="str">
        <f>IFERROR(VLOOKUP(B389,'ПО КОРИСНИЦИМА'!$C$16:$S$1902,5,FALSE),"")</f>
        <v/>
      </c>
      <c r="D389" s="248">
        <f>SUMIF('ПО КОРИСНИЦИМА'!$G$16:$G$1902,"Свега за пројекат 1801-П25:",'ПО КОРИСНИЦИМА'!$H$16:$H$1902)</f>
        <v>0</v>
      </c>
      <c r="E389" s="248"/>
      <c r="F389" s="280"/>
      <c r="G389" s="249">
        <f>SUMIF('ПО КОРИСНИЦИМА'!$G$16:$G$1902,"Свега за пројекат 1801-П25:",'ПО КОРИСНИЦИМА'!$L$16:$L$1902)</f>
        <v>0</v>
      </c>
      <c r="H389" s="249"/>
      <c r="I389" s="287"/>
      <c r="J389" s="246">
        <f t="shared" si="16"/>
        <v>0</v>
      </c>
      <c r="K389" s="246"/>
      <c r="L389" s="279"/>
    </row>
    <row r="390" spans="1:13" hidden="1">
      <c r="A390" s="182"/>
      <c r="B390" s="182" t="s">
        <v>4517</v>
      </c>
      <c r="C390" s="262" t="str">
        <f>IFERROR(VLOOKUP(B390,'ПО КОРИСНИЦИМА'!$C$16:$S$1902,5,FALSE),"")</f>
        <v/>
      </c>
      <c r="D390" s="248">
        <f>SUMIF('ПО КОРИСНИЦИМА'!$G$16:$G$1902,"Свега за пројекат 1801-П26:",'ПО КОРИСНИЦИМА'!$H$16:$H$1902)</f>
        <v>0</v>
      </c>
      <c r="E390" s="248"/>
      <c r="F390" s="280"/>
      <c r="G390" s="249">
        <f>SUMIF('ПО КОРИСНИЦИМА'!$G$16:$G$1902,"Свега за пројекат 1801-П26:",'ПО КОРИСНИЦИМА'!$L$16:$L$1902)</f>
        <v>0</v>
      </c>
      <c r="H390" s="249"/>
      <c r="I390" s="287"/>
      <c r="J390" s="246">
        <f t="shared" si="16"/>
        <v>0</v>
      </c>
      <c r="K390" s="246"/>
      <c r="L390" s="279"/>
    </row>
    <row r="391" spans="1:13" hidden="1">
      <c r="A391" s="182"/>
      <c r="B391" s="182" t="s">
        <v>4518</v>
      </c>
      <c r="C391" s="262" t="str">
        <f>IFERROR(VLOOKUP(B391,'ПО КОРИСНИЦИМА'!$C$16:$S$1902,5,FALSE),"")</f>
        <v/>
      </c>
      <c r="D391" s="248">
        <f>SUMIF('ПО КОРИСНИЦИМА'!$G$16:$G$1902,"Свега за пројекат 1801-П27:",'ПО КОРИСНИЦИМА'!$H$16:$H$1902)</f>
        <v>0</v>
      </c>
      <c r="E391" s="248"/>
      <c r="F391" s="280"/>
      <c r="G391" s="249">
        <f>SUMIF('ПО КОРИСНИЦИМА'!$G$16:$G$1902,"Свега за пројекат 1801-П27:",'ПО КОРИСНИЦИМА'!$L$16:$L$1902)</f>
        <v>0</v>
      </c>
      <c r="H391" s="249"/>
      <c r="I391" s="287"/>
      <c r="J391" s="246">
        <f t="shared" si="16"/>
        <v>0</v>
      </c>
      <c r="K391" s="246"/>
      <c r="L391" s="279"/>
    </row>
    <row r="392" spans="1:13" hidden="1">
      <c r="A392" s="182"/>
      <c r="B392" s="182" t="s">
        <v>4519</v>
      </c>
      <c r="C392" s="262" t="str">
        <f>IFERROR(VLOOKUP(B392,'ПО КОРИСНИЦИМА'!$C$16:$S$1902,5,FALSE),"")</f>
        <v/>
      </c>
      <c r="D392" s="248">
        <f>SUMIF('ПО КОРИСНИЦИМА'!$G$16:$G$1902,"Свега за пројекат 1801-П28:",'ПО КОРИСНИЦИМА'!$H$16:$H$1902)</f>
        <v>0</v>
      </c>
      <c r="E392" s="248"/>
      <c r="F392" s="280"/>
      <c r="G392" s="249">
        <f>SUMIF('ПО КОРИСНИЦИМА'!$G$16:$G$1902,"Свега за пројекат 1801-П28:",'ПО КОРИСНИЦИМА'!$L$16:$L$1902)</f>
        <v>0</v>
      </c>
      <c r="H392" s="249"/>
      <c r="I392" s="287"/>
      <c r="J392" s="246">
        <f t="shared" si="16"/>
        <v>0</v>
      </c>
      <c r="K392" s="246"/>
      <c r="L392" s="279"/>
    </row>
    <row r="393" spans="1:13" hidden="1">
      <c r="A393" s="182"/>
      <c r="B393" s="182" t="s">
        <v>4520</v>
      </c>
      <c r="C393" s="262" t="str">
        <f>IFERROR(VLOOKUP(B393,'ПО КОРИСНИЦИМА'!$C$16:$S$1902,5,FALSE),"")</f>
        <v/>
      </c>
      <c r="D393" s="248">
        <f>SUMIF('ПО КОРИСНИЦИМА'!$G$16:$G$1902,"Свега за пројекат 1801-П29:",'ПО КОРИСНИЦИМА'!$H$16:$H$1902)</f>
        <v>0</v>
      </c>
      <c r="E393" s="248"/>
      <c r="F393" s="280"/>
      <c r="G393" s="249">
        <f>SUMIF('ПО КОРИСНИЦИМА'!$G$16:$G$1902,"Свега за пројекат 1801-П29:",'ПО КОРИСНИЦИМА'!$L$16:$L$1902)</f>
        <v>0</v>
      </c>
      <c r="H393" s="249"/>
      <c r="I393" s="287"/>
      <c r="J393" s="246">
        <f t="shared" si="16"/>
        <v>0</v>
      </c>
      <c r="K393" s="246"/>
      <c r="L393" s="279"/>
    </row>
    <row r="394" spans="1:13" hidden="1">
      <c r="A394" s="183"/>
      <c r="B394" s="182" t="s">
        <v>4521</v>
      </c>
      <c r="C394" s="262" t="str">
        <f>IFERROR(VLOOKUP(B394,'ПО КОРИСНИЦИМА'!$C$16:$S$1902,5,FALSE),"")</f>
        <v/>
      </c>
      <c r="D394" s="248">
        <f>SUMIF('ПО КОРИСНИЦИМА'!$G$16:$G$1902,"Свега за пројекат 1801-П30:",'ПО КОРИСНИЦИМА'!$H$16:$H$1902)</f>
        <v>0</v>
      </c>
      <c r="E394" s="248"/>
      <c r="F394" s="280"/>
      <c r="G394" s="249">
        <f>SUMIF('ПО КОРИСНИЦИМА'!$G$16:$G$1902,"Свега за пројекат 1801-П30:",'ПО КОРИСНИЦИМА'!$L$16:$L$1902)</f>
        <v>0</v>
      </c>
      <c r="H394" s="249"/>
      <c r="I394" s="287"/>
      <c r="J394" s="246">
        <f t="shared" si="16"/>
        <v>0</v>
      </c>
      <c r="K394" s="272"/>
      <c r="L394" s="294"/>
    </row>
    <row r="395" spans="1:13" s="180" customFormat="1" ht="25.5">
      <c r="A395" s="173" t="s">
        <v>3596</v>
      </c>
      <c r="B395" s="174"/>
      <c r="C395" s="260" t="s">
        <v>5066</v>
      </c>
      <c r="D395" s="242">
        <f>SUM(D396:D499)</f>
        <v>16364575</v>
      </c>
      <c r="E395" s="242">
        <f>SUM(E396:E499)</f>
        <v>7518439.2500000009</v>
      </c>
      <c r="F395" s="282">
        <f>E395/D395</f>
        <v>0.45943382275433375</v>
      </c>
      <c r="G395" s="243">
        <f>SUM(G396:G499)</f>
        <v>54491336</v>
      </c>
      <c r="H395" s="243">
        <f>SUM(H396:H499)</f>
        <v>250153.01000000004</v>
      </c>
      <c r="I395" s="289">
        <f>H395/G395</f>
        <v>4.5906932801207155E-3</v>
      </c>
      <c r="J395" s="242">
        <f t="shared" si="16"/>
        <v>70855911</v>
      </c>
      <c r="K395" s="242">
        <f>E395+H395</f>
        <v>7768592.2600000007</v>
      </c>
      <c r="L395" s="282">
        <f>K395/J395</f>
        <v>0.10963929685414674</v>
      </c>
      <c r="M395" s="606"/>
    </row>
    <row r="396" spans="1:13" ht="25.5">
      <c r="A396" s="176"/>
      <c r="B396" s="604" t="s">
        <v>4065</v>
      </c>
      <c r="C396" s="264" t="s">
        <v>4064</v>
      </c>
      <c r="D396" s="244">
        <f>SUMIF('ПО КОРИСНИЦИМА'!$G$16:$G$1902,"Свега за програмску активност 1201-0001:",'ПО КОРИСНИЦИМА'!$H$16:$H$1902)</f>
        <v>11514575</v>
      </c>
      <c r="E396" s="244">
        <f>SUMIF('ПО КОРИСНИЦИМА'!$G$16:$G$1902,"Свега за програмску активност 1201-0001:",'ПО КОРИСНИЦИМА'!$I$16:$I$1902)</f>
        <v>6868439.2500000009</v>
      </c>
      <c r="F396" s="278">
        <f>E396/D396</f>
        <v>0.59649958856492757</v>
      </c>
      <c r="G396" s="245">
        <f>SUMIF('ПО КОРИСНИЦИМА'!$G$16:$G$1902,"Свега за програмску активност 1201-0001:",'ПО КОРИСНИЦИМА'!$L$16:$L$1902)</f>
        <v>507000</v>
      </c>
      <c r="H396" s="245">
        <f>SUMIF('ПО КОРИСНИЦИМА'!$G$16:$G$1902,"Свега за програмску активност 1201-0001:",'ПО КОРИСНИЦИМА'!$M$16:$M$1902)</f>
        <v>250153.01000000004</v>
      </c>
      <c r="I396" s="285">
        <f>H396/G396</f>
        <v>0.49339844181459575</v>
      </c>
      <c r="J396" s="244">
        <f t="shared" si="16"/>
        <v>12021575</v>
      </c>
      <c r="K396" s="244">
        <f>E396+H396</f>
        <v>7118592.2600000007</v>
      </c>
      <c r="L396" s="278">
        <f>K396/J396</f>
        <v>0.59215138282629365</v>
      </c>
    </row>
    <row r="397" spans="1:13" ht="38.25">
      <c r="A397" s="178"/>
      <c r="B397" s="603" t="s">
        <v>5068</v>
      </c>
      <c r="C397" s="270" t="s">
        <v>5067</v>
      </c>
      <c r="D397" s="246">
        <f>SUMIF('ПО КОРИСНИЦИМА'!$G$16:$G$1902,"Свега за програмску активност 1201-0003:",'ПО КОРИСНИЦИМА'!$H$16:$H$1902)</f>
        <v>1600000</v>
      </c>
      <c r="E397" s="246">
        <f>SUMIF('ПО КОРИСНИЦИМА'!$G$16:$G$1902,"Свега за програмску активност 1201-0003:",'ПО КОРИСНИЦИМА'!$I$16:$I$1902)</f>
        <v>0</v>
      </c>
      <c r="F397" s="279"/>
      <c r="G397" s="247">
        <f>SUMIF('ПО КОРИСНИЦИМА'!$G$16:$G$1902,"Свега за програмску активност 1201-0003:",'ПО КОРИСНИЦИМА'!$L$16:$L$1902)</f>
        <v>0</v>
      </c>
      <c r="H397" s="247">
        <f>SUMIF('ПО КОРИСНИЦИМА'!$G$16:$G$1902,"Свега за програмску активност 1201-0003:",'ПО КОРИСНИЦИМА'!$M$16:$M$1902)</f>
        <v>0</v>
      </c>
      <c r="I397" s="286"/>
      <c r="J397" s="246">
        <f t="shared" si="16"/>
        <v>1600000</v>
      </c>
      <c r="K397" s="246">
        <f>E397+H397</f>
        <v>0</v>
      </c>
      <c r="L397" s="279"/>
    </row>
    <row r="398" spans="1:13" ht="39" customHeight="1">
      <c r="A398" s="428"/>
      <c r="B398" s="430" t="s">
        <v>4916</v>
      </c>
      <c r="C398" s="429" t="s">
        <v>4917</v>
      </c>
      <c r="D398" s="419">
        <f>SUMIF('ПО КОРИСНИЦИМА'!$G$16:$G$1902,"Свега за програмску активност 1201-0004:",'ПО КОРИСНИЦИМА'!$H$16:$H$1902)</f>
        <v>3000000</v>
      </c>
      <c r="E398" s="419">
        <f>SUMIF('ПО КОРИСНИЦИМА'!$G$16:$G$1902,"Свега за програмску активност 1201-0004:",'ПО КОРИСНИЦИМА'!$I$16:$I$1902)</f>
        <v>650000</v>
      </c>
      <c r="F398" s="420">
        <f>E398/D398</f>
        <v>0.21666666666666667</v>
      </c>
      <c r="G398" s="421">
        <f>SUMIF('ПО КОРИСНИЦИМА'!$G$16:$G$1902,"Свега за програмску активност 1201-0004:",'ПО КОРИСНИЦИМА'!$L$16:$L$1902)</f>
        <v>0</v>
      </c>
      <c r="H398" s="421">
        <f>SUMIF('ПО КОРИСНИЦИМА'!$G$16:$G$1902,"Свега за програмску активност 1201-0004:",'ПО КОРИСНИЦИМА'!$M$16:$M$1902)</f>
        <v>0</v>
      </c>
      <c r="I398" s="422"/>
      <c r="J398" s="419">
        <f>D398+G398</f>
        <v>3000000</v>
      </c>
      <c r="K398" s="419">
        <f>E398+H398</f>
        <v>650000</v>
      </c>
      <c r="L398" s="420">
        <f>K398/J398</f>
        <v>0.21666666666666667</v>
      </c>
    </row>
    <row r="399" spans="1:13" ht="39" customHeight="1">
      <c r="A399" s="428"/>
      <c r="B399" s="430" t="s">
        <v>5425</v>
      </c>
      <c r="C399" s="1136" t="s">
        <v>5523</v>
      </c>
      <c r="D399" s="419">
        <v>250000</v>
      </c>
      <c r="E399" s="419"/>
      <c r="F399" s="420"/>
      <c r="G399" s="421">
        <v>500000</v>
      </c>
      <c r="H399" s="421"/>
      <c r="I399" s="422"/>
      <c r="J399" s="419">
        <f>D399+G399</f>
        <v>750000</v>
      </c>
      <c r="K399" s="419"/>
      <c r="L399" s="420"/>
    </row>
    <row r="400" spans="1:13" ht="39" customHeight="1">
      <c r="A400" s="428"/>
      <c r="B400" s="185" t="s">
        <v>5504</v>
      </c>
      <c r="C400" s="607" t="str">
        <f>IFERROR(VLOOKUP(B400,'ПО КОРИСНИЦИМА'!$C$16:$S$1902,5,FALSE),"")</f>
        <v>Санација и конзерваторски радови зграде бившег среског начелства</v>
      </c>
      <c r="D400" s="419">
        <v>0</v>
      </c>
      <c r="E400" s="419"/>
      <c r="F400" s="420"/>
      <c r="G400" s="421">
        <v>29797998</v>
      </c>
      <c r="H400" s="421"/>
      <c r="I400" s="422"/>
      <c r="J400" s="419">
        <f>G400:G401</f>
        <v>29797998</v>
      </c>
      <c r="K400" s="419"/>
      <c r="L400" s="420"/>
    </row>
    <row r="401" spans="1:12" ht="39" customHeight="1">
      <c r="A401" s="428"/>
      <c r="B401" s="430" t="s">
        <v>5509</v>
      </c>
      <c r="C401" s="429" t="s">
        <v>5524</v>
      </c>
      <c r="D401" s="419">
        <v>0</v>
      </c>
      <c r="E401" s="419"/>
      <c r="F401" s="420"/>
      <c r="G401" s="421">
        <v>15498418</v>
      </c>
      <c r="H401" s="421"/>
      <c r="I401" s="422"/>
      <c r="J401" s="419">
        <f>G401</f>
        <v>15498418</v>
      </c>
      <c r="K401" s="419"/>
      <c r="L401" s="420"/>
    </row>
    <row r="402" spans="1:12" ht="39" customHeight="1">
      <c r="A402" s="428"/>
      <c r="B402" s="430" t="s">
        <v>5514</v>
      </c>
      <c r="C402" s="429" t="s">
        <v>5525</v>
      </c>
      <c r="D402" s="419">
        <v>0</v>
      </c>
      <c r="E402" s="419"/>
      <c r="F402" s="420"/>
      <c r="G402" s="421">
        <v>4987920</v>
      </c>
      <c r="H402" s="421"/>
      <c r="I402" s="422"/>
      <c r="J402" s="419">
        <f>G402</f>
        <v>4987920</v>
      </c>
      <c r="K402" s="419"/>
      <c r="L402" s="420"/>
    </row>
    <row r="403" spans="1:12" ht="39" customHeight="1">
      <c r="A403" s="428"/>
      <c r="B403" s="430" t="s">
        <v>5526</v>
      </c>
      <c r="C403" s="429" t="s">
        <v>5527</v>
      </c>
      <c r="D403" s="419">
        <v>0</v>
      </c>
      <c r="E403" s="419"/>
      <c r="F403" s="420"/>
      <c r="G403" s="421">
        <v>3200000</v>
      </c>
      <c r="H403" s="421"/>
      <c r="I403" s="422"/>
      <c r="J403" s="419">
        <f>G403:G403</f>
        <v>3200000</v>
      </c>
      <c r="K403" s="419"/>
      <c r="L403" s="420"/>
    </row>
    <row r="404" spans="1:12" ht="39" hidden="1" customHeight="1">
      <c r="A404" s="428"/>
      <c r="B404" s="430"/>
      <c r="C404" s="429"/>
      <c r="D404" s="419"/>
      <c r="E404" s="419"/>
      <c r="F404" s="420"/>
      <c r="G404" s="421"/>
      <c r="H404" s="421"/>
      <c r="I404" s="422"/>
      <c r="J404" s="419"/>
      <c r="K404" s="419"/>
      <c r="L404" s="420"/>
    </row>
    <row r="405" spans="1:12" ht="39" hidden="1" customHeight="1">
      <c r="A405" s="428"/>
      <c r="B405" s="430"/>
      <c r="C405" s="429"/>
      <c r="D405" s="419"/>
      <c r="E405" s="419"/>
      <c r="F405" s="420"/>
      <c r="G405" s="421"/>
      <c r="H405" s="421"/>
      <c r="I405" s="422"/>
      <c r="J405" s="419"/>
      <c r="K405" s="419"/>
      <c r="L405" s="420"/>
    </row>
    <row r="406" spans="1:12" ht="39" hidden="1" customHeight="1">
      <c r="A406" s="428"/>
      <c r="B406" s="430"/>
      <c r="C406" s="429"/>
      <c r="D406" s="419"/>
      <c r="E406" s="419"/>
      <c r="F406" s="420"/>
      <c r="G406" s="421"/>
      <c r="H406" s="421"/>
      <c r="I406" s="422"/>
      <c r="J406" s="419"/>
      <c r="K406" s="419"/>
      <c r="L406" s="420"/>
    </row>
    <row r="407" spans="1:12" ht="39" hidden="1" customHeight="1">
      <c r="A407" s="428"/>
      <c r="B407" s="430"/>
      <c r="C407" s="429"/>
      <c r="D407" s="419"/>
      <c r="E407" s="419"/>
      <c r="F407" s="420"/>
      <c r="G407" s="421"/>
      <c r="H407" s="421"/>
      <c r="I407" s="422"/>
      <c r="J407" s="419"/>
      <c r="K407" s="419"/>
      <c r="L407" s="420"/>
    </row>
    <row r="408" spans="1:12" ht="39" hidden="1" customHeight="1">
      <c r="A408" s="428"/>
      <c r="B408" s="430"/>
      <c r="C408" s="429"/>
      <c r="D408" s="419"/>
      <c r="E408" s="419"/>
      <c r="F408" s="420"/>
      <c r="G408" s="421"/>
      <c r="H408" s="421"/>
      <c r="I408" s="422"/>
      <c r="J408" s="419"/>
      <c r="K408" s="419"/>
      <c r="L408" s="420"/>
    </row>
    <row r="409" spans="1:12" ht="39" hidden="1" customHeight="1">
      <c r="A409" s="428"/>
      <c r="B409" s="430"/>
      <c r="C409" s="429"/>
      <c r="D409" s="419"/>
      <c r="E409" s="419"/>
      <c r="F409" s="420"/>
      <c r="G409" s="421"/>
      <c r="H409" s="421"/>
      <c r="I409" s="422"/>
      <c r="J409" s="419"/>
      <c r="K409" s="419"/>
      <c r="L409" s="420"/>
    </row>
    <row r="410" spans="1:12" ht="39" hidden="1" customHeight="1">
      <c r="A410" s="428"/>
      <c r="B410" s="430"/>
      <c r="C410" s="429"/>
      <c r="D410" s="419"/>
      <c r="E410" s="419"/>
      <c r="F410" s="420"/>
      <c r="G410" s="421"/>
      <c r="H410" s="421"/>
      <c r="I410" s="422"/>
      <c r="J410" s="419"/>
      <c r="K410" s="419"/>
      <c r="L410" s="420"/>
    </row>
    <row r="411" spans="1:12" ht="39" hidden="1" customHeight="1">
      <c r="A411" s="428"/>
      <c r="B411" s="430"/>
      <c r="C411" s="429"/>
      <c r="D411" s="419"/>
      <c r="E411" s="419"/>
      <c r="F411" s="420"/>
      <c r="G411" s="421"/>
      <c r="H411" s="421"/>
      <c r="I411" s="422"/>
      <c r="J411" s="419"/>
      <c r="K411" s="419"/>
      <c r="L411" s="420"/>
    </row>
    <row r="412" spans="1:12" ht="39" hidden="1" customHeight="1">
      <c r="A412" s="428"/>
      <c r="B412" s="430"/>
      <c r="C412" s="429"/>
      <c r="D412" s="419"/>
      <c r="E412" s="419"/>
      <c r="F412" s="420"/>
      <c r="G412" s="421"/>
      <c r="H412" s="421"/>
      <c r="I412" s="422"/>
      <c r="J412" s="419"/>
      <c r="K412" s="419"/>
      <c r="L412" s="420"/>
    </row>
    <row r="413" spans="1:12" ht="39" hidden="1" customHeight="1">
      <c r="A413" s="428"/>
      <c r="B413" s="430"/>
      <c r="C413" s="429"/>
      <c r="D413" s="419"/>
      <c r="E413" s="419"/>
      <c r="F413" s="420"/>
      <c r="G413" s="421"/>
      <c r="H413" s="421"/>
      <c r="I413" s="422"/>
      <c r="J413" s="419"/>
      <c r="K413" s="419"/>
      <c r="L413" s="420"/>
    </row>
    <row r="414" spans="1:12" ht="39" hidden="1" customHeight="1">
      <c r="A414" s="428"/>
      <c r="B414" s="430"/>
      <c r="C414" s="429"/>
      <c r="D414" s="419"/>
      <c r="E414" s="419"/>
      <c r="F414" s="420"/>
      <c r="G414" s="421"/>
      <c r="H414" s="421"/>
      <c r="I414" s="422"/>
      <c r="J414" s="419"/>
      <c r="K414" s="419"/>
      <c r="L414" s="420"/>
    </row>
    <row r="415" spans="1:12" ht="39" hidden="1" customHeight="1">
      <c r="A415" s="428"/>
      <c r="B415" s="430"/>
      <c r="C415" s="429"/>
      <c r="D415" s="419"/>
      <c r="E415" s="419"/>
      <c r="F415" s="420"/>
      <c r="G415" s="421"/>
      <c r="H415" s="421"/>
      <c r="I415" s="422"/>
      <c r="J415" s="419"/>
      <c r="K415" s="419"/>
      <c r="L415" s="420"/>
    </row>
    <row r="416" spans="1:12" ht="39" hidden="1" customHeight="1">
      <c r="A416" s="428"/>
      <c r="B416" s="430"/>
      <c r="C416" s="429"/>
      <c r="D416" s="419"/>
      <c r="E416" s="419"/>
      <c r="F416" s="420"/>
      <c r="G416" s="421"/>
      <c r="H416" s="421"/>
      <c r="I416" s="422"/>
      <c r="J416" s="419"/>
      <c r="K416" s="419"/>
      <c r="L416" s="420"/>
    </row>
    <row r="417" spans="1:12" ht="39" hidden="1" customHeight="1">
      <c r="A417" s="428"/>
      <c r="B417" s="430"/>
      <c r="C417" s="429"/>
      <c r="D417" s="419"/>
      <c r="E417" s="419"/>
      <c r="F417" s="420"/>
      <c r="G417" s="421"/>
      <c r="H417" s="421"/>
      <c r="I417" s="422"/>
      <c r="J417" s="419"/>
      <c r="K417" s="419"/>
      <c r="L417" s="420"/>
    </row>
    <row r="418" spans="1:12" ht="39" hidden="1" customHeight="1">
      <c r="A418" s="428"/>
      <c r="B418" s="430"/>
      <c r="C418" s="429"/>
      <c r="D418" s="419"/>
      <c r="E418" s="419"/>
      <c r="F418" s="420"/>
      <c r="G418" s="421"/>
      <c r="H418" s="421"/>
      <c r="I418" s="422"/>
      <c r="J418" s="419"/>
      <c r="K418" s="419"/>
      <c r="L418" s="420"/>
    </row>
    <row r="419" spans="1:12" ht="39" hidden="1" customHeight="1">
      <c r="A419" s="428"/>
      <c r="B419" s="430"/>
      <c r="C419" s="429"/>
      <c r="D419" s="419"/>
      <c r="E419" s="419"/>
      <c r="F419" s="420"/>
      <c r="G419" s="421"/>
      <c r="H419" s="421"/>
      <c r="I419" s="422"/>
      <c r="J419" s="419"/>
      <c r="K419" s="419"/>
      <c r="L419" s="420"/>
    </row>
    <row r="420" spans="1:12" ht="39" hidden="1" customHeight="1">
      <c r="A420" s="428"/>
      <c r="B420" s="430"/>
      <c r="C420" s="429"/>
      <c r="D420" s="419"/>
      <c r="E420" s="419"/>
      <c r="F420" s="420"/>
      <c r="G420" s="421"/>
      <c r="H420" s="421"/>
      <c r="I420" s="422"/>
      <c r="J420" s="419"/>
      <c r="K420" s="419"/>
      <c r="L420" s="420"/>
    </row>
    <row r="421" spans="1:12" ht="39" hidden="1" customHeight="1">
      <c r="A421" s="428"/>
      <c r="B421" s="430"/>
      <c r="C421" s="429"/>
      <c r="D421" s="419"/>
      <c r="E421" s="419"/>
      <c r="F421" s="420"/>
      <c r="G421" s="421"/>
      <c r="H421" s="421"/>
      <c r="I421" s="422"/>
      <c r="J421" s="419"/>
      <c r="K421" s="419"/>
      <c r="L421" s="420"/>
    </row>
    <row r="422" spans="1:12" ht="39" hidden="1" customHeight="1">
      <c r="A422" s="428"/>
      <c r="B422" s="430"/>
      <c r="C422" s="429"/>
      <c r="D422" s="419"/>
      <c r="E422" s="419"/>
      <c r="F422" s="420"/>
      <c r="G422" s="421"/>
      <c r="H422" s="421"/>
      <c r="I422" s="422"/>
      <c r="J422" s="419"/>
      <c r="K422" s="419"/>
      <c r="L422" s="420"/>
    </row>
    <row r="423" spans="1:12" ht="39" hidden="1" customHeight="1">
      <c r="A423" s="428"/>
      <c r="B423" s="430"/>
      <c r="C423" s="429"/>
      <c r="D423" s="419"/>
      <c r="E423" s="419"/>
      <c r="F423" s="420"/>
      <c r="G423" s="421"/>
      <c r="H423" s="421"/>
      <c r="I423" s="422"/>
      <c r="J423" s="419"/>
      <c r="K423" s="419"/>
      <c r="L423" s="420"/>
    </row>
    <row r="424" spans="1:12" ht="39" hidden="1" customHeight="1">
      <c r="A424" s="428"/>
      <c r="B424" s="430"/>
      <c r="C424" s="429"/>
      <c r="D424" s="419"/>
      <c r="E424" s="419"/>
      <c r="F424" s="420"/>
      <c r="G424" s="421"/>
      <c r="H424" s="421"/>
      <c r="I424" s="422"/>
      <c r="J424" s="419"/>
      <c r="K424" s="419"/>
      <c r="L424" s="420"/>
    </row>
    <row r="425" spans="1:12" ht="39" hidden="1" customHeight="1">
      <c r="A425" s="428"/>
      <c r="B425" s="430"/>
      <c r="C425" s="429"/>
      <c r="D425" s="419"/>
      <c r="E425" s="419"/>
      <c r="F425" s="420"/>
      <c r="G425" s="421"/>
      <c r="H425" s="421"/>
      <c r="I425" s="422"/>
      <c r="J425" s="419"/>
      <c r="K425" s="419"/>
      <c r="L425" s="420"/>
    </row>
    <row r="426" spans="1:12" ht="39" hidden="1" customHeight="1">
      <c r="A426" s="428"/>
      <c r="B426" s="430"/>
      <c r="C426" s="429"/>
      <c r="D426" s="419"/>
      <c r="E426" s="419"/>
      <c r="F426" s="420"/>
      <c r="G426" s="421"/>
      <c r="H426" s="421"/>
      <c r="I426" s="422"/>
      <c r="J426" s="419"/>
      <c r="K426" s="419"/>
      <c r="L426" s="420"/>
    </row>
    <row r="427" spans="1:12" ht="39" hidden="1" customHeight="1">
      <c r="A427" s="428"/>
      <c r="B427" s="430"/>
      <c r="C427" s="429"/>
      <c r="D427" s="419"/>
      <c r="E427" s="419"/>
      <c r="F427" s="420"/>
      <c r="G427" s="421"/>
      <c r="H427" s="421"/>
      <c r="I427" s="422"/>
      <c r="J427" s="419"/>
      <c r="K427" s="419"/>
      <c r="L427" s="420"/>
    </row>
    <row r="428" spans="1:12" ht="39" hidden="1" customHeight="1">
      <c r="A428" s="428"/>
      <c r="B428" s="430"/>
      <c r="C428" s="429"/>
      <c r="D428" s="419"/>
      <c r="E428" s="419"/>
      <c r="F428" s="420"/>
      <c r="G428" s="421"/>
      <c r="H428" s="421"/>
      <c r="I428" s="422"/>
      <c r="J428" s="419"/>
      <c r="K428" s="419"/>
      <c r="L428" s="420"/>
    </row>
    <row r="429" spans="1:12" ht="39" hidden="1" customHeight="1">
      <c r="A429" s="428"/>
      <c r="B429" s="430"/>
      <c r="C429" s="429"/>
      <c r="D429" s="419"/>
      <c r="E429" s="419"/>
      <c r="F429" s="420"/>
      <c r="G429" s="421"/>
      <c r="H429" s="421"/>
      <c r="I429" s="422"/>
      <c r="J429" s="419"/>
      <c r="K429" s="419"/>
      <c r="L429" s="420"/>
    </row>
    <row r="430" spans="1:12" ht="39" hidden="1" customHeight="1">
      <c r="A430" s="428"/>
      <c r="B430" s="430"/>
      <c r="C430" s="429"/>
      <c r="D430" s="419"/>
      <c r="E430" s="419"/>
      <c r="F430" s="420"/>
      <c r="G430" s="421"/>
      <c r="H430" s="421"/>
      <c r="I430" s="422"/>
      <c r="J430" s="419"/>
      <c r="K430" s="419"/>
      <c r="L430" s="420"/>
    </row>
    <row r="431" spans="1:12" ht="39" hidden="1" customHeight="1">
      <c r="A431" s="428"/>
      <c r="B431" s="430"/>
      <c r="C431" s="429"/>
      <c r="D431" s="419"/>
      <c r="E431" s="419"/>
      <c r="F431" s="420"/>
      <c r="G431" s="421"/>
      <c r="H431" s="421"/>
      <c r="I431" s="422"/>
      <c r="J431" s="419"/>
      <c r="K431" s="419"/>
      <c r="L431" s="420"/>
    </row>
    <row r="432" spans="1:12" ht="39" hidden="1" customHeight="1">
      <c r="A432" s="428"/>
      <c r="B432" s="430"/>
      <c r="C432" s="429"/>
      <c r="D432" s="419"/>
      <c r="E432" s="419"/>
      <c r="F432" s="420"/>
      <c r="G432" s="421"/>
      <c r="H432" s="421"/>
      <c r="I432" s="422"/>
      <c r="J432" s="419"/>
      <c r="K432" s="419"/>
      <c r="L432" s="420"/>
    </row>
    <row r="433" spans="1:12" ht="39" hidden="1" customHeight="1">
      <c r="A433" s="428"/>
      <c r="B433" s="430"/>
      <c r="C433" s="429"/>
      <c r="D433" s="419"/>
      <c r="E433" s="419"/>
      <c r="F433" s="420"/>
      <c r="G433" s="421"/>
      <c r="H433" s="421"/>
      <c r="I433" s="422"/>
      <c r="J433" s="419"/>
      <c r="K433" s="419"/>
      <c r="L433" s="420"/>
    </row>
    <row r="434" spans="1:12" ht="39" hidden="1" customHeight="1">
      <c r="A434" s="428"/>
      <c r="B434" s="430"/>
      <c r="C434" s="429"/>
      <c r="D434" s="419"/>
      <c r="E434" s="419"/>
      <c r="F434" s="420"/>
      <c r="G434" s="421"/>
      <c r="H434" s="421"/>
      <c r="I434" s="422"/>
      <c r="J434" s="419"/>
      <c r="K434" s="419"/>
      <c r="L434" s="420"/>
    </row>
    <row r="435" spans="1:12" ht="39" hidden="1" customHeight="1">
      <c r="A435" s="428"/>
      <c r="B435" s="430"/>
      <c r="C435" s="429"/>
      <c r="D435" s="419"/>
      <c r="E435" s="419"/>
      <c r="F435" s="420"/>
      <c r="G435" s="421"/>
      <c r="H435" s="421"/>
      <c r="I435" s="422"/>
      <c r="J435" s="419"/>
      <c r="K435" s="419"/>
      <c r="L435" s="420"/>
    </row>
    <row r="436" spans="1:12" ht="39" hidden="1" customHeight="1">
      <c r="A436" s="428"/>
      <c r="B436" s="430"/>
      <c r="C436" s="429"/>
      <c r="D436" s="419"/>
      <c r="E436" s="419"/>
      <c r="F436" s="420"/>
      <c r="G436" s="421"/>
      <c r="H436" s="421"/>
      <c r="I436" s="422"/>
      <c r="J436" s="419"/>
      <c r="K436" s="419"/>
      <c r="L436" s="420"/>
    </row>
    <row r="437" spans="1:12" ht="39" hidden="1" customHeight="1">
      <c r="A437" s="428"/>
      <c r="B437" s="430"/>
      <c r="C437" s="429"/>
      <c r="D437" s="419"/>
      <c r="E437" s="419"/>
      <c r="F437" s="420"/>
      <c r="G437" s="421"/>
      <c r="H437" s="421"/>
      <c r="I437" s="422"/>
      <c r="J437" s="419"/>
      <c r="K437" s="419"/>
      <c r="L437" s="420"/>
    </row>
    <row r="438" spans="1:12" ht="39" hidden="1" customHeight="1">
      <c r="A438" s="428"/>
      <c r="B438" s="430"/>
      <c r="C438" s="429"/>
      <c r="D438" s="419"/>
      <c r="E438" s="419"/>
      <c r="F438" s="420"/>
      <c r="G438" s="421"/>
      <c r="H438" s="421"/>
      <c r="I438" s="422"/>
      <c r="J438" s="419"/>
      <c r="K438" s="419"/>
      <c r="L438" s="420"/>
    </row>
    <row r="439" spans="1:12" ht="39" hidden="1" customHeight="1">
      <c r="A439" s="428"/>
      <c r="B439" s="430"/>
      <c r="C439" s="429"/>
      <c r="D439" s="419"/>
      <c r="E439" s="419"/>
      <c r="F439" s="420"/>
      <c r="G439" s="421"/>
      <c r="H439" s="421"/>
      <c r="I439" s="422"/>
      <c r="J439" s="419"/>
      <c r="K439" s="419"/>
      <c r="L439" s="420"/>
    </row>
    <row r="440" spans="1:12" ht="39" hidden="1" customHeight="1">
      <c r="A440" s="428"/>
      <c r="B440" s="430"/>
      <c r="C440" s="429"/>
      <c r="D440" s="419"/>
      <c r="E440" s="419"/>
      <c r="F440" s="420"/>
      <c r="G440" s="421"/>
      <c r="H440" s="421"/>
      <c r="I440" s="422"/>
      <c r="J440" s="419"/>
      <c r="K440" s="419"/>
      <c r="L440" s="420"/>
    </row>
    <row r="441" spans="1:12" ht="39" hidden="1" customHeight="1">
      <c r="A441" s="428"/>
      <c r="B441" s="430"/>
      <c r="C441" s="429"/>
      <c r="D441" s="419"/>
      <c r="E441" s="419"/>
      <c r="F441" s="420"/>
      <c r="G441" s="421"/>
      <c r="H441" s="421"/>
      <c r="I441" s="422"/>
      <c r="J441" s="419"/>
      <c r="K441" s="419"/>
      <c r="L441" s="420"/>
    </row>
    <row r="442" spans="1:12" ht="39" hidden="1" customHeight="1">
      <c r="A442" s="428"/>
      <c r="B442" s="430"/>
      <c r="C442" s="429"/>
      <c r="D442" s="419"/>
      <c r="E442" s="419"/>
      <c r="F442" s="420"/>
      <c r="G442" s="421"/>
      <c r="H442" s="421"/>
      <c r="I442" s="422"/>
      <c r="J442" s="419"/>
      <c r="K442" s="419"/>
      <c r="L442" s="420"/>
    </row>
    <row r="443" spans="1:12" ht="39" hidden="1" customHeight="1">
      <c r="A443" s="428"/>
      <c r="B443" s="430"/>
      <c r="C443" s="429"/>
      <c r="D443" s="419"/>
      <c r="E443" s="419"/>
      <c r="F443" s="420"/>
      <c r="G443" s="421"/>
      <c r="H443" s="421"/>
      <c r="I443" s="422"/>
      <c r="J443" s="419"/>
      <c r="K443" s="419"/>
      <c r="L443" s="420"/>
    </row>
    <row r="444" spans="1:12" ht="39" hidden="1" customHeight="1">
      <c r="A444" s="428"/>
      <c r="B444" s="430"/>
      <c r="C444" s="429"/>
      <c r="D444" s="419"/>
      <c r="E444" s="419"/>
      <c r="F444" s="420"/>
      <c r="G444" s="421"/>
      <c r="H444" s="421"/>
      <c r="I444" s="422"/>
      <c r="J444" s="419"/>
      <c r="K444" s="419"/>
      <c r="L444" s="420"/>
    </row>
    <row r="445" spans="1:12" ht="39" hidden="1" customHeight="1">
      <c r="A445" s="428"/>
      <c r="B445" s="430"/>
      <c r="C445" s="429"/>
      <c r="D445" s="419"/>
      <c r="E445" s="419"/>
      <c r="F445" s="420"/>
      <c r="G445" s="421"/>
      <c r="H445" s="421"/>
      <c r="I445" s="422"/>
      <c r="J445" s="419"/>
      <c r="K445" s="419"/>
      <c r="L445" s="420"/>
    </row>
    <row r="446" spans="1:12" ht="39" hidden="1" customHeight="1">
      <c r="A446" s="428"/>
      <c r="B446" s="430"/>
      <c r="C446" s="429"/>
      <c r="D446" s="419"/>
      <c r="E446" s="419"/>
      <c r="F446" s="420"/>
      <c r="G446" s="421"/>
      <c r="H446" s="421"/>
      <c r="I446" s="422"/>
      <c r="J446" s="419"/>
      <c r="K446" s="419"/>
      <c r="L446" s="420"/>
    </row>
    <row r="447" spans="1:12" ht="39" hidden="1" customHeight="1">
      <c r="A447" s="428"/>
      <c r="B447" s="430"/>
      <c r="C447" s="429"/>
      <c r="D447" s="419"/>
      <c r="E447" s="419"/>
      <c r="F447" s="420"/>
      <c r="G447" s="421"/>
      <c r="H447" s="421"/>
      <c r="I447" s="422"/>
      <c r="J447" s="419"/>
      <c r="K447" s="419"/>
      <c r="L447" s="420"/>
    </row>
    <row r="448" spans="1:12" ht="39" hidden="1" customHeight="1">
      <c r="A448" s="428"/>
      <c r="B448" s="430"/>
      <c r="C448" s="429"/>
      <c r="D448" s="419"/>
      <c r="E448" s="419"/>
      <c r="F448" s="420"/>
      <c r="G448" s="421"/>
      <c r="H448" s="421"/>
      <c r="I448" s="422"/>
      <c r="J448" s="419"/>
      <c r="K448" s="419"/>
      <c r="L448" s="420"/>
    </row>
    <row r="449" spans="1:12" ht="39" hidden="1" customHeight="1">
      <c r="A449" s="428"/>
      <c r="B449" s="430"/>
      <c r="C449" s="429"/>
      <c r="D449" s="419"/>
      <c r="E449" s="419"/>
      <c r="F449" s="420"/>
      <c r="G449" s="421"/>
      <c r="H449" s="421"/>
      <c r="I449" s="422"/>
      <c r="J449" s="419"/>
      <c r="K449" s="419"/>
      <c r="L449" s="420"/>
    </row>
    <row r="450" spans="1:12" ht="24.75" hidden="1" customHeight="1">
      <c r="A450" s="182"/>
      <c r="D450" s="248">
        <v>0</v>
      </c>
      <c r="E450" s="248">
        <f>SUMIF('ПО КОРИСНИЦИМА'!$G$16:$G$1902,"Свега за пројекат 1201-П1:",'ПО КОРИСНИЦИМА'!$I$16:$I$1902)</f>
        <v>0</v>
      </c>
      <c r="F450" s="280" t="e">
        <f>E450/D450</f>
        <v>#DIV/0!</v>
      </c>
      <c r="G450" s="249">
        <v>0</v>
      </c>
      <c r="H450" s="249">
        <f>SUMIF('ПО КОРИСНИЦИМА'!$G$16:$G$1902,"Свега за пројекат 1201-П1:",'ПО КОРИСНИЦИМА'!$M$16:$M$1902)</f>
        <v>0</v>
      </c>
      <c r="I450" s="287" t="e">
        <f>H450/G450</f>
        <v>#DIV/0!</v>
      </c>
      <c r="J450" s="246">
        <f t="shared" si="16"/>
        <v>0</v>
      </c>
      <c r="K450" s="246">
        <f>E450+H450</f>
        <v>0</v>
      </c>
      <c r="L450" s="279"/>
    </row>
    <row r="451" spans="1:12" ht="36.75" hidden="1" customHeight="1">
      <c r="A451" s="182"/>
      <c r="B451" s="182" t="s">
        <v>4522</v>
      </c>
      <c r="C451" s="262" t="str">
        <f>IFERROR(VLOOKUP(B451,'ПО КОРИСНИЦИМА'!$C$16:$S$1902,5,FALSE),"")</f>
        <v>Унапређење информационо техничких капацитета Библиотеке ,,Диша Атић" Владимирци</v>
      </c>
      <c r="D451" s="248">
        <f>SUMIF('ПО КОРИСНИЦИМА'!$G$16:$G$1902,"Свега за пројекат 1201-П2:",'ПО КОРИСНИЦИМА'!$H$16:$H$1902)</f>
        <v>0</v>
      </c>
      <c r="E451" s="248"/>
      <c r="F451" s="280"/>
      <c r="G451" s="249">
        <f>SUMIF('ПО КОРИСНИЦИМА'!$G$16:$G$1902,"Свега за пројекат 1201-П2:",'ПО КОРИСНИЦИМА'!$L$16:$L$1902)</f>
        <v>0</v>
      </c>
      <c r="H451" s="249"/>
      <c r="I451" s="287"/>
      <c r="J451" s="246">
        <f t="shared" si="16"/>
        <v>0</v>
      </c>
      <c r="K451" s="246"/>
      <c r="L451" s="279"/>
    </row>
    <row r="452" spans="1:12" ht="44.25" hidden="1" customHeight="1">
      <c r="A452" s="182"/>
      <c r="B452" s="182" t="s">
        <v>4523</v>
      </c>
      <c r="C452" s="262" t="str">
        <f>IFERROR(VLOOKUP(B452,'ПО КОРИСНИЦИМА'!$C$16:$S$1902,5,FALSE),"")</f>
        <v/>
      </c>
      <c r="D452" s="248">
        <f>SUMIF('ПО КОРИСНИЦИМА'!$G$16:$G$1902,"Свега за пројекат 1201-П3:",'ПО КОРИСНИЦИМА'!$H$16:$H$1902)</f>
        <v>0</v>
      </c>
      <c r="E452" s="248"/>
      <c r="F452" s="280"/>
      <c r="G452" s="249">
        <f>SUMIF('ПО КОРИСНИЦИМА'!$G$16:$G$1902,"Свега за пројекат 1201-П3:",'ПО КОРИСНИЦИМА'!$L$16:$L$1902)</f>
        <v>0</v>
      </c>
      <c r="H452" s="249"/>
      <c r="I452" s="287"/>
      <c r="J452" s="246">
        <f t="shared" si="16"/>
        <v>0</v>
      </c>
      <c r="K452" s="246"/>
      <c r="L452" s="279"/>
    </row>
    <row r="453" spans="1:12" ht="44.25" hidden="1" customHeight="1">
      <c r="A453" s="182"/>
      <c r="B453" s="182" t="s">
        <v>4524</v>
      </c>
      <c r="C453" s="262" t="str">
        <f>IFERROR(VLOOKUP(B453,'ПО КОРИСНИЦИМА'!$C$16:$S$1902,5,FALSE),"")</f>
        <v/>
      </c>
      <c r="D453" s="248">
        <f>SUMIF('ПО КОРИСНИЦИМА'!$G$16:$G$1902,"Свега за пројекат 1201-П4:",'ПО КОРИСНИЦИМА'!$H$16:$H$1902)</f>
        <v>0</v>
      </c>
      <c r="E453" s="248"/>
      <c r="F453" s="280"/>
      <c r="G453" s="249">
        <f>SUMIF('ПО КОРИСНИЦИМА'!$G$16:$G$1902,"Свега за пројекат 1201-П4:",'ПО КОРИСНИЦИМА'!$L$16:$L$1902)</f>
        <v>0</v>
      </c>
      <c r="H453" s="249"/>
      <c r="I453" s="287"/>
      <c r="J453" s="246">
        <f t="shared" si="16"/>
        <v>0</v>
      </c>
      <c r="K453" s="246"/>
      <c r="L453" s="279"/>
    </row>
    <row r="454" spans="1:12" ht="44.25" hidden="1" customHeight="1">
      <c r="A454" s="182"/>
      <c r="B454" s="182" t="s">
        <v>4525</v>
      </c>
      <c r="C454" s="262" t="str">
        <f>IFERROR(VLOOKUP(B454,'ПО КОРИСНИЦИМА'!$C$16:$S$1902,5,FALSE),"")</f>
        <v/>
      </c>
      <c r="D454" s="248">
        <f>SUMIF('ПО КОРИСНИЦИМА'!$G$16:$G$1902,"Свега за пројекат 1201-П5:",'ПО КОРИСНИЦИМА'!$H$16:$H$1902)</f>
        <v>0</v>
      </c>
      <c r="E454" s="248"/>
      <c r="F454" s="280"/>
      <c r="G454" s="249">
        <f>SUMIF('ПО КОРИСНИЦИМА'!$G$16:$G$1902,"Свега за пројекат 1201-П5:",'ПО КОРИСНИЦИМА'!$L$16:$L$1902)</f>
        <v>0</v>
      </c>
      <c r="H454" s="249"/>
      <c r="I454" s="287"/>
      <c r="J454" s="246">
        <f t="shared" si="16"/>
        <v>0</v>
      </c>
      <c r="K454" s="246"/>
      <c r="L454" s="279"/>
    </row>
    <row r="455" spans="1:12" ht="44.25" hidden="1" customHeight="1">
      <c r="A455" s="182"/>
      <c r="B455" s="182" t="s">
        <v>4526</v>
      </c>
      <c r="C455" s="262" t="str">
        <f>IFERROR(VLOOKUP(B455,'ПО КОРИСНИЦИМА'!$C$16:$S$1902,5,FALSE),"")</f>
        <v/>
      </c>
      <c r="D455" s="248">
        <f>SUMIF('ПО КОРИСНИЦИМА'!$G$16:$G$1902,"Свега за пројекат 1201-П6:",'ПО КОРИСНИЦИМА'!$H$16:$H$1902)</f>
        <v>0</v>
      </c>
      <c r="E455" s="248"/>
      <c r="F455" s="280"/>
      <c r="G455" s="249">
        <f>SUMIF('ПО КОРИСНИЦИМА'!$G$16:$G$1902,"Свега за пројекат 1201-П6:",'ПО КОРИСНИЦИМА'!$L$16:$L$1902)</f>
        <v>0</v>
      </c>
      <c r="H455" s="249"/>
      <c r="I455" s="287"/>
      <c r="J455" s="246">
        <f t="shared" si="16"/>
        <v>0</v>
      </c>
      <c r="K455" s="246"/>
      <c r="L455" s="279"/>
    </row>
    <row r="456" spans="1:12" ht="44.25" hidden="1" customHeight="1">
      <c r="A456" s="182"/>
      <c r="B456" s="182" t="s">
        <v>4527</v>
      </c>
      <c r="C456" s="262" t="str">
        <f>IFERROR(VLOOKUP(B456,'ПО КОРИСНИЦИМА'!$C$16:$S$1902,5,FALSE),"")</f>
        <v/>
      </c>
      <c r="D456" s="248">
        <f>SUMIF('ПО КОРИСНИЦИМА'!$G$16:$G$1902,"Свега за пројекат 1201-П7:",'ПО КОРИСНИЦИМА'!$H$16:$H$1902)</f>
        <v>0</v>
      </c>
      <c r="E456" s="248"/>
      <c r="F456" s="280"/>
      <c r="G456" s="249">
        <f>SUMIF('ПО КОРИСНИЦИМА'!$G$16:$G$1902,"Свега за пројекат 1201-П7:",'ПО КОРИСНИЦИМА'!$L$16:$L$1902)</f>
        <v>0</v>
      </c>
      <c r="H456" s="249"/>
      <c r="I456" s="287"/>
      <c r="J456" s="246">
        <f t="shared" si="16"/>
        <v>0</v>
      </c>
      <c r="K456" s="246"/>
      <c r="L456" s="279"/>
    </row>
    <row r="457" spans="1:12" ht="44.25" hidden="1" customHeight="1">
      <c r="A457" s="182"/>
      <c r="B457" s="182" t="s">
        <v>4528</v>
      </c>
      <c r="C457" s="262" t="str">
        <f>IFERROR(VLOOKUP(B457,'ПО КОРИСНИЦИМА'!$C$16:$S$1902,5,FALSE),"")</f>
        <v/>
      </c>
      <c r="D457" s="248">
        <f>SUMIF('ПО КОРИСНИЦИМА'!$G$16:$G$1902,"Свега за пројекат 1201-П8:",'ПО КОРИСНИЦИМА'!$H$16:$H$1902)</f>
        <v>0</v>
      </c>
      <c r="E457" s="248"/>
      <c r="F457" s="280"/>
      <c r="G457" s="249">
        <f>SUMIF('ПО КОРИСНИЦИМА'!$G$16:$G$1902,"Свега за пројекат 1201-П8:",'ПО КОРИСНИЦИМА'!$L$16:$L$1902)</f>
        <v>0</v>
      </c>
      <c r="H457" s="249"/>
      <c r="I457" s="287"/>
      <c r="J457" s="246">
        <f t="shared" si="16"/>
        <v>0</v>
      </c>
      <c r="K457" s="246"/>
      <c r="L457" s="279"/>
    </row>
    <row r="458" spans="1:12" ht="44.25" hidden="1" customHeight="1">
      <c r="A458" s="182"/>
      <c r="B458" s="182" t="s">
        <v>4529</v>
      </c>
      <c r="C458" s="262" t="str">
        <f>IFERROR(VLOOKUP(B458,'ПО КОРИСНИЦИМА'!$C$16:$S$1902,5,FALSE),"")</f>
        <v/>
      </c>
      <c r="D458" s="248">
        <f>SUMIF('ПО КОРИСНИЦИМА'!$G$16:$G$1902,"Свега за пројекат 1201-П9:",'ПО КОРИСНИЦИМА'!$H$16:$H$1902)</f>
        <v>0</v>
      </c>
      <c r="E458" s="248"/>
      <c r="F458" s="280"/>
      <c r="G458" s="249">
        <f>SUMIF('ПО КОРИСНИЦИМА'!$G$16:$G$1902,"Свега за пројекат 1201-П9:",'ПО КОРИСНИЦИМА'!$L$16:$L$1902)</f>
        <v>0</v>
      </c>
      <c r="H458" s="249"/>
      <c r="I458" s="287"/>
      <c r="J458" s="246">
        <f t="shared" si="16"/>
        <v>0</v>
      </c>
      <c r="K458" s="246"/>
      <c r="L458" s="279"/>
    </row>
    <row r="459" spans="1:12" ht="44.25" hidden="1" customHeight="1">
      <c r="A459" s="182"/>
      <c r="B459" s="182" t="s">
        <v>4530</v>
      </c>
      <c r="C459" s="262" t="str">
        <f>IFERROR(VLOOKUP(B459,'ПО КОРИСНИЦИМА'!$C$16:$S$1902,5,FALSE),"")</f>
        <v/>
      </c>
      <c r="D459" s="248">
        <f>SUMIF('ПО КОРИСНИЦИМА'!$G$16:$G$1902,"Свега за пројекат 1201-П10:",'ПО КОРИСНИЦИМА'!$H$16:$H$1902)</f>
        <v>0</v>
      </c>
      <c r="E459" s="248"/>
      <c r="F459" s="280"/>
      <c r="G459" s="249">
        <f>SUMIF('ПО КОРИСНИЦИМА'!$G$16:$G$1902,"Свега за пројекат 1201-П10:",'ПО КОРИСНИЦИМА'!$L$16:$L$1902)</f>
        <v>0</v>
      </c>
      <c r="H459" s="249"/>
      <c r="I459" s="287"/>
      <c r="J459" s="246">
        <f t="shared" si="16"/>
        <v>0</v>
      </c>
      <c r="K459" s="246"/>
      <c r="L459" s="279"/>
    </row>
    <row r="460" spans="1:12" ht="44.25" hidden="1" customHeight="1">
      <c r="A460" s="182"/>
      <c r="B460" s="182" t="s">
        <v>4531</v>
      </c>
      <c r="C460" s="262" t="str">
        <f>IFERROR(VLOOKUP(B460,'ПО КОРИСНИЦИМА'!$C$16:$S$1902,5,FALSE),"")</f>
        <v/>
      </c>
      <c r="D460" s="248">
        <f>SUMIF('ПО КОРИСНИЦИМА'!$G$16:$G$1902,"Свега за пројекат 1201-П11:",'ПО КОРИСНИЦИМА'!$H$16:$H$1902)</f>
        <v>0</v>
      </c>
      <c r="E460" s="248"/>
      <c r="F460" s="280"/>
      <c r="G460" s="249">
        <f>SUMIF('ПО КОРИСНИЦИМА'!$G$16:$G$1902,"Свега за пројекат 1201-П11:",'ПО КОРИСНИЦИМА'!$L$16:$L$1902)</f>
        <v>0</v>
      </c>
      <c r="H460" s="249"/>
      <c r="I460" s="287"/>
      <c r="J460" s="246">
        <f t="shared" si="16"/>
        <v>0</v>
      </c>
      <c r="K460" s="246"/>
      <c r="L460" s="279"/>
    </row>
    <row r="461" spans="1:12" ht="44.25" hidden="1" customHeight="1">
      <c r="A461" s="182"/>
      <c r="B461" s="182" t="s">
        <v>4532</v>
      </c>
      <c r="C461" s="262" t="str">
        <f>IFERROR(VLOOKUP(B461,'ПО КОРИСНИЦИМА'!$C$16:$S$1902,5,FALSE),"")</f>
        <v/>
      </c>
      <c r="D461" s="248">
        <f>SUMIF('ПО КОРИСНИЦИМА'!$G$16:$G$1902,"Свега за пројекат 1201-П12:",'ПО КОРИСНИЦИМА'!$H$16:$H$1902)</f>
        <v>0</v>
      </c>
      <c r="E461" s="248"/>
      <c r="F461" s="280"/>
      <c r="G461" s="249">
        <f>SUMIF('ПО КОРИСНИЦИМА'!$G$16:$G$1902,"Свега за пројекат 1201-П12:",'ПО КОРИСНИЦИМА'!$L$16:$L$1902)</f>
        <v>0</v>
      </c>
      <c r="H461" s="249"/>
      <c r="I461" s="287"/>
      <c r="J461" s="246">
        <f t="shared" si="16"/>
        <v>0</v>
      </c>
      <c r="K461" s="246"/>
      <c r="L461" s="279"/>
    </row>
    <row r="462" spans="1:12" ht="44.25" hidden="1" customHeight="1">
      <c r="A462" s="182"/>
      <c r="B462" s="182" t="s">
        <v>4533</v>
      </c>
      <c r="C462" s="262" t="str">
        <f>IFERROR(VLOOKUP(B462,'ПО КОРИСНИЦИМА'!$C$16:$S$1902,5,FALSE),"")</f>
        <v/>
      </c>
      <c r="D462" s="248">
        <f>SUMIF('ПО КОРИСНИЦИМА'!$G$16:$G$1902,"Свега за пројекат 1201-П13:",'ПО КОРИСНИЦИМА'!$H$16:$H$1902)</f>
        <v>0</v>
      </c>
      <c r="E462" s="248"/>
      <c r="F462" s="280"/>
      <c r="G462" s="249">
        <f>SUMIF('ПО КОРИСНИЦИМА'!$G$16:$G$1902,"Свега за пројекат 1201-П13:",'ПО КОРИСНИЦИМА'!$L$16:$L$1902)</f>
        <v>0</v>
      </c>
      <c r="H462" s="249"/>
      <c r="I462" s="287"/>
      <c r="J462" s="246">
        <f t="shared" si="16"/>
        <v>0</v>
      </c>
      <c r="K462" s="246"/>
      <c r="L462" s="279"/>
    </row>
    <row r="463" spans="1:12" ht="44.25" hidden="1" customHeight="1">
      <c r="A463" s="182"/>
      <c r="B463" s="182" t="s">
        <v>4534</v>
      </c>
      <c r="C463" s="262" t="str">
        <f>IFERROR(VLOOKUP(B463,'ПО КОРИСНИЦИМА'!$C$16:$S$1902,5,FALSE),"")</f>
        <v/>
      </c>
      <c r="D463" s="248">
        <f>SUMIF('ПО КОРИСНИЦИМА'!$G$16:$G$1902,"Свега за пројекат 1201-П14:",'ПО КОРИСНИЦИМА'!$H$16:$H$1902)</f>
        <v>0</v>
      </c>
      <c r="E463" s="248"/>
      <c r="F463" s="280"/>
      <c r="G463" s="249">
        <f>SUMIF('ПО КОРИСНИЦИМА'!$G$16:$G$1902,"Свега за пројекат 1201-П14:",'ПО КОРИСНИЦИМА'!$L$16:$L$1902)</f>
        <v>0</v>
      </c>
      <c r="H463" s="249"/>
      <c r="I463" s="287"/>
      <c r="J463" s="246">
        <f t="shared" si="16"/>
        <v>0</v>
      </c>
      <c r="K463" s="246"/>
      <c r="L463" s="279"/>
    </row>
    <row r="464" spans="1:12" ht="44.25" hidden="1" customHeight="1">
      <c r="A464" s="182"/>
      <c r="B464" s="182" t="s">
        <v>4535</v>
      </c>
      <c r="C464" s="262" t="str">
        <f>IFERROR(VLOOKUP(B464,'ПО КОРИСНИЦИМА'!$C$16:$S$1902,5,FALSE),"")</f>
        <v/>
      </c>
      <c r="D464" s="248">
        <f>SUMIF('ПО КОРИСНИЦИМА'!$G$16:$G$1902,"Свега за пројекат 1201-П15:",'ПО КОРИСНИЦИМА'!$H$16:$H$1902)</f>
        <v>0</v>
      </c>
      <c r="E464" s="248"/>
      <c r="F464" s="280"/>
      <c r="G464" s="249">
        <f>SUMIF('ПО КОРИСНИЦИМА'!$G$16:$G$1902,"Свега за пројекат 1201-П15:",'ПО КОРИСНИЦИМА'!$L$16:$L$1902)</f>
        <v>0</v>
      </c>
      <c r="H464" s="249"/>
      <c r="I464" s="287"/>
      <c r="J464" s="246">
        <f t="shared" si="16"/>
        <v>0</v>
      </c>
      <c r="K464" s="246"/>
      <c r="L464" s="279"/>
    </row>
    <row r="465" spans="1:12" ht="44.25" hidden="1" customHeight="1">
      <c r="A465" s="182"/>
      <c r="B465" s="182" t="s">
        <v>4536</v>
      </c>
      <c r="C465" s="262" t="str">
        <f>IFERROR(VLOOKUP(B465,'ПО КОРИСНИЦИМА'!$C$16:$S$1902,5,FALSE),"")</f>
        <v/>
      </c>
      <c r="D465" s="248">
        <f>SUMIF('ПО КОРИСНИЦИМА'!$G$16:$G$1902,"Свега за пројекат 1201-П16:",'ПО КОРИСНИЦИМА'!$H$16:$H$1902)</f>
        <v>0</v>
      </c>
      <c r="E465" s="248"/>
      <c r="F465" s="280"/>
      <c r="G465" s="249">
        <f>SUMIF('ПО КОРИСНИЦИМА'!$G$16:$G$1902,"Свега за пројекат 1201-П16:",'ПО КОРИСНИЦИМА'!$L$16:$L$1902)</f>
        <v>0</v>
      </c>
      <c r="H465" s="249"/>
      <c r="I465" s="287"/>
      <c r="J465" s="246">
        <f t="shared" si="16"/>
        <v>0</v>
      </c>
      <c r="K465" s="246"/>
      <c r="L465" s="279"/>
    </row>
    <row r="466" spans="1:12" ht="44.25" hidden="1" customHeight="1">
      <c r="A466" s="182"/>
      <c r="B466" s="182" t="s">
        <v>4537</v>
      </c>
      <c r="C466" s="262" t="str">
        <f>IFERROR(VLOOKUP(B466,'ПО КОРИСНИЦИМА'!$C$16:$S$1902,5,FALSE),"")</f>
        <v/>
      </c>
      <c r="D466" s="248">
        <f>SUMIF('ПО КОРИСНИЦИМА'!$G$16:$G$1902,"Свега за пројекат 1201-П17:",'ПО КОРИСНИЦИМА'!$H$16:$H$1902)</f>
        <v>0</v>
      </c>
      <c r="E466" s="248"/>
      <c r="F466" s="280"/>
      <c r="G466" s="249">
        <f>SUMIF('ПО КОРИСНИЦИМА'!$G$16:$G$1902,"Свега за пројекат 1201-П17:",'ПО КОРИСНИЦИМА'!$L$16:$L$1902)</f>
        <v>0</v>
      </c>
      <c r="H466" s="249"/>
      <c r="I466" s="287"/>
      <c r="J466" s="246">
        <f t="shared" si="16"/>
        <v>0</v>
      </c>
      <c r="K466" s="246"/>
      <c r="L466" s="279"/>
    </row>
    <row r="467" spans="1:12" ht="44.25" hidden="1" customHeight="1">
      <c r="A467" s="182"/>
      <c r="B467" s="182" t="s">
        <v>4538</v>
      </c>
      <c r="C467" s="262" t="str">
        <f>IFERROR(VLOOKUP(B467,'ПО КОРИСНИЦИМА'!$C$16:$S$1902,5,FALSE),"")</f>
        <v/>
      </c>
      <c r="D467" s="248">
        <f>SUMIF('ПО КОРИСНИЦИМА'!$G$16:$G$1902,"Свега за пројекат 1201-П18:",'ПО КОРИСНИЦИМА'!$H$16:$H$1902)</f>
        <v>0</v>
      </c>
      <c r="E467" s="248"/>
      <c r="F467" s="280"/>
      <c r="G467" s="249">
        <f>SUMIF('ПО КОРИСНИЦИМА'!$G$16:$G$1902,"Свега за пројекат 1201-П18:",'ПО КОРИСНИЦИМА'!$L$16:$L$1902)</f>
        <v>0</v>
      </c>
      <c r="H467" s="249"/>
      <c r="I467" s="287"/>
      <c r="J467" s="246">
        <f t="shared" si="16"/>
        <v>0</v>
      </c>
      <c r="K467" s="246"/>
      <c r="L467" s="279"/>
    </row>
    <row r="468" spans="1:12" ht="44.25" hidden="1" customHeight="1">
      <c r="A468" s="182"/>
      <c r="B468" s="182" t="s">
        <v>4539</v>
      </c>
      <c r="C468" s="262" t="str">
        <f>IFERROR(VLOOKUP(B468,'ПО КОРИСНИЦИМА'!$C$16:$S$1902,5,FALSE),"")</f>
        <v/>
      </c>
      <c r="D468" s="248">
        <f>SUMIF('ПО КОРИСНИЦИМА'!$G$16:$G$1902,"Свега за пројекат 1201-П19:",'ПО КОРИСНИЦИМА'!$H$16:$H$1902)</f>
        <v>0</v>
      </c>
      <c r="E468" s="248"/>
      <c r="F468" s="280"/>
      <c r="G468" s="249">
        <f>SUMIF('ПО КОРИСНИЦИМА'!$G$16:$G$1902,"Свега за пројекат 1201-П19:",'ПО КОРИСНИЦИМА'!$L$16:$L$1902)</f>
        <v>0</v>
      </c>
      <c r="H468" s="249"/>
      <c r="I468" s="287"/>
      <c r="J468" s="246">
        <f t="shared" si="16"/>
        <v>0</v>
      </c>
      <c r="K468" s="246"/>
      <c r="L468" s="279"/>
    </row>
    <row r="469" spans="1:12" ht="44.25" hidden="1" customHeight="1">
      <c r="A469" s="182"/>
      <c r="B469" s="182" t="s">
        <v>4540</v>
      </c>
      <c r="C469" s="262" t="str">
        <f>IFERROR(VLOOKUP(B469,'ПО КОРИСНИЦИМА'!$C$16:$S$1902,5,FALSE),"")</f>
        <v/>
      </c>
      <c r="D469" s="248">
        <f>SUMIF('ПО КОРИСНИЦИМА'!$G$16:$G$1902,"Свега за пројекат 1201-П20:",'ПО КОРИСНИЦИМА'!$H$16:$H$1902)</f>
        <v>0</v>
      </c>
      <c r="E469" s="248"/>
      <c r="F469" s="280"/>
      <c r="G469" s="249">
        <f>SUMIF('ПО КОРИСНИЦИМА'!$G$16:$G$1902,"Свега за пројекат 1201-П20:",'ПО КОРИСНИЦИМА'!$L$16:$L$1902)</f>
        <v>0</v>
      </c>
      <c r="H469" s="249"/>
      <c r="I469" s="287"/>
      <c r="J469" s="246">
        <f t="shared" si="16"/>
        <v>0</v>
      </c>
      <c r="K469" s="246"/>
      <c r="L469" s="279"/>
    </row>
    <row r="470" spans="1:12" ht="44.25" hidden="1" customHeight="1">
      <c r="A470" s="182"/>
      <c r="B470" s="182" t="s">
        <v>4541</v>
      </c>
      <c r="C470" s="262" t="str">
        <f>IFERROR(VLOOKUP(B470,'ПО КОРИСНИЦИМА'!$C$16:$S$1902,5,FALSE),"")</f>
        <v/>
      </c>
      <c r="D470" s="248">
        <f>SUMIF('ПО КОРИСНИЦИМА'!$G$16:$G$1902,"Свега за пројекат 1201-П21:",'ПО КОРИСНИЦИМА'!$H$16:$H$1902)</f>
        <v>0</v>
      </c>
      <c r="E470" s="248"/>
      <c r="F470" s="280"/>
      <c r="G470" s="249">
        <f>SUMIF('ПО КОРИСНИЦИМА'!$G$16:$G$1902,"Свега за пројекат 1201-П21:",'ПО КОРИСНИЦИМА'!$L$16:$L$1902)</f>
        <v>0</v>
      </c>
      <c r="H470" s="249"/>
      <c r="I470" s="287"/>
      <c r="J470" s="246">
        <f t="shared" si="16"/>
        <v>0</v>
      </c>
      <c r="K470" s="246"/>
      <c r="L470" s="279"/>
    </row>
    <row r="471" spans="1:12" ht="44.25" hidden="1" customHeight="1">
      <c r="A471" s="182"/>
      <c r="B471" s="182" t="s">
        <v>4542</v>
      </c>
      <c r="C471" s="262" t="str">
        <f>IFERROR(VLOOKUP(B471,'ПО КОРИСНИЦИМА'!$C$16:$S$1902,5,FALSE),"")</f>
        <v/>
      </c>
      <c r="D471" s="248">
        <f>SUMIF('ПО КОРИСНИЦИМА'!$G$16:$G$1902,"Свега за пројекат 1201-П22:",'ПО КОРИСНИЦИМА'!$H$16:$H$1902)</f>
        <v>0</v>
      </c>
      <c r="E471" s="248"/>
      <c r="F471" s="280"/>
      <c r="G471" s="249">
        <f>SUMIF('ПО КОРИСНИЦИМА'!$G$16:$G$1902,"Свега за пројекат 1201-П22:",'ПО КОРИСНИЦИМА'!$L$16:$L$1902)</f>
        <v>0</v>
      </c>
      <c r="H471" s="249"/>
      <c r="I471" s="287"/>
      <c r="J471" s="246">
        <f t="shared" si="16"/>
        <v>0</v>
      </c>
      <c r="K471" s="246"/>
      <c r="L471" s="279"/>
    </row>
    <row r="472" spans="1:12" ht="44.25" hidden="1" customHeight="1">
      <c r="A472" s="182"/>
      <c r="B472" s="182" t="s">
        <v>4543</v>
      </c>
      <c r="C472" s="262" t="str">
        <f>IFERROR(VLOOKUP(B472,'ПО КОРИСНИЦИМА'!$C$16:$S$1902,5,FALSE),"")</f>
        <v/>
      </c>
      <c r="D472" s="248">
        <f>SUMIF('ПО КОРИСНИЦИМА'!$G$16:$G$1902,"Свега за пројекат 1201-П23:",'ПО КОРИСНИЦИМА'!$H$16:$H$1902)</f>
        <v>0</v>
      </c>
      <c r="E472" s="248"/>
      <c r="F472" s="280"/>
      <c r="G472" s="249">
        <f>SUMIF('ПО КОРИСНИЦИМА'!$G$16:$G$1902,"Свега за пројекат 1201-П23:",'ПО КОРИСНИЦИМА'!$L$16:$L$1902)</f>
        <v>0</v>
      </c>
      <c r="H472" s="249"/>
      <c r="I472" s="287"/>
      <c r="J472" s="246">
        <f t="shared" si="16"/>
        <v>0</v>
      </c>
      <c r="K472" s="246"/>
      <c r="L472" s="279"/>
    </row>
    <row r="473" spans="1:12" ht="44.25" hidden="1" customHeight="1">
      <c r="A473" s="182"/>
      <c r="B473" s="182" t="s">
        <v>4544</v>
      </c>
      <c r="C473" s="262" t="str">
        <f>IFERROR(VLOOKUP(B473,'ПО КОРИСНИЦИМА'!$C$16:$S$1902,5,FALSE),"")</f>
        <v/>
      </c>
      <c r="D473" s="248">
        <f>SUMIF('ПО КОРИСНИЦИМА'!$G$16:$G$1902,"Свега за пројекат 1201-П24:",'ПО КОРИСНИЦИМА'!$H$16:$H$1902)</f>
        <v>0</v>
      </c>
      <c r="E473" s="248"/>
      <c r="F473" s="280"/>
      <c r="G473" s="249">
        <f>SUMIF('ПО КОРИСНИЦИМА'!$G$16:$G$1902,"Свега за пројекат 1201-П24:",'ПО КОРИСНИЦИМА'!$L$16:$L$1902)</f>
        <v>0</v>
      </c>
      <c r="H473" s="249"/>
      <c r="I473" s="287"/>
      <c r="J473" s="246">
        <f t="shared" si="16"/>
        <v>0</v>
      </c>
      <c r="K473" s="246"/>
      <c r="L473" s="279"/>
    </row>
    <row r="474" spans="1:12" ht="44.25" hidden="1" customHeight="1">
      <c r="A474" s="182"/>
      <c r="B474" s="182" t="s">
        <v>4545</v>
      </c>
      <c r="C474" s="262" t="str">
        <f>IFERROR(VLOOKUP(B474,'ПО КОРИСНИЦИМА'!$C$16:$S$1902,5,FALSE),"")</f>
        <v/>
      </c>
      <c r="D474" s="248">
        <f>SUMIF('ПО КОРИСНИЦИМА'!$G$16:$G$1902,"Свега за пројекат 1201-П25:",'ПО КОРИСНИЦИМА'!$H$16:$H$1902)</f>
        <v>0</v>
      </c>
      <c r="E474" s="248"/>
      <c r="F474" s="280"/>
      <c r="G474" s="249">
        <f>SUMIF('ПО КОРИСНИЦИМА'!$G$16:$G$1902,"Свега за пројекат 1201-П25:",'ПО КОРИСНИЦИМА'!$L$16:$L$1902)</f>
        <v>0</v>
      </c>
      <c r="H474" s="249"/>
      <c r="I474" s="287"/>
      <c r="J474" s="246">
        <f t="shared" si="16"/>
        <v>0</v>
      </c>
      <c r="K474" s="246"/>
      <c r="L474" s="279"/>
    </row>
    <row r="475" spans="1:12" ht="44.25" hidden="1" customHeight="1">
      <c r="A475" s="182"/>
      <c r="B475" s="182" t="s">
        <v>4546</v>
      </c>
      <c r="C475" s="262" t="str">
        <f>IFERROR(VLOOKUP(B475,'ПО КОРИСНИЦИМА'!$C$16:$S$1902,5,FALSE),"")</f>
        <v/>
      </c>
      <c r="D475" s="248">
        <f>SUMIF('ПО КОРИСНИЦИМА'!$G$16:$G$1902,"Свега за пројекат 1201-П26:",'ПО КОРИСНИЦИМА'!$H$16:$H$1902)</f>
        <v>0</v>
      </c>
      <c r="E475" s="248"/>
      <c r="F475" s="280"/>
      <c r="G475" s="249">
        <f>SUMIF('ПО КОРИСНИЦИМА'!$G$16:$G$1902,"Свега за пројекат 1201-П26:",'ПО КОРИСНИЦИМА'!$L$16:$L$1902)</f>
        <v>0</v>
      </c>
      <c r="H475" s="249"/>
      <c r="I475" s="287"/>
      <c r="J475" s="246">
        <f t="shared" si="16"/>
        <v>0</v>
      </c>
      <c r="K475" s="246"/>
      <c r="L475" s="279"/>
    </row>
    <row r="476" spans="1:12" ht="44.25" hidden="1" customHeight="1">
      <c r="A476" s="182"/>
      <c r="B476" s="182" t="s">
        <v>4547</v>
      </c>
      <c r="C476" s="262" t="str">
        <f>IFERROR(VLOOKUP(B476,'ПО КОРИСНИЦИМА'!$C$16:$S$1902,5,FALSE),"")</f>
        <v/>
      </c>
      <c r="D476" s="248">
        <f>SUMIF('ПО КОРИСНИЦИМА'!$G$16:$G$1902,"Свега за пројекат 1201-П27:",'ПО КОРИСНИЦИМА'!$H$16:$H$1902)</f>
        <v>0</v>
      </c>
      <c r="E476" s="248"/>
      <c r="F476" s="280"/>
      <c r="G476" s="249">
        <f>SUMIF('ПО КОРИСНИЦИМА'!$G$16:$G$1902,"Свега за пројекат 1201-П27:",'ПО КОРИСНИЦИМА'!$L$16:$L$1902)</f>
        <v>0</v>
      </c>
      <c r="H476" s="249"/>
      <c r="I476" s="287"/>
      <c r="J476" s="246">
        <f t="shared" si="16"/>
        <v>0</v>
      </c>
      <c r="K476" s="246"/>
      <c r="L476" s="279"/>
    </row>
    <row r="477" spans="1:12" ht="44.25" hidden="1" customHeight="1">
      <c r="A477" s="182"/>
      <c r="B477" s="182" t="s">
        <v>4548</v>
      </c>
      <c r="C477" s="262" t="str">
        <f>IFERROR(VLOOKUP(B477,'ПО КОРИСНИЦИМА'!$C$16:$S$1902,5,FALSE),"")</f>
        <v/>
      </c>
      <c r="D477" s="248">
        <f>SUMIF('ПО КОРИСНИЦИМА'!$G$16:$G$1902,"Свега за пројекат 1201-П28:",'ПО КОРИСНИЦИМА'!$H$16:$H$1902)</f>
        <v>0</v>
      </c>
      <c r="E477" s="248"/>
      <c r="F477" s="280"/>
      <c r="G477" s="249">
        <f>SUMIF('ПО КОРИСНИЦИМА'!$G$16:$G$1902,"Свега за пројекат 1201-П28:",'ПО КОРИСНИЦИМА'!$L$16:$L$1902)</f>
        <v>0</v>
      </c>
      <c r="H477" s="249"/>
      <c r="I477" s="287"/>
      <c r="J477" s="246">
        <f t="shared" si="16"/>
        <v>0</v>
      </c>
      <c r="K477" s="246"/>
      <c r="L477" s="279"/>
    </row>
    <row r="478" spans="1:12" ht="44.25" hidden="1" customHeight="1">
      <c r="A478" s="182"/>
      <c r="B478" s="182" t="s">
        <v>4549</v>
      </c>
      <c r="C478" s="262" t="str">
        <f>IFERROR(VLOOKUP(B478,'ПО КОРИСНИЦИМА'!$C$16:$S$1902,5,FALSE),"")</f>
        <v/>
      </c>
      <c r="D478" s="248">
        <f>SUMIF('ПО КОРИСНИЦИМА'!$G$16:$G$1902,"Свега за пројекат 1201-П29:",'ПО КОРИСНИЦИМА'!$H$16:$H$1902)</f>
        <v>0</v>
      </c>
      <c r="E478" s="248"/>
      <c r="F478" s="280"/>
      <c r="G478" s="249">
        <f>SUMIF('ПО КОРИСНИЦИМА'!$G$16:$G$1902,"Свега за пројекат 1201-П29:",'ПО КОРИСНИЦИМА'!$L$16:$L$1902)</f>
        <v>0</v>
      </c>
      <c r="H478" s="249"/>
      <c r="I478" s="287"/>
      <c r="J478" s="246">
        <f t="shared" si="16"/>
        <v>0</v>
      </c>
      <c r="K478" s="246"/>
      <c r="L478" s="279"/>
    </row>
    <row r="479" spans="1:12" ht="44.25" hidden="1" customHeight="1">
      <c r="A479" s="182"/>
      <c r="B479" s="182" t="s">
        <v>4550</v>
      </c>
      <c r="C479" s="262" t="str">
        <f>IFERROR(VLOOKUP(B479,'ПО КОРИСНИЦИМА'!$C$16:$S$1902,5,FALSE),"")</f>
        <v/>
      </c>
      <c r="D479" s="248">
        <f>SUMIF('ПО КОРИСНИЦИМА'!$G$16:$G$1902,"Свега за пројекат 1201-П30:",'ПО КОРИСНИЦИМА'!$H$16:$H$1902)</f>
        <v>0</v>
      </c>
      <c r="E479" s="248"/>
      <c r="F479" s="280"/>
      <c r="G479" s="249">
        <f>SUMIF('ПО КОРИСНИЦИМА'!$G$16:$G$1902,"Свега за пројекат 1201-П30:",'ПО КОРИСНИЦИМА'!$L$16:$L$1902)</f>
        <v>0</v>
      </c>
      <c r="H479" s="249"/>
      <c r="I479" s="287"/>
      <c r="J479" s="246">
        <f t="shared" ref="J479:J542" si="17">D479+G479</f>
        <v>0</v>
      </c>
      <c r="K479" s="246"/>
      <c r="L479" s="279"/>
    </row>
    <row r="480" spans="1:12" ht="44.25" hidden="1" customHeight="1">
      <c r="A480" s="182"/>
      <c r="B480" s="182" t="s">
        <v>4551</v>
      </c>
      <c r="C480" s="262" t="str">
        <f>IFERROR(VLOOKUP(B480,'ПО КОРИСНИЦИМА'!$C$16:$S$1902,5,FALSE),"")</f>
        <v/>
      </c>
      <c r="D480" s="248">
        <f>SUMIF('ПО КОРИСНИЦИМА'!$G$16:$G$1902,"Свега за пројекат 1201-П31:",'ПО КОРИСНИЦИМА'!$H$16:$H$1902)</f>
        <v>0</v>
      </c>
      <c r="E480" s="248"/>
      <c r="F480" s="280"/>
      <c r="G480" s="249">
        <f>SUMIF('ПО КОРИСНИЦИМА'!$G$16:$G$1902,"Свега за пројекат 1201-П31:",'ПО КОРИСНИЦИМА'!$L$16:$L$1902)</f>
        <v>0</v>
      </c>
      <c r="H480" s="249"/>
      <c r="I480" s="287"/>
      <c r="J480" s="246">
        <f t="shared" si="17"/>
        <v>0</v>
      </c>
      <c r="K480" s="246"/>
      <c r="L480" s="279"/>
    </row>
    <row r="481" spans="1:12" ht="44.25" hidden="1" customHeight="1">
      <c r="A481" s="182"/>
      <c r="B481" s="182" t="s">
        <v>4552</v>
      </c>
      <c r="C481" s="262" t="str">
        <f>IFERROR(VLOOKUP(B481,'ПО КОРИСНИЦИМА'!$C$16:$S$1902,5,FALSE),"")</f>
        <v/>
      </c>
      <c r="D481" s="248">
        <f>SUMIF('ПО КОРИСНИЦИМА'!$G$16:$G$1902,"Свега за пројекат 1201-П32:",'ПО КОРИСНИЦИМА'!$H$16:$H$1902)</f>
        <v>0</v>
      </c>
      <c r="E481" s="248"/>
      <c r="F481" s="280"/>
      <c r="G481" s="249">
        <f>SUMIF('ПО КОРИСНИЦИМА'!$G$16:$G$1902,"Свега за пројекат 1201-П32:",'ПО КОРИСНИЦИМА'!$L$16:$L$1902)</f>
        <v>0</v>
      </c>
      <c r="H481" s="249"/>
      <c r="I481" s="287"/>
      <c r="J481" s="246">
        <f t="shared" si="17"/>
        <v>0</v>
      </c>
      <c r="K481" s="246"/>
      <c r="L481" s="279"/>
    </row>
    <row r="482" spans="1:12" ht="44.25" hidden="1" customHeight="1">
      <c r="A482" s="182"/>
      <c r="B482" s="182" t="s">
        <v>4553</v>
      </c>
      <c r="C482" s="262" t="str">
        <f>IFERROR(VLOOKUP(B482,'ПО КОРИСНИЦИМА'!$C$16:$S$1902,5,FALSE),"")</f>
        <v/>
      </c>
      <c r="D482" s="248">
        <f>SUMIF('ПО КОРИСНИЦИМА'!$G$16:$G$1902,"Свега за пројекат 1201-П33:",'ПО КОРИСНИЦИМА'!$H$16:$H$1902)</f>
        <v>0</v>
      </c>
      <c r="E482" s="248"/>
      <c r="F482" s="280"/>
      <c r="G482" s="249">
        <f>SUMIF('ПО КОРИСНИЦИМА'!$G$16:$G$1902,"Свега за пројекат 1201-П33:",'ПО КОРИСНИЦИМА'!$L$16:$L$1902)</f>
        <v>0</v>
      </c>
      <c r="H482" s="249"/>
      <c r="I482" s="287"/>
      <c r="J482" s="246">
        <f t="shared" si="17"/>
        <v>0</v>
      </c>
      <c r="K482" s="246"/>
      <c r="L482" s="279"/>
    </row>
    <row r="483" spans="1:12" ht="44.25" hidden="1" customHeight="1">
      <c r="A483" s="182"/>
      <c r="B483" s="182" t="s">
        <v>4554</v>
      </c>
      <c r="C483" s="262" t="str">
        <f>IFERROR(VLOOKUP(B483,'ПО КОРИСНИЦИМА'!$C$16:$S$1902,5,FALSE),"")</f>
        <v/>
      </c>
      <c r="D483" s="248">
        <f>SUMIF('ПО КОРИСНИЦИМА'!$G$16:$G$1902,"Свега за пројекат 1201-П34:",'ПО КОРИСНИЦИМА'!$H$16:$H$1902)</f>
        <v>0</v>
      </c>
      <c r="E483" s="248"/>
      <c r="F483" s="280"/>
      <c r="G483" s="249">
        <f>SUMIF('ПО КОРИСНИЦИМА'!$G$16:$G$1902,"Свега за пројекат 1201-П34:",'ПО КОРИСНИЦИМА'!$L$16:$L$1902)</f>
        <v>0</v>
      </c>
      <c r="H483" s="249"/>
      <c r="I483" s="287"/>
      <c r="J483" s="246">
        <f t="shared" si="17"/>
        <v>0</v>
      </c>
      <c r="K483" s="246"/>
      <c r="L483" s="279"/>
    </row>
    <row r="484" spans="1:12" ht="44.25" hidden="1" customHeight="1">
      <c r="A484" s="182"/>
      <c r="B484" s="182" t="s">
        <v>4555</v>
      </c>
      <c r="C484" s="262" t="str">
        <f>IFERROR(VLOOKUP(B484,'ПО КОРИСНИЦИМА'!$C$16:$S$1902,5,FALSE),"")</f>
        <v/>
      </c>
      <c r="D484" s="248">
        <f>SUMIF('ПО КОРИСНИЦИМА'!$G$16:$G$1902,"Свега за пројекат 1201-П35:",'ПО КОРИСНИЦИМА'!$H$16:$H$1902)</f>
        <v>0</v>
      </c>
      <c r="E484" s="248"/>
      <c r="F484" s="280"/>
      <c r="G484" s="249">
        <f>SUMIF('ПО КОРИСНИЦИМА'!$G$16:$G$1902,"Свега за пројекат 1201-П35:",'ПО КОРИСНИЦИМА'!$L$16:$L$1902)</f>
        <v>0</v>
      </c>
      <c r="H484" s="249"/>
      <c r="I484" s="287"/>
      <c r="J484" s="246">
        <f t="shared" si="17"/>
        <v>0</v>
      </c>
      <c r="K484" s="246"/>
      <c r="L484" s="279"/>
    </row>
    <row r="485" spans="1:12" ht="44.25" hidden="1" customHeight="1">
      <c r="A485" s="182"/>
      <c r="B485" s="182" t="s">
        <v>4556</v>
      </c>
      <c r="C485" s="262" t="str">
        <f>IFERROR(VLOOKUP(B485,'ПО КОРИСНИЦИМА'!$C$16:$S$1902,5,FALSE),"")</f>
        <v/>
      </c>
      <c r="D485" s="248">
        <f>SUMIF('ПО КОРИСНИЦИМА'!$G$16:$G$1902,"Свега за пројекат 1201-П36:",'ПО КОРИСНИЦИМА'!$H$16:$H$1902)</f>
        <v>0</v>
      </c>
      <c r="E485" s="248"/>
      <c r="F485" s="280"/>
      <c r="G485" s="249">
        <f>SUMIF('ПО КОРИСНИЦИМА'!$G$16:$G$1902,"Свега за пројекат 1201-П36:",'ПО КОРИСНИЦИМА'!$L$16:$L$1902)</f>
        <v>0</v>
      </c>
      <c r="H485" s="249"/>
      <c r="I485" s="287"/>
      <c r="J485" s="246">
        <f t="shared" si="17"/>
        <v>0</v>
      </c>
      <c r="K485" s="246"/>
      <c r="L485" s="279"/>
    </row>
    <row r="486" spans="1:12" ht="44.25" hidden="1" customHeight="1">
      <c r="A486" s="182"/>
      <c r="B486" s="182" t="s">
        <v>4557</v>
      </c>
      <c r="C486" s="262" t="str">
        <f>IFERROR(VLOOKUP(B486,'ПО КОРИСНИЦИМА'!$C$16:$S$1902,5,FALSE),"")</f>
        <v/>
      </c>
      <c r="D486" s="248">
        <f>SUMIF('ПО КОРИСНИЦИМА'!$G$16:$G$1902,"Свега за пројекат 1201-П37:",'ПО КОРИСНИЦИМА'!$H$16:$H$1902)</f>
        <v>0</v>
      </c>
      <c r="E486" s="248"/>
      <c r="F486" s="280"/>
      <c r="G486" s="249">
        <f>SUMIF('ПО КОРИСНИЦИМА'!$G$16:$G$1902,"Свега за пројекат 1201-П37:",'ПО КОРИСНИЦИМА'!$L$16:$L$1902)</f>
        <v>0</v>
      </c>
      <c r="H486" s="249"/>
      <c r="I486" s="287"/>
      <c r="J486" s="246">
        <f t="shared" si="17"/>
        <v>0</v>
      </c>
      <c r="K486" s="246"/>
      <c r="L486" s="279"/>
    </row>
    <row r="487" spans="1:12" ht="44.25" hidden="1" customHeight="1">
      <c r="A487" s="182"/>
      <c r="B487" s="182" t="s">
        <v>4558</v>
      </c>
      <c r="C487" s="262" t="str">
        <f>IFERROR(VLOOKUP(B487,'ПО КОРИСНИЦИМА'!$C$16:$S$1902,5,FALSE),"")</f>
        <v/>
      </c>
      <c r="D487" s="248">
        <f>SUMIF('ПО КОРИСНИЦИМА'!$G$16:$G$1902,"Свега за пројекат 1201-П38:",'ПО КОРИСНИЦИМА'!$H$16:$H$1902)</f>
        <v>0</v>
      </c>
      <c r="E487" s="248"/>
      <c r="F487" s="280"/>
      <c r="G487" s="249">
        <f>SUMIF('ПО КОРИСНИЦИМА'!$G$16:$G$1902,"Свега за пројекат 1201-П38:",'ПО КОРИСНИЦИМА'!$L$16:$L$1902)</f>
        <v>0</v>
      </c>
      <c r="H487" s="249"/>
      <c r="I487" s="287"/>
      <c r="J487" s="246">
        <f t="shared" si="17"/>
        <v>0</v>
      </c>
      <c r="K487" s="246"/>
      <c r="L487" s="279"/>
    </row>
    <row r="488" spans="1:12" ht="44.25" hidden="1" customHeight="1">
      <c r="A488" s="182"/>
      <c r="B488" s="182" t="s">
        <v>4559</v>
      </c>
      <c r="C488" s="262" t="str">
        <f>IFERROR(VLOOKUP(B488,'ПО КОРИСНИЦИМА'!$C$16:$S$1902,5,FALSE),"")</f>
        <v/>
      </c>
      <c r="D488" s="248">
        <f>SUMIF('ПО КОРИСНИЦИМА'!$G$16:$G$1902,"Свега за пројекат 1201-П39:",'ПО КОРИСНИЦИМА'!$H$16:$H$1902)</f>
        <v>0</v>
      </c>
      <c r="E488" s="248"/>
      <c r="F488" s="280"/>
      <c r="G488" s="249">
        <f>SUMIF('ПО КОРИСНИЦИМА'!$G$16:$G$1902,"Свега за пројекат 1201-П39:",'ПО КОРИСНИЦИМА'!$L$16:$L$1902)</f>
        <v>0</v>
      </c>
      <c r="H488" s="249"/>
      <c r="I488" s="287"/>
      <c r="J488" s="246">
        <f t="shared" si="17"/>
        <v>0</v>
      </c>
      <c r="K488" s="246"/>
      <c r="L488" s="279"/>
    </row>
    <row r="489" spans="1:12" ht="44.25" hidden="1" customHeight="1">
      <c r="A489" s="182"/>
      <c r="B489" s="182" t="s">
        <v>4560</v>
      </c>
      <c r="C489" s="262" t="str">
        <f>IFERROR(VLOOKUP(B489,'ПО КОРИСНИЦИМА'!$C$16:$S$1902,5,FALSE),"")</f>
        <v/>
      </c>
      <c r="D489" s="248">
        <f>SUMIF('ПО КОРИСНИЦИМА'!$G$16:$G$1902,"Свега за пројекат 1201-П40:",'ПО КОРИСНИЦИМА'!$H$16:$H$1902)</f>
        <v>0</v>
      </c>
      <c r="E489" s="248"/>
      <c r="F489" s="280"/>
      <c r="G489" s="249">
        <f>SUMIF('ПО КОРИСНИЦИМА'!$G$16:$G$1902,"Свега за пројекат 1201-П40:",'ПО КОРИСНИЦИМА'!$L$16:$L$1902)</f>
        <v>0</v>
      </c>
      <c r="H489" s="249"/>
      <c r="I489" s="287"/>
      <c r="J489" s="246">
        <f t="shared" si="17"/>
        <v>0</v>
      </c>
      <c r="K489" s="246"/>
      <c r="L489" s="279"/>
    </row>
    <row r="490" spans="1:12" ht="44.25" hidden="1" customHeight="1">
      <c r="A490" s="182"/>
      <c r="B490" s="182" t="s">
        <v>4561</v>
      </c>
      <c r="C490" s="262" t="str">
        <f>IFERROR(VLOOKUP(B490,'ПО КОРИСНИЦИМА'!$C$16:$S$1902,5,FALSE),"")</f>
        <v/>
      </c>
      <c r="D490" s="248">
        <f>SUMIF('ПО КОРИСНИЦИМА'!$G$16:$G$1902,"Свега за пројекат 1201-П41:",'ПО КОРИСНИЦИМА'!$H$16:$H$1902)</f>
        <v>0</v>
      </c>
      <c r="E490" s="248"/>
      <c r="F490" s="280"/>
      <c r="G490" s="249">
        <f>SUMIF('ПО КОРИСНИЦИМА'!$G$16:$G$1902,"Свега за пројекат 1201-П41:",'ПО КОРИСНИЦИМА'!$L$16:$L$1902)</f>
        <v>0</v>
      </c>
      <c r="H490" s="249"/>
      <c r="I490" s="287"/>
      <c r="J490" s="246">
        <f t="shared" si="17"/>
        <v>0</v>
      </c>
      <c r="K490" s="246"/>
      <c r="L490" s="279"/>
    </row>
    <row r="491" spans="1:12" ht="44.25" hidden="1" customHeight="1">
      <c r="A491" s="182"/>
      <c r="B491" s="182" t="s">
        <v>4562</v>
      </c>
      <c r="C491" s="262" t="str">
        <f>IFERROR(VLOOKUP(B491,'ПО КОРИСНИЦИМА'!$C$16:$S$1902,5,FALSE),"")</f>
        <v/>
      </c>
      <c r="D491" s="248">
        <f>SUMIF('ПО КОРИСНИЦИМА'!$G$16:$G$1902,"Свега за пројекат 1201-П42:",'ПО КОРИСНИЦИМА'!$H$16:$H$1902)</f>
        <v>0</v>
      </c>
      <c r="E491" s="248"/>
      <c r="F491" s="280"/>
      <c r="G491" s="249">
        <f>SUMIF('ПО КОРИСНИЦИМА'!$G$16:$G$1902,"Свега за пројекат 1201-П42:",'ПО КОРИСНИЦИМА'!$L$16:$L$1902)</f>
        <v>0</v>
      </c>
      <c r="H491" s="249"/>
      <c r="I491" s="287"/>
      <c r="J491" s="246">
        <f t="shared" si="17"/>
        <v>0</v>
      </c>
      <c r="K491" s="246"/>
      <c r="L491" s="279"/>
    </row>
    <row r="492" spans="1:12" ht="44.25" hidden="1" customHeight="1">
      <c r="A492" s="182"/>
      <c r="B492" s="182" t="s">
        <v>4563</v>
      </c>
      <c r="C492" s="262" t="str">
        <f>IFERROR(VLOOKUP(B492,'ПО КОРИСНИЦИМА'!$C$16:$S$1902,5,FALSE),"")</f>
        <v/>
      </c>
      <c r="D492" s="248">
        <f>SUMIF('ПО КОРИСНИЦИМА'!$G$16:$G$1902,"Свега за пројекат 1201-П43:",'ПО КОРИСНИЦИМА'!$H$16:$H$1902)</f>
        <v>0</v>
      </c>
      <c r="E492" s="248"/>
      <c r="F492" s="280"/>
      <c r="G492" s="249">
        <f>SUMIF('ПО КОРИСНИЦИМА'!$G$16:$G$1902,"Свега за пројекат 1201-П43:",'ПО КОРИСНИЦИМА'!$L$16:$L$1902)</f>
        <v>0</v>
      </c>
      <c r="H492" s="249"/>
      <c r="I492" s="287"/>
      <c r="J492" s="246">
        <f t="shared" si="17"/>
        <v>0</v>
      </c>
      <c r="K492" s="246"/>
      <c r="L492" s="279"/>
    </row>
    <row r="493" spans="1:12" ht="44.25" hidden="1" customHeight="1">
      <c r="A493" s="182"/>
      <c r="B493" s="182" t="s">
        <v>4564</v>
      </c>
      <c r="C493" s="262" t="str">
        <f>IFERROR(VLOOKUP(B493,'ПО КОРИСНИЦИМА'!$C$16:$S$1902,5,FALSE),"")</f>
        <v/>
      </c>
      <c r="D493" s="248">
        <f>SUMIF('ПО КОРИСНИЦИМА'!$G$16:$G$1902,"Свега за пројекат 1201-П44:",'ПО КОРИСНИЦИМА'!$H$16:$H$1902)</f>
        <v>0</v>
      </c>
      <c r="E493" s="248"/>
      <c r="F493" s="280"/>
      <c r="G493" s="249">
        <f>SUMIF('ПО КОРИСНИЦИМА'!$G$16:$G$1902,"Свега за пројекат 1201-П44:",'ПО КОРИСНИЦИМА'!$L$16:$L$1902)</f>
        <v>0</v>
      </c>
      <c r="H493" s="249"/>
      <c r="I493" s="287"/>
      <c r="J493" s="246">
        <f t="shared" si="17"/>
        <v>0</v>
      </c>
      <c r="K493" s="246"/>
      <c r="L493" s="279"/>
    </row>
    <row r="494" spans="1:12" ht="44.25" hidden="1" customHeight="1">
      <c r="A494" s="182"/>
      <c r="B494" s="182" t="s">
        <v>4565</v>
      </c>
      <c r="C494" s="262" t="str">
        <f>IFERROR(VLOOKUP(B494,'ПО КОРИСНИЦИМА'!$C$16:$S$1902,5,FALSE),"")</f>
        <v/>
      </c>
      <c r="D494" s="248">
        <f>SUMIF('ПО КОРИСНИЦИМА'!$G$16:$G$1902,"Свега за пројекат 1201-П45:",'ПО КОРИСНИЦИМА'!$H$16:$H$1902)</f>
        <v>0</v>
      </c>
      <c r="E494" s="248"/>
      <c r="F494" s="280"/>
      <c r="G494" s="249">
        <f>SUMIF('ПО КОРИСНИЦИМА'!$G$16:$G$1902,"Свега за пројекат 1201-П45:",'ПО КОРИСНИЦИМА'!$L$16:$L$1902)</f>
        <v>0</v>
      </c>
      <c r="H494" s="249"/>
      <c r="I494" s="287"/>
      <c r="J494" s="246">
        <f t="shared" si="17"/>
        <v>0</v>
      </c>
      <c r="K494" s="246"/>
      <c r="L494" s="279"/>
    </row>
    <row r="495" spans="1:12" ht="44.25" hidden="1" customHeight="1">
      <c r="A495" s="182"/>
      <c r="B495" s="182" t="s">
        <v>4566</v>
      </c>
      <c r="C495" s="262" t="str">
        <f>IFERROR(VLOOKUP(B495,'ПО КОРИСНИЦИМА'!$C$16:$S$1902,5,FALSE),"")</f>
        <v/>
      </c>
      <c r="D495" s="248">
        <f>SUMIF('ПО КОРИСНИЦИМА'!$G$16:$G$1902,"Свега за пројекат 1201-П46:",'ПО КОРИСНИЦИМА'!$H$16:$H$1902)</f>
        <v>0</v>
      </c>
      <c r="E495" s="248"/>
      <c r="F495" s="280"/>
      <c r="G495" s="249">
        <f>SUMIF('ПО КОРИСНИЦИМА'!$G$16:$G$1902,"Свега за пројекат 1201-П46:",'ПО КОРИСНИЦИМА'!$L$16:$L$1902)</f>
        <v>0</v>
      </c>
      <c r="H495" s="249"/>
      <c r="I495" s="287"/>
      <c r="J495" s="246">
        <f t="shared" si="17"/>
        <v>0</v>
      </c>
      <c r="K495" s="246"/>
      <c r="L495" s="279"/>
    </row>
    <row r="496" spans="1:12" ht="44.25" hidden="1" customHeight="1">
      <c r="A496" s="182"/>
      <c r="B496" s="182" t="s">
        <v>4567</v>
      </c>
      <c r="C496" s="262" t="str">
        <f>IFERROR(VLOOKUP(B496,'ПО КОРИСНИЦИМА'!$C$16:$S$1902,5,FALSE),"")</f>
        <v/>
      </c>
      <c r="D496" s="248">
        <f>SUMIF('ПО КОРИСНИЦИМА'!$G$16:$G$1902,"Свега за пројекат 1201-П47:",'ПО КОРИСНИЦИМА'!$H$16:$H$1902)</f>
        <v>0</v>
      </c>
      <c r="E496" s="248"/>
      <c r="F496" s="280"/>
      <c r="G496" s="249">
        <f>SUMIF('ПО КОРИСНИЦИМА'!$G$16:$G$1902,"Свега за пројекат 1201-П47:",'ПО КОРИСНИЦИМА'!$L$16:$L$1902)</f>
        <v>0</v>
      </c>
      <c r="H496" s="249"/>
      <c r="I496" s="287"/>
      <c r="J496" s="246">
        <f t="shared" si="17"/>
        <v>0</v>
      </c>
      <c r="K496" s="246"/>
      <c r="L496" s="279"/>
    </row>
    <row r="497" spans="1:12" ht="44.25" hidden="1" customHeight="1">
      <c r="A497" s="182"/>
      <c r="B497" s="182" t="s">
        <v>4568</v>
      </c>
      <c r="C497" s="262" t="str">
        <f>IFERROR(VLOOKUP(B497,'ПО КОРИСНИЦИМА'!$C$16:$S$1902,5,FALSE),"")</f>
        <v/>
      </c>
      <c r="D497" s="248">
        <f>SUMIF('ПО КОРИСНИЦИМА'!$G$16:$G$1902,"Свега за пројекат 1201-П48:",'ПО КОРИСНИЦИМА'!$H$16:$H$1902)</f>
        <v>0</v>
      </c>
      <c r="E497" s="248"/>
      <c r="F497" s="280"/>
      <c r="G497" s="249">
        <f>SUMIF('ПО КОРИСНИЦИМА'!$G$16:$G$1902,"Свега за пројекат 1201-П48:",'ПО КОРИСНИЦИМА'!$L$16:$L$1902)</f>
        <v>0</v>
      </c>
      <c r="H497" s="249"/>
      <c r="I497" s="287"/>
      <c r="J497" s="246">
        <f t="shared" si="17"/>
        <v>0</v>
      </c>
      <c r="K497" s="246"/>
      <c r="L497" s="279"/>
    </row>
    <row r="498" spans="1:12" ht="44.25" hidden="1" customHeight="1">
      <c r="A498" s="182"/>
      <c r="B498" s="182" t="s">
        <v>4569</v>
      </c>
      <c r="C498" s="262" t="str">
        <f>IFERROR(VLOOKUP(B498,'ПО КОРИСНИЦИМА'!$C$16:$S$1902,5,FALSE),"")</f>
        <v/>
      </c>
      <c r="D498" s="248">
        <f>SUMIF('ПО КОРИСНИЦИМА'!$G$16:$G$1902,"Свега за пројекат 1201-П49:",'ПО КОРИСНИЦИМА'!$H$16:$H$1902)</f>
        <v>0</v>
      </c>
      <c r="E498" s="248"/>
      <c r="F498" s="280"/>
      <c r="G498" s="249">
        <f>SUMIF('ПО КОРИСНИЦИМА'!$G$16:$G$1902,"Свега за пројекат 1201-П49:",'ПО КОРИСНИЦИМА'!$L$16:$L$1902)</f>
        <v>0</v>
      </c>
      <c r="H498" s="249"/>
      <c r="I498" s="287"/>
      <c r="J498" s="246">
        <f t="shared" si="17"/>
        <v>0</v>
      </c>
      <c r="K498" s="246"/>
      <c r="L498" s="279"/>
    </row>
    <row r="499" spans="1:12" ht="44.25" hidden="1" customHeight="1">
      <c r="A499" s="183"/>
      <c r="B499" s="182" t="s">
        <v>4570</v>
      </c>
      <c r="C499" s="262" t="str">
        <f>IFERROR(VLOOKUP(B499,'ПО КОРИСНИЦИМА'!$C$16:$S$1902,5,FALSE),"")</f>
        <v/>
      </c>
      <c r="D499" s="248">
        <f>SUMIF('ПО КОРИСНИЦИМА'!$G$16:$G$1902,"Свега за пројекат 1201-П50:",'ПО КОРИСНИЦИМА'!$H$16:$H$1902)</f>
        <v>0</v>
      </c>
      <c r="E499" s="248"/>
      <c r="F499" s="280"/>
      <c r="G499" s="249">
        <f>SUMIF('ПО КОРИСНИЦИМА'!$G$16:$G$1902,"Свега за пројекат 1201-П50:",'ПО КОРИСНИЦИМА'!$L$16:$L$1902)</f>
        <v>0</v>
      </c>
      <c r="H499" s="249"/>
      <c r="I499" s="287"/>
      <c r="J499" s="246">
        <f t="shared" si="17"/>
        <v>0</v>
      </c>
      <c r="K499" s="272"/>
      <c r="L499" s="294"/>
    </row>
    <row r="500" spans="1:12" s="180" customFormat="1" ht="44.25" customHeight="1">
      <c r="A500" s="173" t="s">
        <v>3599</v>
      </c>
      <c r="B500" s="174"/>
      <c r="C500" s="260" t="s">
        <v>3679</v>
      </c>
      <c r="D500" s="242">
        <f>SUM(D501:D553)</f>
        <v>12100000</v>
      </c>
      <c r="E500" s="242">
        <f>SUM(E501:E553)</f>
        <v>8174173.1699999999</v>
      </c>
      <c r="F500" s="282"/>
      <c r="G500" s="243">
        <f>SUM(G501:G553)</f>
        <v>0</v>
      </c>
      <c r="H500" s="243">
        <f>SUM(H501:H553)</f>
        <v>0</v>
      </c>
      <c r="I500" s="289"/>
      <c r="J500" s="242">
        <f t="shared" si="17"/>
        <v>12100000</v>
      </c>
      <c r="K500" s="242">
        <f>E500+H500</f>
        <v>8174173.1699999999</v>
      </c>
      <c r="L500" s="282"/>
    </row>
    <row r="501" spans="1:12" ht="38.25">
      <c r="A501" s="176"/>
      <c r="B501" s="181" t="s">
        <v>4067</v>
      </c>
      <c r="C501" s="269" t="s">
        <v>4068</v>
      </c>
      <c r="D501" s="244">
        <f>SUMIF('ПО КОРИСНИЦИМА'!$G$16:$G$1902,"Свега за програмску активност 1301-0001:",'ПО КОРИСНИЦИМА'!$H$16:$H$1902)</f>
        <v>12100000</v>
      </c>
      <c r="E501" s="244">
        <f>SUMIF('ПО КОРИСНИЦИМА'!$G$16:$G$1902,"Свега за програмску активност 1301-0001:",'ПО КОРИСНИЦИМА'!$I$16:$I$1902)</f>
        <v>7886683.46</v>
      </c>
      <c r="F501" s="278"/>
      <c r="G501" s="245">
        <f>SUMIF('ПО КОРИСНИЦИМА'!$G$16:$G$1902,"Свега за програмску активност 1301-0001:",'ПО КОРИСНИЦИМА'!$L$16:$L$1902)</f>
        <v>0</v>
      </c>
      <c r="H501" s="245">
        <f>SUMIF('ПО КОРИСНИЦИМА'!$G$16:$G$1902,"Свега за програмску активност 1301-0001:",'ПО КОРИСНИЦИМА'!$M$16:$M$1902)</f>
        <v>0</v>
      </c>
      <c r="I501" s="285"/>
      <c r="J501" s="255">
        <f t="shared" si="17"/>
        <v>12100000</v>
      </c>
      <c r="K501" s="255">
        <f>E501+H501</f>
        <v>7886683.46</v>
      </c>
      <c r="L501" s="297"/>
    </row>
    <row r="502" spans="1:12" ht="25.5">
      <c r="A502" s="178"/>
      <c r="B502" s="182" t="s">
        <v>4069</v>
      </c>
      <c r="C502" s="270" t="s">
        <v>5076</v>
      </c>
      <c r="D502" s="246">
        <f>SUMIF('ПО КОРИСНИЦИМА'!$G$16:$G$1902,"Свега за програмску активност 1301-0002:",'ПО КОРИСНИЦИМА'!$H$16:$H$1902)</f>
        <v>0</v>
      </c>
      <c r="E502" s="246">
        <f>SUMIF('ПО КОРИСНИЦИМА'!$G$16:$G$1902,"Свега за програмску активност 1301-0002:",'ПО КОРИСНИЦИМА'!$I$16:$I$1902)</f>
        <v>287489.70999999996</v>
      </c>
      <c r="F502" s="279"/>
      <c r="G502" s="247">
        <f>SUMIF('ПО КОРИСНИЦИМА'!$G$16:$G$1902,"Свега за програмску активност 1301-0002:",'ПО КОРИСНИЦИМА'!$L$16:$L$1902)</f>
        <v>0</v>
      </c>
      <c r="H502" s="247">
        <f>SUMIF('ПО КОРИСНИЦИМА'!$G$16:$G$1902,"Свега за програмску активност 1301-0002:",'ПО КОРИСНИЦИМА'!$M$16:$M$1902)</f>
        <v>0</v>
      </c>
      <c r="I502" s="286"/>
      <c r="J502" s="192">
        <f t="shared" si="17"/>
        <v>0</v>
      </c>
      <c r="K502" s="192">
        <f>E502+H502</f>
        <v>287489.70999999996</v>
      </c>
      <c r="L502" s="298"/>
    </row>
    <row r="503" spans="1:12" ht="25.5" hidden="1">
      <c r="A503" s="178"/>
      <c r="B503" s="182" t="s">
        <v>4070</v>
      </c>
      <c r="C503" s="270" t="s">
        <v>4071</v>
      </c>
      <c r="D503" s="246">
        <f>SUMIF('ПО КОРИСНИЦИМА'!$G$16:$G$1902,"Свега за програмску активност 1301-0003:",'ПО КОРИСНИЦИМА'!$H$16:$H$1902)</f>
        <v>0</v>
      </c>
      <c r="E503" s="246">
        <f>SUMIF('ПО КОРИСНИЦИМА'!$G$16:$G$1902,"Свега за програмску активност 1301-0003:",'ПО КОРИСНИЦИМА'!$I$16:$I$1902)</f>
        <v>0</v>
      </c>
      <c r="F503" s="279"/>
      <c r="G503" s="247">
        <f>SUMIF('ПО КОРИСНИЦИМА'!$G$16:$G$1902,"Свега за програмску активност 1301-0003:",'ПО КОРИСНИЦИМА'!$L$16:$L$1902)</f>
        <v>0</v>
      </c>
      <c r="H503" s="247">
        <f>SUMIF('ПО КОРИСНИЦИМА'!$G$16:$G$1902,"Свега за програмску активност 1301-0003:",'ПО КОРИСНИЦИМА'!$M$16:$M$1902)</f>
        <v>0</v>
      </c>
      <c r="I503" s="286"/>
      <c r="J503" s="192">
        <f t="shared" si="17"/>
        <v>0</v>
      </c>
      <c r="K503" s="192">
        <f>E503+H503</f>
        <v>0</v>
      </c>
      <c r="L503" s="298"/>
    </row>
    <row r="504" spans="1:12" ht="24.75" hidden="1" customHeight="1">
      <c r="A504" s="182"/>
      <c r="B504" s="182" t="s">
        <v>4571</v>
      </c>
      <c r="C504" s="262" t="str">
        <f>IFERROR(VLOOKUP(B504,'ПО КОРИСНИЦИМА'!$C$16:$S$1902,5,FALSE),"")</f>
        <v>Изградња ,, Балон сале" у Варошици Владимирци</v>
      </c>
      <c r="D504" s="248">
        <f>SUMIF('ПО КОРИСНИЦИМА'!$G$16:$G$1902,"Свега за пројекат 1301-П1:",'ПО КОРИСНИЦИМА'!$H$16:$H$1902)</f>
        <v>0</v>
      </c>
      <c r="E504" s="248"/>
      <c r="F504" s="280"/>
      <c r="G504" s="249">
        <f>SUMIF('ПО КОРИСНИЦИМА'!$G$16:$G$1902,"Свега за пројекат 1301-П1:",'ПО КОРИСНИЦИМА'!$L$16:$L$1902)</f>
        <v>0</v>
      </c>
      <c r="H504" s="249"/>
      <c r="I504" s="287"/>
      <c r="J504" s="192">
        <f t="shared" si="17"/>
        <v>0</v>
      </c>
      <c r="K504" s="192"/>
      <c r="L504" s="298"/>
    </row>
    <row r="505" spans="1:12" hidden="1">
      <c r="A505" s="182"/>
      <c r="B505" s="182" t="s">
        <v>4572</v>
      </c>
      <c r="C505" s="262" t="str">
        <f>IFERROR(VLOOKUP(B505,'ПО КОРИСНИЦИМА'!$C$16:$S$1902,5,FALSE),"")</f>
        <v/>
      </c>
      <c r="D505" s="248">
        <f>SUMIF('ПО КОРИСНИЦИМА'!$G$16:$G$1902,"Свега за пројекат 1301-П2:",'ПО КОРИСНИЦИМА'!$H$16:$H$1902)</f>
        <v>0</v>
      </c>
      <c r="E505" s="248"/>
      <c r="F505" s="280"/>
      <c r="G505" s="249">
        <f>SUMIF('ПО КОРИСНИЦИМА'!$G$16:$G$1902,"Свега за пројекат 1301-П2:",'ПО КОРИСНИЦИМА'!$L$16:$L$1902)</f>
        <v>0</v>
      </c>
      <c r="H505" s="249"/>
      <c r="I505" s="287"/>
      <c r="J505" s="246">
        <f t="shared" si="17"/>
        <v>0</v>
      </c>
      <c r="K505" s="246"/>
      <c r="L505" s="279"/>
    </row>
    <row r="506" spans="1:12" hidden="1">
      <c r="A506" s="182"/>
      <c r="B506" s="182" t="s">
        <v>4573</v>
      </c>
      <c r="C506" s="262" t="str">
        <f>IFERROR(VLOOKUP(B506,'ПО КОРИСНИЦИМА'!$C$16:$S$1902,5,FALSE),"")</f>
        <v/>
      </c>
      <c r="D506" s="248">
        <f>SUMIF('ПО КОРИСНИЦИМА'!$G$16:$G$1902,"Свега за пројекат 1301-П3:",'ПО КОРИСНИЦИМА'!$H$16:$H$1902)</f>
        <v>0</v>
      </c>
      <c r="E506" s="248"/>
      <c r="F506" s="280"/>
      <c r="G506" s="249">
        <f>SUMIF('ПО КОРИСНИЦИМА'!$G$16:$G$1902,"Свега за пројекат 1301-П3:",'ПО КОРИСНИЦИМА'!$L$16:$L$1902)</f>
        <v>0</v>
      </c>
      <c r="H506" s="249"/>
      <c r="I506" s="287"/>
      <c r="J506" s="246">
        <f t="shared" si="17"/>
        <v>0</v>
      </c>
      <c r="K506" s="246"/>
      <c r="L506" s="279"/>
    </row>
    <row r="507" spans="1:12" hidden="1">
      <c r="A507" s="182"/>
      <c r="B507" s="182" t="s">
        <v>4574</v>
      </c>
      <c r="C507" s="262" t="str">
        <f>IFERROR(VLOOKUP(B507,'ПО КОРИСНИЦИМА'!$C$16:$S$1902,5,FALSE),"")</f>
        <v/>
      </c>
      <c r="D507" s="248">
        <f>SUMIF('ПО КОРИСНИЦИМА'!$G$16:$G$1902,"Свега за пројекат 1301-П4:",'ПО КОРИСНИЦИМА'!$H$16:$H$1902)</f>
        <v>0</v>
      </c>
      <c r="E507" s="248"/>
      <c r="F507" s="280"/>
      <c r="G507" s="249">
        <f>SUMIF('ПО КОРИСНИЦИМА'!$G$16:$G$1902,"Свега за пројекат 1301-П4:",'ПО КОРИСНИЦИМА'!$L$16:$L$1902)</f>
        <v>0</v>
      </c>
      <c r="H507" s="249"/>
      <c r="I507" s="287"/>
      <c r="J507" s="246">
        <f t="shared" si="17"/>
        <v>0</v>
      </c>
      <c r="K507" s="246"/>
      <c r="L507" s="279"/>
    </row>
    <row r="508" spans="1:12" hidden="1">
      <c r="A508" s="182"/>
      <c r="B508" s="182" t="s">
        <v>4575</v>
      </c>
      <c r="C508" s="262" t="str">
        <f>IFERROR(VLOOKUP(B508,'ПО КОРИСНИЦИМА'!$C$16:$S$1902,5,FALSE),"")</f>
        <v/>
      </c>
      <c r="D508" s="248">
        <f>SUMIF('ПО КОРИСНИЦИМА'!$G$16:$G$1902,"Свега за пројекат 1301-П5:",'ПО КОРИСНИЦИМА'!$H$16:$H$1902)</f>
        <v>0</v>
      </c>
      <c r="E508" s="248"/>
      <c r="F508" s="280"/>
      <c r="G508" s="249">
        <f>SUMIF('ПО КОРИСНИЦИМА'!$G$16:$G$1902,"Свега за пројекат 1301-П5:",'ПО КОРИСНИЦИМА'!$L$16:$L$1902)</f>
        <v>0</v>
      </c>
      <c r="H508" s="249"/>
      <c r="I508" s="287"/>
      <c r="J508" s="246">
        <f t="shared" si="17"/>
        <v>0</v>
      </c>
      <c r="K508" s="246"/>
      <c r="L508" s="279"/>
    </row>
    <row r="509" spans="1:12" hidden="1">
      <c r="A509" s="182"/>
      <c r="B509" s="182" t="s">
        <v>4576</v>
      </c>
      <c r="C509" s="262" t="str">
        <f>IFERROR(VLOOKUP(B509,'ПО КОРИСНИЦИМА'!$C$16:$S$1902,5,FALSE),"")</f>
        <v/>
      </c>
      <c r="D509" s="248">
        <f>SUMIF('ПО КОРИСНИЦИМА'!$G$16:$G$1902,"Свега за пројекат 1301-П6:",'ПО КОРИСНИЦИМА'!$H$16:$H$1902)</f>
        <v>0</v>
      </c>
      <c r="E509" s="248"/>
      <c r="F509" s="280"/>
      <c r="G509" s="249">
        <f>SUMIF('ПО КОРИСНИЦИМА'!$G$16:$G$1902,"Свега за пројекат 1301-П6:",'ПО КОРИСНИЦИМА'!$L$16:$L$1902)</f>
        <v>0</v>
      </c>
      <c r="H509" s="249"/>
      <c r="I509" s="287"/>
      <c r="J509" s="246">
        <f t="shared" si="17"/>
        <v>0</v>
      </c>
      <c r="K509" s="246"/>
      <c r="L509" s="279"/>
    </row>
    <row r="510" spans="1:12" hidden="1">
      <c r="A510" s="182"/>
      <c r="B510" s="182" t="s">
        <v>4577</v>
      </c>
      <c r="C510" s="262" t="str">
        <f>IFERROR(VLOOKUP(B510,'ПО КОРИСНИЦИМА'!$C$16:$S$1902,5,FALSE),"")</f>
        <v/>
      </c>
      <c r="D510" s="248">
        <f>SUMIF('ПО КОРИСНИЦИМА'!$G$16:$G$1902,"Свега за пројекат 1301-П7:",'ПО КОРИСНИЦИМА'!$H$16:$H$1902)</f>
        <v>0</v>
      </c>
      <c r="E510" s="248"/>
      <c r="F510" s="280"/>
      <c r="G510" s="249">
        <f>SUMIF('ПО КОРИСНИЦИМА'!$G$16:$G$1902,"Свега за пројекат 1301-П7:",'ПО КОРИСНИЦИМА'!$L$16:$L$1902)</f>
        <v>0</v>
      </c>
      <c r="H510" s="249"/>
      <c r="I510" s="287"/>
      <c r="J510" s="246">
        <f t="shared" si="17"/>
        <v>0</v>
      </c>
      <c r="K510" s="246"/>
      <c r="L510" s="279"/>
    </row>
    <row r="511" spans="1:12" hidden="1">
      <c r="A511" s="182"/>
      <c r="B511" s="182" t="s">
        <v>4578</v>
      </c>
      <c r="C511" s="262" t="str">
        <f>IFERROR(VLOOKUP(B511,'ПО КОРИСНИЦИМА'!$C$16:$S$1902,5,FALSE),"")</f>
        <v/>
      </c>
      <c r="D511" s="248">
        <f>SUMIF('ПО КОРИСНИЦИМА'!$G$16:$G$1902,"Свега за пројекат 1301-П8:",'ПО КОРИСНИЦИМА'!$H$16:$H$1902)</f>
        <v>0</v>
      </c>
      <c r="E511" s="248"/>
      <c r="F511" s="280"/>
      <c r="G511" s="249">
        <f>SUMIF('ПО КОРИСНИЦИМА'!$G$16:$G$1902,"Свега за пројекат 1301-П8:",'ПО КОРИСНИЦИМА'!$L$16:$L$1902)</f>
        <v>0</v>
      </c>
      <c r="H511" s="249"/>
      <c r="I511" s="287"/>
      <c r="J511" s="246">
        <f t="shared" si="17"/>
        <v>0</v>
      </c>
      <c r="K511" s="246"/>
      <c r="L511" s="279"/>
    </row>
    <row r="512" spans="1:12" hidden="1">
      <c r="A512" s="182"/>
      <c r="B512" s="182" t="s">
        <v>4579</v>
      </c>
      <c r="C512" s="262" t="str">
        <f>IFERROR(VLOOKUP(B512,'ПО КОРИСНИЦИМА'!$C$16:$S$1902,5,FALSE),"")</f>
        <v/>
      </c>
      <c r="D512" s="248">
        <f>SUMIF('ПО КОРИСНИЦИМА'!$G$16:$G$1902,"Свега за пројекат 1301-П9:",'ПО КОРИСНИЦИМА'!$H$16:$H$1902)</f>
        <v>0</v>
      </c>
      <c r="E512" s="248"/>
      <c r="F512" s="280"/>
      <c r="G512" s="249">
        <f>SUMIF('ПО КОРИСНИЦИМА'!$G$16:$G$1902,"Свега за пројекат 1301-П9:",'ПО КОРИСНИЦИМА'!$L$16:$L$1902)</f>
        <v>0</v>
      </c>
      <c r="H512" s="249"/>
      <c r="I512" s="287"/>
      <c r="J512" s="246">
        <f t="shared" si="17"/>
        <v>0</v>
      </c>
      <c r="K512" s="246"/>
      <c r="L512" s="279"/>
    </row>
    <row r="513" spans="1:12" hidden="1">
      <c r="A513" s="182"/>
      <c r="B513" s="182" t="s">
        <v>4580</v>
      </c>
      <c r="C513" s="262" t="str">
        <f>IFERROR(VLOOKUP(B513,'ПО КОРИСНИЦИМА'!$C$16:$S$1902,5,FALSE),"")</f>
        <v/>
      </c>
      <c r="D513" s="248">
        <f>SUMIF('ПО КОРИСНИЦИМА'!$G$16:$G$1902,"Свега за пројекат 1301-П10:",'ПО КОРИСНИЦИМА'!$H$16:$H$1902)</f>
        <v>0</v>
      </c>
      <c r="E513" s="248"/>
      <c r="F513" s="280"/>
      <c r="G513" s="249">
        <f>SUMIF('ПО КОРИСНИЦИМА'!$G$16:$G$1902,"Свега за пројекат 1301-П10:",'ПО КОРИСНИЦИМА'!$L$16:$L$1902)</f>
        <v>0</v>
      </c>
      <c r="H513" s="249"/>
      <c r="I513" s="287"/>
      <c r="J513" s="246">
        <f t="shared" si="17"/>
        <v>0</v>
      </c>
      <c r="K513" s="246"/>
      <c r="L513" s="279"/>
    </row>
    <row r="514" spans="1:12" hidden="1">
      <c r="A514" s="182"/>
      <c r="B514" s="182" t="s">
        <v>4581</v>
      </c>
      <c r="C514" s="262" t="str">
        <f>IFERROR(VLOOKUP(B514,'ПО КОРИСНИЦИМА'!$C$16:$S$1902,5,FALSE),"")</f>
        <v/>
      </c>
      <c r="D514" s="248">
        <f>SUMIF('ПО КОРИСНИЦИМА'!$G$16:$G$1902,"Свега за пројекат 1301-П11:",'ПО КОРИСНИЦИМА'!$H$16:$H$1902)</f>
        <v>0</v>
      </c>
      <c r="E514" s="248"/>
      <c r="F514" s="280"/>
      <c r="G514" s="249">
        <f>SUMIF('ПО КОРИСНИЦИМА'!$G$16:$G$1902,"Свега за пројекат 1301-П11:",'ПО КОРИСНИЦИМА'!$L$16:$L$1902)</f>
        <v>0</v>
      </c>
      <c r="H514" s="249"/>
      <c r="I514" s="287"/>
      <c r="J514" s="246">
        <f t="shared" si="17"/>
        <v>0</v>
      </c>
      <c r="K514" s="246"/>
      <c r="L514" s="279"/>
    </row>
    <row r="515" spans="1:12" hidden="1">
      <c r="A515" s="182"/>
      <c r="B515" s="182" t="s">
        <v>4582</v>
      </c>
      <c r="C515" s="262" t="str">
        <f>IFERROR(VLOOKUP(B515,'ПО КОРИСНИЦИМА'!$C$16:$S$1902,5,FALSE),"")</f>
        <v/>
      </c>
      <c r="D515" s="248">
        <f>SUMIF('ПО КОРИСНИЦИМА'!$G$16:$G$1902,"Свега за пројекат 1301-П12:",'ПО КОРИСНИЦИМА'!$H$16:$H$1902)</f>
        <v>0</v>
      </c>
      <c r="E515" s="248"/>
      <c r="F515" s="280"/>
      <c r="G515" s="249">
        <f>SUMIF('ПО КОРИСНИЦИМА'!$G$16:$G$1902,"Свега за пројекат 1301-П12:",'ПО КОРИСНИЦИМА'!$L$16:$L$1902)</f>
        <v>0</v>
      </c>
      <c r="H515" s="249"/>
      <c r="I515" s="287"/>
      <c r="J515" s="246">
        <f t="shared" si="17"/>
        <v>0</v>
      </c>
      <c r="K515" s="246"/>
      <c r="L515" s="279"/>
    </row>
    <row r="516" spans="1:12" hidden="1">
      <c r="A516" s="182"/>
      <c r="B516" s="182" t="s">
        <v>4583</v>
      </c>
      <c r="C516" s="262" t="str">
        <f>IFERROR(VLOOKUP(B516,'ПО КОРИСНИЦИМА'!$C$16:$S$1902,5,FALSE),"")</f>
        <v/>
      </c>
      <c r="D516" s="248">
        <f>SUMIF('ПО КОРИСНИЦИМА'!$G$16:$G$1902,"Свега за пројекат 1301-П13:",'ПО КОРИСНИЦИМА'!$H$16:$H$1902)</f>
        <v>0</v>
      </c>
      <c r="E516" s="248"/>
      <c r="F516" s="280"/>
      <c r="G516" s="249">
        <f>SUMIF('ПО КОРИСНИЦИМА'!$G$16:$G$1902,"Свега за пројекат 1301-П13:",'ПО КОРИСНИЦИМА'!$L$16:$L$1902)</f>
        <v>0</v>
      </c>
      <c r="H516" s="249"/>
      <c r="I516" s="287"/>
      <c r="J516" s="246">
        <f t="shared" si="17"/>
        <v>0</v>
      </c>
      <c r="K516" s="246"/>
      <c r="L516" s="279"/>
    </row>
    <row r="517" spans="1:12" hidden="1">
      <c r="A517" s="182"/>
      <c r="B517" s="182" t="s">
        <v>4584</v>
      </c>
      <c r="C517" s="262" t="str">
        <f>IFERROR(VLOOKUP(B517,'ПО КОРИСНИЦИМА'!$C$16:$S$1902,5,FALSE),"")</f>
        <v/>
      </c>
      <c r="D517" s="248">
        <f>SUMIF('ПО КОРИСНИЦИМА'!$G$16:$G$1902,"Свега за пројекат 1301-П14:",'ПО КОРИСНИЦИМА'!$H$16:$H$1902)</f>
        <v>0</v>
      </c>
      <c r="E517" s="248"/>
      <c r="F517" s="280"/>
      <c r="G517" s="249">
        <f>SUMIF('ПО КОРИСНИЦИМА'!$G$16:$G$1902,"Свега за пројекат 1301-П14:",'ПО КОРИСНИЦИМА'!$L$16:$L$1902)</f>
        <v>0</v>
      </c>
      <c r="H517" s="249"/>
      <c r="I517" s="287"/>
      <c r="J517" s="246">
        <f t="shared" si="17"/>
        <v>0</v>
      </c>
      <c r="K517" s="246"/>
      <c r="L517" s="279"/>
    </row>
    <row r="518" spans="1:12" hidden="1">
      <c r="A518" s="182"/>
      <c r="B518" s="182" t="s">
        <v>4585</v>
      </c>
      <c r="C518" s="262" t="str">
        <f>IFERROR(VLOOKUP(B518,'ПО КОРИСНИЦИМА'!$C$16:$S$1902,5,FALSE),"")</f>
        <v/>
      </c>
      <c r="D518" s="248">
        <f>SUMIF('ПО КОРИСНИЦИМА'!$G$16:$G$1902,"Свега за пројекат 1301-П15:",'ПО КОРИСНИЦИМА'!$H$16:$H$1902)</f>
        <v>0</v>
      </c>
      <c r="E518" s="248"/>
      <c r="F518" s="280"/>
      <c r="G518" s="249">
        <f>SUMIF('ПО КОРИСНИЦИМА'!$G$16:$G$1902,"Свега за пројекат 1301-П15:",'ПО КОРИСНИЦИМА'!$L$16:$L$1902)</f>
        <v>0</v>
      </c>
      <c r="H518" s="249"/>
      <c r="I518" s="287"/>
      <c r="J518" s="246">
        <f t="shared" si="17"/>
        <v>0</v>
      </c>
      <c r="K518" s="246"/>
      <c r="L518" s="279"/>
    </row>
    <row r="519" spans="1:12" hidden="1">
      <c r="A519" s="182"/>
      <c r="B519" s="182" t="s">
        <v>4586</v>
      </c>
      <c r="C519" s="262" t="str">
        <f>IFERROR(VLOOKUP(B519,'ПО КОРИСНИЦИМА'!$C$16:$S$1902,5,FALSE),"")</f>
        <v/>
      </c>
      <c r="D519" s="248">
        <f>SUMIF('ПО КОРИСНИЦИМА'!$G$16:$G$1902,"Свега за пројекат 1301-П16:",'ПО КОРИСНИЦИМА'!$H$16:$H$1902)</f>
        <v>0</v>
      </c>
      <c r="E519" s="248"/>
      <c r="F519" s="280"/>
      <c r="G519" s="249">
        <f>SUMIF('ПО КОРИСНИЦИМА'!$G$16:$G$1902,"Свега за пројекат 1301-П16:",'ПО КОРИСНИЦИМА'!$L$16:$L$1902)</f>
        <v>0</v>
      </c>
      <c r="H519" s="249"/>
      <c r="I519" s="287"/>
      <c r="J519" s="246">
        <f t="shared" si="17"/>
        <v>0</v>
      </c>
      <c r="K519" s="246"/>
      <c r="L519" s="279"/>
    </row>
    <row r="520" spans="1:12" hidden="1">
      <c r="A520" s="182"/>
      <c r="B520" s="182" t="s">
        <v>4587</v>
      </c>
      <c r="C520" s="262" t="str">
        <f>IFERROR(VLOOKUP(B520,'ПО КОРИСНИЦИМА'!$C$16:$S$1902,5,FALSE),"")</f>
        <v/>
      </c>
      <c r="D520" s="248">
        <f>SUMIF('ПО КОРИСНИЦИМА'!$G$16:$G$1902,"Свега за пројекат 1301-П17:",'ПО КОРИСНИЦИМА'!$H$16:$H$1902)</f>
        <v>0</v>
      </c>
      <c r="E520" s="248"/>
      <c r="F520" s="280"/>
      <c r="G520" s="249">
        <f>SUMIF('ПО КОРИСНИЦИМА'!$G$16:$G$1902,"Свега за пројекат 1301-П17:",'ПО КОРИСНИЦИМА'!$L$16:$L$1902)</f>
        <v>0</v>
      </c>
      <c r="H520" s="249"/>
      <c r="I520" s="287"/>
      <c r="J520" s="246">
        <f t="shared" si="17"/>
        <v>0</v>
      </c>
      <c r="K520" s="246"/>
      <c r="L520" s="279"/>
    </row>
    <row r="521" spans="1:12" hidden="1">
      <c r="A521" s="182"/>
      <c r="B521" s="182" t="s">
        <v>4588</v>
      </c>
      <c r="C521" s="262" t="str">
        <f>IFERROR(VLOOKUP(B521,'ПО КОРИСНИЦИМА'!$C$16:$S$1902,5,FALSE),"")</f>
        <v/>
      </c>
      <c r="D521" s="248">
        <f>SUMIF('ПО КОРИСНИЦИМА'!$G$16:$G$1902,"Свега за пројекат 1301-П18:",'ПО КОРИСНИЦИМА'!$H$16:$H$1902)</f>
        <v>0</v>
      </c>
      <c r="E521" s="248"/>
      <c r="F521" s="280"/>
      <c r="G521" s="249">
        <f>SUMIF('ПО КОРИСНИЦИМА'!$G$16:$G$1902,"Свега за пројекат 1301-П18:",'ПО КОРИСНИЦИМА'!$L$16:$L$1902)</f>
        <v>0</v>
      </c>
      <c r="H521" s="249"/>
      <c r="I521" s="287"/>
      <c r="J521" s="246">
        <f t="shared" si="17"/>
        <v>0</v>
      </c>
      <c r="K521" s="246"/>
      <c r="L521" s="279"/>
    </row>
    <row r="522" spans="1:12" hidden="1">
      <c r="A522" s="182"/>
      <c r="B522" s="182" t="s">
        <v>4589</v>
      </c>
      <c r="C522" s="262" t="str">
        <f>IFERROR(VLOOKUP(B522,'ПО КОРИСНИЦИМА'!$C$16:$S$1902,5,FALSE),"")</f>
        <v/>
      </c>
      <c r="D522" s="248">
        <f>SUMIF('ПО КОРИСНИЦИМА'!$G$16:$G$1902,"Свега за пројекат 1301-П19:",'ПО КОРИСНИЦИМА'!$H$16:$H$1902)</f>
        <v>0</v>
      </c>
      <c r="E522" s="248"/>
      <c r="F522" s="280"/>
      <c r="G522" s="249">
        <f>SUMIF('ПО КОРИСНИЦИМА'!$G$16:$G$1902,"Свега за пројекат 1301-П19:",'ПО КОРИСНИЦИМА'!$L$16:$L$1902)</f>
        <v>0</v>
      </c>
      <c r="H522" s="249"/>
      <c r="I522" s="287"/>
      <c r="J522" s="246">
        <f t="shared" si="17"/>
        <v>0</v>
      </c>
      <c r="K522" s="246"/>
      <c r="L522" s="279"/>
    </row>
    <row r="523" spans="1:12" hidden="1">
      <c r="A523" s="182"/>
      <c r="B523" s="182" t="s">
        <v>4590</v>
      </c>
      <c r="C523" s="262" t="str">
        <f>IFERROR(VLOOKUP(B523,'ПО КОРИСНИЦИМА'!$C$16:$S$1902,5,FALSE),"")</f>
        <v/>
      </c>
      <c r="D523" s="248">
        <f>SUMIF('ПО КОРИСНИЦИМА'!$G$16:$G$1902,"Свега за пројекат 1301-П20:",'ПО КОРИСНИЦИМА'!$H$16:$H$1902)</f>
        <v>0</v>
      </c>
      <c r="E523" s="248"/>
      <c r="F523" s="280"/>
      <c r="G523" s="249">
        <f>SUMIF('ПО КОРИСНИЦИМА'!$G$16:$G$1902,"Свега за пројекат 1301-П20:",'ПО КОРИСНИЦИМА'!$L$16:$L$1902)</f>
        <v>0</v>
      </c>
      <c r="H523" s="249"/>
      <c r="I523" s="287"/>
      <c r="J523" s="246">
        <f t="shared" si="17"/>
        <v>0</v>
      </c>
      <c r="K523" s="246"/>
      <c r="L523" s="279"/>
    </row>
    <row r="524" spans="1:12" hidden="1">
      <c r="A524" s="182"/>
      <c r="B524" s="182" t="s">
        <v>4591</v>
      </c>
      <c r="C524" s="262" t="str">
        <f>IFERROR(VLOOKUP(B524,'ПО КОРИСНИЦИМА'!$C$16:$S$1902,5,FALSE),"")</f>
        <v/>
      </c>
      <c r="D524" s="248">
        <f>SUMIF('ПО КОРИСНИЦИМА'!$G$16:$G$1902,"Свега за пројекат 1301-П21:",'ПО КОРИСНИЦИМА'!$H$16:$H$1902)</f>
        <v>0</v>
      </c>
      <c r="E524" s="248"/>
      <c r="F524" s="280"/>
      <c r="G524" s="249">
        <f>SUMIF('ПО КОРИСНИЦИМА'!$G$16:$G$1902,"Свега за пројекат 1301-П21:",'ПО КОРИСНИЦИМА'!$L$16:$L$1902)</f>
        <v>0</v>
      </c>
      <c r="H524" s="249"/>
      <c r="I524" s="287"/>
      <c r="J524" s="246">
        <f t="shared" si="17"/>
        <v>0</v>
      </c>
      <c r="K524" s="246"/>
      <c r="L524" s="279"/>
    </row>
    <row r="525" spans="1:12" hidden="1">
      <c r="A525" s="182"/>
      <c r="B525" s="182" t="s">
        <v>4592</v>
      </c>
      <c r="C525" s="262" t="str">
        <f>IFERROR(VLOOKUP(B525,'ПО КОРИСНИЦИМА'!$C$16:$S$1902,5,FALSE),"")</f>
        <v/>
      </c>
      <c r="D525" s="248">
        <f>SUMIF('ПО КОРИСНИЦИМА'!$G$16:$G$1902,"Свега за пројекат 1301-П22:",'ПО КОРИСНИЦИМА'!$H$16:$H$1902)</f>
        <v>0</v>
      </c>
      <c r="E525" s="248"/>
      <c r="F525" s="280"/>
      <c r="G525" s="249">
        <f>SUMIF('ПО КОРИСНИЦИМА'!$G$16:$G$1902,"Свега за пројекат 1301-П22:",'ПО КОРИСНИЦИМА'!$L$16:$L$1902)</f>
        <v>0</v>
      </c>
      <c r="H525" s="249"/>
      <c r="I525" s="287"/>
      <c r="J525" s="246">
        <f t="shared" si="17"/>
        <v>0</v>
      </c>
      <c r="K525" s="246"/>
      <c r="L525" s="279"/>
    </row>
    <row r="526" spans="1:12" hidden="1">
      <c r="A526" s="182"/>
      <c r="B526" s="182" t="s">
        <v>4593</v>
      </c>
      <c r="C526" s="262" t="str">
        <f>IFERROR(VLOOKUP(B526,'ПО КОРИСНИЦИМА'!$C$16:$S$1902,5,FALSE),"")</f>
        <v/>
      </c>
      <c r="D526" s="248">
        <f>SUMIF('ПО КОРИСНИЦИМА'!$G$16:$G$1902,"Свега за пројекат 1301-П23:",'ПО КОРИСНИЦИМА'!$H$16:$H$1902)</f>
        <v>0</v>
      </c>
      <c r="E526" s="248"/>
      <c r="F526" s="280"/>
      <c r="G526" s="249">
        <f>SUMIF('ПО КОРИСНИЦИМА'!$G$16:$G$1902,"Свега за пројекат 1301-П23:",'ПО КОРИСНИЦИМА'!$L$16:$L$1902)</f>
        <v>0</v>
      </c>
      <c r="H526" s="249"/>
      <c r="I526" s="287"/>
      <c r="J526" s="246">
        <f t="shared" si="17"/>
        <v>0</v>
      </c>
      <c r="K526" s="246"/>
      <c r="L526" s="279"/>
    </row>
    <row r="527" spans="1:12" hidden="1">
      <c r="A527" s="182"/>
      <c r="B527" s="182" t="s">
        <v>4594</v>
      </c>
      <c r="C527" s="262" t="str">
        <f>IFERROR(VLOOKUP(B527,'ПО КОРИСНИЦИМА'!$C$16:$S$1902,5,FALSE),"")</f>
        <v/>
      </c>
      <c r="D527" s="248">
        <f>SUMIF('ПО КОРИСНИЦИМА'!$G$16:$G$1902,"Свега за пројекат 1301-П24:",'ПО КОРИСНИЦИМА'!$H$16:$H$1902)</f>
        <v>0</v>
      </c>
      <c r="E527" s="248"/>
      <c r="F527" s="280"/>
      <c r="G527" s="249">
        <f>SUMIF('ПО КОРИСНИЦИМА'!$G$16:$G$1902,"Свега за пројекат 1301-П24:",'ПО КОРИСНИЦИМА'!$L$16:$L$1902)</f>
        <v>0</v>
      </c>
      <c r="H527" s="249"/>
      <c r="I527" s="287"/>
      <c r="J527" s="246">
        <f t="shared" si="17"/>
        <v>0</v>
      </c>
      <c r="K527" s="246"/>
      <c r="L527" s="279"/>
    </row>
    <row r="528" spans="1:12" hidden="1">
      <c r="A528" s="182"/>
      <c r="B528" s="182" t="s">
        <v>4595</v>
      </c>
      <c r="C528" s="262" t="str">
        <f>IFERROR(VLOOKUP(B528,'ПО КОРИСНИЦИМА'!$C$16:$S$1902,5,FALSE),"")</f>
        <v/>
      </c>
      <c r="D528" s="248">
        <f>SUMIF('ПО КОРИСНИЦИМА'!$G$16:$G$1902,"Свега за пројекат 1301-П25:",'ПО КОРИСНИЦИМА'!$H$16:$H$1902)</f>
        <v>0</v>
      </c>
      <c r="E528" s="248"/>
      <c r="F528" s="280"/>
      <c r="G528" s="249">
        <f>SUMIF('ПО КОРИСНИЦИМА'!$G$16:$G$1902,"Свега за пројекат 1301-П25:",'ПО КОРИСНИЦИМА'!$L$16:$L$1902)</f>
        <v>0</v>
      </c>
      <c r="H528" s="249"/>
      <c r="I528" s="287"/>
      <c r="J528" s="246">
        <f t="shared" si="17"/>
        <v>0</v>
      </c>
      <c r="K528" s="246"/>
      <c r="L528" s="279"/>
    </row>
    <row r="529" spans="1:12" hidden="1">
      <c r="A529" s="182"/>
      <c r="B529" s="182" t="s">
        <v>4596</v>
      </c>
      <c r="C529" s="262" t="str">
        <f>IFERROR(VLOOKUP(B529,'ПО КОРИСНИЦИМА'!$C$16:$S$1902,5,FALSE),"")</f>
        <v/>
      </c>
      <c r="D529" s="248">
        <f>SUMIF('ПО КОРИСНИЦИМА'!$G$16:$G$1902,"Свега за пројекат 1301-П26:",'ПО КОРИСНИЦИМА'!$H$16:$H$1902)</f>
        <v>0</v>
      </c>
      <c r="E529" s="248"/>
      <c r="F529" s="280"/>
      <c r="G529" s="249">
        <f>SUMIF('ПО КОРИСНИЦИМА'!$G$16:$G$1902,"Свега за пројекат 1301-П26:",'ПО КОРИСНИЦИМА'!$L$16:$L$1902)</f>
        <v>0</v>
      </c>
      <c r="H529" s="249"/>
      <c r="I529" s="287"/>
      <c r="J529" s="246">
        <f t="shared" si="17"/>
        <v>0</v>
      </c>
      <c r="K529" s="246"/>
      <c r="L529" s="279"/>
    </row>
    <row r="530" spans="1:12" hidden="1">
      <c r="A530" s="182"/>
      <c r="B530" s="182" t="s">
        <v>4597</v>
      </c>
      <c r="C530" s="262" t="str">
        <f>IFERROR(VLOOKUP(B530,'ПО КОРИСНИЦИМА'!$C$16:$S$1902,5,FALSE),"")</f>
        <v/>
      </c>
      <c r="D530" s="248">
        <f>SUMIF('ПО КОРИСНИЦИМА'!$G$16:$G$1902,"Свега за пројекат 1301-П27:",'ПО КОРИСНИЦИМА'!$H$16:$H$1902)</f>
        <v>0</v>
      </c>
      <c r="E530" s="248"/>
      <c r="F530" s="280"/>
      <c r="G530" s="249">
        <f>SUMIF('ПО КОРИСНИЦИМА'!$G$16:$G$1902,"Свега за пројекат 1301-П27:",'ПО КОРИСНИЦИМА'!$L$16:$L$1902)</f>
        <v>0</v>
      </c>
      <c r="H530" s="249"/>
      <c r="I530" s="287"/>
      <c r="J530" s="246">
        <f t="shared" si="17"/>
        <v>0</v>
      </c>
      <c r="K530" s="246"/>
      <c r="L530" s="279"/>
    </row>
    <row r="531" spans="1:12" hidden="1">
      <c r="A531" s="182"/>
      <c r="B531" s="182" t="s">
        <v>4598</v>
      </c>
      <c r="C531" s="262" t="str">
        <f>IFERROR(VLOOKUP(B531,'ПО КОРИСНИЦИМА'!$C$16:$S$1902,5,FALSE),"")</f>
        <v/>
      </c>
      <c r="D531" s="248">
        <f>SUMIF('ПО КОРИСНИЦИМА'!$G$16:$G$1902,"Свега за пројекат 1301-П28:",'ПО КОРИСНИЦИМА'!$H$16:$H$1902)</f>
        <v>0</v>
      </c>
      <c r="E531" s="248"/>
      <c r="F531" s="280"/>
      <c r="G531" s="249">
        <f>SUMIF('ПО КОРИСНИЦИМА'!$G$16:$G$1902,"Свега за пројекат 1301-П28:",'ПО КОРИСНИЦИМА'!$L$16:$L$1902)</f>
        <v>0</v>
      </c>
      <c r="H531" s="249"/>
      <c r="I531" s="287"/>
      <c r="J531" s="246">
        <f t="shared" si="17"/>
        <v>0</v>
      </c>
      <c r="K531" s="246"/>
      <c r="L531" s="279"/>
    </row>
    <row r="532" spans="1:12" hidden="1">
      <c r="A532" s="182"/>
      <c r="B532" s="182" t="s">
        <v>4599</v>
      </c>
      <c r="C532" s="262" t="str">
        <f>IFERROR(VLOOKUP(B532,'ПО КОРИСНИЦИМА'!$C$16:$S$1902,5,FALSE),"")</f>
        <v/>
      </c>
      <c r="D532" s="248">
        <f>SUMIF('ПО КОРИСНИЦИМА'!$G$16:$G$1902,"Свега за пројекат 1301-П29:",'ПО КОРИСНИЦИМА'!$H$16:$H$1902)</f>
        <v>0</v>
      </c>
      <c r="E532" s="248"/>
      <c r="F532" s="280"/>
      <c r="G532" s="249">
        <f>SUMIF('ПО КОРИСНИЦИМА'!$G$16:$G$1902,"Свега за пројекат 1301-П29:",'ПО КОРИСНИЦИМА'!$L$16:$L$1902)</f>
        <v>0</v>
      </c>
      <c r="H532" s="249"/>
      <c r="I532" s="287"/>
      <c r="J532" s="246">
        <f t="shared" si="17"/>
        <v>0</v>
      </c>
      <c r="K532" s="246"/>
      <c r="L532" s="279"/>
    </row>
    <row r="533" spans="1:12" hidden="1">
      <c r="A533" s="182"/>
      <c r="B533" s="182" t="s">
        <v>4600</v>
      </c>
      <c r="C533" s="262" t="str">
        <f>IFERROR(VLOOKUP(B533,'ПО КОРИСНИЦИМА'!$C$16:$S$1902,5,FALSE),"")</f>
        <v/>
      </c>
      <c r="D533" s="248">
        <f>SUMIF('ПО КОРИСНИЦИМА'!$G$16:$G$1902,"Свега за пројекат 1301-П30:",'ПО КОРИСНИЦИМА'!$H$16:$H$1902)</f>
        <v>0</v>
      </c>
      <c r="E533" s="248"/>
      <c r="F533" s="280"/>
      <c r="G533" s="249">
        <f>SUMIF('ПО КОРИСНИЦИМА'!$G$16:$G$1902,"Свега за пројекат 1301-П30:",'ПО КОРИСНИЦИМА'!$L$16:$L$1902)</f>
        <v>0</v>
      </c>
      <c r="H533" s="249"/>
      <c r="I533" s="287"/>
      <c r="J533" s="246">
        <f t="shared" si="17"/>
        <v>0</v>
      </c>
      <c r="K533" s="246"/>
      <c r="L533" s="279"/>
    </row>
    <row r="534" spans="1:12" hidden="1">
      <c r="A534" s="182"/>
      <c r="B534" s="182" t="s">
        <v>4601</v>
      </c>
      <c r="C534" s="262" t="str">
        <f>IFERROR(VLOOKUP(B534,'ПО КОРИСНИЦИМА'!$C$16:$S$1902,5,FALSE),"")</f>
        <v/>
      </c>
      <c r="D534" s="248">
        <f>SUMIF('ПО КОРИСНИЦИМА'!$G$16:$G$1902,"Свега за пројекат 1301-П31:",'ПО КОРИСНИЦИМА'!$H$16:$H$1902)</f>
        <v>0</v>
      </c>
      <c r="E534" s="248"/>
      <c r="F534" s="280"/>
      <c r="G534" s="249">
        <f>SUMIF('ПО КОРИСНИЦИМА'!$G$16:$G$1902,"Свега за пројекат 1301-П31:",'ПО КОРИСНИЦИМА'!$L$16:$L$1902)</f>
        <v>0</v>
      </c>
      <c r="H534" s="249"/>
      <c r="I534" s="287"/>
      <c r="J534" s="246">
        <f t="shared" si="17"/>
        <v>0</v>
      </c>
      <c r="K534" s="246"/>
      <c r="L534" s="279"/>
    </row>
    <row r="535" spans="1:12" hidden="1">
      <c r="A535" s="182"/>
      <c r="B535" s="182" t="s">
        <v>4602</v>
      </c>
      <c r="C535" s="262" t="str">
        <f>IFERROR(VLOOKUP(B535,'ПО КОРИСНИЦИМА'!$C$16:$S$1902,5,FALSE),"")</f>
        <v/>
      </c>
      <c r="D535" s="248">
        <f>SUMIF('ПО КОРИСНИЦИМА'!$G$16:$G$1902,"Свега за пројекат 1301-П32:",'ПО КОРИСНИЦИМА'!$H$16:$H$1902)</f>
        <v>0</v>
      </c>
      <c r="E535" s="248"/>
      <c r="F535" s="280"/>
      <c r="G535" s="249">
        <f>SUMIF('ПО КОРИСНИЦИМА'!$G$16:$G$1902,"Свега за пројекат 1301-П32:",'ПО КОРИСНИЦИМА'!$L$16:$L$1902)</f>
        <v>0</v>
      </c>
      <c r="H535" s="249"/>
      <c r="I535" s="287"/>
      <c r="J535" s="246">
        <f t="shared" si="17"/>
        <v>0</v>
      </c>
      <c r="K535" s="246"/>
      <c r="L535" s="279"/>
    </row>
    <row r="536" spans="1:12" hidden="1">
      <c r="A536" s="182"/>
      <c r="B536" s="182" t="s">
        <v>4603</v>
      </c>
      <c r="C536" s="262" t="str">
        <f>IFERROR(VLOOKUP(B536,'ПО КОРИСНИЦИМА'!$C$16:$S$1902,5,FALSE),"")</f>
        <v/>
      </c>
      <c r="D536" s="248">
        <f>SUMIF('ПО КОРИСНИЦИМА'!$G$16:$G$1902,"Свега за пројекат 1301-П33:",'ПО КОРИСНИЦИМА'!$H$16:$H$1902)</f>
        <v>0</v>
      </c>
      <c r="E536" s="248"/>
      <c r="F536" s="280"/>
      <c r="G536" s="249">
        <f>SUMIF('ПО КОРИСНИЦИМА'!$G$16:$G$1902,"Свега за пројекат 1301-П33:",'ПО КОРИСНИЦИМА'!$L$16:$L$1902)</f>
        <v>0</v>
      </c>
      <c r="H536" s="249"/>
      <c r="I536" s="287"/>
      <c r="J536" s="246">
        <f t="shared" si="17"/>
        <v>0</v>
      </c>
      <c r="K536" s="246"/>
      <c r="L536" s="279"/>
    </row>
    <row r="537" spans="1:12" hidden="1">
      <c r="A537" s="182"/>
      <c r="B537" s="182" t="s">
        <v>4604</v>
      </c>
      <c r="C537" s="262" t="str">
        <f>IFERROR(VLOOKUP(B537,'ПО КОРИСНИЦИМА'!$C$16:$S$1902,5,FALSE),"")</f>
        <v/>
      </c>
      <c r="D537" s="248">
        <f>SUMIF('ПО КОРИСНИЦИМА'!$G$16:$G$1902,"Свега за пројекат 1301-П34:",'ПО КОРИСНИЦИМА'!$H$16:$H$1902)</f>
        <v>0</v>
      </c>
      <c r="E537" s="248"/>
      <c r="F537" s="280"/>
      <c r="G537" s="249">
        <f>SUMIF('ПО КОРИСНИЦИМА'!$G$16:$G$1902,"Свега за пројекат 1301-П34:",'ПО КОРИСНИЦИМА'!$L$16:$L$1902)</f>
        <v>0</v>
      </c>
      <c r="H537" s="249"/>
      <c r="I537" s="287"/>
      <c r="J537" s="246">
        <f t="shared" si="17"/>
        <v>0</v>
      </c>
      <c r="K537" s="246"/>
      <c r="L537" s="279"/>
    </row>
    <row r="538" spans="1:12" hidden="1">
      <c r="A538" s="182"/>
      <c r="B538" s="182" t="s">
        <v>4605</v>
      </c>
      <c r="C538" s="262" t="str">
        <f>IFERROR(VLOOKUP(B538,'ПО КОРИСНИЦИМА'!$C$16:$S$1902,5,FALSE),"")</f>
        <v/>
      </c>
      <c r="D538" s="248">
        <f>SUMIF('ПО КОРИСНИЦИМА'!$G$16:$G$1902,"Свега за пројекат 1301-П35:",'ПО КОРИСНИЦИМА'!$H$16:$H$1902)</f>
        <v>0</v>
      </c>
      <c r="E538" s="248"/>
      <c r="F538" s="280"/>
      <c r="G538" s="249">
        <f>SUMIF('ПО КОРИСНИЦИМА'!$G$16:$G$1902,"Свега за пројекат 1301-П35:",'ПО КОРИСНИЦИМА'!$L$16:$L$1902)</f>
        <v>0</v>
      </c>
      <c r="H538" s="249"/>
      <c r="I538" s="287"/>
      <c r="J538" s="246">
        <f t="shared" si="17"/>
        <v>0</v>
      </c>
      <c r="K538" s="246"/>
      <c r="L538" s="279"/>
    </row>
    <row r="539" spans="1:12" hidden="1">
      <c r="A539" s="182"/>
      <c r="B539" s="182" t="s">
        <v>4606</v>
      </c>
      <c r="C539" s="262" t="str">
        <f>IFERROR(VLOOKUP(B539,'ПО КОРИСНИЦИМА'!$C$16:$S$1902,5,FALSE),"")</f>
        <v/>
      </c>
      <c r="D539" s="248">
        <f>SUMIF('ПО КОРИСНИЦИМА'!$G$16:$G$1902,"Свега за пројекат 1301-П36:",'ПО КОРИСНИЦИМА'!$H$16:$H$1902)</f>
        <v>0</v>
      </c>
      <c r="E539" s="248"/>
      <c r="F539" s="280"/>
      <c r="G539" s="249">
        <f>SUMIF('ПО КОРИСНИЦИМА'!$G$16:$G$1902,"Свега за пројекат 1301-П36:",'ПО КОРИСНИЦИМА'!$L$16:$L$1902)</f>
        <v>0</v>
      </c>
      <c r="H539" s="249"/>
      <c r="I539" s="287"/>
      <c r="J539" s="246">
        <f t="shared" si="17"/>
        <v>0</v>
      </c>
      <c r="K539" s="246"/>
      <c r="L539" s="279"/>
    </row>
    <row r="540" spans="1:12" hidden="1">
      <c r="A540" s="182"/>
      <c r="B540" s="182" t="s">
        <v>4607</v>
      </c>
      <c r="C540" s="262" t="str">
        <f>IFERROR(VLOOKUP(B540,'ПО КОРИСНИЦИМА'!$C$16:$S$1902,5,FALSE),"")</f>
        <v/>
      </c>
      <c r="D540" s="248">
        <f>SUMIF('ПО КОРИСНИЦИМА'!$G$16:$G$1902,"Свега за пројекат 1301-П37:",'ПО КОРИСНИЦИМА'!$H$16:$H$1902)</f>
        <v>0</v>
      </c>
      <c r="E540" s="248"/>
      <c r="F540" s="280"/>
      <c r="G540" s="249">
        <f>SUMIF('ПО КОРИСНИЦИМА'!$G$16:$G$1902,"Свега за пројекат 1301-П37:",'ПО КОРИСНИЦИМА'!$L$16:$L$1902)</f>
        <v>0</v>
      </c>
      <c r="H540" s="249"/>
      <c r="I540" s="287"/>
      <c r="J540" s="246">
        <f t="shared" si="17"/>
        <v>0</v>
      </c>
      <c r="K540" s="246"/>
      <c r="L540" s="279"/>
    </row>
    <row r="541" spans="1:12" hidden="1">
      <c r="A541" s="182"/>
      <c r="B541" s="182" t="s">
        <v>4608</v>
      </c>
      <c r="C541" s="262" t="str">
        <f>IFERROR(VLOOKUP(B541,'ПО КОРИСНИЦИМА'!$C$16:$S$1902,5,FALSE),"")</f>
        <v/>
      </c>
      <c r="D541" s="248">
        <f>SUMIF('ПО КОРИСНИЦИМА'!$G$16:$G$1902,"Свега за пројекат 1301-П38:",'ПО КОРИСНИЦИМА'!$H$16:$H$1902)</f>
        <v>0</v>
      </c>
      <c r="E541" s="248"/>
      <c r="F541" s="280"/>
      <c r="G541" s="249">
        <f>SUMIF('ПО КОРИСНИЦИМА'!$G$16:$G$1902,"Свега за пројекат 1301-П38:",'ПО КОРИСНИЦИМА'!$L$16:$L$1902)</f>
        <v>0</v>
      </c>
      <c r="H541" s="249"/>
      <c r="I541" s="287"/>
      <c r="J541" s="246">
        <f t="shared" si="17"/>
        <v>0</v>
      </c>
      <c r="K541" s="246"/>
      <c r="L541" s="279"/>
    </row>
    <row r="542" spans="1:12" hidden="1">
      <c r="A542" s="182"/>
      <c r="B542" s="182" t="s">
        <v>4609</v>
      </c>
      <c r="C542" s="262" t="str">
        <f>IFERROR(VLOOKUP(B542,'ПО КОРИСНИЦИМА'!$C$16:$S$1902,5,FALSE),"")</f>
        <v/>
      </c>
      <c r="D542" s="248">
        <f>SUMIF('ПО КОРИСНИЦИМА'!$G$16:$G$1902,"Свега за пројекат 1301-П39:",'ПО КОРИСНИЦИМА'!$H$16:$H$1902)</f>
        <v>0</v>
      </c>
      <c r="E542" s="248"/>
      <c r="F542" s="280"/>
      <c r="G542" s="249">
        <f>SUMIF('ПО КОРИСНИЦИМА'!$G$16:$G$1902,"Свега за пројекат 1301-П39:",'ПО КОРИСНИЦИМА'!$L$16:$L$1902)</f>
        <v>0</v>
      </c>
      <c r="H542" s="249"/>
      <c r="I542" s="287"/>
      <c r="J542" s="246">
        <f t="shared" si="17"/>
        <v>0</v>
      </c>
      <c r="K542" s="246"/>
      <c r="L542" s="279"/>
    </row>
    <row r="543" spans="1:12" hidden="1">
      <c r="A543" s="182"/>
      <c r="B543" s="182" t="s">
        <v>4610</v>
      </c>
      <c r="C543" s="262" t="str">
        <f>IFERROR(VLOOKUP(B543,'ПО КОРИСНИЦИМА'!$C$16:$S$1902,5,FALSE),"")</f>
        <v/>
      </c>
      <c r="D543" s="248">
        <f>SUMIF('ПО КОРИСНИЦИМА'!$G$16:$G$1902,"Свега за пројекат 1301-П40:",'ПО КОРИСНИЦИМА'!$H$16:$H$1902)</f>
        <v>0</v>
      </c>
      <c r="E543" s="248"/>
      <c r="F543" s="280"/>
      <c r="G543" s="249">
        <f>SUMIF('ПО КОРИСНИЦИМА'!$G$16:$G$1902,"Свега за пројекат 1301-П40:",'ПО КОРИСНИЦИМА'!$L$16:$L$1902)</f>
        <v>0</v>
      </c>
      <c r="H543" s="249"/>
      <c r="I543" s="287"/>
      <c r="J543" s="246">
        <f t="shared" ref="J543:J606" si="18">D543+G543</f>
        <v>0</v>
      </c>
      <c r="K543" s="246"/>
      <c r="L543" s="279"/>
    </row>
    <row r="544" spans="1:12" hidden="1">
      <c r="A544" s="182"/>
      <c r="B544" s="182" t="s">
        <v>4611</v>
      </c>
      <c r="C544" s="262" t="str">
        <f>IFERROR(VLOOKUP(B544,'ПО КОРИСНИЦИМА'!$C$16:$S$1902,5,FALSE),"")</f>
        <v/>
      </c>
      <c r="D544" s="248">
        <f>SUMIF('ПО КОРИСНИЦИМА'!$G$16:$G$1902,"Свега за пројекат 1301-П41:",'ПО КОРИСНИЦИМА'!$H$16:$H$1902)</f>
        <v>0</v>
      </c>
      <c r="E544" s="248"/>
      <c r="F544" s="280"/>
      <c r="G544" s="249">
        <f>SUMIF('ПО КОРИСНИЦИМА'!$G$16:$G$1902,"Свега за пројекат 1301-П41:",'ПО КОРИСНИЦИМА'!$L$16:$L$1902)</f>
        <v>0</v>
      </c>
      <c r="H544" s="249"/>
      <c r="I544" s="287"/>
      <c r="J544" s="246">
        <f t="shared" si="18"/>
        <v>0</v>
      </c>
      <c r="K544" s="246"/>
      <c r="L544" s="279"/>
    </row>
    <row r="545" spans="1:12" hidden="1">
      <c r="A545" s="182"/>
      <c r="B545" s="182" t="s">
        <v>4612</v>
      </c>
      <c r="C545" s="262" t="str">
        <f>IFERROR(VLOOKUP(B545,'ПО КОРИСНИЦИМА'!$C$16:$S$1902,5,FALSE),"")</f>
        <v/>
      </c>
      <c r="D545" s="248">
        <f>SUMIF('ПО КОРИСНИЦИМА'!$G$16:$G$1902,"Свега за пројекат 1301-П42:",'ПО КОРИСНИЦИМА'!$H$16:$H$1902)</f>
        <v>0</v>
      </c>
      <c r="E545" s="248"/>
      <c r="F545" s="280"/>
      <c r="G545" s="249">
        <f>SUMIF('ПО КОРИСНИЦИМА'!$G$16:$G$1902,"Свега за пројекат 1301-П42:",'ПО КОРИСНИЦИМА'!$L$16:$L$1902)</f>
        <v>0</v>
      </c>
      <c r="H545" s="249"/>
      <c r="I545" s="287"/>
      <c r="J545" s="246">
        <f t="shared" si="18"/>
        <v>0</v>
      </c>
      <c r="K545" s="246"/>
      <c r="L545" s="279"/>
    </row>
    <row r="546" spans="1:12" hidden="1">
      <c r="A546" s="182"/>
      <c r="B546" s="182" t="s">
        <v>4613</v>
      </c>
      <c r="C546" s="262" t="str">
        <f>IFERROR(VLOOKUP(B546,'ПО КОРИСНИЦИМА'!$C$16:$S$1902,5,FALSE),"")</f>
        <v/>
      </c>
      <c r="D546" s="248">
        <f>SUMIF('ПО КОРИСНИЦИМА'!$G$16:$G$1902,"Свега за пројекат 1301-П43:",'ПО КОРИСНИЦИМА'!$H$16:$H$1902)</f>
        <v>0</v>
      </c>
      <c r="E546" s="248"/>
      <c r="F546" s="280"/>
      <c r="G546" s="249">
        <f>SUMIF('ПО КОРИСНИЦИМА'!$G$16:$G$1902,"Свега за пројекат 1301-П43:",'ПО КОРИСНИЦИМА'!$L$16:$L$1902)</f>
        <v>0</v>
      </c>
      <c r="H546" s="249"/>
      <c r="I546" s="287"/>
      <c r="J546" s="246">
        <f t="shared" si="18"/>
        <v>0</v>
      </c>
      <c r="K546" s="246"/>
      <c r="L546" s="279"/>
    </row>
    <row r="547" spans="1:12" hidden="1">
      <c r="A547" s="182"/>
      <c r="B547" s="182" t="s">
        <v>4614</v>
      </c>
      <c r="C547" s="262" t="str">
        <f>IFERROR(VLOOKUP(B547,'ПО КОРИСНИЦИМА'!$C$16:$S$1902,5,FALSE),"")</f>
        <v/>
      </c>
      <c r="D547" s="248">
        <f>SUMIF('ПО КОРИСНИЦИМА'!$G$16:$G$1902,"Свега за пројекат 1301-П44:",'ПО КОРИСНИЦИМА'!$H$16:$H$1902)</f>
        <v>0</v>
      </c>
      <c r="E547" s="248"/>
      <c r="F547" s="280"/>
      <c r="G547" s="249">
        <f>SUMIF('ПО КОРИСНИЦИМА'!$G$16:$G$1902,"Свега за пројекат 1301-П44:",'ПО КОРИСНИЦИМА'!$L$16:$L$1902)</f>
        <v>0</v>
      </c>
      <c r="H547" s="249"/>
      <c r="I547" s="287"/>
      <c r="J547" s="246">
        <f t="shared" si="18"/>
        <v>0</v>
      </c>
      <c r="K547" s="246"/>
      <c r="L547" s="279"/>
    </row>
    <row r="548" spans="1:12" hidden="1">
      <c r="A548" s="182"/>
      <c r="B548" s="182" t="s">
        <v>4615</v>
      </c>
      <c r="C548" s="262" t="str">
        <f>IFERROR(VLOOKUP(B548,'ПО КОРИСНИЦИМА'!$C$16:$S$1902,5,FALSE),"")</f>
        <v/>
      </c>
      <c r="D548" s="248">
        <f>SUMIF('ПО КОРИСНИЦИМА'!$G$16:$G$1902,"Свега за пројекат 1301-П45:",'ПО КОРИСНИЦИМА'!$H$16:$H$1902)</f>
        <v>0</v>
      </c>
      <c r="E548" s="248"/>
      <c r="F548" s="280"/>
      <c r="G548" s="249">
        <f>SUMIF('ПО КОРИСНИЦИМА'!$G$16:$G$1902,"Свега за пројекат 1301-П45:",'ПО КОРИСНИЦИМА'!$L$16:$L$1902)</f>
        <v>0</v>
      </c>
      <c r="H548" s="249"/>
      <c r="I548" s="287"/>
      <c r="J548" s="246">
        <f t="shared" si="18"/>
        <v>0</v>
      </c>
      <c r="K548" s="246"/>
      <c r="L548" s="279"/>
    </row>
    <row r="549" spans="1:12" hidden="1">
      <c r="A549" s="182"/>
      <c r="B549" s="182" t="s">
        <v>4616</v>
      </c>
      <c r="C549" s="262" t="str">
        <f>IFERROR(VLOOKUP(B549,'ПО КОРИСНИЦИМА'!$C$16:$S$1902,5,FALSE),"")</f>
        <v/>
      </c>
      <c r="D549" s="248">
        <f>SUMIF('ПО КОРИСНИЦИМА'!$G$16:$G$1902,"Свега за пројекат 1301-П46:",'ПО КОРИСНИЦИМА'!$H$16:$H$1902)</f>
        <v>0</v>
      </c>
      <c r="E549" s="248"/>
      <c r="F549" s="280"/>
      <c r="G549" s="249">
        <f>SUMIF('ПО КОРИСНИЦИМА'!$G$16:$G$1902,"Свега за пројекат 1301-П46:",'ПО КОРИСНИЦИМА'!$L$16:$L$1902)</f>
        <v>0</v>
      </c>
      <c r="H549" s="249"/>
      <c r="I549" s="287"/>
      <c r="J549" s="246">
        <f t="shared" si="18"/>
        <v>0</v>
      </c>
      <c r="K549" s="246"/>
      <c r="L549" s="279"/>
    </row>
    <row r="550" spans="1:12" hidden="1">
      <c r="A550" s="182"/>
      <c r="B550" s="182" t="s">
        <v>4617</v>
      </c>
      <c r="C550" s="262" t="str">
        <f>IFERROR(VLOOKUP(B550,'ПО КОРИСНИЦИМА'!$C$16:$S$1902,5,FALSE),"")</f>
        <v/>
      </c>
      <c r="D550" s="248">
        <f>SUMIF('ПО КОРИСНИЦИМА'!$G$16:$G$1902,"Свега за пројекат 1301-П47:",'ПО КОРИСНИЦИМА'!$H$16:$H$1902)</f>
        <v>0</v>
      </c>
      <c r="E550" s="248"/>
      <c r="F550" s="280"/>
      <c r="G550" s="249">
        <f>SUMIF('ПО КОРИСНИЦИМА'!$G$16:$G$1902,"Свега за пројекат 1301-П47:",'ПО КОРИСНИЦИМА'!$L$16:$L$1902)</f>
        <v>0</v>
      </c>
      <c r="H550" s="249"/>
      <c r="I550" s="287"/>
      <c r="J550" s="246">
        <f t="shared" si="18"/>
        <v>0</v>
      </c>
      <c r="K550" s="246"/>
      <c r="L550" s="279"/>
    </row>
    <row r="551" spans="1:12" hidden="1">
      <c r="A551" s="182"/>
      <c r="B551" s="182" t="s">
        <v>4618</v>
      </c>
      <c r="C551" s="262" t="str">
        <f>IFERROR(VLOOKUP(B551,'ПО КОРИСНИЦИМА'!$C$16:$S$1902,5,FALSE),"")</f>
        <v/>
      </c>
      <c r="D551" s="248">
        <f>SUMIF('ПО КОРИСНИЦИМА'!$G$16:$G$1902,"Свега за пројекат 1301-П48:",'ПО КОРИСНИЦИМА'!$H$16:$H$1902)</f>
        <v>0</v>
      </c>
      <c r="E551" s="248"/>
      <c r="F551" s="280"/>
      <c r="G551" s="249">
        <f>SUMIF('ПО КОРИСНИЦИМА'!$G$16:$G$1902,"Свега за пројекат 1301-П48:",'ПО КОРИСНИЦИМА'!$L$16:$L$1902)</f>
        <v>0</v>
      </c>
      <c r="H551" s="249"/>
      <c r="I551" s="287"/>
      <c r="J551" s="246">
        <f t="shared" si="18"/>
        <v>0</v>
      </c>
      <c r="K551" s="246"/>
      <c r="L551" s="279"/>
    </row>
    <row r="552" spans="1:12" hidden="1">
      <c r="A552" s="182"/>
      <c r="B552" s="182" t="s">
        <v>4619</v>
      </c>
      <c r="C552" s="262" t="str">
        <f>IFERROR(VLOOKUP(B552,'ПО КОРИСНИЦИМА'!$C$16:$S$1902,5,FALSE),"")</f>
        <v/>
      </c>
      <c r="D552" s="248">
        <f>SUMIF('ПО КОРИСНИЦИМА'!$G$16:$G$1902,"Свега за пројекат 1301-П49:",'ПО КОРИСНИЦИМА'!$H$16:$H$1902)</f>
        <v>0</v>
      </c>
      <c r="E552" s="248"/>
      <c r="F552" s="280"/>
      <c r="G552" s="249">
        <f>SUMIF('ПО КОРИСНИЦИМА'!$G$16:$G$1902,"Свега за пројекат 1301-П49:",'ПО КОРИСНИЦИМА'!$L$16:$L$1902)</f>
        <v>0</v>
      </c>
      <c r="H552" s="249"/>
      <c r="I552" s="287"/>
      <c r="J552" s="246">
        <f t="shared" si="18"/>
        <v>0</v>
      </c>
      <c r="K552" s="246"/>
      <c r="L552" s="279"/>
    </row>
    <row r="553" spans="1:12" hidden="1">
      <c r="A553" s="183"/>
      <c r="B553" s="182" t="s">
        <v>4620</v>
      </c>
      <c r="C553" s="262" t="str">
        <f>IFERROR(VLOOKUP(B553,'ПО КОРИСНИЦИМА'!$C$16:$S$1902,5,FALSE),"")</f>
        <v/>
      </c>
      <c r="D553" s="248">
        <f>SUMIF('ПО КОРИСНИЦИМА'!$G$16:$G$1902,"Свега за пројекат 1301-П50:",'ПО КОРИСНИЦИМА'!$H$16:$H$1902)</f>
        <v>0</v>
      </c>
      <c r="E553" s="248"/>
      <c r="F553" s="280"/>
      <c r="G553" s="249">
        <f>SUMIF('ПО КОРИСНИЦИМА'!$G$16:$G$1902,"Свега за пројекат 1301-П50:",'ПО КОРИСНИЦИМА'!$L$16:$L$1902)</f>
        <v>0</v>
      </c>
      <c r="H553" s="249"/>
      <c r="I553" s="287"/>
      <c r="J553" s="246">
        <f t="shared" si="18"/>
        <v>0</v>
      </c>
      <c r="K553" s="272"/>
      <c r="L553" s="294"/>
    </row>
    <row r="554" spans="1:12" s="180" customFormat="1">
      <c r="A554" s="173" t="s">
        <v>3602</v>
      </c>
      <c r="B554" s="174"/>
      <c r="C554" s="260" t="s">
        <v>3680</v>
      </c>
      <c r="D554" s="242">
        <f>SUM(D555:D634)</f>
        <v>153633755</v>
      </c>
      <c r="E554" s="242">
        <f>SUM(E555:E634)</f>
        <v>79150653.430000037</v>
      </c>
      <c r="F554" s="282">
        <f t="shared" ref="F554:F568" si="19">E554/D554</f>
        <v>0.51519051545671091</v>
      </c>
      <c r="G554" s="243">
        <f>SUM(G555:G634)</f>
        <v>56297624</v>
      </c>
      <c r="H554" s="243">
        <f>SUM(H555:H634)</f>
        <v>823126.6100000001</v>
      </c>
      <c r="I554" s="289">
        <f>H554/G554</f>
        <v>1.4620983116445555E-2</v>
      </c>
      <c r="J554" s="242">
        <f t="shared" si="18"/>
        <v>209931379</v>
      </c>
      <c r="K554" s="242">
        <f t="shared" ref="K554:K569" si="20">E554+H554</f>
        <v>79973780.040000036</v>
      </c>
      <c r="L554" s="282">
        <f t="shared" ref="L554:L569" si="21">K554/J554</f>
        <v>0.38095200641729715</v>
      </c>
    </row>
    <row r="555" spans="1:12" ht="25.5">
      <c r="A555" s="176"/>
      <c r="B555" s="155" t="s">
        <v>4072</v>
      </c>
      <c r="C555" s="264" t="s">
        <v>4073</v>
      </c>
      <c r="D555" s="244">
        <f>SUMIF('ПО КОРИСНИЦИМА'!$G$16:$G$1902,"Свега за програмску активност 0602-0001:",'ПО КОРИСНИЦИМА'!$H$16:$H$1902)</f>
        <v>131478863</v>
      </c>
      <c r="E555" s="244">
        <f>SUMIF('ПО КОРИСНИЦИМА'!$G$16:$G$1902,"Свега за програмску активност 0602-0001:",'ПО КОРИСНИЦИМА'!$I$16:$I$1902)</f>
        <v>72353628.550000027</v>
      </c>
      <c r="F555" s="278">
        <f t="shared" si="19"/>
        <v>0.55030616251982667</v>
      </c>
      <c r="G555" s="245">
        <f>SUMIF('ПО КОРИСНИЦИМА'!$G$16:$G$1902,"Свега за програмску активност 0602-0001:",'ПО КОРИСНИЦИМА'!$L$16:$L$1902)</f>
        <v>20021306</v>
      </c>
      <c r="H555" s="245">
        <f>SUMIF('ПО КОРИСНИЦИМА'!$G$16:$G$1902,"Свега за програмску активност 0602-0001:",'ПО КОРИСНИЦИМА'!$M$16:$M$1902)</f>
        <v>823126.6100000001</v>
      </c>
      <c r="I555" s="285"/>
      <c r="J555" s="255">
        <f t="shared" si="18"/>
        <v>151500169</v>
      </c>
      <c r="K555" s="255">
        <f t="shared" si="20"/>
        <v>73176755.160000026</v>
      </c>
      <c r="L555" s="297">
        <f t="shared" si="21"/>
        <v>0.48301434673647148</v>
      </c>
    </row>
    <row r="556" spans="1:12">
      <c r="A556" s="178"/>
      <c r="B556" s="86" t="s">
        <v>4074</v>
      </c>
      <c r="C556" s="265" t="s">
        <v>3663</v>
      </c>
      <c r="D556" s="246">
        <f>SUMIF('ПО КОРИСНИЦИМА'!$G$16:$G$1902,"Свега за програмску активност 0602-0002:",'ПО КОРИСНИЦИМА'!$H$16:$H$1902)</f>
        <v>1431000</v>
      </c>
      <c r="E556" s="246">
        <f>SUMIF('ПО КОРИСНИЦИМА'!$G$16:$G$1902,"Свега за програмску активност 0602-0002:",'ПО КОРИСНИЦИМА'!$I$16:$I$1902)</f>
        <v>744418.45000000007</v>
      </c>
      <c r="F556" s="279">
        <f t="shared" si="19"/>
        <v>0.52020856044723973</v>
      </c>
      <c r="G556" s="247">
        <f>SUMIF('ПО КОРИСНИЦИМА'!$G$16:$G$1902,"Свега за програмску активност 0602-0002:",'ПО КОРИСНИЦИМА'!$L$16:$L$1902)</f>
        <v>0</v>
      </c>
      <c r="H556" s="247">
        <f>SUMIF('ПО КОРИСНИЦИМА'!$G$16:$G$1902,"Свега за програмску активност 0602-0002:",'ПО КОРИСНИЦИМА'!$M$16:$M$1902)</f>
        <v>0</v>
      </c>
      <c r="I556" s="286"/>
      <c r="J556" s="192">
        <f t="shared" si="18"/>
        <v>1431000</v>
      </c>
      <c r="K556" s="192">
        <f t="shared" si="20"/>
        <v>744418.45000000007</v>
      </c>
      <c r="L556" s="298">
        <f t="shared" si="21"/>
        <v>0.52020856044723973</v>
      </c>
    </row>
    <row r="557" spans="1:12">
      <c r="A557" s="178"/>
      <c r="B557" s="86" t="s">
        <v>4075</v>
      </c>
      <c r="C557" s="265" t="s">
        <v>5021</v>
      </c>
      <c r="D557" s="246">
        <f>SUMIF('ПО КОРИСНИЦИМА'!$G$16:$G$1902,"Свега за програмску активност 0602-0003:",'ПО КОРИСНИЦИМА'!$H$16:$H$1902)</f>
        <v>6645000</v>
      </c>
      <c r="E557" s="246">
        <f>SUMIF('ПО КОРИСНИЦИМА'!$G$16:$G$1902,"Свега за програмску активност 0602-0003:",'ПО КОРИСНИЦИМА'!$I$16:$I$1902)</f>
        <v>6052606.4300000006</v>
      </c>
      <c r="F557" s="279">
        <f t="shared" si="19"/>
        <v>0.91085123100075249</v>
      </c>
      <c r="G557" s="247">
        <f>SUMIF('ПО КОРИСНИЦИМА'!$G$16:$G$1902,"Свега за програмску активност 0602-0003:",'ПО КОРИСНИЦИМА'!$L$16:$L$1902)</f>
        <v>0</v>
      </c>
      <c r="H557" s="247">
        <f>SUMIF('ПО КОРИСНИЦИМА'!$G$16:$G$1902,"Свега за програмску активност 0602-0003:",'ПО КОРИСНИЦИМА'!$M$16:$M$1902)</f>
        <v>0</v>
      </c>
      <c r="I557" s="286"/>
      <c r="J557" s="192">
        <f t="shared" si="18"/>
        <v>6645000</v>
      </c>
      <c r="K557" s="192">
        <f t="shared" si="20"/>
        <v>6052606.4300000006</v>
      </c>
      <c r="L557" s="298">
        <f t="shared" si="21"/>
        <v>0.91085123100075249</v>
      </c>
    </row>
    <row r="558" spans="1:12" hidden="1">
      <c r="A558" s="178"/>
      <c r="B558" s="86" t="s">
        <v>4076</v>
      </c>
      <c r="C558" s="265" t="s">
        <v>4077</v>
      </c>
      <c r="D558" s="246">
        <f>SUMIF('ПО КОРИСНИЦИМА'!$G$16:$G$1902,"Свега за програмску активност 0602-0004:",'ПО КОРИСНИЦИМА'!$H$16:$H$1902)</f>
        <v>0</v>
      </c>
      <c r="E558" s="246">
        <f>SUMIF('ПО КОРИСНИЦИМА'!$G$16:$G$1902,"Свега за програмску активност 0602-0004:",'ПО КОРИСНИЦИМА'!$I$16:$I$1902)</f>
        <v>0</v>
      </c>
      <c r="F558" s="279" t="e">
        <f t="shared" si="19"/>
        <v>#DIV/0!</v>
      </c>
      <c r="G558" s="247">
        <f>SUMIF('ПО КОРИСНИЦИМА'!$G$16:$G$1902,"Свега за програмску активност 0602-0004:",'ПО КОРИСНИЦИМА'!$L$16:$L$1902)</f>
        <v>0</v>
      </c>
      <c r="H558" s="247">
        <f>SUMIF('ПО КОРИСНИЦИМА'!$G$16:$G$1902,"Свега за програмску активност 0602-0004:",'ПО КОРИСНИЦИМА'!$M$16:$M$1902)</f>
        <v>0</v>
      </c>
      <c r="I558" s="286"/>
      <c r="J558" s="192">
        <f t="shared" si="18"/>
        <v>0</v>
      </c>
      <c r="K558" s="192">
        <f t="shared" si="20"/>
        <v>0</v>
      </c>
      <c r="L558" s="298"/>
    </row>
    <row r="559" spans="1:12" hidden="1">
      <c r="A559" s="178"/>
      <c r="B559" s="86" t="s">
        <v>4078</v>
      </c>
      <c r="C559" s="265" t="s">
        <v>3665</v>
      </c>
      <c r="D559" s="246">
        <f>SUMIF('ПО КОРИСНИЦИМА'!$G$16:$G$1902,"Свега за програмску активност 0602-0005:",'ПО КОРИСНИЦИМА'!$H$16:$H$1902)</f>
        <v>0</v>
      </c>
      <c r="E559" s="246">
        <f>SUMIF('ПО КОРИСНИЦИМА'!$G$16:$G$1902,"Свега за програмску активност 0602-0005:",'ПО КОРИСНИЦИМА'!$I$16:$I$1902)</f>
        <v>0</v>
      </c>
      <c r="F559" s="279" t="e">
        <f t="shared" si="19"/>
        <v>#DIV/0!</v>
      </c>
      <c r="G559" s="247">
        <f>SUMIF('ПО КОРИСНИЦИМА'!$G$16:$G$1902,"Свега за програмску активност 0602-0005:",'ПО КОРИСНИЦИМА'!$L$16:$L$1902)</f>
        <v>0</v>
      </c>
      <c r="H559" s="247">
        <f>SUMIF('ПО КОРИСНИЦИМА'!$G$16:$G$1902,"Свега за програмску активност 0602-0005:",'ПО КОРИСНИЦИМА'!$M$16:$M$1902)</f>
        <v>0</v>
      </c>
      <c r="I559" s="286"/>
      <c r="J559" s="192">
        <f t="shared" si="18"/>
        <v>0</v>
      </c>
      <c r="K559" s="192">
        <f t="shared" si="20"/>
        <v>0</v>
      </c>
      <c r="L559" s="298"/>
    </row>
    <row r="560" spans="1:12" hidden="1">
      <c r="A560" s="178"/>
      <c r="B560" s="86" t="s">
        <v>4079</v>
      </c>
      <c r="C560" s="265" t="s">
        <v>4080</v>
      </c>
      <c r="D560" s="246">
        <f>SUMIF('ПО КОРИСНИЦИМА'!$G$16:$G$1902,"Свега за програмску активност 0602-0006:",'ПО КОРИСНИЦИМА'!$H$16:$H$1902)</f>
        <v>0</v>
      </c>
      <c r="E560" s="246">
        <f>SUMIF('ПО КОРИСНИЦИМА'!$G$16:$G$1902,"Свега за програмску активност 0602-0006:",'ПО КОРИСНИЦИМА'!$I$16:$I$1902)</f>
        <v>0</v>
      </c>
      <c r="F560" s="279" t="e">
        <f t="shared" si="19"/>
        <v>#DIV/0!</v>
      </c>
      <c r="G560" s="247">
        <f>SUMIF('ПО КОРИСНИЦИМА'!$G$16:$G$1902,"Свега за програмску активност 0602-0006:",'ПО КОРИСНИЦИМА'!$L$16:$L$1902)</f>
        <v>0</v>
      </c>
      <c r="H560" s="247">
        <f>SUMIF('ПО КОРИСНИЦИМА'!$G$16:$G$1902,"Свега за програмску активност 0602-0006:",'ПО КОРИСНИЦИМА'!$M$16:$M$1902)</f>
        <v>0</v>
      </c>
      <c r="I560" s="286"/>
      <c r="J560" s="192">
        <f t="shared" si="18"/>
        <v>0</v>
      </c>
      <c r="K560" s="192">
        <f t="shared" si="20"/>
        <v>0</v>
      </c>
      <c r="L560" s="298" t="e">
        <f t="shared" si="21"/>
        <v>#DIV/0!</v>
      </c>
    </row>
    <row r="561" spans="1:12" hidden="1">
      <c r="A561" s="178"/>
      <c r="B561" s="86" t="s">
        <v>4081</v>
      </c>
      <c r="C561" s="265" t="s">
        <v>3664</v>
      </c>
      <c r="D561" s="246">
        <f>SUMIF('ПО КОРИСНИЦИМА'!$G$16:$G$1902,"Свега за програмску активност 0602-0007:",'ПО КОРИСНИЦИМА'!$H$16:$H$1902)</f>
        <v>0</v>
      </c>
      <c r="E561" s="246">
        <f>SUMIF('ПО КОРИСНИЦИМА'!$G$16:$G$1902,"Свега за програмску активност 0602-0007:",'ПО КОРИСНИЦИМА'!$I$16:$I$1902)</f>
        <v>0</v>
      </c>
      <c r="F561" s="279" t="e">
        <f t="shared" si="19"/>
        <v>#DIV/0!</v>
      </c>
      <c r="G561" s="247">
        <f>SUMIF('ПО КОРИСНИЦИМА'!$G$16:$G$1902,"Свега за програмску активност 0602-0007:",'ПО КОРИСНИЦИМА'!$L$16:$L$1902)</f>
        <v>0</v>
      </c>
      <c r="H561" s="247">
        <f>SUMIF('ПО КОРИСНИЦИМА'!$G$16:$G$1902,"Свега за програмску активност 0602-0007:",'ПО КОРИСНИЦИМА'!$M$16:$M$1902)</f>
        <v>0</v>
      </c>
      <c r="I561" s="286"/>
      <c r="J561" s="192">
        <f t="shared" si="18"/>
        <v>0</v>
      </c>
      <c r="K561" s="192">
        <f t="shared" si="20"/>
        <v>0</v>
      </c>
      <c r="L561" s="298"/>
    </row>
    <row r="562" spans="1:12" hidden="1">
      <c r="A562" s="178"/>
      <c r="B562" s="86" t="s">
        <v>4082</v>
      </c>
      <c r="C562" s="265" t="s">
        <v>4083</v>
      </c>
      <c r="D562" s="246">
        <f>SUMIF('ПО КОРИСНИЦИМА'!$G$16:$G$1902,"Свега за програмску активност 0602-0008:",'ПО КОРИСНИЦИМА'!$H$16:$H$1902)</f>
        <v>0</v>
      </c>
      <c r="E562" s="246">
        <f>SUMIF('ПО КОРИСНИЦИМА'!$G$16:$G$1902,"Свега за програмску активност 0602-0008:",'ПО КОРИСНИЦИМА'!$I$16:$I$1902)</f>
        <v>0</v>
      </c>
      <c r="F562" s="279" t="e">
        <f t="shared" si="19"/>
        <v>#DIV/0!</v>
      </c>
      <c r="G562" s="247">
        <f>SUMIF('ПО КОРИСНИЦИМА'!$G$16:$G$1902,"Свега за програмску активност 0602-0008:",'ПО КОРИСНИЦИМА'!$L$16:$L$1902)</f>
        <v>0</v>
      </c>
      <c r="H562" s="247">
        <f>SUMIF('ПО КОРИСНИЦИМА'!$G$16:$G$1902,"Свега за програмску активност 0602-0008:",'ПО КОРИСНИЦИМА'!$M$16:$M$1902)</f>
        <v>0</v>
      </c>
      <c r="I562" s="286"/>
      <c r="J562" s="192">
        <f t="shared" si="18"/>
        <v>0</v>
      </c>
      <c r="K562" s="192">
        <f t="shared" si="20"/>
        <v>0</v>
      </c>
      <c r="L562" s="298"/>
    </row>
    <row r="563" spans="1:12">
      <c r="A563" s="178"/>
      <c r="B563" s="86" t="s">
        <v>4084</v>
      </c>
      <c r="C563" s="265" t="s">
        <v>4933</v>
      </c>
      <c r="D563" s="246">
        <f>SUMIF('ПО КОРИСНИЦИМА'!$G$16:$G$1902,"Свега за програмску активност 0602-0009:",'ПО КОРИСНИЦИМА'!$H$16:$H$1902)</f>
        <v>12578892</v>
      </c>
      <c r="E563" s="246">
        <f>SUMIF('ПО КОРИСНИЦИМА'!$G$16:$G$1902,"Свега за програмску активност 0602-0009:",'ПО КОРИСНИЦИМА'!$I$16:$I$1902)</f>
        <v>0</v>
      </c>
      <c r="F563" s="279">
        <f t="shared" si="19"/>
        <v>0</v>
      </c>
      <c r="G563" s="247">
        <f>SUMIF('ПО КОРИСНИЦИМА'!$G$16:$G$1902,"Свега за програмску активност 0602-0009:",'ПО КОРИСНИЦИМА'!$L$16:$L$1902)</f>
        <v>0</v>
      </c>
      <c r="H563" s="247">
        <f>SUMIF('ПО КОРИСНИЦИМА'!$G$16:$G$1902,"Свега за програмску активност 0602-0009:",'ПО КОРИСНИЦИМА'!$M$16:$M$1902)</f>
        <v>0</v>
      </c>
      <c r="I563" s="286"/>
      <c r="J563" s="192">
        <f t="shared" si="18"/>
        <v>12578892</v>
      </c>
      <c r="K563" s="192">
        <f t="shared" si="20"/>
        <v>0</v>
      </c>
      <c r="L563" s="298"/>
    </row>
    <row r="564" spans="1:12">
      <c r="A564" s="178"/>
      <c r="B564" s="86" t="s">
        <v>4085</v>
      </c>
      <c r="C564" s="265" t="s">
        <v>4934</v>
      </c>
      <c r="D564" s="246">
        <f>SUMIF('ПО КОРИСНИЦИМА'!$G$16:$G$1902,"Свега за програмску активност 0602-0010:",'ПО КОРИСНИЦИМА'!$H$16:$H$1902)</f>
        <v>1500000</v>
      </c>
      <c r="E564" s="246">
        <f>SUMIF('ПО КОРИСНИЦИМА'!$G$16:$G$1902,"Свега за програмску активност 0602-0010:",'ПО КОРИСНИЦИМА'!$I$16:$I$1902)</f>
        <v>0</v>
      </c>
      <c r="F564" s="279"/>
      <c r="G564" s="247">
        <f>SUMIF('ПО КОРИСНИЦИМА'!$G$16:$G$1902,"Свега за програмску активност 0602-0010:",'ПО КОРИСНИЦИМА'!$L$16:$L$1902)</f>
        <v>0</v>
      </c>
      <c r="H564" s="247">
        <f>SUMIF('ПО КОРИСНИЦИМА'!$G$16:$G$1902,"Свега за програмску активност 0602-0010:",'ПО КОРИСНИЦИМА'!$M$16:$M$1902)</f>
        <v>0</v>
      </c>
      <c r="I564" s="286"/>
      <c r="J564" s="192">
        <f t="shared" si="18"/>
        <v>1500000</v>
      </c>
      <c r="K564" s="192">
        <f t="shared" si="20"/>
        <v>0</v>
      </c>
      <c r="L564" s="298">
        <f t="shared" si="21"/>
        <v>0</v>
      </c>
    </row>
    <row r="565" spans="1:12">
      <c r="A565" s="178"/>
      <c r="B565" s="86" t="s">
        <v>5417</v>
      </c>
      <c r="C565" s="262" t="s">
        <v>5220</v>
      </c>
      <c r="D565" s="248">
        <f>SUMIF('ПО КОРИСНИЦИМА'!$G$16:$G$1902,"Свега за пројекат 0602-П1:",'ПО КОРИСНИЦИМА'!$H$16:$H$1902)</f>
        <v>0</v>
      </c>
      <c r="E565" s="248">
        <f>SUMIF('ПО КОРИСНИЦИМА'!$G$16:$G$1902,"Свега за пројекат 0602-П1:",'ПО КОРИСНИЦИМА'!$I$16:$I$1902)</f>
        <v>0</v>
      </c>
      <c r="F565" s="280" t="e">
        <f t="shared" si="19"/>
        <v>#DIV/0!</v>
      </c>
      <c r="G565" s="249">
        <f>SUMIF('ПО КОРИСНИЦИМА'!$G$16:$G$1902,"Свега за пројекат 0602-П1:",'ПО КОРИСНИЦИМА'!$L$16:$L$1902)+5000000</f>
        <v>26276318</v>
      </c>
      <c r="H565" s="249">
        <f>SUMIF('ПО КОРИСНИЦИМА'!$G$16:$G$1902,"Свега за пројекат 0602-П1:",'ПО КОРИСНИЦИМА'!$M$16:$M$1902)</f>
        <v>0</v>
      </c>
      <c r="I565" s="287"/>
      <c r="J565" s="192">
        <f t="shared" si="18"/>
        <v>26276318</v>
      </c>
      <c r="K565" s="192">
        <f t="shared" si="20"/>
        <v>0</v>
      </c>
      <c r="L565" s="298">
        <f t="shared" si="21"/>
        <v>0</v>
      </c>
    </row>
    <row r="566" spans="1:12" ht="25.5">
      <c r="A566" s="178"/>
      <c r="B566" s="86" t="s">
        <v>5434</v>
      </c>
      <c r="C566" s="262" t="s">
        <v>5439</v>
      </c>
      <c r="D566" s="248">
        <f>SUMIF('ПО КОРИСНИЦИМА'!$G$16:$G$1902,"Свега за пројекат 0602-П2:",'ПО КОРИСНИЦИМА'!$H$16:$H$1902)</f>
        <v>0</v>
      </c>
      <c r="E566" s="248">
        <f>SUMIF('ПО КОРИСНИЦИМА'!$G$16:$G$1902,"Свега за пројекат 0602-П2:",'ПО КОРИСНИЦИМА'!$I$16:$I$1902)</f>
        <v>0</v>
      </c>
      <c r="F566" s="280"/>
      <c r="G566" s="249">
        <v>10000000</v>
      </c>
      <c r="H566" s="249">
        <f>SUMIF('ПО КОРИСНИЦИМА'!$G$16:$G$1902,"Свега за пројекат 0602-П2:",'ПО КОРИСНИЦИМА'!$M$16:$M$1902)</f>
        <v>0</v>
      </c>
      <c r="I566" s="287"/>
      <c r="J566" s="192">
        <f t="shared" si="18"/>
        <v>10000000</v>
      </c>
      <c r="K566" s="192">
        <f t="shared" si="20"/>
        <v>0</v>
      </c>
      <c r="L566" s="298">
        <f t="shared" si="21"/>
        <v>0</v>
      </c>
    </row>
    <row r="567" spans="1:12" hidden="1">
      <c r="A567" s="178"/>
      <c r="B567" s="86"/>
      <c r="C567" s="262"/>
      <c r="D567" s="248">
        <f>SUMIF('ПО КОРИСНИЦИМА'!$G$16:$G$1902,"Свега за пројекат 0602-П3:",'ПО КОРИСНИЦИМА'!$H$16:$H$1902)</f>
        <v>0</v>
      </c>
      <c r="E567" s="248">
        <f>SUMIF('ПО КОРИСНИЦИМА'!$G$16:$G$1902,"Свега за пројекат 0602-П3:",'ПО КОРИСНИЦИМА'!$I$16:$I$1902)</f>
        <v>0</v>
      </c>
      <c r="F567" s="280" t="e">
        <f t="shared" si="19"/>
        <v>#DIV/0!</v>
      </c>
      <c r="G567" s="249">
        <f>SUMIF('ПО КОРИСНИЦИМА'!$G$16:$G$1902,"Свега за пројекат 0602-П3:",'ПО КОРИСНИЦИМА'!$L$16:$L$1902)</f>
        <v>0</v>
      </c>
      <c r="H567" s="249">
        <f>SUMIF('ПО КОРИСНИЦИМА'!$G$16:$G$1902,"Свега за пројекат 0602-П3:",'ПО КОРИСНИЦИМА'!$M$16:$M$1902)</f>
        <v>0</v>
      </c>
      <c r="I567" s="287"/>
      <c r="J567" s="192">
        <f t="shared" si="18"/>
        <v>0</v>
      </c>
      <c r="K567" s="192">
        <f t="shared" si="20"/>
        <v>0</v>
      </c>
      <c r="L567" s="298" t="e">
        <f t="shared" si="21"/>
        <v>#DIV/0!</v>
      </c>
    </row>
    <row r="568" spans="1:12" hidden="1">
      <c r="A568" s="178"/>
      <c r="B568" s="86" t="s">
        <v>4621</v>
      </c>
      <c r="C568" s="262" t="str">
        <f>IFERROR(VLOOKUP(B568,'ПО КОРИСНИЦИМА'!$C$16:$S$1902,5,FALSE),"")</f>
        <v/>
      </c>
      <c r="D568" s="248">
        <f>SUMIF('ПО КОРИСНИЦИМА'!$G$16:$G$1902,"Свега за пројекат 0602-П4:",'ПО КОРИСНИЦИМА'!$H$16:$H$1902)</f>
        <v>0</v>
      </c>
      <c r="E568" s="248">
        <f>SUMIF('ПО КОРИСНИЦИМА'!$G$16:$G$1902,"Свега за пројекат 0602-П4:",'ПО КОРИСНИЦИМА'!$I$16:$I$1902)</f>
        <v>0</v>
      </c>
      <c r="F568" s="280" t="e">
        <f t="shared" si="19"/>
        <v>#DIV/0!</v>
      </c>
      <c r="G568" s="249">
        <f>SUMIF('ПО КОРИСНИЦИМА'!$G$16:$G$1902,"Свега за пројекат 0602-П4:",'ПО КОРИСНИЦИМА'!$L$16:$L$1902)</f>
        <v>0</v>
      </c>
      <c r="H568" s="249">
        <f>SUMIF('ПО КОРИСНИЦИМА'!$G$16:$G$1902,"Свега за пројекат 0602-П4:",'ПО КОРИСНИЦИМА'!$M$16:$M$1902)</f>
        <v>0</v>
      </c>
      <c r="I568" s="287"/>
      <c r="J568" s="192">
        <f t="shared" si="18"/>
        <v>0</v>
      </c>
      <c r="K568" s="192">
        <f t="shared" si="20"/>
        <v>0</v>
      </c>
      <c r="L568" s="298" t="e">
        <f t="shared" si="21"/>
        <v>#DIV/0!</v>
      </c>
    </row>
    <row r="569" spans="1:12" hidden="1">
      <c r="A569" s="178"/>
      <c r="B569" s="86" t="s">
        <v>4622</v>
      </c>
      <c r="C569" s="262" t="str">
        <f>IFERROR(VLOOKUP(B569,'ПО КОРИСНИЦИМА'!$C$16:$S$1902,5,FALSE),"")</f>
        <v/>
      </c>
      <c r="D569" s="248">
        <f>SUMIF('ПО КОРИСНИЦИМА'!$G$16:$G$1902,"Свега за пројекат 0602-П5:",'ПО КОРИСНИЦИМА'!$H$16:$H$1902)</f>
        <v>0</v>
      </c>
      <c r="E569" s="248">
        <f>SUMIF('ПО КОРИСНИЦИМА'!$G$16:$G$1902,"Свега за пројекат 0602-П5:",'ПО КОРИСНИЦИМА'!$I$16:$I$1902)</f>
        <v>0</v>
      </c>
      <c r="F569" s="280"/>
      <c r="G569" s="249">
        <f>SUMIF('ПО КОРИСНИЦИМА'!$G$16:$G$1902,"Свега за пројекат 0602-П5:",'ПО КОРИСНИЦИМА'!$L$16:$L$1902)</f>
        <v>0</v>
      </c>
      <c r="H569" s="249">
        <f>SUMIF('ПО КОРИСНИЦИМА'!$G$16:$G$1902,"Свега за пројекат 0602-П5:",'ПО КОРИСНИЦИМА'!$M$16:$M$1902)</f>
        <v>0</v>
      </c>
      <c r="I569" s="287" t="e">
        <f>H569/G569</f>
        <v>#DIV/0!</v>
      </c>
      <c r="J569" s="192">
        <f t="shared" si="18"/>
        <v>0</v>
      </c>
      <c r="K569" s="192">
        <f t="shared" si="20"/>
        <v>0</v>
      </c>
      <c r="L569" s="298" t="e">
        <f t="shared" si="21"/>
        <v>#DIV/0!</v>
      </c>
    </row>
    <row r="570" spans="1:12" hidden="1">
      <c r="A570" s="178"/>
      <c r="B570" s="86" t="s">
        <v>4623</v>
      </c>
      <c r="C570" s="262" t="str">
        <f>IFERROR(VLOOKUP(B570,'ПО КОРИСНИЦИМА'!$C$16:$S$1902,5,FALSE),"")</f>
        <v/>
      </c>
      <c r="D570" s="248">
        <f>SUMIF('ПО КОРИСНИЦИМА'!$G$16:$G$1902,"Свега за пројекат 0602-П6:",'ПО КОРИСНИЦИМА'!$H$16:$H$1902)</f>
        <v>0</v>
      </c>
      <c r="E570" s="248"/>
      <c r="F570" s="280"/>
      <c r="G570" s="249">
        <f>SUMIF('ПО КОРИСНИЦИМА'!$G$16:$G$1902,"Свега за пројекат 0602-П6:",'ПО КОРИСНИЦИМА'!$L$16:$L$1902)</f>
        <v>0</v>
      </c>
      <c r="H570" s="249"/>
      <c r="I570" s="287"/>
      <c r="J570" s="192">
        <f t="shared" si="18"/>
        <v>0</v>
      </c>
      <c r="K570" s="192"/>
      <c r="L570" s="298"/>
    </row>
    <row r="571" spans="1:12" hidden="1">
      <c r="A571" s="178"/>
      <c r="B571" s="86" t="s">
        <v>4624</v>
      </c>
      <c r="C571" s="262" t="str">
        <f>IFERROR(VLOOKUP(B571,'ПО КОРИСНИЦИМА'!$C$16:$S$1902,5,FALSE),"")</f>
        <v/>
      </c>
      <c r="D571" s="248">
        <f>SUMIF('ПО КОРИСНИЦИМА'!$G$16:$G$1902,"Свега за пројекат 0602-П7:",'ПО КОРИСНИЦИМА'!$H$16:$H$1902)</f>
        <v>0</v>
      </c>
      <c r="E571" s="248"/>
      <c r="F571" s="280"/>
      <c r="G571" s="249">
        <f>SUMIF('ПО КОРИСНИЦИМА'!$G$16:$G$1902,"Свега за пројекат 0602-П7:",'ПО КОРИСНИЦИМА'!$L$16:$L$1902)</f>
        <v>0</v>
      </c>
      <c r="H571" s="249"/>
      <c r="I571" s="287"/>
      <c r="J571" s="192">
        <f t="shared" si="18"/>
        <v>0</v>
      </c>
      <c r="K571" s="192"/>
      <c r="L571" s="298"/>
    </row>
    <row r="572" spans="1:12" hidden="1">
      <c r="A572" s="178"/>
      <c r="B572" s="86" t="s">
        <v>4625</v>
      </c>
      <c r="C572" s="262" t="str">
        <f>IFERROR(VLOOKUP(B572,'ПО КОРИСНИЦИМА'!$C$16:$S$1902,5,FALSE),"")</f>
        <v/>
      </c>
      <c r="D572" s="248">
        <f>SUMIF('ПО КОРИСНИЦИМА'!$G$16:$G$1902,"Свега за пројекат 0602-П8:",'ПО КОРИСНИЦИМА'!$H$16:$H$1902)</f>
        <v>0</v>
      </c>
      <c r="E572" s="248"/>
      <c r="F572" s="280"/>
      <c r="G572" s="249">
        <f>SUMIF('ПО КОРИСНИЦИМА'!$G$16:$G$1902,"Свега за пројекат 0602-П8:",'ПО КОРИСНИЦИМА'!$L$16:$L$1902)</f>
        <v>0</v>
      </c>
      <c r="H572" s="249"/>
      <c r="I572" s="287"/>
      <c r="J572" s="192">
        <f t="shared" si="18"/>
        <v>0</v>
      </c>
      <c r="K572" s="192"/>
      <c r="L572" s="298"/>
    </row>
    <row r="573" spans="1:12" hidden="1">
      <c r="A573" s="178"/>
      <c r="B573" s="86" t="s">
        <v>4626</v>
      </c>
      <c r="C573" s="262" t="str">
        <f>IFERROR(VLOOKUP(B573,'ПО КОРИСНИЦИМА'!$C$16:$S$1902,5,FALSE),"")</f>
        <v/>
      </c>
      <c r="D573" s="248">
        <f>SUMIF('ПО КОРИСНИЦИМА'!$G$16:$G$1902,"Свега за пројекат 0602-П9:",'ПО КОРИСНИЦИМА'!$H$16:$H$1902)</f>
        <v>0</v>
      </c>
      <c r="E573" s="248"/>
      <c r="F573" s="280"/>
      <c r="G573" s="249">
        <f>SUMIF('ПО КОРИСНИЦИМА'!$G$16:$G$1902,"Свега за пројекат 0602-П9:",'ПО КОРИСНИЦИМА'!$L$16:$L$1902)</f>
        <v>0</v>
      </c>
      <c r="H573" s="249"/>
      <c r="I573" s="287"/>
      <c r="J573" s="192">
        <f t="shared" si="18"/>
        <v>0</v>
      </c>
      <c r="K573" s="192"/>
      <c r="L573" s="298"/>
    </row>
    <row r="574" spans="1:12" hidden="1">
      <c r="A574" s="178"/>
      <c r="B574" s="86" t="s">
        <v>4627</v>
      </c>
      <c r="C574" s="262" t="str">
        <f>IFERROR(VLOOKUP(B574,'ПО КОРИСНИЦИМА'!$C$16:$S$1902,5,FALSE),"")</f>
        <v/>
      </c>
      <c r="D574" s="248">
        <f>SUMIF('ПО КОРИСНИЦИМА'!$G$16:$G$1902,"Свега за пројекат 0602-П10:",'ПО КОРИСНИЦИМА'!$H$16:$H$1902)</f>
        <v>0</v>
      </c>
      <c r="E574" s="248"/>
      <c r="F574" s="280"/>
      <c r="G574" s="249">
        <f>SUMIF('ПО КОРИСНИЦИМА'!$G$16:$G$1902,"Свега за пројекат 0602-П10:",'ПО КОРИСНИЦИМА'!$L$16:$L$1902)</f>
        <v>0</v>
      </c>
      <c r="H574" s="249"/>
      <c r="I574" s="287"/>
      <c r="J574" s="192">
        <f t="shared" si="18"/>
        <v>0</v>
      </c>
      <c r="K574" s="192"/>
      <c r="L574" s="298"/>
    </row>
    <row r="575" spans="1:12" hidden="1">
      <c r="A575" s="178"/>
      <c r="B575" s="86" t="s">
        <v>4628</v>
      </c>
      <c r="C575" s="262" t="str">
        <f>IFERROR(VLOOKUP(B575,'ПО КОРИСНИЦИМА'!$C$16:$S$1902,5,FALSE),"")</f>
        <v/>
      </c>
      <c r="D575" s="248">
        <f>SUMIF('ПО КОРИСНИЦИМА'!$G$16:$G$1902,"Свега за пројекат 0602-П11:",'ПО КОРИСНИЦИМА'!$H$16:$H$1902)</f>
        <v>0</v>
      </c>
      <c r="E575" s="248"/>
      <c r="F575" s="280"/>
      <c r="G575" s="249">
        <f>SUMIF('ПО КОРИСНИЦИМА'!$G$16:$G$1902,"Свега за пројекат 0602-П11:",'ПО КОРИСНИЦИМА'!$L$16:$L$1902)</f>
        <v>0</v>
      </c>
      <c r="H575" s="249"/>
      <c r="I575" s="287"/>
      <c r="J575" s="192">
        <f t="shared" si="18"/>
        <v>0</v>
      </c>
      <c r="K575" s="192"/>
      <c r="L575" s="298"/>
    </row>
    <row r="576" spans="1:12" hidden="1">
      <c r="A576" s="178"/>
      <c r="B576" s="86" t="s">
        <v>4629</v>
      </c>
      <c r="C576" s="262" t="str">
        <f>IFERROR(VLOOKUP(B576,'ПО КОРИСНИЦИМА'!$C$16:$S$1902,5,FALSE),"")</f>
        <v/>
      </c>
      <c r="D576" s="248">
        <f>SUMIF('ПО КОРИСНИЦИМА'!$G$16:$G$1902,"Свега за пројекат 0602-П12:",'ПО КОРИСНИЦИМА'!$H$16:$H$1902)</f>
        <v>0</v>
      </c>
      <c r="E576" s="248"/>
      <c r="F576" s="280"/>
      <c r="G576" s="249">
        <f>SUMIF('ПО КОРИСНИЦИМА'!$G$16:$G$1902,"Свега за пројекат 0602-П12:",'ПО КОРИСНИЦИМА'!$L$16:$L$1902)</f>
        <v>0</v>
      </c>
      <c r="H576" s="249"/>
      <c r="I576" s="287"/>
      <c r="J576" s="192">
        <f t="shared" si="18"/>
        <v>0</v>
      </c>
      <c r="K576" s="192"/>
      <c r="L576" s="298"/>
    </row>
    <row r="577" spans="1:12" hidden="1">
      <c r="A577" s="178"/>
      <c r="B577" s="86" t="s">
        <v>4630</v>
      </c>
      <c r="C577" s="262" t="str">
        <f>IFERROR(VLOOKUP(B577,'ПО КОРИСНИЦИМА'!$C$16:$S$1902,5,FALSE),"")</f>
        <v/>
      </c>
      <c r="D577" s="248">
        <f>SUMIF('ПО КОРИСНИЦИМА'!$G$16:$G$1902,"Свега за пројекат 0602-П13:",'ПО КОРИСНИЦИМА'!$H$16:$H$1902)</f>
        <v>0</v>
      </c>
      <c r="E577" s="248"/>
      <c r="F577" s="280"/>
      <c r="G577" s="249">
        <f>SUMIF('ПО КОРИСНИЦИМА'!$G$16:$G$1902,"Свега за пројекат 0602-П13:",'ПО КОРИСНИЦИМА'!$L$16:$L$1902)</f>
        <v>0</v>
      </c>
      <c r="H577" s="249"/>
      <c r="I577" s="287"/>
      <c r="J577" s="192">
        <f t="shared" si="18"/>
        <v>0</v>
      </c>
      <c r="K577" s="192"/>
      <c r="L577" s="298"/>
    </row>
    <row r="578" spans="1:12" hidden="1">
      <c r="A578" s="178"/>
      <c r="B578" s="86" t="s">
        <v>4631</v>
      </c>
      <c r="C578" s="262" t="str">
        <f>IFERROR(VLOOKUP(B578,'ПО КОРИСНИЦИМА'!$C$16:$S$1902,5,FALSE),"")</f>
        <v/>
      </c>
      <c r="D578" s="248">
        <f>SUMIF('ПО КОРИСНИЦИМА'!$G$16:$G$1902,"Свега за пројекат 0602-П14:",'ПО КОРИСНИЦИМА'!$H$16:$H$1902)</f>
        <v>0</v>
      </c>
      <c r="E578" s="248"/>
      <c r="F578" s="280"/>
      <c r="G578" s="249">
        <f>SUMIF('ПО КОРИСНИЦИМА'!$G$16:$G$1902,"Свега за пројекат 0602-П14:",'ПО КОРИСНИЦИМА'!$L$16:$L$1902)</f>
        <v>0</v>
      </c>
      <c r="H578" s="249"/>
      <c r="I578" s="287"/>
      <c r="J578" s="192">
        <f t="shared" si="18"/>
        <v>0</v>
      </c>
      <c r="K578" s="192"/>
      <c r="L578" s="298"/>
    </row>
    <row r="579" spans="1:12" hidden="1">
      <c r="A579" s="178"/>
      <c r="B579" s="86" t="s">
        <v>4632</v>
      </c>
      <c r="C579" s="262" t="str">
        <f>IFERROR(VLOOKUP(B579,'ПО КОРИСНИЦИМА'!$C$16:$S$1902,5,FALSE),"")</f>
        <v/>
      </c>
      <c r="D579" s="248">
        <f>SUMIF('ПО КОРИСНИЦИМА'!$G$16:$G$1902,"Свега за пројекат 0602-П15:",'ПО КОРИСНИЦИМА'!$H$16:$H$1902)</f>
        <v>0</v>
      </c>
      <c r="E579" s="248"/>
      <c r="F579" s="280"/>
      <c r="G579" s="249">
        <f>SUMIF('ПО КОРИСНИЦИМА'!$G$16:$G$1902,"Свега за пројекат 0602-П15:",'ПО КОРИСНИЦИМА'!$L$16:$L$1902)</f>
        <v>0</v>
      </c>
      <c r="H579" s="249"/>
      <c r="I579" s="287"/>
      <c r="J579" s="192">
        <f t="shared" si="18"/>
        <v>0</v>
      </c>
      <c r="K579" s="192"/>
      <c r="L579" s="298"/>
    </row>
    <row r="580" spans="1:12" hidden="1">
      <c r="A580" s="178"/>
      <c r="B580" s="86" t="s">
        <v>4633</v>
      </c>
      <c r="C580" s="262" t="str">
        <f>IFERROR(VLOOKUP(B580,'ПО КОРИСНИЦИМА'!$C$16:$S$1902,5,FALSE),"")</f>
        <v/>
      </c>
      <c r="D580" s="248">
        <f>SUMIF('ПО КОРИСНИЦИМА'!$G$16:$G$1902,"Свега за пројекат 0602-П16:",'ПО КОРИСНИЦИМА'!$H$16:$H$1902)</f>
        <v>0</v>
      </c>
      <c r="E580" s="248"/>
      <c r="F580" s="280"/>
      <c r="G580" s="249">
        <f>SUMIF('ПО КОРИСНИЦИМА'!$G$16:$G$1902,"Свега за пројекат 0602-П16:",'ПО КОРИСНИЦИМА'!$L$16:$L$1902)</f>
        <v>0</v>
      </c>
      <c r="H580" s="249"/>
      <c r="I580" s="287"/>
      <c r="J580" s="192">
        <f t="shared" si="18"/>
        <v>0</v>
      </c>
      <c r="K580" s="192"/>
      <c r="L580" s="298"/>
    </row>
    <row r="581" spans="1:12" hidden="1">
      <c r="A581" s="178"/>
      <c r="B581" s="86" t="s">
        <v>4634</v>
      </c>
      <c r="C581" s="262" t="str">
        <f>IFERROR(VLOOKUP(B581,'ПО КОРИСНИЦИМА'!$C$16:$S$1902,5,FALSE),"")</f>
        <v/>
      </c>
      <c r="D581" s="248">
        <f>SUMIF('ПО КОРИСНИЦИМА'!$G$16:$G$1902,"Свега за пројекат 0602-П17:",'ПО КОРИСНИЦИМА'!$H$16:$H$1902)</f>
        <v>0</v>
      </c>
      <c r="E581" s="248"/>
      <c r="F581" s="280"/>
      <c r="G581" s="249">
        <f>SUMIF('ПО КОРИСНИЦИМА'!$G$16:$G$1902,"Свега за пројекат 0602-П17:",'ПО КОРИСНИЦИМА'!$L$16:$L$1902)</f>
        <v>0</v>
      </c>
      <c r="H581" s="249"/>
      <c r="I581" s="287"/>
      <c r="J581" s="192">
        <f t="shared" si="18"/>
        <v>0</v>
      </c>
      <c r="K581" s="192"/>
      <c r="L581" s="298"/>
    </row>
    <row r="582" spans="1:12" hidden="1">
      <c r="A582" s="178"/>
      <c r="B582" s="86" t="s">
        <v>4635</v>
      </c>
      <c r="C582" s="262" t="str">
        <f>IFERROR(VLOOKUP(B582,'ПО КОРИСНИЦИМА'!$C$16:$S$1902,5,FALSE),"")</f>
        <v/>
      </c>
      <c r="D582" s="248">
        <f>SUMIF('ПО КОРИСНИЦИМА'!$G$16:$G$1902,"Свега за пројекат 0602-П18:",'ПО КОРИСНИЦИМА'!$H$16:$H$1902)</f>
        <v>0</v>
      </c>
      <c r="E582" s="248"/>
      <c r="F582" s="280"/>
      <c r="G582" s="249">
        <f>SUMIF('ПО КОРИСНИЦИМА'!$G$16:$G$1902,"Свега за пројекат 0602-П18:",'ПО КОРИСНИЦИМА'!$L$16:$L$1902)</f>
        <v>0</v>
      </c>
      <c r="H582" s="249"/>
      <c r="I582" s="287"/>
      <c r="J582" s="192">
        <f t="shared" si="18"/>
        <v>0</v>
      </c>
      <c r="K582" s="192"/>
      <c r="L582" s="298"/>
    </row>
    <row r="583" spans="1:12" hidden="1">
      <c r="A583" s="178"/>
      <c r="B583" s="86" t="s">
        <v>4636</v>
      </c>
      <c r="C583" s="262" t="str">
        <f>IFERROR(VLOOKUP(B583,'ПО КОРИСНИЦИМА'!$C$16:$S$1902,5,FALSE),"")</f>
        <v/>
      </c>
      <c r="D583" s="248">
        <f>SUMIF('ПО КОРИСНИЦИМА'!$G$16:$G$1902,"Свега за пројекат 0602-П19:",'ПО КОРИСНИЦИМА'!$H$16:$H$1902)</f>
        <v>0</v>
      </c>
      <c r="E583" s="248"/>
      <c r="F583" s="280"/>
      <c r="G583" s="249">
        <f>SUMIF('ПО КОРИСНИЦИМА'!$G$16:$G$1902,"Свега за пројекат 0602-П19:",'ПО КОРИСНИЦИМА'!$L$16:$L$1902)</f>
        <v>0</v>
      </c>
      <c r="H583" s="249"/>
      <c r="I583" s="287"/>
      <c r="J583" s="192">
        <f t="shared" si="18"/>
        <v>0</v>
      </c>
      <c r="K583" s="192"/>
      <c r="L583" s="298"/>
    </row>
    <row r="584" spans="1:12" hidden="1">
      <c r="A584" s="178"/>
      <c r="B584" s="86" t="s">
        <v>4637</v>
      </c>
      <c r="C584" s="262" t="str">
        <f>IFERROR(VLOOKUP(B584,'ПО КОРИСНИЦИМА'!$C$16:$S$1902,5,FALSE),"")</f>
        <v/>
      </c>
      <c r="D584" s="248">
        <f>SUMIF('ПО КОРИСНИЦИМА'!$G$16:$G$1902,"Свега за пројекат 0602-П20:",'ПО КОРИСНИЦИМА'!$H$16:$H$1902)</f>
        <v>0</v>
      </c>
      <c r="E584" s="248"/>
      <c r="F584" s="280"/>
      <c r="G584" s="249">
        <f>SUMIF('ПО КОРИСНИЦИМА'!$G$16:$G$1902,"Свега за пројекат 0602-П20:",'ПО КОРИСНИЦИМА'!$L$16:$L$1902)</f>
        <v>0</v>
      </c>
      <c r="H584" s="249"/>
      <c r="I584" s="287"/>
      <c r="J584" s="192">
        <f t="shared" si="18"/>
        <v>0</v>
      </c>
      <c r="K584" s="192"/>
      <c r="L584" s="298"/>
    </row>
    <row r="585" spans="1:12" hidden="1">
      <c r="A585" s="178"/>
      <c r="B585" s="86" t="s">
        <v>4638</v>
      </c>
      <c r="C585" s="262" t="str">
        <f>IFERROR(VLOOKUP(B585,'ПО КОРИСНИЦИМА'!$C$16:$S$1902,5,FALSE),"")</f>
        <v/>
      </c>
      <c r="D585" s="248">
        <f>SUMIF('ПО КОРИСНИЦИМА'!$G$16:$G$1902,"Свега за пројекат 0602-П21:",'ПО КОРИСНИЦИМА'!$H$16:$H$1902)</f>
        <v>0</v>
      </c>
      <c r="E585" s="248"/>
      <c r="F585" s="280"/>
      <c r="G585" s="249">
        <f>SUMIF('ПО КОРИСНИЦИМА'!$G$16:$G$1902,"Свега за пројекат 0602-П21:",'ПО КОРИСНИЦИМА'!$L$16:$L$1902)</f>
        <v>0</v>
      </c>
      <c r="H585" s="249"/>
      <c r="I585" s="287"/>
      <c r="J585" s="192">
        <f t="shared" si="18"/>
        <v>0</v>
      </c>
      <c r="K585" s="192"/>
      <c r="L585" s="298"/>
    </row>
    <row r="586" spans="1:12" hidden="1">
      <c r="A586" s="178"/>
      <c r="B586" s="86" t="s">
        <v>4639</v>
      </c>
      <c r="C586" s="262" t="str">
        <f>IFERROR(VLOOKUP(B586,'ПО КОРИСНИЦИМА'!$C$16:$S$1902,5,FALSE),"")</f>
        <v/>
      </c>
      <c r="D586" s="248">
        <f>SUMIF('ПО КОРИСНИЦИМА'!$G$16:$G$1902,"Свега за пројекат 0602-П22:",'ПО КОРИСНИЦИМА'!$H$16:$H$1902)</f>
        <v>0</v>
      </c>
      <c r="E586" s="248"/>
      <c r="F586" s="280"/>
      <c r="G586" s="249">
        <f>SUMIF('ПО КОРИСНИЦИМА'!$G$16:$G$1902,"Свега за пројекат 0602-П22:",'ПО КОРИСНИЦИМА'!$L$16:$L$1902)</f>
        <v>0</v>
      </c>
      <c r="H586" s="249"/>
      <c r="I586" s="287"/>
      <c r="J586" s="192">
        <f t="shared" si="18"/>
        <v>0</v>
      </c>
      <c r="K586" s="192"/>
      <c r="L586" s="298"/>
    </row>
    <row r="587" spans="1:12" hidden="1">
      <c r="A587" s="178"/>
      <c r="B587" s="86" t="s">
        <v>4640</v>
      </c>
      <c r="C587" s="262" t="str">
        <f>IFERROR(VLOOKUP(B587,'ПО КОРИСНИЦИМА'!$C$16:$S$1902,5,FALSE),"")</f>
        <v/>
      </c>
      <c r="D587" s="248">
        <f>SUMIF('ПО КОРИСНИЦИМА'!$G$16:$G$1902,"Свега за пројекат 0602-П23:",'ПО КОРИСНИЦИМА'!$H$16:$H$1902)</f>
        <v>0</v>
      </c>
      <c r="E587" s="248"/>
      <c r="F587" s="280"/>
      <c r="G587" s="249">
        <f>SUMIF('ПО КОРИСНИЦИМА'!$G$16:$G$1902,"Свега за пројекат 0602-П23:",'ПО КОРИСНИЦИМА'!$L$16:$L$1902)</f>
        <v>0</v>
      </c>
      <c r="H587" s="249"/>
      <c r="I587" s="287"/>
      <c r="J587" s="192">
        <f t="shared" si="18"/>
        <v>0</v>
      </c>
      <c r="K587" s="192"/>
      <c r="L587" s="298"/>
    </row>
    <row r="588" spans="1:12" hidden="1">
      <c r="A588" s="178"/>
      <c r="B588" s="86" t="s">
        <v>4641</v>
      </c>
      <c r="C588" s="262" t="str">
        <f>IFERROR(VLOOKUP(B588,'ПО КОРИСНИЦИМА'!$C$16:$S$1902,5,FALSE),"")</f>
        <v/>
      </c>
      <c r="D588" s="248">
        <f>SUMIF('ПО КОРИСНИЦИМА'!$G$16:$G$1902,"Свега за пројекат 0602-П24:",'ПО КОРИСНИЦИМА'!$H$16:$H$1902)</f>
        <v>0</v>
      </c>
      <c r="E588" s="248"/>
      <c r="F588" s="280"/>
      <c r="G588" s="249">
        <f>SUMIF('ПО КОРИСНИЦИМА'!$G$16:$G$1902,"Свега за пројекат 0602-П24:",'ПО КОРИСНИЦИМА'!$L$16:$L$1902)</f>
        <v>0</v>
      </c>
      <c r="H588" s="249"/>
      <c r="I588" s="287"/>
      <c r="J588" s="192">
        <f t="shared" si="18"/>
        <v>0</v>
      </c>
      <c r="K588" s="192"/>
      <c r="L588" s="298"/>
    </row>
    <row r="589" spans="1:12" hidden="1">
      <c r="A589" s="178"/>
      <c r="B589" s="86" t="s">
        <v>4642</v>
      </c>
      <c r="C589" s="262" t="str">
        <f>IFERROR(VLOOKUP(B589,'ПО КОРИСНИЦИМА'!$C$16:$S$1902,5,FALSE),"")</f>
        <v/>
      </c>
      <c r="D589" s="248">
        <f>SUMIF('ПО КОРИСНИЦИМА'!$G$16:$G$1902,"Свега за пројекат 0602-П25:",'ПО КОРИСНИЦИМА'!$H$16:$H$1902)</f>
        <v>0</v>
      </c>
      <c r="E589" s="248"/>
      <c r="F589" s="280"/>
      <c r="G589" s="249">
        <f>SUMIF('ПО КОРИСНИЦИМА'!$G$16:$G$1902,"Свега за пројекат 0602-П25:",'ПО КОРИСНИЦИМА'!$L$16:$L$1902)</f>
        <v>0</v>
      </c>
      <c r="H589" s="249"/>
      <c r="I589" s="287"/>
      <c r="J589" s="192">
        <f t="shared" si="18"/>
        <v>0</v>
      </c>
      <c r="K589" s="192"/>
      <c r="L589" s="298"/>
    </row>
    <row r="590" spans="1:12" hidden="1">
      <c r="A590" s="178"/>
      <c r="B590" s="86" t="s">
        <v>4643</v>
      </c>
      <c r="C590" s="262" t="str">
        <f>IFERROR(VLOOKUP(B590,'ПО КОРИСНИЦИМА'!$C$16:$S$1902,5,FALSE),"")</f>
        <v/>
      </c>
      <c r="D590" s="248">
        <f>SUMIF('ПО КОРИСНИЦИМА'!$G$16:$G$1902,"Свега за пројекат 0602-П26:",'ПО КОРИСНИЦИМА'!$H$16:$H$1902)</f>
        <v>0</v>
      </c>
      <c r="E590" s="248"/>
      <c r="F590" s="280"/>
      <c r="G590" s="249">
        <f>SUMIF('ПО КОРИСНИЦИМА'!$G$16:$G$1902,"Свега за пројекат 0602-П26:",'ПО КОРИСНИЦИМА'!$L$16:$L$1902)</f>
        <v>0</v>
      </c>
      <c r="H590" s="249"/>
      <c r="I590" s="287"/>
      <c r="J590" s="192">
        <f t="shared" si="18"/>
        <v>0</v>
      </c>
      <c r="K590" s="192"/>
      <c r="L590" s="298"/>
    </row>
    <row r="591" spans="1:12" hidden="1">
      <c r="A591" s="178"/>
      <c r="B591" s="86" t="s">
        <v>4644</v>
      </c>
      <c r="C591" s="262" t="str">
        <f>IFERROR(VLOOKUP(B591,'ПО КОРИСНИЦИМА'!$C$16:$S$1902,5,FALSE),"")</f>
        <v/>
      </c>
      <c r="D591" s="248">
        <f>SUMIF('ПО КОРИСНИЦИМА'!$G$16:$G$1902,"Свега за пројекат 0602-П27:",'ПО КОРИСНИЦИМА'!$H$16:$H$1902)</f>
        <v>0</v>
      </c>
      <c r="E591" s="248"/>
      <c r="F591" s="280"/>
      <c r="G591" s="249">
        <f>SUMIF('ПО КОРИСНИЦИМА'!$G$16:$G$1902,"Свега за пројекат 0602-П27:",'ПО КОРИСНИЦИМА'!$L$16:$L$1902)</f>
        <v>0</v>
      </c>
      <c r="H591" s="249"/>
      <c r="I591" s="287"/>
      <c r="J591" s="192">
        <f t="shared" si="18"/>
        <v>0</v>
      </c>
      <c r="K591" s="192"/>
      <c r="L591" s="298"/>
    </row>
    <row r="592" spans="1:12" hidden="1">
      <c r="A592" s="178"/>
      <c r="B592" s="86" t="s">
        <v>4645</v>
      </c>
      <c r="C592" s="262" t="str">
        <f>IFERROR(VLOOKUP(B592,'ПО КОРИСНИЦИМА'!$C$16:$S$1902,5,FALSE),"")</f>
        <v/>
      </c>
      <c r="D592" s="248">
        <f>SUMIF('ПО КОРИСНИЦИМА'!$G$16:$G$1902,"Свега за пројекат 0602-П28:",'ПО КОРИСНИЦИМА'!$H$16:$H$1902)</f>
        <v>0</v>
      </c>
      <c r="E592" s="248"/>
      <c r="F592" s="280"/>
      <c r="G592" s="249">
        <f>SUMIF('ПО КОРИСНИЦИМА'!$G$16:$G$1902,"Свега за пројекат 0602-П28:",'ПО КОРИСНИЦИМА'!$L$16:$L$1902)</f>
        <v>0</v>
      </c>
      <c r="H592" s="249"/>
      <c r="I592" s="287"/>
      <c r="J592" s="192">
        <f t="shared" si="18"/>
        <v>0</v>
      </c>
      <c r="K592" s="192"/>
      <c r="L592" s="298"/>
    </row>
    <row r="593" spans="1:12" hidden="1">
      <c r="A593" s="178"/>
      <c r="B593" s="86" t="s">
        <v>4646</v>
      </c>
      <c r="C593" s="262" t="str">
        <f>IFERROR(VLOOKUP(B593,'ПО КОРИСНИЦИМА'!$C$16:$S$1902,5,FALSE),"")</f>
        <v/>
      </c>
      <c r="D593" s="248">
        <f>SUMIF('ПО КОРИСНИЦИМА'!$G$16:$G$1902,"Свега за пројекат 0602-П29:",'ПО КОРИСНИЦИМА'!$H$16:$H$1902)</f>
        <v>0</v>
      </c>
      <c r="E593" s="248"/>
      <c r="F593" s="280"/>
      <c r="G593" s="249">
        <f>SUMIF('ПО КОРИСНИЦИМА'!$G$16:$G$1902,"Свега за пројекат 0602-П29:",'ПО КОРИСНИЦИМА'!$L$16:$L$1902)</f>
        <v>0</v>
      </c>
      <c r="H593" s="249"/>
      <c r="I593" s="287"/>
      <c r="J593" s="192">
        <f t="shared" si="18"/>
        <v>0</v>
      </c>
      <c r="K593" s="192"/>
      <c r="L593" s="298"/>
    </row>
    <row r="594" spans="1:12" hidden="1">
      <c r="A594" s="178"/>
      <c r="B594" s="86" t="s">
        <v>4647</v>
      </c>
      <c r="C594" s="262" t="str">
        <f>IFERROR(VLOOKUP(B594,'ПО КОРИСНИЦИМА'!$C$16:$S$1902,5,FALSE),"")</f>
        <v/>
      </c>
      <c r="D594" s="248">
        <f>SUMIF('ПО КОРИСНИЦИМА'!$G$16:$G$1902,"Свега за пројекат 0602-П30:",'ПО КОРИСНИЦИМА'!$H$16:$H$1902)</f>
        <v>0</v>
      </c>
      <c r="E594" s="248"/>
      <c r="F594" s="280"/>
      <c r="G594" s="249">
        <f>SUMIF('ПО КОРИСНИЦИМА'!$G$16:$G$1902,"Свега за пројекат 0602-П30:",'ПО КОРИСНИЦИМА'!$L$16:$L$1902)</f>
        <v>0</v>
      </c>
      <c r="H594" s="249"/>
      <c r="I594" s="287"/>
      <c r="J594" s="192">
        <f t="shared" si="18"/>
        <v>0</v>
      </c>
      <c r="K594" s="192"/>
      <c r="L594" s="298"/>
    </row>
    <row r="595" spans="1:12" hidden="1">
      <c r="A595" s="178"/>
      <c r="B595" s="86" t="s">
        <v>4648</v>
      </c>
      <c r="C595" s="262" t="str">
        <f>IFERROR(VLOOKUP(B595,'ПО КОРИСНИЦИМА'!$C$16:$S$1902,5,FALSE),"")</f>
        <v/>
      </c>
      <c r="D595" s="248">
        <f>SUMIF('ПО КОРИСНИЦИМА'!$G$16:$G$1902,"Свега за пројекат 0602-П31:",'ПО КОРИСНИЦИМА'!$H$16:$H$1902)</f>
        <v>0</v>
      </c>
      <c r="E595" s="248"/>
      <c r="F595" s="280"/>
      <c r="G595" s="249">
        <f>SUMIF('ПО КОРИСНИЦИМА'!$G$16:$G$1902,"Свега за пројекат 0602-П31:",'ПО КОРИСНИЦИМА'!$L$16:$L$1902)</f>
        <v>0</v>
      </c>
      <c r="H595" s="249"/>
      <c r="I595" s="287"/>
      <c r="J595" s="192">
        <f t="shared" si="18"/>
        <v>0</v>
      </c>
      <c r="K595" s="192"/>
      <c r="L595" s="298"/>
    </row>
    <row r="596" spans="1:12" hidden="1">
      <c r="A596" s="178"/>
      <c r="B596" s="86" t="s">
        <v>4649</v>
      </c>
      <c r="C596" s="262" t="str">
        <f>IFERROR(VLOOKUP(B596,'ПО КОРИСНИЦИМА'!$C$16:$S$1902,5,FALSE),"")</f>
        <v/>
      </c>
      <c r="D596" s="248">
        <f>SUMIF('ПО КОРИСНИЦИМА'!$G$16:$G$1902,"Свега за пројекат 0602-П32:",'ПО КОРИСНИЦИМА'!$H$16:$H$1902)</f>
        <v>0</v>
      </c>
      <c r="E596" s="248"/>
      <c r="F596" s="280"/>
      <c r="G596" s="249">
        <f>SUMIF('ПО КОРИСНИЦИМА'!$G$16:$G$1902,"Свега за пројекат 0602-П32:",'ПО КОРИСНИЦИМА'!$L$16:$L$1902)</f>
        <v>0</v>
      </c>
      <c r="H596" s="249"/>
      <c r="I596" s="287"/>
      <c r="J596" s="192">
        <f t="shared" si="18"/>
        <v>0</v>
      </c>
      <c r="K596" s="192"/>
      <c r="L596" s="298"/>
    </row>
    <row r="597" spans="1:12" hidden="1">
      <c r="A597" s="178"/>
      <c r="B597" s="86" t="s">
        <v>4650</v>
      </c>
      <c r="C597" s="262" t="str">
        <f>IFERROR(VLOOKUP(B597,'ПО КОРИСНИЦИМА'!$C$16:$S$1902,5,FALSE),"")</f>
        <v/>
      </c>
      <c r="D597" s="248">
        <f>SUMIF('ПО КОРИСНИЦИМА'!$G$16:$G$1902,"Свега за пројекат 0602-П33:",'ПО КОРИСНИЦИМА'!$H$16:$H$1902)</f>
        <v>0</v>
      </c>
      <c r="E597" s="248"/>
      <c r="F597" s="280"/>
      <c r="G597" s="249">
        <f>SUMIF('ПО КОРИСНИЦИМА'!$G$16:$G$1902,"Свега за пројекат 0602-П33:",'ПО КОРИСНИЦИМА'!$L$16:$L$1902)</f>
        <v>0</v>
      </c>
      <c r="H597" s="249"/>
      <c r="I597" s="287"/>
      <c r="J597" s="192">
        <f t="shared" si="18"/>
        <v>0</v>
      </c>
      <c r="K597" s="192"/>
      <c r="L597" s="298"/>
    </row>
    <row r="598" spans="1:12" hidden="1">
      <c r="A598" s="178"/>
      <c r="B598" s="86" t="s">
        <v>4651</v>
      </c>
      <c r="C598" s="262" t="str">
        <f>IFERROR(VLOOKUP(B598,'ПО КОРИСНИЦИМА'!$C$16:$S$1902,5,FALSE),"")</f>
        <v/>
      </c>
      <c r="D598" s="248">
        <f>SUMIF('ПО КОРИСНИЦИМА'!$G$16:$G$1902,"Свега за пројекат 0602-П34:",'ПО КОРИСНИЦИМА'!$H$16:$H$1902)</f>
        <v>0</v>
      </c>
      <c r="E598" s="248"/>
      <c r="F598" s="280"/>
      <c r="G598" s="249">
        <f>SUMIF('ПО КОРИСНИЦИМА'!$G$16:$G$1902,"Свега за пројекат 0602-П34:",'ПО КОРИСНИЦИМА'!$L$16:$L$1902)</f>
        <v>0</v>
      </c>
      <c r="H598" s="249"/>
      <c r="I598" s="287"/>
      <c r="J598" s="192">
        <f t="shared" si="18"/>
        <v>0</v>
      </c>
      <c r="K598" s="192"/>
      <c r="L598" s="298"/>
    </row>
    <row r="599" spans="1:12" hidden="1">
      <c r="A599" s="178"/>
      <c r="B599" s="86" t="s">
        <v>4652</v>
      </c>
      <c r="C599" s="262" t="str">
        <f>IFERROR(VLOOKUP(B599,'ПО КОРИСНИЦИМА'!$C$16:$S$1902,5,FALSE),"")</f>
        <v/>
      </c>
      <c r="D599" s="248">
        <f>SUMIF('ПО КОРИСНИЦИМА'!$G$16:$G$1902,"Свега за пројекат 0602-П35:",'ПО КОРИСНИЦИМА'!$H$16:$H$1902)</f>
        <v>0</v>
      </c>
      <c r="E599" s="248"/>
      <c r="F599" s="280"/>
      <c r="G599" s="249">
        <f>SUMIF('ПО КОРИСНИЦИМА'!$G$16:$G$1902,"Свега за пројекат 0602-П35:",'ПО КОРИСНИЦИМА'!$L$16:$L$1902)</f>
        <v>0</v>
      </c>
      <c r="H599" s="249"/>
      <c r="I599" s="287"/>
      <c r="J599" s="192">
        <f t="shared" si="18"/>
        <v>0</v>
      </c>
      <c r="K599" s="192"/>
      <c r="L599" s="298"/>
    </row>
    <row r="600" spans="1:12" hidden="1">
      <c r="A600" s="178"/>
      <c r="B600" s="86" t="s">
        <v>4653</v>
      </c>
      <c r="C600" s="262" t="str">
        <f>IFERROR(VLOOKUP(B600,'ПО КОРИСНИЦИМА'!$C$16:$S$1902,5,FALSE),"")</f>
        <v/>
      </c>
      <c r="D600" s="248">
        <f>SUMIF('ПО КОРИСНИЦИМА'!$G$16:$G$1902,"Свега за пројекат 0602-П36:",'ПО КОРИСНИЦИМА'!$H$16:$H$1902)</f>
        <v>0</v>
      </c>
      <c r="E600" s="248"/>
      <c r="F600" s="280"/>
      <c r="G600" s="249">
        <f>SUMIF('ПО КОРИСНИЦИМА'!$G$16:$G$1902,"Свега за пројекат 0602-П36:",'ПО КОРИСНИЦИМА'!$L$16:$L$1902)</f>
        <v>0</v>
      </c>
      <c r="H600" s="249"/>
      <c r="I600" s="287"/>
      <c r="J600" s="192">
        <f t="shared" si="18"/>
        <v>0</v>
      </c>
      <c r="K600" s="192"/>
      <c r="L600" s="298"/>
    </row>
    <row r="601" spans="1:12" hidden="1">
      <c r="A601" s="178"/>
      <c r="B601" s="86" t="s">
        <v>4654</v>
      </c>
      <c r="C601" s="262" t="str">
        <f>IFERROR(VLOOKUP(B601,'ПО КОРИСНИЦИМА'!$C$16:$S$1902,5,FALSE),"")</f>
        <v/>
      </c>
      <c r="D601" s="248">
        <f>SUMIF('ПО КОРИСНИЦИМА'!$G$16:$G$1902,"Свега за пројекат 0602-П37:",'ПО КОРИСНИЦИМА'!$H$16:$H$1902)</f>
        <v>0</v>
      </c>
      <c r="E601" s="248"/>
      <c r="F601" s="280"/>
      <c r="G601" s="249">
        <f>SUMIF('ПО КОРИСНИЦИМА'!$G$16:$G$1902,"Свега за пројекат 0602-П37:",'ПО КОРИСНИЦИМА'!$L$16:$L$1902)</f>
        <v>0</v>
      </c>
      <c r="H601" s="249"/>
      <c r="I601" s="287"/>
      <c r="J601" s="192">
        <f t="shared" si="18"/>
        <v>0</v>
      </c>
      <c r="K601" s="192"/>
      <c r="L601" s="298"/>
    </row>
    <row r="602" spans="1:12" hidden="1">
      <c r="A602" s="178"/>
      <c r="B602" s="86" t="s">
        <v>4655</v>
      </c>
      <c r="C602" s="262" t="str">
        <f>IFERROR(VLOOKUP(B602,'ПО КОРИСНИЦИМА'!$C$16:$S$1902,5,FALSE),"")</f>
        <v/>
      </c>
      <c r="D602" s="248">
        <f>SUMIF('ПО КОРИСНИЦИМА'!$G$16:$G$1902,"Свега за пројекат 0602-П38:",'ПО КОРИСНИЦИМА'!$H$16:$H$1902)</f>
        <v>0</v>
      </c>
      <c r="E602" s="248"/>
      <c r="F602" s="280"/>
      <c r="G602" s="249">
        <f>SUMIF('ПО КОРИСНИЦИМА'!$G$16:$G$1902,"Свега за пројекат 0602-П38:",'ПО КОРИСНИЦИМА'!$L$16:$L$1902)</f>
        <v>0</v>
      </c>
      <c r="H602" s="249"/>
      <c r="I602" s="287"/>
      <c r="J602" s="192">
        <f t="shared" si="18"/>
        <v>0</v>
      </c>
      <c r="K602" s="192"/>
      <c r="L602" s="298"/>
    </row>
    <row r="603" spans="1:12" hidden="1">
      <c r="A603" s="178"/>
      <c r="B603" s="86" t="s">
        <v>4656</v>
      </c>
      <c r="C603" s="262" t="str">
        <f>IFERROR(VLOOKUP(B603,'ПО КОРИСНИЦИМА'!$C$16:$S$1902,5,FALSE),"")</f>
        <v/>
      </c>
      <c r="D603" s="248">
        <f>SUMIF('ПО КОРИСНИЦИМА'!$G$16:$G$1902,"Свега за пројекат 0602-П39:",'ПО КОРИСНИЦИМА'!$H$16:$H$1902)</f>
        <v>0</v>
      </c>
      <c r="E603" s="248"/>
      <c r="F603" s="280"/>
      <c r="G603" s="249">
        <f>SUMIF('ПО КОРИСНИЦИМА'!$G$16:$G$1902,"Свега за пројекат 0602-П39:",'ПО КОРИСНИЦИМА'!$L$16:$L$1902)</f>
        <v>0</v>
      </c>
      <c r="H603" s="249"/>
      <c r="I603" s="287"/>
      <c r="J603" s="192">
        <f t="shared" si="18"/>
        <v>0</v>
      </c>
      <c r="K603" s="192"/>
      <c r="L603" s="298"/>
    </row>
    <row r="604" spans="1:12" hidden="1">
      <c r="A604" s="178"/>
      <c r="B604" s="86" t="s">
        <v>4657</v>
      </c>
      <c r="C604" s="262" t="str">
        <f>IFERROR(VLOOKUP(B604,'ПО КОРИСНИЦИМА'!$C$16:$S$1902,5,FALSE),"")</f>
        <v/>
      </c>
      <c r="D604" s="248">
        <f>SUMIF('ПО КОРИСНИЦИМА'!$G$16:$G$1902,"Свега за пројекат 0602-П40:",'ПО КОРИСНИЦИМА'!$H$16:$H$1902)</f>
        <v>0</v>
      </c>
      <c r="E604" s="248"/>
      <c r="F604" s="280"/>
      <c r="G604" s="249">
        <f>SUMIF('ПО КОРИСНИЦИМА'!$G$16:$G$1902,"Свега за пројекат 0602-П40:",'ПО КОРИСНИЦИМА'!$L$16:$L$1902)</f>
        <v>0</v>
      </c>
      <c r="H604" s="249"/>
      <c r="I604" s="287"/>
      <c r="J604" s="192">
        <f t="shared" si="18"/>
        <v>0</v>
      </c>
      <c r="K604" s="192"/>
      <c r="L604" s="298"/>
    </row>
    <row r="605" spans="1:12" hidden="1">
      <c r="A605" s="178"/>
      <c r="B605" s="86" t="s">
        <v>4658</v>
      </c>
      <c r="C605" s="262" t="str">
        <f>IFERROR(VLOOKUP(B605,'ПО КОРИСНИЦИМА'!$C$16:$S$1902,5,FALSE),"")</f>
        <v/>
      </c>
      <c r="D605" s="248">
        <f>SUMIF('ПО КОРИСНИЦИМА'!$G$16:$G$1902,"Свега за пројекат 0602-П41:",'ПО КОРИСНИЦИМА'!$H$16:$H$1902)</f>
        <v>0</v>
      </c>
      <c r="E605" s="248"/>
      <c r="F605" s="280"/>
      <c r="G605" s="249">
        <f>SUMIF('ПО КОРИСНИЦИМА'!$G$16:$G$1902,"Свега за пројекат 0602-П41:",'ПО КОРИСНИЦИМА'!$L$16:$L$1902)</f>
        <v>0</v>
      </c>
      <c r="H605" s="249"/>
      <c r="I605" s="287"/>
      <c r="J605" s="192">
        <f t="shared" si="18"/>
        <v>0</v>
      </c>
      <c r="K605" s="192"/>
      <c r="L605" s="298"/>
    </row>
    <row r="606" spans="1:12" hidden="1">
      <c r="A606" s="178"/>
      <c r="B606" s="86" t="s">
        <v>4659</v>
      </c>
      <c r="C606" s="262" t="str">
        <f>IFERROR(VLOOKUP(B606,'ПО КОРИСНИЦИМА'!$C$16:$S$1902,5,FALSE),"")</f>
        <v/>
      </c>
      <c r="D606" s="248">
        <f>SUMIF('ПО КОРИСНИЦИМА'!$G$16:$G$1902,"Свега за пројекат 0602-П42:",'ПО КОРИСНИЦИМА'!$H$16:$H$1902)</f>
        <v>0</v>
      </c>
      <c r="E606" s="248"/>
      <c r="F606" s="280"/>
      <c r="G606" s="249">
        <f>SUMIF('ПО КОРИСНИЦИМА'!$G$16:$G$1902,"Свега за пројекат 0602-П42:",'ПО КОРИСНИЦИМА'!$L$16:$L$1902)</f>
        <v>0</v>
      </c>
      <c r="H606" s="249"/>
      <c r="I606" s="287"/>
      <c r="J606" s="192">
        <f t="shared" si="18"/>
        <v>0</v>
      </c>
      <c r="K606" s="192"/>
      <c r="L606" s="298"/>
    </row>
    <row r="607" spans="1:12" hidden="1">
      <c r="A607" s="178"/>
      <c r="B607" s="86" t="s">
        <v>4660</v>
      </c>
      <c r="C607" s="262" t="str">
        <f>IFERROR(VLOOKUP(B607,'ПО КОРИСНИЦИМА'!$C$16:$S$1902,5,FALSE),"")</f>
        <v/>
      </c>
      <c r="D607" s="248">
        <f>SUMIF('ПО КОРИСНИЦИМА'!$G$16:$G$1902,"Свега за пројекат 0602-П43:",'ПО КОРИСНИЦИМА'!$H$16:$H$1902)</f>
        <v>0</v>
      </c>
      <c r="E607" s="248"/>
      <c r="F607" s="280"/>
      <c r="G607" s="249">
        <f>SUMIF('ПО КОРИСНИЦИМА'!$G$16:$G$1902,"Свега за пројекат 0602-П43:",'ПО КОРИСНИЦИМА'!$L$16:$L$1902)</f>
        <v>0</v>
      </c>
      <c r="H607" s="249"/>
      <c r="I607" s="287"/>
      <c r="J607" s="192">
        <f t="shared" ref="J607:J644" si="22">D607+G607</f>
        <v>0</v>
      </c>
      <c r="K607" s="192"/>
      <c r="L607" s="298"/>
    </row>
    <row r="608" spans="1:12" hidden="1">
      <c r="A608" s="178"/>
      <c r="B608" s="86" t="s">
        <v>4661</v>
      </c>
      <c r="C608" s="262" t="str">
        <f>IFERROR(VLOOKUP(B608,'ПО КОРИСНИЦИМА'!$C$16:$S$1902,5,FALSE),"")</f>
        <v/>
      </c>
      <c r="D608" s="248">
        <f>SUMIF('ПО КОРИСНИЦИМА'!$G$16:$G$1902,"Свега за пројекат 0602-П44:",'ПО КОРИСНИЦИМА'!$H$16:$H$1902)</f>
        <v>0</v>
      </c>
      <c r="E608" s="248"/>
      <c r="F608" s="280"/>
      <c r="G608" s="249">
        <f>SUMIF('ПО КОРИСНИЦИМА'!$G$16:$G$1902,"Свега за пројекат 0602-П44:",'ПО КОРИСНИЦИМА'!$L$16:$L$1902)</f>
        <v>0</v>
      </c>
      <c r="H608" s="249"/>
      <c r="I608" s="287"/>
      <c r="J608" s="192">
        <f t="shared" si="22"/>
        <v>0</v>
      </c>
      <c r="K608" s="192"/>
      <c r="L608" s="298"/>
    </row>
    <row r="609" spans="1:12" hidden="1">
      <c r="A609" s="178"/>
      <c r="B609" s="86" t="s">
        <v>4662</v>
      </c>
      <c r="C609" s="262" t="str">
        <f>IFERROR(VLOOKUP(B609,'ПО КОРИСНИЦИМА'!$C$16:$S$1902,5,FALSE),"")</f>
        <v/>
      </c>
      <c r="D609" s="248">
        <f>SUMIF('ПО КОРИСНИЦИМА'!$G$16:$G$1902,"Свега за пројекат 0602-П45:",'ПО КОРИСНИЦИМА'!$H$16:$H$1902)</f>
        <v>0</v>
      </c>
      <c r="E609" s="248"/>
      <c r="F609" s="280"/>
      <c r="G609" s="249">
        <f>SUMIF('ПО КОРИСНИЦИМА'!$G$16:$G$1902,"Свега за пројекат 0602-П45:",'ПО КОРИСНИЦИМА'!$L$16:$L$1902)</f>
        <v>0</v>
      </c>
      <c r="H609" s="249"/>
      <c r="I609" s="287"/>
      <c r="J609" s="192">
        <f t="shared" si="22"/>
        <v>0</v>
      </c>
      <c r="K609" s="192"/>
      <c r="L609" s="298"/>
    </row>
    <row r="610" spans="1:12" hidden="1">
      <c r="A610" s="178"/>
      <c r="B610" s="86" t="s">
        <v>4663</v>
      </c>
      <c r="C610" s="262" t="str">
        <f>IFERROR(VLOOKUP(B610,'ПО КОРИСНИЦИМА'!$C$16:$S$1902,5,FALSE),"")</f>
        <v/>
      </c>
      <c r="D610" s="248">
        <f>SUMIF('ПО КОРИСНИЦИМА'!$G$16:$G$1902,"Свега за пројекат 0602-П46:",'ПО КОРИСНИЦИМА'!$H$16:$H$1902)</f>
        <v>0</v>
      </c>
      <c r="E610" s="248"/>
      <c r="F610" s="280"/>
      <c r="G610" s="249">
        <f>SUMIF('ПО КОРИСНИЦИМА'!$G$16:$G$1902,"Свега за пројекат 0602-П46:",'ПО КОРИСНИЦИМА'!$L$16:$L$1902)</f>
        <v>0</v>
      </c>
      <c r="H610" s="249"/>
      <c r="I610" s="287"/>
      <c r="J610" s="192">
        <f t="shared" si="22"/>
        <v>0</v>
      </c>
      <c r="K610" s="192"/>
      <c r="L610" s="298"/>
    </row>
    <row r="611" spans="1:12" hidden="1">
      <c r="A611" s="178"/>
      <c r="B611" s="86" t="s">
        <v>4664</v>
      </c>
      <c r="C611" s="262" t="str">
        <f>IFERROR(VLOOKUP(B611,'ПО КОРИСНИЦИМА'!$C$16:$S$1902,5,FALSE),"")</f>
        <v/>
      </c>
      <c r="D611" s="248">
        <f>SUMIF('ПО КОРИСНИЦИМА'!$G$16:$G$1902,"Свега за пројекат 0602-П47:",'ПО КОРИСНИЦИМА'!$H$16:$H$1902)</f>
        <v>0</v>
      </c>
      <c r="E611" s="248"/>
      <c r="F611" s="280"/>
      <c r="G611" s="249">
        <f>SUMIF('ПО КОРИСНИЦИМА'!$G$16:$G$1902,"Свега за пројекат 0602-П47:",'ПО КОРИСНИЦИМА'!$L$16:$L$1902)</f>
        <v>0</v>
      </c>
      <c r="H611" s="249"/>
      <c r="I611" s="287"/>
      <c r="J611" s="192">
        <f t="shared" si="22"/>
        <v>0</v>
      </c>
      <c r="K611" s="192"/>
      <c r="L611" s="298"/>
    </row>
    <row r="612" spans="1:12" hidden="1">
      <c r="A612" s="178"/>
      <c r="B612" s="86" t="s">
        <v>4665</v>
      </c>
      <c r="C612" s="262" t="str">
        <f>IFERROR(VLOOKUP(B612,'ПО КОРИСНИЦИМА'!$C$16:$S$1902,5,FALSE),"")</f>
        <v/>
      </c>
      <c r="D612" s="248">
        <f>SUMIF('ПО КОРИСНИЦИМА'!$G$16:$G$1902,"Свега за пројекат 0602-П48:",'ПО КОРИСНИЦИМА'!$H$16:$H$1902)</f>
        <v>0</v>
      </c>
      <c r="E612" s="248"/>
      <c r="F612" s="280"/>
      <c r="G612" s="249">
        <f>SUMIF('ПО КОРИСНИЦИМА'!$G$16:$G$1902,"Свега за пројекат 0602-П48:",'ПО КОРИСНИЦИМА'!$L$16:$L$1902)</f>
        <v>0</v>
      </c>
      <c r="H612" s="249"/>
      <c r="I612" s="287"/>
      <c r="J612" s="192">
        <f t="shared" si="22"/>
        <v>0</v>
      </c>
      <c r="K612" s="192"/>
      <c r="L612" s="298"/>
    </row>
    <row r="613" spans="1:12" hidden="1">
      <c r="A613" s="178"/>
      <c r="B613" s="86" t="s">
        <v>4666</v>
      </c>
      <c r="C613" s="262" t="str">
        <f>IFERROR(VLOOKUP(B613,'ПО КОРИСНИЦИМА'!$C$16:$S$1902,5,FALSE),"")</f>
        <v/>
      </c>
      <c r="D613" s="248">
        <f>SUMIF('ПО КОРИСНИЦИМА'!$G$16:$G$1902,"Свега за пројекат 0602-П49:",'ПО КОРИСНИЦИМА'!$H$16:$H$1902)</f>
        <v>0</v>
      </c>
      <c r="E613" s="248"/>
      <c r="F613" s="280"/>
      <c r="G613" s="249">
        <f>SUMIF('ПО КОРИСНИЦИМА'!$G$16:$G$1902,"Свега за пројекат 0602-П49:",'ПО КОРИСНИЦИМА'!$L$16:$L$1902)</f>
        <v>0</v>
      </c>
      <c r="H613" s="249"/>
      <c r="I613" s="287"/>
      <c r="J613" s="192">
        <f t="shared" si="22"/>
        <v>0</v>
      </c>
      <c r="K613" s="192"/>
      <c r="L613" s="298"/>
    </row>
    <row r="614" spans="1:12" hidden="1">
      <c r="A614" s="178"/>
      <c r="B614" s="86" t="s">
        <v>4667</v>
      </c>
      <c r="C614" s="262" t="str">
        <f>IFERROR(VLOOKUP(B614,'ПО КОРИСНИЦИМА'!$C$16:$S$1902,5,FALSE),"")</f>
        <v/>
      </c>
      <c r="D614" s="248">
        <f>SUMIF('ПО КОРИСНИЦИМА'!$G$16:$G$1902,"Свега за пројекат 0602-П50:",'ПО КОРИСНИЦИМА'!$H$16:$H$1902)</f>
        <v>0</v>
      </c>
      <c r="E614" s="248"/>
      <c r="F614" s="280"/>
      <c r="G614" s="249">
        <f>SUMIF('ПО КОРИСНИЦИМА'!$G$16:$G$1902,"Свега за пројекат 0602-П50:",'ПО КОРИСНИЦИМА'!$L$16:$L$1902)</f>
        <v>0</v>
      </c>
      <c r="H614" s="249"/>
      <c r="I614" s="287"/>
      <c r="J614" s="192">
        <f t="shared" si="22"/>
        <v>0</v>
      </c>
      <c r="K614" s="192"/>
      <c r="L614" s="298"/>
    </row>
    <row r="615" spans="1:12" hidden="1">
      <c r="A615" s="178"/>
      <c r="B615" s="86" t="s">
        <v>4668</v>
      </c>
      <c r="C615" s="262" t="str">
        <f>IFERROR(VLOOKUP(B615,'ПО КОРИСНИЦИМА'!$C$16:$S$1902,5,FALSE),"")</f>
        <v/>
      </c>
      <c r="D615" s="248">
        <f>SUMIF('ПО КОРИСНИЦИМА'!$G$16:$G$1902,"Свега за пројекат 0602-П51:",'ПО КОРИСНИЦИМА'!$H$16:$H$1902)</f>
        <v>0</v>
      </c>
      <c r="E615" s="248"/>
      <c r="F615" s="280"/>
      <c r="G615" s="249">
        <f>SUMIF('ПО КОРИСНИЦИМА'!$G$16:$G$1902,"Свега за пројекат 0602-П51:",'ПО КОРИСНИЦИМА'!$L$16:$L$1902)</f>
        <v>0</v>
      </c>
      <c r="H615" s="249"/>
      <c r="I615" s="287"/>
      <c r="J615" s="192">
        <f t="shared" si="22"/>
        <v>0</v>
      </c>
      <c r="K615" s="192"/>
      <c r="L615" s="298"/>
    </row>
    <row r="616" spans="1:12" hidden="1">
      <c r="A616" s="178"/>
      <c r="B616" s="86" t="s">
        <v>4669</v>
      </c>
      <c r="C616" s="262" t="str">
        <f>IFERROR(VLOOKUP(B616,'ПО КОРИСНИЦИМА'!$C$16:$S$1902,5,FALSE),"")</f>
        <v/>
      </c>
      <c r="D616" s="248">
        <f>SUMIF('ПО КОРИСНИЦИМА'!$G$16:$G$1902,"Свега за пројекат 0602-П52:",'ПО КОРИСНИЦИМА'!$H$16:$H$1902)</f>
        <v>0</v>
      </c>
      <c r="E616" s="248"/>
      <c r="F616" s="280"/>
      <c r="G616" s="249">
        <f>SUMIF('ПО КОРИСНИЦИМА'!$G$16:$G$1902,"Свега за пројекат 0602-П52:",'ПО КОРИСНИЦИМА'!$L$16:$L$1902)</f>
        <v>0</v>
      </c>
      <c r="H616" s="249"/>
      <c r="I616" s="287"/>
      <c r="J616" s="192">
        <f t="shared" si="22"/>
        <v>0</v>
      </c>
      <c r="K616" s="192"/>
      <c r="L616" s="298"/>
    </row>
    <row r="617" spans="1:12" hidden="1">
      <c r="A617" s="178"/>
      <c r="B617" s="86" t="s">
        <v>4670</v>
      </c>
      <c r="C617" s="262" t="str">
        <f>IFERROR(VLOOKUP(B617,'ПО КОРИСНИЦИМА'!$C$16:$S$1902,5,FALSE),"")</f>
        <v/>
      </c>
      <c r="D617" s="248">
        <f>SUMIF('ПО КОРИСНИЦИМА'!$G$16:$G$1902,"Свега за пројекат 0602-П53:",'ПО КОРИСНИЦИМА'!$H$16:$H$1902)</f>
        <v>0</v>
      </c>
      <c r="E617" s="248"/>
      <c r="F617" s="280"/>
      <c r="G617" s="249">
        <f>SUMIF('ПО КОРИСНИЦИМА'!$G$16:$G$1902,"Свега за пројекат 0602-П53:",'ПО КОРИСНИЦИМА'!$L$16:$L$1902)</f>
        <v>0</v>
      </c>
      <c r="H617" s="249"/>
      <c r="I617" s="287"/>
      <c r="J617" s="192">
        <f t="shared" si="22"/>
        <v>0</v>
      </c>
      <c r="K617" s="192"/>
      <c r="L617" s="298"/>
    </row>
    <row r="618" spans="1:12" hidden="1">
      <c r="A618" s="178"/>
      <c r="B618" s="86" t="s">
        <v>4671</v>
      </c>
      <c r="C618" s="262" t="str">
        <f>IFERROR(VLOOKUP(B618,'ПО КОРИСНИЦИМА'!$C$16:$S$1902,5,FALSE),"")</f>
        <v/>
      </c>
      <c r="D618" s="248">
        <f>SUMIF('ПО КОРИСНИЦИМА'!$G$16:$G$1902,"Свега за пројекат 0602-П54:",'ПО КОРИСНИЦИМА'!$H$16:$H$1902)</f>
        <v>0</v>
      </c>
      <c r="E618" s="248"/>
      <c r="F618" s="280"/>
      <c r="G618" s="249">
        <f>SUMIF('ПО КОРИСНИЦИМА'!$G$16:$G$1902,"Свега за пројекат 0602-П54:",'ПО КОРИСНИЦИМА'!$L$16:$L$1902)</f>
        <v>0</v>
      </c>
      <c r="H618" s="249"/>
      <c r="I618" s="287"/>
      <c r="J618" s="192">
        <f t="shared" si="22"/>
        <v>0</v>
      </c>
      <c r="K618" s="192"/>
      <c r="L618" s="298"/>
    </row>
    <row r="619" spans="1:12" hidden="1">
      <c r="A619" s="178"/>
      <c r="B619" s="86" t="s">
        <v>4672</v>
      </c>
      <c r="C619" s="262" t="str">
        <f>IFERROR(VLOOKUP(B619,'ПО КОРИСНИЦИМА'!$C$16:$S$1902,5,FALSE),"")</f>
        <v/>
      </c>
      <c r="D619" s="248">
        <f>SUMIF('ПО КОРИСНИЦИМА'!$G$16:$G$1902,"Свега за пројекат 0602-П55:",'ПО КОРИСНИЦИМА'!$H$16:$H$1902)</f>
        <v>0</v>
      </c>
      <c r="E619" s="248"/>
      <c r="F619" s="280"/>
      <c r="G619" s="249">
        <f>SUMIF('ПО КОРИСНИЦИМА'!$G$16:$G$1902,"Свега за пројекат 0602-П55:",'ПО КОРИСНИЦИМА'!$L$16:$L$1902)</f>
        <v>0</v>
      </c>
      <c r="H619" s="249"/>
      <c r="I619" s="287"/>
      <c r="J619" s="192">
        <f t="shared" si="22"/>
        <v>0</v>
      </c>
      <c r="K619" s="192"/>
      <c r="L619" s="298"/>
    </row>
    <row r="620" spans="1:12" hidden="1">
      <c r="A620" s="178"/>
      <c r="B620" s="86" t="s">
        <v>4673</v>
      </c>
      <c r="C620" s="262" t="str">
        <f>IFERROR(VLOOKUP(B620,'ПО КОРИСНИЦИМА'!$C$16:$S$1902,5,FALSE),"")</f>
        <v/>
      </c>
      <c r="D620" s="248">
        <f>SUMIF('ПО КОРИСНИЦИМА'!$G$16:$G$1902,"Свега за пројекат 0602-П56:",'ПО КОРИСНИЦИМА'!$H$16:$H$1902)</f>
        <v>0</v>
      </c>
      <c r="E620" s="248"/>
      <c r="F620" s="280"/>
      <c r="G620" s="249">
        <f>SUMIF('ПО КОРИСНИЦИМА'!$G$16:$G$1902,"Свега за пројекат 0602-П56:",'ПО КОРИСНИЦИМА'!$L$16:$L$1902)</f>
        <v>0</v>
      </c>
      <c r="H620" s="249"/>
      <c r="I620" s="287"/>
      <c r="J620" s="192">
        <f t="shared" si="22"/>
        <v>0</v>
      </c>
      <c r="K620" s="192"/>
      <c r="L620" s="298"/>
    </row>
    <row r="621" spans="1:12" hidden="1">
      <c r="A621" s="178"/>
      <c r="B621" s="86" t="s">
        <v>4674</v>
      </c>
      <c r="C621" s="262" t="str">
        <f>IFERROR(VLOOKUP(B621,'ПО КОРИСНИЦИМА'!$C$16:$S$1902,5,FALSE),"")</f>
        <v/>
      </c>
      <c r="D621" s="248">
        <f>SUMIF('ПО КОРИСНИЦИМА'!$G$16:$G$1902,"Свега за пројекат 0602-П57:",'ПО КОРИСНИЦИМА'!$H$16:$H$1902)</f>
        <v>0</v>
      </c>
      <c r="E621" s="248"/>
      <c r="F621" s="280"/>
      <c r="G621" s="249">
        <f>SUMIF('ПО КОРИСНИЦИМА'!$G$16:$G$1902,"Свега за пројекат 0602-П57:",'ПО КОРИСНИЦИМА'!$L$16:$L$1902)</f>
        <v>0</v>
      </c>
      <c r="H621" s="249"/>
      <c r="I621" s="287"/>
      <c r="J621" s="192">
        <f t="shared" si="22"/>
        <v>0</v>
      </c>
      <c r="K621" s="192"/>
      <c r="L621" s="298"/>
    </row>
    <row r="622" spans="1:12" hidden="1">
      <c r="A622" s="178"/>
      <c r="B622" s="86" t="s">
        <v>4675</v>
      </c>
      <c r="C622" s="262" t="str">
        <f>IFERROR(VLOOKUP(B622,'ПО КОРИСНИЦИМА'!$C$16:$S$1902,5,FALSE),"")</f>
        <v/>
      </c>
      <c r="D622" s="248">
        <f>SUMIF('ПО КОРИСНИЦИМА'!$G$16:$G$1902,"Свега за пројекат 0602-П58:",'ПО КОРИСНИЦИМА'!$H$16:$H$1902)</f>
        <v>0</v>
      </c>
      <c r="E622" s="248"/>
      <c r="F622" s="280"/>
      <c r="G622" s="249">
        <f>SUMIF('ПО КОРИСНИЦИМА'!$G$16:$G$1902,"Свега за пројекат 0602-П58:",'ПО КОРИСНИЦИМА'!$L$16:$L$1902)</f>
        <v>0</v>
      </c>
      <c r="H622" s="249"/>
      <c r="I622" s="287"/>
      <c r="J622" s="192">
        <f t="shared" si="22"/>
        <v>0</v>
      </c>
      <c r="K622" s="192"/>
      <c r="L622" s="298"/>
    </row>
    <row r="623" spans="1:12" hidden="1">
      <c r="A623" s="178"/>
      <c r="B623" s="86" t="s">
        <v>4676</v>
      </c>
      <c r="C623" s="262" t="str">
        <f>IFERROR(VLOOKUP(B623,'ПО КОРИСНИЦИМА'!$C$16:$S$1902,5,FALSE),"")</f>
        <v/>
      </c>
      <c r="D623" s="248">
        <f>SUMIF('ПО КОРИСНИЦИМА'!$G$16:$G$1902,"Свега за пројекат 0602-П59:",'ПО КОРИСНИЦИМА'!$H$16:$H$1902)</f>
        <v>0</v>
      </c>
      <c r="E623" s="248"/>
      <c r="F623" s="280"/>
      <c r="G623" s="249">
        <f>SUMIF('ПО КОРИСНИЦИМА'!$G$16:$G$1902,"Свега за пројекат 0602-П59:",'ПО КОРИСНИЦИМА'!$L$16:$L$1902)</f>
        <v>0</v>
      </c>
      <c r="H623" s="249"/>
      <c r="I623" s="287"/>
      <c r="J623" s="192">
        <f t="shared" si="22"/>
        <v>0</v>
      </c>
      <c r="K623" s="192"/>
      <c r="L623" s="298"/>
    </row>
    <row r="624" spans="1:12" hidden="1">
      <c r="A624" s="178"/>
      <c r="B624" s="86" t="s">
        <v>4677</v>
      </c>
      <c r="C624" s="262" t="str">
        <f>IFERROR(VLOOKUP(B624,'ПО КОРИСНИЦИМА'!$C$16:$S$1902,5,FALSE),"")</f>
        <v/>
      </c>
      <c r="D624" s="248">
        <f>SUMIF('ПО КОРИСНИЦИМА'!$G$16:$G$1902,"Свега за пројекат 0602-П60:",'ПО КОРИСНИЦИМА'!$H$16:$H$1902)</f>
        <v>0</v>
      </c>
      <c r="E624" s="248"/>
      <c r="F624" s="280"/>
      <c r="G624" s="249">
        <f>SUMIF('ПО КОРИСНИЦИМА'!$G$16:$G$1902,"Свега за пројекат 0602-П60:",'ПО КОРИСНИЦИМА'!$L$16:$L$1902)</f>
        <v>0</v>
      </c>
      <c r="H624" s="249"/>
      <c r="I624" s="287"/>
      <c r="J624" s="192">
        <f t="shared" si="22"/>
        <v>0</v>
      </c>
      <c r="K624" s="192"/>
      <c r="L624" s="298"/>
    </row>
    <row r="625" spans="1:17" hidden="1">
      <c r="A625" s="178"/>
      <c r="B625" s="86" t="s">
        <v>4678</v>
      </c>
      <c r="C625" s="262" t="str">
        <f>IFERROR(VLOOKUP(B625,'ПО КОРИСНИЦИМА'!$C$16:$S$1902,5,FALSE),"")</f>
        <v/>
      </c>
      <c r="D625" s="248">
        <f>SUMIF('ПО КОРИСНИЦИМА'!$G$16:$G$1902,"Свега за пројекат 0602-П61:",'ПО КОРИСНИЦИМА'!$H$16:$H$1902)</f>
        <v>0</v>
      </c>
      <c r="E625" s="248"/>
      <c r="F625" s="280"/>
      <c r="G625" s="249">
        <f>SUMIF('ПО КОРИСНИЦИМА'!$G$16:$G$1902,"Свега за пројекат 0602-П61:",'ПО КОРИСНИЦИМА'!$L$16:$L$1902)</f>
        <v>0</v>
      </c>
      <c r="H625" s="249"/>
      <c r="I625" s="287"/>
      <c r="J625" s="192">
        <f t="shared" si="22"/>
        <v>0</v>
      </c>
      <c r="K625" s="192"/>
      <c r="L625" s="298"/>
    </row>
    <row r="626" spans="1:17" hidden="1">
      <c r="A626" s="178"/>
      <c r="B626" s="86" t="s">
        <v>4679</v>
      </c>
      <c r="C626" s="262" t="str">
        <f>IFERROR(VLOOKUP(B626,'ПО КОРИСНИЦИМА'!$C$16:$S$1902,5,FALSE),"")</f>
        <v/>
      </c>
      <c r="D626" s="248">
        <f>SUMIF('ПО КОРИСНИЦИМА'!$G$16:$G$1902,"Свега за пројекат 0602-П62:",'ПО КОРИСНИЦИМА'!$H$16:$H$1902)</f>
        <v>0</v>
      </c>
      <c r="E626" s="248"/>
      <c r="F626" s="280"/>
      <c r="G626" s="249">
        <f>SUMIF('ПО КОРИСНИЦИМА'!$G$16:$G$1902,"Свега за пројекат 0602-П62:",'ПО КОРИСНИЦИМА'!$L$16:$L$1902)</f>
        <v>0</v>
      </c>
      <c r="H626" s="249"/>
      <c r="I626" s="287"/>
      <c r="J626" s="192">
        <f t="shared" si="22"/>
        <v>0</v>
      </c>
      <c r="K626" s="192"/>
      <c r="L626" s="298"/>
    </row>
    <row r="627" spans="1:17" hidden="1">
      <c r="A627" s="178"/>
      <c r="B627" s="86" t="s">
        <v>4680</v>
      </c>
      <c r="C627" s="262" t="str">
        <f>IFERROR(VLOOKUP(B627,'ПО КОРИСНИЦИМА'!$C$16:$S$1902,5,FALSE),"")</f>
        <v/>
      </c>
      <c r="D627" s="248">
        <f>SUMIF('ПО КОРИСНИЦИМА'!$G$16:$G$1902,"Свега за пројекат 0602-П63:",'ПО КОРИСНИЦИМА'!$H$16:$H$1902)</f>
        <v>0</v>
      </c>
      <c r="E627" s="248"/>
      <c r="F627" s="280"/>
      <c r="G627" s="249">
        <f>SUMIF('ПО КОРИСНИЦИМА'!$G$16:$G$1902,"Свега за пројекат 0602-П63:",'ПО КОРИСНИЦИМА'!$L$16:$L$1902)</f>
        <v>0</v>
      </c>
      <c r="H627" s="249"/>
      <c r="I627" s="287"/>
      <c r="J627" s="192">
        <f t="shared" si="22"/>
        <v>0</v>
      </c>
      <c r="K627" s="192"/>
      <c r="L627" s="298"/>
    </row>
    <row r="628" spans="1:17" hidden="1">
      <c r="A628" s="178"/>
      <c r="B628" s="86" t="s">
        <v>4681</v>
      </c>
      <c r="C628" s="262" t="str">
        <f>IFERROR(VLOOKUP(B628,'ПО КОРИСНИЦИМА'!$C$16:$S$1902,5,FALSE),"")</f>
        <v/>
      </c>
      <c r="D628" s="248">
        <f>SUMIF('ПО КОРИСНИЦИМА'!$G$16:$G$1902,"Свега за пројекат 0602-П64:",'ПО КОРИСНИЦИМА'!$H$16:$H$1902)</f>
        <v>0</v>
      </c>
      <c r="E628" s="248"/>
      <c r="F628" s="280"/>
      <c r="G628" s="249">
        <f>SUMIF('ПО КОРИСНИЦИМА'!$G$16:$G$1902,"Свега за пројекат 0602-П64:",'ПО КОРИСНИЦИМА'!$L$16:$L$1902)</f>
        <v>0</v>
      </c>
      <c r="H628" s="249"/>
      <c r="I628" s="287"/>
      <c r="J628" s="192">
        <f t="shared" si="22"/>
        <v>0</v>
      </c>
      <c r="K628" s="192"/>
      <c r="L628" s="298"/>
    </row>
    <row r="629" spans="1:17" hidden="1">
      <c r="A629" s="178"/>
      <c r="B629" s="86" t="s">
        <v>4682</v>
      </c>
      <c r="C629" s="262" t="str">
        <f>IFERROR(VLOOKUP(B629,'ПО КОРИСНИЦИМА'!$C$16:$S$1902,5,FALSE),"")</f>
        <v/>
      </c>
      <c r="D629" s="248">
        <f>SUMIF('ПО КОРИСНИЦИМА'!$G$16:$G$1902,"Свега за пројекат 0602-П65:",'ПО КОРИСНИЦИМА'!$H$16:$H$1902)</f>
        <v>0</v>
      </c>
      <c r="E629" s="248"/>
      <c r="F629" s="280"/>
      <c r="G629" s="249">
        <f>SUMIF('ПО КОРИСНИЦИМА'!$G$16:$G$1902,"Свега за пројекат 0602-П65:",'ПО КОРИСНИЦИМА'!$L$16:$L$1902)</f>
        <v>0</v>
      </c>
      <c r="H629" s="249"/>
      <c r="I629" s="287"/>
      <c r="J629" s="192">
        <f t="shared" si="22"/>
        <v>0</v>
      </c>
      <c r="K629" s="192"/>
      <c r="L629" s="298"/>
    </row>
    <row r="630" spans="1:17" hidden="1">
      <c r="A630" s="178"/>
      <c r="B630" s="86" t="s">
        <v>4683</v>
      </c>
      <c r="C630" s="262" t="str">
        <f>IFERROR(VLOOKUP(B630,'ПО КОРИСНИЦИМА'!$C$16:$S$1902,5,FALSE),"")</f>
        <v/>
      </c>
      <c r="D630" s="248">
        <f>SUMIF('ПО КОРИСНИЦИМА'!$G$16:$G$1902,"Свега за пројекат 0602-П66:",'ПО КОРИСНИЦИМА'!$H$16:$H$1902)</f>
        <v>0</v>
      </c>
      <c r="E630" s="248"/>
      <c r="F630" s="280"/>
      <c r="G630" s="249">
        <f>SUMIF('ПО КОРИСНИЦИМА'!$G$16:$G$1902,"Свега за пројекат 0602-П66:",'ПО КОРИСНИЦИМА'!$L$16:$L$1902)</f>
        <v>0</v>
      </c>
      <c r="H630" s="249"/>
      <c r="I630" s="287"/>
      <c r="J630" s="192">
        <f t="shared" si="22"/>
        <v>0</v>
      </c>
      <c r="K630" s="192"/>
      <c r="L630" s="298"/>
    </row>
    <row r="631" spans="1:17" hidden="1">
      <c r="A631" s="178"/>
      <c r="B631" s="86" t="s">
        <v>4684</v>
      </c>
      <c r="C631" s="262" t="str">
        <f>IFERROR(VLOOKUP(B631,'ПО КОРИСНИЦИМА'!$C$16:$S$1902,5,FALSE),"")</f>
        <v/>
      </c>
      <c r="D631" s="248">
        <f>SUMIF('ПО КОРИСНИЦИМА'!$G$16:$G$1902,"Свега за пројекат 0602-П67:",'ПО КОРИСНИЦИМА'!$H$16:$H$1902)</f>
        <v>0</v>
      </c>
      <c r="E631" s="248"/>
      <c r="F631" s="280"/>
      <c r="G631" s="249">
        <f>SUMIF('ПО КОРИСНИЦИМА'!$G$16:$G$1902,"Свега за пројекат 0602-П67:",'ПО КОРИСНИЦИМА'!$L$16:$L$1902)</f>
        <v>0</v>
      </c>
      <c r="H631" s="249"/>
      <c r="I631" s="287"/>
      <c r="J631" s="192">
        <f t="shared" si="22"/>
        <v>0</v>
      </c>
      <c r="K631" s="192"/>
      <c r="L631" s="298"/>
    </row>
    <row r="632" spans="1:17" hidden="1">
      <c r="A632" s="178"/>
      <c r="B632" s="86" t="s">
        <v>4685</v>
      </c>
      <c r="C632" s="262" t="str">
        <f>IFERROR(VLOOKUP(B632,'ПО КОРИСНИЦИМА'!$C$16:$S$1902,5,FALSE),"")</f>
        <v/>
      </c>
      <c r="D632" s="248">
        <f>SUMIF('ПО КОРИСНИЦИМА'!$G$16:$G$1902,"Свега за пројекат 0602-П68:",'ПО КОРИСНИЦИМА'!$H$16:$H$1902)</f>
        <v>0</v>
      </c>
      <c r="E632" s="248"/>
      <c r="F632" s="280"/>
      <c r="G632" s="249">
        <f>SUMIF('ПО КОРИСНИЦИМА'!$G$16:$G$1902,"Свега за пројекат 0602-П68:",'ПО КОРИСНИЦИМА'!$L$16:$L$1902)</f>
        <v>0</v>
      </c>
      <c r="H632" s="249"/>
      <c r="I632" s="287"/>
      <c r="J632" s="192">
        <f t="shared" si="22"/>
        <v>0</v>
      </c>
      <c r="K632" s="192"/>
      <c r="L632" s="298"/>
    </row>
    <row r="633" spans="1:17" hidden="1">
      <c r="A633" s="178"/>
      <c r="B633" s="86" t="s">
        <v>4686</v>
      </c>
      <c r="C633" s="262" t="str">
        <f>IFERROR(VLOOKUP(B633,'ПО КОРИСНИЦИМА'!$C$16:$S$1902,5,FALSE),"")</f>
        <v/>
      </c>
      <c r="D633" s="248">
        <f>SUMIF('ПО КОРИСНИЦИМА'!$G$16:$G$1902,"Свега за пројекат 0602-П69:",'ПО КОРИСНИЦИМА'!$H$16:$H$1902)</f>
        <v>0</v>
      </c>
      <c r="E633" s="248"/>
      <c r="F633" s="280"/>
      <c r="G633" s="249">
        <f>SUMIF('ПО КОРИСНИЦИМА'!$G$16:$G$1902,"Свега за пројекат 0602-П69:",'ПО КОРИСНИЦИМА'!$L$16:$L$1902)</f>
        <v>0</v>
      </c>
      <c r="H633" s="249"/>
      <c r="I633" s="287"/>
      <c r="J633" s="192">
        <f t="shared" si="22"/>
        <v>0</v>
      </c>
      <c r="K633" s="192"/>
      <c r="L633" s="298"/>
    </row>
    <row r="634" spans="1:17" hidden="1">
      <c r="A634" s="393"/>
      <c r="B634" s="86" t="s">
        <v>4687</v>
      </c>
      <c r="C634" s="262" t="str">
        <f>IFERROR(VLOOKUP(B634,'ПО КОРИСНИЦИМА'!$C$16:$S$1902,5,FALSE),"")</f>
        <v/>
      </c>
      <c r="D634" s="248">
        <f>SUMIF('ПО КОРИСНИЦИМА'!$G$16:$G$1902,"Свега за пројекат 0602-П70:",'ПО КОРИСНИЦИМА'!$H$16:$H$1902)</f>
        <v>0</v>
      </c>
      <c r="E634" s="248"/>
      <c r="F634" s="280"/>
      <c r="G634" s="249">
        <f>SUMIF('ПО КОРИСНИЦИМА'!$G$16:$G$1902,"Свега за пројекат 0602-П70:",'ПО КОРИСНИЦИМА'!$L$16:$L$1902)</f>
        <v>0</v>
      </c>
      <c r="H634" s="249"/>
      <c r="I634" s="287"/>
      <c r="J634" s="192">
        <f t="shared" si="22"/>
        <v>0</v>
      </c>
      <c r="K634" s="274"/>
      <c r="L634" s="299"/>
    </row>
    <row r="635" spans="1:17" ht="25.5">
      <c r="A635" s="173" t="s">
        <v>4839</v>
      </c>
      <c r="B635" s="174"/>
      <c r="C635" s="260" t="s">
        <v>4840</v>
      </c>
      <c r="D635" s="242">
        <f>SUM(D636:D641)</f>
        <v>21030747</v>
      </c>
      <c r="E635" s="242">
        <f>SUM(E636:E641)</f>
        <v>11394836.16</v>
      </c>
      <c r="F635" s="282">
        <f t="shared" ref="F635:F642" si="23">E635/D635</f>
        <v>0.54181794683755169</v>
      </c>
      <c r="G635" s="243">
        <f>SUM(G636:G640)</f>
        <v>0</v>
      </c>
      <c r="H635" s="243">
        <f>SUM(H636:H641)</f>
        <v>0</v>
      </c>
      <c r="I635" s="289"/>
      <c r="J635" s="242">
        <f>SUM(J636:J641)</f>
        <v>21030747</v>
      </c>
      <c r="K635" s="275">
        <f>SUM(K636:K640)</f>
        <v>11394836.16</v>
      </c>
      <c r="L635" s="277">
        <f t="shared" ref="L635:L640" si="24">K635/J635</f>
        <v>0.54181794683755169</v>
      </c>
    </row>
    <row r="636" spans="1:17">
      <c r="A636" s="401"/>
      <c r="B636" s="402" t="s">
        <v>4841</v>
      </c>
      <c r="C636" s="394" t="s">
        <v>4842</v>
      </c>
      <c r="D636" s="395">
        <f>SUMIF('ПО КОРИСНИЦИМА'!$G$16:$G$1902,"Свега за програмску активност 2101-0001:",'ПО КОРИСНИЦИМА'!$H$16:$H$1902)</f>
        <v>13168755</v>
      </c>
      <c r="E636" s="395">
        <f>SUMIF('ПО КОРИСНИЦИМА'!$G$16:$G$1902,"Свега за програмску активност 2101-0001:",'ПО КОРИСНИЦИМА'!$I$16:$I$1902)</f>
        <v>5046046.53</v>
      </c>
      <c r="F636" s="396">
        <f t="shared" si="23"/>
        <v>0.38318326447716583</v>
      </c>
      <c r="G636" s="397">
        <f>SUMIF('ПО КОРИСНИЦИМА'!$G$16:$G$1902,"Свега за програмску активност 2101-0001:",'ПО КОРИСНИЦИМА'!$L$16:$L$1902)</f>
        <v>0</v>
      </c>
      <c r="H636" s="397">
        <f>SUMIF('ПО КОРИСНИЦИМА'!$G$16:$G$1902,"Свега за програмску активност 2101-0001:",'ПО КОРИСНИЦИМА'!$M$16:$M$1902)</f>
        <v>0</v>
      </c>
      <c r="I636" s="398"/>
      <c r="J636" s="399">
        <f t="shared" ref="J636:K640" si="25">D636+G636</f>
        <v>13168755</v>
      </c>
      <c r="K636" s="399">
        <f t="shared" si="25"/>
        <v>5046046.53</v>
      </c>
      <c r="L636" s="400">
        <f t="shared" si="24"/>
        <v>0.38318326447716583</v>
      </c>
    </row>
    <row r="637" spans="1:17">
      <c r="A637" s="401"/>
      <c r="B637" s="402" t="s">
        <v>4843</v>
      </c>
      <c r="C637" s="394" t="s">
        <v>4844</v>
      </c>
      <c r="D637" s="395">
        <f>6561992+1300000</f>
        <v>7861992</v>
      </c>
      <c r="E637" s="395">
        <f>SUMIF('ПО КОРИСНИЦИМА'!$G$16:$G$1902,"Свега за програмску активност 2101-0002:",'ПО КОРИСНИЦИМА'!$I$16:$I$1902)</f>
        <v>4067908.5100000007</v>
      </c>
      <c r="F637" s="396">
        <f t="shared" si="23"/>
        <v>0.51741448096105935</v>
      </c>
      <c r="G637" s="397">
        <f>SUMIF('ПО КОРИСНИЦИМА'!$G$16:$G$1902,"Свега за програмску активност 2101-0002:",'ПО КОРИСНИЦИМА'!$L$16:$L$1902)</f>
        <v>0</v>
      </c>
      <c r="H637" s="397">
        <f>SUMIF('ПО КОРИСНИЦИМА'!$G$16:$G$1902,"Свега за програмску активност 2101-0002:",'ПО КОРИСНИЦИМА'!$M$16:$M$1902)</f>
        <v>0</v>
      </c>
      <c r="I637" s="398"/>
      <c r="J637" s="399">
        <f t="shared" si="25"/>
        <v>7861992</v>
      </c>
      <c r="K637" s="399">
        <f t="shared" si="25"/>
        <v>4067908.5100000007</v>
      </c>
      <c r="L637" s="400">
        <f t="shared" si="24"/>
        <v>0.51741448096105935</v>
      </c>
    </row>
    <row r="638" spans="1:17">
      <c r="A638" s="401"/>
      <c r="B638" s="402" t="s">
        <v>4847</v>
      </c>
      <c r="C638" s="405" t="s">
        <v>5312</v>
      </c>
      <c r="D638" s="395">
        <f>SUMIF('ПО КОРИСНИЦИМА'!$G$16:$G$1902,"Свега за пројекат 2101-П1:",'ПО КОРИСНИЦИМА'!$H$16:$H$1902)</f>
        <v>0</v>
      </c>
      <c r="E638" s="395">
        <f>SUMIF('ПО КОРИСНИЦИМА'!$G$16:$G$1902,"Свега за пројекат 2101-П1:",'ПО КОРИСНИЦИМА'!$I$16:$I$1902)</f>
        <v>2280881.1199999996</v>
      </c>
      <c r="F638" s="396" t="e">
        <f t="shared" si="23"/>
        <v>#DIV/0!</v>
      </c>
      <c r="G638" s="397">
        <f>SUMIF('ПО КОРИСНИЦИМА'!$G$16:$G$1902,"Свега за пројекат 2101-П1:",'ПО КОРИСНИЦИМА'!$L$16:$L$1902)</f>
        <v>0</v>
      </c>
      <c r="H638" s="397">
        <f>SUMIF('ПО КОРИСНИЦИМА'!$G$16:$G$1902,"Свега за пројекат 2101-П1:",'ПО КОРИСНИЦИМА'!$M$16:$M$1902)</f>
        <v>0</v>
      </c>
      <c r="I638" s="398"/>
      <c r="J638" s="399">
        <f t="shared" si="25"/>
        <v>0</v>
      </c>
      <c r="K638" s="399">
        <f t="shared" si="25"/>
        <v>2280881.1199999996</v>
      </c>
      <c r="L638" s="400" t="e">
        <f t="shared" si="24"/>
        <v>#DIV/0!</v>
      </c>
      <c r="P638" s="171">
        <v>30500000</v>
      </c>
      <c r="Q638" s="171">
        <v>10</v>
      </c>
    </row>
    <row r="639" spans="1:17" ht="25.5" hidden="1">
      <c r="A639" s="401"/>
      <c r="B639" s="402" t="s">
        <v>4848</v>
      </c>
      <c r="C639" s="405" t="s">
        <v>4709</v>
      </c>
      <c r="D639" s="395">
        <f>SUMIF('ПО КОРИСНИЦИМА'!$G$16:$G$1902,"Свега за пројекат 2101-П2:",'ПО КОРИСНИЦИМА'!$H$16:$H$1902)</f>
        <v>0</v>
      </c>
      <c r="E639" s="395">
        <f>SUMIF('ПО КОРИСНИЦИМА'!$G$16:$G$1902,"Свега за пројекат 2101-П2:",'ПО КОРИСНИЦИМА'!$I$16:$I$1902)</f>
        <v>0</v>
      </c>
      <c r="F639" s="396" t="e">
        <f t="shared" si="23"/>
        <v>#DIV/0!</v>
      </c>
      <c r="G639" s="397">
        <f>SUMIF('ПО КОРИСНИЦИМА'!$G$16:$G$1902,"Свега за пројекат 2101-П2:",'ПО КОРИСНИЦИМА'!$L$16:$L$1902)</f>
        <v>0</v>
      </c>
      <c r="H639" s="397">
        <f>SUMIF('ПО КОРИСНИЦИМА'!$G$16:$G$1902,"Свега за пројекат 2101-П2:",'ПО КОРИСНИЦИМА'!$M$16:$M$1902)</f>
        <v>0</v>
      </c>
      <c r="I639" s="398"/>
      <c r="J639" s="399">
        <f t="shared" si="25"/>
        <v>0</v>
      </c>
      <c r="K639" s="399">
        <f t="shared" si="25"/>
        <v>0</v>
      </c>
      <c r="L639" s="400" t="e">
        <f t="shared" si="24"/>
        <v>#DIV/0!</v>
      </c>
      <c r="P639" s="171">
        <v>7000000</v>
      </c>
      <c r="Q639" s="171">
        <v>13</v>
      </c>
    </row>
    <row r="640" spans="1:17" hidden="1">
      <c r="A640" s="401"/>
      <c r="B640" s="402" t="s">
        <v>4849</v>
      </c>
      <c r="C640" s="405" t="s">
        <v>4710</v>
      </c>
      <c r="D640" s="395">
        <f>SUMIF('ПО КОРИСНИЦИМА'!$G$16:$G$1902,"Свега за пројекат 2101-П3:",'ПО КОРИСНИЦИМА'!$H$16:$H$1902)</f>
        <v>0</v>
      </c>
      <c r="E640" s="395">
        <f>SUMIF('ПО КОРИСНИЦИМА'!$G$16:$G$1902,"Свега за пројекат 2101-П3:",'ПО КОРИСНИЦИМА'!$I$16:$I$1902)</f>
        <v>0</v>
      </c>
      <c r="F640" s="396" t="e">
        <f t="shared" si="23"/>
        <v>#DIV/0!</v>
      </c>
      <c r="G640" s="397">
        <f>SUMIF('ПО КОРИСНИЦИМА'!$G$16:$G$1902,"Свега за пројекат 2101-П3:",'ПО КОРИСНИЦИМА'!$L$16:$L$1902)</f>
        <v>0</v>
      </c>
      <c r="H640" s="397">
        <f>SUMIF('ПО КОРИСНИЦИМА'!$G$16:$G$1902,"Свега за пројекат 2101-П3:",'ПО КОРИСНИЦИМА'!$M$16:$M$1902)</f>
        <v>0</v>
      </c>
      <c r="I640" s="398"/>
      <c r="J640" s="399">
        <f t="shared" si="25"/>
        <v>0</v>
      </c>
      <c r="K640" s="399">
        <f t="shared" si="25"/>
        <v>0</v>
      </c>
      <c r="L640" s="400" t="e">
        <f t="shared" si="24"/>
        <v>#DIV/0!</v>
      </c>
      <c r="P640" s="171">
        <v>10550000</v>
      </c>
      <c r="Q640" s="171">
        <v>7</v>
      </c>
    </row>
    <row r="641" spans="1:17" hidden="1">
      <c r="A641" s="401"/>
      <c r="B641" s="402" t="s">
        <v>4948</v>
      </c>
      <c r="C641" s="405" t="s">
        <v>4949</v>
      </c>
      <c r="D641" s="395">
        <f>SUMIF('ПО КОРИСНИЦИМА'!$G$16:$G$1902,"Свега за пројекат 2101-П4:",'ПО КОРИСНИЦИМА'!$H$16:$H$1902)</f>
        <v>0</v>
      </c>
      <c r="E641" s="395">
        <f>SUMIF('ПО КОРИСНИЦИМА'!$G$16:$G$1902,"Свега за пројекат 2101-П4:",'ПО КОРИСНИЦИМА'!$I$16:$I$1902)</f>
        <v>0</v>
      </c>
      <c r="F641" s="396" t="e">
        <f>E641/D641</f>
        <v>#DIV/0!</v>
      </c>
      <c r="G641" s="397">
        <f>SUMIF('ПО КОРИСНИЦИМА'!$G$16:$G$1902,"Свега за пројекат 2101-П3:",'ПО КОРИСНИЦИМА'!$L$16:$L$1902)</f>
        <v>0</v>
      </c>
      <c r="H641" s="397">
        <f>SUMIF('ПО КОРИСНИЦИМА'!$G$16:$G$1902,"Свега за пројекат 2101-П3:",'ПО КОРИСНИЦИМА'!$M$16:$M$1902)</f>
        <v>0</v>
      </c>
      <c r="I641" s="398"/>
      <c r="J641" s="399">
        <f>D641+G641</f>
        <v>0</v>
      </c>
      <c r="K641" s="399"/>
      <c r="L641" s="400"/>
    </row>
    <row r="642" spans="1:17">
      <c r="A642" s="173" t="s">
        <v>4926</v>
      </c>
      <c r="B642" s="174"/>
      <c r="C642" s="260" t="s">
        <v>4927</v>
      </c>
      <c r="D642" s="242">
        <f>SUM(D643:D643)</f>
        <v>3000000</v>
      </c>
      <c r="E642" s="242">
        <f>SUM(E643:E643)</f>
        <v>0</v>
      </c>
      <c r="F642" s="282">
        <f t="shared" si="23"/>
        <v>0</v>
      </c>
      <c r="G642" s="243">
        <f>SUM(G643:G643)</f>
        <v>2068817</v>
      </c>
      <c r="H642" s="243">
        <f>SUM(H643:H643)</f>
        <v>0</v>
      </c>
      <c r="I642" s="289"/>
      <c r="J642" s="242">
        <f>SUM(J643:J643)</f>
        <v>5068817</v>
      </c>
      <c r="K642" s="403"/>
      <c r="L642" s="404"/>
      <c r="P642" s="171">
        <v>2470000</v>
      </c>
      <c r="Q642" s="171">
        <v>4</v>
      </c>
    </row>
    <row r="643" spans="1:17" ht="38.25">
      <c r="A643" s="401"/>
      <c r="B643" s="402" t="s">
        <v>5402</v>
      </c>
      <c r="C643" s="394" t="s">
        <v>4928</v>
      </c>
      <c r="D643" s="395">
        <f>SUMIF('ПО КОРИСНИЦИМА'!$G$16:$G$1937,"Свега за пројекат 0501-4001:",'ПО КОРИСНИЦИМА'!$H$16:$H$1937)</f>
        <v>3000000</v>
      </c>
      <c r="E643" s="395">
        <f>SUMIF('ПО КОРИСНИЦИМА'!$G$16:$G$1902,"Свега за пројекат 0501-П1:",'ПО КОРИСНИЦИМА'!$I$16:$I$1902)</f>
        <v>0</v>
      </c>
      <c r="F643" s="396">
        <f>E643/D643</f>
        <v>0</v>
      </c>
      <c r="G643" s="397">
        <f>SUMIF('ПО КОРИСНИЦИМА'!$G$16:$G$1937,"Свега за пројекат 0501-4001:",'ПО КОРИСНИЦИМА'!$L$16:$L$1937)</f>
        <v>2068817</v>
      </c>
      <c r="H643" s="397">
        <f>SUMIF('ПО КОРИСНИЦИМА'!$G$16:$G$1902,"Свега за пројекат 0501-П1:",'ПО КОРИСНИЦИМА'!$M$16:$M$1902)</f>
        <v>0</v>
      </c>
      <c r="I643" s="398"/>
      <c r="J643" s="399">
        <f>D643+G643</f>
        <v>5068817</v>
      </c>
      <c r="K643" s="399">
        <f>E643+H643</f>
        <v>0</v>
      </c>
      <c r="L643" s="400">
        <f>K643/J643</f>
        <v>0</v>
      </c>
      <c r="P643" s="171">
        <f>SUM(P638:P642)</f>
        <v>50520000</v>
      </c>
    </row>
    <row r="644" spans="1:17" ht="27.75" customHeight="1">
      <c r="A644" s="1235"/>
      <c r="B644" s="1236"/>
      <c r="C644" s="186" t="s">
        <v>4090</v>
      </c>
      <c r="D644" s="256">
        <f>SUM(D554,D500,D395,D362,D324,D292,D260,D228,D196,D175,D157,D130,D99,D40,D12+D635+D642)</f>
        <v>527229729</v>
      </c>
      <c r="E644" s="256" t="e">
        <f>SUM(E554,E500,E395,E362,E324,E292,E260,E228,E196,E175,E157,E130,E99,E40,E12+E635+E642)</f>
        <v>#REF!</v>
      </c>
      <c r="F644" s="283" t="e">
        <f>E644/D644</f>
        <v>#REF!</v>
      </c>
      <c r="G644" s="257">
        <f>SUM(G554,G500,G395,G362,G324,G292,G260,G228,G196,G175,G157,G130,G99,G40,G12+G635+G642)</f>
        <v>251087182</v>
      </c>
      <c r="H644" s="257">
        <f>SUM(H554,H500,H395,H362,H324,H292,H260,H228,H196,H175,H157,H130,H99,H40,H12+H635+H642)</f>
        <v>7304435.4399999995</v>
      </c>
      <c r="I644" s="291">
        <f>H644/G644</f>
        <v>2.9091231905259106E-2</v>
      </c>
      <c r="J644" s="256">
        <f t="shared" si="22"/>
        <v>778316911</v>
      </c>
      <c r="K644" s="256" t="e">
        <f>E644+H644</f>
        <v>#REF!</v>
      </c>
      <c r="L644" s="283" t="e">
        <f>K644/J644</f>
        <v>#REF!</v>
      </c>
    </row>
    <row r="645" spans="1:17" ht="12.75" hidden="1" customHeight="1">
      <c r="D645" s="258">
        <f>D644-'По основ. нам.'!C90</f>
        <v>0</v>
      </c>
      <c r="E645" s="258" t="e">
        <f>E644-'По основ. нам.'!D90</f>
        <v>#REF!</v>
      </c>
      <c r="F645" s="258" t="e">
        <f>F644-'По основ. нам.'!E90</f>
        <v>#REF!</v>
      </c>
      <c r="G645" s="259">
        <f>G644-'По основ. нам.'!F90</f>
        <v>0</v>
      </c>
      <c r="H645" s="259">
        <f>H644-'По основ. нам.'!G90</f>
        <v>-10044002.529999999</v>
      </c>
      <c r="I645" s="292">
        <f>I644-'По основ. нам.'!H90</f>
        <v>-4.0002052076079285E-2</v>
      </c>
      <c r="J645" s="187">
        <f>J644-'По основ. нам.'!I90</f>
        <v>0</v>
      </c>
      <c r="K645" s="187" t="e">
        <f>K644-'По основ. нам.'!J90</f>
        <v>#REF!</v>
      </c>
      <c r="L645" s="300" t="e">
        <f>L644-'По основ. нам.'!K90</f>
        <v>#REF!</v>
      </c>
    </row>
    <row r="646" spans="1:17" ht="12.75" customHeight="1">
      <c r="D646" s="258"/>
      <c r="E646" s="258"/>
      <c r="F646" s="258"/>
    </row>
    <row r="647" spans="1:17" ht="12.75" customHeight="1">
      <c r="A647" s="1140"/>
      <c r="B647" s="1252" t="s">
        <v>5284</v>
      </c>
      <c r="C647" s="1252"/>
      <c r="D647" s="1252"/>
      <c r="E647" s="1252"/>
      <c r="F647" s="1252"/>
      <c r="G647" s="1252"/>
      <c r="H647" s="1252"/>
      <c r="I647" s="1252"/>
      <c r="J647" s="1252"/>
      <c r="K647" s="1252"/>
    </row>
    <row r="648" spans="1:17" ht="12.75" customHeight="1">
      <c r="A648" s="1140"/>
      <c r="B648" s="1140"/>
      <c r="C648" s="1140"/>
      <c r="D648" s="1140"/>
      <c r="E648" s="1140"/>
      <c r="F648" s="1140"/>
      <c r="G648" s="1140"/>
      <c r="H648" s="1140"/>
      <c r="I648" s="1140"/>
      <c r="J648" s="1140"/>
      <c r="K648" s="1140"/>
    </row>
    <row r="649" spans="1:17" ht="12.75" customHeight="1">
      <c r="A649" s="1141" t="s">
        <v>5547</v>
      </c>
      <c r="B649" s="1140"/>
      <c r="C649" s="1142"/>
      <c r="D649" s="1143"/>
      <c r="E649" s="1143"/>
      <c r="F649" s="1143"/>
      <c r="G649" s="1144"/>
      <c r="H649" s="1144"/>
      <c r="I649" s="1145"/>
      <c r="J649" s="1143"/>
      <c r="K649" s="1143">
        <f>L688-L791</f>
        <v>0</v>
      </c>
    </row>
    <row r="650" spans="1:17" ht="12.75" customHeight="1">
      <c r="A650" s="1141" t="s">
        <v>5542</v>
      </c>
      <c r="B650" s="1140"/>
      <c r="C650" s="1142"/>
      <c r="D650" s="1143"/>
      <c r="E650" s="1143"/>
      <c r="F650" s="1143"/>
      <c r="G650" s="1144"/>
      <c r="H650" s="1144"/>
      <c r="I650" s="1145"/>
      <c r="J650" s="1143"/>
      <c r="K650" s="1143"/>
    </row>
    <row r="651" spans="1:17" ht="12.75" customHeight="1">
      <c r="A651" s="1140"/>
      <c r="B651" s="1140"/>
      <c r="C651" s="1140"/>
      <c r="D651" s="1142"/>
      <c r="E651" s="1143"/>
      <c r="F651" s="1143"/>
      <c r="G651" s="1143"/>
      <c r="H651" s="1144"/>
      <c r="I651" s="1144"/>
      <c r="J651" s="1145"/>
      <c r="K651" s="1143"/>
    </row>
    <row r="652" spans="1:17" ht="12.75" customHeight="1">
      <c r="A652" s="1140"/>
      <c r="B652" s="1253" t="s">
        <v>5285</v>
      </c>
      <c r="C652" s="1253"/>
      <c r="D652" s="1253"/>
      <c r="E652" s="1253"/>
      <c r="F652" s="1253"/>
      <c r="G652" s="1253"/>
      <c r="H652" s="1253"/>
      <c r="I652" s="1253"/>
      <c r="J652" s="1253"/>
      <c r="K652" s="1253"/>
    </row>
    <row r="653" spans="1:17" ht="12.75" customHeight="1">
      <c r="A653" s="1140"/>
      <c r="B653" s="1140"/>
      <c r="C653" s="1140"/>
      <c r="D653" s="1142"/>
      <c r="E653" s="1143"/>
      <c r="F653" s="1143"/>
      <c r="G653" s="1143"/>
      <c r="H653" s="1144"/>
      <c r="I653" s="1144"/>
      <c r="J653" s="1145"/>
      <c r="K653" s="1143"/>
    </row>
    <row r="654" spans="1:17" ht="12.75" customHeight="1">
      <c r="A654" s="1141" t="s">
        <v>5543</v>
      </c>
      <c r="B654" s="1140"/>
      <c r="C654" s="1142"/>
      <c r="D654" s="1143"/>
      <c r="E654" s="1143"/>
      <c r="F654" s="1143"/>
      <c r="G654" s="1144"/>
      <c r="H654" s="1144"/>
      <c r="I654" s="1145"/>
      <c r="J654" s="1143"/>
      <c r="K654" s="1143"/>
    </row>
    <row r="655" spans="1:17" ht="12.75" customHeight="1">
      <c r="A655" s="1141" t="s">
        <v>5544</v>
      </c>
      <c r="B655" s="1140"/>
      <c r="C655" s="1142"/>
      <c r="D655" s="1143"/>
      <c r="E655" s="1143"/>
      <c r="F655" s="1143"/>
      <c r="G655" s="1144"/>
      <c r="H655" s="1144"/>
      <c r="I655" s="1145"/>
      <c r="J655" s="1143"/>
      <c r="K655" s="1143"/>
    </row>
    <row r="656" spans="1:17" ht="12.75" customHeight="1">
      <c r="A656" s="1140"/>
      <c r="B656" s="1140"/>
      <c r="C656" s="1140"/>
      <c r="D656" s="1142"/>
      <c r="E656" s="1143"/>
      <c r="F656" s="1143"/>
      <c r="G656" s="1143"/>
      <c r="H656" s="1144"/>
      <c r="I656" s="1144"/>
      <c r="J656" s="1145"/>
      <c r="K656" s="1143"/>
    </row>
    <row r="657" spans="1:12" ht="12.75" customHeight="1">
      <c r="A657" s="1140"/>
      <c r="B657" s="1140"/>
      <c r="C657" s="1140"/>
      <c r="D657" s="1142"/>
      <c r="E657" s="1143"/>
      <c r="F657" s="1143"/>
      <c r="G657" s="1143"/>
      <c r="H657" s="1144"/>
      <c r="I657" s="1144"/>
      <c r="J657" s="1145"/>
      <c r="K657" s="1143"/>
    </row>
    <row r="658" spans="1:12" ht="12.75" customHeight="1">
      <c r="A658" s="1140"/>
      <c r="B658" s="1140"/>
      <c r="C658" s="1140"/>
      <c r="D658" s="1142"/>
      <c r="E658" s="1143"/>
      <c r="F658" s="1143"/>
      <c r="G658" s="1143"/>
      <c r="H658" s="1144"/>
      <c r="I658" s="1144"/>
      <c r="J658" s="1145"/>
      <c r="K658" s="1143"/>
    </row>
    <row r="659" spans="1:12" ht="12.75" customHeight="1">
      <c r="A659" s="1140"/>
      <c r="B659" s="1140"/>
      <c r="C659" s="1140"/>
      <c r="D659" s="1142"/>
      <c r="E659" s="1143"/>
      <c r="F659" s="1143"/>
      <c r="G659" s="1143"/>
      <c r="H659" s="1144"/>
      <c r="I659" s="1144"/>
      <c r="J659" s="1145"/>
      <c r="K659" s="1143"/>
    </row>
    <row r="660" spans="1:12" ht="12.75" customHeight="1">
      <c r="A660" s="1140"/>
      <c r="B660" s="1254" t="s">
        <v>4831</v>
      </c>
      <c r="C660" s="1254"/>
      <c r="D660" s="1254"/>
      <c r="E660" s="1254"/>
      <c r="F660" s="1254"/>
      <c r="G660" s="1254"/>
      <c r="H660" s="1254"/>
      <c r="I660" s="1254"/>
      <c r="J660" s="1254"/>
      <c r="K660" s="1254"/>
    </row>
    <row r="661" spans="1:12" ht="12.75" customHeight="1">
      <c r="A661" s="1140"/>
      <c r="B661" s="1255" t="s">
        <v>5545</v>
      </c>
      <c r="C661" s="1255"/>
      <c r="D661" s="1255"/>
      <c r="E661" s="1255"/>
      <c r="F661" s="1255"/>
      <c r="G661" s="1255"/>
      <c r="H661" s="1255"/>
      <c r="I661" s="1255"/>
      <c r="J661" s="1255"/>
      <c r="K661" s="1255"/>
    </row>
    <row r="662" spans="1:12" ht="12.75" customHeight="1">
      <c r="A662" s="1140"/>
      <c r="B662" s="1140"/>
      <c r="C662" s="1140"/>
      <c r="D662" s="1142"/>
      <c r="E662" s="1143"/>
      <c r="F662" s="1143"/>
      <c r="G662" s="1143"/>
      <c r="H662" s="1144"/>
      <c r="I662" s="1144"/>
      <c r="J662" s="1145"/>
      <c r="K662" s="1143"/>
    </row>
    <row r="663" spans="1:12" ht="12.75" customHeight="1"/>
    <row r="664" spans="1:12" ht="12.75" customHeight="1">
      <c r="G664" s="1146" t="s">
        <v>5015</v>
      </c>
      <c r="K664" s="171"/>
    </row>
    <row r="665" spans="1:12" ht="12.75" customHeight="1">
      <c r="G665" s="1146" t="s">
        <v>5016</v>
      </c>
      <c r="K665" s="171"/>
    </row>
    <row r="666" spans="1:12" ht="12.75" customHeight="1"/>
    <row r="667" spans="1:12">
      <c r="C667" s="171"/>
      <c r="D667" s="171"/>
      <c r="E667" s="171"/>
      <c r="F667" s="171"/>
      <c r="G667" s="596" t="s">
        <v>5017</v>
      </c>
      <c r="H667" s="171"/>
      <c r="I667" s="171"/>
      <c r="J667" s="171"/>
      <c r="K667" s="171"/>
      <c r="L667" s="187"/>
    </row>
    <row r="668" spans="1:12" ht="15" hidden="1" customHeight="1">
      <c r="C668" s="171"/>
      <c r="D668" s="171"/>
      <c r="E668" s="171"/>
      <c r="F668" s="171"/>
      <c r="H668" s="171"/>
      <c r="I668" s="171"/>
      <c r="J668" s="171"/>
      <c r="K668" s="171"/>
    </row>
    <row r="669" spans="1:12" ht="12.75" hidden="1" customHeight="1">
      <c r="C669" s="171"/>
      <c r="D669" s="171"/>
      <c r="E669" s="171"/>
      <c r="F669" s="171"/>
      <c r="G669" s="1147" t="s">
        <v>5376</v>
      </c>
      <c r="H669" s="171"/>
      <c r="I669" s="171"/>
      <c r="J669" s="171"/>
      <c r="K669" s="171"/>
    </row>
    <row r="670" spans="1:12" ht="12.75" hidden="1" customHeight="1">
      <c r="F670" s="552"/>
      <c r="G670" s="553"/>
      <c r="J670" s="552"/>
      <c r="K670" s="552"/>
    </row>
    <row r="671" spans="1:12" ht="12.75" hidden="1" customHeight="1"/>
    <row r="672" spans="1:12" ht="15" hidden="1" customHeight="1">
      <c r="A672" s="1227" t="s">
        <v>5190</v>
      </c>
      <c r="B672" s="1227"/>
      <c r="C672" s="1227"/>
      <c r="D672" s="1227"/>
      <c r="E672" s="1227"/>
      <c r="F672" s="1227"/>
      <c r="G672" s="1227"/>
      <c r="H672" s="1227"/>
      <c r="I672" s="1227"/>
      <c r="J672" s="1227"/>
    </row>
    <row r="673" spans="1:10" ht="15" hidden="1" customHeight="1">
      <c r="A673" s="1179"/>
      <c r="B673" s="1179"/>
      <c r="C673" s="1179"/>
      <c r="D673" s="1179"/>
      <c r="E673" s="1179"/>
      <c r="F673" s="1179"/>
      <c r="G673" s="1179"/>
      <c r="H673" s="1179"/>
      <c r="I673" s="1179"/>
      <c r="J673" s="1179"/>
    </row>
    <row r="674" spans="1:10" ht="15" hidden="1" customHeight="1">
      <c r="A674" s="1227" t="s">
        <v>5191</v>
      </c>
      <c r="B674" s="1227"/>
      <c r="C674" s="1227"/>
      <c r="D674" s="1227"/>
      <c r="E674" s="1227"/>
      <c r="F674" s="1227"/>
      <c r="G674" s="1227"/>
      <c r="H674" s="1227"/>
      <c r="I674" s="1227"/>
      <c r="J674" s="1227"/>
    </row>
    <row r="675" spans="1:10" ht="15" hidden="1" customHeight="1">
      <c r="A675" s="1215" t="s">
        <v>5192</v>
      </c>
      <c r="B675" s="1215"/>
      <c r="C675" s="1215"/>
      <c r="D675" s="1215"/>
      <c r="E675" s="1215"/>
      <c r="F675" s="1215"/>
      <c r="G675" s="1215"/>
      <c r="H675" s="1215"/>
      <c r="I675" s="1215"/>
      <c r="J675" s="1215"/>
    </row>
    <row r="676" spans="1:10" ht="15" hidden="1" customHeight="1">
      <c r="A676" s="1179"/>
      <c r="B676" s="1179"/>
      <c r="C676" s="1179"/>
      <c r="D676" s="1179"/>
      <c r="E676" s="1179"/>
      <c r="F676" s="1179"/>
      <c r="G676" s="1179"/>
      <c r="H676" s="1179"/>
      <c r="I676" s="1179"/>
      <c r="J676" s="1179"/>
    </row>
    <row r="677" spans="1:10" ht="15" hidden="1">
      <c r="A677" s="1227" t="s">
        <v>5193</v>
      </c>
      <c r="B677" s="1227"/>
      <c r="C677" s="1227"/>
      <c r="D677" s="1227"/>
      <c r="E677" s="1227"/>
      <c r="F677" s="1227"/>
      <c r="G677" s="1227"/>
      <c r="H677" s="1227"/>
      <c r="I677" s="1227"/>
      <c r="J677" s="1227"/>
    </row>
    <row r="678" spans="1:10" ht="28.5" hidden="1" customHeight="1">
      <c r="A678" s="1233" t="s">
        <v>5204</v>
      </c>
      <c r="B678" s="1233"/>
      <c r="C678" s="1233"/>
      <c r="D678" s="1233"/>
      <c r="E678" s="1233"/>
      <c r="F678" s="1233"/>
      <c r="G678" s="1233"/>
      <c r="H678" s="1233"/>
      <c r="I678" s="1233"/>
      <c r="J678" s="1233"/>
    </row>
    <row r="679" spans="1:10" ht="15" hidden="1">
      <c r="A679" s="1215" t="s">
        <v>5198</v>
      </c>
      <c r="B679" s="1215"/>
      <c r="C679" s="1215"/>
      <c r="D679" s="1215"/>
      <c r="E679" s="1215"/>
      <c r="F679" s="1215"/>
      <c r="G679" s="1215"/>
      <c r="H679" s="1215"/>
      <c r="I679" s="1215"/>
      <c r="J679" s="1215"/>
    </row>
    <row r="680" spans="1:10" ht="15" hidden="1">
      <c r="A680" s="1215" t="s">
        <v>5194</v>
      </c>
      <c r="B680" s="1215"/>
      <c r="C680" s="1215"/>
      <c r="D680" s="1215"/>
      <c r="E680" s="1215"/>
      <c r="F680" s="1215"/>
      <c r="G680" s="1215"/>
      <c r="H680" s="1215"/>
      <c r="I680" s="1215"/>
      <c r="J680" s="1215"/>
    </row>
    <row r="681" spans="1:10" ht="15" hidden="1">
      <c r="A681" s="621"/>
      <c r="B681" s="621"/>
      <c r="C681" s="621"/>
      <c r="D681" s="621"/>
      <c r="E681" s="621"/>
      <c r="F681" s="621"/>
      <c r="G681" s="621"/>
      <c r="H681" s="621"/>
      <c r="I681" s="621"/>
      <c r="J681" s="621"/>
    </row>
    <row r="682" spans="1:10" ht="28.5" hidden="1">
      <c r="A682" s="631" t="s">
        <v>5195</v>
      </c>
      <c r="B682" s="631" t="s">
        <v>5197</v>
      </c>
      <c r="C682" s="1218" t="s">
        <v>264</v>
      </c>
      <c r="D682" s="1219"/>
      <c r="E682" s="1219"/>
      <c r="F682" s="1219"/>
      <c r="G682" s="1220"/>
      <c r="H682" s="632"/>
      <c r="I682" s="632"/>
      <c r="J682" s="630" t="s">
        <v>5196</v>
      </c>
    </row>
    <row r="683" spans="1:10" ht="15" hidden="1">
      <c r="A683" s="623">
        <v>1</v>
      </c>
      <c r="B683" s="623">
        <v>415</v>
      </c>
      <c r="C683" s="1221" t="s">
        <v>3769</v>
      </c>
      <c r="D683" s="1222"/>
      <c r="E683" s="1222"/>
      <c r="F683" s="1222"/>
      <c r="G683" s="1223"/>
      <c r="H683" s="623"/>
      <c r="I683" s="623"/>
      <c r="J683" s="627">
        <v>3300000</v>
      </c>
    </row>
    <row r="684" spans="1:10" ht="15" hidden="1">
      <c r="A684" s="623">
        <v>2</v>
      </c>
      <c r="B684" s="623">
        <v>416</v>
      </c>
      <c r="C684" s="1221" t="s">
        <v>4113</v>
      </c>
      <c r="D684" s="1222"/>
      <c r="E684" s="1222"/>
      <c r="F684" s="1222"/>
      <c r="G684" s="1223"/>
      <c r="H684" s="623"/>
      <c r="I684" s="623"/>
      <c r="J684" s="627">
        <v>570000</v>
      </c>
    </row>
    <row r="685" spans="1:10" ht="15" hidden="1">
      <c r="A685" s="623">
        <v>3</v>
      </c>
      <c r="B685" s="623">
        <v>421</v>
      </c>
      <c r="C685" s="1221" t="s">
        <v>3777</v>
      </c>
      <c r="D685" s="1222"/>
      <c r="E685" s="1222"/>
      <c r="F685" s="1222"/>
      <c r="G685" s="1223"/>
      <c r="H685" s="623"/>
      <c r="I685" s="623"/>
      <c r="J685" s="627">
        <f>2508000-379350</f>
        <v>2128650</v>
      </c>
    </row>
    <row r="686" spans="1:10" ht="15" hidden="1">
      <c r="A686" s="623">
        <v>4</v>
      </c>
      <c r="B686" s="623">
        <v>422</v>
      </c>
      <c r="C686" s="1221" t="s">
        <v>3778</v>
      </c>
      <c r="D686" s="1222"/>
      <c r="E686" s="1222"/>
      <c r="F686" s="1222"/>
      <c r="G686" s="1223"/>
      <c r="H686" s="623"/>
      <c r="I686" s="623"/>
      <c r="J686" s="627">
        <f>275000-60000</f>
        <v>215000</v>
      </c>
    </row>
    <row r="687" spans="1:10" ht="15" hidden="1">
      <c r="A687" s="623">
        <v>5</v>
      </c>
      <c r="B687" s="623">
        <v>423</v>
      </c>
      <c r="C687" s="1221" t="s">
        <v>3779</v>
      </c>
      <c r="D687" s="1222"/>
      <c r="E687" s="1222"/>
      <c r="F687" s="1222"/>
      <c r="G687" s="1223"/>
      <c r="H687" s="623"/>
      <c r="I687" s="623"/>
      <c r="J687" s="627">
        <f>381000</f>
        <v>381000</v>
      </c>
    </row>
    <row r="688" spans="1:10" ht="15" hidden="1">
      <c r="A688" s="623">
        <v>6</v>
      </c>
      <c r="B688" s="623">
        <v>424</v>
      </c>
      <c r="C688" s="1221" t="s">
        <v>3781</v>
      </c>
      <c r="D688" s="1222"/>
      <c r="E688" s="1222"/>
      <c r="F688" s="1222"/>
      <c r="G688" s="1223"/>
      <c r="H688" s="623"/>
      <c r="I688" s="623"/>
      <c r="J688" s="627">
        <v>120000</v>
      </c>
    </row>
    <row r="689" spans="1:13" ht="15" hidden="1">
      <c r="A689" s="623">
        <v>7</v>
      </c>
      <c r="B689" s="623">
        <v>425</v>
      </c>
      <c r="C689" s="1221" t="s">
        <v>4115</v>
      </c>
      <c r="D689" s="1222"/>
      <c r="E689" s="1222"/>
      <c r="F689" s="1222"/>
      <c r="G689" s="1223"/>
      <c r="H689" s="623"/>
      <c r="I689" s="623"/>
      <c r="J689" s="627">
        <v>146000</v>
      </c>
    </row>
    <row r="690" spans="1:13" ht="15" hidden="1">
      <c r="A690" s="623">
        <v>8</v>
      </c>
      <c r="B690" s="623">
        <v>426</v>
      </c>
      <c r="C690" s="1221" t="s">
        <v>3785</v>
      </c>
      <c r="D690" s="1222"/>
      <c r="E690" s="1222"/>
      <c r="F690" s="1222"/>
      <c r="G690" s="1223"/>
      <c r="H690" s="623"/>
      <c r="I690" s="623"/>
      <c r="J690" s="627">
        <v>440000</v>
      </c>
    </row>
    <row r="691" spans="1:13" ht="15" hidden="1">
      <c r="A691" s="623">
        <v>9</v>
      </c>
      <c r="B691" s="623">
        <v>482</v>
      </c>
      <c r="C691" s="1232" t="s">
        <v>4125</v>
      </c>
      <c r="D691" s="1232"/>
      <c r="E691" s="1232"/>
      <c r="F691" s="1232"/>
      <c r="G691" s="1232"/>
      <c r="H691" s="623"/>
      <c r="I691" s="623"/>
      <c r="J691" s="627">
        <v>260000</v>
      </c>
    </row>
    <row r="692" spans="1:13" ht="15" hidden="1">
      <c r="A692" s="623">
        <v>10</v>
      </c>
      <c r="B692" s="623">
        <v>511</v>
      </c>
      <c r="C692" s="1232" t="s">
        <v>4129</v>
      </c>
      <c r="D692" s="1232"/>
      <c r="E692" s="1232"/>
      <c r="F692" s="1232"/>
      <c r="G692" s="1232"/>
      <c r="H692" s="623"/>
      <c r="I692" s="623"/>
      <c r="J692" s="627">
        <v>1000000</v>
      </c>
      <c r="M692" s="259"/>
    </row>
    <row r="693" spans="1:13" ht="14.25" hidden="1">
      <c r="A693" s="1224" t="s">
        <v>5199</v>
      </c>
      <c r="B693" s="1225"/>
      <c r="C693" s="1225"/>
      <c r="D693" s="1225"/>
      <c r="E693" s="1225"/>
      <c r="F693" s="1225"/>
      <c r="G693" s="1226"/>
      <c r="H693" s="628"/>
      <c r="I693" s="628"/>
      <c r="J693" s="629">
        <f>SUM(J683:J692)</f>
        <v>8560650</v>
      </c>
    </row>
    <row r="694" spans="1:13" hidden="1"/>
    <row r="695" spans="1:13" ht="15" hidden="1">
      <c r="A695" s="1215" t="s">
        <v>5200</v>
      </c>
      <c r="B695" s="1215"/>
      <c r="C695" s="1215"/>
      <c r="D695" s="1215"/>
      <c r="E695" s="1215"/>
      <c r="F695" s="1215"/>
      <c r="G695" s="1215"/>
      <c r="H695" s="1215"/>
      <c r="I695" s="1215"/>
      <c r="J695" s="1215"/>
    </row>
    <row r="696" spans="1:13" ht="15" hidden="1">
      <c r="A696" s="1215" t="s">
        <v>5201</v>
      </c>
      <c r="B696" s="1215"/>
      <c r="C696" s="1215"/>
      <c r="D696" s="1215"/>
      <c r="E696" s="1215"/>
      <c r="F696" s="1215"/>
      <c r="G696" s="1215"/>
      <c r="H696" s="1215"/>
      <c r="I696" s="1215"/>
      <c r="J696" s="1215"/>
    </row>
    <row r="697" spans="1:13" hidden="1"/>
    <row r="698" spans="1:13" ht="28.5" hidden="1">
      <c r="A698" s="631" t="s">
        <v>5195</v>
      </c>
      <c r="B698" s="631" t="s">
        <v>5197</v>
      </c>
      <c r="C698" s="1218" t="s">
        <v>264</v>
      </c>
      <c r="D698" s="1219"/>
      <c r="E698" s="1219"/>
      <c r="F698" s="1219"/>
      <c r="G698" s="1220"/>
      <c r="H698" s="632"/>
      <c r="I698" s="632"/>
      <c r="J698" s="630" t="s">
        <v>5196</v>
      </c>
    </row>
    <row r="699" spans="1:13" ht="15" hidden="1">
      <c r="A699" s="623">
        <v>1</v>
      </c>
      <c r="B699" s="623">
        <v>415</v>
      </c>
      <c r="C699" s="1221" t="s">
        <v>3769</v>
      </c>
      <c r="D699" s="1222"/>
      <c r="E699" s="1222"/>
      <c r="F699" s="1222"/>
      <c r="G699" s="1223"/>
      <c r="H699" s="623"/>
      <c r="I699" s="623"/>
      <c r="J699" s="627">
        <v>2700000</v>
      </c>
    </row>
    <row r="700" spans="1:13" ht="15" hidden="1">
      <c r="A700" s="623">
        <v>2</v>
      </c>
      <c r="B700" s="623">
        <v>416</v>
      </c>
      <c r="C700" s="1221" t="s">
        <v>4113</v>
      </c>
      <c r="D700" s="1222"/>
      <c r="E700" s="1222"/>
      <c r="F700" s="1222"/>
      <c r="G700" s="1223"/>
      <c r="H700" s="623"/>
      <c r="I700" s="623"/>
      <c r="J700" s="627">
        <v>700000</v>
      </c>
    </row>
    <row r="701" spans="1:13" ht="15" hidden="1">
      <c r="A701" s="623">
        <v>3</v>
      </c>
      <c r="B701" s="623">
        <v>421</v>
      </c>
      <c r="C701" s="1221" t="s">
        <v>3777</v>
      </c>
      <c r="D701" s="1222"/>
      <c r="E701" s="1222"/>
      <c r="F701" s="1222"/>
      <c r="G701" s="1223"/>
      <c r="H701" s="623"/>
      <c r="I701" s="623"/>
      <c r="J701" s="627">
        <f>3899700-890000</f>
        <v>3009700</v>
      </c>
    </row>
    <row r="702" spans="1:13" ht="15" hidden="1">
      <c r="A702" s="623">
        <v>4</v>
      </c>
      <c r="B702" s="623">
        <v>422</v>
      </c>
      <c r="C702" s="1221" t="s">
        <v>3778</v>
      </c>
      <c r="D702" s="1222"/>
      <c r="E702" s="1222"/>
      <c r="F702" s="1222"/>
      <c r="G702" s="1223"/>
      <c r="H702" s="623"/>
      <c r="I702" s="623"/>
      <c r="J702" s="627">
        <v>139000</v>
      </c>
    </row>
    <row r="703" spans="1:13" ht="15" hidden="1">
      <c r="A703" s="623">
        <v>5</v>
      </c>
      <c r="B703" s="623">
        <v>423</v>
      </c>
      <c r="C703" s="1221" t="s">
        <v>3779</v>
      </c>
      <c r="D703" s="1222"/>
      <c r="E703" s="1222"/>
      <c r="F703" s="1222"/>
      <c r="G703" s="1223"/>
      <c r="H703" s="623"/>
      <c r="I703" s="623"/>
      <c r="J703" s="627">
        <f>1013000-222500</f>
        <v>790500</v>
      </c>
    </row>
    <row r="704" spans="1:13" ht="15" hidden="1">
      <c r="A704" s="623">
        <v>6</v>
      </c>
      <c r="B704" s="623">
        <v>424</v>
      </c>
      <c r="C704" s="1221" t="s">
        <v>3781</v>
      </c>
      <c r="D704" s="1222"/>
      <c r="E704" s="1222"/>
      <c r="F704" s="1222"/>
      <c r="G704" s="1223"/>
      <c r="H704" s="623"/>
      <c r="I704" s="623"/>
      <c r="J704" s="627">
        <v>70000</v>
      </c>
    </row>
    <row r="705" spans="1:13" ht="15" hidden="1">
      <c r="A705" s="623">
        <v>7</v>
      </c>
      <c r="B705" s="623">
        <v>425</v>
      </c>
      <c r="C705" s="1221" t="s">
        <v>4115</v>
      </c>
      <c r="D705" s="1222"/>
      <c r="E705" s="1222"/>
      <c r="F705" s="1222"/>
      <c r="G705" s="1223"/>
      <c r="H705" s="623"/>
      <c r="I705" s="623"/>
      <c r="J705" s="627">
        <f>418000+350000</f>
        <v>768000</v>
      </c>
    </row>
    <row r="706" spans="1:13" ht="15" hidden="1">
      <c r="A706" s="623">
        <v>8</v>
      </c>
      <c r="B706" s="623">
        <v>426</v>
      </c>
      <c r="C706" s="1221" t="s">
        <v>3785</v>
      </c>
      <c r="D706" s="1222"/>
      <c r="E706" s="1222"/>
      <c r="F706" s="1222"/>
      <c r="G706" s="1223"/>
      <c r="H706" s="623"/>
      <c r="I706" s="623"/>
      <c r="J706" s="627">
        <v>856000</v>
      </c>
    </row>
    <row r="707" spans="1:13" ht="15" hidden="1">
      <c r="A707" s="623">
        <v>9</v>
      </c>
      <c r="B707" s="623">
        <v>444</v>
      </c>
      <c r="C707" s="1232" t="s">
        <v>3798</v>
      </c>
      <c r="D707" s="1232"/>
      <c r="E707" s="1232"/>
      <c r="F707" s="1232"/>
      <c r="G707" s="1232"/>
      <c r="H707" s="623"/>
      <c r="I707" s="623"/>
      <c r="J707" s="627">
        <v>12000</v>
      </c>
    </row>
    <row r="708" spans="1:13" ht="15" hidden="1">
      <c r="A708" s="623">
        <v>10</v>
      </c>
      <c r="B708" s="623">
        <v>482</v>
      </c>
      <c r="C708" s="1232" t="s">
        <v>4125</v>
      </c>
      <c r="D708" s="1232"/>
      <c r="E708" s="1232"/>
      <c r="F708" s="1232"/>
      <c r="G708" s="1232"/>
      <c r="H708" s="623"/>
      <c r="I708" s="623"/>
      <c r="J708" s="627">
        <v>6000</v>
      </c>
    </row>
    <row r="709" spans="1:13" ht="15" hidden="1">
      <c r="A709" s="623">
        <v>11</v>
      </c>
      <c r="B709" s="623">
        <v>485</v>
      </c>
      <c r="C709" s="1221" t="s">
        <v>5202</v>
      </c>
      <c r="D709" s="1222"/>
      <c r="E709" s="1222"/>
      <c r="F709" s="1222"/>
      <c r="G709" s="1223"/>
      <c r="H709" s="623"/>
      <c r="I709" s="623"/>
      <c r="J709" s="627">
        <v>20000</v>
      </c>
      <c r="M709" s="259"/>
    </row>
    <row r="710" spans="1:13" ht="15" hidden="1">
      <c r="A710" s="623">
        <v>12</v>
      </c>
      <c r="B710" s="623">
        <v>511</v>
      </c>
      <c r="C710" s="1221" t="s">
        <v>4129</v>
      </c>
      <c r="D710" s="1222"/>
      <c r="E710" s="1222"/>
      <c r="F710" s="1222"/>
      <c r="G710" s="1223"/>
      <c r="H710" s="623"/>
      <c r="I710" s="623"/>
      <c r="J710" s="627">
        <v>1075000</v>
      </c>
    </row>
    <row r="711" spans="1:13" ht="15" hidden="1">
      <c r="A711" s="623">
        <v>13</v>
      </c>
      <c r="B711" s="623">
        <v>512</v>
      </c>
      <c r="C711" s="624" t="s">
        <v>4130</v>
      </c>
      <c r="D711" s="625"/>
      <c r="E711" s="625"/>
      <c r="F711" s="625"/>
      <c r="G711" s="626"/>
      <c r="H711" s="623"/>
      <c r="I711" s="623"/>
      <c r="J711" s="627">
        <v>83300</v>
      </c>
    </row>
    <row r="712" spans="1:13" ht="15" hidden="1">
      <c r="A712" s="623">
        <v>14</v>
      </c>
      <c r="B712" s="623">
        <v>515</v>
      </c>
      <c r="C712" s="624" t="s">
        <v>3832</v>
      </c>
      <c r="D712" s="625"/>
      <c r="E712" s="625"/>
      <c r="F712" s="625"/>
      <c r="G712" s="626"/>
      <c r="H712" s="623"/>
      <c r="I712" s="623"/>
      <c r="J712" s="627">
        <v>8000</v>
      </c>
    </row>
    <row r="713" spans="1:13" ht="15" hidden="1">
      <c r="A713" s="1234" t="s">
        <v>5203</v>
      </c>
      <c r="B713" s="1234"/>
      <c r="C713" s="1234"/>
      <c r="D713" s="1234"/>
      <c r="E713" s="1234"/>
      <c r="F713" s="1234"/>
      <c r="G713" s="1234"/>
      <c r="H713" s="623"/>
      <c r="I713" s="623"/>
      <c r="J713" s="633">
        <f>SUM(J699:J712)</f>
        <v>10237500</v>
      </c>
    </row>
    <row r="714" spans="1:13" hidden="1"/>
    <row r="715" spans="1:13" ht="15" hidden="1">
      <c r="A715" s="1215" t="s">
        <v>5219</v>
      </c>
      <c r="B715" s="1215"/>
      <c r="C715" s="1215"/>
      <c r="D715" s="1215"/>
      <c r="E715" s="1215"/>
      <c r="F715" s="1215"/>
      <c r="G715" s="1215"/>
      <c r="H715" s="1215"/>
      <c r="I715" s="1215"/>
      <c r="J715" s="1215"/>
    </row>
    <row r="716" spans="1:13" ht="15" hidden="1">
      <c r="A716" s="1215" t="s">
        <v>5208</v>
      </c>
      <c r="B716" s="1215"/>
      <c r="C716" s="1215"/>
      <c r="D716" s="1215"/>
      <c r="E716" s="1215"/>
      <c r="F716" s="1215"/>
      <c r="G716" s="1215"/>
      <c r="H716" s="1215"/>
      <c r="I716" s="1215"/>
      <c r="J716" s="1215"/>
    </row>
    <row r="717" spans="1:13" ht="15" hidden="1">
      <c r="A717" s="84" t="s">
        <v>5207</v>
      </c>
    </row>
    <row r="718" spans="1:13" ht="15" hidden="1">
      <c r="A718" s="84" t="s">
        <v>5205</v>
      </c>
    </row>
    <row r="719" spans="1:13" hidden="1"/>
    <row r="720" spans="1:13" ht="28.5" hidden="1">
      <c r="A720" s="631" t="s">
        <v>5195</v>
      </c>
      <c r="B720" s="631" t="s">
        <v>5197</v>
      </c>
      <c r="C720" s="1218" t="s">
        <v>264</v>
      </c>
      <c r="D720" s="1219"/>
      <c r="E720" s="1219"/>
      <c r="F720" s="1219"/>
      <c r="G720" s="1220"/>
      <c r="H720" s="632"/>
      <c r="I720" s="632"/>
      <c r="J720" s="630" t="s">
        <v>5196</v>
      </c>
    </row>
    <row r="721" spans="1:10" ht="15" hidden="1">
      <c r="A721" s="623">
        <v>1</v>
      </c>
      <c r="B721" s="623">
        <v>411</v>
      </c>
      <c r="C721" s="1221" t="s">
        <v>4102</v>
      </c>
      <c r="D721" s="1222"/>
      <c r="E721" s="1222"/>
      <c r="F721" s="1222"/>
      <c r="G721" s="1223"/>
      <c r="H721" s="623"/>
      <c r="I721" s="623"/>
      <c r="J721" s="627">
        <v>4750000</v>
      </c>
    </row>
    <row r="722" spans="1:10" ht="15" hidden="1">
      <c r="A722" s="623">
        <v>2</v>
      </c>
      <c r="B722" s="623">
        <v>412</v>
      </c>
      <c r="C722" s="1221" t="s">
        <v>3764</v>
      </c>
      <c r="D722" s="1222"/>
      <c r="E722" s="1222"/>
      <c r="F722" s="1222"/>
      <c r="G722" s="1223"/>
      <c r="H722" s="623"/>
      <c r="I722" s="623"/>
      <c r="J722" s="627">
        <v>850000</v>
      </c>
    </row>
    <row r="723" spans="1:10" ht="15" hidden="1">
      <c r="A723" s="623">
        <v>3</v>
      </c>
      <c r="B723" s="623">
        <v>415</v>
      </c>
      <c r="C723" s="1221" t="s">
        <v>4112</v>
      </c>
      <c r="D723" s="1222"/>
      <c r="E723" s="1222"/>
      <c r="F723" s="1222"/>
      <c r="G723" s="1223"/>
      <c r="H723" s="623"/>
      <c r="I723" s="623"/>
      <c r="J723" s="627">
        <v>400000</v>
      </c>
    </row>
    <row r="724" spans="1:10" ht="15" hidden="1">
      <c r="A724" s="623">
        <v>4</v>
      </c>
      <c r="B724" s="623">
        <v>421</v>
      </c>
      <c r="C724" s="1221" t="s">
        <v>3777</v>
      </c>
      <c r="D724" s="1222"/>
      <c r="E724" s="1222"/>
      <c r="F724" s="1222"/>
      <c r="G724" s="1223"/>
      <c r="H724" s="623"/>
      <c r="I724" s="623"/>
      <c r="J724" s="627">
        <v>280000</v>
      </c>
    </row>
    <row r="725" spans="1:10" ht="15" hidden="1">
      <c r="A725" s="623">
        <v>5</v>
      </c>
      <c r="B725" s="623">
        <v>423</v>
      </c>
      <c r="C725" s="1221" t="s">
        <v>3779</v>
      </c>
      <c r="D725" s="1222"/>
      <c r="E725" s="1222"/>
      <c r="F725" s="1222"/>
      <c r="G725" s="1223"/>
      <c r="H725" s="623"/>
      <c r="I725" s="623"/>
      <c r="J725" s="627">
        <v>1000000</v>
      </c>
    </row>
    <row r="726" spans="1:10" ht="13.5" hidden="1" customHeight="1">
      <c r="A726" s="623">
        <v>6</v>
      </c>
      <c r="B726" s="623">
        <v>483</v>
      </c>
      <c r="C726" s="1231" t="s">
        <v>4126</v>
      </c>
      <c r="D726" s="1231"/>
      <c r="E726" s="1231"/>
      <c r="F726" s="1231"/>
      <c r="G726" s="1231"/>
      <c r="H726" s="635"/>
      <c r="I726" s="636"/>
      <c r="J726" s="637">
        <v>1560000</v>
      </c>
    </row>
    <row r="727" spans="1:10" ht="15" hidden="1">
      <c r="A727" s="623">
        <v>7</v>
      </c>
      <c r="B727" s="623">
        <v>512</v>
      </c>
      <c r="C727" s="1231" t="s">
        <v>4130</v>
      </c>
      <c r="D727" s="1231"/>
      <c r="E727" s="1231"/>
      <c r="F727" s="1231"/>
      <c r="G727" s="1231"/>
      <c r="H727" s="635"/>
      <c r="I727" s="636"/>
      <c r="J727" s="637">
        <v>3860000</v>
      </c>
    </row>
    <row r="728" spans="1:10" ht="15" hidden="1">
      <c r="A728" s="623">
        <v>8</v>
      </c>
      <c r="B728" s="623">
        <v>541</v>
      </c>
      <c r="C728" s="1231" t="s">
        <v>4135</v>
      </c>
      <c r="D728" s="1231"/>
      <c r="E728" s="1231"/>
      <c r="F728" s="1231"/>
      <c r="G728" s="1231"/>
      <c r="H728" s="638"/>
      <c r="I728" s="639"/>
      <c r="J728" s="640">
        <v>1300000</v>
      </c>
    </row>
    <row r="729" spans="1:10" ht="14.25" hidden="1">
      <c r="A729" s="1224" t="s">
        <v>5206</v>
      </c>
      <c r="B729" s="1225"/>
      <c r="C729" s="1225"/>
      <c r="D729" s="1225"/>
      <c r="E729" s="1225"/>
      <c r="F729" s="1225"/>
      <c r="G729" s="1226"/>
      <c r="H729" s="641"/>
      <c r="I729" s="642"/>
      <c r="J729" s="643">
        <f>SUM(J721:J728)</f>
        <v>14000000</v>
      </c>
    </row>
    <row r="730" spans="1:10" hidden="1"/>
    <row r="731" spans="1:10" ht="15" hidden="1">
      <c r="A731" s="1215" t="s">
        <v>5209</v>
      </c>
      <c r="B731" s="1215"/>
      <c r="C731" s="1215"/>
      <c r="D731" s="1215"/>
      <c r="E731" s="1215"/>
      <c r="F731" s="1215"/>
      <c r="G731" s="1215"/>
      <c r="H731" s="1215"/>
      <c r="I731" s="1215"/>
      <c r="J731" s="1215"/>
    </row>
    <row r="732" spans="1:10" ht="15" hidden="1">
      <c r="A732" s="1215" t="s">
        <v>5210</v>
      </c>
      <c r="B732" s="1215"/>
      <c r="C732" s="1215"/>
      <c r="D732" s="1215"/>
      <c r="E732" s="1215"/>
      <c r="F732" s="1215"/>
      <c r="G732" s="1215"/>
      <c r="H732" s="1215"/>
      <c r="I732" s="1215"/>
      <c r="J732" s="1215"/>
    </row>
    <row r="733" spans="1:10" ht="15" hidden="1">
      <c r="A733" s="360" t="s">
        <v>5211</v>
      </c>
      <c r="B733" s="360"/>
      <c r="C733" s="360"/>
      <c r="D733" s="360"/>
      <c r="E733" s="360"/>
      <c r="F733" s="360"/>
      <c r="G733" s="360"/>
      <c r="H733" s="360"/>
      <c r="I733" s="360"/>
      <c r="J733" s="360"/>
    </row>
    <row r="734" spans="1:10" ht="15" hidden="1">
      <c r="A734" s="84" t="s">
        <v>5212</v>
      </c>
      <c r="B734" s="84"/>
      <c r="C734" s="622"/>
      <c r="D734" s="634"/>
      <c r="E734" s="634"/>
      <c r="F734" s="634"/>
      <c r="G734" s="203"/>
      <c r="H734" s="203"/>
      <c r="I734" s="236"/>
      <c r="J734" s="634"/>
    </row>
    <row r="735" spans="1:10" ht="15" hidden="1">
      <c r="A735" s="84"/>
      <c r="B735" s="84"/>
      <c r="C735" s="622"/>
      <c r="D735" s="634"/>
      <c r="E735" s="634"/>
      <c r="F735" s="634"/>
      <c r="G735" s="203"/>
      <c r="H735" s="203"/>
      <c r="I735" s="236"/>
      <c r="J735" s="634"/>
    </row>
    <row r="736" spans="1:10" ht="28.5" hidden="1">
      <c r="A736" s="631" t="s">
        <v>5195</v>
      </c>
      <c r="B736" s="631" t="s">
        <v>5197</v>
      </c>
      <c r="C736" s="1218" t="s">
        <v>264</v>
      </c>
      <c r="D736" s="1219"/>
      <c r="E736" s="1219"/>
      <c r="F736" s="1219"/>
      <c r="G736" s="1220"/>
      <c r="H736" s="632"/>
      <c r="I736" s="632"/>
      <c r="J736" s="630" t="s">
        <v>5196</v>
      </c>
    </row>
    <row r="737" spans="1:10" ht="15" hidden="1">
      <c r="A737" s="623">
        <v>1</v>
      </c>
      <c r="B737" s="623">
        <v>411</v>
      </c>
      <c r="C737" s="1221" t="s">
        <v>4102</v>
      </c>
      <c r="D737" s="1222"/>
      <c r="E737" s="1222"/>
      <c r="F737" s="1222"/>
      <c r="G737" s="1223"/>
      <c r="H737" s="623"/>
      <c r="I737" s="623"/>
      <c r="J737" s="627">
        <v>1950000</v>
      </c>
    </row>
    <row r="738" spans="1:10" ht="15" hidden="1">
      <c r="A738" s="623">
        <v>2</v>
      </c>
      <c r="B738" s="623">
        <v>415</v>
      </c>
      <c r="C738" s="1221" t="s">
        <v>4112</v>
      </c>
      <c r="D738" s="1222"/>
      <c r="E738" s="1222"/>
      <c r="F738" s="1222"/>
      <c r="G738" s="1223"/>
      <c r="H738" s="623"/>
      <c r="I738" s="623"/>
      <c r="J738" s="627">
        <v>390000</v>
      </c>
    </row>
    <row r="739" spans="1:10" ht="15" hidden="1">
      <c r="A739" s="623">
        <v>3</v>
      </c>
      <c r="B739" s="623">
        <v>416</v>
      </c>
      <c r="C739" s="1221" t="s">
        <v>4113</v>
      </c>
      <c r="D739" s="1222"/>
      <c r="E739" s="1222"/>
      <c r="F739" s="1222"/>
      <c r="G739" s="1223"/>
      <c r="H739" s="623"/>
      <c r="I739" s="623"/>
      <c r="J739" s="627">
        <v>100000</v>
      </c>
    </row>
    <row r="740" spans="1:10" ht="15" hidden="1">
      <c r="A740" s="623">
        <v>4</v>
      </c>
      <c r="B740" s="623">
        <v>421</v>
      </c>
      <c r="C740" s="1221" t="s">
        <v>3777</v>
      </c>
      <c r="D740" s="1222"/>
      <c r="E740" s="1222"/>
      <c r="F740" s="1222"/>
      <c r="G740" s="1223"/>
      <c r="H740" s="623"/>
      <c r="I740" s="623"/>
      <c r="J740" s="627">
        <v>350000</v>
      </c>
    </row>
    <row r="741" spans="1:10" ht="15" hidden="1">
      <c r="A741" s="623">
        <v>5</v>
      </c>
      <c r="B741" s="623">
        <v>422</v>
      </c>
      <c r="C741" s="1221" t="s">
        <v>3778</v>
      </c>
      <c r="D741" s="1222"/>
      <c r="E741" s="1222"/>
      <c r="F741" s="1222"/>
      <c r="G741" s="1223"/>
      <c r="H741" s="623"/>
      <c r="I741" s="623"/>
      <c r="J741" s="627">
        <v>100000</v>
      </c>
    </row>
    <row r="742" spans="1:10" ht="15" hidden="1">
      <c r="A742" s="623">
        <v>6</v>
      </c>
      <c r="B742" s="623">
        <v>423</v>
      </c>
      <c r="C742" s="1221" t="s">
        <v>3779</v>
      </c>
      <c r="D742" s="1222"/>
      <c r="E742" s="1222"/>
      <c r="F742" s="1222"/>
      <c r="G742" s="1223"/>
      <c r="H742" s="623"/>
      <c r="I742" s="623"/>
      <c r="J742" s="627">
        <v>300000</v>
      </c>
    </row>
    <row r="743" spans="1:10" ht="15" hidden="1">
      <c r="A743" s="623">
        <v>7</v>
      </c>
      <c r="B743" s="623">
        <v>425</v>
      </c>
      <c r="C743" s="1221" t="s">
        <v>4115</v>
      </c>
      <c r="D743" s="1222"/>
      <c r="E743" s="1222"/>
      <c r="F743" s="1222"/>
      <c r="G743" s="1223"/>
      <c r="H743" s="623"/>
      <c r="I743" s="623"/>
      <c r="J743" s="627">
        <v>300000</v>
      </c>
    </row>
    <row r="744" spans="1:10" ht="15" hidden="1">
      <c r="A744" s="623">
        <v>8</v>
      </c>
      <c r="B744" s="623">
        <v>426</v>
      </c>
      <c r="C744" s="1221" t="s">
        <v>3785</v>
      </c>
      <c r="D744" s="1222"/>
      <c r="E744" s="1222"/>
      <c r="F744" s="1222"/>
      <c r="G744" s="1223"/>
      <c r="H744" s="623"/>
      <c r="I744" s="623"/>
      <c r="J744" s="627">
        <v>670000</v>
      </c>
    </row>
    <row r="745" spans="1:10" ht="15" hidden="1">
      <c r="A745" s="623">
        <v>9</v>
      </c>
      <c r="B745" s="623">
        <v>472</v>
      </c>
      <c r="C745" s="1232" t="s">
        <v>3813</v>
      </c>
      <c r="D745" s="1232"/>
      <c r="E745" s="1232"/>
      <c r="F745" s="1232"/>
      <c r="G745" s="1232"/>
      <c r="H745" s="623"/>
      <c r="I745" s="623"/>
      <c r="J745" s="627">
        <v>5800000</v>
      </c>
    </row>
    <row r="746" spans="1:10" ht="15" hidden="1">
      <c r="A746" s="623">
        <v>10</v>
      </c>
      <c r="B746" s="623">
        <v>482</v>
      </c>
      <c r="C746" s="1232" t="s">
        <v>4125</v>
      </c>
      <c r="D746" s="1232"/>
      <c r="E746" s="1232"/>
      <c r="F746" s="1232"/>
      <c r="G746" s="1232"/>
      <c r="H746" s="623"/>
      <c r="I746" s="623"/>
      <c r="J746" s="627">
        <v>40000</v>
      </c>
    </row>
    <row r="747" spans="1:10" ht="15" hidden="1">
      <c r="A747" s="1224" t="s">
        <v>5213</v>
      </c>
      <c r="B747" s="1225"/>
      <c r="C747" s="1225"/>
      <c r="D747" s="1225"/>
      <c r="E747" s="1225"/>
      <c r="F747" s="1225"/>
      <c r="G747" s="1226"/>
      <c r="H747" s="638"/>
      <c r="I747" s="639"/>
      <c r="J747" s="643">
        <f>SUM(J737:J746)</f>
        <v>10000000</v>
      </c>
    </row>
    <row r="748" spans="1:10" hidden="1"/>
    <row r="749" spans="1:10" ht="15" hidden="1">
      <c r="A749" s="1215" t="s">
        <v>5214</v>
      </c>
      <c r="B749" s="1215"/>
      <c r="C749" s="1215"/>
      <c r="D749" s="1215"/>
      <c r="E749" s="1215"/>
      <c r="F749" s="1215"/>
      <c r="G749" s="1215"/>
      <c r="H749" s="1215"/>
      <c r="I749" s="1215"/>
      <c r="J749" s="1215"/>
    </row>
    <row r="750" spans="1:10" ht="14.25" hidden="1" customHeight="1">
      <c r="A750" s="1233" t="s">
        <v>5215</v>
      </c>
      <c r="B750" s="1233"/>
      <c r="C750" s="1233"/>
      <c r="D750" s="1233"/>
      <c r="E750" s="1233"/>
      <c r="F750" s="1233"/>
      <c r="G750" s="1233"/>
      <c r="H750" s="1233"/>
      <c r="I750" s="1233"/>
      <c r="J750" s="1233"/>
    </row>
    <row r="751" spans="1:10" ht="15" hidden="1">
      <c r="A751" s="84" t="s">
        <v>5216</v>
      </c>
    </row>
    <row r="752" spans="1:10" ht="15" hidden="1">
      <c r="A752" s="84" t="s">
        <v>5217</v>
      </c>
    </row>
    <row r="753" spans="1:11" hidden="1"/>
    <row r="754" spans="1:11" ht="28.5" hidden="1">
      <c r="A754" s="631" t="s">
        <v>5195</v>
      </c>
      <c r="B754" s="631" t="s">
        <v>5197</v>
      </c>
      <c r="C754" s="1218" t="s">
        <v>264</v>
      </c>
      <c r="D754" s="1219"/>
      <c r="E754" s="1219"/>
      <c r="F754" s="1219"/>
      <c r="G754" s="1220"/>
      <c r="H754" s="632"/>
      <c r="I754" s="632"/>
      <c r="J754" s="630" t="s">
        <v>5196</v>
      </c>
    </row>
    <row r="755" spans="1:11" ht="15" hidden="1">
      <c r="A755" s="163">
        <v>1</v>
      </c>
      <c r="B755" s="163">
        <v>414</v>
      </c>
      <c r="C755" s="1228" t="s">
        <v>3767</v>
      </c>
      <c r="D755" s="1229"/>
      <c r="E755" s="1229"/>
      <c r="F755" s="1229"/>
      <c r="G755" s="1230"/>
      <c r="H755" s="645"/>
      <c r="I755" s="645"/>
      <c r="J755" s="646">
        <v>150000</v>
      </c>
    </row>
    <row r="756" spans="1:11" ht="15" hidden="1">
      <c r="A756" s="623">
        <v>2</v>
      </c>
      <c r="B756" s="623">
        <v>415</v>
      </c>
      <c r="C756" s="1221" t="s">
        <v>3769</v>
      </c>
      <c r="D756" s="1222"/>
      <c r="E756" s="1222"/>
      <c r="F756" s="1222"/>
      <c r="G756" s="1223"/>
      <c r="H756" s="623"/>
      <c r="I756" s="623"/>
      <c r="J756" s="647">
        <v>1650000</v>
      </c>
    </row>
    <row r="757" spans="1:11" ht="15" hidden="1">
      <c r="A757" s="623">
        <v>3</v>
      </c>
      <c r="B757" s="623">
        <v>416</v>
      </c>
      <c r="C757" s="1221" t="s">
        <v>4113</v>
      </c>
      <c r="D757" s="1222"/>
      <c r="E757" s="1222"/>
      <c r="F757" s="1222"/>
      <c r="G757" s="1223"/>
      <c r="H757" s="623"/>
      <c r="I757" s="623"/>
      <c r="J757" s="647">
        <v>900000</v>
      </c>
    </row>
    <row r="758" spans="1:11" ht="15" hidden="1">
      <c r="A758" s="163">
        <v>4</v>
      </c>
      <c r="B758" s="623">
        <v>421</v>
      </c>
      <c r="C758" s="1221" t="s">
        <v>3777</v>
      </c>
      <c r="D758" s="1222"/>
      <c r="E758" s="1222"/>
      <c r="F758" s="1222"/>
      <c r="G758" s="1223"/>
      <c r="H758" s="623"/>
      <c r="I758" s="623"/>
      <c r="J758" s="647">
        <f>3125000-1200000</f>
        <v>1925000</v>
      </c>
    </row>
    <row r="759" spans="1:11" ht="15" hidden="1">
      <c r="A759" s="623">
        <v>5</v>
      </c>
      <c r="B759" s="623">
        <v>422</v>
      </c>
      <c r="C759" s="1221" t="s">
        <v>3778</v>
      </c>
      <c r="D759" s="1222"/>
      <c r="E759" s="1222"/>
      <c r="F759" s="1222"/>
      <c r="G759" s="1223"/>
      <c r="H759" s="623"/>
      <c r="I759" s="623"/>
      <c r="J759" s="647">
        <v>60000</v>
      </c>
    </row>
    <row r="760" spans="1:11" ht="15" hidden="1">
      <c r="A760" s="623">
        <v>6</v>
      </c>
      <c r="B760" s="623">
        <v>423</v>
      </c>
      <c r="C760" s="1221" t="s">
        <v>3779</v>
      </c>
      <c r="D760" s="1222"/>
      <c r="E760" s="1222"/>
      <c r="F760" s="1222"/>
      <c r="G760" s="1223"/>
      <c r="H760" s="623"/>
      <c r="I760" s="623"/>
      <c r="J760" s="647">
        <v>55000</v>
      </c>
    </row>
    <row r="761" spans="1:11" ht="15" hidden="1">
      <c r="A761" s="623">
        <v>7</v>
      </c>
      <c r="B761" s="623">
        <v>425</v>
      </c>
      <c r="C761" s="1221" t="s">
        <v>4115</v>
      </c>
      <c r="D761" s="1222"/>
      <c r="E761" s="1222"/>
      <c r="F761" s="1222"/>
      <c r="G761" s="1223"/>
      <c r="H761" s="623"/>
      <c r="I761" s="623"/>
      <c r="J761" s="627">
        <v>476000</v>
      </c>
    </row>
    <row r="762" spans="1:11" ht="15" hidden="1">
      <c r="A762" s="623">
        <v>8</v>
      </c>
      <c r="B762" s="623">
        <v>426</v>
      </c>
      <c r="C762" s="1221" t="s">
        <v>3785</v>
      </c>
      <c r="D762" s="1222"/>
      <c r="E762" s="1222"/>
      <c r="F762" s="1222"/>
      <c r="G762" s="1223"/>
      <c r="H762" s="623"/>
      <c r="I762" s="623"/>
      <c r="J762" s="627">
        <v>53500</v>
      </c>
    </row>
    <row r="763" spans="1:11" ht="15" hidden="1">
      <c r="A763" s="623">
        <v>9</v>
      </c>
      <c r="B763" s="623">
        <v>512</v>
      </c>
      <c r="C763" s="1231" t="s">
        <v>4130</v>
      </c>
      <c r="D763" s="1231"/>
      <c r="E763" s="1231"/>
      <c r="F763" s="1231"/>
      <c r="G763" s="1231"/>
      <c r="H763" s="635"/>
      <c r="I763" s="636"/>
      <c r="J763" s="637">
        <v>230500</v>
      </c>
    </row>
    <row r="764" spans="1:11" ht="15" hidden="1">
      <c r="A764" s="1224" t="s">
        <v>5218</v>
      </c>
      <c r="B764" s="1225"/>
      <c r="C764" s="1225"/>
      <c r="D764" s="1225"/>
      <c r="E764" s="1225"/>
      <c r="F764" s="1225"/>
      <c r="G764" s="1226"/>
      <c r="J764" s="640">
        <f>SUM(J755:J763)</f>
        <v>5500000</v>
      </c>
    </row>
    <row r="765" spans="1:11" hidden="1"/>
    <row r="766" spans="1:11" ht="15" hidden="1">
      <c r="A766" s="1227" t="s">
        <v>5284</v>
      </c>
      <c r="B766" s="1227"/>
      <c r="C766" s="1227"/>
      <c r="D766" s="1227"/>
      <c r="E766" s="1227"/>
      <c r="F766" s="1227"/>
      <c r="G766" s="1227"/>
      <c r="H766" s="1227"/>
      <c r="I766" s="1227"/>
      <c r="J766" s="1227"/>
      <c r="K766" s="187">
        <v>308877127.92000008</v>
      </c>
    </row>
    <row r="767" spans="1:11" hidden="1">
      <c r="A767" s="644"/>
      <c r="B767" s="644"/>
      <c r="C767" s="644"/>
      <c r="D767" s="644"/>
      <c r="E767" s="644"/>
      <c r="F767" s="644"/>
      <c r="G767" s="644"/>
      <c r="H767" s="644"/>
      <c r="I767" s="644"/>
      <c r="J767" s="644"/>
    </row>
    <row r="768" spans="1:11" ht="15" hidden="1">
      <c r="A768" s="84" t="s">
        <v>5373</v>
      </c>
      <c r="K768" s="187" t="e">
        <f>K644-K766</f>
        <v>#REF!</v>
      </c>
    </row>
    <row r="769" spans="1:12" ht="15" hidden="1">
      <c r="A769" s="84" t="s">
        <v>5012</v>
      </c>
    </row>
    <row r="770" spans="1:12" hidden="1"/>
    <row r="771" spans="1:12" ht="15" hidden="1">
      <c r="A771" s="1227" t="s">
        <v>5285</v>
      </c>
      <c r="B771" s="1227"/>
      <c r="C771" s="1227"/>
      <c r="D771" s="1227"/>
      <c r="E771" s="1227"/>
      <c r="F771" s="1227"/>
      <c r="G771" s="1227"/>
      <c r="H771" s="1227"/>
      <c r="I771" s="1227"/>
      <c r="J771" s="1227"/>
    </row>
    <row r="772" spans="1:12" hidden="1"/>
    <row r="773" spans="1:12" ht="15" hidden="1">
      <c r="A773" s="84" t="s">
        <v>5013</v>
      </c>
    </row>
    <row r="774" spans="1:12" ht="15" hidden="1">
      <c r="A774" s="84" t="s">
        <v>5014</v>
      </c>
    </row>
    <row r="775" spans="1:12" hidden="1"/>
    <row r="776" spans="1:12" ht="15" hidden="1" customHeight="1">
      <c r="A776" s="1256" t="s">
        <v>4831</v>
      </c>
      <c r="B776" s="1256"/>
      <c r="C776" s="1256"/>
      <c r="D776" s="1256"/>
      <c r="E776" s="1256"/>
      <c r="F776" s="1256"/>
      <c r="G776" s="1256"/>
      <c r="H776" s="1256"/>
      <c r="I776" s="1256"/>
      <c r="J776" s="1256"/>
      <c r="K776" s="171"/>
      <c r="L776" s="171"/>
    </row>
    <row r="777" spans="1:12" ht="14.25" hidden="1">
      <c r="A777" s="1184" t="s">
        <v>5374</v>
      </c>
      <c r="B777" s="1184"/>
      <c r="C777" s="1184"/>
      <c r="D777" s="1184"/>
      <c r="E777" s="1184"/>
      <c r="F777" s="1184"/>
      <c r="G777" s="1184"/>
      <c r="H777" s="1184"/>
      <c r="I777" s="1184"/>
      <c r="J777" s="1184"/>
      <c r="K777" s="171"/>
      <c r="L777" s="171"/>
    </row>
    <row r="778" spans="1:12" hidden="1"/>
    <row r="779" spans="1:12" hidden="1"/>
    <row r="780" spans="1:12" hidden="1"/>
    <row r="781" spans="1:12" ht="14.25" hidden="1">
      <c r="G781" s="597" t="s">
        <v>5015</v>
      </c>
      <c r="K781" s="171"/>
      <c r="L781" s="171"/>
    </row>
    <row r="782" spans="1:12" ht="14.25" hidden="1">
      <c r="G782" s="597" t="s">
        <v>5016</v>
      </c>
      <c r="K782" s="171"/>
      <c r="L782" s="171"/>
    </row>
    <row r="783" spans="1:12" hidden="1"/>
    <row r="784" spans="1:12" hidden="1">
      <c r="C784" s="171"/>
      <c r="D784" s="171"/>
      <c r="E784" s="171"/>
      <c r="F784" s="171"/>
      <c r="G784" s="596" t="s">
        <v>5017</v>
      </c>
      <c r="H784" s="171"/>
      <c r="I784" s="171"/>
      <c r="J784" s="171"/>
      <c r="K784" s="171"/>
      <c r="L784" s="171"/>
    </row>
    <row r="785" spans="3:12" ht="5.25" hidden="1" customHeight="1">
      <c r="C785" s="171"/>
      <c r="D785" s="171"/>
      <c r="E785" s="171"/>
      <c r="F785" s="171"/>
      <c r="H785" s="171"/>
      <c r="I785" s="171"/>
      <c r="J785" s="171"/>
      <c r="K785" s="171"/>
      <c r="L785" s="171"/>
    </row>
    <row r="786" spans="3:12" ht="15" hidden="1">
      <c r="C786" s="171"/>
      <c r="D786" s="171"/>
      <c r="E786" s="171"/>
      <c r="F786" s="171"/>
      <c r="G786" s="598" t="s">
        <v>5376</v>
      </c>
      <c r="H786" s="171"/>
      <c r="I786" s="171"/>
      <c r="J786" s="171"/>
      <c r="K786" s="171"/>
      <c r="L786" s="171"/>
    </row>
    <row r="787" spans="3:12" hidden="1"/>
    <row r="791" spans="3:12">
      <c r="C791" s="171"/>
      <c r="D791" s="171"/>
      <c r="E791" s="171"/>
      <c r="F791" s="171"/>
      <c r="G791" s="171"/>
      <c r="H791" s="171"/>
      <c r="I791" s="171"/>
      <c r="J791" s="171"/>
      <c r="K791" s="171"/>
    </row>
    <row r="792" spans="3:12">
      <c r="C792" s="171"/>
      <c r="D792" s="171"/>
      <c r="E792" s="171"/>
      <c r="F792" s="171"/>
      <c r="G792" s="171"/>
      <c r="H792" s="171"/>
      <c r="I792" s="171"/>
      <c r="J792" s="171"/>
      <c r="K792" s="171"/>
    </row>
    <row r="793" spans="3:12">
      <c r="C793" s="171"/>
      <c r="D793" s="171"/>
      <c r="E793" s="171"/>
      <c r="F793" s="171"/>
      <c r="G793" s="171"/>
      <c r="H793" s="171"/>
      <c r="I793" s="171"/>
      <c r="J793" s="171"/>
      <c r="K793" s="171"/>
    </row>
    <row r="794" spans="3:12">
      <c r="C794" s="171"/>
      <c r="D794" s="171"/>
      <c r="E794" s="171"/>
      <c r="F794" s="171"/>
      <c r="G794" s="171"/>
      <c r="H794" s="171"/>
      <c r="I794" s="171"/>
      <c r="J794" s="171"/>
      <c r="K794" s="171"/>
    </row>
    <row r="795" spans="3:12">
      <c r="C795" s="171"/>
      <c r="D795" s="171"/>
      <c r="E795" s="171"/>
      <c r="F795" s="171"/>
      <c r="G795" s="171"/>
      <c r="H795" s="171"/>
      <c r="I795" s="171"/>
      <c r="J795" s="171"/>
      <c r="K795" s="171"/>
    </row>
    <row r="796" spans="3:12">
      <c r="C796" s="171"/>
      <c r="D796" s="171"/>
      <c r="E796" s="171"/>
      <c r="F796" s="171"/>
      <c r="G796" s="171"/>
      <c r="H796" s="171"/>
      <c r="I796" s="171"/>
      <c r="J796" s="171"/>
      <c r="K796" s="171"/>
    </row>
    <row r="797" spans="3:12">
      <c r="C797" s="171"/>
      <c r="D797" s="171"/>
      <c r="E797" s="171"/>
      <c r="F797" s="171"/>
      <c r="G797" s="171"/>
      <c r="H797" s="171"/>
      <c r="I797" s="171"/>
      <c r="J797" s="171"/>
      <c r="K797" s="171"/>
    </row>
    <row r="798" spans="3:12">
      <c r="C798" s="171"/>
      <c r="D798" s="171"/>
      <c r="E798" s="171"/>
      <c r="F798" s="171"/>
      <c r="G798" s="171"/>
      <c r="H798" s="171"/>
      <c r="I798" s="171"/>
      <c r="J798" s="171"/>
      <c r="K798" s="171"/>
    </row>
    <row r="799" spans="3:12">
      <c r="C799" s="171"/>
      <c r="D799" s="171"/>
      <c r="E799" s="171"/>
      <c r="F799" s="171"/>
      <c r="G799" s="171"/>
      <c r="H799" s="171"/>
      <c r="I799" s="171"/>
      <c r="J799" s="171"/>
      <c r="K799" s="171"/>
    </row>
    <row r="800" spans="3:12">
      <c r="C800" s="171"/>
      <c r="D800" s="171"/>
      <c r="E800" s="171"/>
      <c r="F800" s="171"/>
      <c r="G800" s="171"/>
      <c r="H800" s="171"/>
      <c r="I800" s="171"/>
      <c r="J800" s="171"/>
      <c r="K800" s="171"/>
    </row>
    <row r="801" spans="1:11">
      <c r="C801" s="171"/>
      <c r="D801" s="171"/>
      <c r="E801" s="171"/>
      <c r="F801" s="171"/>
      <c r="G801" s="171"/>
      <c r="H801" s="171"/>
      <c r="I801" s="171"/>
      <c r="J801" s="171"/>
      <c r="K801" s="171"/>
    </row>
    <row r="802" spans="1:11">
      <c r="C802" s="171"/>
      <c r="D802" s="171"/>
      <c r="E802" s="171"/>
      <c r="F802" s="171"/>
      <c r="G802" s="171"/>
      <c r="H802" s="171"/>
      <c r="I802" s="171"/>
      <c r="J802" s="171"/>
      <c r="K802" s="171"/>
    </row>
    <row r="803" spans="1:11">
      <c r="C803" s="171"/>
      <c r="D803" s="171"/>
      <c r="E803" s="171"/>
      <c r="F803" s="171"/>
      <c r="G803" s="171"/>
      <c r="H803" s="171"/>
      <c r="I803" s="171"/>
      <c r="J803" s="171"/>
      <c r="K803" s="171"/>
    </row>
    <row r="804" spans="1:11">
      <c r="C804" s="171"/>
      <c r="D804" s="171"/>
      <c r="E804" s="171"/>
      <c r="F804" s="171"/>
      <c r="G804" s="171"/>
      <c r="H804" s="171"/>
      <c r="I804" s="171"/>
      <c r="J804" s="171"/>
      <c r="K804" s="171"/>
    </row>
    <row r="805" spans="1:11">
      <c r="C805" s="171"/>
      <c r="D805" s="171"/>
      <c r="E805" s="171"/>
      <c r="F805" s="171"/>
      <c r="G805" s="171"/>
      <c r="H805" s="171"/>
      <c r="I805" s="171"/>
      <c r="J805" s="171"/>
      <c r="K805" s="171"/>
    </row>
    <row r="806" spans="1:11">
      <c r="C806" s="171"/>
      <c r="D806" s="171"/>
      <c r="E806" s="171"/>
      <c r="F806" s="171"/>
      <c r="G806" s="171"/>
      <c r="H806" s="171"/>
      <c r="I806" s="171"/>
      <c r="J806" s="171"/>
      <c r="K806" s="171"/>
    </row>
    <row r="807" spans="1:11">
      <c r="C807" s="171"/>
      <c r="D807" s="171"/>
      <c r="E807" s="171"/>
      <c r="F807" s="171"/>
      <c r="G807" s="171"/>
      <c r="H807" s="171"/>
      <c r="I807" s="171"/>
      <c r="J807" s="171"/>
      <c r="K807" s="171"/>
    </row>
    <row r="808" spans="1:11">
      <c r="C808" s="171"/>
      <c r="D808" s="171"/>
      <c r="E808" s="171"/>
      <c r="F808" s="171"/>
      <c r="G808" s="171"/>
      <c r="H808" s="171"/>
      <c r="I808" s="171"/>
      <c r="J808" s="171"/>
      <c r="K808" s="171"/>
    </row>
    <row r="809" spans="1:11">
      <c r="C809" s="171"/>
      <c r="D809" s="171"/>
      <c r="E809" s="171"/>
      <c r="F809" s="171"/>
      <c r="G809" s="171"/>
      <c r="H809" s="171"/>
      <c r="I809" s="171"/>
      <c r="J809" s="171"/>
      <c r="K809" s="171"/>
    </row>
    <row r="810" spans="1:11">
      <c r="C810" s="171"/>
      <c r="D810" s="171"/>
      <c r="E810" s="171"/>
      <c r="F810" s="171"/>
      <c r="G810" s="171"/>
      <c r="H810" s="171"/>
      <c r="I810" s="171"/>
      <c r="J810" s="171"/>
      <c r="K810" s="171"/>
    </row>
    <row r="811" spans="1:11">
      <c r="C811" s="171"/>
      <c r="D811" s="171"/>
      <c r="E811" s="171"/>
      <c r="F811" s="171"/>
      <c r="G811" s="171"/>
      <c r="H811" s="171"/>
      <c r="I811" s="171"/>
      <c r="J811" s="171"/>
      <c r="K811" s="171"/>
    </row>
    <row r="812" spans="1:11">
      <c r="C812" s="171"/>
      <c r="D812" s="171"/>
      <c r="E812" s="171"/>
      <c r="F812" s="171"/>
      <c r="G812" s="171"/>
      <c r="H812" s="171"/>
      <c r="I812" s="171"/>
      <c r="J812" s="171"/>
      <c r="K812" s="171"/>
    </row>
    <row r="813" spans="1:11">
      <c r="C813" s="171"/>
      <c r="D813" s="171"/>
      <c r="E813" s="171"/>
      <c r="F813" s="171"/>
      <c r="G813" s="171"/>
      <c r="H813" s="171"/>
      <c r="I813" s="171"/>
      <c r="J813" s="171"/>
      <c r="K813" s="171"/>
    </row>
    <row r="814" spans="1:11">
      <c r="A814" s="1148"/>
      <c r="C814" s="171"/>
      <c r="D814" s="171"/>
      <c r="E814" s="171"/>
      <c r="F814" s="171"/>
      <c r="G814" s="171"/>
      <c r="H814" s="596" t="s">
        <v>5017</v>
      </c>
      <c r="I814" s="171"/>
      <c r="J814" s="171"/>
      <c r="K814" s="171"/>
    </row>
    <row r="815" spans="1:11">
      <c r="A815" s="1148"/>
      <c r="C815" s="171"/>
      <c r="D815" s="171"/>
      <c r="E815" s="171"/>
      <c r="F815" s="171"/>
      <c r="G815" s="171"/>
      <c r="I815" s="171"/>
      <c r="J815" s="171"/>
      <c r="K815" s="171"/>
    </row>
    <row r="816" spans="1:11" ht="15">
      <c r="A816" s="1148"/>
      <c r="C816" s="171"/>
      <c r="D816" s="171"/>
      <c r="E816" s="171"/>
      <c r="F816" s="171"/>
      <c r="G816" s="171"/>
      <c r="H816" s="1147" t="s">
        <v>5376</v>
      </c>
      <c r="I816" s="171"/>
      <c r="J816" s="171"/>
      <c r="K816" s="171"/>
    </row>
    <row r="817" spans="1:11" ht="15">
      <c r="A817" s="820"/>
      <c r="B817" s="820"/>
      <c r="C817" s="820"/>
      <c r="D817" s="820"/>
      <c r="E817" s="820"/>
      <c r="F817" s="820"/>
      <c r="G817" s="820"/>
      <c r="H817" s="820"/>
      <c r="I817" s="820"/>
      <c r="J817" s="820"/>
      <c r="K817" s="1149"/>
    </row>
    <row r="818" spans="1:11" ht="15">
      <c r="A818" s="746"/>
      <c r="B818" s="746"/>
      <c r="C818" s="746"/>
      <c r="D818" s="746"/>
      <c r="E818" s="746"/>
      <c r="F818" s="746"/>
      <c r="G818" s="746"/>
      <c r="H818" s="746"/>
      <c r="I818" s="746"/>
      <c r="J818" s="746"/>
      <c r="K818" s="1149"/>
    </row>
    <row r="819" spans="1:11" ht="15">
      <c r="A819" s="820"/>
      <c r="B819" s="820"/>
      <c r="C819" s="820"/>
      <c r="D819" s="820"/>
      <c r="E819" s="820"/>
      <c r="F819" s="820"/>
      <c r="G819" s="820"/>
      <c r="H819" s="820"/>
      <c r="I819" s="820"/>
      <c r="J819" s="820"/>
      <c r="K819" s="1149"/>
    </row>
    <row r="820" spans="1:11" ht="15">
      <c r="A820" s="820"/>
      <c r="B820" s="820"/>
      <c r="C820" s="820"/>
      <c r="D820" s="820"/>
      <c r="E820" s="820"/>
      <c r="F820" s="820"/>
      <c r="G820" s="820"/>
      <c r="H820" s="820"/>
      <c r="I820" s="820"/>
      <c r="J820" s="820"/>
      <c r="K820" s="1149"/>
    </row>
    <row r="821" spans="1:11" ht="15">
      <c r="A821" s="746"/>
      <c r="B821" s="746"/>
      <c r="C821" s="746"/>
      <c r="D821" s="746"/>
      <c r="E821" s="746"/>
      <c r="F821" s="746"/>
      <c r="G821" s="746"/>
      <c r="H821" s="746"/>
      <c r="I821" s="746"/>
      <c r="J821" s="746"/>
      <c r="K821" s="1149"/>
    </row>
    <row r="822" spans="1:11" ht="15">
      <c r="A822" s="820"/>
      <c r="B822" s="820"/>
      <c r="C822" s="820"/>
      <c r="D822" s="820"/>
      <c r="E822" s="820"/>
      <c r="F822" s="820"/>
      <c r="G822" s="820"/>
      <c r="H822" s="820"/>
      <c r="I822" s="820"/>
      <c r="J822" s="820"/>
      <c r="K822" s="1149"/>
    </row>
    <row r="823" spans="1:11" ht="15">
      <c r="A823" s="862"/>
      <c r="B823" s="862"/>
      <c r="C823" s="862"/>
      <c r="D823" s="862"/>
      <c r="E823" s="862"/>
      <c r="F823" s="862"/>
      <c r="G823" s="862"/>
      <c r="H823" s="862"/>
      <c r="I823" s="862"/>
      <c r="J823" s="862"/>
      <c r="K823" s="1149"/>
    </row>
    <row r="824" spans="1:11" ht="15">
      <c r="A824" s="820"/>
      <c r="B824" s="820"/>
      <c r="C824" s="820"/>
      <c r="D824" s="820"/>
      <c r="E824" s="820"/>
      <c r="F824" s="820"/>
      <c r="G824" s="820"/>
      <c r="H824" s="820"/>
      <c r="I824" s="820"/>
      <c r="J824" s="820"/>
      <c r="K824" s="1149"/>
    </row>
    <row r="825" spans="1:11" ht="15">
      <c r="A825" s="820"/>
      <c r="B825" s="820"/>
      <c r="C825" s="820"/>
      <c r="D825" s="820"/>
      <c r="E825" s="820"/>
      <c r="F825" s="820"/>
      <c r="G825" s="820"/>
      <c r="H825" s="820"/>
      <c r="I825" s="820"/>
      <c r="J825" s="820"/>
      <c r="K825" s="1149"/>
    </row>
    <row r="826" spans="1:11" ht="15">
      <c r="A826" s="746"/>
      <c r="B826" s="746"/>
      <c r="C826" s="746"/>
      <c r="D826" s="746"/>
      <c r="E826" s="746"/>
      <c r="F826" s="746"/>
      <c r="G826" s="746"/>
      <c r="H826" s="746"/>
      <c r="I826" s="746"/>
      <c r="J826" s="746"/>
      <c r="K826" s="1149"/>
    </row>
    <row r="827" spans="1:11" ht="14.25">
      <c r="A827" s="631"/>
      <c r="B827" s="631"/>
      <c r="C827" s="1150"/>
      <c r="D827" s="1151"/>
      <c r="E827" s="1151"/>
      <c r="F827" s="1151"/>
      <c r="G827" s="1152"/>
      <c r="H827" s="632"/>
      <c r="I827" s="632"/>
      <c r="J827" s="630"/>
      <c r="K827" s="1149"/>
    </row>
    <row r="828" spans="1:11" ht="15">
      <c r="A828" s="1153"/>
      <c r="B828" s="1153"/>
      <c r="C828" s="1154"/>
      <c r="D828" s="1155"/>
      <c r="E828" s="1155"/>
      <c r="F828" s="1155"/>
      <c r="G828" s="1156"/>
      <c r="H828" s="1153"/>
      <c r="I828" s="1153"/>
      <c r="J828" s="1157"/>
      <c r="K828" s="1149"/>
    </row>
    <row r="829" spans="1:11" ht="15">
      <c r="A829" s="1153"/>
      <c r="B829" s="1153"/>
      <c r="C829" s="1154"/>
      <c r="D829" s="1155"/>
      <c r="E829" s="1155"/>
      <c r="F829" s="1155"/>
      <c r="G829" s="1156"/>
      <c r="H829" s="1153"/>
      <c r="I829" s="1153"/>
      <c r="J829" s="1157"/>
      <c r="K829" s="1149"/>
    </row>
    <row r="830" spans="1:11" ht="15">
      <c r="A830" s="1153"/>
      <c r="B830" s="1153"/>
      <c r="C830" s="1154"/>
      <c r="D830" s="1155"/>
      <c r="E830" s="1155"/>
      <c r="F830" s="1155"/>
      <c r="G830" s="1156"/>
      <c r="H830" s="1153"/>
      <c r="I830" s="1153"/>
      <c r="J830" s="1157"/>
      <c r="K830" s="1149"/>
    </row>
    <row r="831" spans="1:11" ht="15">
      <c r="A831" s="1153"/>
      <c r="B831" s="1153"/>
      <c r="C831" s="1154"/>
      <c r="D831" s="1155"/>
      <c r="E831" s="1155"/>
      <c r="F831" s="1155"/>
      <c r="G831" s="1156"/>
      <c r="H831" s="1153"/>
      <c r="I831" s="1153"/>
      <c r="J831" s="1157"/>
      <c r="K831" s="1149"/>
    </row>
    <row r="832" spans="1:11" ht="15">
      <c r="A832" s="1153"/>
      <c r="B832" s="1153"/>
      <c r="C832" s="1154"/>
      <c r="D832" s="1155"/>
      <c r="E832" s="1155"/>
      <c r="F832" s="1155"/>
      <c r="G832" s="1156"/>
      <c r="H832" s="1153"/>
      <c r="I832" s="1153"/>
      <c r="J832" s="1157"/>
      <c r="K832" s="1149"/>
    </row>
    <row r="833" spans="1:11" ht="15">
      <c r="A833" s="1153"/>
      <c r="B833" s="1153"/>
      <c r="C833" s="1154"/>
      <c r="D833" s="1155"/>
      <c r="E833" s="1155"/>
      <c r="F833" s="1155"/>
      <c r="G833" s="1156"/>
      <c r="H833" s="1153"/>
      <c r="I833" s="1153"/>
      <c r="J833" s="1157"/>
      <c r="K833" s="1149"/>
    </row>
    <row r="834" spans="1:11" ht="15">
      <c r="A834" s="1153"/>
      <c r="B834" s="1153"/>
      <c r="C834" s="1154"/>
      <c r="D834" s="1155"/>
      <c r="E834" s="1155"/>
      <c r="F834" s="1155"/>
      <c r="G834" s="1156"/>
      <c r="H834" s="1153"/>
      <c r="I834" s="1153"/>
      <c r="J834" s="1157"/>
      <c r="K834" s="1149"/>
    </row>
    <row r="835" spans="1:11" ht="15">
      <c r="A835" s="1153"/>
      <c r="B835" s="1153"/>
      <c r="C835" s="1154"/>
      <c r="D835" s="1155"/>
      <c r="E835" s="1155"/>
      <c r="F835" s="1155"/>
      <c r="G835" s="1156"/>
      <c r="H835" s="1153"/>
      <c r="I835" s="1153"/>
      <c r="J835" s="1157"/>
      <c r="K835" s="1149"/>
    </row>
    <row r="836" spans="1:11" ht="15">
      <c r="A836" s="1153"/>
      <c r="B836" s="1153"/>
      <c r="C836" s="1154"/>
      <c r="D836" s="1155"/>
      <c r="E836" s="1155"/>
      <c r="F836" s="1155"/>
      <c r="G836" s="1156"/>
      <c r="H836" s="1153"/>
      <c r="I836" s="1153"/>
      <c r="J836" s="1157"/>
      <c r="K836" s="1149"/>
    </row>
    <row r="837" spans="1:11" ht="15">
      <c r="A837" s="1153"/>
      <c r="B837" s="1153"/>
      <c r="C837" s="1154"/>
      <c r="D837" s="1155"/>
      <c r="E837" s="1155"/>
      <c r="F837" s="1155"/>
      <c r="G837" s="1156"/>
      <c r="H837" s="1153"/>
      <c r="I837" s="1153"/>
      <c r="J837" s="1157"/>
      <c r="K837" s="1149"/>
    </row>
    <row r="838" spans="1:11" ht="14.25">
      <c r="A838" s="1150"/>
      <c r="B838" s="1151"/>
      <c r="C838" s="1151"/>
      <c r="D838" s="1151"/>
      <c r="E838" s="1151"/>
      <c r="F838" s="1151"/>
      <c r="G838" s="1152"/>
      <c r="H838" s="630"/>
      <c r="I838" s="630"/>
      <c r="J838" s="1158"/>
      <c r="K838" s="1149"/>
    </row>
    <row r="839" spans="1:11">
      <c r="A839" s="1148"/>
      <c r="B839" s="1148"/>
      <c r="C839" s="1159"/>
      <c r="D839" s="1149"/>
      <c r="E839" s="1149"/>
      <c r="F839" s="1149"/>
      <c r="G839" s="1160"/>
      <c r="H839" s="1160"/>
      <c r="I839" s="1161"/>
      <c r="J839" s="1149"/>
      <c r="K839" s="1149"/>
    </row>
    <row r="840" spans="1:11" ht="15">
      <c r="A840" s="820"/>
      <c r="B840" s="820"/>
      <c r="C840" s="820"/>
      <c r="D840" s="820"/>
      <c r="E840" s="820"/>
      <c r="F840" s="820"/>
      <c r="G840" s="820"/>
      <c r="H840" s="820"/>
      <c r="I840" s="820"/>
      <c r="J840" s="820"/>
      <c r="K840" s="1149"/>
    </row>
    <row r="841" spans="1:11" ht="15">
      <c r="A841" s="820"/>
      <c r="B841" s="820"/>
      <c r="C841" s="820"/>
      <c r="D841" s="820"/>
      <c r="E841" s="820"/>
      <c r="F841" s="820"/>
      <c r="G841" s="820"/>
      <c r="H841" s="820"/>
      <c r="I841" s="820"/>
      <c r="J841" s="820"/>
      <c r="K841" s="1149"/>
    </row>
    <row r="842" spans="1:11">
      <c r="A842" s="1148"/>
      <c r="B842" s="1148"/>
      <c r="C842" s="1159"/>
      <c r="D842" s="1149"/>
      <c r="E842" s="1149"/>
      <c r="F842" s="1149"/>
      <c r="G842" s="1160"/>
      <c r="H842" s="1160"/>
      <c r="I842" s="1161"/>
      <c r="J842" s="1149"/>
      <c r="K842" s="1149"/>
    </row>
    <row r="843" spans="1:11" ht="14.25">
      <c r="A843" s="631"/>
      <c r="B843" s="631"/>
      <c r="C843" s="1150"/>
      <c r="D843" s="1151"/>
      <c r="E843" s="1151"/>
      <c r="F843" s="1151"/>
      <c r="G843" s="1152"/>
      <c r="H843" s="632"/>
      <c r="I843" s="632"/>
      <c r="J843" s="630"/>
      <c r="K843" s="1149"/>
    </row>
    <row r="844" spans="1:11" ht="15">
      <c r="A844" s="1153"/>
      <c r="B844" s="1153"/>
      <c r="C844" s="1154"/>
      <c r="D844" s="1155"/>
      <c r="E844" s="1155"/>
      <c r="F844" s="1155"/>
      <c r="G844" s="1156"/>
      <c r="H844" s="1153"/>
      <c r="I844" s="1153"/>
      <c r="J844" s="1157"/>
      <c r="K844" s="1149"/>
    </row>
    <row r="845" spans="1:11" ht="15">
      <c r="A845" s="1153"/>
      <c r="B845" s="1153"/>
      <c r="C845" s="1154"/>
      <c r="D845" s="1155"/>
      <c r="E845" s="1155"/>
      <c r="F845" s="1155"/>
      <c r="G845" s="1156"/>
      <c r="H845" s="1153"/>
      <c r="I845" s="1153"/>
      <c r="J845" s="1157"/>
      <c r="K845" s="1149"/>
    </row>
    <row r="846" spans="1:11" ht="15">
      <c r="A846" s="1153"/>
      <c r="B846" s="1153"/>
      <c r="C846" s="1154"/>
      <c r="D846" s="1155"/>
      <c r="E846" s="1155"/>
      <c r="F846" s="1155"/>
      <c r="G846" s="1156"/>
      <c r="H846" s="1153"/>
      <c r="I846" s="1153"/>
      <c r="J846" s="1157"/>
      <c r="K846" s="1149"/>
    </row>
    <row r="847" spans="1:11" ht="15">
      <c r="A847" s="1153"/>
      <c r="B847" s="1153"/>
      <c r="C847" s="1154"/>
      <c r="D847" s="1155"/>
      <c r="E847" s="1155"/>
      <c r="F847" s="1155"/>
      <c r="G847" s="1156"/>
      <c r="H847" s="1153"/>
      <c r="I847" s="1153"/>
      <c r="J847" s="1157"/>
      <c r="K847" s="1149"/>
    </row>
    <row r="848" spans="1:11" ht="15">
      <c r="A848" s="1153"/>
      <c r="B848" s="1153"/>
      <c r="C848" s="1154"/>
      <c r="D848" s="1155"/>
      <c r="E848" s="1155"/>
      <c r="F848" s="1155"/>
      <c r="G848" s="1156"/>
      <c r="H848" s="1153"/>
      <c r="I848" s="1153"/>
      <c r="J848" s="1157"/>
      <c r="K848" s="1149"/>
    </row>
    <row r="849" spans="1:11" ht="15">
      <c r="A849" s="1153"/>
      <c r="B849" s="1153"/>
      <c r="C849" s="1154"/>
      <c r="D849" s="1155"/>
      <c r="E849" s="1155"/>
      <c r="F849" s="1155"/>
      <c r="G849" s="1156"/>
      <c r="H849" s="1153"/>
      <c r="I849" s="1153"/>
      <c r="J849" s="1157"/>
      <c r="K849" s="1149"/>
    </row>
    <row r="850" spans="1:11" ht="15">
      <c r="A850" s="1153"/>
      <c r="B850" s="1153"/>
      <c r="C850" s="1154"/>
      <c r="D850" s="1155"/>
      <c r="E850" s="1155"/>
      <c r="F850" s="1155"/>
      <c r="G850" s="1156"/>
      <c r="H850" s="1153"/>
      <c r="I850" s="1153"/>
      <c r="J850" s="1157"/>
      <c r="K850" s="1149"/>
    </row>
    <row r="851" spans="1:11" ht="15">
      <c r="A851" s="1153"/>
      <c r="B851" s="1153"/>
      <c r="C851" s="1154"/>
      <c r="D851" s="1155"/>
      <c r="E851" s="1155"/>
      <c r="F851" s="1155"/>
      <c r="G851" s="1156"/>
      <c r="H851" s="1153"/>
      <c r="I851" s="1153"/>
      <c r="J851" s="1157"/>
      <c r="K851" s="1149"/>
    </row>
    <row r="852" spans="1:11" ht="15">
      <c r="A852" s="1153"/>
      <c r="B852" s="1153"/>
      <c r="C852" s="1154"/>
      <c r="D852" s="1155"/>
      <c r="E852" s="1155"/>
      <c r="F852" s="1155"/>
      <c r="G852" s="1156"/>
      <c r="H852" s="1153"/>
      <c r="I852" s="1153"/>
      <c r="J852" s="1157"/>
      <c r="K852" s="1149"/>
    </row>
    <row r="853" spans="1:11" ht="15">
      <c r="A853" s="1153"/>
      <c r="B853" s="1153"/>
      <c r="C853" s="1154"/>
      <c r="D853" s="1155"/>
      <c r="E853" s="1155"/>
      <c r="F853" s="1155"/>
      <c r="G853" s="1156"/>
      <c r="H853" s="1153"/>
      <c r="I853" s="1153"/>
      <c r="J853" s="1157"/>
      <c r="K853" s="1149"/>
    </row>
    <row r="854" spans="1:11" ht="15">
      <c r="A854" s="1153"/>
      <c r="B854" s="1153"/>
      <c r="C854" s="1154"/>
      <c r="D854" s="1155"/>
      <c r="E854" s="1155"/>
      <c r="F854" s="1155"/>
      <c r="G854" s="1156"/>
      <c r="H854" s="1153"/>
      <c r="I854" s="1153"/>
      <c r="J854" s="1157"/>
      <c r="K854" s="1149"/>
    </row>
    <row r="855" spans="1:11" ht="15">
      <c r="A855" s="1153"/>
      <c r="B855" s="1153"/>
      <c r="C855" s="1154"/>
      <c r="D855" s="1155"/>
      <c r="E855" s="1155"/>
      <c r="F855" s="1155"/>
      <c r="G855" s="1156"/>
      <c r="H855" s="1153"/>
      <c r="I855" s="1153"/>
      <c r="J855" s="1157"/>
      <c r="K855" s="1149"/>
    </row>
    <row r="856" spans="1:11" ht="15">
      <c r="A856" s="1153"/>
      <c r="B856" s="1153"/>
      <c r="C856" s="1137"/>
      <c r="D856" s="1138"/>
      <c r="E856" s="1138"/>
      <c r="F856" s="1138"/>
      <c r="G856" s="1139"/>
      <c r="H856" s="1153"/>
      <c r="I856" s="1153"/>
      <c r="J856" s="1157"/>
      <c r="K856" s="1149"/>
    </row>
    <row r="857" spans="1:11" ht="15">
      <c r="A857" s="1153"/>
      <c r="B857" s="1153"/>
      <c r="C857" s="1137"/>
      <c r="D857" s="1138"/>
      <c r="E857" s="1138"/>
      <c r="F857" s="1138"/>
      <c r="G857" s="1139"/>
      <c r="H857" s="1153"/>
      <c r="I857" s="1153"/>
      <c r="J857" s="1157"/>
      <c r="K857" s="1149"/>
    </row>
    <row r="858" spans="1:11" ht="15">
      <c r="A858" s="1150"/>
      <c r="B858" s="1151"/>
      <c r="C858" s="1151"/>
      <c r="D858" s="1151"/>
      <c r="E858" s="1151"/>
      <c r="F858" s="1151"/>
      <c r="G858" s="1152"/>
      <c r="H858" s="1153"/>
      <c r="I858" s="1153"/>
      <c r="J858" s="1162"/>
      <c r="K858" s="1149"/>
    </row>
    <row r="859" spans="1:11">
      <c r="A859" s="1148"/>
      <c r="B859" s="1148"/>
      <c r="C859" s="1159"/>
      <c r="D859" s="1149"/>
      <c r="E859" s="1149"/>
      <c r="F859" s="1149"/>
      <c r="G859" s="1160"/>
      <c r="H859" s="1160"/>
      <c r="I859" s="1161"/>
      <c r="J859" s="1149"/>
      <c r="K859" s="1149"/>
    </row>
    <row r="860" spans="1:11" ht="15">
      <c r="A860" s="820"/>
      <c r="B860" s="820"/>
      <c r="C860" s="820"/>
      <c r="D860" s="820"/>
      <c r="E860" s="820"/>
      <c r="F860" s="820"/>
      <c r="G860" s="820"/>
      <c r="H860" s="820"/>
      <c r="I860" s="820"/>
      <c r="J860" s="820"/>
      <c r="K860" s="1149"/>
    </row>
    <row r="861" spans="1:11" ht="15">
      <c r="A861" s="820"/>
      <c r="B861" s="820"/>
      <c r="C861" s="820"/>
      <c r="D861" s="820"/>
      <c r="E861" s="820"/>
      <c r="F861" s="820"/>
      <c r="G861" s="820"/>
      <c r="H861" s="820"/>
      <c r="I861" s="820"/>
      <c r="J861" s="820"/>
      <c r="K861" s="1149"/>
    </row>
    <row r="862" spans="1:11" ht="15">
      <c r="A862" s="820"/>
      <c r="B862" s="1148"/>
      <c r="C862" s="1159"/>
      <c r="D862" s="1149"/>
      <c r="E862" s="1149"/>
      <c r="F862" s="1149"/>
      <c r="G862" s="1160"/>
      <c r="H862" s="1160"/>
      <c r="I862" s="1161"/>
      <c r="J862" s="1149"/>
      <c r="K862" s="1149"/>
    </row>
    <row r="863" spans="1:11" ht="15">
      <c r="A863" s="820"/>
      <c r="B863" s="1148"/>
      <c r="C863" s="1159"/>
      <c r="D863" s="1149"/>
      <c r="E863" s="1149"/>
      <c r="F863" s="1149"/>
      <c r="G863" s="1160"/>
      <c r="H863" s="1160"/>
      <c r="I863" s="1161"/>
      <c r="J863" s="1149"/>
      <c r="K863" s="1149"/>
    </row>
    <row r="864" spans="1:11">
      <c r="A864" s="1148"/>
      <c r="B864" s="1148"/>
      <c r="C864" s="1159"/>
      <c r="D864" s="1149"/>
      <c r="E864" s="1149"/>
      <c r="F864" s="1149"/>
      <c r="G864" s="1160"/>
      <c r="H864" s="1160"/>
      <c r="I864" s="1161"/>
      <c r="J864" s="1149"/>
      <c r="K864" s="1149"/>
    </row>
    <row r="865" spans="1:11" ht="14.25">
      <c r="A865" s="631"/>
      <c r="B865" s="631"/>
      <c r="C865" s="1150"/>
      <c r="D865" s="1151"/>
      <c r="E865" s="1151"/>
      <c r="F865" s="1151"/>
      <c r="G865" s="1152"/>
      <c r="H865" s="632"/>
      <c r="I865" s="632"/>
      <c r="J865" s="630"/>
      <c r="K865" s="1149"/>
    </row>
    <row r="866" spans="1:11" ht="15">
      <c r="A866" s="1153"/>
      <c r="B866" s="1153"/>
      <c r="C866" s="1154"/>
      <c r="D866" s="1155"/>
      <c r="E866" s="1155"/>
      <c r="F866" s="1155"/>
      <c r="G866" s="1156"/>
      <c r="H866" s="1153"/>
      <c r="I866" s="1153"/>
      <c r="J866" s="1157"/>
      <c r="K866" s="1149"/>
    </row>
    <row r="867" spans="1:11" ht="15">
      <c r="A867" s="1153"/>
      <c r="B867" s="1153"/>
      <c r="C867" s="1154"/>
      <c r="D867" s="1155"/>
      <c r="E867" s="1155"/>
      <c r="F867" s="1155"/>
      <c r="G867" s="1156"/>
      <c r="H867" s="1153"/>
      <c r="I867" s="1153"/>
      <c r="J867" s="1157"/>
      <c r="K867" s="1149"/>
    </row>
    <row r="868" spans="1:11" ht="15">
      <c r="A868" s="1153"/>
      <c r="B868" s="1153"/>
      <c r="C868" s="1154"/>
      <c r="D868" s="1155"/>
      <c r="E868" s="1155"/>
      <c r="F868" s="1155"/>
      <c r="G868" s="1156"/>
      <c r="H868" s="1153"/>
      <c r="I868" s="1153"/>
      <c r="J868" s="1157"/>
      <c r="K868" s="1149"/>
    </row>
    <row r="869" spans="1:11" ht="15">
      <c r="A869" s="1153"/>
      <c r="B869" s="1153"/>
      <c r="C869" s="1154"/>
      <c r="D869" s="1155"/>
      <c r="E869" s="1155"/>
      <c r="F869" s="1155"/>
      <c r="G869" s="1156"/>
      <c r="H869" s="1153"/>
      <c r="I869" s="1153"/>
      <c r="J869" s="1157"/>
      <c r="K869" s="1149"/>
    </row>
    <row r="870" spans="1:11" ht="15">
      <c r="A870" s="1153"/>
      <c r="B870" s="1153"/>
      <c r="C870" s="1154"/>
      <c r="D870" s="1155"/>
      <c r="E870" s="1155"/>
      <c r="F870" s="1155"/>
      <c r="G870" s="1156"/>
      <c r="H870" s="1153"/>
      <c r="I870" s="1153"/>
      <c r="J870" s="1157"/>
      <c r="K870" s="1149"/>
    </row>
    <row r="871" spans="1:11" ht="15">
      <c r="A871" s="1153"/>
      <c r="B871" s="1153"/>
      <c r="C871" s="1163"/>
      <c r="D871" s="1164"/>
      <c r="E871" s="1164"/>
      <c r="F871" s="1164"/>
      <c r="G871" s="1165"/>
      <c r="H871" s="1166"/>
      <c r="I871" s="1167"/>
      <c r="J871" s="1168"/>
      <c r="K871" s="1149"/>
    </row>
    <row r="872" spans="1:11" ht="15">
      <c r="A872" s="1153"/>
      <c r="B872" s="1153"/>
      <c r="C872" s="1163"/>
      <c r="D872" s="1164"/>
      <c r="E872" s="1164"/>
      <c r="F872" s="1164"/>
      <c r="G872" s="1165"/>
      <c r="H872" s="1166"/>
      <c r="I872" s="1167"/>
      <c r="J872" s="1168"/>
      <c r="K872" s="1149"/>
    </row>
    <row r="873" spans="1:11" ht="15">
      <c r="A873" s="1153"/>
      <c r="B873" s="1153"/>
      <c r="C873" s="1163"/>
      <c r="D873" s="1164"/>
      <c r="E873" s="1164"/>
      <c r="F873" s="1164"/>
      <c r="G873" s="1165"/>
      <c r="H873" s="1157"/>
      <c r="I873" s="1169"/>
      <c r="J873" s="1170"/>
      <c r="K873" s="1149"/>
    </row>
    <row r="874" spans="1:11" ht="14.25">
      <c r="A874" s="1150"/>
      <c r="B874" s="1151"/>
      <c r="C874" s="1151"/>
      <c r="D874" s="1151"/>
      <c r="E874" s="1151"/>
      <c r="F874" s="1151"/>
      <c r="G874" s="1152"/>
      <c r="H874" s="1162"/>
      <c r="I874" s="1171"/>
      <c r="J874" s="1172"/>
      <c r="K874" s="1149"/>
    </row>
    <row r="875" spans="1:11">
      <c r="A875" s="1148"/>
      <c r="B875" s="1148"/>
      <c r="C875" s="1159"/>
      <c r="D875" s="1149"/>
      <c r="E875" s="1149"/>
      <c r="F875" s="1149"/>
      <c r="G875" s="1160"/>
      <c r="H875" s="1160"/>
      <c r="I875" s="1161"/>
      <c r="J875" s="1149"/>
      <c r="K875" s="1149"/>
    </row>
    <row r="876" spans="1:11" ht="15">
      <c r="A876" s="820"/>
      <c r="B876" s="820"/>
      <c r="C876" s="820"/>
      <c r="D876" s="820"/>
      <c r="E876" s="820"/>
      <c r="F876" s="820"/>
      <c r="G876" s="820"/>
      <c r="H876" s="820"/>
      <c r="I876" s="820"/>
      <c r="J876" s="820"/>
      <c r="K876" s="1149"/>
    </row>
    <row r="877" spans="1:11" ht="15">
      <c r="A877" s="820"/>
      <c r="B877" s="820"/>
      <c r="C877" s="820"/>
      <c r="D877" s="820"/>
      <c r="E877" s="820"/>
      <c r="F877" s="820"/>
      <c r="G877" s="820"/>
      <c r="H877" s="820"/>
      <c r="I877" s="820"/>
      <c r="J877" s="820"/>
      <c r="K877" s="1149"/>
    </row>
    <row r="878" spans="1:11" ht="15">
      <c r="A878" s="820"/>
      <c r="B878" s="820"/>
      <c r="C878" s="820"/>
      <c r="D878" s="820"/>
      <c r="E878" s="820"/>
      <c r="F878" s="820"/>
      <c r="G878" s="820"/>
      <c r="H878" s="820"/>
      <c r="I878" s="820"/>
      <c r="J878" s="820"/>
      <c r="K878" s="1149"/>
    </row>
    <row r="879" spans="1:11" ht="15">
      <c r="A879" s="820"/>
      <c r="B879" s="820"/>
      <c r="C879" s="857"/>
      <c r="D879" s="752"/>
      <c r="E879" s="752"/>
      <c r="F879" s="752"/>
      <c r="G879" s="1173"/>
      <c r="H879" s="1173"/>
      <c r="I879" s="1174"/>
      <c r="J879" s="752"/>
      <c r="K879" s="1149"/>
    </row>
    <row r="880" spans="1:11" ht="15">
      <c r="A880" s="820"/>
      <c r="B880" s="820"/>
      <c r="C880" s="857"/>
      <c r="D880" s="752"/>
      <c r="E880" s="752"/>
      <c r="F880" s="752"/>
      <c r="G880" s="1173"/>
      <c r="H880" s="1173"/>
      <c r="I880" s="1174"/>
      <c r="J880" s="752"/>
      <c r="K880" s="1149"/>
    </row>
    <row r="881" spans="1:11" ht="14.25">
      <c r="A881" s="631"/>
      <c r="B881" s="631"/>
      <c r="C881" s="1150"/>
      <c r="D881" s="1151"/>
      <c r="E881" s="1151"/>
      <c r="F881" s="1151"/>
      <c r="G881" s="1152"/>
      <c r="H881" s="632"/>
      <c r="I881" s="632"/>
      <c r="J881" s="630"/>
      <c r="K881" s="1149"/>
    </row>
    <row r="882" spans="1:11" ht="15">
      <c r="A882" s="1153"/>
      <c r="B882" s="1153"/>
      <c r="C882" s="1154"/>
      <c r="D882" s="1155"/>
      <c r="E882" s="1155"/>
      <c r="F882" s="1155"/>
      <c r="G882" s="1156"/>
      <c r="H882" s="1153"/>
      <c r="I882" s="1153"/>
      <c r="J882" s="1157"/>
      <c r="K882" s="1149"/>
    </row>
    <row r="883" spans="1:11" ht="15">
      <c r="A883" s="1153"/>
      <c r="B883" s="1153"/>
      <c r="C883" s="1154"/>
      <c r="D883" s="1155"/>
      <c r="E883" s="1155"/>
      <c r="F883" s="1155"/>
      <c r="G883" s="1156"/>
      <c r="H883" s="1153"/>
      <c r="I883" s="1153"/>
      <c r="J883" s="1157"/>
      <c r="K883" s="1149"/>
    </row>
    <row r="884" spans="1:11" ht="15">
      <c r="A884" s="1153"/>
      <c r="B884" s="1153"/>
      <c r="C884" s="1154"/>
      <c r="D884" s="1155"/>
      <c r="E884" s="1155"/>
      <c r="F884" s="1155"/>
      <c r="G884" s="1156"/>
      <c r="H884" s="1153"/>
      <c r="I884" s="1153"/>
      <c r="J884" s="1157"/>
      <c r="K884" s="1149"/>
    </row>
    <row r="885" spans="1:11" ht="15">
      <c r="A885" s="1153"/>
      <c r="B885" s="1153"/>
      <c r="C885" s="1154"/>
      <c r="D885" s="1155"/>
      <c r="E885" s="1155"/>
      <c r="F885" s="1155"/>
      <c r="G885" s="1156"/>
      <c r="H885" s="1153"/>
      <c r="I885" s="1153"/>
      <c r="J885" s="1157"/>
      <c r="K885" s="1149"/>
    </row>
    <row r="886" spans="1:11" ht="15">
      <c r="A886" s="1153"/>
      <c r="B886" s="1153"/>
      <c r="C886" s="1154"/>
      <c r="D886" s="1155"/>
      <c r="E886" s="1155"/>
      <c r="F886" s="1155"/>
      <c r="G886" s="1156"/>
      <c r="H886" s="1153"/>
      <c r="I886" s="1153"/>
      <c r="J886" s="1157"/>
      <c r="K886" s="1149"/>
    </row>
    <row r="887" spans="1:11" ht="15">
      <c r="A887" s="1153"/>
      <c r="B887" s="1153"/>
      <c r="C887" s="1154"/>
      <c r="D887" s="1155"/>
      <c r="E887" s="1155"/>
      <c r="F887" s="1155"/>
      <c r="G887" s="1156"/>
      <c r="H887" s="1153"/>
      <c r="I887" s="1153"/>
      <c r="J887" s="1157"/>
      <c r="K887" s="1149"/>
    </row>
    <row r="888" spans="1:11" ht="15">
      <c r="A888" s="1153"/>
      <c r="B888" s="1153"/>
      <c r="C888" s="1154"/>
      <c r="D888" s="1155"/>
      <c r="E888" s="1155"/>
      <c r="F888" s="1155"/>
      <c r="G888" s="1156"/>
      <c r="H888" s="1153"/>
      <c r="I888" s="1153"/>
      <c r="J888" s="1157"/>
      <c r="K888" s="1149"/>
    </row>
    <row r="889" spans="1:11" ht="15">
      <c r="A889" s="1153"/>
      <c r="B889" s="1153"/>
      <c r="C889" s="1154"/>
      <c r="D889" s="1155"/>
      <c r="E889" s="1155"/>
      <c r="F889" s="1155"/>
      <c r="G889" s="1156"/>
      <c r="H889" s="1153"/>
      <c r="I889" s="1153"/>
      <c r="J889" s="1157"/>
      <c r="K889" s="1149"/>
    </row>
    <row r="890" spans="1:11" ht="15">
      <c r="A890" s="1153"/>
      <c r="B890" s="1153"/>
      <c r="C890" s="1154"/>
      <c r="D890" s="1155"/>
      <c r="E890" s="1155"/>
      <c r="F890" s="1155"/>
      <c r="G890" s="1156"/>
      <c r="H890" s="1153"/>
      <c r="I890" s="1153"/>
      <c r="J890" s="1157"/>
      <c r="K890" s="1149"/>
    </row>
    <row r="891" spans="1:11" ht="15">
      <c r="A891" s="1153"/>
      <c r="B891" s="1153"/>
      <c r="C891" s="1154"/>
      <c r="D891" s="1155"/>
      <c r="E891" s="1155"/>
      <c r="F891" s="1155"/>
      <c r="G891" s="1156"/>
      <c r="H891" s="1153"/>
      <c r="I891" s="1153"/>
      <c r="J891" s="1157"/>
      <c r="K891" s="1149"/>
    </row>
    <row r="892" spans="1:11" ht="15">
      <c r="A892" s="1150"/>
      <c r="B892" s="1151"/>
      <c r="C892" s="1151"/>
      <c r="D892" s="1151"/>
      <c r="E892" s="1151"/>
      <c r="F892" s="1151"/>
      <c r="G892" s="1152"/>
      <c r="H892" s="1157"/>
      <c r="I892" s="1169"/>
      <c r="J892" s="1172"/>
      <c r="K892" s="1149"/>
    </row>
    <row r="893" spans="1:11">
      <c r="A893" s="1148"/>
      <c r="B893" s="1148"/>
      <c r="C893" s="1159"/>
      <c r="D893" s="1149"/>
      <c r="E893" s="1149"/>
      <c r="F893" s="1149"/>
      <c r="G893" s="1160"/>
      <c r="H893" s="1160"/>
      <c r="I893" s="1161"/>
      <c r="J893" s="1149"/>
      <c r="K893" s="1149"/>
    </row>
    <row r="894" spans="1:11" ht="15">
      <c r="A894" s="820"/>
      <c r="B894" s="820"/>
      <c r="C894" s="820"/>
      <c r="D894" s="820"/>
      <c r="E894" s="820"/>
      <c r="F894" s="820"/>
      <c r="G894" s="820"/>
      <c r="H894" s="820"/>
      <c r="I894" s="820"/>
      <c r="J894" s="820"/>
      <c r="K894" s="1149"/>
    </row>
    <row r="895" spans="1:11" ht="15">
      <c r="A895" s="862"/>
      <c r="B895" s="862"/>
      <c r="C895" s="862"/>
      <c r="D895" s="862"/>
      <c r="E895" s="862"/>
      <c r="F895" s="862"/>
      <c r="G895" s="862"/>
      <c r="H895" s="862"/>
      <c r="I895" s="862"/>
      <c r="J895" s="862"/>
      <c r="K895" s="1149"/>
    </row>
    <row r="896" spans="1:11" ht="15">
      <c r="A896" s="820"/>
      <c r="B896" s="1148"/>
      <c r="C896" s="1159"/>
      <c r="D896" s="1149"/>
      <c r="E896" s="1149"/>
      <c r="F896" s="1149"/>
      <c r="G896" s="1160"/>
      <c r="H896" s="1160"/>
      <c r="I896" s="1161"/>
      <c r="J896" s="1149"/>
      <c r="K896" s="1149"/>
    </row>
    <row r="897" spans="1:11" ht="15">
      <c r="A897" s="820"/>
      <c r="B897" s="1148"/>
      <c r="C897" s="1159"/>
      <c r="D897" s="1149"/>
      <c r="E897" s="1149"/>
      <c r="F897" s="1149"/>
      <c r="G897" s="1160"/>
      <c r="H897" s="1160"/>
      <c r="I897" s="1161"/>
      <c r="J897" s="1149"/>
      <c r="K897" s="1149"/>
    </row>
    <row r="898" spans="1:11">
      <c r="A898" s="1148"/>
      <c r="B898" s="1148"/>
      <c r="C898" s="1159"/>
      <c r="D898" s="1149"/>
      <c r="E898" s="1149"/>
      <c r="F898" s="1149"/>
      <c r="G898" s="1160"/>
      <c r="H898" s="1160"/>
      <c r="I898" s="1161"/>
      <c r="J898" s="1149"/>
      <c r="K898" s="1149"/>
    </row>
    <row r="899" spans="1:11" ht="14.25">
      <c r="A899" s="631"/>
      <c r="B899" s="631"/>
      <c r="C899" s="1150"/>
      <c r="D899" s="1151"/>
      <c r="E899" s="1151"/>
      <c r="F899" s="1151"/>
      <c r="G899" s="1152"/>
      <c r="H899" s="632"/>
      <c r="I899" s="632"/>
      <c r="J899" s="630"/>
      <c r="K899" s="1149"/>
    </row>
    <row r="900" spans="1:11" ht="15">
      <c r="A900" s="163"/>
      <c r="B900" s="163"/>
      <c r="C900" s="1154"/>
      <c r="D900" s="1155"/>
      <c r="E900" s="1155"/>
      <c r="F900" s="1155"/>
      <c r="G900" s="1156"/>
      <c r="H900" s="645"/>
      <c r="I900" s="645"/>
      <c r="J900" s="646"/>
      <c r="K900" s="1149"/>
    </row>
    <row r="901" spans="1:11" ht="15">
      <c r="A901" s="1153"/>
      <c r="B901" s="1153"/>
      <c r="C901" s="1154"/>
      <c r="D901" s="1155"/>
      <c r="E901" s="1155"/>
      <c r="F901" s="1155"/>
      <c r="G901" s="1156"/>
      <c r="H901" s="1153"/>
      <c r="I901" s="1153"/>
      <c r="J901" s="646"/>
      <c r="K901" s="1149"/>
    </row>
    <row r="902" spans="1:11" ht="15">
      <c r="A902" s="1153"/>
      <c r="B902" s="1153"/>
      <c r="C902" s="1154"/>
      <c r="D902" s="1155"/>
      <c r="E902" s="1155"/>
      <c r="F902" s="1155"/>
      <c r="G902" s="1156"/>
      <c r="H902" s="1153"/>
      <c r="I902" s="1153"/>
      <c r="J902" s="646"/>
      <c r="K902" s="1149"/>
    </row>
    <row r="903" spans="1:11" ht="15">
      <c r="A903" s="163"/>
      <c r="B903" s="1153"/>
      <c r="C903" s="1154"/>
      <c r="D903" s="1155"/>
      <c r="E903" s="1155"/>
      <c r="F903" s="1155"/>
      <c r="G903" s="1156"/>
      <c r="H903" s="1153"/>
      <c r="I903" s="1153"/>
      <c r="J903" s="646"/>
      <c r="K903" s="1149"/>
    </row>
    <row r="904" spans="1:11" ht="15">
      <c r="A904" s="1153"/>
      <c r="B904" s="1153"/>
      <c r="C904" s="1154"/>
      <c r="D904" s="1155"/>
      <c r="E904" s="1155"/>
      <c r="F904" s="1155"/>
      <c r="G904" s="1156"/>
      <c r="H904" s="1153"/>
      <c r="I904" s="1153"/>
      <c r="J904" s="646"/>
      <c r="K904" s="1149"/>
    </row>
    <row r="905" spans="1:11" ht="15">
      <c r="A905" s="1153"/>
      <c r="B905" s="1153"/>
      <c r="C905" s="1154"/>
      <c r="D905" s="1155"/>
      <c r="E905" s="1155"/>
      <c r="F905" s="1155"/>
      <c r="G905" s="1156"/>
      <c r="H905" s="1153"/>
      <c r="I905" s="1153"/>
      <c r="J905" s="646"/>
      <c r="K905" s="1149"/>
    </row>
    <row r="906" spans="1:11" ht="15">
      <c r="A906" s="1153"/>
      <c r="B906" s="1153"/>
      <c r="C906" s="1154"/>
      <c r="D906" s="1155"/>
      <c r="E906" s="1155"/>
      <c r="F906" s="1155"/>
      <c r="G906" s="1156"/>
      <c r="H906" s="1153"/>
      <c r="I906" s="1153"/>
      <c r="J906" s="1157"/>
      <c r="K906" s="1149"/>
    </row>
    <row r="907" spans="1:11" ht="15">
      <c r="A907" s="1153"/>
      <c r="B907" s="1153"/>
      <c r="C907" s="1154"/>
      <c r="D907" s="1155"/>
      <c r="E907" s="1155"/>
      <c r="F907" s="1155"/>
      <c r="G907" s="1156"/>
      <c r="H907" s="1153"/>
      <c r="I907" s="1153"/>
      <c r="J907" s="1157"/>
      <c r="K907" s="1149"/>
    </row>
    <row r="908" spans="1:11" ht="15">
      <c r="A908" s="1153"/>
      <c r="B908" s="1153"/>
      <c r="C908" s="1163"/>
      <c r="D908" s="1164"/>
      <c r="E908" s="1164"/>
      <c r="F908" s="1164"/>
      <c r="G908" s="1165"/>
      <c r="H908" s="1166"/>
      <c r="I908" s="1167"/>
      <c r="J908" s="1168"/>
      <c r="K908" s="1149"/>
    </row>
    <row r="909" spans="1:11" ht="15">
      <c r="A909" s="1150"/>
      <c r="B909" s="1151"/>
      <c r="C909" s="1151"/>
      <c r="D909" s="1151"/>
      <c r="E909" s="1151"/>
      <c r="F909" s="1151"/>
      <c r="G909" s="1152"/>
      <c r="H909" s="1160"/>
      <c r="I909" s="1161"/>
      <c r="J909" s="1170"/>
      <c r="K909" s="1149"/>
    </row>
    <row r="910" spans="1:11">
      <c r="A910" s="1148"/>
      <c r="B910" s="1148"/>
      <c r="C910" s="1159"/>
      <c r="D910" s="1149"/>
      <c r="E910" s="1149"/>
      <c r="F910" s="1149"/>
      <c r="G910" s="1160"/>
      <c r="H910" s="1160"/>
      <c r="I910" s="1161"/>
      <c r="J910" s="1149"/>
      <c r="K910" s="1149"/>
    </row>
    <row r="911" spans="1:11" ht="15">
      <c r="A911" s="820"/>
      <c r="B911" s="820"/>
      <c r="C911" s="820"/>
      <c r="D911" s="820"/>
      <c r="E911" s="820"/>
      <c r="F911" s="820"/>
      <c r="G911" s="820"/>
      <c r="H911" s="820"/>
      <c r="I911" s="820"/>
      <c r="J911" s="820"/>
      <c r="K911" s="1149">
        <v>308877127.92000008</v>
      </c>
    </row>
    <row r="912" spans="1:11">
      <c r="A912" s="1148"/>
      <c r="B912" s="1148"/>
      <c r="C912" s="1148"/>
      <c r="D912" s="1148"/>
      <c r="E912" s="1148"/>
      <c r="F912" s="1148"/>
      <c r="G912" s="1148"/>
      <c r="H912" s="1148"/>
      <c r="I912" s="1148"/>
      <c r="J912" s="1148"/>
      <c r="K912" s="1149"/>
    </row>
    <row r="913" spans="1:11" ht="15">
      <c r="A913" s="820"/>
      <c r="B913" s="1148"/>
      <c r="C913" s="1159"/>
      <c r="D913" s="1149"/>
      <c r="E913" s="1149"/>
      <c r="F913" s="1149"/>
      <c r="G913" s="1160"/>
      <c r="H913" s="1160"/>
      <c r="I913" s="1161"/>
      <c r="J913" s="1149"/>
      <c r="K913" s="1149">
        <f>K786-K911</f>
        <v>-308877127.92000008</v>
      </c>
    </row>
    <row r="914" spans="1:11" ht="15">
      <c r="A914" s="820"/>
      <c r="B914" s="1148"/>
      <c r="C914" s="1159"/>
      <c r="D914" s="1149"/>
      <c r="E914" s="1149"/>
      <c r="F914" s="1149"/>
      <c r="G914" s="1160"/>
      <c r="H914" s="1160"/>
      <c r="I914" s="1161"/>
      <c r="J914" s="1149"/>
      <c r="K914" s="1149"/>
    </row>
    <row r="915" spans="1:11">
      <c r="A915" s="1148"/>
      <c r="B915" s="1148"/>
      <c r="C915" s="1159"/>
      <c r="D915" s="1149"/>
      <c r="E915" s="1149"/>
      <c r="F915" s="1149"/>
      <c r="G915" s="1160"/>
      <c r="H915" s="1160"/>
      <c r="I915" s="1161"/>
      <c r="J915" s="1149"/>
      <c r="K915" s="1149"/>
    </row>
    <row r="916" spans="1:11" ht="15">
      <c r="A916" s="820"/>
      <c r="B916" s="820"/>
      <c r="C916" s="820"/>
      <c r="D916" s="820"/>
      <c r="E916" s="820"/>
      <c r="F916" s="820"/>
      <c r="G916" s="820"/>
      <c r="H916" s="820"/>
      <c r="I916" s="820"/>
      <c r="J916" s="820"/>
      <c r="K916" s="1149"/>
    </row>
    <row r="917" spans="1:11">
      <c r="A917" s="1148"/>
      <c r="B917" s="1148"/>
      <c r="C917" s="1159"/>
      <c r="D917" s="1149"/>
      <c r="E917" s="1149"/>
      <c r="F917" s="1149"/>
      <c r="G917" s="1160"/>
      <c r="H917" s="1160"/>
      <c r="I917" s="1161"/>
      <c r="J917" s="1149"/>
      <c r="K917" s="1149"/>
    </row>
    <row r="918" spans="1:11" ht="15">
      <c r="A918" s="820"/>
      <c r="B918" s="1148"/>
      <c r="C918" s="1159"/>
      <c r="D918" s="1149"/>
      <c r="E918" s="1149"/>
      <c r="F918" s="1149"/>
      <c r="G918" s="1160"/>
      <c r="H918" s="1160"/>
      <c r="I918" s="1161"/>
      <c r="J918" s="1149"/>
      <c r="K918" s="1149"/>
    </row>
    <row r="919" spans="1:11" ht="15">
      <c r="A919" s="820"/>
      <c r="B919" s="1148"/>
      <c r="C919" s="1159"/>
      <c r="D919" s="1149"/>
      <c r="E919" s="1149"/>
      <c r="F919" s="1149"/>
      <c r="G919" s="1160"/>
      <c r="H919" s="1160"/>
      <c r="I919" s="1161"/>
      <c r="J919" s="1149"/>
      <c r="K919" s="1149"/>
    </row>
    <row r="920" spans="1:11">
      <c r="A920" s="1148"/>
      <c r="B920" s="1148"/>
      <c r="C920" s="1159"/>
      <c r="D920" s="1149"/>
      <c r="E920" s="1149"/>
      <c r="F920" s="1149"/>
      <c r="G920" s="1160"/>
      <c r="H920" s="1160"/>
      <c r="I920" s="1161"/>
      <c r="J920" s="1149"/>
      <c r="K920" s="1149"/>
    </row>
    <row r="921" spans="1:11" ht="14.25">
      <c r="A921" s="1175"/>
      <c r="B921" s="1175"/>
      <c r="C921" s="1175"/>
      <c r="D921" s="1175"/>
      <c r="E921" s="1175"/>
      <c r="F921" s="1175"/>
      <c r="G921" s="1175"/>
      <c r="H921" s="1175"/>
      <c r="I921" s="1175"/>
      <c r="J921" s="1175"/>
      <c r="K921" s="1148"/>
    </row>
    <row r="922" spans="1:11" ht="14.25">
      <c r="A922" s="1176"/>
      <c r="B922" s="1176"/>
      <c r="C922" s="1176"/>
      <c r="D922" s="1176"/>
      <c r="E922" s="1176"/>
      <c r="F922" s="1176"/>
      <c r="G922" s="1176"/>
      <c r="H922" s="1176"/>
      <c r="I922" s="1176"/>
      <c r="J922" s="1176"/>
      <c r="K922" s="1148"/>
    </row>
    <row r="923" spans="1:11">
      <c r="A923" s="1148"/>
      <c r="B923" s="1148"/>
      <c r="C923" s="1159"/>
      <c r="D923" s="1149"/>
      <c r="E923" s="1149"/>
      <c r="F923" s="1149"/>
      <c r="G923" s="1160"/>
      <c r="H923" s="1160"/>
      <c r="I923" s="1161"/>
      <c r="J923" s="1149"/>
      <c r="K923" s="1149"/>
    </row>
    <row r="924" spans="1:11">
      <c r="A924" s="1148"/>
      <c r="B924" s="1148"/>
      <c r="C924" s="1159"/>
      <c r="D924" s="1149"/>
      <c r="E924" s="1149"/>
      <c r="F924" s="1149"/>
      <c r="G924" s="1160"/>
      <c r="H924" s="1160"/>
      <c r="I924" s="1161"/>
      <c r="J924" s="1149"/>
      <c r="K924" s="1149"/>
    </row>
    <row r="925" spans="1:11">
      <c r="A925" s="1148"/>
      <c r="B925" s="1148"/>
      <c r="C925" s="1159"/>
      <c r="D925" s="1149"/>
      <c r="E925" s="1149"/>
      <c r="F925" s="1149"/>
      <c r="G925" s="1160"/>
      <c r="H925" s="1160"/>
      <c r="I925" s="1161"/>
      <c r="J925" s="1149"/>
      <c r="K925" s="1149"/>
    </row>
    <row r="926" spans="1:11" ht="14.25">
      <c r="A926" s="1148"/>
      <c r="B926" s="1148"/>
      <c r="C926" s="1159"/>
      <c r="D926" s="1149"/>
      <c r="E926" s="1149"/>
      <c r="F926" s="1149"/>
      <c r="G926" s="597"/>
      <c r="H926" s="1160"/>
      <c r="I926" s="1161"/>
      <c r="J926" s="1149"/>
      <c r="K926" s="1148"/>
    </row>
    <row r="927" spans="1:11" ht="14.25">
      <c r="A927" s="1148"/>
      <c r="B927" s="1148"/>
      <c r="C927" s="1159"/>
      <c r="D927" s="1149"/>
      <c r="E927" s="1149"/>
      <c r="F927" s="1149"/>
      <c r="G927" s="597"/>
      <c r="H927" s="1160"/>
      <c r="I927" s="1161"/>
      <c r="J927" s="1149"/>
      <c r="K927" s="1148"/>
    </row>
    <row r="928" spans="1:11">
      <c r="A928" s="1148"/>
      <c r="B928" s="1148"/>
      <c r="C928" s="1159"/>
      <c r="D928" s="1149"/>
      <c r="E928" s="1149"/>
      <c r="F928" s="1149"/>
      <c r="G928" s="1160"/>
      <c r="H928" s="1160"/>
      <c r="I928" s="1161"/>
      <c r="J928" s="1149"/>
      <c r="K928" s="1149"/>
    </row>
    <row r="929" spans="1:11">
      <c r="A929" s="1148"/>
      <c r="B929" s="1148"/>
      <c r="C929" s="1148"/>
      <c r="D929" s="1148"/>
      <c r="E929" s="1148"/>
      <c r="F929" s="1148"/>
      <c r="G929" s="1177"/>
      <c r="H929" s="1148"/>
      <c r="I929" s="1148"/>
      <c r="J929" s="1148"/>
      <c r="K929" s="1148"/>
    </row>
    <row r="930" spans="1:11">
      <c r="A930" s="1148"/>
      <c r="B930" s="1148"/>
      <c r="C930" s="1148"/>
      <c r="D930" s="1148"/>
      <c r="E930" s="1148"/>
      <c r="F930" s="1148"/>
      <c r="G930" s="1160"/>
      <c r="H930" s="1148"/>
      <c r="I930" s="1148"/>
      <c r="J930" s="1148"/>
      <c r="K930" s="1148"/>
    </row>
    <row r="931" spans="1:11" ht="15">
      <c r="A931" s="1148"/>
      <c r="B931" s="1148"/>
      <c r="C931" s="1148"/>
      <c r="D931" s="1148"/>
      <c r="E931" s="1148"/>
      <c r="F931" s="1148"/>
      <c r="G931" s="1178"/>
      <c r="H931" s="1148"/>
      <c r="I931" s="1148"/>
      <c r="J931" s="1148"/>
      <c r="K931" s="1148"/>
    </row>
    <row r="932" spans="1:11">
      <c r="A932" s="1148"/>
      <c r="B932" s="1148"/>
      <c r="C932" s="1159"/>
      <c r="D932" s="1149"/>
      <c r="E932" s="1149"/>
      <c r="F932" s="1149"/>
      <c r="G932" s="1160"/>
      <c r="H932" s="1160"/>
      <c r="I932" s="1161"/>
      <c r="J932" s="1149"/>
      <c r="K932" s="1149"/>
    </row>
    <row r="933" spans="1:11">
      <c r="A933" s="1148"/>
      <c r="B933" s="1148"/>
      <c r="C933" s="1159"/>
      <c r="D933" s="1149"/>
      <c r="E933" s="1149"/>
      <c r="F933" s="1149"/>
      <c r="G933" s="1160"/>
      <c r="H933" s="1160"/>
      <c r="I933" s="1161"/>
      <c r="J933" s="1149"/>
      <c r="K933" s="1149"/>
    </row>
  </sheetData>
  <mergeCells count="99">
    <mergeCell ref="A777:J777"/>
    <mergeCell ref="C700:G700"/>
    <mergeCell ref="C701:G701"/>
    <mergeCell ref="C702:G702"/>
    <mergeCell ref="C703:G703"/>
    <mergeCell ref="C704:G704"/>
    <mergeCell ref="C705:G705"/>
    <mergeCell ref="C706:G706"/>
    <mergeCell ref="C707:G707"/>
    <mergeCell ref="C708:G708"/>
    <mergeCell ref="C688:G688"/>
    <mergeCell ref="C689:G689"/>
    <mergeCell ref="C690:G690"/>
    <mergeCell ref="C691:G691"/>
    <mergeCell ref="A776:J776"/>
    <mergeCell ref="A1:J1"/>
    <mergeCell ref="A5:J5"/>
    <mergeCell ref="G9:G10"/>
    <mergeCell ref="J9:J10"/>
    <mergeCell ref="A8:L8"/>
    <mergeCell ref="H9:H10"/>
    <mergeCell ref="K9:K10"/>
    <mergeCell ref="L9:L10"/>
    <mergeCell ref="F9:F10"/>
    <mergeCell ref="I9:I10"/>
    <mergeCell ref="A7:L7"/>
    <mergeCell ref="A3:P3"/>
    <mergeCell ref="A9:B9"/>
    <mergeCell ref="C9:C10"/>
    <mergeCell ref="D9:D10"/>
    <mergeCell ref="E9:E10"/>
    <mergeCell ref="C698:G698"/>
    <mergeCell ref="C682:G682"/>
    <mergeCell ref="C683:G683"/>
    <mergeCell ref="C684:G684"/>
    <mergeCell ref="C685:G685"/>
    <mergeCell ref="C686:G686"/>
    <mergeCell ref="A672:J672"/>
    <mergeCell ref="A674:J674"/>
    <mergeCell ref="A675:J675"/>
    <mergeCell ref="A677:J677"/>
    <mergeCell ref="A678:J678"/>
    <mergeCell ref="A679:J679"/>
    <mergeCell ref="C720:G720"/>
    <mergeCell ref="C721:G721"/>
    <mergeCell ref="C722:G722"/>
    <mergeCell ref="C723:G723"/>
    <mergeCell ref="A644:B644"/>
    <mergeCell ref="C699:G699"/>
    <mergeCell ref="A680:J680"/>
    <mergeCell ref="B647:K647"/>
    <mergeCell ref="B652:K652"/>
    <mergeCell ref="B660:K660"/>
    <mergeCell ref="B661:K661"/>
    <mergeCell ref="A696:J696"/>
    <mergeCell ref="C692:G692"/>
    <mergeCell ref="A693:G693"/>
    <mergeCell ref="A695:J695"/>
    <mergeCell ref="C687:G687"/>
    <mergeCell ref="A713:G713"/>
    <mergeCell ref="C709:G709"/>
    <mergeCell ref="C710:G710"/>
    <mergeCell ref="A715:J715"/>
    <mergeCell ref="A716:J716"/>
    <mergeCell ref="C737:G737"/>
    <mergeCell ref="C738:G738"/>
    <mergeCell ref="C739:G739"/>
    <mergeCell ref="C740:G740"/>
    <mergeCell ref="A729:G729"/>
    <mergeCell ref="A731:J731"/>
    <mergeCell ref="A732:J732"/>
    <mergeCell ref="C736:G736"/>
    <mergeCell ref="C724:G724"/>
    <mergeCell ref="C725:G725"/>
    <mergeCell ref="C726:G726"/>
    <mergeCell ref="C727:G727"/>
    <mergeCell ref="C728:G728"/>
    <mergeCell ref="C746:G746"/>
    <mergeCell ref="A747:G747"/>
    <mergeCell ref="A749:J749"/>
    <mergeCell ref="A750:J750"/>
    <mergeCell ref="C741:G741"/>
    <mergeCell ref="C742:G742"/>
    <mergeCell ref="C743:G743"/>
    <mergeCell ref="C744:G744"/>
    <mergeCell ref="C745:G745"/>
    <mergeCell ref="A764:G764"/>
    <mergeCell ref="A766:J766"/>
    <mergeCell ref="A771:J771"/>
    <mergeCell ref="C760:G760"/>
    <mergeCell ref="C755:G755"/>
    <mergeCell ref="C761:G761"/>
    <mergeCell ref="C762:G762"/>
    <mergeCell ref="C763:G763"/>
    <mergeCell ref="C754:G754"/>
    <mergeCell ref="C756:G756"/>
    <mergeCell ref="C757:G757"/>
    <mergeCell ref="C758:G758"/>
    <mergeCell ref="C759:G759"/>
  </mergeCells>
  <conditionalFormatting sqref="L645:L666 D645:K646">
    <cfRule type="cellIs" dxfId="1" priority="1" operator="notEqual">
      <formula>0</formula>
    </cfRule>
  </conditionalFormatting>
  <dataValidations count="1">
    <dataValidation type="whole" operator="equal" showInputMessage="1" showErrorMessage="1" errorTitle="gjkgkjgjh" error="jklhlglkjhkjhlk" sqref="D645:F646">
      <formula1>0</formula1>
    </dataValidation>
  </dataValidations>
  <printOptions horizontalCentered="1"/>
  <pageMargins left="0" right="0" top="0.19685039370078741" bottom="0.19685039370078741" header="0.31496062992125984" footer="0.31496062992125984"/>
  <pageSetup scale="97" orientation="portrait" r:id="rId1"/>
  <rowBreaks count="1" manualBreakCount="1">
    <brk id="262" max="11" man="1"/>
  </rowBreaks>
  <cellWatches>
    <cellWatch r="D645"/>
  </cellWatches>
  <drawing r:id="rId2"/>
</worksheet>
</file>

<file path=xl/worksheets/sheet6.xml><?xml version="1.0" encoding="utf-8"?>
<worksheet xmlns="http://schemas.openxmlformats.org/spreadsheetml/2006/main" xmlns:r="http://schemas.openxmlformats.org/officeDocument/2006/relationships">
  <sheetPr codeName="Sheet7">
    <tabColor theme="0"/>
  </sheetPr>
  <dimension ref="A1:L178"/>
  <sheetViews>
    <sheetView topLeftCell="A115" workbookViewId="0">
      <selection activeCell="F19" sqref="F19"/>
    </sheetView>
  </sheetViews>
  <sheetFormatPr defaultRowHeight="15"/>
  <cols>
    <col min="1" max="1" width="8.7109375" style="84" customWidth="1"/>
    <col min="2" max="2" width="35.140625" style="302" customWidth="1"/>
    <col min="3" max="3" width="13.85546875" style="84" customWidth="1"/>
    <col min="4" max="4" width="14" style="84" hidden="1" customWidth="1"/>
    <col min="5" max="5" width="8.42578125" style="236" hidden="1" customWidth="1"/>
    <col min="6" max="6" width="14.7109375" style="84" customWidth="1"/>
    <col min="7" max="7" width="14.85546875" style="84" hidden="1" customWidth="1"/>
    <col min="8" max="8" width="9.28515625" style="84" hidden="1" customWidth="1"/>
    <col min="9" max="9" width="16.5703125" style="84" customWidth="1"/>
    <col min="10" max="10" width="13.140625" style="84" hidden="1" customWidth="1"/>
    <col min="11" max="11" width="8.28515625" style="84" hidden="1" customWidth="1"/>
    <col min="12" max="16384" width="9.140625" style="84"/>
  </cols>
  <sheetData>
    <row r="1" spans="1:12">
      <c r="A1" s="1227" t="s">
        <v>4829</v>
      </c>
      <c r="B1" s="1227"/>
      <c r="C1" s="1227"/>
      <c r="D1" s="1227"/>
      <c r="E1" s="1227"/>
      <c r="F1" s="1227"/>
      <c r="G1" s="1227"/>
      <c r="H1" s="1227"/>
      <c r="I1" s="1227"/>
      <c r="J1" s="592"/>
      <c r="K1" s="592"/>
      <c r="L1" s="592"/>
    </row>
    <row r="2" spans="1:12">
      <c r="A2" s="593"/>
      <c r="B2" s="593"/>
      <c r="C2" s="593"/>
      <c r="D2" s="593"/>
      <c r="E2" s="593"/>
      <c r="F2" s="593"/>
      <c r="G2" s="593"/>
      <c r="H2" s="593"/>
      <c r="I2" s="593"/>
      <c r="J2" s="592"/>
      <c r="K2" s="592"/>
      <c r="L2" s="592"/>
    </row>
    <row r="3" spans="1:12" hidden="1">
      <c r="A3" s="1257" t="s">
        <v>5370</v>
      </c>
      <c r="B3" s="1257"/>
      <c r="C3" s="1257"/>
      <c r="D3" s="1257"/>
      <c r="E3" s="1257"/>
      <c r="F3" s="1257"/>
      <c r="G3" s="1257"/>
      <c r="H3" s="1257"/>
      <c r="I3" s="1257"/>
      <c r="J3" s="1257"/>
      <c r="K3" s="1257"/>
      <c r="L3" s="1257"/>
    </row>
    <row r="4" spans="1:12" hidden="1">
      <c r="A4" s="592" t="s">
        <v>5010</v>
      </c>
      <c r="B4" s="594"/>
      <c r="C4" s="592"/>
      <c r="D4" s="592"/>
      <c r="E4" s="595"/>
      <c r="F4" s="592"/>
      <c r="G4" s="592"/>
      <c r="H4" s="592"/>
      <c r="I4" s="592"/>
      <c r="J4" s="592"/>
      <c r="K4" s="592"/>
      <c r="L4" s="592"/>
    </row>
    <row r="5" spans="1:12">
      <c r="A5" s="1257" t="s">
        <v>5528</v>
      </c>
      <c r="B5" s="1257"/>
      <c r="C5" s="1257"/>
      <c r="D5" s="1257"/>
      <c r="E5" s="1257"/>
      <c r="F5" s="1257"/>
      <c r="G5" s="1257"/>
      <c r="H5" s="1257"/>
      <c r="I5" s="1257"/>
      <c r="J5" s="592"/>
      <c r="K5" s="592"/>
      <c r="L5" s="592"/>
    </row>
    <row r="6" spans="1:12">
      <c r="A6" s="1257" t="s">
        <v>5529</v>
      </c>
      <c r="B6" s="1257"/>
      <c r="C6" s="1257"/>
      <c r="D6" s="1257"/>
      <c r="E6" s="1257"/>
      <c r="F6" s="1257"/>
      <c r="G6" s="1257"/>
      <c r="H6" s="1257"/>
      <c r="I6" s="1257"/>
      <c r="J6" s="592"/>
      <c r="K6" s="592"/>
      <c r="L6" s="592"/>
    </row>
    <row r="7" spans="1:12" ht="15.75" hidden="1">
      <c r="A7" s="1250" t="s">
        <v>4991</v>
      </c>
      <c r="B7" s="1250"/>
      <c r="C7" s="1250"/>
      <c r="D7" s="1250"/>
      <c r="E7" s="1250"/>
      <c r="F7" s="1250"/>
      <c r="G7" s="1250"/>
      <c r="H7" s="1250"/>
      <c r="I7" s="1250"/>
      <c r="J7" s="1250"/>
      <c r="K7" s="1250"/>
    </row>
    <row r="8" spans="1:12" ht="28.5" customHeight="1">
      <c r="A8" s="1259" t="s">
        <v>4827</v>
      </c>
      <c r="B8" s="1259"/>
      <c r="C8" s="1259"/>
      <c r="D8" s="1259"/>
      <c r="E8" s="1259"/>
      <c r="F8" s="1259"/>
      <c r="G8" s="1259"/>
      <c r="H8" s="1259"/>
      <c r="I8" s="1259"/>
      <c r="J8" s="1259"/>
      <c r="K8" s="1259"/>
    </row>
    <row r="9" spans="1:12" ht="39.75" customHeight="1">
      <c r="A9" s="169" t="s">
        <v>3857</v>
      </c>
      <c r="B9" s="169" t="s">
        <v>3858</v>
      </c>
      <c r="C9" s="170" t="s">
        <v>25</v>
      </c>
      <c r="D9" s="170" t="s">
        <v>4752</v>
      </c>
      <c r="E9" s="423" t="s">
        <v>4756</v>
      </c>
      <c r="F9" s="170" t="s">
        <v>3755</v>
      </c>
      <c r="G9" s="170" t="s">
        <v>4753</v>
      </c>
      <c r="H9" s="170" t="s">
        <v>4756</v>
      </c>
      <c r="I9" s="170" t="s">
        <v>4095</v>
      </c>
      <c r="J9" s="170" t="s">
        <v>4705</v>
      </c>
      <c r="K9" s="170" t="s">
        <v>4756</v>
      </c>
    </row>
    <row r="10" spans="1:12">
      <c r="A10" s="168" t="s">
        <v>3760</v>
      </c>
      <c r="B10" s="153">
        <v>2</v>
      </c>
      <c r="C10" s="153">
        <v>3</v>
      </c>
      <c r="D10" s="153"/>
      <c r="E10" s="424"/>
      <c r="F10" s="153">
        <v>5</v>
      </c>
      <c r="G10" s="153"/>
      <c r="H10" s="153"/>
      <c r="I10" s="380">
        <v>6</v>
      </c>
      <c r="J10" s="372"/>
      <c r="K10" s="309"/>
    </row>
    <row r="11" spans="1:12">
      <c r="A11" s="88" t="s">
        <v>3859</v>
      </c>
      <c r="B11" s="95" t="s">
        <v>95</v>
      </c>
      <c r="C11" s="303">
        <f>SUM(C12:C20)</f>
        <v>24200000</v>
      </c>
      <c r="D11" s="303">
        <f>SUM(D12:D20)</f>
        <v>12306978.960000001</v>
      </c>
      <c r="E11" s="315">
        <f>D11/C11</f>
        <v>0.50855284958677693</v>
      </c>
      <c r="F11" s="316">
        <f>SUM(F12:F20)</f>
        <v>19043435</v>
      </c>
      <c r="G11" s="316">
        <f>SUM(G12:G20)</f>
        <v>9417196.3499999996</v>
      </c>
      <c r="H11" s="316">
        <v>0</v>
      </c>
      <c r="I11" s="381">
        <f>SUM(I12:I20)</f>
        <v>43243435</v>
      </c>
      <c r="J11" s="373">
        <f>SUM(J12:J20)</f>
        <v>21724175.310000002</v>
      </c>
      <c r="K11" s="317">
        <f>J11/I11</f>
        <v>0.5023693263497685</v>
      </c>
    </row>
    <row r="12" spans="1:12">
      <c r="A12" s="87" t="s">
        <v>3860</v>
      </c>
      <c r="B12" s="89" t="s">
        <v>3861</v>
      </c>
      <c r="C12" s="308">
        <f>SUMIF('ПО КОРИСНИЦИМА'!$G$16:$G$1902,"Функција 010:",'ПО КОРИСНИЦИМА'!$H$16:$H$1902)</f>
        <v>0</v>
      </c>
      <c r="D12" s="308">
        <f>SUMIF('ПО КОРИСНИЦИМА'!$G$16:$G$1902,"Функција 010:",'ПО КОРИСНИЦИМА'!$I$16:$I$1902)</f>
        <v>0</v>
      </c>
      <c r="E12" s="319">
        <v>0</v>
      </c>
      <c r="F12" s="308">
        <f>SUMIF('ПО КОРИСНИЦИМА'!$G$16:$G$1902,"Функција 010:",'ПО КОРИСНИЦИМА'!$L$16:$L$1902)</f>
        <v>0</v>
      </c>
      <c r="G12" s="308">
        <f>SUMIF('ПО КОРИСНИЦИМА'!$G$16:$G$1902,"Функција 010:",'ПО КОРИСНИЦИМА'!$M$16:$M$1902)</f>
        <v>0</v>
      </c>
      <c r="H12" s="308">
        <v>0</v>
      </c>
      <c r="I12" s="318">
        <f t="shared" ref="I12:I20" si="0">SUM(F12,C12)</f>
        <v>0</v>
      </c>
      <c r="J12" s="374">
        <f t="shared" ref="J12:J20" si="1">SUM(G12,D12)</f>
        <v>0</v>
      </c>
      <c r="K12" s="318">
        <v>0</v>
      </c>
    </row>
    <row r="13" spans="1:12">
      <c r="A13" s="87" t="s">
        <v>3862</v>
      </c>
      <c r="B13" s="89" t="s">
        <v>3863</v>
      </c>
      <c r="C13" s="308">
        <f>SUMIF('ПО КОРИСНИЦИМА'!$G$16:$G$1902,"Функција 020:",'ПО КОРИСНИЦИМА'!$H$16:$H$1902)</f>
        <v>1800000</v>
      </c>
      <c r="D13" s="308">
        <f>SUMIF('ПО КОРИСНИЦИМА'!$G$16:$G$1902,"Функција 020:",'ПО КОРИСНИЦИМА'!$I$16:$I$1902)</f>
        <v>0</v>
      </c>
      <c r="E13" s="319">
        <v>0</v>
      </c>
      <c r="F13" s="308">
        <f>SUMIF('ПО КОРИСНИЦИМА'!$G$16:$G$1902,"Функција 020:",'ПО КОРИСНИЦИМА'!$L$16:$L$1902)</f>
        <v>3000000</v>
      </c>
      <c r="G13" s="308">
        <f>SUMIF('ПО КОРИСНИЦИМА'!$G$16:$G$1902,"Функција 020:",'ПО КОРИСНИЦИМА'!$M$16:$M$1902)</f>
        <v>2999850</v>
      </c>
      <c r="H13" s="308">
        <v>0</v>
      </c>
      <c r="I13" s="318">
        <f t="shared" si="0"/>
        <v>4800000</v>
      </c>
      <c r="J13" s="374">
        <f t="shared" si="1"/>
        <v>2999850</v>
      </c>
      <c r="K13" s="318">
        <v>0</v>
      </c>
    </row>
    <row r="14" spans="1:12">
      <c r="A14" s="87" t="s">
        <v>3864</v>
      </c>
      <c r="B14" s="89" t="s">
        <v>3865</v>
      </c>
      <c r="C14" s="308">
        <f>SUMIF('ПО КОРИСНИЦИМА'!$G$16:$G$1902,"Функција 030:",'ПО КОРИСНИЦИМА'!$H$16:$H$1902)</f>
        <v>0</v>
      </c>
      <c r="D14" s="308">
        <f>SUMIF('ПО КОРИСНИЦИМА'!$G$16:$G$1902,"Функција 030:",'ПО КОРИСНИЦИМА'!$I$16:$I$1902)</f>
        <v>0</v>
      </c>
      <c r="E14" s="319">
        <v>0</v>
      </c>
      <c r="F14" s="308">
        <f>SUMIF('ПО КОРИСНИЦИМА'!$G$16:$G$1902,"Функција 030:",'ПО КОРИСНИЦИМА'!$L$16:$L$1902)</f>
        <v>0</v>
      </c>
      <c r="G14" s="308">
        <f>SUMIF('ПО КОРИСНИЦИМА'!$G$16:$G$1902,"Функција 030:",'ПО КОРИСНИЦИМА'!$M$16:$M$1902)</f>
        <v>0</v>
      </c>
      <c r="H14" s="308">
        <v>0</v>
      </c>
      <c r="I14" s="318">
        <f t="shared" si="0"/>
        <v>0</v>
      </c>
      <c r="J14" s="374">
        <f t="shared" si="1"/>
        <v>0</v>
      </c>
      <c r="K14" s="318">
        <v>0</v>
      </c>
    </row>
    <row r="15" spans="1:12">
      <c r="A15" s="87" t="s">
        <v>3866</v>
      </c>
      <c r="B15" s="89" t="s">
        <v>3867</v>
      </c>
      <c r="C15" s="307">
        <f>SUMIF('ПО КОРИСНИЦИМА'!$G$16:$G$1902,"Функција 040:",'ПО КОРИСНИЦИМА'!$H$16:$H$1902)</f>
        <v>7000000</v>
      </c>
      <c r="D15" s="308">
        <f>SUMIF('ПО КОРИСНИЦИМА'!$G$16:$G$1902,"Функција 040:",'ПО КОРИСНИЦИМА'!$I$16:$I$1902)</f>
        <v>2340400</v>
      </c>
      <c r="E15" s="319">
        <v>0</v>
      </c>
      <c r="F15" s="308">
        <f>SUMIF('ПО КОРИСНИЦИМА'!$G$16:$G$1902,"Функција 040:",'ПО КОРИСНИЦИМА'!$L$16:$L$1902)</f>
        <v>1047136</v>
      </c>
      <c r="G15" s="308">
        <f>SUMIF('ПО КОРИСНИЦИМА'!$G$16:$G$1902,"Функција 040:",'ПО КОРИСНИЦИМА'!$M$16:$M$1902)</f>
        <v>0</v>
      </c>
      <c r="H15" s="308">
        <v>0</v>
      </c>
      <c r="I15" s="318">
        <f t="shared" si="0"/>
        <v>8047136</v>
      </c>
      <c r="J15" s="374">
        <f t="shared" si="1"/>
        <v>2340400</v>
      </c>
      <c r="K15" s="318">
        <v>0</v>
      </c>
    </row>
    <row r="16" spans="1:12">
      <c r="A16" s="87" t="s">
        <v>3868</v>
      </c>
      <c r="B16" s="89" t="s">
        <v>3869</v>
      </c>
      <c r="C16" s="308">
        <f>SUMIF('ПО КОРИСНИЦИМА'!$G$16:$G$1902,"Функција 050:",'ПО КОРИСНИЦИМА'!$H$16:$H$1902)</f>
        <v>0</v>
      </c>
      <c r="D16" s="308">
        <f>SUMIF('ПО КОРИСНИЦИМА'!$G$16:$G$1902,"Функција 050:",'ПО КОРИСНИЦИМА'!$I$16:$I$1902)</f>
        <v>0</v>
      </c>
      <c r="E16" s="319">
        <v>0</v>
      </c>
      <c r="F16" s="308">
        <f>SUMIF('ПО КОРИСНИЦИМА'!$G$16:$G$1902,"Функција 050:",'ПО КОРИСНИЦИМА'!$L$16:$L$1902)</f>
        <v>0</v>
      </c>
      <c r="G16" s="308">
        <f>SUMIF('ПО КОРИСНИЦИМА'!$G$16:$G$1902,"Функција 050:",'ПО КОРИСНИЦИМА'!$M$16:$M$1902)</f>
        <v>0</v>
      </c>
      <c r="H16" s="308">
        <v>0</v>
      </c>
      <c r="I16" s="318">
        <f t="shared" si="0"/>
        <v>0</v>
      </c>
      <c r="J16" s="374">
        <f t="shared" si="1"/>
        <v>0</v>
      </c>
      <c r="K16" s="318">
        <v>0</v>
      </c>
    </row>
    <row r="17" spans="1:11">
      <c r="A17" s="87" t="s">
        <v>3870</v>
      </c>
      <c r="B17" s="89" t="s">
        <v>3871</v>
      </c>
      <c r="C17" s="308">
        <f>SUMIF('ПО КОРИСНИЦИМА'!$G$16:$G$1902,"Функција 060:",'ПО КОРИСНИЦИМА'!$H$16:$H$1902)</f>
        <v>0</v>
      </c>
      <c r="D17" s="308">
        <f>SUMIF('ПО КОРИСНИЦИМА'!$G$16:$G$1902,"Функција 060:",'ПО КОРИСНИЦИМА'!$I$16:$I$1902)</f>
        <v>0</v>
      </c>
      <c r="E17" s="319">
        <v>0</v>
      </c>
      <c r="F17" s="308">
        <f>SUMIF('ПО КОРИСНИЦИМА'!$G$16:$G$1902,"Функција 060:",'ПО КОРИСНИЦИМА'!$L$16:$L$1902)</f>
        <v>0</v>
      </c>
      <c r="G17" s="308">
        <f>SUMIF('ПО КОРИСНИЦИМА'!$G$16:$G$1902,"Функција 060:",'ПО КОРИСНИЦИМА'!$M$16:$M$1902)</f>
        <v>0</v>
      </c>
      <c r="H17" s="308">
        <v>0</v>
      </c>
      <c r="I17" s="318">
        <f t="shared" si="0"/>
        <v>0</v>
      </c>
      <c r="J17" s="374">
        <f t="shared" si="1"/>
        <v>0</v>
      </c>
      <c r="K17" s="318">
        <v>0</v>
      </c>
    </row>
    <row r="18" spans="1:11" ht="22.5">
      <c r="A18" s="87" t="s">
        <v>3872</v>
      </c>
      <c r="B18" s="89" t="s">
        <v>3873</v>
      </c>
      <c r="C18" s="307">
        <f>SUMIF('ПО КОРИСНИЦИМА'!$G$16:$G$1902,"Функција 070:",'ПО КОРИСНИЦИМА'!$H$16:$H$1902)</f>
        <v>900000</v>
      </c>
      <c r="D18" s="307">
        <f>SUMIF('ПО КОРИСНИЦИМА'!$G$16:$G$1902,"Функција 070:",'ПО КОРИСНИЦИМА'!$I$16:$I$1902)</f>
        <v>1930479.65</v>
      </c>
      <c r="E18" s="319">
        <f>D18/C18</f>
        <v>2.144977388888889</v>
      </c>
      <c r="F18" s="308">
        <f>SUMIF('ПО КОРИСНИЦИМА'!$G$16:$G$1902,"Функција 070:",'ПО КОРИСНИЦИМА'!$L$16:$L$1902)+2199155</f>
        <v>14878345</v>
      </c>
      <c r="G18" s="308">
        <f>SUMIF('ПО КОРИСНИЦИМА'!$G$16:$G$1902,"Функција 070:",'ПО КОРИСНИЦИМА'!$M$16:$M$1902)</f>
        <v>6417346.3499999996</v>
      </c>
      <c r="H18" s="308">
        <v>0</v>
      </c>
      <c r="I18" s="382">
        <f t="shared" si="0"/>
        <v>15778345</v>
      </c>
      <c r="J18" s="375">
        <f t="shared" si="1"/>
        <v>8347826</v>
      </c>
      <c r="K18" s="314">
        <f>J18/I18</f>
        <v>0.52906854299357764</v>
      </c>
    </row>
    <row r="19" spans="1:11">
      <c r="A19" s="87" t="s">
        <v>3874</v>
      </c>
      <c r="B19" s="89" t="s">
        <v>3875</v>
      </c>
      <c r="C19" s="308">
        <f>SUMIF('ПО КОРИСНИЦИМА'!$G$16:$G$1902,"Функција 080:",'ПО КОРИСНИЦИМА'!$H$16:$H$1902)</f>
        <v>0</v>
      </c>
      <c r="D19" s="308">
        <f>SUMIF('ПО КОРИСНИЦИМА'!$G$16:$G$1902,"Функција 080:",'ПО КОРИСНИЦИМА'!$I$16:$I$1902)</f>
        <v>0</v>
      </c>
      <c r="E19" s="319">
        <v>0</v>
      </c>
      <c r="F19" s="308">
        <f>SUMIF('ПО КОРИСНИЦИМА'!$G$16:$G$1902,"Функција 080:",'ПО КОРИСНИЦИМА'!$L$16:$L$1902)</f>
        <v>0</v>
      </c>
      <c r="G19" s="308">
        <f>SUMIF('ПО КОРИСНИЦИМА'!$G$16:$G$1902,"Функција 080:",'ПО КОРИСНИЦИМА'!$M$16:$M$1902)</f>
        <v>0</v>
      </c>
      <c r="H19" s="308">
        <v>0</v>
      </c>
      <c r="I19" s="318">
        <f t="shared" si="0"/>
        <v>0</v>
      </c>
      <c r="J19" s="374">
        <f t="shared" si="1"/>
        <v>0</v>
      </c>
      <c r="K19" s="318">
        <v>0</v>
      </c>
    </row>
    <row r="20" spans="1:11" ht="22.5">
      <c r="A20" s="87" t="s">
        <v>3876</v>
      </c>
      <c r="B20" s="89" t="s">
        <v>104</v>
      </c>
      <c r="C20" s="307">
        <f>SUMIF('ПО КОРИСНИЦИМА'!$G$16:$G$1902,"Функција 090:",'ПО КОРИСНИЦИМА'!$H$16:$H$1902)</f>
        <v>14500000</v>
      </c>
      <c r="D20" s="304">
        <f>SUMIF('ПО КОРИСНИЦИМА'!$G$16:$G$1902,"Функција 090:",'ПО КОРИСНИЦИМА'!$I$16:$I$1902)</f>
        <v>8036099.3100000005</v>
      </c>
      <c r="E20" s="319">
        <v>0</v>
      </c>
      <c r="F20" s="308">
        <f>SUMIF('ПО КОРИСНИЦИМА'!$G$16:$G$1902,"Функција 090:",'ПО КОРИСНИЦИМА'!$L$16:$L$1902)</f>
        <v>117954</v>
      </c>
      <c r="G20" s="308">
        <f>SUMIF('ПО КОРИСНИЦИМА'!$G$16:$G$1902,"Функција 090:",'ПО КОРИСНИЦИМА'!$M$16:$M$1902)</f>
        <v>0</v>
      </c>
      <c r="H20" s="308">
        <v>0</v>
      </c>
      <c r="I20" s="318">
        <f t="shared" si="0"/>
        <v>14617954</v>
      </c>
      <c r="J20" s="374">
        <f t="shared" si="1"/>
        <v>8036099.3100000005</v>
      </c>
      <c r="K20" s="318">
        <v>0</v>
      </c>
    </row>
    <row r="21" spans="1:11">
      <c r="A21" s="90" t="s">
        <v>3877</v>
      </c>
      <c r="B21" s="91" t="s">
        <v>105</v>
      </c>
      <c r="C21" s="324">
        <f>SUM(C22:C37)</f>
        <v>183464502</v>
      </c>
      <c r="D21" s="324">
        <f>SUM(D22:D37)</f>
        <v>90545489.590000033</v>
      </c>
      <c r="E21" s="315">
        <f>D21/C21</f>
        <v>0.49353138401672947</v>
      </c>
      <c r="F21" s="325">
        <f>SUM(F22:F37)</f>
        <v>44098469</v>
      </c>
      <c r="G21" s="324" t="e">
        <f>SUM(G22:G37)</f>
        <v>#REF!</v>
      </c>
      <c r="H21" s="324" t="e">
        <f>G21/F21</f>
        <v>#REF!</v>
      </c>
      <c r="I21" s="383">
        <f>C21+F21</f>
        <v>227562971</v>
      </c>
      <c r="J21" s="376" t="e">
        <f>D21+G21</f>
        <v>#REF!</v>
      </c>
      <c r="K21" s="317" t="e">
        <f>J21/I21</f>
        <v>#REF!</v>
      </c>
    </row>
    <row r="22" spans="1:11" ht="23.25">
      <c r="A22" s="92" t="s">
        <v>3878</v>
      </c>
      <c r="B22" s="93" t="s">
        <v>3879</v>
      </c>
      <c r="C22" s="307">
        <f>SUMIF('ПО КОРИСНИЦИМА'!$G$16:$G$1902,"Функција 110:",'ПО КОРИСНИЦИМА'!$H$16:$H$1902)</f>
        <v>21030747</v>
      </c>
      <c r="D22" s="307">
        <f>SUMIF('ПО КОРИСНИЦИМА'!$G$16:$G$1902,"Функција 110:",'ПО КОРИСНИЦИМА'!$I$16:$I$1902)</f>
        <v>11394836.160000002</v>
      </c>
      <c r="E22" s="319">
        <f>D22/C22</f>
        <v>0.5418179468375518</v>
      </c>
      <c r="F22" s="308">
        <f>SUMIF('ПО КОРИСНИЦИМА'!$G$16:$G$1902,"Функција 110:",'ПО КОРИСНИЦИМА'!$L$16:$L$1902)</f>
        <v>0</v>
      </c>
      <c r="G22" s="308">
        <f>SUMIF('ПО КОРИСНИЦИМА'!$G$16:$G$1902,"Функција 110:",'ПО КОРИСНИЦИМА'!$M$16:$M$1902)</f>
        <v>0</v>
      </c>
      <c r="H22" s="308">
        <v>0</v>
      </c>
      <c r="I22" s="384">
        <f t="shared" ref="I22:I37" si="2">SUM(F22,C22)</f>
        <v>21030747</v>
      </c>
      <c r="J22" s="377">
        <f t="shared" ref="J22:J37" si="3">SUM(G22,D22)</f>
        <v>11394836.160000002</v>
      </c>
      <c r="K22" s="314">
        <f>J22/I22</f>
        <v>0.5418179468375518</v>
      </c>
    </row>
    <row r="23" spans="1:11" hidden="1">
      <c r="A23" s="94" t="s">
        <v>3880</v>
      </c>
      <c r="B23" s="93" t="s">
        <v>107</v>
      </c>
      <c r="C23" s="308">
        <f>SUMIF('ПО КОРИСНИЦИМА'!$G$16:$G$1902,"Функција 111:",'ПО КОРИСНИЦИМА'!$H$16:$H$1902)</f>
        <v>0</v>
      </c>
      <c r="D23" s="308">
        <f>SUMIF('ПО КОРИСНИЦИМА'!$G$16:$G$1902,"Функција 111:",'ПО КОРИСНИЦИМА'!$H$16:$H$1902)</f>
        <v>0</v>
      </c>
      <c r="E23" s="319">
        <v>0</v>
      </c>
      <c r="F23" s="308">
        <f>SUMIF('ПО КОРИСНИЦИМА'!$G$16:$G$1902,"Функција 111:",'ПО КОРИСНИЦИМА'!$L$16:$L$1902)</f>
        <v>0</v>
      </c>
      <c r="G23" s="308">
        <f>SUMIF('ПО КОРИСНИЦИМА'!$G$16:$G$1902,"Функција 111:",'ПО КОРИСНИЦИМА'!$M$16:$M$1902)</f>
        <v>0</v>
      </c>
      <c r="H23" s="308">
        <v>0</v>
      </c>
      <c r="I23" s="318">
        <f t="shared" si="2"/>
        <v>0</v>
      </c>
      <c r="J23" s="374">
        <f t="shared" si="3"/>
        <v>0</v>
      </c>
      <c r="K23" s="318">
        <v>0</v>
      </c>
    </row>
    <row r="24" spans="1:11" hidden="1">
      <c r="A24" s="94" t="s">
        <v>3881</v>
      </c>
      <c r="B24" s="93" t="s">
        <v>108</v>
      </c>
      <c r="C24" s="308">
        <f>SUMIF('ПО КОРИСНИЦИМА'!$G$16:$G$1902,"Функција 112:",'ПО КОРИСНИЦИМА'!$H$16:$H$1902)</f>
        <v>0</v>
      </c>
      <c r="D24" s="308">
        <f>SUMIF('ПО КОРИСНИЦИМА'!$G$16:$G$1902,"Функција 112:",'ПО КОРИСНИЦИМА'!$H$16:$H$1902)</f>
        <v>0</v>
      </c>
      <c r="E24" s="319">
        <v>0</v>
      </c>
      <c r="F24" s="308">
        <f>SUMIF('ПО КОРИСНИЦИМА'!$G$16:$G$1902,"Функција 112:",'ПО КОРИСНИЦИМА'!$L$16:$L$1902)</f>
        <v>0</v>
      </c>
      <c r="G24" s="308">
        <f>SUMIF('ПО КОРИСНИЦИМА'!$G$16:$G$1902,"Функција 112:",'ПО КОРИСНИЦИМА'!$M$16:$M$1902)</f>
        <v>0</v>
      </c>
      <c r="H24" s="308">
        <v>0</v>
      </c>
      <c r="I24" s="318">
        <f t="shared" si="2"/>
        <v>0</v>
      </c>
      <c r="J24" s="374">
        <f t="shared" si="3"/>
        <v>0</v>
      </c>
      <c r="K24" s="318">
        <v>0</v>
      </c>
    </row>
    <row r="25" spans="1:11" hidden="1">
      <c r="A25" s="94" t="s">
        <v>3882</v>
      </c>
      <c r="B25" s="93" t="s">
        <v>109</v>
      </c>
      <c r="C25" s="308">
        <f>SUMIF('ПО КОРИСНИЦИМА'!$G$16:$G$1902,"Функција 113:",'ПО КОРИСНИЦИМА'!$H$16:$H$1902)</f>
        <v>0</v>
      </c>
      <c r="D25" s="308">
        <f>SUMIF('ПО КОРИСНИЦИМА'!$G$16:$G$1902,"Функција 113:",'ПО КОРИСНИЦИМА'!$H$16:$H$1902)</f>
        <v>0</v>
      </c>
      <c r="E25" s="319">
        <v>0</v>
      </c>
      <c r="F25" s="308">
        <f>SUMIF('ПО КОРИСНИЦИМА'!$G$16:$G$1902,"Функција 113:",'ПО КОРИСНИЦИМА'!$L$16:$L$1902)</f>
        <v>0</v>
      </c>
      <c r="G25" s="308">
        <f>SUMIF('ПО КОРИСНИЦИМА'!$G$16:$G$1902,"Функција 113:",'ПО КОРИСНИЦИМА'!$M$16:$M$1902)</f>
        <v>0</v>
      </c>
      <c r="H25" s="308">
        <v>0</v>
      </c>
      <c r="I25" s="318">
        <f t="shared" si="2"/>
        <v>0</v>
      </c>
      <c r="J25" s="374">
        <f t="shared" si="3"/>
        <v>0</v>
      </c>
      <c r="K25" s="318">
        <v>0</v>
      </c>
    </row>
    <row r="26" spans="1:11">
      <c r="A26" s="92" t="s">
        <v>3883</v>
      </c>
      <c r="B26" s="93" t="s">
        <v>3884</v>
      </c>
      <c r="C26" s="308">
        <f>SUMIF('ПО КОРИСНИЦИМА'!$G$16:$G$1902,"Функција 120:",'ПО КОРИСНИЦИМА'!$H$16:$H$1902)</f>
        <v>0</v>
      </c>
      <c r="D26" s="308">
        <f>SUMIF('ПО КОРИСНИЦИМА'!$G$16:$G$1902,"Функција 120:",'ПО КОРИСНИЦИМА'!$H$16:$H$1902)</f>
        <v>0</v>
      </c>
      <c r="E26" s="319">
        <v>0</v>
      </c>
      <c r="F26" s="308">
        <f>SUMIF('ПО КОРИСНИЦИМА'!$G$16:$G$1902,"Функција 120:",'ПО КОРИСНИЦИМА'!$L$16:$L$1902)</f>
        <v>0</v>
      </c>
      <c r="G26" s="308">
        <f>SUMIF('ПО КОРИСНИЦИМА'!$G$16:$G$1902,"Функција 120:",'ПО КОРИСНИЦИМА'!$M$16:$M$1902)</f>
        <v>0</v>
      </c>
      <c r="H26" s="308">
        <v>0</v>
      </c>
      <c r="I26" s="318">
        <f t="shared" si="2"/>
        <v>0</v>
      </c>
      <c r="J26" s="374">
        <f t="shared" si="3"/>
        <v>0</v>
      </c>
      <c r="K26" s="318">
        <v>0</v>
      </c>
    </row>
    <row r="27" spans="1:11" ht="23.25">
      <c r="A27" s="94" t="s">
        <v>3885</v>
      </c>
      <c r="B27" s="93" t="s">
        <v>111</v>
      </c>
      <c r="C27" s="308">
        <f>SUMIF('ПО КОРИСНИЦИМА'!$G$16:$G$1902,"Функција 121:",'ПО КОРИСНИЦИМА'!$H$16:$H$1902)</f>
        <v>0</v>
      </c>
      <c r="D27" s="308">
        <f>SUMIF('ПО КОРИСНИЦИМА'!$G$16:$G$1902,"Функција 121:",'ПО КОРИСНИЦИМА'!$H$16:$H$1902)</f>
        <v>0</v>
      </c>
      <c r="E27" s="319">
        <v>0</v>
      </c>
      <c r="F27" s="308">
        <f>SUMIF('ПО КОРИСНИЦИМА'!$G$16:$G$1902,"Функција 121:",'ПО КОРИСНИЦИМА'!$L$16:$L$1902)</f>
        <v>0</v>
      </c>
      <c r="G27" s="308">
        <f>SUMIF('ПО КОРИСНИЦИМА'!$G$16:$G$1902,"Функција 121:",'ПО КОРИСНИЦИМА'!$M$16:$M$1902)</f>
        <v>0</v>
      </c>
      <c r="H27" s="308">
        <v>0</v>
      </c>
      <c r="I27" s="318">
        <f t="shared" si="2"/>
        <v>0</v>
      </c>
      <c r="J27" s="374">
        <f t="shared" si="3"/>
        <v>0</v>
      </c>
      <c r="K27" s="318">
        <v>0</v>
      </c>
    </row>
    <row r="28" spans="1:11" ht="23.25">
      <c r="A28" s="94" t="s">
        <v>3886</v>
      </c>
      <c r="B28" s="93" t="s">
        <v>112</v>
      </c>
      <c r="C28" s="308">
        <f>SUMIF('ПО КОРИСНИЦИМА'!$G$16:$G$1902,"Функција 122:",'ПО КОРИСНИЦИМА'!$H$16:$H$1902)</f>
        <v>0</v>
      </c>
      <c r="D28" s="308">
        <f>SUMIF('ПО КОРИСНИЦИМА'!$G$16:$G$1902,"Функција 122:",'ПО КОРИСНИЦИМА'!$H$16:$H$1902)</f>
        <v>0</v>
      </c>
      <c r="E28" s="319">
        <v>0</v>
      </c>
      <c r="F28" s="308">
        <f>SUMIF('ПО КОРИСНИЦИМА'!$G$16:$G$1902,"Функција 122:",'ПО КОРИСНИЦИМА'!$L$16:$L$1902)</f>
        <v>0</v>
      </c>
      <c r="G28" s="308">
        <f>SUMIF('ПО КОРИСНИЦИМА'!$G$16:$G$1902,"Функција 122:",'ПО КОРИСНИЦИМА'!$M$16:$M$1902)</f>
        <v>0</v>
      </c>
      <c r="H28" s="308">
        <v>0</v>
      </c>
      <c r="I28" s="318">
        <f t="shared" si="2"/>
        <v>0</v>
      </c>
      <c r="J28" s="374">
        <f t="shared" si="3"/>
        <v>0</v>
      </c>
      <c r="K28" s="318">
        <v>0</v>
      </c>
    </row>
    <row r="29" spans="1:11">
      <c r="A29" s="92" t="s">
        <v>3887</v>
      </c>
      <c r="B29" s="93" t="s">
        <v>3888</v>
      </c>
      <c r="C29" s="307">
        <f>SUMIF('ПО КОРИСНИЦИМА'!$G$16:$G$1902,"Функција 130:",'ПО КОРИСНИЦИМА'!$H$16:$H$1902)</f>
        <v>139478863</v>
      </c>
      <c r="D29" s="307">
        <f>SUMIF('ПО КОРИСНИЦИМА'!$G$16:$G$1902,"Функција 130:",'ПО КОРИСНИЦИМА'!$I$16:$I$1902)</f>
        <v>72353628.550000027</v>
      </c>
      <c r="E29" s="319">
        <f>D29/C29</f>
        <v>0.51874260367321767</v>
      </c>
      <c r="F29" s="307">
        <f>SUMIF('ПО КОРИСНИЦИМА'!$G$16:$G$1902,"Функција 130:",'ПО КОРИСНИЦИМА'!$L$16:$L$1902)-2199155</f>
        <v>44098469</v>
      </c>
      <c r="G29" s="307">
        <f>SUMIF('ПО КОРИСНИЦИМА'!$G$16:$G$1902,"Функција 130:",'ПО КОРИСНИЦИМА'!$M$16:$M$1902)</f>
        <v>823126.6100000001</v>
      </c>
      <c r="H29" s="319">
        <f>G29/F29</f>
        <v>1.8665650501381355E-2</v>
      </c>
      <c r="I29" s="382">
        <f t="shared" si="2"/>
        <v>183577332</v>
      </c>
      <c r="J29" s="375">
        <f t="shared" si="3"/>
        <v>73176755.160000026</v>
      </c>
      <c r="K29" s="314">
        <f>J29/I29</f>
        <v>0.3986154192501285</v>
      </c>
    </row>
    <row r="30" spans="1:11">
      <c r="A30" s="94" t="s">
        <v>3889</v>
      </c>
      <c r="B30" s="93" t="s">
        <v>114</v>
      </c>
      <c r="C30" s="308">
        <f>SUMIF('ПО КОРИСНИЦИМА'!$G$16:$G$1902,"Функција 131:",'ПО КОРИСНИЦИМА'!$H$16:$H$1902)</f>
        <v>0</v>
      </c>
      <c r="D30" s="308">
        <f>SUMIF('ПО КОРИСНИЦИМА'!$G$16:$G$1902,"Функција 131:",'ПО КОРИСНИЦИМА'!$H$16:$H$1902)</f>
        <v>0</v>
      </c>
      <c r="E30" s="319">
        <v>0</v>
      </c>
      <c r="F30" s="308">
        <f>SUMIF('ПО КОРИСНИЦИМА'!$G$16:$G$1902,"Функција 131:",'ПО КОРИСНИЦИМА'!$L$16:$L$1902)</f>
        <v>0</v>
      </c>
      <c r="G30" s="308">
        <f>SUMIF('ПО КОРИСНИЦИМА'!$G$16:$G$1902,"Функција 131:",'ПО КОРИСНИЦИМА'!$M$16:$M$1902)</f>
        <v>0</v>
      </c>
      <c r="H30" s="308">
        <v>0</v>
      </c>
      <c r="I30" s="318">
        <f t="shared" si="2"/>
        <v>0</v>
      </c>
      <c r="J30" s="374">
        <f t="shared" si="3"/>
        <v>0</v>
      </c>
      <c r="K30" s="318">
        <f>SUM(H30,E30)</f>
        <v>0</v>
      </c>
    </row>
    <row r="31" spans="1:11">
      <c r="A31" s="94" t="s">
        <v>3890</v>
      </c>
      <c r="B31" s="93" t="s">
        <v>115</v>
      </c>
      <c r="C31" s="308">
        <f>SUMIF('ПО КОРИСНИЦИМА'!$G$16:$G$1902,"Функција 132:",'ПО КОРИСНИЦИМА'!$H$16:$H$1902)</f>
        <v>0</v>
      </c>
      <c r="D31" s="308">
        <f>SUMIF('ПО КОРИСНИЦИМА'!$G$16:$G$1902,"Функција 132:",'ПО КОРИСНИЦИМА'!$H$16:$H$1902)</f>
        <v>0</v>
      </c>
      <c r="E31" s="319">
        <v>0</v>
      </c>
      <c r="F31" s="308">
        <f>SUMIF('ПО КОРИСНИЦИМА'!$G$16:$G$1902,"Функција 132:",'ПО КОРИСНИЦИМА'!$L$16:$L$1902)</f>
        <v>0</v>
      </c>
      <c r="G31" s="308">
        <f>SUMIF('ПО КОРИСНИЦИМА'!$G$16:$G$1902,"Функција 132:",'ПО КОРИСНИЦИМА'!$M$16:$M$1902)</f>
        <v>0</v>
      </c>
      <c r="H31" s="308">
        <v>0</v>
      </c>
      <c r="I31" s="318">
        <f t="shared" si="2"/>
        <v>0</v>
      </c>
      <c r="J31" s="374">
        <f t="shared" si="3"/>
        <v>0</v>
      </c>
      <c r="K31" s="318">
        <f>SUM(H31,E31)</f>
        <v>0</v>
      </c>
    </row>
    <row r="32" spans="1:11">
      <c r="A32" s="94" t="s">
        <v>3891</v>
      </c>
      <c r="B32" s="93" t="s">
        <v>116</v>
      </c>
      <c r="C32" s="308">
        <f>SUMIF('ПО КОРИСНИЦИМА'!$G$16:$G$1902,"Функција 133:",'ПО КОРИСНИЦИМА'!$H$16:$H$1902)</f>
        <v>800000</v>
      </c>
      <c r="D32" s="308">
        <f>SUMIF('ПО КОРИСНИЦИМА'!$G$16:$G$1902,"Функција 133:",'ПО КОРИСНИЦИМА'!$I$16:$I$1902)</f>
        <v>0</v>
      </c>
      <c r="E32" s="319">
        <v>0</v>
      </c>
      <c r="F32" s="308">
        <f>SUMIF('ПО КОРИСНИЦИМА'!$G$16:$G$1902,"Функција 133:",'ПО КОРИСНИЦИМА'!$L$16:$L$1902)</f>
        <v>0</v>
      </c>
      <c r="G32" s="308" t="e">
        <f>SUMIF('ПО КОРИСНИЦИМА'!$G$16:$G$1902,"Функција 133:",'ПО КОРИСНИЦИМА'!$M$16:$M$1902)</f>
        <v>#REF!</v>
      </c>
      <c r="H32" s="308">
        <v>0</v>
      </c>
      <c r="I32" s="318">
        <f t="shared" si="2"/>
        <v>800000</v>
      </c>
      <c r="J32" s="374" t="e">
        <f t="shared" si="3"/>
        <v>#REF!</v>
      </c>
      <c r="K32" s="318">
        <f>SUM(H32,E32)</f>
        <v>0</v>
      </c>
    </row>
    <row r="33" spans="1:11">
      <c r="A33" s="92" t="s">
        <v>3892</v>
      </c>
      <c r="B33" s="93" t="s">
        <v>3893</v>
      </c>
      <c r="C33" s="308">
        <f>SUMIF('ПО КОРИСНИЦИМА'!$G$16:$G$1902,"Функција 140:",'ПО КОРИСНИЦИМА'!$H$16:$H$1902)</f>
        <v>0</v>
      </c>
      <c r="D33" s="308">
        <f>SUMIF('ПО КОРИСНИЦИМА'!$G$16:$G$1902,"Функција 140:",'ПО КОРИСНИЦИМА'!$H$16:$H$1902)</f>
        <v>0</v>
      </c>
      <c r="E33" s="319">
        <v>0</v>
      </c>
      <c r="F33" s="308">
        <f>SUMIF('ПО КОРИСНИЦИМА'!$G$16:$G$1902,"Функција 140:",'ПО КОРИСНИЦИМА'!$L$16:$L$1902)</f>
        <v>0</v>
      </c>
      <c r="G33" s="308">
        <f>SUMIF('ПО КОРИСНИЦИМА'!$G$16:$G$1902,"Функција 140:",'ПО КОРИСНИЦИМА'!$M$16:$M$1902)</f>
        <v>0</v>
      </c>
      <c r="H33" s="308">
        <v>0</v>
      </c>
      <c r="I33" s="318">
        <f t="shared" si="2"/>
        <v>0</v>
      </c>
      <c r="J33" s="374">
        <f t="shared" si="3"/>
        <v>0</v>
      </c>
      <c r="K33" s="318">
        <f>SUM(H33,E33)</f>
        <v>0</v>
      </c>
    </row>
    <row r="34" spans="1:11">
      <c r="A34" s="92" t="s">
        <v>3894</v>
      </c>
      <c r="B34" s="93" t="s">
        <v>3895</v>
      </c>
      <c r="C34" s="308">
        <f>SUMIF('ПО КОРИСНИЦИМА'!$G$16:$G$1902,"Функција 150:",'ПО КОРИСНИЦИМА'!$H$16:$H$1902)</f>
        <v>0</v>
      </c>
      <c r="D34" s="308">
        <f>SUMIF('ПО КОРИСНИЦИМА'!$G$16:$G$1902,"Функција 150:",'ПО КОРИСНИЦИМА'!$H$16:$H$1902)</f>
        <v>0</v>
      </c>
      <c r="E34" s="319">
        <v>0</v>
      </c>
      <c r="F34" s="308">
        <f>SUMIF('ПО КОРИСНИЦИМА'!$G$16:$G$1902,"Функција 150:",'ПО КОРИСНИЦИМА'!$L$16:$L$1902)</f>
        <v>0</v>
      </c>
      <c r="G34" s="308">
        <f>SUMIF('ПО КОРИСНИЦИМА'!$G$16:$G$1902,"Функција 150:",'ПО КОРИСНИЦИМА'!$M$16:$M$1902)</f>
        <v>0</v>
      </c>
      <c r="H34" s="308">
        <v>0</v>
      </c>
      <c r="I34" s="318">
        <f t="shared" si="2"/>
        <v>0</v>
      </c>
      <c r="J34" s="374">
        <f t="shared" si="3"/>
        <v>0</v>
      </c>
      <c r="K34" s="318">
        <f>SUM(H34,E34)</f>
        <v>0</v>
      </c>
    </row>
    <row r="35" spans="1:11" ht="23.25">
      <c r="A35" s="92" t="s">
        <v>3896</v>
      </c>
      <c r="B35" s="93" t="s">
        <v>3897</v>
      </c>
      <c r="C35" s="307">
        <f>SUMIF('ПО КОРИСНИЦИМА'!$G$16:$G$1902,"Функција 160:",'ПО КОРИСНИЦИМА'!$H$16:$H$1902)</f>
        <v>15509892</v>
      </c>
      <c r="D35" s="307">
        <f>SUMIF('ПО КОРИСНИЦИМА'!$G$16:$G$1902,"Функција 160:",'ПО КОРИСНИЦИМА'!$I$16:$I$1902)</f>
        <v>744418.45000000007</v>
      </c>
      <c r="E35" s="319">
        <f>D35/C35</f>
        <v>4.7996365803191929E-2</v>
      </c>
      <c r="F35" s="308">
        <f>SUMIF('ПО КОРИСНИЦИМА'!$G$16:$G$1902,"Функција 160:",'ПО КОРИСНИЦИМА'!$L$16:$L$1902)</f>
        <v>0</v>
      </c>
      <c r="G35" s="308">
        <f>SUMIF('ПО КОРИСНИЦИМА'!$G$16:$G$1902,"Функција 160:",'ПО КОРИСНИЦИМА'!$M$16:$M$1902)</f>
        <v>0</v>
      </c>
      <c r="H35" s="308">
        <v>0</v>
      </c>
      <c r="I35" s="382">
        <f t="shared" si="2"/>
        <v>15509892</v>
      </c>
      <c r="J35" s="375">
        <f t="shared" si="3"/>
        <v>744418.45000000007</v>
      </c>
      <c r="K35" s="314">
        <f>J35/I35</f>
        <v>4.7996365803191929E-2</v>
      </c>
    </row>
    <row r="36" spans="1:11">
      <c r="A36" s="92" t="s">
        <v>3898</v>
      </c>
      <c r="B36" s="93" t="s">
        <v>3899</v>
      </c>
      <c r="C36" s="307">
        <f>SUMIF('ПО КОРИСНИЦИМА'!$G$16:$G$1902,"Функција 170:",'ПО КОРИСНИЦИМА'!$H$16:$H$1902)</f>
        <v>6645000</v>
      </c>
      <c r="D36" s="308">
        <f>SUMIF('ПО КОРИСНИЦИМА'!$G$16:$G$1902,"Функција 170:",'ПО КОРИСНИЦИМА'!$I$16:$I$1902)</f>
        <v>6052606.4300000006</v>
      </c>
      <c r="E36" s="319">
        <v>0</v>
      </c>
      <c r="F36" s="308">
        <f>SUMIF('ПО КОРИСНИЦИМА'!$G$16:$G$1902,"Функција 170:",'ПО КОРИСНИЦИМА'!$L$16:$L$1902)</f>
        <v>0</v>
      </c>
      <c r="G36" s="308">
        <f>SUMIF('ПО КОРИСНИЦИМА'!$G$16:$G$1902,"Функција 170:",'ПО КОРИСНИЦИМА'!$M$16:$M$1902)</f>
        <v>0</v>
      </c>
      <c r="H36" s="308">
        <v>0</v>
      </c>
      <c r="I36" s="318">
        <f t="shared" si="2"/>
        <v>6645000</v>
      </c>
      <c r="J36" s="374">
        <f t="shared" si="3"/>
        <v>6052606.4300000006</v>
      </c>
      <c r="K36" s="318">
        <f>SUM(H36,E36)</f>
        <v>0</v>
      </c>
    </row>
    <row r="37" spans="1:11" ht="23.25">
      <c r="A37" s="92" t="s">
        <v>3900</v>
      </c>
      <c r="B37" s="93" t="s">
        <v>121</v>
      </c>
      <c r="C37" s="308">
        <f>SUMIF('ПО КОРИСНИЦИМА'!$G$16:$G$1902,"Функција 180:",'ПО КОРИСНИЦИМА'!$H$16:$H$1902)</f>
        <v>0</v>
      </c>
      <c r="D37" s="308">
        <f>SUMIF('ПО КОРИСНИЦИМА'!$G$16:$G$1902,"Функција 180:",'ПО КОРИСНИЦИМА'!$H$16:$H$1902)</f>
        <v>0</v>
      </c>
      <c r="E37" s="319">
        <v>0</v>
      </c>
      <c r="F37" s="308">
        <f>SUMIF('ПО КОРИСНИЦИМА'!$G$16:$G$1902,"Функција 180:",'ПО КОРИСНИЦИМА'!$L$16:$L$1902)</f>
        <v>0</v>
      </c>
      <c r="G37" s="308">
        <f>SUMIF('ПО КОРИСНИЦИМА'!$G$16:$G$1902,"Функција 180:",'ПО КОРИСНИЦИМА'!$M$16:$M$1902)</f>
        <v>0</v>
      </c>
      <c r="H37" s="308">
        <v>0</v>
      </c>
      <c r="I37" s="318">
        <f t="shared" si="2"/>
        <v>0</v>
      </c>
      <c r="J37" s="374">
        <f t="shared" si="3"/>
        <v>0</v>
      </c>
      <c r="K37" s="318">
        <f>SUM(H37,E37)</f>
        <v>0</v>
      </c>
    </row>
    <row r="38" spans="1:11">
      <c r="A38" s="90" t="s">
        <v>3901</v>
      </c>
      <c r="B38" s="95" t="s">
        <v>128</v>
      </c>
      <c r="C38" s="324">
        <f>SUM(C39:C44)</f>
        <v>500000</v>
      </c>
      <c r="D38" s="324">
        <f>SUM(D39:D44)</f>
        <v>51800.4</v>
      </c>
      <c r="E38" s="315"/>
      <c r="F38" s="316">
        <f>SUM(F39:F44)</f>
        <v>0</v>
      </c>
      <c r="G38" s="316"/>
      <c r="H38" s="316">
        <v>0</v>
      </c>
      <c r="I38" s="385">
        <f>C38+F38</f>
        <v>500000</v>
      </c>
      <c r="J38" s="378"/>
      <c r="K38" s="320"/>
    </row>
    <row r="39" spans="1:11">
      <c r="A39" s="92" t="s">
        <v>3902</v>
      </c>
      <c r="B39" s="93" t="s">
        <v>3903</v>
      </c>
      <c r="C39" s="308">
        <f>SUMIF('ПО КОРИСНИЦИМА'!$G$16:$G$1902,"Функција 310:",'ПО КОРИСНИЦИМА'!$H$16:$H$1902)</f>
        <v>0</v>
      </c>
      <c r="D39" s="308"/>
      <c r="E39" s="319"/>
      <c r="F39" s="308">
        <f>SUMIF('ПО КОРИСНИЦИМА'!$G$16:$G$1902,"Функција 310:",'ПО КОРИСНИЦИМА'!$L$16:$L$1902)</f>
        <v>0</v>
      </c>
      <c r="G39" s="308"/>
      <c r="H39" s="308">
        <v>0</v>
      </c>
      <c r="I39" s="318">
        <f t="shared" ref="I39:I44" si="4">SUM(F39,C39)</f>
        <v>0</v>
      </c>
      <c r="J39" s="374"/>
      <c r="K39" s="318"/>
    </row>
    <row r="40" spans="1:11">
      <c r="A40" s="92" t="s">
        <v>3904</v>
      </c>
      <c r="B40" s="93" t="s">
        <v>3905</v>
      </c>
      <c r="C40" s="308">
        <f>SUMIF('ПО КОРИСНИЦИМА'!$G$16:$G$1902,"Функција 320:",'ПО КОРИСНИЦИМА'!$H$16:$H$1902)</f>
        <v>0</v>
      </c>
      <c r="D40" s="308"/>
      <c r="E40" s="319"/>
      <c r="F40" s="308">
        <f>SUMIF('ПО КОРИСНИЦИМА'!$G$16:$G$1902,"Функција 320:",'ПО КОРИСНИЦИМА'!$L$16:$L$1902)</f>
        <v>0</v>
      </c>
      <c r="G40" s="308"/>
      <c r="H40" s="308">
        <v>0</v>
      </c>
      <c r="I40" s="318">
        <f t="shared" si="4"/>
        <v>0</v>
      </c>
      <c r="J40" s="374"/>
      <c r="K40" s="318"/>
    </row>
    <row r="41" spans="1:11">
      <c r="A41" s="92" t="s">
        <v>3906</v>
      </c>
      <c r="B41" s="93" t="s">
        <v>3907</v>
      </c>
      <c r="C41" s="308">
        <f>SUMIF('ПО КОРИСНИЦИМА'!$G$16:$G$1902,"Функција 330:",'ПО КОРИСНИЦИМА'!$H$16:$H$1902)</f>
        <v>0</v>
      </c>
      <c r="D41" s="308"/>
      <c r="E41" s="319"/>
      <c r="F41" s="308">
        <f>SUMIF('ПО КОРИСНИЦИМА'!$G$16:$G$1902,"Функција 330:",'ПО КОРИСНИЦИМА'!$L$16:$L$1902)</f>
        <v>0</v>
      </c>
      <c r="G41" s="308"/>
      <c r="H41" s="308">
        <v>0</v>
      </c>
      <c r="I41" s="318">
        <f t="shared" si="4"/>
        <v>0</v>
      </c>
      <c r="J41" s="374"/>
      <c r="K41" s="318"/>
    </row>
    <row r="42" spans="1:11">
      <c r="A42" s="92" t="s">
        <v>3908</v>
      </c>
      <c r="B42" s="93" t="s">
        <v>3909</v>
      </c>
      <c r="C42" s="308">
        <f>SUMIF('ПО КОРИСНИЦИМА'!$G$16:$G$1902,"Функција 340:",'ПО КОРИСНИЦИМА'!$H$16:$H$1902)</f>
        <v>0</v>
      </c>
      <c r="D42" s="308"/>
      <c r="E42" s="319"/>
      <c r="F42" s="308">
        <f>SUMIF('ПО КОРИСНИЦИМА'!$G$16:$G$1902,"Функција 340:",'ПО КОРИСНИЦИМА'!$L$16:$L$1902)</f>
        <v>0</v>
      </c>
      <c r="G42" s="308"/>
      <c r="H42" s="308">
        <v>0</v>
      </c>
      <c r="I42" s="318">
        <f t="shared" si="4"/>
        <v>0</v>
      </c>
      <c r="J42" s="374"/>
      <c r="K42" s="318"/>
    </row>
    <row r="43" spans="1:11">
      <c r="A43" s="92" t="s">
        <v>3910</v>
      </c>
      <c r="B43" s="93" t="s">
        <v>3911</v>
      </c>
      <c r="C43" s="308">
        <f>SUMIF('ПО КОРИСНИЦИМА'!$G$16:$G$1902,"Функција 350:",'ПО КОРИСНИЦИМА'!$H$16:$H$1902)</f>
        <v>0</v>
      </c>
      <c r="D43" s="308"/>
      <c r="E43" s="319"/>
      <c r="F43" s="308">
        <f>SUMIF('ПО КОРИСНИЦИМА'!$G$16:$G$1902,"Функција 350:",'ПО КОРИСНИЦИМА'!$L$16:$L$1902)</f>
        <v>0</v>
      </c>
      <c r="G43" s="308"/>
      <c r="H43" s="308">
        <v>0</v>
      </c>
      <c r="I43" s="318">
        <f t="shared" si="4"/>
        <v>0</v>
      </c>
      <c r="J43" s="374"/>
      <c r="K43" s="318"/>
    </row>
    <row r="44" spans="1:11" ht="23.25">
      <c r="A44" s="92" t="s">
        <v>3912</v>
      </c>
      <c r="B44" s="93" t="s">
        <v>3913</v>
      </c>
      <c r="C44" s="307">
        <f>SUMIF('ПО КОРИСНИЦИМА'!$G$16:$G$1902,"Функција 360:",'ПО КОРИСНИЦИМА'!$H$16:$H$1902)</f>
        <v>500000</v>
      </c>
      <c r="D44" s="307">
        <f>SUMIF('ПО КОРИСНИЦИМА'!$G$16:$G$1902,"Функција 360:",'ПО КОРИСНИЦИМА'!$I$16:$I$1902)</f>
        <v>51800.4</v>
      </c>
      <c r="E44" s="319"/>
      <c r="F44" s="308">
        <f>SUMIF('ПО КОРИСНИЦИМА'!$G$16:$G$1902,"Функција 360:",'ПО КОРИСНИЦИМА'!$L$16:$L$1902)</f>
        <v>0</v>
      </c>
      <c r="G44" s="308"/>
      <c r="H44" s="308">
        <v>0</v>
      </c>
      <c r="I44" s="318">
        <f t="shared" si="4"/>
        <v>500000</v>
      </c>
      <c r="J44" s="374">
        <f>SUM(G44,D44)</f>
        <v>51800.4</v>
      </c>
      <c r="K44" s="318"/>
    </row>
    <row r="45" spans="1:11">
      <c r="A45" s="90" t="s">
        <v>3914</v>
      </c>
      <c r="B45" s="91" t="s">
        <v>134</v>
      </c>
      <c r="C45" s="324">
        <f>SUM(C46:C84)</f>
        <v>96857500</v>
      </c>
      <c r="D45" s="324">
        <f>SUM(D46:D84)</f>
        <v>61514380.190000013</v>
      </c>
      <c r="E45" s="315">
        <f>D45/C45</f>
        <v>0.63510187842965193</v>
      </c>
      <c r="F45" s="316">
        <f>SUM(F46:F84)</f>
        <v>102351705</v>
      </c>
      <c r="G45" s="316">
        <f>SUM(G46:G84)</f>
        <v>0</v>
      </c>
      <c r="H45" s="316">
        <v>0</v>
      </c>
      <c r="I45" s="383">
        <f>C45+F45</f>
        <v>199209205</v>
      </c>
      <c r="J45" s="376">
        <f>D45+G45</f>
        <v>61514380.190000013</v>
      </c>
      <c r="K45" s="317">
        <f>J45/I45</f>
        <v>0.30879286019940699</v>
      </c>
    </row>
    <row r="46" spans="1:11" ht="23.25">
      <c r="A46" s="92" t="s">
        <v>3761</v>
      </c>
      <c r="B46" s="96" t="s">
        <v>3915</v>
      </c>
      <c r="C46" s="308">
        <f>SUMIF('ПО КОРИСНИЦИМА'!$G$16:$G$1902,"Функција 410:",'ПО КОРИСНИЦИМА'!$H$16:$H$1902)</f>
        <v>0</v>
      </c>
      <c r="D46" s="308">
        <v>0</v>
      </c>
      <c r="E46" s="319">
        <v>0</v>
      </c>
      <c r="F46" s="308">
        <f>SUMIF('ПО КОРИСНИЦИМА'!$G$16:$G$1902,"Функција 410:",'ПО КОРИСНИЦИМА'!$L$16:$L$1902)</f>
        <v>0</v>
      </c>
      <c r="G46" s="308">
        <v>0</v>
      </c>
      <c r="H46" s="308">
        <v>0</v>
      </c>
      <c r="I46" s="318">
        <f t="shared" ref="I46:K48" si="5">SUM(F46,C46)</f>
        <v>0</v>
      </c>
      <c r="J46" s="374">
        <f t="shared" si="5"/>
        <v>0</v>
      </c>
      <c r="K46" s="318">
        <f t="shared" si="5"/>
        <v>0</v>
      </c>
    </row>
    <row r="47" spans="1:11">
      <c r="A47" s="94" t="s">
        <v>3916</v>
      </c>
      <c r="B47" s="96" t="s">
        <v>136</v>
      </c>
      <c r="C47" s="308">
        <f>SUMIF('ПО КОРИСНИЦИМА'!$G$16:$G$1902,"Функција 411:",'ПО КОРИСНИЦИМА'!$H$16:$H$1902)</f>
        <v>0</v>
      </c>
      <c r="D47" s="308">
        <f>SUMIF('ПО КОРИСНИЦИМА'!$G$16:$G$1902,"Функција 411:",'ПО КОРИСНИЦИМА'!$I$16:$I$1902)</f>
        <v>3240875.93</v>
      </c>
      <c r="E47" s="319">
        <v>0</v>
      </c>
      <c r="F47" s="308">
        <f>SUMIF('ПО КОРИСНИЦИМА'!$G$16:$G$1902,"Функција 411:",'ПО КОРИСНИЦИМА'!$L$16:$L$1902)</f>
        <v>0</v>
      </c>
      <c r="G47" s="308">
        <f>SUMIF('ПО КОРИСНИЦИМА'!$G$16:$G$1902,"Функција 411:",'ПО КОРИСНИЦИМА'!$M$16:$M$1902)</f>
        <v>0</v>
      </c>
      <c r="H47" s="308">
        <v>0</v>
      </c>
      <c r="I47" s="318">
        <f t="shared" si="5"/>
        <v>0</v>
      </c>
      <c r="J47" s="374">
        <f>SUM(G47,D47)</f>
        <v>3240875.93</v>
      </c>
      <c r="K47" s="318">
        <f t="shared" si="5"/>
        <v>0</v>
      </c>
    </row>
    <row r="48" spans="1:11">
      <c r="A48" s="94" t="s">
        <v>3917</v>
      </c>
      <c r="B48" s="96" t="s">
        <v>137</v>
      </c>
      <c r="C48" s="308">
        <f>SUMIF('ПО КОРИСНИЦИМА'!$G$16:$G$1902,"Функција 412:",'ПО КОРИСНИЦИМА'!$H$16:$H$1902)</f>
        <v>1932500</v>
      </c>
      <c r="D48" s="308">
        <f>SUMIF('ПО КОРИСНИЦИМА'!$G$16:$G$1902,"Функција 412:",'ПО КОРИСНИЦИМА'!$I$16:$I$1902)</f>
        <v>4680064.0400000038</v>
      </c>
      <c r="E48" s="319">
        <v>0</v>
      </c>
      <c r="F48" s="308">
        <f>SUMIF('ПО КОРИСНИЦИМА'!$G$16:$G$1902,"Функција 412:",'ПО КОРИСНИЦИМА'!$L$16:$L$1902)</f>
        <v>0</v>
      </c>
      <c r="G48" s="308">
        <v>0</v>
      </c>
      <c r="H48" s="308">
        <v>0</v>
      </c>
      <c r="I48" s="318">
        <f t="shared" si="5"/>
        <v>1932500</v>
      </c>
      <c r="J48" s="374">
        <f t="shared" si="5"/>
        <v>4680064.0400000038</v>
      </c>
      <c r="K48" s="318">
        <f t="shared" si="5"/>
        <v>0</v>
      </c>
    </row>
    <row r="49" spans="1:11">
      <c r="A49" s="92" t="s">
        <v>3774</v>
      </c>
      <c r="B49" s="93" t="s">
        <v>3918</v>
      </c>
      <c r="C49" s="307">
        <f>SUMIF('ПО КОРИСНИЦИМА'!$G$16:$G$1902,"Функција 420:",'ПО КОРИСНИЦИМА'!$H$16:$H$1902)</f>
        <v>14350000</v>
      </c>
      <c r="D49" s="307">
        <f>SUMIF('ПО КОРИСНИЦИМА'!$G$16:$G$1902,"Функција 420:",'ПО КОРИСНИЦИМА'!$I$16:$I$1902)</f>
        <v>4466130.7200000007</v>
      </c>
      <c r="E49" s="319">
        <f>D49/C49</f>
        <v>0.31122862160278753</v>
      </c>
      <c r="F49" s="308">
        <f>SUMIF('ПО КОРИСНИЦИМА'!$G$16:$G$1902,"Функција 420:",'ПО КОРИСНИЦИМА'!$L$16:$L$1902)</f>
        <v>0</v>
      </c>
      <c r="G49" s="308">
        <v>0</v>
      </c>
      <c r="H49" s="308">
        <v>0</v>
      </c>
      <c r="I49" s="318">
        <f t="shared" ref="I49:I84" si="6">SUM(F49,C49)</f>
        <v>14350000</v>
      </c>
      <c r="J49" s="374">
        <f t="shared" ref="J49:J84" si="7">SUM(G49,D49)</f>
        <v>4466130.7200000007</v>
      </c>
      <c r="K49" s="314">
        <f>J49/I49</f>
        <v>0.31122862160278753</v>
      </c>
    </row>
    <row r="50" spans="1:11">
      <c r="A50" s="94" t="s">
        <v>3776</v>
      </c>
      <c r="B50" s="93" t="s">
        <v>139</v>
      </c>
      <c r="C50" s="308">
        <f>SUMIF('ПО КОРИСНИЦИМА'!$G$16:$G$1902,"Функција 421:",'ПО КОРИСНИЦИМА'!$H$16:$H$1902)</f>
        <v>0</v>
      </c>
      <c r="D50" s="308">
        <v>0</v>
      </c>
      <c r="E50" s="319">
        <v>0</v>
      </c>
      <c r="F50" s="308">
        <f>SUMIF('ПО КОРИСНИЦИМА'!$G$16:$G$1902,"Функција 421:",'ПО КОРИСНИЦИМА'!$L$16:$L$1902)</f>
        <v>0</v>
      </c>
      <c r="G50" s="308">
        <v>0</v>
      </c>
      <c r="H50" s="308">
        <v>0</v>
      </c>
      <c r="I50" s="318">
        <f t="shared" si="6"/>
        <v>0</v>
      </c>
      <c r="J50" s="374">
        <f t="shared" si="7"/>
        <v>0</v>
      </c>
      <c r="K50" s="318">
        <v>0</v>
      </c>
    </row>
    <row r="51" spans="1:11">
      <c r="A51" s="94" t="s">
        <v>3919</v>
      </c>
      <c r="B51" s="93" t="s">
        <v>140</v>
      </c>
      <c r="C51" s="308">
        <f>SUMIF('ПО КОРИСНИЦИМА'!$G$16:$G$1902,"Функција 422:",'ПО КОРИСНИЦИМА'!$H$16:$H$1902)</f>
        <v>0</v>
      </c>
      <c r="D51" s="308">
        <v>0</v>
      </c>
      <c r="E51" s="319">
        <v>0</v>
      </c>
      <c r="F51" s="308">
        <f>SUMIF('ПО КОРИСНИЦИМА'!$G$16:$G$1902,"Функција 422:",'ПО КОРИСНИЦИМА'!$L$16:$L$1902)</f>
        <v>0</v>
      </c>
      <c r="G51" s="308">
        <v>0</v>
      </c>
      <c r="H51" s="308">
        <v>0</v>
      </c>
      <c r="I51" s="318">
        <f t="shared" si="6"/>
        <v>0</v>
      </c>
      <c r="J51" s="374">
        <f t="shared" si="7"/>
        <v>0</v>
      </c>
      <c r="K51" s="318">
        <v>0</v>
      </c>
    </row>
    <row r="52" spans="1:11">
      <c r="A52" s="94" t="s">
        <v>3920</v>
      </c>
      <c r="B52" s="93" t="s">
        <v>141</v>
      </c>
      <c r="C52" s="308">
        <f>SUMIF('ПО КОРИСНИЦИМА'!$G$16:$G$1902,"Функција 423:",'ПО КОРИСНИЦИМА'!$H$16:$H$1902)</f>
        <v>0</v>
      </c>
      <c r="D52" s="308">
        <v>0</v>
      </c>
      <c r="E52" s="319">
        <v>0</v>
      </c>
      <c r="F52" s="308">
        <f>SUMIF('ПО КОРИСНИЦИМА'!$G$16:$G$1902,"Функција 423:",'ПО КОРИСНИЦИМА'!$L$16:$L$1902)</f>
        <v>0</v>
      </c>
      <c r="G52" s="308">
        <v>0</v>
      </c>
      <c r="H52" s="308">
        <v>0</v>
      </c>
      <c r="I52" s="318">
        <f t="shared" si="6"/>
        <v>0</v>
      </c>
      <c r="J52" s="374">
        <f t="shared" si="7"/>
        <v>0</v>
      </c>
      <c r="K52" s="318">
        <v>0</v>
      </c>
    </row>
    <row r="53" spans="1:11">
      <c r="A53" s="92" t="s">
        <v>3786</v>
      </c>
      <c r="B53" s="93" t="s">
        <v>3921</v>
      </c>
      <c r="C53" s="308">
        <f>SUMIF('ПО КОРИСНИЦИМА'!$G$16:$G$1902,"Функција 430:",'ПО КОРИСНИЦИМА'!$H$16:$H$1902)</f>
        <v>0</v>
      </c>
      <c r="D53" s="308">
        <v>0</v>
      </c>
      <c r="E53" s="319">
        <v>0</v>
      </c>
      <c r="F53" s="308">
        <f>SUMIF('ПО КОРИСНИЦИМА'!$G$16:$G$1902,"Функција 430:",'ПО КОРИСНИЦИМА'!$L$16:$L$1902)</f>
        <v>0</v>
      </c>
      <c r="G53" s="308">
        <v>0</v>
      </c>
      <c r="H53" s="308">
        <v>0</v>
      </c>
      <c r="I53" s="318">
        <f t="shared" si="6"/>
        <v>0</v>
      </c>
      <c r="J53" s="374">
        <f t="shared" si="7"/>
        <v>0</v>
      </c>
      <c r="K53" s="318">
        <v>0</v>
      </c>
    </row>
    <row r="54" spans="1:11" hidden="1">
      <c r="A54" s="94" t="s">
        <v>3922</v>
      </c>
      <c r="B54" s="93" t="s">
        <v>143</v>
      </c>
      <c r="C54" s="308">
        <f>SUMIF('ПО КОРИСНИЦИМА'!$G$16:$G$1902,"Функција 431:",'ПО КОРИСНИЦИМА'!$H$16:$H$1902)</f>
        <v>0</v>
      </c>
      <c r="D54" s="308">
        <v>0</v>
      </c>
      <c r="E54" s="319">
        <v>0</v>
      </c>
      <c r="F54" s="308">
        <f>SUMIF('ПО КОРИСНИЦИМА'!$G$16:$G$1902,"Функција 431:",'ПО КОРИСНИЦИМА'!$L$16:$L$1902)</f>
        <v>0</v>
      </c>
      <c r="G54" s="308">
        <v>0</v>
      </c>
      <c r="H54" s="308">
        <v>0</v>
      </c>
      <c r="I54" s="318">
        <f t="shared" si="6"/>
        <v>0</v>
      </c>
      <c r="J54" s="374">
        <f t="shared" si="7"/>
        <v>0</v>
      </c>
      <c r="K54" s="318">
        <v>0</v>
      </c>
    </row>
    <row r="55" spans="1:11" hidden="1">
      <c r="A55" s="94" t="s">
        <v>3923</v>
      </c>
      <c r="B55" s="93" t="s">
        <v>144</v>
      </c>
      <c r="C55" s="308">
        <f>SUMIF('ПО КОРИСНИЦИМА'!$G$16:$G$1902,"Функција 432:",'ПО КОРИСНИЦИМА'!$H$16:$H$1902)</f>
        <v>0</v>
      </c>
      <c r="D55" s="308">
        <v>0</v>
      </c>
      <c r="E55" s="319">
        <v>0</v>
      </c>
      <c r="F55" s="308">
        <f>SUMIF('ПО КОРИСНИЦИМА'!$G$16:$G$1902,"Функција 432:",'ПО КОРИСНИЦИМА'!$L$16:$L$1902)</f>
        <v>0</v>
      </c>
      <c r="G55" s="308">
        <v>0</v>
      </c>
      <c r="H55" s="308">
        <v>0</v>
      </c>
      <c r="I55" s="318">
        <f t="shared" si="6"/>
        <v>0</v>
      </c>
      <c r="J55" s="374">
        <f t="shared" si="7"/>
        <v>0</v>
      </c>
      <c r="K55" s="318">
        <v>0</v>
      </c>
    </row>
    <row r="56" spans="1:11" hidden="1">
      <c r="A56" s="94" t="s">
        <v>3924</v>
      </c>
      <c r="B56" s="93" t="s">
        <v>145</v>
      </c>
      <c r="C56" s="308">
        <f>SUMIF('ПО КОРИСНИЦИМА'!$G$16:$G$1902,"Функција 433:",'ПО КОРИСНИЦИМА'!$H$16:$H$1902)</f>
        <v>0</v>
      </c>
      <c r="D56" s="308">
        <v>0</v>
      </c>
      <c r="E56" s="319">
        <v>0</v>
      </c>
      <c r="F56" s="308">
        <f>SUMIF('ПО КОРИСНИЦИМА'!$G$16:$G$1902,"Функција 433:",'ПО КОРИСНИЦИМА'!$L$16:$L$1902)</f>
        <v>0</v>
      </c>
      <c r="G56" s="308">
        <v>0</v>
      </c>
      <c r="H56" s="308">
        <v>0</v>
      </c>
      <c r="I56" s="318">
        <f t="shared" si="6"/>
        <v>0</v>
      </c>
      <c r="J56" s="374">
        <f t="shared" si="7"/>
        <v>0</v>
      </c>
      <c r="K56" s="318">
        <v>0</v>
      </c>
    </row>
    <row r="57" spans="1:11" hidden="1">
      <c r="A57" s="94" t="s">
        <v>3925</v>
      </c>
      <c r="B57" s="93" t="s">
        <v>146</v>
      </c>
      <c r="C57" s="308">
        <f>SUMIF('ПО КОРИСНИЦИМА'!$G$16:$G$1902,"Функција 434:",'ПО КОРИСНИЦИМА'!$H$16:$H$1902)</f>
        <v>0</v>
      </c>
      <c r="D57" s="308">
        <v>0</v>
      </c>
      <c r="E57" s="319">
        <v>0</v>
      </c>
      <c r="F57" s="308">
        <f>SUMIF('ПО КОРИСНИЦИМА'!$G$16:$G$1902,"Функција 434:",'ПО КОРИСНИЦИМА'!$L$16:$L$1902)</f>
        <v>0</v>
      </c>
      <c r="G57" s="308">
        <v>0</v>
      </c>
      <c r="H57" s="308">
        <v>0</v>
      </c>
      <c r="I57" s="318">
        <f t="shared" si="6"/>
        <v>0</v>
      </c>
      <c r="J57" s="374">
        <f t="shared" si="7"/>
        <v>0</v>
      </c>
      <c r="K57" s="318">
        <v>0</v>
      </c>
    </row>
    <row r="58" spans="1:11" hidden="1">
      <c r="A58" s="94" t="s">
        <v>3926</v>
      </c>
      <c r="B58" s="93" t="s">
        <v>147</v>
      </c>
      <c r="C58" s="308">
        <f>SUMIF('ПО КОРИСНИЦИМА'!$G$16:$G$1902,"Функција 435:",'ПО КОРИСНИЦИМА'!$H$16:$H$1902)</f>
        <v>0</v>
      </c>
      <c r="D58" s="308">
        <v>0</v>
      </c>
      <c r="E58" s="319">
        <v>0</v>
      </c>
      <c r="F58" s="308">
        <f>SUMIF('ПО КОРИСНИЦИМА'!$G$16:$G$1902,"Функција 435:",'ПО КОРИСНИЦИМА'!$L$16:$L$1902)</f>
        <v>0</v>
      </c>
      <c r="G58" s="308">
        <v>0</v>
      </c>
      <c r="H58" s="308">
        <v>0</v>
      </c>
      <c r="I58" s="318">
        <f t="shared" si="6"/>
        <v>0</v>
      </c>
      <c r="J58" s="374">
        <f t="shared" si="7"/>
        <v>0</v>
      </c>
      <c r="K58" s="318">
        <v>0</v>
      </c>
    </row>
    <row r="59" spans="1:11" hidden="1">
      <c r="A59" s="94" t="s">
        <v>3927</v>
      </c>
      <c r="B59" s="93" t="s">
        <v>148</v>
      </c>
      <c r="C59" s="308">
        <f>SUMIF('ПО КОРИСНИЦИМА'!$G$16:$G$1902,"Функција 436:",'ПО КОРИСНИЦИМА'!$H$16:$H$1902)</f>
        <v>0</v>
      </c>
      <c r="D59" s="308">
        <f>SUMIF('ПО КОРИСНИЦИМА'!$G$16:$G$1902,"Функција 436:",'ПО КОРИСНИЦИМА'!$I$16:$I$1902)</f>
        <v>0</v>
      </c>
      <c r="E59" s="319">
        <v>0</v>
      </c>
      <c r="F59" s="308">
        <f>SUMIF('ПО КОРИСНИЦИМА'!$G$16:$G$1902,"Функција 436:",'ПО КОРИСНИЦИМА'!$L$16:$L$1902)</f>
        <v>0</v>
      </c>
      <c r="G59" s="308">
        <v>0</v>
      </c>
      <c r="H59" s="308">
        <v>0</v>
      </c>
      <c r="I59" s="318">
        <f t="shared" si="6"/>
        <v>0</v>
      </c>
      <c r="J59" s="374">
        <f t="shared" si="7"/>
        <v>0</v>
      </c>
      <c r="K59" s="318">
        <v>0</v>
      </c>
    </row>
    <row r="60" spans="1:11">
      <c r="A60" s="92" t="s">
        <v>3793</v>
      </c>
      <c r="B60" s="93" t="s">
        <v>3928</v>
      </c>
      <c r="C60" s="308">
        <f>SUMIF('ПО КОРИСНИЦИМА'!$G$16:$G$1902,"Функција 440:",'ПО КОРИСНИЦИМА'!$H$16:$H$1902)</f>
        <v>0</v>
      </c>
      <c r="D60" s="308">
        <v>0</v>
      </c>
      <c r="E60" s="319">
        <v>0</v>
      </c>
      <c r="F60" s="308">
        <f>SUMIF('ПО КОРИСНИЦИМА'!$G$16:$G$1902,"Функција 440:",'ПО КОРИСНИЦИМА'!$L$16:$L$1902)</f>
        <v>0</v>
      </c>
      <c r="G60" s="308">
        <v>0</v>
      </c>
      <c r="H60" s="308">
        <v>0</v>
      </c>
      <c r="I60" s="318">
        <f t="shared" si="6"/>
        <v>0</v>
      </c>
      <c r="J60" s="374">
        <f t="shared" si="7"/>
        <v>0</v>
      </c>
      <c r="K60" s="318">
        <v>0</v>
      </c>
    </row>
    <row r="61" spans="1:11" ht="23.25">
      <c r="A61" s="94" t="s">
        <v>3929</v>
      </c>
      <c r="B61" s="93" t="s">
        <v>150</v>
      </c>
      <c r="C61" s="308">
        <f>SUMIF('ПО КОРИСНИЦИМА'!$G$16:$G$1902,"Функција 441:",'ПО КОРИСНИЦИМА'!$H$16:$H$1902)</f>
        <v>0</v>
      </c>
      <c r="D61" s="308">
        <v>0</v>
      </c>
      <c r="E61" s="319">
        <v>0</v>
      </c>
      <c r="F61" s="308">
        <f>SUMIF('ПО КОРИСНИЦИМА'!$G$16:$G$1902,"Функција 441:",'ПО КОРИСНИЦИМА'!$L$16:$L$1902)</f>
        <v>0</v>
      </c>
      <c r="G61" s="308">
        <v>0</v>
      </c>
      <c r="H61" s="308">
        <v>0</v>
      </c>
      <c r="I61" s="318">
        <f t="shared" si="6"/>
        <v>0</v>
      </c>
      <c r="J61" s="374">
        <f t="shared" si="7"/>
        <v>0</v>
      </c>
      <c r="K61" s="318">
        <v>0</v>
      </c>
    </row>
    <row r="62" spans="1:11">
      <c r="A62" s="94" t="s">
        <v>3930</v>
      </c>
      <c r="B62" s="93" t="s">
        <v>151</v>
      </c>
      <c r="C62" s="308">
        <f>SUMIF('ПО КОРИСНИЦИМА'!$G$16:$G$1902,"Функција 442:",'ПО КОРИСНИЦИМА'!$H$16:$H$1902)</f>
        <v>0</v>
      </c>
      <c r="D62" s="308">
        <v>0</v>
      </c>
      <c r="E62" s="319">
        <v>0</v>
      </c>
      <c r="F62" s="308">
        <f>SUMIF('ПО КОРИСНИЦИМА'!$G$16:$G$1902,"Функција 442:",'ПО КОРИСНИЦИМА'!$L$16:$L$1902)</f>
        <v>0</v>
      </c>
      <c r="G62" s="308">
        <v>0</v>
      </c>
      <c r="H62" s="308">
        <v>0</v>
      </c>
      <c r="I62" s="318">
        <f t="shared" si="6"/>
        <v>0</v>
      </c>
      <c r="J62" s="374">
        <f t="shared" si="7"/>
        <v>0</v>
      </c>
      <c r="K62" s="318">
        <v>0</v>
      </c>
    </row>
    <row r="63" spans="1:11">
      <c r="A63" s="94" t="s">
        <v>3931</v>
      </c>
      <c r="B63" s="93" t="s">
        <v>152</v>
      </c>
      <c r="C63" s="308">
        <f>SUMIF('ПО КОРИСНИЦИМА'!$G$16:$G$1902,"Функција 443:",'ПО КОРИСНИЦИМА'!$H$16:$H$1902)</f>
        <v>0</v>
      </c>
      <c r="D63" s="308">
        <v>0</v>
      </c>
      <c r="E63" s="319">
        <v>0</v>
      </c>
      <c r="F63" s="308">
        <f>SUMIF('ПО КОРИСНИЦИМА'!$G$16:$G$1902,"Функција 443:",'ПО КОРИСНИЦИМА'!$L$16:$L$1902)</f>
        <v>0</v>
      </c>
      <c r="G63" s="308">
        <v>0</v>
      </c>
      <c r="H63" s="308">
        <v>0</v>
      </c>
      <c r="I63" s="318">
        <f t="shared" si="6"/>
        <v>0</v>
      </c>
      <c r="J63" s="374">
        <f t="shared" si="7"/>
        <v>0</v>
      </c>
      <c r="K63" s="318">
        <v>0</v>
      </c>
    </row>
    <row r="64" spans="1:11">
      <c r="A64" s="92" t="s">
        <v>3799</v>
      </c>
      <c r="B64" s="93" t="s">
        <v>3932</v>
      </c>
      <c r="C64" s="308">
        <f>SUMIF('ПО КОРИСНИЦИМА'!$G$16:$G$1902,"Функција 450:",'ПО КОРИСНИЦИМА'!$H$16:$H$1902)</f>
        <v>0</v>
      </c>
      <c r="D64" s="308">
        <v>0</v>
      </c>
      <c r="E64" s="319">
        <v>0</v>
      </c>
      <c r="F64" s="308">
        <f>SUMIF('ПО КОРИСНИЦИМА'!$G$16:$G$1902,"Функција 450:",'ПО КОРИСНИЦИМА'!$L$16:$L$1902)</f>
        <v>0</v>
      </c>
      <c r="G64" s="308">
        <v>0</v>
      </c>
      <c r="H64" s="308">
        <v>0</v>
      </c>
      <c r="I64" s="318">
        <f t="shared" si="6"/>
        <v>0</v>
      </c>
      <c r="J64" s="374">
        <f t="shared" si="7"/>
        <v>0</v>
      </c>
      <c r="K64" s="318">
        <v>0</v>
      </c>
    </row>
    <row r="65" spans="1:11">
      <c r="A65" s="97" t="s">
        <v>3933</v>
      </c>
      <c r="B65" s="93" t="s">
        <v>154</v>
      </c>
      <c r="C65" s="308">
        <f>SUMIF('ПО КОРИСНИЦИМА'!$G$16:$G$1902,"Функција 451:",'ПО КОРИСНИЦИМА'!$H$16:$H$1902)</f>
        <v>66575000</v>
      </c>
      <c r="D65" s="308">
        <f>SUMIF('ПО КОРИСНИЦИМА'!$G$16:$G$1902,"Функција 451:",'ПО КОРИСНИЦИМА'!$I$16:$I$1902)</f>
        <v>38167912.960000001</v>
      </c>
      <c r="E65" s="319">
        <v>0</v>
      </c>
      <c r="F65" s="308">
        <f>SUMIF('ПО КОРИСНИЦИМА'!$G$16:$G$1902,"Функција 451:",'ПО КОРИСНИЦИМА'!$L$16:$L$1902)</f>
        <v>73351705</v>
      </c>
      <c r="G65" s="308">
        <f>SUMIF('ПО КОРИСНИЦИМА'!$G$16:$G$1902,"Функција 451:",'ПО КОРИСНИЦИМА'!$M$16:$M$1902)</f>
        <v>0</v>
      </c>
      <c r="H65" s="308">
        <v>0</v>
      </c>
      <c r="I65" s="318">
        <f t="shared" si="6"/>
        <v>139926705</v>
      </c>
      <c r="J65" s="374">
        <f t="shared" si="7"/>
        <v>38167912.960000001</v>
      </c>
      <c r="K65" s="318">
        <v>0</v>
      </c>
    </row>
    <row r="66" spans="1:11">
      <c r="A66" s="97" t="s">
        <v>3855</v>
      </c>
      <c r="B66" s="93" t="s">
        <v>155</v>
      </c>
      <c r="C66" s="308">
        <f>SUMIF('ПО КОРИСНИЦИМА'!$G$16:$G$1902,"Функција 452:",'ПО КОРИСНИЦИМА'!$H$16:$H$1902)</f>
        <v>0</v>
      </c>
      <c r="D66" s="308">
        <v>0</v>
      </c>
      <c r="E66" s="319">
        <v>0</v>
      </c>
      <c r="F66" s="308">
        <f>SUMIF('ПО КОРИСНИЦИМА'!$G$16:$G$1902,"Функција 452:",'ПО КОРИСНИЦИМА'!$L$16:$L$1902)</f>
        <v>0</v>
      </c>
      <c r="G66" s="308">
        <v>0</v>
      </c>
      <c r="H66" s="308">
        <v>0</v>
      </c>
      <c r="I66" s="318">
        <f t="shared" si="6"/>
        <v>0</v>
      </c>
      <c r="J66" s="374">
        <f t="shared" si="7"/>
        <v>0</v>
      </c>
      <c r="K66" s="318">
        <v>0</v>
      </c>
    </row>
    <row r="67" spans="1:11">
      <c r="A67" s="97" t="s">
        <v>3934</v>
      </c>
      <c r="B67" s="93" t="s">
        <v>156</v>
      </c>
      <c r="C67" s="308">
        <f>SUMIF('ПО КОРИСНИЦИМА'!$G$16:$G$1902,"Функција 453:",'ПО КОРИСНИЦИМА'!$H$16:$H$1902)</f>
        <v>0</v>
      </c>
      <c r="D67" s="308">
        <v>0</v>
      </c>
      <c r="E67" s="319">
        <v>0</v>
      </c>
      <c r="F67" s="308">
        <f>SUMIF('ПО КОРИСНИЦИМА'!$G$16:$G$1902,"Функција 453:",'ПО КОРИСНИЦИМА'!$L$16:$L$1902)</f>
        <v>0</v>
      </c>
      <c r="G67" s="308">
        <v>0</v>
      </c>
      <c r="H67" s="308">
        <v>0</v>
      </c>
      <c r="I67" s="318">
        <f t="shared" si="6"/>
        <v>0</v>
      </c>
      <c r="J67" s="374">
        <f t="shared" si="7"/>
        <v>0</v>
      </c>
      <c r="K67" s="318">
        <v>0</v>
      </c>
    </row>
    <row r="68" spans="1:11">
      <c r="A68" s="97" t="s">
        <v>3935</v>
      </c>
      <c r="B68" s="93" t="s">
        <v>157</v>
      </c>
      <c r="C68" s="308">
        <f>SUMIF('ПО КОРИСНИЦИМА'!$G$16:$G$1902,"Функција 454:",'ПО КОРИСНИЦИМА'!$H$16:$H$1902)</f>
        <v>0</v>
      </c>
      <c r="D68" s="308">
        <v>0</v>
      </c>
      <c r="E68" s="319">
        <v>0</v>
      </c>
      <c r="F68" s="308">
        <f>SUMIF('ПО КОРИСНИЦИМА'!$G$16:$G$1902,"Функција 454:",'ПО КОРИСНИЦИМА'!$L$16:$L$1902)</f>
        <v>0</v>
      </c>
      <c r="G68" s="308">
        <v>0</v>
      </c>
      <c r="H68" s="308">
        <v>0</v>
      </c>
      <c r="I68" s="318">
        <f t="shared" si="6"/>
        <v>0</v>
      </c>
      <c r="J68" s="374">
        <f t="shared" si="7"/>
        <v>0</v>
      </c>
      <c r="K68" s="318">
        <v>0</v>
      </c>
    </row>
    <row r="69" spans="1:11">
      <c r="A69" s="97" t="s">
        <v>3936</v>
      </c>
      <c r="B69" s="93" t="s">
        <v>158</v>
      </c>
      <c r="C69" s="308">
        <f>SUMIF('ПО КОРИСНИЦИМА'!$G$16:$G$1902,"Функција 455:",'ПО КОРИСНИЦИМА'!$H$16:$H$1902)</f>
        <v>0</v>
      </c>
      <c r="D69" s="308">
        <v>0</v>
      </c>
      <c r="E69" s="319">
        <v>0</v>
      </c>
      <c r="F69" s="308">
        <f>SUMIF('ПО КОРИСНИЦИМА'!$G$16:$G$1902,"Функција 455:",'ПО КОРИСНИЦИМА'!$L$16:$L$1902)</f>
        <v>0</v>
      </c>
      <c r="G69" s="308">
        <v>0</v>
      </c>
      <c r="H69" s="308">
        <v>0</v>
      </c>
      <c r="I69" s="318">
        <f t="shared" si="6"/>
        <v>0</v>
      </c>
      <c r="J69" s="374">
        <f t="shared" si="7"/>
        <v>0</v>
      </c>
      <c r="K69" s="318">
        <v>0</v>
      </c>
    </row>
    <row r="70" spans="1:11">
      <c r="A70" s="92" t="s">
        <v>3804</v>
      </c>
      <c r="B70" s="93" t="s">
        <v>3937</v>
      </c>
      <c r="C70" s="308">
        <f>SUMIF('ПО КОРИСНИЦИМА'!$G$16:$G$1902,"Функција 460:",'ПО КОРИСНИЦИМА'!$H$16:$H$1902)</f>
        <v>0</v>
      </c>
      <c r="D70" s="308">
        <v>0</v>
      </c>
      <c r="E70" s="319">
        <v>0</v>
      </c>
      <c r="F70" s="308">
        <f>SUMIF('ПО КОРИСНИЦИМА'!$G$16:$G$1902,"Функција 460:",'ПО КОРИСНИЦИМА'!$L$16:$L$1902)</f>
        <v>0</v>
      </c>
      <c r="G70" s="308">
        <v>0</v>
      </c>
      <c r="H70" s="308">
        <v>0</v>
      </c>
      <c r="I70" s="318">
        <f t="shared" si="6"/>
        <v>0</v>
      </c>
      <c r="J70" s="374">
        <f t="shared" si="7"/>
        <v>0</v>
      </c>
      <c r="K70" s="318">
        <v>0</v>
      </c>
    </row>
    <row r="71" spans="1:11">
      <c r="A71" s="92" t="s">
        <v>3811</v>
      </c>
      <c r="B71" s="93" t="s">
        <v>3938</v>
      </c>
      <c r="C71" s="308">
        <f>SUMIF('ПО КОРИСНИЦИМА'!$G$16:$G$1902,"Функција 470:",'ПО КОРИСНИЦИМА'!$H$16:$H$1902)</f>
        <v>0</v>
      </c>
      <c r="D71" s="308">
        <v>0</v>
      </c>
      <c r="E71" s="319">
        <v>0</v>
      </c>
      <c r="F71" s="308">
        <f>SUMIF('ПО КОРИСНИЦИМА'!$G$16:$G$1902,"Функција 470:",'ПО КОРИСНИЦИМА'!$L$16:$L$1902)</f>
        <v>0</v>
      </c>
      <c r="G71" s="308">
        <v>0</v>
      </c>
      <c r="H71" s="308">
        <v>0</v>
      </c>
      <c r="I71" s="318">
        <f t="shared" si="6"/>
        <v>0</v>
      </c>
      <c r="J71" s="374">
        <f t="shared" si="7"/>
        <v>0</v>
      </c>
      <c r="K71" s="318">
        <v>0</v>
      </c>
    </row>
    <row r="72" spans="1:11">
      <c r="A72" s="94" t="s">
        <v>3939</v>
      </c>
      <c r="B72" s="93" t="s">
        <v>161</v>
      </c>
      <c r="C72" s="308">
        <f>SUMIF('ПО КОРИСНИЦИМА'!$G$16:$G$1902,"Функција 471:",'ПО КОРИСНИЦИМА'!$H$16:$H$1902)</f>
        <v>0</v>
      </c>
      <c r="D72" s="308">
        <v>0</v>
      </c>
      <c r="E72" s="319">
        <v>0</v>
      </c>
      <c r="F72" s="308">
        <f>SUMIF('ПО КОРИСНИЦИМА'!$G$16:$G$1902,"Функција 471:",'ПО КОРИСНИЦИМА'!$L$16:$L$1902)</f>
        <v>0</v>
      </c>
      <c r="G72" s="308">
        <v>0</v>
      </c>
      <c r="H72" s="308">
        <v>0</v>
      </c>
      <c r="I72" s="318">
        <f t="shared" si="6"/>
        <v>0</v>
      </c>
      <c r="J72" s="374">
        <f t="shared" si="7"/>
        <v>0</v>
      </c>
      <c r="K72" s="318">
        <v>0</v>
      </c>
    </row>
    <row r="73" spans="1:11">
      <c r="A73" s="94" t="s">
        <v>3940</v>
      </c>
      <c r="B73" s="93" t="s">
        <v>162</v>
      </c>
      <c r="C73" s="308">
        <f>SUMIF('ПО КОРИСНИЦИМА'!$G$16:$G$1902,"Функција 472:",'ПО КОРИСНИЦИМА'!$H$16:$H$1902)</f>
        <v>0</v>
      </c>
      <c r="D73" s="308">
        <v>0</v>
      </c>
      <c r="E73" s="319">
        <v>0</v>
      </c>
      <c r="F73" s="308">
        <f>SUMIF('ПО КОРИСНИЦИМА'!$G$16:$G$1902,"Функција 472:",'ПО КОРИСНИЦИМА'!$L$16:$L$1902)</f>
        <v>0</v>
      </c>
      <c r="G73" s="308">
        <v>0</v>
      </c>
      <c r="H73" s="308">
        <v>0</v>
      </c>
      <c r="I73" s="318">
        <f t="shared" si="6"/>
        <v>0</v>
      </c>
      <c r="J73" s="374">
        <f t="shared" si="7"/>
        <v>0</v>
      </c>
      <c r="K73" s="318">
        <v>0</v>
      </c>
    </row>
    <row r="74" spans="1:11">
      <c r="A74" s="94" t="s">
        <v>3941</v>
      </c>
      <c r="B74" s="93" t="s">
        <v>163</v>
      </c>
      <c r="C74" s="308">
        <f>SUMIF('ПО КОРИСНИЦИМА'!$G$16:$G$1902,"Функција 473:",'ПО КОРИСНИЦИМА'!$H$16:$H$1902)</f>
        <v>12500000</v>
      </c>
      <c r="D74" s="308">
        <f>SUMIF('ПО КОРИСНИЦИМА'!$G$16:$G$1902,"Функција 473:",'ПО КОРИСНИЦИМА'!$I$16:$I$1902)</f>
        <v>10959396.540000003</v>
      </c>
      <c r="E74" s="319">
        <v>0</v>
      </c>
      <c r="F74" s="308">
        <f>SUMIF('ПО КОРИСНИЦИМА'!$G$16:$G$1902,"Функција 473:",'ПО КОРИСНИЦИМА'!$L$16:$L$1902)</f>
        <v>0</v>
      </c>
      <c r="G74" s="308">
        <v>0</v>
      </c>
      <c r="H74" s="308">
        <v>0</v>
      </c>
      <c r="I74" s="318">
        <f t="shared" si="6"/>
        <v>12500000</v>
      </c>
      <c r="J74" s="374">
        <f t="shared" si="7"/>
        <v>10959396.540000003</v>
      </c>
      <c r="K74" s="318">
        <v>0</v>
      </c>
    </row>
    <row r="75" spans="1:11">
      <c r="A75" s="94" t="s">
        <v>3942</v>
      </c>
      <c r="B75" s="93" t="s">
        <v>164</v>
      </c>
      <c r="C75" s="308">
        <f>SUMIF('ПО КОРИСНИЦИМА'!$G$16:$G$1902,"Функција 474:",'ПО КОРИСНИЦИМА'!$H$16:$H$1902)</f>
        <v>0</v>
      </c>
      <c r="D75" s="308">
        <v>0</v>
      </c>
      <c r="E75" s="319">
        <v>0</v>
      </c>
      <c r="F75" s="308">
        <f>SUMIF('ПО КОРИСНИЦИМА'!$G$16:$G$1902,"Функција 474:",'ПО КОРИСНИЦИМА'!$L$16:$L$1902)</f>
        <v>0</v>
      </c>
      <c r="G75" s="308">
        <v>0</v>
      </c>
      <c r="H75" s="308">
        <v>0</v>
      </c>
      <c r="I75" s="318">
        <f t="shared" si="6"/>
        <v>0</v>
      </c>
      <c r="J75" s="374">
        <f t="shared" si="7"/>
        <v>0</v>
      </c>
      <c r="K75" s="318">
        <v>0</v>
      </c>
    </row>
    <row r="76" spans="1:11">
      <c r="A76" s="92" t="s">
        <v>3814</v>
      </c>
      <c r="B76" s="93" t="s">
        <v>3943</v>
      </c>
      <c r="C76" s="308">
        <f>SUMIF('ПО КОРИСНИЦИМА'!$G$16:$G$1902,"Функција 480:",'ПО КОРИСНИЦИМА'!$H$16:$H$1902)</f>
        <v>0</v>
      </c>
      <c r="D76" s="308">
        <v>0</v>
      </c>
      <c r="E76" s="319">
        <v>0</v>
      </c>
      <c r="F76" s="308">
        <f>SUMIF('ПО КОРИСНИЦИМА'!$G$16:$G$1902,"Функција 480:",'ПО КОРИСНИЦИМА'!$L$16:$L$1902)</f>
        <v>0</v>
      </c>
      <c r="G76" s="308">
        <v>0</v>
      </c>
      <c r="H76" s="308">
        <v>0</v>
      </c>
      <c r="I76" s="318">
        <f t="shared" si="6"/>
        <v>0</v>
      </c>
      <c r="J76" s="374">
        <f t="shared" si="7"/>
        <v>0</v>
      </c>
      <c r="K76" s="318">
        <v>0</v>
      </c>
    </row>
    <row r="77" spans="1:11" ht="34.5">
      <c r="A77" s="94" t="s">
        <v>3944</v>
      </c>
      <c r="B77" s="93" t="s">
        <v>166</v>
      </c>
      <c r="C77" s="308">
        <f>SUMIF('ПО КОРИСНИЦИМА'!$G$16:$G$1902,"Функција 481:",'ПО КОРИСНИЦИМА'!$H$16:$H$1902)</f>
        <v>0</v>
      </c>
      <c r="D77" s="308">
        <v>0</v>
      </c>
      <c r="E77" s="319">
        <v>0</v>
      </c>
      <c r="F77" s="308">
        <f>SUMIF('ПО КОРИСНИЦИМА'!$G$16:$G$1902,"Функција 481:",'ПО КОРИСНИЦИМА'!$L$16:$L$1902)</f>
        <v>0</v>
      </c>
      <c r="G77" s="308">
        <v>0</v>
      </c>
      <c r="H77" s="308">
        <v>0</v>
      </c>
      <c r="I77" s="318">
        <f t="shared" si="6"/>
        <v>0</v>
      </c>
      <c r="J77" s="374">
        <f t="shared" si="7"/>
        <v>0</v>
      </c>
      <c r="K77" s="318">
        <v>0</v>
      </c>
    </row>
    <row r="78" spans="1:11" ht="23.25">
      <c r="A78" s="94" t="s">
        <v>3945</v>
      </c>
      <c r="B78" s="93" t="s">
        <v>167</v>
      </c>
      <c r="C78" s="308">
        <f>SUMIF('ПО КОРИСНИЦИМА'!$G$16:$G$1902,"Функција 482:",'ПО КОРИСНИЦИМА'!$H$16:$H$1902)</f>
        <v>0</v>
      </c>
      <c r="D78" s="308">
        <v>0</v>
      </c>
      <c r="E78" s="319">
        <v>0</v>
      </c>
      <c r="F78" s="308">
        <f>SUMIF('ПО КОРИСНИЦИМА'!$G$16:$G$1902,"Функција 482:",'ПО КОРИСНИЦИМА'!$L$16:$L$1902)</f>
        <v>0</v>
      </c>
      <c r="G78" s="308">
        <v>0</v>
      </c>
      <c r="H78" s="308">
        <v>0</v>
      </c>
      <c r="I78" s="318">
        <f t="shared" si="6"/>
        <v>0</v>
      </c>
      <c r="J78" s="374">
        <f t="shared" si="7"/>
        <v>0</v>
      </c>
      <c r="K78" s="318">
        <v>0</v>
      </c>
    </row>
    <row r="79" spans="1:11">
      <c r="A79" s="94" t="s">
        <v>3946</v>
      </c>
      <c r="B79" s="93" t="s">
        <v>168</v>
      </c>
      <c r="C79" s="308">
        <f>SUMIF('ПО КОРИСНИЦИМА'!$G$16:$G$1902,"Функција 483:",'ПО КОРИСНИЦИМА'!$H$16:$H$1902)</f>
        <v>0</v>
      </c>
      <c r="D79" s="308">
        <v>0</v>
      </c>
      <c r="E79" s="319">
        <v>0</v>
      </c>
      <c r="F79" s="308">
        <f>SUMIF('ПО КОРИСНИЦИМА'!$G$16:$G$1902,"Функција 483:",'ПО КОРИСНИЦИМА'!$L$16:$L$1902)</f>
        <v>0</v>
      </c>
      <c r="G79" s="308">
        <v>0</v>
      </c>
      <c r="H79" s="308">
        <v>0</v>
      </c>
      <c r="I79" s="318">
        <f t="shared" si="6"/>
        <v>0</v>
      </c>
      <c r="J79" s="374">
        <f t="shared" si="7"/>
        <v>0</v>
      </c>
      <c r="K79" s="318">
        <v>0</v>
      </c>
    </row>
    <row r="80" spans="1:11" ht="23.25">
      <c r="A80" s="94" t="s">
        <v>3947</v>
      </c>
      <c r="B80" s="93" t="s">
        <v>169</v>
      </c>
      <c r="C80" s="308">
        <f>SUMIF('ПО КОРИСНИЦИМА'!$G$16:$G$1902,"Функција 484:",'ПО КОРИСНИЦИМА'!$H$16:$H$1902)</f>
        <v>0</v>
      </c>
      <c r="D80" s="308">
        <v>0</v>
      </c>
      <c r="E80" s="319">
        <v>0</v>
      </c>
      <c r="F80" s="308">
        <f>SUMIF('ПО КОРИСНИЦИМА'!$G$16:$G$1902,"Функција 484:",'ПО КОРИСНИЦИМА'!$L$16:$L$1902)</f>
        <v>0</v>
      </c>
      <c r="G80" s="308">
        <v>0</v>
      </c>
      <c r="H80" s="308">
        <v>0</v>
      </c>
      <c r="I80" s="318">
        <f t="shared" si="6"/>
        <v>0</v>
      </c>
      <c r="J80" s="374">
        <f t="shared" si="7"/>
        <v>0</v>
      </c>
      <c r="K80" s="318">
        <v>0</v>
      </c>
    </row>
    <row r="81" spans="1:11">
      <c r="A81" s="94" t="s">
        <v>3948</v>
      </c>
      <c r="B81" s="93" t="s">
        <v>170</v>
      </c>
      <c r="C81" s="308">
        <f>SUMIF('ПО КОРИСНИЦИМА'!$G$16:$G$1902,"Функција 485:",'ПО КОРИСНИЦИМА'!$H$16:$H$1902)</f>
        <v>0</v>
      </c>
      <c r="D81" s="308">
        <v>0</v>
      </c>
      <c r="E81" s="319">
        <v>0</v>
      </c>
      <c r="F81" s="308">
        <f>SUMIF('ПО КОРИСНИЦИМА'!$G$16:$G$1902,"Функција 485:",'ПО КОРИСНИЦИМА'!$L$16:$L$1902)</f>
        <v>0</v>
      </c>
      <c r="G81" s="308">
        <v>0</v>
      </c>
      <c r="H81" s="308">
        <v>0</v>
      </c>
      <c r="I81" s="318">
        <f t="shared" si="6"/>
        <v>0</v>
      </c>
      <c r="J81" s="374">
        <f t="shared" si="7"/>
        <v>0</v>
      </c>
      <c r="K81" s="318">
        <v>0</v>
      </c>
    </row>
    <row r="82" spans="1:11">
      <c r="A82" s="94" t="s">
        <v>3949</v>
      </c>
      <c r="B82" s="93" t="s">
        <v>171</v>
      </c>
      <c r="C82" s="308">
        <f>SUMIF('ПО КОРИСНИЦИМА'!$G$16:$G$1902,"Функција 486:",'ПО КОРИСНИЦИМА'!$H$16:$H$1902)</f>
        <v>0</v>
      </c>
      <c r="D82" s="308">
        <v>0</v>
      </c>
      <c r="E82" s="319">
        <v>0</v>
      </c>
      <c r="F82" s="308">
        <f>SUMIF('ПО КОРИСНИЦИМА'!$G$16:$G$1902,"Функција 486:",'ПО КОРИСНИЦИМА'!$L$16:$L$1902)</f>
        <v>0</v>
      </c>
      <c r="G82" s="308">
        <v>0</v>
      </c>
      <c r="H82" s="308">
        <v>0</v>
      </c>
      <c r="I82" s="318">
        <f t="shared" si="6"/>
        <v>0</v>
      </c>
      <c r="J82" s="374">
        <f t="shared" si="7"/>
        <v>0</v>
      </c>
      <c r="K82" s="318">
        <v>0</v>
      </c>
    </row>
    <row r="83" spans="1:11">
      <c r="A83" s="94" t="s">
        <v>3950</v>
      </c>
      <c r="B83" s="93" t="s">
        <v>172</v>
      </c>
      <c r="C83" s="308">
        <f>SUMIF('ПО КОРИСНИЦИМА'!$G$16:$G$1902,"Функција 487:",'ПО КОРИСНИЦИМА'!$H$16:$H$1902)</f>
        <v>1500000</v>
      </c>
      <c r="D83" s="308">
        <v>0</v>
      </c>
      <c r="E83" s="319">
        <v>0</v>
      </c>
      <c r="F83" s="308">
        <f>SUMIF('ПО КОРИСНИЦИМА'!$G$16:$G$1902,"Функција 487:",'ПО КОРИСНИЦИМА'!$L$16:$L$1902)</f>
        <v>19000000</v>
      </c>
      <c r="G83" s="308">
        <v>0</v>
      </c>
      <c r="H83" s="308">
        <v>0</v>
      </c>
      <c r="I83" s="318">
        <f t="shared" si="6"/>
        <v>20500000</v>
      </c>
      <c r="J83" s="374">
        <f t="shared" si="7"/>
        <v>0</v>
      </c>
      <c r="K83" s="318">
        <v>0</v>
      </c>
    </row>
    <row r="84" spans="1:11" ht="23.25">
      <c r="A84" s="92" t="s">
        <v>3951</v>
      </c>
      <c r="B84" s="93" t="s">
        <v>173</v>
      </c>
      <c r="C84" s="308">
        <f>SUMIF('ПО КОРИСНИЦИМА'!$G$16:$G$1902,"Функција 490:",'ПО КОРИСНИЦИМА'!$H$16:$H$1902)</f>
        <v>0</v>
      </c>
      <c r="D84" s="308">
        <v>0</v>
      </c>
      <c r="E84" s="319">
        <v>0</v>
      </c>
      <c r="F84" s="308">
        <f>SUMIF('ПО КОРИСНИЦИМА'!$G$16:$G$1902,"Функција 490:",'ПО КОРИСНИЦИМА'!$L$16:$L$1902)</f>
        <v>10000000</v>
      </c>
      <c r="G84" s="308">
        <v>0</v>
      </c>
      <c r="H84" s="308">
        <v>0</v>
      </c>
      <c r="I84" s="318">
        <f t="shared" si="6"/>
        <v>10000000</v>
      </c>
      <c r="J84" s="374">
        <f t="shared" si="7"/>
        <v>0</v>
      </c>
      <c r="K84" s="318">
        <v>0</v>
      </c>
    </row>
    <row r="85" spans="1:11">
      <c r="A85" s="90" t="s">
        <v>3952</v>
      </c>
      <c r="B85" s="95" t="s">
        <v>174</v>
      </c>
      <c r="C85" s="324">
        <f>SUM(C86:C91)</f>
        <v>13780000</v>
      </c>
      <c r="D85" s="324">
        <f>SUM(D86:D91)</f>
        <v>16879374.079999998</v>
      </c>
      <c r="E85" s="315">
        <f>D85/C85</f>
        <v>1.2249182931785194</v>
      </c>
      <c r="F85" s="316">
        <f>SUM(F86:F91)</f>
        <v>1800000</v>
      </c>
      <c r="G85" s="316">
        <v>0</v>
      </c>
      <c r="H85" s="316">
        <v>0</v>
      </c>
      <c r="I85" s="383">
        <f>C85+F85</f>
        <v>15580000</v>
      </c>
      <c r="J85" s="376">
        <f>D85+G85</f>
        <v>16879374.079999998</v>
      </c>
      <c r="K85" s="317">
        <f>J85/I85</f>
        <v>1.0834001335044929</v>
      </c>
    </row>
    <row r="86" spans="1:11">
      <c r="A86" s="92" t="s">
        <v>3826</v>
      </c>
      <c r="B86" s="93" t="s">
        <v>3953</v>
      </c>
      <c r="C86" s="308">
        <f>SUMIF('ПО КОРИСНИЦИМА'!$G$16:$G$1902,"Функција 510:",'ПО КОРИСНИЦИМА'!$H$16:$H$1902)</f>
        <v>9720000</v>
      </c>
      <c r="D86" s="308">
        <f>SUMIF('ПО КОРИСНИЦИМА'!$G$16:$G$1902,"Функција 510:",'ПО КОРИСНИЦИМА'!$I$16:$I$1902)</f>
        <v>16475276</v>
      </c>
      <c r="E86" s="319">
        <f>D86/C86</f>
        <v>1.6949872427983539</v>
      </c>
      <c r="F86" s="308">
        <v>0</v>
      </c>
      <c r="G86" s="308">
        <v>0</v>
      </c>
      <c r="H86" s="308">
        <v>0</v>
      </c>
      <c r="I86" s="318">
        <f>SUM(F86,C86)</f>
        <v>9720000</v>
      </c>
      <c r="J86" s="374">
        <f>SUM(G86,D86)</f>
        <v>16475276</v>
      </c>
      <c r="K86" s="314">
        <f>J86/I86</f>
        <v>1.6949872427983539</v>
      </c>
    </row>
    <row r="87" spans="1:11">
      <c r="A87" s="92" t="s">
        <v>3833</v>
      </c>
      <c r="B87" s="93" t="s">
        <v>3954</v>
      </c>
      <c r="C87" s="308">
        <f>SUMIF('ПО КОРИСНИЦИМА'!$G$16:$G$1902,"Функција 520:",'ПО КОРИСНИЦИМА'!$H$16:$H$1902)</f>
        <v>0</v>
      </c>
      <c r="D87" s="308">
        <v>0</v>
      </c>
      <c r="E87" s="319">
        <v>0</v>
      </c>
      <c r="F87" s="308">
        <f>SUMIF('ПО КОРИСНИЦИМА'!$G$16:$G$1902,"Функција 520:",'ПО КОРИСНИЦИМА'!$L$16:$L$1902)</f>
        <v>0</v>
      </c>
      <c r="G87" s="308">
        <v>0</v>
      </c>
      <c r="H87" s="308">
        <v>0</v>
      </c>
      <c r="I87" s="318">
        <f t="shared" ref="I87:J90" si="8">SUM(F87,C87)</f>
        <v>0</v>
      </c>
      <c r="J87" s="374">
        <f t="shared" si="8"/>
        <v>0</v>
      </c>
      <c r="K87" s="318"/>
    </row>
    <row r="88" spans="1:11">
      <c r="A88" s="92" t="s">
        <v>3955</v>
      </c>
      <c r="B88" s="93" t="s">
        <v>3956</v>
      </c>
      <c r="C88" s="308">
        <f>SUMIF('ПО КОРИСНИЦИМА'!$G$16:$G$1902,"Функција 530:",'ПО КОРИСНИЦИМА'!$H$16:$H$1902)</f>
        <v>0</v>
      </c>
      <c r="D88" s="308">
        <v>0</v>
      </c>
      <c r="E88" s="319">
        <v>0</v>
      </c>
      <c r="F88" s="308">
        <f>SUMIF('ПО КОРИСНИЦИМА'!$G$16:$G$1902,"Функција 530:",'ПО КОРИСНИЦИМА'!$L$16:$L$1902)</f>
        <v>0</v>
      </c>
      <c r="G88" s="308">
        <v>0</v>
      </c>
      <c r="H88" s="308">
        <v>0</v>
      </c>
      <c r="I88" s="318">
        <f t="shared" si="8"/>
        <v>0</v>
      </c>
      <c r="J88" s="374">
        <f t="shared" si="8"/>
        <v>0</v>
      </c>
      <c r="K88" s="318"/>
    </row>
    <row r="89" spans="1:11" ht="23.25">
      <c r="A89" s="92" t="s">
        <v>3838</v>
      </c>
      <c r="B89" s="93" t="s">
        <v>3957</v>
      </c>
      <c r="C89" s="308">
        <f>SUMIF('ПО КОРИСНИЦИМА'!$G$16:$G$1902,"Функција 540:",'ПО КОРИСНИЦИМА'!$H$16:$H$1902)</f>
        <v>1500000</v>
      </c>
      <c r="D89" s="308">
        <f>SUMIF('ПО КОРИСНИЦИМА'!$G$16:$G$1902,"Функција 540:",'ПО КОРИСНИЦИМА'!$I$16:$I$1902)</f>
        <v>404098.08</v>
      </c>
      <c r="E89" s="319">
        <v>0</v>
      </c>
      <c r="F89" s="308">
        <f>SUMIF('ПО КОРИСНИЦИМА'!$G$16:$G$1902,"Функција 540:",'ПО КОРИСНИЦИМА'!$L$16:$L$1902)</f>
        <v>0</v>
      </c>
      <c r="G89" s="308">
        <v>0</v>
      </c>
      <c r="H89" s="308">
        <v>0</v>
      </c>
      <c r="I89" s="318">
        <f t="shared" si="8"/>
        <v>1500000</v>
      </c>
      <c r="J89" s="374">
        <f t="shared" si="8"/>
        <v>404098.08</v>
      </c>
      <c r="K89" s="318">
        <f>J89/I89</f>
        <v>0.26939872000000004</v>
      </c>
    </row>
    <row r="90" spans="1:11" ht="23.25">
      <c r="A90" s="92" t="s">
        <v>3958</v>
      </c>
      <c r="B90" s="93" t="s">
        <v>3959</v>
      </c>
      <c r="C90" s="308">
        <f>SUMIF('ПО КОРИСНИЦИМА'!$G$16:$G$1902,"Функција 550:",'ПО КОРИСНИЦИМА'!$H$16:$H$1902)</f>
        <v>0</v>
      </c>
      <c r="D90" s="308">
        <v>0</v>
      </c>
      <c r="E90" s="319">
        <v>0</v>
      </c>
      <c r="F90" s="308">
        <f>SUMIF('ПО КОРИСНИЦИМА'!$G$16:$G$1902,"Функција 550:",'ПО КОРИСНИЦИМА'!$L$16:$L$1902)</f>
        <v>0</v>
      </c>
      <c r="G90" s="308">
        <v>0</v>
      </c>
      <c r="H90" s="308">
        <v>0</v>
      </c>
      <c r="I90" s="318">
        <f t="shared" si="8"/>
        <v>0</v>
      </c>
      <c r="J90" s="374">
        <f t="shared" si="8"/>
        <v>0</v>
      </c>
      <c r="K90" s="318"/>
    </row>
    <row r="91" spans="1:11" ht="23.25">
      <c r="A91" s="92" t="s">
        <v>3960</v>
      </c>
      <c r="B91" s="93" t="s">
        <v>180</v>
      </c>
      <c r="C91" s="307">
        <f>SUMIF('ПО КОРИСНИЦИМА'!$G$16:$G$1902,"Функција 560:",'ПО КОРИСНИЦИМА'!$H$16:$H$1902)</f>
        <v>2560000</v>
      </c>
      <c r="D91" s="307">
        <f>SUMIF('ПО КОРИСНИЦИМА'!$G$16:$G$1902,"Функција 560:",'ПО КОРИСНИЦИМА'!$I$16:$I$1902)</f>
        <v>0</v>
      </c>
      <c r="E91" s="319">
        <f>D91/C91</f>
        <v>0</v>
      </c>
      <c r="F91" s="308">
        <v>1800000</v>
      </c>
      <c r="G91" s="308">
        <v>0</v>
      </c>
      <c r="H91" s="308">
        <v>0</v>
      </c>
      <c r="I91" s="382">
        <f>SUM(F91,C91)</f>
        <v>4360000</v>
      </c>
      <c r="J91" s="375">
        <f>SUM(G91,D91)</f>
        <v>0</v>
      </c>
      <c r="K91" s="314">
        <f>J91/I91</f>
        <v>0</v>
      </c>
    </row>
    <row r="92" spans="1:11">
      <c r="A92" s="98" t="s">
        <v>3961</v>
      </c>
      <c r="B92" s="99" t="s">
        <v>3962</v>
      </c>
      <c r="C92" s="305">
        <f>SUM(C93:C98)</f>
        <v>35000000</v>
      </c>
      <c r="D92" s="305">
        <f>SUM(D93:D98)</f>
        <v>22720448.57</v>
      </c>
      <c r="E92" s="327">
        <f>D92/C92</f>
        <v>0.64915567342857139</v>
      </c>
      <c r="F92" s="305">
        <f>SUM(F93:F98)</f>
        <v>16068817</v>
      </c>
      <c r="G92" s="305">
        <f>SUM(G93:G98)</f>
        <v>0</v>
      </c>
      <c r="H92" s="327">
        <f>G92/F92</f>
        <v>0</v>
      </c>
      <c r="I92" s="386">
        <f>C92+F92</f>
        <v>51068817</v>
      </c>
      <c r="J92" s="376">
        <f>D92+G92</f>
        <v>22720448.57</v>
      </c>
      <c r="K92" s="317">
        <f>J92/I92</f>
        <v>0.44489866624480456</v>
      </c>
    </row>
    <row r="93" spans="1:11">
      <c r="A93" s="92" t="s">
        <v>3845</v>
      </c>
      <c r="B93" s="93" t="s">
        <v>3963</v>
      </c>
      <c r="C93" s="304">
        <f>SUMIF('ПО КОРИСНИЦИМА'!$G$16:$G$1902,"Функција 610:",'ПО КОРИСНИЦИМА'!$H$16:$H$1902)</f>
        <v>0</v>
      </c>
      <c r="D93" s="304">
        <v>0</v>
      </c>
      <c r="E93" s="319">
        <v>0</v>
      </c>
      <c r="F93" s="304">
        <f>SUMIF('ПО КОРИСНИЦИМА'!$G$16:$G$1902,"Функција 610:",'ПО КОРИСНИЦИМА'!$L$16:$L$1902)</f>
        <v>0</v>
      </c>
      <c r="G93" s="304">
        <v>0</v>
      </c>
      <c r="H93" s="304">
        <v>0</v>
      </c>
      <c r="I93" s="384">
        <f t="shared" ref="I93:J98" si="9">SUM(F93,C93)</f>
        <v>0</v>
      </c>
      <c r="J93" s="377">
        <f t="shared" si="9"/>
        <v>0</v>
      </c>
      <c r="K93" s="318">
        <v>0</v>
      </c>
    </row>
    <row r="94" spans="1:11">
      <c r="A94" s="92" t="s">
        <v>3852</v>
      </c>
      <c r="B94" s="93" t="s">
        <v>3964</v>
      </c>
      <c r="C94" s="304">
        <f>SUMIF('ПО КОРИСНИЦИМА'!$G$16:$G$1902,"Функција 620:",'ПО КОРИСНИЦИМА'!$H$16:$H$1902)-2000000</f>
        <v>350000</v>
      </c>
      <c r="D94" s="304">
        <f>SUMIF('ПО КОРИСНИЦИМА'!$G$16:$G$1902,"Функција 620:",'ПО КОРИСНИЦИМА'!$I$16:$I$1902)</f>
        <v>836350.71</v>
      </c>
      <c r="E94" s="319">
        <f>D94/C94</f>
        <v>2.3895734571428568</v>
      </c>
      <c r="F94" s="304">
        <f>SUMIF('ПО КОРИСНИЦИМА'!$G$16:$G$1902,"Функција 620:",'ПО КОРИСНИЦИМА'!$L$16:$L$1902)</f>
        <v>0</v>
      </c>
      <c r="G94" s="304">
        <f>SUMIF('ПО КОРИСНИЦИМА'!$G$16:$G$1902,"Функција 620:",'ПО КОРИСНИЦИМА'!$M$16:$M$1902)</f>
        <v>0</v>
      </c>
      <c r="H94" s="304" t="e">
        <f>G94/F94</f>
        <v>#DIV/0!</v>
      </c>
      <c r="I94" s="384">
        <f t="shared" si="9"/>
        <v>350000</v>
      </c>
      <c r="J94" s="377">
        <f t="shared" si="9"/>
        <v>836350.71</v>
      </c>
      <c r="K94" s="314">
        <f>J94/I94</f>
        <v>2.3895734571428568</v>
      </c>
    </row>
    <row r="95" spans="1:11">
      <c r="A95" s="92" t="s">
        <v>3965</v>
      </c>
      <c r="B95" s="93" t="s">
        <v>3966</v>
      </c>
      <c r="C95" s="304">
        <f>SUMIF('ПО КОРИСНИЦИМА'!$G$16:$G$1902,"Функција 630:",'ПО КОРИСНИЦИМА'!$H$16:$H$1902)+2000000</f>
        <v>17000000</v>
      </c>
      <c r="D95" s="304">
        <f>SUMIF('ПО КОРИСНИЦИМА'!$G$16:$G$1902,"Функција 630:",'ПО КОРИСНИЦИМА'!$I$16:$I$1902)</f>
        <v>7000000</v>
      </c>
      <c r="E95" s="319">
        <v>0</v>
      </c>
      <c r="F95" s="304">
        <f>SUMIF('ПО КОРИСНИЦИМА'!$G$16:$G$1902,"Функција 630:",'ПО КОРИСНИЦИМА'!$L$16:$L$1902)</f>
        <v>2000000</v>
      </c>
      <c r="G95" s="304">
        <f>SUMIF('ПО КОРИСНИЦИМА'!$G$16:$G$1902,"Функција 630:",'ПО КОРИСНИЦИМА'!$M$16:$M$1902)</f>
        <v>0</v>
      </c>
      <c r="H95" s="304">
        <v>0</v>
      </c>
      <c r="I95" s="384">
        <f t="shared" si="9"/>
        <v>19000000</v>
      </c>
      <c r="J95" s="377">
        <f t="shared" si="9"/>
        <v>7000000</v>
      </c>
      <c r="K95" s="318">
        <v>0</v>
      </c>
    </row>
    <row r="96" spans="1:11">
      <c r="A96" s="92" t="s">
        <v>3967</v>
      </c>
      <c r="B96" s="93" t="s">
        <v>3968</v>
      </c>
      <c r="C96" s="304">
        <f>SUMIF('ПО КОРИСНИЦИМА'!$G$16:$G$1902,"Функција 640:",'ПО КОРИСНИЦИМА'!$H$16:$H$1902)</f>
        <v>14650000</v>
      </c>
      <c r="D96" s="304">
        <f>SUMIF('ПО КОРИСНИЦИМА'!$G$16:$G$1902,"Функција 640:",'ПО КОРИСНИЦИМА'!$I$16:$I$1902)</f>
        <v>14884097.860000001</v>
      </c>
      <c r="E96" s="319">
        <v>0</v>
      </c>
      <c r="F96" s="304">
        <f>SUMIF('ПО КОРИСНИЦИМА'!$G$16:$G$1902,"Функција 640:",'ПО КОРИСНИЦИМА'!$L$16:$L$1902)</f>
        <v>12000000</v>
      </c>
      <c r="G96" s="304">
        <f>SUMIF('ПО КОРИСНИЦИМА'!$G$16:$G$1902,"Функција 640:",'ПО КОРИСНИЦИМА'!$M$16:$M$1902)</f>
        <v>0</v>
      </c>
      <c r="H96" s="304">
        <v>0</v>
      </c>
      <c r="I96" s="384">
        <f t="shared" si="9"/>
        <v>26650000</v>
      </c>
      <c r="J96" s="377">
        <f t="shared" si="9"/>
        <v>14884097.860000001</v>
      </c>
      <c r="K96" s="318">
        <v>0</v>
      </c>
    </row>
    <row r="97" spans="1:11" ht="23.25">
      <c r="A97" s="92" t="s">
        <v>3969</v>
      </c>
      <c r="B97" s="93" t="s">
        <v>3970</v>
      </c>
      <c r="C97" s="304">
        <f>SUMIF('ПО КОРИСНИЦИМА'!$G$16:$G$1902,"Функција 650:",'ПО КОРИСНИЦИМА'!$H$16:$H$1902)</f>
        <v>0</v>
      </c>
      <c r="D97" s="304">
        <v>0</v>
      </c>
      <c r="E97" s="319">
        <v>0</v>
      </c>
      <c r="F97" s="304">
        <f>SUMIF('ПО КОРИСНИЦИМА'!$G$16:$G$1902,"Функција 650:",'ПО КОРИСНИЦИМА'!$L$16:$L$1902)</f>
        <v>0</v>
      </c>
      <c r="G97" s="304">
        <v>0</v>
      </c>
      <c r="H97" s="304">
        <v>0</v>
      </c>
      <c r="I97" s="384">
        <f t="shared" si="9"/>
        <v>0</v>
      </c>
      <c r="J97" s="377">
        <f t="shared" si="9"/>
        <v>0</v>
      </c>
      <c r="K97" s="318">
        <v>0</v>
      </c>
    </row>
    <row r="98" spans="1:11" ht="18.75" customHeight="1">
      <c r="A98" s="92" t="s">
        <v>3971</v>
      </c>
      <c r="B98" s="93" t="s">
        <v>187</v>
      </c>
      <c r="C98" s="304">
        <f>SUMIF('ПО КОРИСНИЦИМА'!$G$16:$G$1902,"Функција 660:",'ПО КОРИСНИЦИМА'!$H$16:$H$1902)</f>
        <v>3000000</v>
      </c>
      <c r="D98" s="304">
        <f>SUMIF('ПО КОРИСНИЦИМА'!$G$16:$G$1902,"Функција 660:",'ПО КОРИСНИЦИМА'!$I$16:$I$1902)</f>
        <v>0</v>
      </c>
      <c r="E98" s="319">
        <v>0</v>
      </c>
      <c r="F98" s="304">
        <f>SUMIF('ПО КОРИСНИЦИМА'!$G$16:$G$1902,"Функција 660:",'ПО КОРИСНИЦИМА'!$L$16:$L$1902)</f>
        <v>2068817</v>
      </c>
      <c r="G98" s="304">
        <v>0</v>
      </c>
      <c r="H98" s="304">
        <v>0</v>
      </c>
      <c r="I98" s="384">
        <f t="shared" si="9"/>
        <v>5068817</v>
      </c>
      <c r="J98" s="377">
        <f t="shared" si="9"/>
        <v>0</v>
      </c>
      <c r="K98" s="318">
        <v>0</v>
      </c>
    </row>
    <row r="99" spans="1:11">
      <c r="A99" s="100">
        <v>700</v>
      </c>
      <c r="B99" s="101" t="s">
        <v>188</v>
      </c>
      <c r="C99" s="306">
        <f>SUM(C100:C116)</f>
        <v>12800000</v>
      </c>
      <c r="D99" s="306">
        <f>SUM(D100:D116)</f>
        <v>8312648.5799999982</v>
      </c>
      <c r="E99" s="326">
        <f>D99/C99</f>
        <v>0.64942567031249987</v>
      </c>
      <c r="F99" s="1093">
        <f>SUM(F100:F116)</f>
        <v>0</v>
      </c>
      <c r="G99" s="321">
        <f>SUM(G100:G116)</f>
        <v>0</v>
      </c>
      <c r="H99" s="321"/>
      <c r="I99" s="387">
        <f>SUM(I100:I116)</f>
        <v>12800000</v>
      </c>
      <c r="J99" s="376">
        <f>D99+G99</f>
        <v>8312648.5799999982</v>
      </c>
      <c r="K99" s="317">
        <f>J99/I99</f>
        <v>0.64942567031249987</v>
      </c>
    </row>
    <row r="100" spans="1:11">
      <c r="A100" s="92" t="s">
        <v>3972</v>
      </c>
      <c r="B100" s="93" t="s">
        <v>3973</v>
      </c>
      <c r="C100" s="308">
        <f>SUMIF('ПО КОРИСНИЦИМА'!$G$16:$G$1902,"Функција 710:",'ПО КОРИСНИЦИМА'!$H$16:$H$1902)</f>
        <v>0</v>
      </c>
      <c r="D100" s="308">
        <f>SUMIF('ПО КОРИСНИЦИМА'!$G$16:$G$1902,"Функција 710:",'ПО КОРИСНИЦИМА'!$I$16:$I$1902)</f>
        <v>0</v>
      </c>
      <c r="E100" s="319">
        <v>0</v>
      </c>
      <c r="F100" s="1094"/>
      <c r="G100" s="308">
        <v>0</v>
      </c>
      <c r="H100" s="308">
        <v>0</v>
      </c>
      <c r="I100" s="318">
        <f t="shared" ref="I100:J116" si="10">SUM(F100,C100)</f>
        <v>0</v>
      </c>
      <c r="J100" s="374">
        <f t="shared" si="10"/>
        <v>0</v>
      </c>
      <c r="K100" s="318">
        <v>0</v>
      </c>
    </row>
    <row r="101" spans="1:11">
      <c r="A101" s="94" t="s">
        <v>3974</v>
      </c>
      <c r="B101" s="93" t="s">
        <v>190</v>
      </c>
      <c r="C101" s="308">
        <f>SUMIF('ПО КОРИСНИЦИМА'!$G$16:$G$1902,"Функција 711:",'ПО КОРИСНИЦИМА'!$H$16:$H$1902)</f>
        <v>0</v>
      </c>
      <c r="D101" s="308">
        <v>0</v>
      </c>
      <c r="E101" s="319">
        <v>0</v>
      </c>
      <c r="F101" s="1094"/>
      <c r="G101" s="308">
        <v>0</v>
      </c>
      <c r="H101" s="308">
        <v>0</v>
      </c>
      <c r="I101" s="318">
        <f t="shared" si="10"/>
        <v>0</v>
      </c>
      <c r="J101" s="374">
        <v>0</v>
      </c>
      <c r="K101" s="318">
        <v>0</v>
      </c>
    </row>
    <row r="102" spans="1:11">
      <c r="A102" s="94" t="s">
        <v>3975</v>
      </c>
      <c r="B102" s="93" t="s">
        <v>191</v>
      </c>
      <c r="C102" s="308">
        <f>SUMIF('ПО КОРИСНИЦИМА'!$G$16:$G$1902,"Функција 712:",'ПО КОРИСНИЦИМА'!$H$16:$H$1902)</f>
        <v>0</v>
      </c>
      <c r="D102" s="308">
        <v>0</v>
      </c>
      <c r="E102" s="319">
        <v>0</v>
      </c>
      <c r="F102" s="1094"/>
      <c r="G102" s="308">
        <v>0</v>
      </c>
      <c r="H102" s="308">
        <v>0</v>
      </c>
      <c r="I102" s="318">
        <f t="shared" si="10"/>
        <v>0</v>
      </c>
      <c r="J102" s="374">
        <v>0</v>
      </c>
      <c r="K102" s="318">
        <v>0</v>
      </c>
    </row>
    <row r="103" spans="1:11">
      <c r="A103" s="94" t="s">
        <v>3976</v>
      </c>
      <c r="B103" s="93" t="s">
        <v>192</v>
      </c>
      <c r="C103" s="308">
        <f>SUMIF('ПО КОРИСНИЦИМА'!$G$16:$G$1902,"Функција 713:",'ПО КОРИСНИЦИМА'!$H$16:$H$1902)</f>
        <v>0</v>
      </c>
      <c r="D103" s="308">
        <v>0</v>
      </c>
      <c r="E103" s="319">
        <v>0</v>
      </c>
      <c r="F103" s="1094"/>
      <c r="G103" s="308">
        <v>0</v>
      </c>
      <c r="H103" s="308">
        <v>0</v>
      </c>
      <c r="I103" s="318">
        <f t="shared" si="10"/>
        <v>0</v>
      </c>
      <c r="J103" s="374">
        <v>0</v>
      </c>
      <c r="K103" s="318">
        <v>0</v>
      </c>
    </row>
    <row r="104" spans="1:11">
      <c r="A104" s="92" t="s">
        <v>3977</v>
      </c>
      <c r="B104" s="93" t="s">
        <v>3978</v>
      </c>
      <c r="C104" s="308">
        <f>SUMIF('ПО КОРИСНИЦИМА'!$G$16:$G$1902,"Функција 720:",'ПО КОРИСНИЦИМА'!$H$16:$H$1902)</f>
        <v>0</v>
      </c>
      <c r="D104" s="308">
        <v>0</v>
      </c>
      <c r="E104" s="319">
        <v>0</v>
      </c>
      <c r="F104" s="1094"/>
      <c r="G104" s="308">
        <v>0</v>
      </c>
      <c r="H104" s="308">
        <v>0</v>
      </c>
      <c r="I104" s="318">
        <f t="shared" si="10"/>
        <v>0</v>
      </c>
      <c r="J104" s="374">
        <v>0</v>
      </c>
      <c r="K104" s="318">
        <v>0</v>
      </c>
    </row>
    <row r="105" spans="1:11">
      <c r="A105" s="94" t="s">
        <v>3979</v>
      </c>
      <c r="B105" s="93" t="s">
        <v>194</v>
      </c>
      <c r="C105" s="308">
        <f>SUMIF('ПО КОРИСНИЦИМА'!$G$16:$G$1902,"Функција 721:",'ПО КОРИСНИЦИМА'!$H$16:$H$1902)</f>
        <v>0</v>
      </c>
      <c r="D105" s="308">
        <v>0</v>
      </c>
      <c r="E105" s="319">
        <v>0</v>
      </c>
      <c r="F105" s="1094"/>
      <c r="G105" s="308">
        <v>0</v>
      </c>
      <c r="H105" s="308">
        <v>0</v>
      </c>
      <c r="I105" s="318">
        <f t="shared" si="10"/>
        <v>0</v>
      </c>
      <c r="J105" s="374">
        <v>0</v>
      </c>
      <c r="K105" s="318">
        <v>0</v>
      </c>
    </row>
    <row r="106" spans="1:11">
      <c r="A106" s="94" t="s">
        <v>3980</v>
      </c>
      <c r="B106" s="93" t="s">
        <v>195</v>
      </c>
      <c r="C106" s="308">
        <f>SUMIF('ПО КОРИСНИЦИМА'!$G$16:$G$1902,"Функција 722:",'ПО КОРИСНИЦИМА'!$H$16:$H$1902)</f>
        <v>800000</v>
      </c>
      <c r="D106" s="308">
        <f>SUMIF('ПО КОРИСНИЦИМА'!$G$16:$G$1902,"Функција 722:",'ПО КОРИСНИЦИМА'!$I$16:$I$1902)</f>
        <v>550314.47999999986</v>
      </c>
      <c r="E106" s="319">
        <v>0</v>
      </c>
      <c r="F106" s="1094"/>
      <c r="G106" s="308">
        <v>0</v>
      </c>
      <c r="H106" s="308">
        <v>0</v>
      </c>
      <c r="I106" s="318">
        <f t="shared" si="10"/>
        <v>800000</v>
      </c>
      <c r="J106" s="374">
        <f t="shared" si="10"/>
        <v>550314.47999999986</v>
      </c>
      <c r="K106" s="318">
        <v>0</v>
      </c>
    </row>
    <row r="107" spans="1:11">
      <c r="A107" s="94" t="s">
        <v>3981</v>
      </c>
      <c r="B107" s="93" t="s">
        <v>196</v>
      </c>
      <c r="C107" s="308">
        <f>SUMIF('ПО КОРИСНИЦИМА'!$G$16:$G$1902,"Функција 723:",'ПО КОРИСНИЦИМА'!$H$16:$H$1902)</f>
        <v>0</v>
      </c>
      <c r="D107" s="308">
        <v>0</v>
      </c>
      <c r="E107" s="319">
        <v>0</v>
      </c>
      <c r="F107" s="1094"/>
      <c r="G107" s="308">
        <v>0</v>
      </c>
      <c r="H107" s="308">
        <v>0</v>
      </c>
      <c r="I107" s="318">
        <f t="shared" si="10"/>
        <v>0</v>
      </c>
      <c r="J107" s="374">
        <v>0</v>
      </c>
      <c r="K107" s="318">
        <v>0</v>
      </c>
    </row>
    <row r="108" spans="1:11">
      <c r="A108" s="94" t="s">
        <v>3982</v>
      </c>
      <c r="B108" s="93" t="s">
        <v>197</v>
      </c>
      <c r="C108" s="308">
        <f>SUMIF('ПО КОРИСНИЦИМА'!$G$16:$G$1902,"Функција 724:",'ПО КОРИСНИЦИМА'!$H$16:$H$1902)</f>
        <v>0</v>
      </c>
      <c r="D108" s="308">
        <v>0</v>
      </c>
      <c r="E108" s="319">
        <v>0</v>
      </c>
      <c r="F108" s="1094"/>
      <c r="G108" s="308">
        <v>0</v>
      </c>
      <c r="H108" s="308">
        <v>0</v>
      </c>
      <c r="I108" s="318">
        <f t="shared" si="10"/>
        <v>0</v>
      </c>
      <c r="J108" s="374">
        <v>0</v>
      </c>
      <c r="K108" s="318">
        <v>0</v>
      </c>
    </row>
    <row r="109" spans="1:11">
      <c r="A109" s="92" t="s">
        <v>3983</v>
      </c>
      <c r="B109" s="93" t="s">
        <v>3984</v>
      </c>
      <c r="C109" s="308">
        <f>SUMIF('ПО КОРИСНИЦИМА'!$G$16:$G$1902,"Функција 730:",'ПО КОРИСНИЦИМА'!$H$16:$H$1902)</f>
        <v>0</v>
      </c>
      <c r="D109" s="308">
        <v>0</v>
      </c>
      <c r="E109" s="319">
        <v>0</v>
      </c>
      <c r="F109" s="1094"/>
      <c r="G109" s="308">
        <v>0</v>
      </c>
      <c r="H109" s="308">
        <v>0</v>
      </c>
      <c r="I109" s="318">
        <f t="shared" si="10"/>
        <v>0</v>
      </c>
      <c r="J109" s="374">
        <v>0</v>
      </c>
      <c r="K109" s="318">
        <v>0</v>
      </c>
    </row>
    <row r="110" spans="1:11">
      <c r="A110" s="94" t="s">
        <v>3985</v>
      </c>
      <c r="B110" s="93" t="s">
        <v>199</v>
      </c>
      <c r="C110" s="308">
        <f>SUMIF('ПО КОРИСНИЦИМА'!$G$16:$G$1902,"Функција 731:",'ПО КОРИСНИЦИМА'!$H$16:$H$1902)</f>
        <v>0</v>
      </c>
      <c r="D110" s="308">
        <v>0</v>
      </c>
      <c r="E110" s="319">
        <v>0</v>
      </c>
      <c r="F110" s="1094"/>
      <c r="G110" s="308">
        <v>0</v>
      </c>
      <c r="H110" s="308">
        <v>0</v>
      </c>
      <c r="I110" s="318">
        <f t="shared" si="10"/>
        <v>0</v>
      </c>
      <c r="J110" s="374">
        <v>0</v>
      </c>
      <c r="K110" s="318">
        <v>0</v>
      </c>
    </row>
    <row r="111" spans="1:11">
      <c r="A111" s="94" t="s">
        <v>3986</v>
      </c>
      <c r="B111" s="93" t="s">
        <v>200</v>
      </c>
      <c r="C111" s="308">
        <f>SUMIF('ПО КОРИСНИЦИМА'!$G$16:$G$1902,"Функција 732:",'ПО КОРИСНИЦИМА'!$H$16:$H$1902)</f>
        <v>0</v>
      </c>
      <c r="D111" s="308">
        <v>0</v>
      </c>
      <c r="E111" s="319">
        <v>0</v>
      </c>
      <c r="F111" s="1094"/>
      <c r="G111" s="308">
        <v>0</v>
      </c>
      <c r="H111" s="308">
        <v>0</v>
      </c>
      <c r="I111" s="318">
        <f t="shared" si="10"/>
        <v>0</v>
      </c>
      <c r="J111" s="374">
        <v>0</v>
      </c>
      <c r="K111" s="318">
        <v>0</v>
      </c>
    </row>
    <row r="112" spans="1:11">
      <c r="A112" s="94" t="s">
        <v>3987</v>
      </c>
      <c r="B112" s="93" t="s">
        <v>201</v>
      </c>
      <c r="C112" s="308">
        <f>SUMIF('ПО КОРИСНИЦИМА'!$G$16:$G$1902,"Функција 733:",'ПО КОРИСНИЦИМА'!$H$16:$H$1902)</f>
        <v>0</v>
      </c>
      <c r="D112" s="308">
        <v>0</v>
      </c>
      <c r="E112" s="319">
        <v>0</v>
      </c>
      <c r="F112" s="1094"/>
      <c r="G112" s="308">
        <v>0</v>
      </c>
      <c r="H112" s="308">
        <v>0</v>
      </c>
      <c r="I112" s="318">
        <f t="shared" si="10"/>
        <v>0</v>
      </c>
      <c r="J112" s="374">
        <v>0</v>
      </c>
      <c r="K112" s="318">
        <v>0</v>
      </c>
    </row>
    <row r="113" spans="1:11">
      <c r="A113" s="94" t="s">
        <v>3988</v>
      </c>
      <c r="B113" s="93" t="s">
        <v>3989</v>
      </c>
      <c r="C113" s="308">
        <f>SUMIF('ПО КОРИСНИЦИМА'!$G$16:$G$1902,"Функција 734:",'ПО КОРИСНИЦИМА'!$H$16:$H$1902)</f>
        <v>0</v>
      </c>
      <c r="D113" s="308">
        <v>0</v>
      </c>
      <c r="E113" s="319">
        <v>0</v>
      </c>
      <c r="F113" s="1094"/>
      <c r="G113" s="308">
        <v>0</v>
      </c>
      <c r="H113" s="308">
        <v>0</v>
      </c>
      <c r="I113" s="318">
        <f t="shared" si="10"/>
        <v>0</v>
      </c>
      <c r="J113" s="374">
        <v>0</v>
      </c>
      <c r="K113" s="318">
        <v>0</v>
      </c>
    </row>
    <row r="114" spans="1:11">
      <c r="A114" s="92" t="s">
        <v>3990</v>
      </c>
      <c r="B114" s="93" t="s">
        <v>3991</v>
      </c>
      <c r="C114" s="308">
        <f>SUMIF('ПО КОРИСНИЦИМА'!$G$16:$G$1902,"Функција 740:",'ПО КОРИСНИЦИМА'!$H$16:$H$1902)</f>
        <v>0</v>
      </c>
      <c r="D114" s="308">
        <v>0</v>
      </c>
      <c r="E114" s="319">
        <v>0</v>
      </c>
      <c r="F114" s="1094"/>
      <c r="G114" s="308">
        <v>0</v>
      </c>
      <c r="H114" s="308">
        <v>0</v>
      </c>
      <c r="I114" s="318">
        <f t="shared" si="10"/>
        <v>0</v>
      </c>
      <c r="J114" s="374">
        <v>0</v>
      </c>
      <c r="K114" s="318">
        <v>0</v>
      </c>
    </row>
    <row r="115" spans="1:11">
      <c r="A115" s="92" t="s">
        <v>3992</v>
      </c>
      <c r="B115" s="93" t="s">
        <v>3993</v>
      </c>
      <c r="C115" s="308">
        <f>SUMIF('ПО КОРИСНИЦИМА'!$G$16:$G$1902,"Функција 750:",'ПО КОРИСНИЦИМА'!$H$16:$H$1902)</f>
        <v>0</v>
      </c>
      <c r="D115" s="308">
        <v>0</v>
      </c>
      <c r="E115" s="319">
        <v>0</v>
      </c>
      <c r="F115" s="1094"/>
      <c r="G115" s="308">
        <v>0</v>
      </c>
      <c r="H115" s="308">
        <v>0</v>
      </c>
      <c r="I115" s="318">
        <f t="shared" si="10"/>
        <v>0</v>
      </c>
      <c r="J115" s="374">
        <v>0</v>
      </c>
      <c r="K115" s="318">
        <v>0</v>
      </c>
    </row>
    <row r="116" spans="1:11">
      <c r="A116" s="92" t="s">
        <v>3994</v>
      </c>
      <c r="B116" s="93" t="s">
        <v>3995</v>
      </c>
      <c r="C116" s="304">
        <f>SUMIF('ПО КОРИСНИЦИМА'!$G$16:$G$1902,"Функција 760:",'ПО КОРИСНИЦИМА'!$H$16:$H$1902)</f>
        <v>12000000</v>
      </c>
      <c r="D116" s="308">
        <f>SUMIF('ПО КОРИСНИЦИМА'!$G$16:$G$1902,"Функција 760:",'ПО КОРИСНИЦИМА'!$I$16:$I$1902)</f>
        <v>7762334.0999999987</v>
      </c>
      <c r="E116" s="319">
        <f>D116/C116</f>
        <v>0.64686117499999984</v>
      </c>
      <c r="F116" s="1094">
        <f>SUMIF('ПО КОРИСНИЦИМА'!$G$16:$G$1902,"Функција 760:",'ПО КОРИСНИЦИМА'!$L$16:$LL$1902)</f>
        <v>0</v>
      </c>
      <c r="G116" s="308"/>
      <c r="H116" s="308"/>
      <c r="I116" s="318">
        <f>C116+F116</f>
        <v>12000000</v>
      </c>
      <c r="J116" s="374">
        <f t="shared" si="10"/>
        <v>7762334.0999999987</v>
      </c>
      <c r="K116" s="318">
        <v>0</v>
      </c>
    </row>
    <row r="117" spans="1:11">
      <c r="A117" s="90" t="s">
        <v>3996</v>
      </c>
      <c r="B117" s="95" t="s">
        <v>206</v>
      </c>
      <c r="C117" s="328">
        <f>SUM(C118:C123)</f>
        <v>28464575</v>
      </c>
      <c r="D117" s="328">
        <f>SUM(D118:D123)</f>
        <v>18292612.420000002</v>
      </c>
      <c r="E117" s="329">
        <f>D117/C117</f>
        <v>0.64264484609378503</v>
      </c>
      <c r="F117" s="328">
        <f>SUM(F118:F123)</f>
        <v>54491336</v>
      </c>
      <c r="G117" s="328">
        <f>SUM(G118:G123)</f>
        <v>344369.37000000005</v>
      </c>
      <c r="H117" s="329">
        <f>G117/F117</f>
        <v>6.3197086964430467E-3</v>
      </c>
      <c r="I117" s="388">
        <f>SUM(I118:I120)</f>
        <v>81355911</v>
      </c>
      <c r="J117" s="376">
        <f>D117+G117</f>
        <v>18636981.790000003</v>
      </c>
      <c r="K117" s="317">
        <f>J117/I117</f>
        <v>0.22907962753929462</v>
      </c>
    </row>
    <row r="118" spans="1:11">
      <c r="A118" s="92" t="s">
        <v>3997</v>
      </c>
      <c r="B118" s="93" t="s">
        <v>3998</v>
      </c>
      <c r="C118" s="304">
        <f>SUMIF('ПО КОРИСНИЦИМА'!$G$16:$G$1902,"Функција 810:",'ПО КОРИСНИЦИМА'!$H$16:$H$1902)</f>
        <v>12100000</v>
      </c>
      <c r="D118" s="304">
        <f>SUMIF('ПО КОРИСНИЦИМА'!$G$16:$G$1902,"Функција 810:",'ПО КОРИСНИЦИМА'!$I$16:$I$1902)</f>
        <v>8174173.1699999999</v>
      </c>
      <c r="E118" s="319">
        <v>0</v>
      </c>
      <c r="F118" s="308">
        <f>SUMIF('ПО КОРИСНИЦИМА'!$G$16:$G$1902,"Функција 810:",'ПО КОРИСНИЦИМА'!$L$16:$L$1902)</f>
        <v>0</v>
      </c>
      <c r="G118" s="308">
        <v>0</v>
      </c>
      <c r="H118" s="308">
        <v>0</v>
      </c>
      <c r="I118" s="318">
        <f>C118+F118</f>
        <v>12100000</v>
      </c>
      <c r="J118" s="374">
        <v>0</v>
      </c>
      <c r="K118" s="314">
        <v>0</v>
      </c>
    </row>
    <row r="119" spans="1:11">
      <c r="A119" s="92" t="s">
        <v>3999</v>
      </c>
      <c r="B119" s="93" t="s">
        <v>4000</v>
      </c>
      <c r="C119" s="304">
        <f>SUMIF('ПО КОРИСНИЦИМА'!$G$16:$G$1902,"Функција 820:",'ПО КОРИСНИЦИМА'!$H$16:$H$1902)</f>
        <v>11764575</v>
      </c>
      <c r="D119" s="304">
        <f>SUMIF('ПО КОРИСНИЦИМА'!$G$16:$G$1902,"Функција 820:",'ПО КОРИСНИЦИМА'!$I$16:$I$1902)</f>
        <v>9468439.25</v>
      </c>
      <c r="E119" s="319">
        <f>D119/C119</f>
        <v>0.80482628994247563</v>
      </c>
      <c r="F119" s="304">
        <f>SUMIF('ПО КОРИСНИЦИМА'!$G$16:$G$1902,"Функција 820:",'ПО КОРИСНИЦИМА'!$L$16:$L$1902)</f>
        <v>54491336</v>
      </c>
      <c r="G119" s="304">
        <f>SUMIF('ПО КОРИСНИЦИМА'!$G$16:$G$1902,"Функција 820:",'ПО КОРИСНИЦИМА'!$M$16:$M$1902)</f>
        <v>344369.37000000005</v>
      </c>
      <c r="H119" s="319">
        <f>G119/F119</f>
        <v>6.3197086964430467E-3</v>
      </c>
      <c r="I119" s="384">
        <f>SUM(F119,C119)</f>
        <v>66255911</v>
      </c>
      <c r="J119" s="377">
        <f>SUM(G119,D119)</f>
        <v>9812808.6199999992</v>
      </c>
      <c r="K119" s="314">
        <f>J119/I119</f>
        <v>0.14810465167402195</v>
      </c>
    </row>
    <row r="120" spans="1:11">
      <c r="A120" s="92" t="s">
        <v>4001</v>
      </c>
      <c r="B120" s="93" t="s">
        <v>4002</v>
      </c>
      <c r="C120" s="304">
        <f>SUMIF('ПО КОРИСНИЦИМА'!$G$16:$G$1902,"Функција 830:",'ПО КОРИСНИЦИМА'!$H$16:$H$1902)</f>
        <v>3000000</v>
      </c>
      <c r="D120" s="308">
        <f>SUMIF('ПО КОРИСНИЦИМА'!$G$16:$G$1902,"Функција 830:",'ПО КОРИСНИЦИМА'!$I$16:$I$1902)</f>
        <v>650000</v>
      </c>
      <c r="E120" s="319">
        <f>D120/C120</f>
        <v>0.21666666666666667</v>
      </c>
      <c r="F120" s="308">
        <f>SUMIF('ПО КОРИСНИЦИМА'!$G$16:$G$1902,"Функција 830:",'ПО КОРИСНИЦИМА'!$L$16:$L$1902)</f>
        <v>0</v>
      </c>
      <c r="G120" s="308">
        <f>SUMIF('ПО КОРИСНИЦИМА'!$G$16:$G$1902,"Функција 830:",'ПО КОРИСНИЦИМА'!$M$16:$M$1902)</f>
        <v>0</v>
      </c>
      <c r="H120" s="308" t="e">
        <f>G120/F120</f>
        <v>#DIV/0!</v>
      </c>
      <c r="I120" s="318">
        <f>SUM(F120,C120)</f>
        <v>3000000</v>
      </c>
      <c r="J120" s="374">
        <v>0</v>
      </c>
      <c r="K120" s="314">
        <v>0</v>
      </c>
    </row>
    <row r="121" spans="1:11">
      <c r="A121" s="92" t="s">
        <v>4003</v>
      </c>
      <c r="B121" s="93" t="s">
        <v>4004</v>
      </c>
      <c r="C121" s="308">
        <f>SUMIF('ПО КОРИСНИЦИМА'!$G$16:$G$1902,"Функција 840:",'ПО КОРИСНИЦИМА'!$H$16:$H$1902)</f>
        <v>0</v>
      </c>
      <c r="D121" s="308">
        <v>0</v>
      </c>
      <c r="E121" s="319">
        <v>0</v>
      </c>
      <c r="F121" s="308">
        <f>SUMIF('ПО КОРИСНИЦИМА'!$G$16:$G$1902,"Функција 840:",'ПО КОРИСНИЦИМА'!$L$16:$L$1902)</f>
        <v>0</v>
      </c>
      <c r="G121" s="308">
        <v>0</v>
      </c>
      <c r="H121" s="308">
        <v>0</v>
      </c>
      <c r="I121" s="318">
        <v>0</v>
      </c>
      <c r="J121" s="374">
        <v>0</v>
      </c>
      <c r="K121" s="314">
        <v>0</v>
      </c>
    </row>
    <row r="122" spans="1:11" ht="23.25">
      <c r="A122" s="92" t="s">
        <v>4005</v>
      </c>
      <c r="B122" s="93" t="s">
        <v>4006</v>
      </c>
      <c r="C122" s="308">
        <f>SUMIF('ПО КОРИСНИЦИМА'!$G$16:$G$1902,"Функција 850:",'ПО КОРИСНИЦИМА'!$H$16:$H$1902)</f>
        <v>0</v>
      </c>
      <c r="D122" s="308">
        <v>0</v>
      </c>
      <c r="E122" s="319">
        <v>0</v>
      </c>
      <c r="F122" s="308">
        <f>SUMIF('ПО КОРИСНИЦИМА'!$G$16:$G$1902,"Функција 850:",'ПО КОРИСНИЦИМА'!$L$16:$L$1902)</f>
        <v>0</v>
      </c>
      <c r="G122" s="308">
        <v>0</v>
      </c>
      <c r="H122" s="308">
        <v>0</v>
      </c>
      <c r="I122" s="318">
        <v>0</v>
      </c>
      <c r="J122" s="374">
        <v>0</v>
      </c>
      <c r="K122" s="314">
        <v>0</v>
      </c>
    </row>
    <row r="123" spans="1:11" ht="23.25">
      <c r="A123" s="92" t="s">
        <v>4007</v>
      </c>
      <c r="B123" s="93" t="s">
        <v>212</v>
      </c>
      <c r="C123" s="308">
        <f>SUMIF('ПО КОРИСНИЦИМА'!$G$16:$G$1902,"Функција 860:",'ПО КОРИСНИЦИМА'!$H$16:$H$1902)</f>
        <v>1600000</v>
      </c>
      <c r="D123" s="308">
        <f>SUMIF('ПО КОРИСНИЦИМА'!$G$16:$G$1902,"Функција 860:",'ПО КОРИСНИЦИМА'!$I$16:$I$1902)</f>
        <v>0</v>
      </c>
      <c r="E123" s="319">
        <v>0</v>
      </c>
      <c r="F123" s="308">
        <f>SUMIF('ПО КОРИСНИЦИМА'!$G$16:$G$1902,"Функција 860:",'ПО КОРИСНИЦИМА'!$L$16:$L$1902)</f>
        <v>0</v>
      </c>
      <c r="G123" s="308">
        <f>SUMIF('ПО КОРИСНИЦИМА'!$G$16:$G$1902,"Функција 860:",'ПО КОРИСНИЦИМА'!$M$16:$M$1902)</f>
        <v>0</v>
      </c>
      <c r="H123" s="308">
        <v>0</v>
      </c>
      <c r="I123" s="318">
        <f>C123+F123</f>
        <v>1600000</v>
      </c>
      <c r="J123" s="374">
        <f>D123+G123</f>
        <v>0</v>
      </c>
      <c r="K123" s="314">
        <f>J123/I123</f>
        <v>0</v>
      </c>
    </row>
    <row r="124" spans="1:11">
      <c r="A124" s="102" t="s">
        <v>4008</v>
      </c>
      <c r="B124" s="95" t="s">
        <v>213</v>
      </c>
      <c r="C124" s="303">
        <f>SUM(C125:C145)</f>
        <v>132163152</v>
      </c>
      <c r="D124" s="303">
        <f>SUM(D125:D145)</f>
        <v>71521066.920000002</v>
      </c>
      <c r="E124" s="315">
        <f>D124/C124</f>
        <v>0.54115739400646257</v>
      </c>
      <c r="F124" s="303">
        <f>SUM(F125:F145)</f>
        <v>13233420</v>
      </c>
      <c r="G124" s="303">
        <f>SUM(G125:G145)</f>
        <v>6231155.8199999994</v>
      </c>
      <c r="H124" s="315">
        <f>G124/F124</f>
        <v>0.47086511423350874</v>
      </c>
      <c r="I124" s="383">
        <f>C124+F124</f>
        <v>145396572</v>
      </c>
      <c r="J124" s="376">
        <f>D124+G124</f>
        <v>77752222.739999995</v>
      </c>
      <c r="K124" s="317">
        <f>J124/I124</f>
        <v>0.53475966916193862</v>
      </c>
    </row>
    <row r="125" spans="1:11">
      <c r="A125" s="92" t="s">
        <v>4009</v>
      </c>
      <c r="B125" s="93" t="s">
        <v>4010</v>
      </c>
      <c r="C125" s="308">
        <f>SUMIF('ПО КОРИСНИЦИМА'!$G$16:$G$1902,"Функција 910:",'ПО КОРИСНИЦИМА'!$H$16:$H$1902)</f>
        <v>0</v>
      </c>
      <c r="D125" s="308">
        <f>SUMIF('ПО КОРИСНИЦИМА'!$G$16:$G$1902,"Функција 910:",'ПО КОРИСНИЦИМА'!$H$16:$H$1902)</f>
        <v>0</v>
      </c>
      <c r="E125" s="319">
        <v>0</v>
      </c>
      <c r="F125" s="308">
        <v>0</v>
      </c>
      <c r="G125" s="308">
        <v>0</v>
      </c>
      <c r="H125" s="308">
        <v>0</v>
      </c>
      <c r="I125" s="318">
        <v>0</v>
      </c>
      <c r="J125" s="374">
        <v>0</v>
      </c>
      <c r="K125" s="318">
        <v>0</v>
      </c>
    </row>
    <row r="126" spans="1:11">
      <c r="A126" s="94" t="s">
        <v>4011</v>
      </c>
      <c r="B126" s="93" t="s">
        <v>215</v>
      </c>
      <c r="C126" s="304">
        <f>SUMIF('ПО КОРИСНИЦИМА'!$G$16:$G$1902,"Функција 911:",'ПО КОРИСНИЦИМА'!$H$16:$H$1902)</f>
        <v>67463152</v>
      </c>
      <c r="D126" s="304">
        <f>SUMIF('ПО КОРИСНИЦИМА'!$G$16:$G$1902,"Функција 911:",'ПО КОРИСНИЦИМА'!$I$16:$I$1902)</f>
        <v>38511895.649999999</v>
      </c>
      <c r="E126" s="319">
        <f>D126/C126</f>
        <v>0.5708582316165719</v>
      </c>
      <c r="F126" s="304">
        <f>SUMIF('ПО КОРИСНИЦИМА'!$G$16:$G$1902,"Функција 911:",'ПО КОРИСНИЦИМА'!$L$16:$L$1902)</f>
        <v>13233420</v>
      </c>
      <c r="G126" s="304">
        <f>SUMIF('ПО КОРИСНИЦИМА'!$G$16:$G$1902,"Функција 911:",'ПО КОРИСНИЦИМА'!$M$16:$M$1902)</f>
        <v>6231155.8199999994</v>
      </c>
      <c r="H126" s="319">
        <f>G126/F126</f>
        <v>0.47086511423350874</v>
      </c>
      <c r="I126" s="384">
        <f t="shared" ref="I126:I146" si="11">SUM(F126,C126)</f>
        <v>80696572</v>
      </c>
      <c r="J126" s="377">
        <f t="shared" ref="J126:J146" si="12">SUM(G126,D126)</f>
        <v>44743051.469999999</v>
      </c>
      <c r="K126" s="314">
        <f>J126/I126</f>
        <v>0.55446037373186063</v>
      </c>
    </row>
    <row r="127" spans="1:11">
      <c r="A127" s="94" t="s">
        <v>3741</v>
      </c>
      <c r="B127" s="93" t="s">
        <v>216</v>
      </c>
      <c r="C127" s="304">
        <f>SUMIF('ПО КОРИСНИЦИМА'!$G$16:$G$1902,"Функција 912:",'ПО КОРИСНИЦИМА'!$H$16:$H$1902)</f>
        <v>50000000</v>
      </c>
      <c r="D127" s="304">
        <f>SUMIF('ПО КОРИСНИЦИМА'!$G$16:$G$1902,"Функција 912:",'ПО КОРИСНИЦИМА'!$I$16:$I$1902)</f>
        <v>19552979.210000008</v>
      </c>
      <c r="E127" s="319">
        <f>D127/C127</f>
        <v>0.39105958420000014</v>
      </c>
      <c r="F127" s="308">
        <f>SUMIF('ПО КОРИСНИЦИМА'!$G$16:$G$1902,"Функција 912:",'ПО КОРИСНИЦИМА'!$L$16:$L$1902)</f>
        <v>0</v>
      </c>
      <c r="G127" s="308">
        <v>0</v>
      </c>
      <c r="H127" s="308">
        <v>0</v>
      </c>
      <c r="I127" s="384">
        <f t="shared" si="11"/>
        <v>50000000</v>
      </c>
      <c r="J127" s="377">
        <f t="shared" si="12"/>
        <v>19552979.210000008</v>
      </c>
      <c r="K127" s="314">
        <f>J127/I127</f>
        <v>0.39105958420000014</v>
      </c>
    </row>
    <row r="128" spans="1:11">
      <c r="A128" s="94" t="s">
        <v>4012</v>
      </c>
      <c r="B128" s="93" t="s">
        <v>217</v>
      </c>
      <c r="C128" s="308">
        <f>SUMIF('ПО КОРИСНИЦИМА'!$G$16:$G$1902,"Функција 913:",'ПО КОРИСНИЦИМА'!$H$16:$H$1902)</f>
        <v>0</v>
      </c>
      <c r="D128" s="308">
        <f>SUMIF('ПО КОРИСНИЦИМА'!$G$16:$G$1902,"Функција 913:",'ПО КОРИСНИЦИМА'!$H$16:$H$1902)</f>
        <v>0</v>
      </c>
      <c r="E128" s="319">
        <v>0</v>
      </c>
      <c r="F128" s="308">
        <f>SUMIF('ПО КОРИСНИЦИМА'!$G$16:$G$1902,"Функција 913:",'ПО КОРИСНИЦИМА'!$L$16:$L$1902)</f>
        <v>0</v>
      </c>
      <c r="G128" s="308">
        <v>0</v>
      </c>
      <c r="H128" s="308">
        <v>0</v>
      </c>
      <c r="I128" s="318">
        <f t="shared" si="11"/>
        <v>0</v>
      </c>
      <c r="J128" s="374">
        <f t="shared" si="12"/>
        <v>0</v>
      </c>
      <c r="K128" s="318">
        <v>0</v>
      </c>
    </row>
    <row r="129" spans="1:11">
      <c r="A129" s="94" t="s">
        <v>4013</v>
      </c>
      <c r="B129" s="93" t="s">
        <v>218</v>
      </c>
      <c r="C129" s="308">
        <f>SUMIF('ПО КОРИСНИЦИМА'!$G$16:$G$1902,"Функција 914:",'ПО КОРИСНИЦИМА'!$H$16:$H$1902)</f>
        <v>0</v>
      </c>
      <c r="D129" s="308">
        <f>SUMIF('ПО КОРИСНИЦИМА'!$G$16:$G$1902,"Функција 914:",'ПО КОРИСНИЦИМА'!$H$16:$H$1902)</f>
        <v>0</v>
      </c>
      <c r="E129" s="319">
        <v>0</v>
      </c>
      <c r="F129" s="308">
        <f>SUMIF('ПО КОРИСНИЦИМА'!$G$16:$G$1902,"Функција 914:",'ПО КОРИСНИЦИМА'!$L$16:$L$1902)</f>
        <v>0</v>
      </c>
      <c r="G129" s="308">
        <v>0</v>
      </c>
      <c r="H129" s="308">
        <v>0</v>
      </c>
      <c r="I129" s="318">
        <f t="shared" si="11"/>
        <v>0</v>
      </c>
      <c r="J129" s="374">
        <f t="shared" si="12"/>
        <v>0</v>
      </c>
      <c r="K129" s="318">
        <v>0</v>
      </c>
    </row>
    <row r="130" spans="1:11">
      <c r="A130" s="94" t="s">
        <v>4014</v>
      </c>
      <c r="B130" s="93" t="s">
        <v>219</v>
      </c>
      <c r="C130" s="308">
        <f>SUMIF('ПО КОРИСНИЦИМА'!$G$16:$G$1902,"Функција 915:",'ПО КОРИСНИЦИМА'!$H$16:$H$1902)</f>
        <v>0</v>
      </c>
      <c r="D130" s="308">
        <f>SUMIF('ПО КОРИСНИЦИМА'!$G$16:$G$1902,"Функција 915:",'ПО КОРИСНИЦИМА'!$H$16:$H$1902)</f>
        <v>0</v>
      </c>
      <c r="E130" s="319">
        <v>0</v>
      </c>
      <c r="F130" s="308">
        <f>SUMIF('ПО КОРИСНИЦИМА'!$G$16:$G$1902,"Функција 915:",'ПО КОРИСНИЦИМА'!$L$16:$L$1902)</f>
        <v>0</v>
      </c>
      <c r="G130" s="308">
        <v>0</v>
      </c>
      <c r="H130" s="308">
        <v>0</v>
      </c>
      <c r="I130" s="318">
        <f t="shared" si="11"/>
        <v>0</v>
      </c>
      <c r="J130" s="374">
        <f t="shared" si="12"/>
        <v>0</v>
      </c>
      <c r="K130" s="318">
        <v>0</v>
      </c>
    </row>
    <row r="131" spans="1:11" ht="23.25">
      <c r="A131" s="94" t="s">
        <v>4015</v>
      </c>
      <c r="B131" s="93" t="s">
        <v>220</v>
      </c>
      <c r="C131" s="308">
        <f>SUMIF('ПО КОРИСНИЦИМА'!$G$16:$G$1902,"Функција 916:",'ПО КОРИСНИЦИМА'!$H$16:$H$1902)</f>
        <v>0</v>
      </c>
      <c r="D131" s="308">
        <f>SUMIF('ПО КОРИСНИЦИМА'!$G$16:$G$1902,"Функција 916:",'ПО КОРИСНИЦИМА'!$H$16:$H$1902)</f>
        <v>0</v>
      </c>
      <c r="E131" s="319">
        <v>0</v>
      </c>
      <c r="F131" s="308">
        <f>SUMIF('ПО КОРИСНИЦИМА'!$G$16:$G$1902,"Функција 916:",'ПО КОРИСНИЦИМА'!$L$16:$L$1902)</f>
        <v>0</v>
      </c>
      <c r="G131" s="308">
        <v>0</v>
      </c>
      <c r="H131" s="308">
        <v>0</v>
      </c>
      <c r="I131" s="318">
        <f t="shared" si="11"/>
        <v>0</v>
      </c>
      <c r="J131" s="374">
        <f t="shared" si="12"/>
        <v>0</v>
      </c>
      <c r="K131" s="318">
        <v>0</v>
      </c>
    </row>
    <row r="132" spans="1:11">
      <c r="A132" s="92" t="s">
        <v>4016</v>
      </c>
      <c r="B132" s="93" t="s">
        <v>4017</v>
      </c>
      <c r="C132" s="304">
        <f>SUMIF('ПО КОРИСНИЦИМА'!$G$16:$G$1902,"Функција 920:",'ПО КОРИСНИЦИМА'!$H$16:$H$1902)</f>
        <v>14700000</v>
      </c>
      <c r="D132" s="304">
        <f>SUMIF('ПО КОРИСНИЦИМА'!$G$16:$G$1902,"Функција 920:",'ПО КОРИСНИЦИМА'!$I$16:$I$1902)</f>
        <v>13456192.059999997</v>
      </c>
      <c r="E132" s="319">
        <f>D132/C132</f>
        <v>0.91538721496598618</v>
      </c>
      <c r="F132" s="308">
        <f>SUMIF('ПО КОРИСНИЦИМА'!$G$16:$G$1902,"Функција 920:",'ПО КОРИСНИЦИМА'!$L$16:$L$1902)</f>
        <v>0</v>
      </c>
      <c r="G132" s="308">
        <v>0</v>
      </c>
      <c r="H132" s="308">
        <v>0</v>
      </c>
      <c r="I132" s="384">
        <f t="shared" si="11"/>
        <v>14700000</v>
      </c>
      <c r="J132" s="377">
        <f t="shared" si="12"/>
        <v>13456192.059999997</v>
      </c>
      <c r="K132" s="314">
        <f>J132/I132</f>
        <v>0.91538721496598618</v>
      </c>
    </row>
    <row r="133" spans="1:11">
      <c r="A133" s="94" t="s">
        <v>4018</v>
      </c>
      <c r="B133" s="93" t="s">
        <v>222</v>
      </c>
      <c r="C133" s="308">
        <f>SUMIF('ПО КОРИСНИЦИМА'!$G$16:$G$1902,"Функција 921:",'ПО КОРИСНИЦИМА'!$H$16:$H$1902)</f>
        <v>0</v>
      </c>
      <c r="D133" s="308">
        <f>SUMIF('ПО КОРИСНИЦИМА'!$G$16:$G$1902,"Функција 921:",'ПО КОРИСНИЦИМА'!$H$16:$H$1902)</f>
        <v>0</v>
      </c>
      <c r="E133" s="319">
        <v>0</v>
      </c>
      <c r="F133" s="308">
        <f>SUMIF('ПО КОРИСНИЦИМА'!$G$16:$G$1902,"Функција 921:",'ПО КОРИСНИЦИМА'!$L$16:$L$1902)</f>
        <v>0</v>
      </c>
      <c r="G133" s="308">
        <v>0</v>
      </c>
      <c r="H133" s="308">
        <v>0</v>
      </c>
      <c r="I133" s="318">
        <f t="shared" si="11"/>
        <v>0</v>
      </c>
      <c r="J133" s="374">
        <f t="shared" si="12"/>
        <v>0</v>
      </c>
      <c r="K133" s="318">
        <v>0</v>
      </c>
    </row>
    <row r="134" spans="1:11">
      <c r="A134" s="94" t="s">
        <v>4019</v>
      </c>
      <c r="B134" s="93" t="s">
        <v>223</v>
      </c>
      <c r="C134" s="308">
        <f>SUMIF('ПО КОРИСНИЦИМА'!$G$16:$G$1902,"Функција 922:",'ПО КОРИСНИЦИМА'!$H$16:$H$1902)</f>
        <v>0</v>
      </c>
      <c r="D134" s="308">
        <f>SUMIF('ПО КОРИСНИЦИМА'!$G$16:$G$1902,"Функција 922:",'ПО КОРИСНИЦИМА'!$H$16:$H$1902)</f>
        <v>0</v>
      </c>
      <c r="E134" s="319">
        <v>0</v>
      </c>
      <c r="F134" s="308">
        <f>SUMIF('ПО КОРИСНИЦИМА'!$G$16:$G$1902,"Функција 922:",'ПО КОРИСНИЦИМА'!$L$16:$L$1902)</f>
        <v>0</v>
      </c>
      <c r="G134" s="308">
        <v>0</v>
      </c>
      <c r="H134" s="308">
        <v>0</v>
      </c>
      <c r="I134" s="318">
        <f t="shared" si="11"/>
        <v>0</v>
      </c>
      <c r="J134" s="374">
        <f t="shared" si="12"/>
        <v>0</v>
      </c>
      <c r="K134" s="318">
        <v>0</v>
      </c>
    </row>
    <row r="135" spans="1:11">
      <c r="A135" s="94" t="s">
        <v>4020</v>
      </c>
      <c r="B135" s="93" t="s">
        <v>224</v>
      </c>
      <c r="C135" s="308">
        <f>SUMIF('ПО КОРИСНИЦИМА'!$G$16:$G$1902,"Функција 923:",'ПО КОРИСНИЦИМА'!$H$16:$H$1902)</f>
        <v>0</v>
      </c>
      <c r="D135" s="308">
        <f>SUMIF('ПО КОРИСНИЦИМА'!$G$16:$G$1902,"Функција 923:",'ПО КОРИСНИЦИМА'!$H$16:$H$1902)</f>
        <v>0</v>
      </c>
      <c r="E135" s="319">
        <v>0</v>
      </c>
      <c r="F135" s="308">
        <f>SUMIF('ПО КОРИСНИЦИМА'!$G$16:$G$1902,"Функција 923:",'ПО КОРИСНИЦИМА'!$L$16:$L$1902)</f>
        <v>0</v>
      </c>
      <c r="G135" s="308">
        <v>0</v>
      </c>
      <c r="H135" s="308">
        <v>0</v>
      </c>
      <c r="I135" s="318">
        <f t="shared" si="11"/>
        <v>0</v>
      </c>
      <c r="J135" s="374">
        <f t="shared" si="12"/>
        <v>0</v>
      </c>
      <c r="K135" s="318">
        <v>0</v>
      </c>
    </row>
    <row r="136" spans="1:11">
      <c r="A136" s="92" t="s">
        <v>4021</v>
      </c>
      <c r="B136" s="93" t="s">
        <v>4022</v>
      </c>
      <c r="C136" s="308">
        <f>SUMIF('ПО КОРИСНИЦИМА'!$G$16:$G$1902,"Функција 930:",'ПО КОРИСНИЦИМА'!$H$16:$H$1902)</f>
        <v>0</v>
      </c>
      <c r="D136" s="308">
        <f>SUMIF('ПО КОРИСНИЦИМА'!$G$16:$G$1902,"Функција 930:",'ПО КОРИСНИЦИМА'!$H$16:$H$1902)</f>
        <v>0</v>
      </c>
      <c r="E136" s="319">
        <v>0</v>
      </c>
      <c r="F136" s="308">
        <f>SUMIF('ПО КОРИСНИЦИМА'!$G$16:$G$1902,"Функција 930:",'ПО КОРИСНИЦИМА'!$L$16:$L$1902)</f>
        <v>0</v>
      </c>
      <c r="G136" s="308">
        <v>0</v>
      </c>
      <c r="H136" s="308">
        <v>0</v>
      </c>
      <c r="I136" s="318">
        <f t="shared" si="11"/>
        <v>0</v>
      </c>
      <c r="J136" s="374">
        <f t="shared" si="12"/>
        <v>0</v>
      </c>
      <c r="K136" s="318">
        <v>0</v>
      </c>
    </row>
    <row r="137" spans="1:11" hidden="1">
      <c r="A137" s="94" t="s">
        <v>4023</v>
      </c>
      <c r="B137" s="93" t="s">
        <v>225</v>
      </c>
      <c r="C137" s="308">
        <f>SUMIF('ПО КОРИСНИЦИМА'!$G$16:$G$1902,"Функција 931:",'ПО КОРИСНИЦИМА'!$H$16:$H$1902)</f>
        <v>0</v>
      </c>
      <c r="D137" s="308">
        <f>SUMIF('ПО КОРИСНИЦИМА'!$G$16:$G$1902,"Функција 931:",'ПО КОРИСНИЦИМА'!$H$16:$H$1902)</f>
        <v>0</v>
      </c>
      <c r="E137" s="319">
        <v>0</v>
      </c>
      <c r="F137" s="308">
        <f>SUMIF('ПО КОРИСНИЦИМА'!$G$16:$G$1902,"Функција 931:",'ПО КОРИСНИЦИМА'!$L$16:$L$1902)</f>
        <v>0</v>
      </c>
      <c r="G137" s="308">
        <v>0</v>
      </c>
      <c r="H137" s="308">
        <v>0</v>
      </c>
      <c r="I137" s="318">
        <f t="shared" si="11"/>
        <v>0</v>
      </c>
      <c r="J137" s="374">
        <f t="shared" si="12"/>
        <v>0</v>
      </c>
      <c r="K137" s="318">
        <v>0</v>
      </c>
    </row>
    <row r="138" spans="1:11" hidden="1">
      <c r="A138" s="94" t="s">
        <v>4024</v>
      </c>
      <c r="B138" s="93" t="s">
        <v>226</v>
      </c>
      <c r="C138" s="308">
        <f>SUMIF('ПО КОРИСНИЦИМА'!$G$16:$G$1902,"Функција 932:",'ПО КОРИСНИЦИМА'!$H$16:$H$1902)</f>
        <v>0</v>
      </c>
      <c r="D138" s="308">
        <f>SUMIF('ПО КОРИСНИЦИМА'!$G$16:$G$1902,"Функција 932:",'ПО КОРИСНИЦИМА'!$H$16:$H$1902)</f>
        <v>0</v>
      </c>
      <c r="E138" s="319">
        <v>0</v>
      </c>
      <c r="F138" s="308">
        <f>SUMIF('ПО КОРИСНИЦИМА'!$G$16:$G$1902,"Функција 932:",'ПО КОРИСНИЦИМА'!$L$16:$L$1902)</f>
        <v>0</v>
      </c>
      <c r="G138" s="308">
        <v>0</v>
      </c>
      <c r="H138" s="308">
        <v>0</v>
      </c>
      <c r="I138" s="318">
        <f t="shared" si="11"/>
        <v>0</v>
      </c>
      <c r="J138" s="374">
        <f t="shared" si="12"/>
        <v>0</v>
      </c>
      <c r="K138" s="318">
        <v>0</v>
      </c>
    </row>
    <row r="139" spans="1:11">
      <c r="A139" s="92" t="s">
        <v>4025</v>
      </c>
      <c r="B139" s="93" t="s">
        <v>4026</v>
      </c>
      <c r="C139" s="308">
        <f>SUMIF('ПО КОРИСНИЦИМА'!$G$16:$G$1902,"Функција 940:",'ПО КОРИСНИЦИМА'!$H$16:$H$1902)</f>
        <v>0</v>
      </c>
      <c r="D139" s="308">
        <f>SUMIF('ПО КОРИСНИЦИМА'!$G$16:$G$1902,"Функција 940:",'ПО КОРИСНИЦИМА'!$H$16:$H$1902)</f>
        <v>0</v>
      </c>
      <c r="E139" s="319">
        <v>0</v>
      </c>
      <c r="F139" s="308">
        <f>SUMIF('ПО КОРИСНИЦИМА'!$G$16:$G$1902,"Функција 940:",'ПО КОРИСНИЦИМА'!$L$16:$L$1902)</f>
        <v>0</v>
      </c>
      <c r="G139" s="308">
        <v>0</v>
      </c>
      <c r="H139" s="308">
        <v>0</v>
      </c>
      <c r="I139" s="318">
        <f t="shared" si="11"/>
        <v>0</v>
      </c>
      <c r="J139" s="374">
        <f t="shared" si="12"/>
        <v>0</v>
      </c>
      <c r="K139" s="318">
        <v>0</v>
      </c>
    </row>
    <row r="140" spans="1:11" hidden="1">
      <c r="A140" s="94" t="s">
        <v>4027</v>
      </c>
      <c r="B140" s="93" t="s">
        <v>228</v>
      </c>
      <c r="C140" s="308">
        <f>SUMIF('ПО КОРИСНИЦИМА'!$G$16:$G$1902,"Функција 941:",'ПО КОРИСНИЦИМА'!$H$16:$H$1902)</f>
        <v>0</v>
      </c>
      <c r="D140" s="308">
        <f>SUMIF('ПО КОРИСНИЦИМА'!$G$16:$G$1902,"Функција 941:",'ПО КОРИСНИЦИМА'!$H$16:$H$1902)</f>
        <v>0</v>
      </c>
      <c r="E140" s="319">
        <v>0</v>
      </c>
      <c r="F140" s="308">
        <f>SUMIF('ПО КОРИСНИЦИМА'!$G$16:$G$1902,"Функција 941:",'ПО КОРИСНИЦИМА'!$L$16:$L$1902)</f>
        <v>0</v>
      </c>
      <c r="G140" s="308">
        <v>0</v>
      </c>
      <c r="H140" s="308">
        <v>0</v>
      </c>
      <c r="I140" s="318">
        <f t="shared" si="11"/>
        <v>0</v>
      </c>
      <c r="J140" s="374">
        <f t="shared" si="12"/>
        <v>0</v>
      </c>
      <c r="K140" s="318">
        <v>0</v>
      </c>
    </row>
    <row r="141" spans="1:11" hidden="1">
      <c r="A141" s="94" t="s">
        <v>4028</v>
      </c>
      <c r="B141" s="93" t="s">
        <v>4029</v>
      </c>
      <c r="C141" s="308">
        <f>SUMIF('ПО КОРИСНИЦИМА'!$G$16:$G$1902,"Функција 942:",'ПО КОРИСНИЦИМА'!$H$16:$H$1902)</f>
        <v>0</v>
      </c>
      <c r="D141" s="308">
        <f>SUMIF('ПО КОРИСНИЦИМА'!$G$16:$G$1902,"Функција 942:",'ПО КОРИСНИЦИМА'!$H$16:$H$1902)</f>
        <v>0</v>
      </c>
      <c r="E141" s="319">
        <v>0</v>
      </c>
      <c r="F141" s="308">
        <f>SUMIF('ПО КОРИСНИЦИМА'!$G$16:$G$1902,"Функција 942:",'ПО КОРИСНИЦИМА'!$L$16:$L$1902)</f>
        <v>0</v>
      </c>
      <c r="G141" s="308">
        <v>0</v>
      </c>
      <c r="H141" s="308">
        <v>0</v>
      </c>
      <c r="I141" s="318">
        <f t="shared" si="11"/>
        <v>0</v>
      </c>
      <c r="J141" s="374">
        <f t="shared" si="12"/>
        <v>0</v>
      </c>
      <c r="K141" s="318">
        <v>0</v>
      </c>
    </row>
    <row r="142" spans="1:11">
      <c r="A142" s="92" t="s">
        <v>4030</v>
      </c>
      <c r="B142" s="93" t="s">
        <v>4031</v>
      </c>
      <c r="C142" s="308">
        <f>SUMIF('ПО КОРИСНИЦИМА'!$G$16:$G$1902,"Функција 950:",'ПО КОРИСНИЦИМА'!$H$16:$H$1902)</f>
        <v>0</v>
      </c>
      <c r="D142" s="308">
        <f>SUMIF('ПО КОРИСНИЦИМА'!$G$16:$G$1902,"Функција 950:",'ПО КОРИСНИЦИМА'!$H$16:$H$1902)</f>
        <v>0</v>
      </c>
      <c r="E142" s="319">
        <v>0</v>
      </c>
      <c r="F142" s="308">
        <f>SUMIF('ПО КОРИСНИЦИМА'!$G$16:$G$1902,"Функција 950:",'ПО КОРИСНИЦИМА'!$L$16:$L$1902)</f>
        <v>0</v>
      </c>
      <c r="G142" s="308">
        <v>0</v>
      </c>
      <c r="H142" s="308">
        <v>0</v>
      </c>
      <c r="I142" s="318">
        <f t="shared" si="11"/>
        <v>0</v>
      </c>
      <c r="J142" s="374">
        <f t="shared" si="12"/>
        <v>0</v>
      </c>
      <c r="K142" s="318">
        <v>0</v>
      </c>
    </row>
    <row r="143" spans="1:11">
      <c r="A143" s="92" t="s">
        <v>4032</v>
      </c>
      <c r="B143" s="93" t="s">
        <v>4033</v>
      </c>
      <c r="C143" s="308">
        <f>SUMIF('ПО КОРИСНИЦИМА'!$G$16:$G$1902,"Функција 960:",'ПО КОРИСНИЦИМА'!$H$16:$H$1902)</f>
        <v>0</v>
      </c>
      <c r="D143" s="308">
        <f>SUMIF('ПО КОРИСНИЦИМА'!$G$16:$G$1902,"Функција 960:",'ПО КОРИСНИЦИМА'!$H$16:$H$1902)</f>
        <v>0</v>
      </c>
      <c r="E143" s="319">
        <v>0</v>
      </c>
      <c r="F143" s="308">
        <f>SUMIF('ПО КОРИСНИЦИМА'!$G$16:$G$1902,"Функција 960:",'ПО КОРИСНИЦИМА'!$L$16:$L$1902)</f>
        <v>0</v>
      </c>
      <c r="G143" s="308">
        <v>0</v>
      </c>
      <c r="H143" s="308">
        <v>0</v>
      </c>
      <c r="I143" s="318">
        <f t="shared" si="11"/>
        <v>0</v>
      </c>
      <c r="J143" s="374">
        <f t="shared" si="12"/>
        <v>0</v>
      </c>
      <c r="K143" s="318">
        <v>0</v>
      </c>
    </row>
    <row r="144" spans="1:11">
      <c r="A144" s="103" t="s">
        <v>4034</v>
      </c>
      <c r="B144" s="89" t="s">
        <v>4035</v>
      </c>
      <c r="C144" s="308">
        <f>SUMIF('ПО КОРИСНИЦИМА'!$G$16:$G$1902,"Функција 970:",'ПО КОРИСНИЦИМА'!$H$16:$H$1902)</f>
        <v>0</v>
      </c>
      <c r="D144" s="308">
        <f>SUMIF('ПО КОРИСНИЦИМА'!$G$16:$G$1902,"Функција 970:",'ПО КОРИСНИЦИМА'!$H$16:$H$1902)</f>
        <v>0</v>
      </c>
      <c r="E144" s="319">
        <v>0</v>
      </c>
      <c r="F144" s="308">
        <f>SUMIF('ПО КОРИСНИЦИМА'!$G$16:$G$1902,"Функција 970:",'ПО КОРИСНИЦИМА'!$L$16:$L$1902)</f>
        <v>0</v>
      </c>
      <c r="G144" s="308">
        <v>0</v>
      </c>
      <c r="H144" s="308">
        <v>0</v>
      </c>
      <c r="I144" s="318">
        <f t="shared" si="11"/>
        <v>0</v>
      </c>
      <c r="J144" s="374">
        <f t="shared" si="12"/>
        <v>0</v>
      </c>
      <c r="K144" s="318">
        <v>0</v>
      </c>
    </row>
    <row r="145" spans="1:11">
      <c r="A145" s="310" t="s">
        <v>4036</v>
      </c>
      <c r="B145" s="311" t="s">
        <v>233</v>
      </c>
      <c r="C145" s="322">
        <f>SUMIF('ПО КОРИСНИЦИМА'!$G$16:$G$1902,"Функција 980:",'ПО КОРИСНИЦИМА'!$H$16:$H$1902)</f>
        <v>0</v>
      </c>
      <c r="D145" s="322">
        <f>SUMIF('ПО КОРИСНИЦИМА'!$G$16:$G$1902,"Функција 980:",'ПО КОРИСНИЦИМА'!$H$16:$H$1902)</f>
        <v>0</v>
      </c>
      <c r="E145" s="425">
        <v>0</v>
      </c>
      <c r="F145" s="322">
        <f>SUMIF('ПО КОРИСНИЦИМА'!$G$16:$G$1902,"Функција 980:",'ПО КОРИСНИЦИМА'!$L$16:$L$1902)</f>
        <v>0</v>
      </c>
      <c r="G145" s="322">
        <v>0</v>
      </c>
      <c r="H145" s="322">
        <v>0</v>
      </c>
      <c r="I145" s="389">
        <f t="shared" si="11"/>
        <v>0</v>
      </c>
      <c r="J145" s="374">
        <f t="shared" si="12"/>
        <v>0</v>
      </c>
      <c r="K145" s="323">
        <v>0</v>
      </c>
    </row>
    <row r="146" spans="1:11" ht="26.25" customHeight="1">
      <c r="A146" s="312"/>
      <c r="B146" s="313" t="s">
        <v>4037</v>
      </c>
      <c r="C146" s="330">
        <f>SUM(C11,C21,C38,C45,C85,C92,C99,C117,C124)</f>
        <v>527229729</v>
      </c>
      <c r="D146" s="330">
        <f>SUM(D11,D21,D38,D45,D85,D92,D99,D117,D124)</f>
        <v>302144799.71000004</v>
      </c>
      <c r="E146" s="331">
        <f>D146/C146</f>
        <v>0.57307997461197802</v>
      </c>
      <c r="F146" s="330">
        <f>SUM(F11,F21,F38,F45,F85,F92,F99,F117,F124)</f>
        <v>251087182</v>
      </c>
      <c r="G146" s="330" t="e">
        <f>SUM(G11,G21,G38,G45,G85,G92,G99,G117,G124)</f>
        <v>#REF!</v>
      </c>
      <c r="H146" s="331" t="e">
        <f>G146/F146</f>
        <v>#REF!</v>
      </c>
      <c r="I146" s="390">
        <f t="shared" si="11"/>
        <v>778316911</v>
      </c>
      <c r="J146" s="379" t="e">
        <f t="shared" si="12"/>
        <v>#REF!</v>
      </c>
      <c r="K146" s="332" t="e">
        <f>J146/I146</f>
        <v>#REF!</v>
      </c>
    </row>
    <row r="147" spans="1:11">
      <c r="A147" s="104"/>
      <c r="B147" s="105"/>
      <c r="C147" s="106">
        <f>C146-'По основ. нам.'!C90</f>
        <v>0</v>
      </c>
      <c r="D147" s="106"/>
      <c r="E147" s="207"/>
      <c r="F147" s="106">
        <f>F146-'По основ. нам.'!F90</f>
        <v>0</v>
      </c>
      <c r="G147" s="106"/>
      <c r="H147" s="106"/>
      <c r="I147" s="106"/>
    </row>
    <row r="148" spans="1:11" ht="15.75" hidden="1">
      <c r="A148" s="1262" t="s">
        <v>4829</v>
      </c>
      <c r="B148" s="1262"/>
      <c r="C148" s="1262"/>
      <c r="D148" s="1262"/>
      <c r="E148" s="1262"/>
      <c r="F148" s="1262"/>
      <c r="G148" s="1262"/>
      <c r="H148" s="1262"/>
      <c r="I148" s="1262"/>
    </row>
    <row r="149" spans="1:11" hidden="1"/>
    <row r="150" spans="1:11" hidden="1">
      <c r="A150" s="1227" t="s">
        <v>4837</v>
      </c>
      <c r="B150" s="1227"/>
      <c r="C150" s="1227"/>
      <c r="D150" s="1227"/>
      <c r="E150" s="1227"/>
      <c r="F150" s="1227"/>
      <c r="G150" s="1227"/>
      <c r="H150" s="1227"/>
      <c r="I150" s="1227"/>
    </row>
    <row r="151" spans="1:11" hidden="1">
      <c r="A151" s="1215" t="s">
        <v>4838</v>
      </c>
      <c r="B151" s="1215"/>
      <c r="C151" s="1215"/>
      <c r="D151" s="1215"/>
      <c r="E151" s="1215"/>
      <c r="F151" s="1215"/>
      <c r="G151" s="1215"/>
      <c r="H151" s="1215"/>
      <c r="I151" s="1215"/>
    </row>
    <row r="152" spans="1:11" hidden="1"/>
    <row r="153" spans="1:11" ht="15.75" hidden="1">
      <c r="A153" s="1258" t="s">
        <v>4836</v>
      </c>
      <c r="B153" s="1258"/>
      <c r="C153" s="1258"/>
      <c r="D153" s="1258"/>
      <c r="E153" s="1258"/>
      <c r="F153" s="1258"/>
      <c r="G153" s="1258"/>
      <c r="H153" s="1258"/>
      <c r="I153" s="1258"/>
    </row>
    <row r="154" spans="1:11" hidden="1"/>
    <row r="155" spans="1:11" hidden="1">
      <c r="A155" s="84" t="s">
        <v>4830</v>
      </c>
    </row>
    <row r="156" spans="1:11" hidden="1">
      <c r="A156" s="84" t="s">
        <v>4835</v>
      </c>
    </row>
    <row r="157" spans="1:11" hidden="1"/>
    <row r="158" spans="1:11" hidden="1"/>
    <row r="159" spans="1:11" hidden="1"/>
    <row r="160" spans="1:11" hidden="1">
      <c r="A160" s="1227" t="s">
        <v>4831</v>
      </c>
      <c r="B160" s="1227"/>
      <c r="C160" s="1227"/>
      <c r="D160" s="1227"/>
      <c r="E160" s="1227"/>
      <c r="F160" s="1227"/>
      <c r="G160" s="1227"/>
      <c r="H160" s="1227"/>
      <c r="I160" s="1227"/>
    </row>
    <row r="161" spans="1:10" hidden="1">
      <c r="A161" s="1227" t="s">
        <v>4832</v>
      </c>
      <c r="B161" s="1227"/>
      <c r="C161" s="1227"/>
      <c r="D161" s="1227"/>
      <c r="E161" s="1227"/>
      <c r="F161" s="1227"/>
      <c r="G161" s="1227"/>
      <c r="H161" s="1227"/>
      <c r="I161" s="1227"/>
    </row>
    <row r="162" spans="1:10" hidden="1">
      <c r="A162" s="545"/>
      <c r="B162" s="545"/>
      <c r="C162" s="545"/>
      <c r="D162" s="545"/>
      <c r="E162" s="1260" t="s">
        <v>4983</v>
      </c>
      <c r="F162" s="1260"/>
      <c r="G162" s="545"/>
      <c r="H162" s="545"/>
      <c r="I162" s="1260" t="s">
        <v>4982</v>
      </c>
      <c r="J162" s="1260"/>
    </row>
    <row r="163" spans="1:10" ht="39.75" hidden="1" customHeight="1">
      <c r="E163" s="551"/>
      <c r="F163" s="550"/>
      <c r="I163" s="550"/>
      <c r="J163" s="550"/>
    </row>
    <row r="164" spans="1:10" hidden="1">
      <c r="C164" s="1260" t="s">
        <v>4833</v>
      </c>
      <c r="D164" s="1260"/>
      <c r="E164" s="1260"/>
      <c r="F164" s="1260"/>
      <c r="G164" s="1260"/>
      <c r="H164" s="1260"/>
      <c r="I164" s="1260"/>
    </row>
    <row r="165" spans="1:10" hidden="1">
      <c r="C165" s="391"/>
      <c r="D165" s="391"/>
      <c r="E165" s="426"/>
      <c r="F165" s="391"/>
      <c r="G165" s="391"/>
      <c r="H165" s="391"/>
      <c r="I165" s="391"/>
    </row>
    <row r="166" spans="1:10" hidden="1">
      <c r="C166" s="392"/>
      <c r="D166" s="392"/>
      <c r="E166" s="427"/>
      <c r="F166" s="392"/>
      <c r="G166" s="392"/>
      <c r="H166" s="392"/>
      <c r="I166" s="392"/>
    </row>
    <row r="167" spans="1:10" hidden="1">
      <c r="C167" s="1261" t="s">
        <v>4834</v>
      </c>
      <c r="D167" s="1261"/>
      <c r="E167" s="1261"/>
      <c r="F167" s="1261"/>
      <c r="G167" s="1261"/>
      <c r="H167" s="1261"/>
      <c r="I167" s="1261"/>
    </row>
    <row r="168" spans="1:10" hidden="1"/>
    <row r="172" spans="1:10">
      <c r="I172" s="84">
        <v>520429233.16000003</v>
      </c>
    </row>
    <row r="173" spans="1:10">
      <c r="C173" s="605">
        <f>C146+950000</f>
        <v>528179729</v>
      </c>
      <c r="J173" s="84">
        <v>297234501.30000001</v>
      </c>
    </row>
    <row r="174" spans="1:10">
      <c r="D174" s="203" t="e">
        <f>D146-'ПО КОРИСНИЦИМА'!I1902</f>
        <v>#REF!</v>
      </c>
      <c r="I174" s="84">
        <f>ljkl-I172</f>
        <v>257887677.83999997</v>
      </c>
    </row>
    <row r="176" spans="1:10">
      <c r="F176" s="84">
        <v>106404085.16</v>
      </c>
      <c r="G176" s="203"/>
    </row>
    <row r="177" spans="3:6">
      <c r="C177" s="605">
        <f>C173-C146</f>
        <v>950000</v>
      </c>
    </row>
    <row r="178" spans="3:6">
      <c r="F178" s="605">
        <f>F146-F176</f>
        <v>144683096.84</v>
      </c>
    </row>
  </sheetData>
  <mergeCells count="16">
    <mergeCell ref="A161:I161"/>
    <mergeCell ref="C164:I164"/>
    <mergeCell ref="C167:I167"/>
    <mergeCell ref="A148:I148"/>
    <mergeCell ref="A150:I150"/>
    <mergeCell ref="A151:I151"/>
    <mergeCell ref="I162:J162"/>
    <mergeCell ref="E162:F162"/>
    <mergeCell ref="A1:I1"/>
    <mergeCell ref="A5:I5"/>
    <mergeCell ref="A153:I153"/>
    <mergeCell ref="A160:I160"/>
    <mergeCell ref="A6:I6"/>
    <mergeCell ref="A7:K7"/>
    <mergeCell ref="A8:K8"/>
    <mergeCell ref="A3:L3"/>
  </mergeCells>
  <conditionalFormatting sqref="C147:I147">
    <cfRule type="cellIs" dxfId="0" priority="2" stopIfTrue="1" operator="notEqual">
      <formula>0</formula>
    </cfRule>
  </conditionalFormatting>
  <conditionalFormatting sqref="C147:I147">
    <cfRule type="cellIs" priority="1" operator="notEqual">
      <formula>0</formula>
    </cfRule>
  </conditionalFormatting>
  <printOptions horizontalCentered="1"/>
  <pageMargins left="0" right="0" top="7.8740157480315001E-2" bottom="7.8740157480315001E-2" header="0" footer="0"/>
  <pageSetup scale="105" orientation="portrait" r:id="rId1"/>
  <rowBreaks count="4" manualBreakCount="4">
    <brk id="46" max="10" man="1"/>
    <brk id="96" max="10" man="1"/>
    <brk id="146" max="10" man="1"/>
    <brk id="167" max="16383" man="1"/>
  </rowBreaks>
  <colBreaks count="1" manualBreakCount="1">
    <brk id="11" max="1048575" man="1"/>
  </colBreaks>
  <cellWatches>
    <cellWatch r="C147"/>
  </cellWatches>
  <drawing r:id="rId2"/>
</worksheet>
</file>

<file path=xl/worksheets/sheet7.xml><?xml version="1.0" encoding="utf-8"?>
<worksheet xmlns="http://schemas.openxmlformats.org/spreadsheetml/2006/main" xmlns:r="http://schemas.openxmlformats.org/officeDocument/2006/relationships">
  <sheetPr codeName="Sheet8">
    <tabColor theme="1"/>
  </sheetPr>
  <dimension ref="A1:XFD1969"/>
  <sheetViews>
    <sheetView view="pageBreakPreview" topLeftCell="A1862" zoomScaleSheetLayoutView="100" workbookViewId="0">
      <selection activeCell="G1305" sqref="G1305"/>
    </sheetView>
  </sheetViews>
  <sheetFormatPr defaultRowHeight="15"/>
  <cols>
    <col min="1" max="1" width="5" style="746" customWidth="1"/>
    <col min="2" max="2" width="5.85546875" style="747" customWidth="1"/>
    <col min="3" max="3" width="9.28515625" style="797" customWidth="1"/>
    <col min="4" max="4" width="5.42578125" style="746" customWidth="1"/>
    <col min="5" max="5" width="5.140625" style="747" customWidth="1"/>
    <col min="6" max="6" width="7.140625" style="746" customWidth="1"/>
    <col min="7" max="7" width="46.5703125" style="862" customWidth="1"/>
    <col min="8" max="8" width="17.7109375" style="750" customWidth="1"/>
    <col min="9" max="9" width="15.140625" style="750" hidden="1" customWidth="1"/>
    <col min="10" max="10" width="12.5703125" style="751" hidden="1" customWidth="1"/>
    <col min="11" max="11" width="15.7109375" style="750" hidden="1" customWidth="1"/>
    <col min="12" max="12" width="16.28515625" style="752" customWidth="1"/>
    <col min="13" max="13" width="14" style="752" hidden="1" customWidth="1"/>
    <col min="14" max="14" width="9.5703125" style="753" hidden="1" customWidth="1"/>
    <col min="15" max="15" width="15" style="752" hidden="1" customWidth="1"/>
    <col min="16" max="16" width="16" style="752" customWidth="1"/>
    <col min="17" max="17" width="15.42578125" style="752" hidden="1" customWidth="1"/>
    <col min="18" max="18" width="10.42578125" style="753" hidden="1" customWidth="1"/>
    <col min="19" max="19" width="15.140625" style="752" hidden="1" customWidth="1"/>
    <col min="20" max="20" width="9.140625" style="810" customWidth="1"/>
    <col min="21" max="21" width="2.85546875" style="84" customWidth="1"/>
    <col min="22" max="22" width="17.28515625" style="203" hidden="1" customWidth="1"/>
    <col min="23" max="23" width="17.140625" style="203" hidden="1" customWidth="1"/>
    <col min="24" max="24" width="13.7109375" style="816" hidden="1" customWidth="1"/>
    <col min="25" max="25" width="13.85546875" style="817" hidden="1" customWidth="1"/>
    <col min="26" max="26" width="15" style="813" hidden="1" customWidth="1"/>
    <col min="27" max="27" width="15" style="814" hidden="1" customWidth="1"/>
    <col min="28" max="28" width="14.42578125" style="84" hidden="1" customWidth="1"/>
    <col min="29" max="29" width="0" style="84" hidden="1" customWidth="1"/>
    <col min="30" max="30" width="23.7109375" style="84" hidden="1" customWidth="1"/>
    <col min="31" max="31" width="0" style="84" hidden="1" customWidth="1"/>
    <col min="32" max="32" width="9.7109375" style="84" bestFit="1" customWidth="1"/>
    <col min="33" max="33" width="11.5703125" style="84" bestFit="1" customWidth="1"/>
    <col min="34" max="16384" width="9.140625" style="84"/>
  </cols>
  <sheetData>
    <row r="1" spans="1:27" ht="15.75">
      <c r="A1" s="1263" t="s">
        <v>4961</v>
      </c>
      <c r="B1" s="1263"/>
      <c r="C1" s="1263"/>
      <c r="D1" s="1263"/>
      <c r="E1" s="1263"/>
      <c r="F1" s="1263"/>
      <c r="G1" s="1263"/>
      <c r="H1" s="1263"/>
      <c r="I1" s="1263"/>
      <c r="J1" s="1263"/>
      <c r="K1" s="1263"/>
      <c r="L1" s="1263"/>
      <c r="M1" s="1263"/>
      <c r="N1" s="1263"/>
      <c r="O1" s="1263"/>
      <c r="P1" s="1263"/>
      <c r="X1" s="811" t="s">
        <v>5177</v>
      </c>
      <c r="Y1" s="812" t="s">
        <v>5178</v>
      </c>
      <c r="Z1" s="813" t="s">
        <v>5225</v>
      </c>
      <c r="AA1" s="814" t="s">
        <v>5224</v>
      </c>
    </row>
    <row r="2" spans="1:27">
      <c r="B2" s="746"/>
      <c r="C2" s="746"/>
      <c r="G2" s="746"/>
      <c r="H2" s="815"/>
      <c r="I2" s="746"/>
      <c r="J2" s="746"/>
      <c r="K2" s="746"/>
      <c r="L2" s="815"/>
      <c r="M2" s="746"/>
      <c r="N2" s="746"/>
      <c r="O2" s="746"/>
      <c r="P2" s="746"/>
    </row>
    <row r="3" spans="1:27" ht="15.75" customHeight="1">
      <c r="A3" s="1265" t="s">
        <v>4836</v>
      </c>
      <c r="B3" s="1265"/>
      <c r="C3" s="1265"/>
      <c r="D3" s="1265"/>
      <c r="E3" s="1265"/>
      <c r="F3" s="1265"/>
      <c r="G3" s="1265"/>
      <c r="H3" s="1265"/>
      <c r="I3" s="1265"/>
      <c r="J3" s="1265"/>
      <c r="K3" s="1265"/>
      <c r="L3" s="1265"/>
      <c r="M3" s="1265"/>
      <c r="N3" s="1265"/>
      <c r="O3" s="1265"/>
      <c r="P3" s="1265"/>
    </row>
    <row r="4" spans="1:27" ht="15.75" customHeight="1">
      <c r="A4" s="818"/>
      <c r="B4" s="818"/>
      <c r="C4" s="818"/>
      <c r="D4" s="818"/>
      <c r="E4" s="818"/>
      <c r="F4" s="818"/>
      <c r="G4" s="818"/>
      <c r="H4" s="818"/>
      <c r="I4" s="818"/>
      <c r="J4" s="818"/>
      <c r="K4" s="818"/>
      <c r="L4" s="818"/>
      <c r="M4" s="818"/>
      <c r="N4" s="818"/>
      <c r="O4" s="818"/>
      <c r="P4" s="818"/>
    </row>
    <row r="5" spans="1:27" hidden="1">
      <c r="A5" s="1251" t="s">
        <v>5371</v>
      </c>
      <c r="B5" s="1251"/>
      <c r="C5" s="1251"/>
      <c r="D5" s="1251"/>
      <c r="E5" s="1251"/>
      <c r="F5" s="1251"/>
      <c r="G5" s="1251"/>
      <c r="H5" s="1251"/>
      <c r="I5" s="1251"/>
      <c r="J5" s="1251"/>
      <c r="K5" s="1251"/>
      <c r="L5" s="1251"/>
      <c r="M5" s="1251"/>
      <c r="N5" s="1251"/>
      <c r="O5" s="1251"/>
      <c r="P5" s="1251"/>
    </row>
    <row r="6" spans="1:27" hidden="1">
      <c r="A6" s="745"/>
      <c r="B6" s="745"/>
      <c r="C6" s="745"/>
      <c r="D6" s="745"/>
      <c r="E6" s="797"/>
      <c r="F6" s="745"/>
      <c r="G6" s="745"/>
      <c r="H6" s="819"/>
      <c r="I6" s="745"/>
      <c r="J6" s="745"/>
      <c r="K6" s="745"/>
      <c r="L6" s="819"/>
      <c r="M6" s="745"/>
      <c r="N6" s="745"/>
      <c r="O6" s="745"/>
      <c r="P6" s="745"/>
    </row>
    <row r="7" spans="1:27" hidden="1">
      <c r="A7" s="745"/>
      <c r="B7" s="745"/>
      <c r="C7" s="745"/>
      <c r="D7" s="745"/>
      <c r="E7" s="797"/>
      <c r="F7" s="745"/>
      <c r="G7" s="745"/>
      <c r="H7" s="819"/>
      <c r="I7" s="745"/>
      <c r="J7" s="745"/>
      <c r="K7" s="745"/>
      <c r="L7" s="819"/>
      <c r="M7" s="745"/>
      <c r="N7" s="745"/>
      <c r="O7" s="745"/>
      <c r="P7" s="745"/>
    </row>
    <row r="8" spans="1:27" hidden="1">
      <c r="A8" s="745"/>
      <c r="B8" s="745"/>
      <c r="C8" s="745"/>
      <c r="D8" s="745"/>
      <c r="E8" s="797"/>
      <c r="F8" s="745"/>
      <c r="G8" s="745"/>
      <c r="H8" s="819"/>
      <c r="I8" s="745"/>
      <c r="J8" s="745"/>
      <c r="K8" s="745">
        <f>SUM(D8:D10)</f>
        <v>0</v>
      </c>
      <c r="L8" s="819"/>
      <c r="M8" s="745"/>
      <c r="N8" s="745"/>
      <c r="O8" s="745"/>
      <c r="P8" s="745"/>
    </row>
    <row r="9" spans="1:27">
      <c r="A9" s="360" t="s">
        <v>5521</v>
      </c>
      <c r="B9" s="360"/>
      <c r="C9" s="360"/>
      <c r="D9" s="360"/>
      <c r="E9" s="360"/>
      <c r="F9" s="360"/>
      <c r="G9" s="360"/>
      <c r="H9" s="360"/>
      <c r="I9" s="360"/>
      <c r="J9" s="820"/>
      <c r="K9" s="820"/>
      <c r="L9" s="820"/>
      <c r="M9" s="820"/>
      <c r="N9" s="820"/>
      <c r="O9" s="820"/>
      <c r="P9" s="820"/>
    </row>
    <row r="10" spans="1:27">
      <c r="A10" s="820" t="s">
        <v>5011</v>
      </c>
      <c r="B10" s="820"/>
      <c r="C10" s="820"/>
      <c r="D10" s="820"/>
      <c r="E10" s="820"/>
      <c r="F10" s="820"/>
      <c r="G10" s="820"/>
      <c r="H10" s="820"/>
      <c r="I10" s="820"/>
      <c r="J10" s="820"/>
      <c r="K10" s="820"/>
      <c r="L10" s="820"/>
      <c r="M10" s="820"/>
      <c r="N10" s="820"/>
      <c r="O10" s="820"/>
      <c r="P10" s="820"/>
    </row>
    <row r="11" spans="1:27" ht="15.75">
      <c r="A11" s="1263" t="s">
        <v>4825</v>
      </c>
      <c r="B11" s="1265"/>
      <c r="C11" s="1265"/>
      <c r="D11" s="1265"/>
      <c r="E11" s="1265"/>
      <c r="F11" s="1265"/>
      <c r="G11" s="1265"/>
      <c r="H11" s="1265"/>
      <c r="I11" s="1265"/>
      <c r="J11" s="1265"/>
      <c r="K11" s="1265"/>
      <c r="L11" s="1265"/>
      <c r="M11" s="1265"/>
      <c r="N11" s="1265"/>
      <c r="O11" s="1265"/>
      <c r="P11" s="1265"/>
    </row>
    <row r="12" spans="1:27" ht="28.5" hidden="1" customHeight="1">
      <c r="A12" s="1266" t="s">
        <v>5001</v>
      </c>
      <c r="B12" s="1265"/>
      <c r="C12" s="1265"/>
      <c r="D12" s="1265"/>
      <c r="E12" s="1265"/>
      <c r="F12" s="1265"/>
      <c r="G12" s="1265"/>
      <c r="H12" s="1265"/>
      <c r="I12" s="1265"/>
      <c r="J12" s="1265"/>
      <c r="K12" s="1265"/>
      <c r="L12" s="1265"/>
      <c r="M12" s="1265"/>
      <c r="N12" s="1265"/>
      <c r="O12" s="1265"/>
      <c r="P12" s="1265"/>
      <c r="Q12" s="1265"/>
      <c r="R12" s="1265"/>
      <c r="X12" s="821"/>
      <c r="Y12" s="822"/>
      <c r="Z12" s="823" t="s">
        <v>5004</v>
      </c>
      <c r="AA12" s="824" t="s">
        <v>5004</v>
      </c>
    </row>
    <row r="13" spans="1:27" ht="15.75" hidden="1">
      <c r="A13" s="1264" t="s">
        <v>4825</v>
      </c>
      <c r="B13" s="1264"/>
      <c r="C13" s="1264"/>
      <c r="D13" s="1264"/>
      <c r="E13" s="1264"/>
      <c r="F13" s="1264"/>
      <c r="G13" s="1264"/>
      <c r="H13" s="1264"/>
      <c r="I13" s="1264"/>
      <c r="J13" s="1264"/>
      <c r="K13" s="1264"/>
      <c r="L13" s="1264"/>
      <c r="M13" s="1264"/>
      <c r="N13" s="1264"/>
      <c r="O13" s="1264"/>
      <c r="P13" s="1264"/>
      <c r="Q13" s="1264"/>
      <c r="R13" s="1264"/>
    </row>
    <row r="14" spans="1:27" ht="81" customHeight="1">
      <c r="A14" s="825" t="s">
        <v>4091</v>
      </c>
      <c r="B14" s="826" t="s">
        <v>4092</v>
      </c>
      <c r="C14" s="827" t="s">
        <v>4096</v>
      </c>
      <c r="D14" s="825" t="s">
        <v>4093</v>
      </c>
      <c r="E14" s="826" t="s">
        <v>4094</v>
      </c>
      <c r="F14" s="828" t="s">
        <v>4097</v>
      </c>
      <c r="G14" s="829" t="s">
        <v>264</v>
      </c>
      <c r="H14" s="830" t="s">
        <v>25</v>
      </c>
      <c r="I14" s="830" t="s">
        <v>4702</v>
      </c>
      <c r="J14" s="831" t="s">
        <v>4703</v>
      </c>
      <c r="K14" s="830" t="s">
        <v>4706</v>
      </c>
      <c r="L14" s="830" t="s">
        <v>3755</v>
      </c>
      <c r="M14" s="832" t="s">
        <v>4704</v>
      </c>
      <c r="N14" s="831" t="s">
        <v>4703</v>
      </c>
      <c r="O14" s="830" t="s">
        <v>4706</v>
      </c>
      <c r="P14" s="833" t="s">
        <v>4095</v>
      </c>
      <c r="Q14" s="832" t="s">
        <v>4705</v>
      </c>
      <c r="R14" s="831" t="s">
        <v>4703</v>
      </c>
      <c r="S14" s="830" t="s">
        <v>4707</v>
      </c>
    </row>
    <row r="15" spans="1:27" ht="18.75" hidden="1" customHeight="1" thickBot="1">
      <c r="A15" s="834">
        <v>1</v>
      </c>
      <c r="B15" s="835">
        <v>2</v>
      </c>
      <c r="C15" s="836">
        <v>4</v>
      </c>
      <c r="D15" s="834">
        <v>3</v>
      </c>
      <c r="E15" s="835">
        <v>6</v>
      </c>
      <c r="F15" s="837">
        <v>7</v>
      </c>
      <c r="G15" s="834">
        <v>8</v>
      </c>
      <c r="H15" s="838">
        <v>9</v>
      </c>
      <c r="I15" s="839">
        <v>10</v>
      </c>
      <c r="J15" s="839">
        <v>11</v>
      </c>
      <c r="K15" s="839">
        <v>12</v>
      </c>
      <c r="L15" s="838">
        <v>13</v>
      </c>
      <c r="M15" s="840">
        <v>14</v>
      </c>
      <c r="N15" s="840">
        <v>15</v>
      </c>
      <c r="O15" s="840">
        <v>16</v>
      </c>
      <c r="P15" s="840">
        <v>17</v>
      </c>
      <c r="Q15" s="840">
        <v>18</v>
      </c>
      <c r="R15" s="840">
        <v>19</v>
      </c>
      <c r="S15" s="841">
        <v>20</v>
      </c>
    </row>
    <row r="16" spans="1:27" ht="15" customHeight="1">
      <c r="A16" s="842">
        <v>1</v>
      </c>
      <c r="B16" s="843"/>
      <c r="C16" s="844"/>
      <c r="D16" s="845"/>
      <c r="E16" s="846"/>
      <c r="F16" s="845"/>
      <c r="G16" s="847" t="s">
        <v>4831</v>
      </c>
      <c r="H16" s="848"/>
      <c r="I16" s="848"/>
      <c r="J16" s="849"/>
      <c r="K16" s="848"/>
      <c r="L16" s="850"/>
      <c r="M16" s="850"/>
      <c r="N16" s="851"/>
      <c r="O16" s="850"/>
      <c r="P16" s="850"/>
      <c r="Q16" s="850"/>
      <c r="R16" s="851"/>
      <c r="S16" s="850"/>
    </row>
    <row r="17" spans="3:31" ht="28.5">
      <c r="C17" s="748" t="s">
        <v>4839</v>
      </c>
      <c r="D17" s="757"/>
      <c r="G17" s="852" t="s">
        <v>4895</v>
      </c>
    </row>
    <row r="18" spans="3:31">
      <c r="C18" s="748" t="s">
        <v>4841</v>
      </c>
      <c r="D18" s="757"/>
      <c r="G18" s="852" t="s">
        <v>4896</v>
      </c>
    </row>
    <row r="19" spans="3:31" ht="30">
      <c r="C19" s="748"/>
      <c r="D19" s="765">
        <v>110</v>
      </c>
      <c r="E19" s="766"/>
      <c r="F19" s="765"/>
      <c r="G19" s="767" t="s">
        <v>106</v>
      </c>
    </row>
    <row r="20" spans="3:31" ht="15" customHeight="1">
      <c r="E20" s="747">
        <v>1</v>
      </c>
      <c r="F20" s="769">
        <v>411</v>
      </c>
      <c r="G20" s="770" t="s">
        <v>4102</v>
      </c>
      <c r="H20" s="853">
        <v>3720688</v>
      </c>
      <c r="I20" s="750">
        <v>2182786.2399999998</v>
      </c>
      <c r="J20" s="751">
        <f>I20/H20</f>
        <v>0.58666199369578953</v>
      </c>
      <c r="K20" s="750">
        <f>H20-I20</f>
        <v>1537901.7600000002</v>
      </c>
      <c r="L20" s="752">
        <v>0</v>
      </c>
      <c r="M20" s="752">
        <v>0</v>
      </c>
      <c r="O20" s="752">
        <f>L20-M20</f>
        <v>0</v>
      </c>
      <c r="P20" s="752">
        <f>H20+L20</f>
        <v>3720688</v>
      </c>
      <c r="Q20" s="752">
        <f>I20+M20</f>
        <v>2182786.2399999998</v>
      </c>
      <c r="R20" s="753">
        <f>Q20/P20</f>
        <v>0.58666199369578953</v>
      </c>
      <c r="S20" s="752">
        <f>P20-Q20</f>
        <v>1537901.7600000002</v>
      </c>
      <c r="Z20" s="813">
        <f>H20-X20+Y20</f>
        <v>3720688</v>
      </c>
      <c r="AA20" s="814">
        <v>2620502.29</v>
      </c>
      <c r="AB20" s="203">
        <f>Z20-AA20</f>
        <v>1100185.71</v>
      </c>
      <c r="AE20" s="203">
        <f>H20-AA20</f>
        <v>1100185.71</v>
      </c>
    </row>
    <row r="21" spans="3:31" ht="14.25" customHeight="1">
      <c r="E21" s="747">
        <v>2</v>
      </c>
      <c r="F21" s="769">
        <v>412</v>
      </c>
      <c r="G21" s="770" t="s">
        <v>3764</v>
      </c>
      <c r="H21" s="854">
        <v>600891</v>
      </c>
      <c r="I21" s="750">
        <v>363433.89000000013</v>
      </c>
      <c r="J21" s="751">
        <f t="shared" ref="J21:J53" si="0">I21/H21</f>
        <v>0.60482498489742753</v>
      </c>
      <c r="K21" s="750">
        <f t="shared" ref="K21:K54" si="1">H21-I21</f>
        <v>237457.10999999987</v>
      </c>
      <c r="L21" s="752">
        <v>0</v>
      </c>
      <c r="M21" s="752">
        <v>0</v>
      </c>
      <c r="O21" s="752">
        <f t="shared" ref="O21:O54" si="2">L21-M21</f>
        <v>0</v>
      </c>
      <c r="P21" s="752">
        <f t="shared" ref="P21:P54" si="3">H21+L21</f>
        <v>600891</v>
      </c>
      <c r="Q21" s="752">
        <f t="shared" ref="Q21:Q54" si="4">I21+M21</f>
        <v>363433.89000000013</v>
      </c>
      <c r="R21" s="753">
        <f t="shared" ref="R21:R53" si="5">Q21/P21</f>
        <v>0.60482498489742753</v>
      </c>
      <c r="S21" s="752">
        <f t="shared" ref="S21:S54" si="6">P21-Q21</f>
        <v>237457.10999999987</v>
      </c>
      <c r="Z21" s="813">
        <f t="shared" ref="Z21:Z54" si="7">H21-X21+Y21</f>
        <v>600891</v>
      </c>
      <c r="AA21" s="814">
        <v>469069.92</v>
      </c>
      <c r="AB21" s="84">
        <f t="shared" ref="AB21:AB84" si="8">Z21-AA21</f>
        <v>131821.08000000002</v>
      </c>
      <c r="AE21" s="84">
        <f t="shared" ref="AE21:AE54" si="9">H21-AA21</f>
        <v>131821.08000000002</v>
      </c>
    </row>
    <row r="22" spans="3:31" ht="15" hidden="1" customHeight="1">
      <c r="F22" s="769">
        <v>413</v>
      </c>
      <c r="G22" s="770" t="s">
        <v>4103</v>
      </c>
      <c r="H22" s="853">
        <v>0</v>
      </c>
      <c r="J22" s="751" t="e">
        <f t="shared" si="0"/>
        <v>#DIV/0!</v>
      </c>
      <c r="K22" s="750">
        <f t="shared" si="1"/>
        <v>0</v>
      </c>
      <c r="O22" s="752">
        <f t="shared" si="2"/>
        <v>0</v>
      </c>
      <c r="P22" s="752">
        <f t="shared" si="3"/>
        <v>0</v>
      </c>
      <c r="Q22" s="752">
        <f t="shared" si="4"/>
        <v>0</v>
      </c>
      <c r="R22" s="753" t="e">
        <f t="shared" si="5"/>
        <v>#DIV/0!</v>
      </c>
      <c r="S22" s="752">
        <f t="shared" si="6"/>
        <v>0</v>
      </c>
      <c r="V22" s="203">
        <f>I22/10*12</f>
        <v>0</v>
      </c>
      <c r="W22" s="203">
        <f>H22-V22</f>
        <v>0</v>
      </c>
      <c r="Z22" s="813">
        <f t="shared" si="7"/>
        <v>0</v>
      </c>
      <c r="AA22" s="814">
        <v>0</v>
      </c>
      <c r="AB22" s="84">
        <f t="shared" si="8"/>
        <v>0</v>
      </c>
      <c r="AE22" s="84">
        <f t="shared" si="9"/>
        <v>0</v>
      </c>
    </row>
    <row r="23" spans="3:31" ht="15" hidden="1" customHeight="1">
      <c r="F23" s="769">
        <v>414</v>
      </c>
      <c r="G23" s="770" t="s">
        <v>3767</v>
      </c>
      <c r="H23" s="853">
        <v>0</v>
      </c>
      <c r="I23" s="750">
        <v>0</v>
      </c>
      <c r="J23" s="751" t="e">
        <f t="shared" si="0"/>
        <v>#DIV/0!</v>
      </c>
      <c r="K23" s="750">
        <f t="shared" si="1"/>
        <v>0</v>
      </c>
      <c r="L23" s="752">
        <v>0</v>
      </c>
      <c r="M23" s="752">
        <v>0</v>
      </c>
      <c r="O23" s="752">
        <f t="shared" si="2"/>
        <v>0</v>
      </c>
      <c r="P23" s="752">
        <f t="shared" si="3"/>
        <v>0</v>
      </c>
      <c r="Q23" s="752">
        <f t="shared" si="4"/>
        <v>0</v>
      </c>
      <c r="R23" s="753" t="e">
        <f t="shared" si="5"/>
        <v>#DIV/0!</v>
      </c>
      <c r="S23" s="752">
        <f t="shared" si="6"/>
        <v>0</v>
      </c>
      <c r="V23" s="203">
        <f>I23/10*12</f>
        <v>0</v>
      </c>
      <c r="W23" s="203">
        <f>H23-V23</f>
        <v>0</v>
      </c>
      <c r="Z23" s="813">
        <f t="shared" si="7"/>
        <v>0</v>
      </c>
      <c r="AA23" s="814">
        <v>0</v>
      </c>
      <c r="AB23" s="84">
        <f t="shared" si="8"/>
        <v>0</v>
      </c>
      <c r="AE23" s="84">
        <f t="shared" si="9"/>
        <v>0</v>
      </c>
    </row>
    <row r="24" spans="3:31" hidden="1">
      <c r="F24" s="769">
        <v>415</v>
      </c>
      <c r="G24" s="770" t="s">
        <v>4112</v>
      </c>
      <c r="H24" s="853">
        <v>0</v>
      </c>
      <c r="I24" s="750">
        <v>0</v>
      </c>
      <c r="J24" s="751" t="e">
        <f t="shared" si="0"/>
        <v>#DIV/0!</v>
      </c>
      <c r="K24" s="750">
        <f t="shared" si="1"/>
        <v>0</v>
      </c>
      <c r="O24" s="752">
        <f t="shared" si="2"/>
        <v>0</v>
      </c>
      <c r="P24" s="752">
        <f t="shared" si="3"/>
        <v>0</v>
      </c>
      <c r="Q24" s="752">
        <f t="shared" si="4"/>
        <v>0</v>
      </c>
      <c r="R24" s="753" t="e">
        <f t="shared" si="5"/>
        <v>#DIV/0!</v>
      </c>
      <c r="S24" s="752">
        <f t="shared" si="6"/>
        <v>0</v>
      </c>
      <c r="V24" s="203">
        <f>I24/10*12</f>
        <v>0</v>
      </c>
      <c r="W24" s="203">
        <f>H24-V24</f>
        <v>0</v>
      </c>
      <c r="Z24" s="813">
        <f t="shared" si="7"/>
        <v>0</v>
      </c>
      <c r="AA24" s="814">
        <v>0</v>
      </c>
      <c r="AB24" s="84">
        <f t="shared" si="8"/>
        <v>0</v>
      </c>
      <c r="AE24" s="84">
        <f t="shared" si="9"/>
        <v>0</v>
      </c>
    </row>
    <row r="25" spans="3:31">
      <c r="E25" s="747">
        <v>3</v>
      </c>
      <c r="F25" s="769">
        <v>415</v>
      </c>
      <c r="G25" s="770" t="s">
        <v>4112</v>
      </c>
      <c r="H25" s="853">
        <v>70000</v>
      </c>
      <c r="I25" s="750">
        <v>100843.13</v>
      </c>
      <c r="J25" s="751">
        <f t="shared" si="0"/>
        <v>1.4406161428571429</v>
      </c>
      <c r="K25" s="750">
        <f t="shared" si="1"/>
        <v>-30843.130000000005</v>
      </c>
      <c r="L25" s="752">
        <v>0</v>
      </c>
      <c r="M25" s="752">
        <v>0</v>
      </c>
      <c r="O25" s="752">
        <f t="shared" si="2"/>
        <v>0</v>
      </c>
      <c r="P25" s="752">
        <f t="shared" si="3"/>
        <v>70000</v>
      </c>
      <c r="Q25" s="752">
        <f t="shared" si="4"/>
        <v>100843.13</v>
      </c>
      <c r="R25" s="753">
        <f t="shared" si="5"/>
        <v>1.4406161428571429</v>
      </c>
      <c r="S25" s="752">
        <f t="shared" si="6"/>
        <v>-30843.130000000005</v>
      </c>
      <c r="Y25" s="817">
        <v>21000</v>
      </c>
      <c r="Z25" s="813">
        <f t="shared" si="7"/>
        <v>91000</v>
      </c>
      <c r="AA25" s="814">
        <v>65545.820000000007</v>
      </c>
      <c r="AB25" s="203">
        <f>Z25-AA25</f>
        <v>25454.179999999993</v>
      </c>
      <c r="AE25" s="84">
        <f t="shared" si="9"/>
        <v>4454.179999999993</v>
      </c>
    </row>
    <row r="26" spans="3:31">
      <c r="E26" s="747">
        <v>4</v>
      </c>
      <c r="F26" s="769">
        <v>421</v>
      </c>
      <c r="G26" s="770" t="s">
        <v>3777</v>
      </c>
      <c r="H26" s="853">
        <v>110000</v>
      </c>
      <c r="I26" s="750">
        <v>106930.18000000001</v>
      </c>
      <c r="J26" s="751">
        <f t="shared" si="0"/>
        <v>0.97209254545454549</v>
      </c>
      <c r="K26" s="750">
        <f t="shared" si="1"/>
        <v>3069.8199999999924</v>
      </c>
      <c r="L26" s="752">
        <v>0</v>
      </c>
      <c r="M26" s="752">
        <v>0</v>
      </c>
      <c r="O26" s="752">
        <f t="shared" si="2"/>
        <v>0</v>
      </c>
      <c r="P26" s="752">
        <f t="shared" si="3"/>
        <v>110000</v>
      </c>
      <c r="Q26" s="752">
        <f t="shared" si="4"/>
        <v>106930.18000000001</v>
      </c>
      <c r="R26" s="753">
        <f t="shared" si="5"/>
        <v>0.97209254545454549</v>
      </c>
      <c r="S26" s="752">
        <f t="shared" si="6"/>
        <v>3069.8199999999924</v>
      </c>
      <c r="Z26" s="813">
        <f t="shared" si="7"/>
        <v>110000</v>
      </c>
      <c r="AA26" s="814">
        <v>1510</v>
      </c>
      <c r="AB26" s="203">
        <f>Z26-AA26</f>
        <v>108490</v>
      </c>
      <c r="AE26" s="84">
        <f t="shared" si="9"/>
        <v>108490</v>
      </c>
    </row>
    <row r="27" spans="3:31" hidden="1">
      <c r="F27" s="769">
        <v>418</v>
      </c>
      <c r="G27" s="770" t="s">
        <v>3773</v>
      </c>
      <c r="H27" s="853">
        <v>0</v>
      </c>
      <c r="J27" s="751" t="e">
        <f t="shared" si="0"/>
        <v>#DIV/0!</v>
      </c>
      <c r="K27" s="750">
        <f t="shared" si="1"/>
        <v>0</v>
      </c>
      <c r="O27" s="752">
        <f t="shared" si="2"/>
        <v>0</v>
      </c>
      <c r="P27" s="752">
        <f t="shared" si="3"/>
        <v>0</v>
      </c>
      <c r="Q27" s="752">
        <f t="shared" si="4"/>
        <v>0</v>
      </c>
      <c r="R27" s="753" t="e">
        <f t="shared" si="5"/>
        <v>#DIV/0!</v>
      </c>
      <c r="S27" s="752">
        <f t="shared" si="6"/>
        <v>0</v>
      </c>
      <c r="Z27" s="813">
        <f t="shared" si="7"/>
        <v>0</v>
      </c>
      <c r="AA27" s="814">
        <v>0</v>
      </c>
      <c r="AB27" s="84">
        <f t="shared" si="8"/>
        <v>0</v>
      </c>
      <c r="AE27" s="84">
        <f t="shared" si="9"/>
        <v>0</v>
      </c>
    </row>
    <row r="28" spans="3:31" hidden="1">
      <c r="F28" s="769">
        <v>421</v>
      </c>
      <c r="G28" s="770" t="s">
        <v>3777</v>
      </c>
      <c r="H28" s="853">
        <v>0</v>
      </c>
      <c r="I28" s="750">
        <v>0</v>
      </c>
      <c r="J28" s="751" t="e">
        <f t="shared" si="0"/>
        <v>#DIV/0!</v>
      </c>
      <c r="K28" s="750">
        <f t="shared" si="1"/>
        <v>0</v>
      </c>
      <c r="O28" s="752">
        <f t="shared" si="2"/>
        <v>0</v>
      </c>
      <c r="P28" s="752">
        <f t="shared" si="3"/>
        <v>0</v>
      </c>
      <c r="Q28" s="752">
        <f t="shared" si="4"/>
        <v>0</v>
      </c>
      <c r="R28" s="753" t="e">
        <f t="shared" si="5"/>
        <v>#DIV/0!</v>
      </c>
      <c r="S28" s="752">
        <f t="shared" si="6"/>
        <v>0</v>
      </c>
      <c r="Z28" s="813">
        <f t="shared" si="7"/>
        <v>0</v>
      </c>
      <c r="AA28" s="814">
        <v>0</v>
      </c>
      <c r="AB28" s="84">
        <f t="shared" si="8"/>
        <v>0</v>
      </c>
      <c r="AE28" s="84">
        <f t="shared" si="9"/>
        <v>0</v>
      </c>
    </row>
    <row r="29" spans="3:31">
      <c r="E29" s="747">
        <v>5</v>
      </c>
      <c r="F29" s="769">
        <v>422</v>
      </c>
      <c r="G29" s="770" t="s">
        <v>3778</v>
      </c>
      <c r="H29" s="853">
        <v>70000</v>
      </c>
      <c r="I29" s="750">
        <v>0</v>
      </c>
      <c r="K29" s="750">
        <f t="shared" si="1"/>
        <v>70000</v>
      </c>
      <c r="L29" s="752">
        <v>0</v>
      </c>
      <c r="M29" s="752">
        <v>0</v>
      </c>
      <c r="O29" s="752">
        <f t="shared" si="2"/>
        <v>0</v>
      </c>
      <c r="P29" s="752">
        <f t="shared" si="3"/>
        <v>70000</v>
      </c>
      <c r="Q29" s="752">
        <f t="shared" si="4"/>
        <v>0</v>
      </c>
      <c r="S29" s="752">
        <f t="shared" si="6"/>
        <v>70000</v>
      </c>
      <c r="Z29" s="813">
        <f t="shared" si="7"/>
        <v>70000</v>
      </c>
      <c r="AA29" s="814">
        <v>22500</v>
      </c>
      <c r="AB29" s="84">
        <f t="shared" si="8"/>
        <v>47500</v>
      </c>
      <c r="AE29" s="84">
        <f t="shared" si="9"/>
        <v>47500</v>
      </c>
    </row>
    <row r="30" spans="3:31">
      <c r="E30" s="747">
        <v>6</v>
      </c>
      <c r="F30" s="769">
        <v>423</v>
      </c>
      <c r="G30" s="770" t="s">
        <v>3779</v>
      </c>
      <c r="H30" s="855">
        <v>7450000</v>
      </c>
      <c r="I30" s="750">
        <v>1427625.1400000006</v>
      </c>
      <c r="J30" s="751">
        <f t="shared" si="0"/>
        <v>0.19162753557046988</v>
      </c>
      <c r="K30" s="750">
        <f t="shared" si="1"/>
        <v>6022374.8599999994</v>
      </c>
      <c r="L30" s="752">
        <v>0</v>
      </c>
      <c r="M30" s="752">
        <v>0</v>
      </c>
      <c r="O30" s="752">
        <f t="shared" si="2"/>
        <v>0</v>
      </c>
      <c r="P30" s="752">
        <f t="shared" si="3"/>
        <v>7450000</v>
      </c>
      <c r="Q30" s="752">
        <f t="shared" si="4"/>
        <v>1427625.1400000006</v>
      </c>
      <c r="R30" s="753">
        <f t="shared" si="5"/>
        <v>0.19162753557046988</v>
      </c>
      <c r="S30" s="752">
        <f t="shared" si="6"/>
        <v>6022374.8599999994</v>
      </c>
      <c r="T30" s="856"/>
      <c r="Z30" s="813">
        <f t="shared" si="7"/>
        <v>7450000</v>
      </c>
      <c r="AA30" s="814">
        <v>2467009.02</v>
      </c>
      <c r="AB30" s="84">
        <f t="shared" si="8"/>
        <v>4982990.9800000004</v>
      </c>
      <c r="AE30" s="84">
        <f t="shared" si="9"/>
        <v>4982990.9800000004</v>
      </c>
    </row>
    <row r="31" spans="3:31">
      <c r="E31" s="747">
        <v>7</v>
      </c>
      <c r="F31" s="769">
        <v>426</v>
      </c>
      <c r="G31" s="770" t="s">
        <v>3785</v>
      </c>
      <c r="H31" s="855">
        <v>773274</v>
      </c>
      <c r="I31" s="750">
        <v>705391.10000000021</v>
      </c>
      <c r="J31" s="751">
        <f>I31/H31</f>
        <v>0.91221365259920828</v>
      </c>
      <c r="K31" s="750">
        <f t="shared" si="1"/>
        <v>67882.89999999979</v>
      </c>
      <c r="L31" s="752">
        <v>0</v>
      </c>
      <c r="M31" s="752">
        <v>0</v>
      </c>
      <c r="O31" s="752">
        <f t="shared" si="2"/>
        <v>0</v>
      </c>
      <c r="P31" s="752">
        <f t="shared" si="3"/>
        <v>773274</v>
      </c>
      <c r="Q31" s="752">
        <f t="shared" si="4"/>
        <v>705391.10000000021</v>
      </c>
      <c r="R31" s="753">
        <f t="shared" si="5"/>
        <v>0.91221365259920828</v>
      </c>
      <c r="S31" s="752">
        <f t="shared" si="6"/>
        <v>67882.89999999979</v>
      </c>
      <c r="X31" s="816">
        <v>200000</v>
      </c>
      <c r="Z31" s="813">
        <f t="shared" si="7"/>
        <v>573274</v>
      </c>
      <c r="AA31" s="814">
        <v>319332.73</v>
      </c>
      <c r="AB31" s="203">
        <f>Z31-AA31</f>
        <v>253941.27000000002</v>
      </c>
      <c r="AE31" s="84">
        <f t="shared" si="9"/>
        <v>453941.27</v>
      </c>
    </row>
    <row r="32" spans="3:31" hidden="1">
      <c r="F32" s="769">
        <v>465</v>
      </c>
      <c r="G32" s="770" t="s">
        <v>4708</v>
      </c>
      <c r="H32" s="855">
        <v>0</v>
      </c>
      <c r="J32" s="751" t="e">
        <f t="shared" si="0"/>
        <v>#DIV/0!</v>
      </c>
      <c r="K32" s="750">
        <f t="shared" si="1"/>
        <v>0</v>
      </c>
      <c r="L32" s="752">
        <v>0</v>
      </c>
      <c r="M32" s="752">
        <v>0</v>
      </c>
      <c r="O32" s="752">
        <f t="shared" si="2"/>
        <v>0</v>
      </c>
      <c r="P32" s="752">
        <f t="shared" si="3"/>
        <v>0</v>
      </c>
      <c r="Q32" s="752">
        <f t="shared" si="4"/>
        <v>0</v>
      </c>
      <c r="R32" s="753" t="e">
        <f t="shared" si="5"/>
        <v>#DIV/0!</v>
      </c>
      <c r="S32" s="752">
        <f t="shared" si="6"/>
        <v>0</v>
      </c>
      <c r="Z32" s="813">
        <f t="shared" si="7"/>
        <v>0</v>
      </c>
      <c r="AA32" s="814">
        <v>323700</v>
      </c>
      <c r="AB32" s="84">
        <f t="shared" si="8"/>
        <v>-323700</v>
      </c>
      <c r="AE32" s="84">
        <f t="shared" si="9"/>
        <v>-323700</v>
      </c>
    </row>
    <row r="33" spans="6:31" hidden="1">
      <c r="F33" s="769">
        <v>431</v>
      </c>
      <c r="G33" s="770" t="s">
        <v>4116</v>
      </c>
      <c r="H33" s="855">
        <v>0</v>
      </c>
      <c r="J33" s="751" t="e">
        <f t="shared" si="0"/>
        <v>#DIV/0!</v>
      </c>
      <c r="K33" s="750">
        <f t="shared" si="1"/>
        <v>0</v>
      </c>
      <c r="O33" s="752">
        <f t="shared" si="2"/>
        <v>0</v>
      </c>
      <c r="P33" s="752">
        <f t="shared" si="3"/>
        <v>0</v>
      </c>
      <c r="Q33" s="752">
        <f t="shared" si="4"/>
        <v>0</v>
      </c>
      <c r="R33" s="753" t="e">
        <f t="shared" si="5"/>
        <v>#DIV/0!</v>
      </c>
      <c r="S33" s="752">
        <f t="shared" si="6"/>
        <v>0</v>
      </c>
      <c r="Z33" s="813">
        <f t="shared" si="7"/>
        <v>0</v>
      </c>
      <c r="AA33" s="814">
        <v>0</v>
      </c>
      <c r="AB33" s="84">
        <f t="shared" si="8"/>
        <v>0</v>
      </c>
      <c r="AE33" s="84">
        <f t="shared" si="9"/>
        <v>0</v>
      </c>
    </row>
    <row r="34" spans="6:31" hidden="1">
      <c r="F34" s="769">
        <v>432</v>
      </c>
      <c r="G34" s="770" t="s">
        <v>4117</v>
      </c>
      <c r="H34" s="855">
        <v>0</v>
      </c>
      <c r="J34" s="751" t="e">
        <f t="shared" si="0"/>
        <v>#DIV/0!</v>
      </c>
      <c r="K34" s="750">
        <f t="shared" si="1"/>
        <v>0</v>
      </c>
      <c r="O34" s="752">
        <f t="shared" si="2"/>
        <v>0</v>
      </c>
      <c r="P34" s="752">
        <f t="shared" si="3"/>
        <v>0</v>
      </c>
      <c r="Q34" s="752">
        <f t="shared" si="4"/>
        <v>0</v>
      </c>
      <c r="R34" s="753" t="e">
        <f t="shared" si="5"/>
        <v>#DIV/0!</v>
      </c>
      <c r="S34" s="752">
        <f t="shared" si="6"/>
        <v>0</v>
      </c>
      <c r="Z34" s="813">
        <f t="shared" si="7"/>
        <v>0</v>
      </c>
      <c r="AA34" s="814">
        <v>0</v>
      </c>
      <c r="AB34" s="84">
        <f t="shared" si="8"/>
        <v>0</v>
      </c>
      <c r="AE34" s="84">
        <f t="shared" si="9"/>
        <v>0</v>
      </c>
    </row>
    <row r="35" spans="6:31" hidden="1">
      <c r="F35" s="769">
        <v>433</v>
      </c>
      <c r="G35" s="770" t="s">
        <v>4118</v>
      </c>
      <c r="H35" s="855">
        <v>0</v>
      </c>
      <c r="J35" s="751" t="e">
        <f t="shared" si="0"/>
        <v>#DIV/0!</v>
      </c>
      <c r="K35" s="750">
        <f t="shared" si="1"/>
        <v>0</v>
      </c>
      <c r="O35" s="752">
        <f t="shared" si="2"/>
        <v>0</v>
      </c>
      <c r="P35" s="752">
        <f t="shared" si="3"/>
        <v>0</v>
      </c>
      <c r="Q35" s="752">
        <f t="shared" si="4"/>
        <v>0</v>
      </c>
      <c r="R35" s="753" t="e">
        <f t="shared" si="5"/>
        <v>#DIV/0!</v>
      </c>
      <c r="S35" s="752">
        <f t="shared" si="6"/>
        <v>0</v>
      </c>
      <c r="Z35" s="813">
        <f t="shared" si="7"/>
        <v>0</v>
      </c>
      <c r="AA35" s="814">
        <v>0</v>
      </c>
      <c r="AB35" s="84">
        <f t="shared" si="8"/>
        <v>0</v>
      </c>
      <c r="AE35" s="84">
        <f t="shared" si="9"/>
        <v>0</v>
      </c>
    </row>
    <row r="36" spans="6:31" hidden="1">
      <c r="F36" s="769">
        <v>434</v>
      </c>
      <c r="G36" s="770" t="s">
        <v>4119</v>
      </c>
      <c r="H36" s="855">
        <v>0</v>
      </c>
      <c r="J36" s="751" t="e">
        <f t="shared" si="0"/>
        <v>#DIV/0!</v>
      </c>
      <c r="K36" s="750">
        <f t="shared" si="1"/>
        <v>0</v>
      </c>
      <c r="O36" s="752">
        <f t="shared" si="2"/>
        <v>0</v>
      </c>
      <c r="P36" s="752">
        <f t="shared" si="3"/>
        <v>0</v>
      </c>
      <c r="Q36" s="752">
        <f t="shared" si="4"/>
        <v>0</v>
      </c>
      <c r="R36" s="753" t="e">
        <f t="shared" si="5"/>
        <v>#DIV/0!</v>
      </c>
      <c r="S36" s="752">
        <f t="shared" si="6"/>
        <v>0</v>
      </c>
      <c r="Z36" s="813">
        <f t="shared" si="7"/>
        <v>0</v>
      </c>
      <c r="AA36" s="814">
        <v>0</v>
      </c>
      <c r="AB36" s="84">
        <f t="shared" si="8"/>
        <v>0</v>
      </c>
      <c r="AE36" s="84">
        <f t="shared" si="9"/>
        <v>0</v>
      </c>
    </row>
    <row r="37" spans="6:31" hidden="1">
      <c r="F37" s="769">
        <v>435</v>
      </c>
      <c r="G37" s="770" t="s">
        <v>3792</v>
      </c>
      <c r="H37" s="855">
        <v>0</v>
      </c>
      <c r="J37" s="751" t="e">
        <f t="shared" si="0"/>
        <v>#DIV/0!</v>
      </c>
      <c r="K37" s="750">
        <f t="shared" si="1"/>
        <v>0</v>
      </c>
      <c r="O37" s="752">
        <f t="shared" si="2"/>
        <v>0</v>
      </c>
      <c r="P37" s="752">
        <f t="shared" si="3"/>
        <v>0</v>
      </c>
      <c r="Q37" s="752">
        <f t="shared" si="4"/>
        <v>0</v>
      </c>
      <c r="R37" s="753" t="e">
        <f t="shared" si="5"/>
        <v>#DIV/0!</v>
      </c>
      <c r="S37" s="752">
        <f t="shared" si="6"/>
        <v>0</v>
      </c>
      <c r="Z37" s="813">
        <f t="shared" si="7"/>
        <v>0</v>
      </c>
      <c r="AA37" s="814">
        <v>0</v>
      </c>
      <c r="AB37" s="84">
        <f t="shared" si="8"/>
        <v>0</v>
      </c>
      <c r="AE37" s="84">
        <f t="shared" si="9"/>
        <v>0</v>
      </c>
    </row>
    <row r="38" spans="6:31" hidden="1">
      <c r="F38" s="769">
        <v>441</v>
      </c>
      <c r="G38" s="770" t="s">
        <v>4120</v>
      </c>
      <c r="H38" s="855">
        <v>0</v>
      </c>
      <c r="J38" s="751" t="e">
        <f t="shared" si="0"/>
        <v>#DIV/0!</v>
      </c>
      <c r="K38" s="750">
        <f t="shared" si="1"/>
        <v>0</v>
      </c>
      <c r="O38" s="752">
        <f t="shared" si="2"/>
        <v>0</v>
      </c>
      <c r="P38" s="752">
        <f t="shared" si="3"/>
        <v>0</v>
      </c>
      <c r="Q38" s="752">
        <f t="shared" si="4"/>
        <v>0</v>
      </c>
      <c r="R38" s="753" t="e">
        <f t="shared" si="5"/>
        <v>#DIV/0!</v>
      </c>
      <c r="S38" s="752">
        <f t="shared" si="6"/>
        <v>0</v>
      </c>
      <c r="Z38" s="813">
        <f t="shared" si="7"/>
        <v>0</v>
      </c>
      <c r="AA38" s="814">
        <v>0</v>
      </c>
      <c r="AB38" s="84">
        <f t="shared" si="8"/>
        <v>0</v>
      </c>
      <c r="AE38" s="84">
        <f t="shared" si="9"/>
        <v>0</v>
      </c>
    </row>
    <row r="39" spans="6:31" hidden="1">
      <c r="F39" s="769">
        <v>442</v>
      </c>
      <c r="G39" s="770" t="s">
        <v>4121</v>
      </c>
      <c r="H39" s="855">
        <v>0</v>
      </c>
      <c r="J39" s="751" t="e">
        <f t="shared" si="0"/>
        <v>#DIV/0!</v>
      </c>
      <c r="K39" s="750">
        <f t="shared" si="1"/>
        <v>0</v>
      </c>
      <c r="O39" s="752">
        <f t="shared" si="2"/>
        <v>0</v>
      </c>
      <c r="P39" s="752">
        <f t="shared" si="3"/>
        <v>0</v>
      </c>
      <c r="Q39" s="752">
        <f t="shared" si="4"/>
        <v>0</v>
      </c>
      <c r="R39" s="753" t="e">
        <f t="shared" si="5"/>
        <v>#DIV/0!</v>
      </c>
      <c r="S39" s="752">
        <f t="shared" si="6"/>
        <v>0</v>
      </c>
      <c r="Z39" s="813">
        <f t="shared" si="7"/>
        <v>0</v>
      </c>
      <c r="AA39" s="814">
        <v>0</v>
      </c>
      <c r="AB39" s="84">
        <f t="shared" si="8"/>
        <v>0</v>
      </c>
      <c r="AE39" s="84">
        <f t="shared" si="9"/>
        <v>0</v>
      </c>
    </row>
    <row r="40" spans="6:31" hidden="1">
      <c r="F40" s="769">
        <v>443</v>
      </c>
      <c r="G40" s="770" t="s">
        <v>3797</v>
      </c>
      <c r="H40" s="855">
        <v>0</v>
      </c>
      <c r="J40" s="751" t="e">
        <f t="shared" si="0"/>
        <v>#DIV/0!</v>
      </c>
      <c r="K40" s="750">
        <f t="shared" si="1"/>
        <v>0</v>
      </c>
      <c r="O40" s="752">
        <f t="shared" si="2"/>
        <v>0</v>
      </c>
      <c r="P40" s="752">
        <f t="shared" si="3"/>
        <v>0</v>
      </c>
      <c r="Q40" s="752">
        <f t="shared" si="4"/>
        <v>0</v>
      </c>
      <c r="R40" s="753" t="e">
        <f t="shared" si="5"/>
        <v>#DIV/0!</v>
      </c>
      <c r="S40" s="752">
        <f t="shared" si="6"/>
        <v>0</v>
      </c>
      <c r="Z40" s="813">
        <f t="shared" si="7"/>
        <v>0</v>
      </c>
      <c r="AA40" s="814">
        <v>0</v>
      </c>
      <c r="AB40" s="84">
        <f t="shared" si="8"/>
        <v>0</v>
      </c>
      <c r="AE40" s="84">
        <f t="shared" si="9"/>
        <v>0</v>
      </c>
    </row>
    <row r="41" spans="6:31" hidden="1">
      <c r="F41" s="769">
        <v>444</v>
      </c>
      <c r="G41" s="770" t="s">
        <v>3798</v>
      </c>
      <c r="H41" s="855">
        <v>0</v>
      </c>
      <c r="J41" s="751" t="e">
        <f t="shared" si="0"/>
        <v>#DIV/0!</v>
      </c>
      <c r="K41" s="750">
        <f t="shared" si="1"/>
        <v>0</v>
      </c>
      <c r="O41" s="752">
        <f t="shared" si="2"/>
        <v>0</v>
      </c>
      <c r="P41" s="752">
        <f t="shared" si="3"/>
        <v>0</v>
      </c>
      <c r="Q41" s="752">
        <f t="shared" si="4"/>
        <v>0</v>
      </c>
      <c r="R41" s="753" t="e">
        <f t="shared" si="5"/>
        <v>#DIV/0!</v>
      </c>
      <c r="S41" s="752">
        <f t="shared" si="6"/>
        <v>0</v>
      </c>
      <c r="Z41" s="813">
        <f t="shared" si="7"/>
        <v>0</v>
      </c>
      <c r="AA41" s="814">
        <v>0</v>
      </c>
      <c r="AB41" s="84">
        <f t="shared" si="8"/>
        <v>0</v>
      </c>
      <c r="AE41" s="84">
        <f t="shared" si="9"/>
        <v>0</v>
      </c>
    </row>
    <row r="42" spans="6:31" ht="30" hidden="1">
      <c r="F42" s="769">
        <v>4511</v>
      </c>
      <c r="G42" s="857" t="s">
        <v>1691</v>
      </c>
      <c r="H42" s="855">
        <v>0</v>
      </c>
      <c r="J42" s="751" t="e">
        <f t="shared" si="0"/>
        <v>#DIV/0!</v>
      </c>
      <c r="K42" s="750">
        <f t="shared" si="1"/>
        <v>0</v>
      </c>
      <c r="O42" s="752">
        <f t="shared" si="2"/>
        <v>0</v>
      </c>
      <c r="P42" s="752">
        <f t="shared" si="3"/>
        <v>0</v>
      </c>
      <c r="Q42" s="752">
        <f t="shared" si="4"/>
        <v>0</v>
      </c>
      <c r="R42" s="753" t="e">
        <f t="shared" si="5"/>
        <v>#DIV/0!</v>
      </c>
      <c r="S42" s="752">
        <f t="shared" si="6"/>
        <v>0</v>
      </c>
      <c r="Z42" s="813">
        <f t="shared" si="7"/>
        <v>0</v>
      </c>
      <c r="AA42" s="814">
        <v>0</v>
      </c>
      <c r="AB42" s="84">
        <f t="shared" si="8"/>
        <v>0</v>
      </c>
      <c r="AE42" s="84">
        <f t="shared" si="9"/>
        <v>0</v>
      </c>
    </row>
    <row r="43" spans="6:31" ht="19.5" hidden="1" customHeight="1">
      <c r="F43" s="769">
        <v>4512</v>
      </c>
      <c r="G43" s="857" t="s">
        <v>1700</v>
      </c>
      <c r="H43" s="855">
        <v>0</v>
      </c>
      <c r="J43" s="751" t="e">
        <f t="shared" si="0"/>
        <v>#DIV/0!</v>
      </c>
      <c r="K43" s="750">
        <f t="shared" si="1"/>
        <v>0</v>
      </c>
      <c r="O43" s="752">
        <f t="shared" si="2"/>
        <v>0</v>
      </c>
      <c r="P43" s="752">
        <f t="shared" si="3"/>
        <v>0</v>
      </c>
      <c r="Q43" s="752">
        <f t="shared" si="4"/>
        <v>0</v>
      </c>
      <c r="R43" s="753" t="e">
        <f t="shared" si="5"/>
        <v>#DIV/0!</v>
      </c>
      <c r="S43" s="752">
        <f t="shared" si="6"/>
        <v>0</v>
      </c>
      <c r="Z43" s="813">
        <f t="shared" si="7"/>
        <v>0</v>
      </c>
      <c r="AA43" s="814">
        <v>0</v>
      </c>
      <c r="AB43" s="84">
        <f t="shared" si="8"/>
        <v>0</v>
      </c>
      <c r="AE43" s="84">
        <f t="shared" si="9"/>
        <v>0</v>
      </c>
    </row>
    <row r="44" spans="6:31" ht="30" hidden="1">
      <c r="F44" s="769">
        <v>452</v>
      </c>
      <c r="G44" s="770" t="s">
        <v>4122</v>
      </c>
      <c r="H44" s="855">
        <v>0</v>
      </c>
      <c r="J44" s="751" t="e">
        <f t="shared" si="0"/>
        <v>#DIV/0!</v>
      </c>
      <c r="K44" s="750">
        <f t="shared" si="1"/>
        <v>0</v>
      </c>
      <c r="O44" s="752">
        <f t="shared" si="2"/>
        <v>0</v>
      </c>
      <c r="P44" s="752">
        <f t="shared" si="3"/>
        <v>0</v>
      </c>
      <c r="Q44" s="752">
        <f t="shared" si="4"/>
        <v>0</v>
      </c>
      <c r="R44" s="753" t="e">
        <f t="shared" si="5"/>
        <v>#DIV/0!</v>
      </c>
      <c r="S44" s="752">
        <f t="shared" si="6"/>
        <v>0</v>
      </c>
      <c r="Z44" s="813">
        <f t="shared" si="7"/>
        <v>0</v>
      </c>
      <c r="AA44" s="814">
        <v>0</v>
      </c>
      <c r="AB44" s="84">
        <f t="shared" si="8"/>
        <v>0</v>
      </c>
      <c r="AE44" s="84">
        <f t="shared" si="9"/>
        <v>0</v>
      </c>
    </row>
    <row r="45" spans="6:31" hidden="1">
      <c r="F45" s="769">
        <v>453</v>
      </c>
      <c r="G45" s="770" t="s">
        <v>4123</v>
      </c>
      <c r="H45" s="855">
        <v>0</v>
      </c>
      <c r="J45" s="751" t="e">
        <f t="shared" si="0"/>
        <v>#DIV/0!</v>
      </c>
      <c r="K45" s="750">
        <f t="shared" si="1"/>
        <v>0</v>
      </c>
      <c r="O45" s="752">
        <f t="shared" si="2"/>
        <v>0</v>
      </c>
      <c r="P45" s="752">
        <f t="shared" si="3"/>
        <v>0</v>
      </c>
      <c r="Q45" s="752">
        <f t="shared" si="4"/>
        <v>0</v>
      </c>
      <c r="R45" s="753" t="e">
        <f t="shared" si="5"/>
        <v>#DIV/0!</v>
      </c>
      <c r="S45" s="752">
        <f t="shared" si="6"/>
        <v>0</v>
      </c>
      <c r="Z45" s="813">
        <f t="shared" si="7"/>
        <v>0</v>
      </c>
      <c r="AA45" s="814">
        <v>0</v>
      </c>
      <c r="AB45" s="84">
        <f t="shared" si="8"/>
        <v>0</v>
      </c>
      <c r="AE45" s="84">
        <f t="shared" si="9"/>
        <v>0</v>
      </c>
    </row>
    <row r="46" spans="6:31" hidden="1">
      <c r="F46" s="769">
        <v>454</v>
      </c>
      <c r="G46" s="770" t="s">
        <v>3803</v>
      </c>
      <c r="H46" s="855">
        <v>0</v>
      </c>
      <c r="J46" s="751" t="e">
        <f t="shared" si="0"/>
        <v>#DIV/0!</v>
      </c>
      <c r="K46" s="750">
        <f t="shared" si="1"/>
        <v>0</v>
      </c>
      <c r="O46" s="752">
        <f t="shared" si="2"/>
        <v>0</v>
      </c>
      <c r="P46" s="752">
        <f t="shared" si="3"/>
        <v>0</v>
      </c>
      <c r="Q46" s="752">
        <f t="shared" si="4"/>
        <v>0</v>
      </c>
      <c r="R46" s="753" t="e">
        <f t="shared" si="5"/>
        <v>#DIV/0!</v>
      </c>
      <c r="S46" s="752">
        <f t="shared" si="6"/>
        <v>0</v>
      </c>
      <c r="Z46" s="813">
        <f t="shared" si="7"/>
        <v>0</v>
      </c>
      <c r="AA46" s="814">
        <v>0</v>
      </c>
      <c r="AB46" s="84">
        <f t="shared" si="8"/>
        <v>0</v>
      </c>
      <c r="AE46" s="84">
        <f t="shared" si="9"/>
        <v>0</v>
      </c>
    </row>
    <row r="47" spans="6:31" hidden="1">
      <c r="F47" s="769">
        <v>461</v>
      </c>
      <c r="G47" s="770" t="s">
        <v>4104</v>
      </c>
      <c r="H47" s="855">
        <v>0</v>
      </c>
      <c r="J47" s="751" t="e">
        <f t="shared" si="0"/>
        <v>#DIV/0!</v>
      </c>
      <c r="K47" s="750">
        <f t="shared" si="1"/>
        <v>0</v>
      </c>
      <c r="O47" s="752">
        <f t="shared" si="2"/>
        <v>0</v>
      </c>
      <c r="P47" s="752">
        <f t="shared" si="3"/>
        <v>0</v>
      </c>
      <c r="Q47" s="752">
        <f t="shared" si="4"/>
        <v>0</v>
      </c>
      <c r="R47" s="753" t="e">
        <f t="shared" si="5"/>
        <v>#DIV/0!</v>
      </c>
      <c r="S47" s="752">
        <f t="shared" si="6"/>
        <v>0</v>
      </c>
      <c r="Z47" s="813">
        <f t="shared" si="7"/>
        <v>0</v>
      </c>
      <c r="AA47" s="814">
        <v>0</v>
      </c>
      <c r="AB47" s="84">
        <f t="shared" si="8"/>
        <v>0</v>
      </c>
      <c r="AE47" s="84">
        <f t="shared" si="9"/>
        <v>0</v>
      </c>
    </row>
    <row r="48" spans="6:31" ht="30" hidden="1">
      <c r="F48" s="769">
        <v>462</v>
      </c>
      <c r="G48" s="770" t="s">
        <v>3806</v>
      </c>
      <c r="H48" s="855">
        <v>0</v>
      </c>
      <c r="J48" s="751" t="e">
        <f t="shared" si="0"/>
        <v>#DIV/0!</v>
      </c>
      <c r="K48" s="750">
        <f t="shared" si="1"/>
        <v>0</v>
      </c>
      <c r="O48" s="752">
        <f t="shared" si="2"/>
        <v>0</v>
      </c>
      <c r="P48" s="752">
        <f t="shared" si="3"/>
        <v>0</v>
      </c>
      <c r="Q48" s="752">
        <f t="shared" si="4"/>
        <v>0</v>
      </c>
      <c r="R48" s="753" t="e">
        <f t="shared" si="5"/>
        <v>#DIV/0!</v>
      </c>
      <c r="S48" s="752">
        <f t="shared" si="6"/>
        <v>0</v>
      </c>
      <c r="Z48" s="813">
        <f t="shared" si="7"/>
        <v>0</v>
      </c>
      <c r="AA48" s="814">
        <v>0</v>
      </c>
      <c r="AB48" s="84">
        <f t="shared" si="8"/>
        <v>0</v>
      </c>
      <c r="AE48" s="84">
        <f t="shared" si="9"/>
        <v>0</v>
      </c>
    </row>
    <row r="49" spans="5:31" hidden="1">
      <c r="F49" s="769">
        <v>4631</v>
      </c>
      <c r="G49" s="770" t="s">
        <v>3807</v>
      </c>
      <c r="H49" s="855">
        <v>0</v>
      </c>
      <c r="J49" s="751" t="e">
        <f t="shared" si="0"/>
        <v>#DIV/0!</v>
      </c>
      <c r="K49" s="750">
        <f t="shared" si="1"/>
        <v>0</v>
      </c>
      <c r="O49" s="752">
        <f t="shared" si="2"/>
        <v>0</v>
      </c>
      <c r="P49" s="752">
        <f t="shared" si="3"/>
        <v>0</v>
      </c>
      <c r="Q49" s="752">
        <f t="shared" si="4"/>
        <v>0</v>
      </c>
      <c r="R49" s="753" t="e">
        <f t="shared" si="5"/>
        <v>#DIV/0!</v>
      </c>
      <c r="S49" s="752">
        <f t="shared" si="6"/>
        <v>0</v>
      </c>
      <c r="Z49" s="813">
        <f t="shared" si="7"/>
        <v>0</v>
      </c>
      <c r="AA49" s="814">
        <v>0</v>
      </c>
      <c r="AB49" s="84">
        <f t="shared" si="8"/>
        <v>0</v>
      </c>
      <c r="AE49" s="84">
        <f t="shared" si="9"/>
        <v>0</v>
      </c>
    </row>
    <row r="50" spans="5:31" hidden="1">
      <c r="F50" s="769">
        <v>4632</v>
      </c>
      <c r="G50" s="770" t="s">
        <v>3808</v>
      </c>
      <c r="H50" s="855">
        <v>0</v>
      </c>
      <c r="J50" s="751" t="e">
        <f t="shared" si="0"/>
        <v>#DIV/0!</v>
      </c>
      <c r="K50" s="750">
        <f t="shared" si="1"/>
        <v>0</v>
      </c>
      <c r="O50" s="752">
        <f t="shared" si="2"/>
        <v>0</v>
      </c>
      <c r="P50" s="752">
        <f t="shared" si="3"/>
        <v>0</v>
      </c>
      <c r="Q50" s="752">
        <f t="shared" si="4"/>
        <v>0</v>
      </c>
      <c r="R50" s="753" t="e">
        <f t="shared" si="5"/>
        <v>#DIV/0!</v>
      </c>
      <c r="S50" s="752">
        <f t="shared" si="6"/>
        <v>0</v>
      </c>
      <c r="Z50" s="813">
        <f t="shared" si="7"/>
        <v>0</v>
      </c>
      <c r="AA50" s="814">
        <v>0</v>
      </c>
      <c r="AB50" s="84">
        <f t="shared" si="8"/>
        <v>0</v>
      </c>
      <c r="AE50" s="84">
        <f t="shared" si="9"/>
        <v>0</v>
      </c>
    </row>
    <row r="51" spans="5:31" ht="30" hidden="1">
      <c r="F51" s="769">
        <v>464</v>
      </c>
      <c r="G51" s="770" t="s">
        <v>3809</v>
      </c>
      <c r="H51" s="855">
        <v>0</v>
      </c>
      <c r="J51" s="751" t="e">
        <f t="shared" si="0"/>
        <v>#DIV/0!</v>
      </c>
      <c r="K51" s="750">
        <f t="shared" si="1"/>
        <v>0</v>
      </c>
      <c r="O51" s="752">
        <f t="shared" si="2"/>
        <v>0</v>
      </c>
      <c r="P51" s="752">
        <f t="shared" si="3"/>
        <v>0</v>
      </c>
      <c r="Q51" s="752">
        <f t="shared" si="4"/>
        <v>0</v>
      </c>
      <c r="R51" s="753" t="e">
        <f t="shared" si="5"/>
        <v>#DIV/0!</v>
      </c>
      <c r="S51" s="752">
        <f t="shared" si="6"/>
        <v>0</v>
      </c>
      <c r="Z51" s="813">
        <f t="shared" si="7"/>
        <v>0</v>
      </c>
      <c r="AA51" s="814">
        <v>0</v>
      </c>
      <c r="AB51" s="84">
        <f t="shared" si="8"/>
        <v>0</v>
      </c>
      <c r="AE51" s="84">
        <f t="shared" si="9"/>
        <v>0</v>
      </c>
    </row>
    <row r="52" spans="5:31" hidden="1">
      <c r="F52" s="769">
        <v>465</v>
      </c>
      <c r="G52" s="770" t="s">
        <v>4105</v>
      </c>
      <c r="H52" s="855">
        <v>0</v>
      </c>
      <c r="J52" s="751" t="e">
        <f t="shared" si="0"/>
        <v>#DIV/0!</v>
      </c>
      <c r="K52" s="750">
        <f t="shared" si="1"/>
        <v>0</v>
      </c>
      <c r="O52" s="752">
        <f t="shared" si="2"/>
        <v>0</v>
      </c>
      <c r="P52" s="752">
        <f t="shared" si="3"/>
        <v>0</v>
      </c>
      <c r="Q52" s="752">
        <f t="shared" si="4"/>
        <v>0</v>
      </c>
      <c r="R52" s="753" t="e">
        <f t="shared" si="5"/>
        <v>#DIV/0!</v>
      </c>
      <c r="S52" s="752">
        <f t="shared" si="6"/>
        <v>0</v>
      </c>
      <c r="Z52" s="813">
        <f t="shared" si="7"/>
        <v>0</v>
      </c>
      <c r="AA52" s="814">
        <v>0</v>
      </c>
      <c r="AB52" s="84">
        <f t="shared" si="8"/>
        <v>0</v>
      </c>
      <c r="AE52" s="84">
        <f t="shared" si="9"/>
        <v>0</v>
      </c>
    </row>
    <row r="53" spans="5:31" ht="15.75" thickBot="1">
      <c r="E53" s="858">
        <v>8</v>
      </c>
      <c r="F53" s="769">
        <v>481</v>
      </c>
      <c r="G53" s="770" t="s">
        <v>4124</v>
      </c>
      <c r="H53" s="855">
        <f>221080+152822</f>
        <v>373902</v>
      </c>
      <c r="I53" s="1087">
        <v>159036.85</v>
      </c>
      <c r="J53" s="751">
        <f t="shared" si="0"/>
        <v>0.42534367294103803</v>
      </c>
      <c r="K53" s="750">
        <f t="shared" si="1"/>
        <v>214865.15</v>
      </c>
      <c r="L53" s="752">
        <v>0</v>
      </c>
      <c r="M53" s="752">
        <v>0</v>
      </c>
      <c r="O53" s="752">
        <f t="shared" si="2"/>
        <v>0</v>
      </c>
      <c r="P53" s="752">
        <f t="shared" si="3"/>
        <v>373902</v>
      </c>
      <c r="Q53" s="752">
        <f t="shared" si="4"/>
        <v>159036.85</v>
      </c>
      <c r="R53" s="753">
        <f t="shared" si="5"/>
        <v>0.42534367294103803</v>
      </c>
      <c r="S53" s="752">
        <f t="shared" si="6"/>
        <v>214865.15</v>
      </c>
      <c r="Y53" s="817">
        <v>55404.98</v>
      </c>
      <c r="Z53" s="813">
        <f t="shared" si="7"/>
        <v>429306.98</v>
      </c>
      <c r="AA53" s="814">
        <v>244103.72</v>
      </c>
      <c r="AB53" s="84">
        <f t="shared" si="8"/>
        <v>185203.25999999998</v>
      </c>
      <c r="AE53" s="84">
        <f t="shared" si="9"/>
        <v>129798.28</v>
      </c>
    </row>
    <row r="54" spans="5:31" hidden="1">
      <c r="E54" s="858"/>
      <c r="F54" s="769">
        <v>482</v>
      </c>
      <c r="G54" s="770" t="s">
        <v>4125</v>
      </c>
      <c r="H54" s="855">
        <v>0</v>
      </c>
      <c r="I54" s="750">
        <v>0</v>
      </c>
      <c r="K54" s="750">
        <f t="shared" si="1"/>
        <v>0</v>
      </c>
      <c r="L54" s="752">
        <v>0</v>
      </c>
      <c r="M54" s="752">
        <v>0</v>
      </c>
      <c r="O54" s="752">
        <f t="shared" si="2"/>
        <v>0</v>
      </c>
      <c r="P54" s="752">
        <f t="shared" si="3"/>
        <v>0</v>
      </c>
      <c r="Q54" s="752">
        <f t="shared" si="4"/>
        <v>0</v>
      </c>
      <c r="S54" s="752">
        <f t="shared" si="6"/>
        <v>0</v>
      </c>
      <c r="Z54" s="813">
        <f t="shared" si="7"/>
        <v>0</v>
      </c>
      <c r="AA54" s="814">
        <v>0</v>
      </c>
      <c r="AB54" s="84">
        <f t="shared" si="8"/>
        <v>0</v>
      </c>
      <c r="AE54" s="84">
        <f t="shared" si="9"/>
        <v>0</v>
      </c>
    </row>
    <row r="55" spans="5:31" hidden="1">
      <c r="F55" s="769">
        <v>482</v>
      </c>
      <c r="G55" s="770" t="s">
        <v>4125</v>
      </c>
      <c r="S55" s="752">
        <f t="shared" ref="S55:S78" si="10">SUM(H55:L55)</f>
        <v>0</v>
      </c>
      <c r="AB55" s="84">
        <f t="shared" si="8"/>
        <v>0</v>
      </c>
    </row>
    <row r="56" spans="5:31" hidden="1">
      <c r="F56" s="769">
        <v>483</v>
      </c>
      <c r="G56" s="859" t="s">
        <v>4126</v>
      </c>
      <c r="S56" s="752">
        <f t="shared" si="10"/>
        <v>0</v>
      </c>
      <c r="AB56" s="84">
        <f t="shared" si="8"/>
        <v>0</v>
      </c>
    </row>
    <row r="57" spans="5:31" ht="45" hidden="1">
      <c r="F57" s="769">
        <v>484</v>
      </c>
      <c r="G57" s="770" t="s">
        <v>4127</v>
      </c>
      <c r="S57" s="752">
        <f t="shared" si="10"/>
        <v>0</v>
      </c>
      <c r="AB57" s="84">
        <f t="shared" si="8"/>
        <v>0</v>
      </c>
    </row>
    <row r="58" spans="5:31" ht="30" hidden="1">
      <c r="F58" s="769">
        <v>485</v>
      </c>
      <c r="G58" s="770" t="s">
        <v>4128</v>
      </c>
      <c r="S58" s="752">
        <f t="shared" si="10"/>
        <v>0</v>
      </c>
      <c r="AB58" s="84">
        <f t="shared" si="8"/>
        <v>0</v>
      </c>
    </row>
    <row r="59" spans="5:31" ht="30" hidden="1">
      <c r="F59" s="769">
        <v>489</v>
      </c>
      <c r="G59" s="770" t="s">
        <v>3821</v>
      </c>
      <c r="S59" s="752">
        <f t="shared" si="10"/>
        <v>0</v>
      </c>
      <c r="AB59" s="84">
        <f t="shared" si="8"/>
        <v>0</v>
      </c>
    </row>
    <row r="60" spans="5:31" ht="30" hidden="1">
      <c r="F60" s="769">
        <v>494</v>
      </c>
      <c r="G60" s="770" t="s">
        <v>4106</v>
      </c>
      <c r="S60" s="752">
        <f t="shared" si="10"/>
        <v>0</v>
      </c>
      <c r="AB60" s="84">
        <f t="shared" si="8"/>
        <v>0</v>
      </c>
    </row>
    <row r="61" spans="5:31" ht="30" hidden="1">
      <c r="F61" s="769">
        <v>495</v>
      </c>
      <c r="G61" s="770" t="s">
        <v>4107</v>
      </c>
      <c r="S61" s="752">
        <f t="shared" si="10"/>
        <v>0</v>
      </c>
      <c r="AB61" s="84">
        <f t="shared" si="8"/>
        <v>0</v>
      </c>
    </row>
    <row r="62" spans="5:31" ht="45" hidden="1">
      <c r="F62" s="769">
        <v>496</v>
      </c>
      <c r="G62" s="770" t="s">
        <v>4108</v>
      </c>
      <c r="S62" s="752">
        <f t="shared" si="10"/>
        <v>0</v>
      </c>
      <c r="AB62" s="84">
        <f t="shared" si="8"/>
        <v>0</v>
      </c>
    </row>
    <row r="63" spans="5:31" ht="30" hidden="1">
      <c r="F63" s="769">
        <v>499</v>
      </c>
      <c r="G63" s="770" t="s">
        <v>4109</v>
      </c>
      <c r="S63" s="752">
        <f t="shared" si="10"/>
        <v>0</v>
      </c>
      <c r="AB63" s="84">
        <f t="shared" si="8"/>
        <v>0</v>
      </c>
    </row>
    <row r="64" spans="5:31" hidden="1">
      <c r="F64" s="769">
        <v>511</v>
      </c>
      <c r="G64" s="859" t="s">
        <v>4129</v>
      </c>
      <c r="S64" s="752">
        <f t="shared" si="10"/>
        <v>0</v>
      </c>
      <c r="AB64" s="84">
        <f t="shared" si="8"/>
        <v>0</v>
      </c>
    </row>
    <row r="65" spans="5:28" hidden="1">
      <c r="F65" s="769">
        <v>512</v>
      </c>
      <c r="G65" s="859" t="s">
        <v>4130</v>
      </c>
      <c r="S65" s="752">
        <f t="shared" si="10"/>
        <v>0</v>
      </c>
      <c r="AB65" s="84">
        <f t="shared" si="8"/>
        <v>0</v>
      </c>
    </row>
    <row r="66" spans="5:28" hidden="1">
      <c r="F66" s="769">
        <v>513</v>
      </c>
      <c r="G66" s="859" t="s">
        <v>4131</v>
      </c>
      <c r="S66" s="752">
        <f t="shared" si="10"/>
        <v>0</v>
      </c>
      <c r="AB66" s="84">
        <f t="shared" si="8"/>
        <v>0</v>
      </c>
    </row>
    <row r="67" spans="5:28" hidden="1">
      <c r="F67" s="769">
        <v>514</v>
      </c>
      <c r="G67" s="770" t="s">
        <v>4132</v>
      </c>
      <c r="S67" s="752">
        <f t="shared" si="10"/>
        <v>0</v>
      </c>
      <c r="AB67" s="84">
        <f t="shared" si="8"/>
        <v>0</v>
      </c>
    </row>
    <row r="68" spans="5:28" hidden="1">
      <c r="F68" s="769">
        <v>515</v>
      </c>
      <c r="G68" s="770" t="s">
        <v>3832</v>
      </c>
      <c r="S68" s="752">
        <f t="shared" si="10"/>
        <v>0</v>
      </c>
      <c r="AB68" s="84">
        <f t="shared" si="8"/>
        <v>0</v>
      </c>
    </row>
    <row r="69" spans="5:28" hidden="1">
      <c r="F69" s="769">
        <v>521</v>
      </c>
      <c r="G69" s="770" t="s">
        <v>4133</v>
      </c>
      <c r="S69" s="752">
        <f t="shared" si="10"/>
        <v>0</v>
      </c>
      <c r="AB69" s="84">
        <f t="shared" si="8"/>
        <v>0</v>
      </c>
    </row>
    <row r="70" spans="5:28" hidden="1">
      <c r="F70" s="769">
        <v>522</v>
      </c>
      <c r="G70" s="770" t="s">
        <v>4134</v>
      </c>
      <c r="S70" s="752">
        <f t="shared" si="10"/>
        <v>0</v>
      </c>
      <c r="AB70" s="84">
        <f t="shared" si="8"/>
        <v>0</v>
      </c>
    </row>
    <row r="71" spans="5:28" hidden="1">
      <c r="F71" s="769">
        <v>523</v>
      </c>
      <c r="G71" s="770" t="s">
        <v>3837</v>
      </c>
      <c r="S71" s="752">
        <f t="shared" si="10"/>
        <v>0</v>
      </c>
      <c r="AB71" s="84">
        <f t="shared" si="8"/>
        <v>0</v>
      </c>
    </row>
    <row r="72" spans="5:28" hidden="1">
      <c r="F72" s="769">
        <v>531</v>
      </c>
      <c r="G72" s="770" t="s">
        <v>4110</v>
      </c>
      <c r="S72" s="752">
        <f t="shared" si="10"/>
        <v>0</v>
      </c>
      <c r="AB72" s="84">
        <f t="shared" si="8"/>
        <v>0</v>
      </c>
    </row>
    <row r="73" spans="5:28" hidden="1">
      <c r="F73" s="769">
        <v>541</v>
      </c>
      <c r="G73" s="770" t="s">
        <v>4135</v>
      </c>
      <c r="S73" s="752">
        <f t="shared" si="10"/>
        <v>0</v>
      </c>
      <c r="AB73" s="84">
        <f t="shared" si="8"/>
        <v>0</v>
      </c>
    </row>
    <row r="74" spans="5:28" hidden="1">
      <c r="F74" s="769">
        <v>542</v>
      </c>
      <c r="G74" s="770" t="s">
        <v>4136</v>
      </c>
      <c r="S74" s="752">
        <f t="shared" si="10"/>
        <v>0</v>
      </c>
      <c r="AB74" s="84">
        <f t="shared" si="8"/>
        <v>0</v>
      </c>
    </row>
    <row r="75" spans="5:28" hidden="1">
      <c r="F75" s="769">
        <v>543</v>
      </c>
      <c r="G75" s="770" t="s">
        <v>3842</v>
      </c>
      <c r="S75" s="752">
        <f t="shared" si="10"/>
        <v>0</v>
      </c>
      <c r="AB75" s="84">
        <f t="shared" si="8"/>
        <v>0</v>
      </c>
    </row>
    <row r="76" spans="5:28" ht="45" hidden="1">
      <c r="F76" s="769">
        <v>551</v>
      </c>
      <c r="G76" s="770" t="s">
        <v>4111</v>
      </c>
      <c r="S76" s="752">
        <f t="shared" si="10"/>
        <v>0</v>
      </c>
      <c r="AB76" s="84">
        <f t="shared" si="8"/>
        <v>0</v>
      </c>
    </row>
    <row r="77" spans="5:28" hidden="1">
      <c r="F77" s="772">
        <v>611</v>
      </c>
      <c r="G77" s="859" t="s">
        <v>3848</v>
      </c>
      <c r="S77" s="752">
        <f t="shared" si="10"/>
        <v>0</v>
      </c>
      <c r="AB77" s="84">
        <f t="shared" si="8"/>
        <v>0</v>
      </c>
    </row>
    <row r="78" spans="5:28" ht="15.75" hidden="1" thickBot="1">
      <c r="F78" s="772">
        <v>620</v>
      </c>
      <c r="G78" s="859" t="s">
        <v>89</v>
      </c>
      <c r="S78" s="752">
        <f t="shared" si="10"/>
        <v>0</v>
      </c>
      <c r="AB78" s="84">
        <f t="shared" si="8"/>
        <v>0</v>
      </c>
    </row>
    <row r="79" spans="5:28">
      <c r="E79" s="771"/>
      <c r="F79" s="772"/>
      <c r="G79" s="773" t="s">
        <v>4168</v>
      </c>
      <c r="H79" s="774"/>
      <c r="I79" s="774"/>
      <c r="J79" s="775"/>
      <c r="K79" s="774"/>
      <c r="L79" s="776"/>
      <c r="M79" s="776"/>
      <c r="N79" s="777"/>
      <c r="O79" s="776"/>
      <c r="P79" s="776"/>
      <c r="Q79" s="776"/>
      <c r="R79" s="777"/>
      <c r="S79" s="860"/>
      <c r="AB79" s="84">
        <f t="shared" si="8"/>
        <v>0</v>
      </c>
    </row>
    <row r="80" spans="5:28" ht="17.25" customHeight="1" thickBot="1">
      <c r="E80" s="778"/>
      <c r="F80" s="779" t="s">
        <v>235</v>
      </c>
      <c r="G80" s="780" t="s">
        <v>236</v>
      </c>
      <c r="H80" s="781">
        <f>SUM(H20:H54)</f>
        <v>13168755</v>
      </c>
      <c r="I80" s="781">
        <f>SUM(I20:I54)</f>
        <v>5046046.53</v>
      </c>
      <c r="J80" s="782">
        <f>I80/H80</f>
        <v>0.38318326447716583</v>
      </c>
      <c r="K80" s="781">
        <f>H80-I80</f>
        <v>8122708.4699999997</v>
      </c>
      <c r="L80" s="783">
        <v>0</v>
      </c>
      <c r="M80" s="783">
        <v>0</v>
      </c>
      <c r="N80" s="784"/>
      <c r="O80" s="783">
        <f>L80-M80</f>
        <v>0</v>
      </c>
      <c r="P80" s="783">
        <f>SUM(P20:P54)</f>
        <v>13168755</v>
      </c>
      <c r="Q80" s="783">
        <f>SUM(Q20:Q54)</f>
        <v>5046046.53</v>
      </c>
      <c r="R80" s="784">
        <f>Q80/P80</f>
        <v>0.38318326447716583</v>
      </c>
      <c r="S80" s="783">
        <f>P80-Q80</f>
        <v>8122708.4699999997</v>
      </c>
      <c r="AB80" s="84">
        <f t="shared" si="8"/>
        <v>0</v>
      </c>
    </row>
    <row r="81" spans="6:28" ht="15.75" hidden="1" thickBot="1">
      <c r="F81" s="779" t="s">
        <v>237</v>
      </c>
      <c r="G81" s="780" t="s">
        <v>238</v>
      </c>
      <c r="S81" s="783">
        <f t="shared" ref="S81:S95" si="11">SUM(H81:L81)</f>
        <v>0</v>
      </c>
      <c r="AB81" s="84">
        <f t="shared" si="8"/>
        <v>0</v>
      </c>
    </row>
    <row r="82" spans="6:28" ht="15.75" hidden="1" thickBot="1">
      <c r="F82" s="779" t="s">
        <v>239</v>
      </c>
      <c r="G82" s="780" t="s">
        <v>240</v>
      </c>
      <c r="S82" s="783">
        <f t="shared" si="11"/>
        <v>0</v>
      </c>
      <c r="AB82" s="84">
        <f t="shared" si="8"/>
        <v>0</v>
      </c>
    </row>
    <row r="83" spans="6:28" ht="15.75" hidden="1" thickBot="1">
      <c r="F83" s="779" t="s">
        <v>241</v>
      </c>
      <c r="G83" s="780" t="s">
        <v>242</v>
      </c>
      <c r="S83" s="783">
        <f t="shared" si="11"/>
        <v>0</v>
      </c>
      <c r="AB83" s="84">
        <f t="shared" si="8"/>
        <v>0</v>
      </c>
    </row>
    <row r="84" spans="6:28" ht="15.75" hidden="1" thickBot="1">
      <c r="F84" s="779" t="s">
        <v>243</v>
      </c>
      <c r="G84" s="780" t="s">
        <v>244</v>
      </c>
      <c r="S84" s="783">
        <f t="shared" si="11"/>
        <v>0</v>
      </c>
      <c r="AB84" s="84">
        <f t="shared" si="8"/>
        <v>0</v>
      </c>
    </row>
    <row r="85" spans="6:28" ht="15.75" hidden="1" thickBot="1">
      <c r="F85" s="779" t="s">
        <v>245</v>
      </c>
      <c r="G85" s="780" t="s">
        <v>246</v>
      </c>
      <c r="S85" s="783">
        <f t="shared" si="11"/>
        <v>0</v>
      </c>
      <c r="AB85" s="84">
        <f t="shared" ref="AB85:AB115" si="12">Z85-AA85</f>
        <v>0</v>
      </c>
    </row>
    <row r="86" spans="6:28" ht="15.75" hidden="1" thickBot="1">
      <c r="F86" s="779" t="s">
        <v>247</v>
      </c>
      <c r="G86" s="780" t="s">
        <v>4695</v>
      </c>
      <c r="S86" s="783">
        <f t="shared" si="11"/>
        <v>0</v>
      </c>
      <c r="AB86" s="84">
        <f t="shared" si="12"/>
        <v>0</v>
      </c>
    </row>
    <row r="87" spans="6:28" ht="30.75" hidden="1" thickBot="1">
      <c r="F87" s="779" t="s">
        <v>248</v>
      </c>
      <c r="G87" s="780" t="s">
        <v>4694</v>
      </c>
      <c r="S87" s="783">
        <f t="shared" si="11"/>
        <v>0</v>
      </c>
      <c r="AB87" s="84">
        <f t="shared" si="12"/>
        <v>0</v>
      </c>
    </row>
    <row r="88" spans="6:28" ht="15.75" hidden="1" thickBot="1">
      <c r="F88" s="779" t="s">
        <v>249</v>
      </c>
      <c r="G88" s="780" t="s">
        <v>58</v>
      </c>
      <c r="S88" s="783">
        <f t="shared" si="11"/>
        <v>0</v>
      </c>
      <c r="AB88" s="84">
        <f t="shared" si="12"/>
        <v>0</v>
      </c>
    </row>
    <row r="89" spans="6:28" ht="15.75" hidden="1" thickBot="1">
      <c r="F89" s="779" t="s">
        <v>250</v>
      </c>
      <c r="G89" s="780" t="s">
        <v>251</v>
      </c>
      <c r="S89" s="783">
        <f t="shared" si="11"/>
        <v>0</v>
      </c>
      <c r="AB89" s="84">
        <f t="shared" si="12"/>
        <v>0</v>
      </c>
    </row>
    <row r="90" spans="6:28" ht="15.75" hidden="1" thickBot="1">
      <c r="F90" s="779" t="s">
        <v>252</v>
      </c>
      <c r="G90" s="780" t="s">
        <v>253</v>
      </c>
      <c r="S90" s="783">
        <f t="shared" si="11"/>
        <v>0</v>
      </c>
      <c r="AB90" s="84">
        <f t="shared" si="12"/>
        <v>0</v>
      </c>
    </row>
    <row r="91" spans="6:28" ht="30.75" hidden="1" thickBot="1">
      <c r="F91" s="779" t="s">
        <v>254</v>
      </c>
      <c r="G91" s="780" t="s">
        <v>255</v>
      </c>
      <c r="S91" s="783">
        <f t="shared" si="11"/>
        <v>0</v>
      </c>
      <c r="AB91" s="84">
        <f t="shared" si="12"/>
        <v>0</v>
      </c>
    </row>
    <row r="92" spans="6:28" ht="15.75" hidden="1" thickBot="1">
      <c r="F92" s="779" t="s">
        <v>256</v>
      </c>
      <c r="G92" s="780" t="s">
        <v>257</v>
      </c>
      <c r="S92" s="783">
        <f t="shared" si="11"/>
        <v>0</v>
      </c>
      <c r="AB92" s="84">
        <f t="shared" si="12"/>
        <v>0</v>
      </c>
    </row>
    <row r="93" spans="6:28" ht="30.75" hidden="1" thickBot="1">
      <c r="F93" s="779" t="s">
        <v>258</v>
      </c>
      <c r="G93" s="780" t="s">
        <v>259</v>
      </c>
      <c r="S93" s="783">
        <f t="shared" si="11"/>
        <v>0</v>
      </c>
      <c r="AB93" s="84">
        <f t="shared" si="12"/>
        <v>0</v>
      </c>
    </row>
    <row r="94" spans="6:28" ht="30.75" hidden="1" thickBot="1">
      <c r="F94" s="779" t="s">
        <v>260</v>
      </c>
      <c r="G94" s="780" t="s">
        <v>261</v>
      </c>
      <c r="S94" s="783">
        <f t="shared" si="11"/>
        <v>0</v>
      </c>
      <c r="AB94" s="84">
        <f t="shared" si="12"/>
        <v>0</v>
      </c>
    </row>
    <row r="95" spans="6:28" ht="15.75" hidden="1" thickBot="1">
      <c r="F95" s="779" t="s">
        <v>262</v>
      </c>
      <c r="G95" s="780" t="s">
        <v>263</v>
      </c>
      <c r="H95" s="781"/>
      <c r="I95" s="781"/>
      <c r="J95" s="782"/>
      <c r="K95" s="781"/>
      <c r="L95" s="783"/>
      <c r="M95" s="783"/>
      <c r="N95" s="784"/>
      <c r="O95" s="783"/>
      <c r="P95" s="783"/>
      <c r="Q95" s="783"/>
      <c r="R95" s="784"/>
      <c r="S95" s="783">
        <f t="shared" si="11"/>
        <v>0</v>
      </c>
      <c r="AB95" s="84">
        <f t="shared" si="12"/>
        <v>0</v>
      </c>
    </row>
    <row r="96" spans="6:28" ht="15.75" thickBot="1">
      <c r="G96" s="785" t="s">
        <v>4155</v>
      </c>
      <c r="H96" s="786">
        <f>SUM(H80:H95)</f>
        <v>13168755</v>
      </c>
      <c r="I96" s="786">
        <f>SUM(I80:I95)</f>
        <v>5046046.53</v>
      </c>
      <c r="J96" s="787">
        <f>I96/H96</f>
        <v>0.38318326447716583</v>
      </c>
      <c r="K96" s="786">
        <f>SUM(K80:K95)</f>
        <v>8122708.4699999997</v>
      </c>
      <c r="L96" s="788">
        <f>SUM(L81:L95)</f>
        <v>0</v>
      </c>
      <c r="M96" s="788">
        <f>SUM(M81:M95)</f>
        <v>0</v>
      </c>
      <c r="N96" s="789"/>
      <c r="O96" s="788">
        <f>SUM(O80:O95)</f>
        <v>0</v>
      </c>
      <c r="P96" s="788">
        <f>SUM(P80:P95)</f>
        <v>13168755</v>
      </c>
      <c r="Q96" s="788">
        <f>SUM(Q80:Q95)</f>
        <v>5046046.53</v>
      </c>
      <c r="R96" s="789">
        <f>Q96/P96</f>
        <v>0.38318326447716583</v>
      </c>
      <c r="S96" s="788">
        <f>SUM(S80:S95)</f>
        <v>8122708.4699999997</v>
      </c>
      <c r="AB96" s="84">
        <f t="shared" si="12"/>
        <v>0</v>
      </c>
    </row>
    <row r="97" spans="5:28" ht="28.5" collapsed="1">
      <c r="E97" s="771"/>
      <c r="F97" s="772"/>
      <c r="G97" s="790" t="s">
        <v>4845</v>
      </c>
      <c r="H97" s="791"/>
      <c r="I97" s="792"/>
      <c r="J97" s="793"/>
      <c r="K97" s="792"/>
      <c r="L97" s="794"/>
      <c r="M97" s="795"/>
      <c r="N97" s="796"/>
      <c r="O97" s="795"/>
      <c r="P97" s="795"/>
      <c r="Q97" s="795"/>
      <c r="R97" s="796"/>
      <c r="S97" s="861"/>
      <c r="AB97" s="84">
        <f t="shared" si="12"/>
        <v>0</v>
      </c>
    </row>
    <row r="98" spans="5:28" ht="15.75" thickBot="1">
      <c r="E98" s="778"/>
      <c r="F98" s="779" t="s">
        <v>235</v>
      </c>
      <c r="G98" s="780" t="s">
        <v>236</v>
      </c>
      <c r="H98" s="781">
        <f>SUM(H20:H78)</f>
        <v>13168755</v>
      </c>
      <c r="I98" s="781">
        <f>SUM(I20:I78)</f>
        <v>5046046.53</v>
      </c>
      <c r="J98" s="782">
        <f t="shared" ref="J98:J114" si="13">I98/H98</f>
        <v>0.38318326447716583</v>
      </c>
      <c r="K98" s="781">
        <f>SUM(K20:K78)</f>
        <v>8122708.4699999997</v>
      </c>
      <c r="L98" s="783">
        <f>SUM(L20:L78)</f>
        <v>0</v>
      </c>
      <c r="M98" s="783">
        <f>SUM(M20:M78)</f>
        <v>0</v>
      </c>
      <c r="N98" s="784"/>
      <c r="O98" s="783">
        <f>SUM(O20:O78)</f>
        <v>0</v>
      </c>
      <c r="P98" s="783">
        <f>SUM(P20:P78)</f>
        <v>13168755</v>
      </c>
      <c r="Q98" s="783">
        <f>SUM(Q20:Q78)</f>
        <v>5046046.53</v>
      </c>
      <c r="R98" s="784">
        <f t="shared" ref="R98:R114" si="14">Q98/P98</f>
        <v>0.38318326447716583</v>
      </c>
      <c r="S98" s="783">
        <f>P98-Q98</f>
        <v>8122708.4699999997</v>
      </c>
      <c r="AB98" s="84">
        <f t="shared" si="12"/>
        <v>0</v>
      </c>
    </row>
    <row r="99" spans="5:28" hidden="1">
      <c r="F99" s="779" t="s">
        <v>237</v>
      </c>
      <c r="G99" s="780" t="s">
        <v>238</v>
      </c>
      <c r="J99" s="751" t="e">
        <f t="shared" si="13"/>
        <v>#DIV/0!</v>
      </c>
      <c r="R99" s="753" t="e">
        <f t="shared" si="14"/>
        <v>#DIV/0!</v>
      </c>
      <c r="S99" s="783" t="e">
        <f t="shared" ref="S99:S113" si="15">SUM(H99:L99)</f>
        <v>#DIV/0!</v>
      </c>
      <c r="AB99" s="84">
        <f t="shared" si="12"/>
        <v>0</v>
      </c>
    </row>
    <row r="100" spans="5:28" hidden="1">
      <c r="F100" s="779" t="s">
        <v>239</v>
      </c>
      <c r="G100" s="780" t="s">
        <v>240</v>
      </c>
      <c r="J100" s="751" t="e">
        <f t="shared" si="13"/>
        <v>#DIV/0!</v>
      </c>
      <c r="R100" s="753" t="e">
        <f t="shared" si="14"/>
        <v>#DIV/0!</v>
      </c>
      <c r="S100" s="783" t="e">
        <f t="shared" si="15"/>
        <v>#DIV/0!</v>
      </c>
      <c r="AB100" s="84">
        <f t="shared" si="12"/>
        <v>0</v>
      </c>
    </row>
    <row r="101" spans="5:28" hidden="1">
      <c r="F101" s="779" t="s">
        <v>241</v>
      </c>
      <c r="G101" s="780" t="s">
        <v>242</v>
      </c>
      <c r="J101" s="751" t="e">
        <f t="shared" si="13"/>
        <v>#DIV/0!</v>
      </c>
      <c r="R101" s="753" t="e">
        <f t="shared" si="14"/>
        <v>#DIV/0!</v>
      </c>
      <c r="S101" s="783" t="e">
        <f t="shared" si="15"/>
        <v>#DIV/0!</v>
      </c>
      <c r="AB101" s="84">
        <f t="shared" si="12"/>
        <v>0</v>
      </c>
    </row>
    <row r="102" spans="5:28" hidden="1">
      <c r="F102" s="779" t="s">
        <v>243</v>
      </c>
      <c r="G102" s="780" t="s">
        <v>244</v>
      </c>
      <c r="J102" s="751" t="e">
        <f t="shared" si="13"/>
        <v>#DIV/0!</v>
      </c>
      <c r="R102" s="753" t="e">
        <f t="shared" si="14"/>
        <v>#DIV/0!</v>
      </c>
      <c r="S102" s="783" t="e">
        <f t="shared" si="15"/>
        <v>#DIV/0!</v>
      </c>
      <c r="AB102" s="84">
        <f t="shared" si="12"/>
        <v>0</v>
      </c>
    </row>
    <row r="103" spans="5:28" hidden="1">
      <c r="F103" s="779" t="s">
        <v>245</v>
      </c>
      <c r="G103" s="780" t="s">
        <v>246</v>
      </c>
      <c r="J103" s="751" t="e">
        <f t="shared" si="13"/>
        <v>#DIV/0!</v>
      </c>
      <c r="R103" s="753" t="e">
        <f t="shared" si="14"/>
        <v>#DIV/0!</v>
      </c>
      <c r="S103" s="783" t="e">
        <f t="shared" si="15"/>
        <v>#DIV/0!</v>
      </c>
      <c r="AB103" s="84">
        <f t="shared" si="12"/>
        <v>0</v>
      </c>
    </row>
    <row r="104" spans="5:28" hidden="1">
      <c r="F104" s="779" t="s">
        <v>247</v>
      </c>
      <c r="G104" s="780" t="s">
        <v>4695</v>
      </c>
      <c r="J104" s="751" t="e">
        <f t="shared" si="13"/>
        <v>#DIV/0!</v>
      </c>
      <c r="R104" s="753" t="e">
        <f t="shared" si="14"/>
        <v>#DIV/0!</v>
      </c>
      <c r="S104" s="783" t="e">
        <f t="shared" si="15"/>
        <v>#DIV/0!</v>
      </c>
      <c r="AB104" s="84">
        <f t="shared" si="12"/>
        <v>0</v>
      </c>
    </row>
    <row r="105" spans="5:28" ht="30" hidden="1">
      <c r="F105" s="779" t="s">
        <v>248</v>
      </c>
      <c r="G105" s="780" t="s">
        <v>4694</v>
      </c>
      <c r="J105" s="751" t="e">
        <f t="shared" si="13"/>
        <v>#DIV/0!</v>
      </c>
      <c r="R105" s="753" t="e">
        <f t="shared" si="14"/>
        <v>#DIV/0!</v>
      </c>
      <c r="S105" s="783" t="e">
        <f t="shared" si="15"/>
        <v>#DIV/0!</v>
      </c>
      <c r="AB105" s="84">
        <f t="shared" si="12"/>
        <v>0</v>
      </c>
    </row>
    <row r="106" spans="5:28" hidden="1">
      <c r="F106" s="779" t="s">
        <v>249</v>
      </c>
      <c r="G106" s="780" t="s">
        <v>58</v>
      </c>
      <c r="J106" s="751" t="e">
        <f t="shared" si="13"/>
        <v>#DIV/0!</v>
      </c>
      <c r="R106" s="753" t="e">
        <f t="shared" si="14"/>
        <v>#DIV/0!</v>
      </c>
      <c r="S106" s="783" t="e">
        <f t="shared" si="15"/>
        <v>#DIV/0!</v>
      </c>
      <c r="AB106" s="84">
        <f t="shared" si="12"/>
        <v>0</v>
      </c>
    </row>
    <row r="107" spans="5:28" hidden="1">
      <c r="F107" s="779" t="s">
        <v>250</v>
      </c>
      <c r="G107" s="780" t="s">
        <v>251</v>
      </c>
      <c r="J107" s="751" t="e">
        <f t="shared" si="13"/>
        <v>#DIV/0!</v>
      </c>
      <c r="R107" s="753" t="e">
        <f t="shared" si="14"/>
        <v>#DIV/0!</v>
      </c>
      <c r="S107" s="783" t="e">
        <f t="shared" si="15"/>
        <v>#DIV/0!</v>
      </c>
      <c r="AB107" s="84">
        <f t="shared" si="12"/>
        <v>0</v>
      </c>
    </row>
    <row r="108" spans="5:28" hidden="1">
      <c r="F108" s="779" t="s">
        <v>252</v>
      </c>
      <c r="G108" s="780" t="s">
        <v>253</v>
      </c>
      <c r="J108" s="751" t="e">
        <f t="shared" si="13"/>
        <v>#DIV/0!</v>
      </c>
      <c r="R108" s="753" t="e">
        <f t="shared" si="14"/>
        <v>#DIV/0!</v>
      </c>
      <c r="S108" s="783" t="e">
        <f t="shared" si="15"/>
        <v>#DIV/0!</v>
      </c>
      <c r="AB108" s="84">
        <f t="shared" si="12"/>
        <v>0</v>
      </c>
    </row>
    <row r="109" spans="5:28" ht="30" hidden="1">
      <c r="F109" s="779" t="s">
        <v>254</v>
      </c>
      <c r="G109" s="780" t="s">
        <v>255</v>
      </c>
      <c r="J109" s="751" t="e">
        <f t="shared" si="13"/>
        <v>#DIV/0!</v>
      </c>
      <c r="R109" s="753" t="e">
        <f t="shared" si="14"/>
        <v>#DIV/0!</v>
      </c>
      <c r="S109" s="783" t="e">
        <f t="shared" si="15"/>
        <v>#DIV/0!</v>
      </c>
      <c r="AB109" s="84">
        <f t="shared" si="12"/>
        <v>0</v>
      </c>
    </row>
    <row r="110" spans="5:28" hidden="1">
      <c r="F110" s="779" t="s">
        <v>256</v>
      </c>
      <c r="G110" s="780" t="s">
        <v>257</v>
      </c>
      <c r="J110" s="751" t="e">
        <f t="shared" si="13"/>
        <v>#DIV/0!</v>
      </c>
      <c r="R110" s="753" t="e">
        <f t="shared" si="14"/>
        <v>#DIV/0!</v>
      </c>
      <c r="S110" s="783" t="e">
        <f t="shared" si="15"/>
        <v>#DIV/0!</v>
      </c>
      <c r="AB110" s="84">
        <f t="shared" si="12"/>
        <v>0</v>
      </c>
    </row>
    <row r="111" spans="5:28" ht="30" hidden="1">
      <c r="F111" s="779" t="s">
        <v>258</v>
      </c>
      <c r="G111" s="780" t="s">
        <v>259</v>
      </c>
      <c r="J111" s="751" t="e">
        <f t="shared" si="13"/>
        <v>#DIV/0!</v>
      </c>
      <c r="R111" s="753" t="e">
        <f t="shared" si="14"/>
        <v>#DIV/0!</v>
      </c>
      <c r="S111" s="783" t="e">
        <f t="shared" si="15"/>
        <v>#DIV/0!</v>
      </c>
      <c r="AB111" s="84">
        <f t="shared" si="12"/>
        <v>0</v>
      </c>
    </row>
    <row r="112" spans="5:28" ht="30" hidden="1">
      <c r="F112" s="779" t="s">
        <v>260</v>
      </c>
      <c r="G112" s="780" t="s">
        <v>261</v>
      </c>
      <c r="J112" s="751" t="e">
        <f t="shared" si="13"/>
        <v>#DIV/0!</v>
      </c>
      <c r="R112" s="753" t="e">
        <f t="shared" si="14"/>
        <v>#DIV/0!</v>
      </c>
      <c r="S112" s="783" t="e">
        <f t="shared" si="15"/>
        <v>#DIV/0!</v>
      </c>
      <c r="AB112" s="84">
        <f t="shared" si="12"/>
        <v>0</v>
      </c>
    </row>
    <row r="113" spans="3:31" ht="15.75" hidden="1" thickBot="1">
      <c r="F113" s="779" t="s">
        <v>262</v>
      </c>
      <c r="G113" s="780" t="s">
        <v>263</v>
      </c>
      <c r="H113" s="781"/>
      <c r="I113" s="781"/>
      <c r="J113" s="782" t="e">
        <f t="shared" si="13"/>
        <v>#DIV/0!</v>
      </c>
      <c r="K113" s="781"/>
      <c r="L113" s="783"/>
      <c r="M113" s="783"/>
      <c r="N113" s="784"/>
      <c r="O113" s="783"/>
      <c r="P113" s="783"/>
      <c r="Q113" s="783"/>
      <c r="R113" s="784" t="e">
        <f t="shared" si="14"/>
        <v>#DIV/0!</v>
      </c>
      <c r="S113" s="783" t="e">
        <f t="shared" si="15"/>
        <v>#DIV/0!</v>
      </c>
      <c r="AB113" s="84">
        <f t="shared" si="12"/>
        <v>0</v>
      </c>
    </row>
    <row r="114" spans="3:31" ht="15.75" collapsed="1" thickBot="1">
      <c r="G114" s="785" t="s">
        <v>4846</v>
      </c>
      <c r="H114" s="786">
        <f>SUM(H98:H113)</f>
        <v>13168755</v>
      </c>
      <c r="I114" s="786">
        <f>SUM(I98:I113)</f>
        <v>5046046.53</v>
      </c>
      <c r="J114" s="787">
        <f t="shared" si="13"/>
        <v>0.38318326447716583</v>
      </c>
      <c r="K114" s="786">
        <f>SUM(K98:K113)</f>
        <v>8122708.4699999997</v>
      </c>
      <c r="L114" s="788">
        <f>SUM(L99:L113)</f>
        <v>0</v>
      </c>
      <c r="M114" s="788">
        <f>SUM(M99:M113)</f>
        <v>0</v>
      </c>
      <c r="N114" s="789"/>
      <c r="O114" s="788">
        <f>SUM(O98:O113)</f>
        <v>0</v>
      </c>
      <c r="P114" s="788">
        <f>SUM(P98:P113)</f>
        <v>13168755</v>
      </c>
      <c r="Q114" s="788">
        <f>SUM(Q98:Q113)</f>
        <v>5046046.53</v>
      </c>
      <c r="R114" s="789">
        <f t="shared" si="14"/>
        <v>0.38318326447716583</v>
      </c>
      <c r="S114" s="788">
        <f>P114-Q114</f>
        <v>8122708.4699999997</v>
      </c>
      <c r="AB114" s="84">
        <f t="shared" si="12"/>
        <v>0</v>
      </c>
    </row>
    <row r="115" spans="3:31" collapsed="1">
      <c r="AB115" s="84">
        <f t="shared" si="12"/>
        <v>0</v>
      </c>
    </row>
    <row r="116" spans="3:31" hidden="1">
      <c r="C116" s="748" t="s">
        <v>4847</v>
      </c>
      <c r="D116" s="757"/>
      <c r="G116" s="852" t="s">
        <v>5312</v>
      </c>
    </row>
    <row r="117" spans="3:31" ht="30" hidden="1">
      <c r="C117" s="748"/>
      <c r="D117" s="765">
        <v>110</v>
      </c>
      <c r="E117" s="766"/>
      <c r="F117" s="765"/>
      <c r="G117" s="767" t="s">
        <v>106</v>
      </c>
    </row>
    <row r="118" spans="3:31" hidden="1">
      <c r="F118" s="769">
        <v>423</v>
      </c>
      <c r="G118" s="770" t="s">
        <v>3779</v>
      </c>
      <c r="H118" s="855">
        <v>0</v>
      </c>
      <c r="I118" s="750">
        <v>2229826.1199999996</v>
      </c>
      <c r="J118" s="751" t="e">
        <f>I118/H118</f>
        <v>#DIV/0!</v>
      </c>
      <c r="K118" s="750">
        <f>H118-I118</f>
        <v>-2229826.1199999996</v>
      </c>
      <c r="L118" s="752">
        <v>0</v>
      </c>
      <c r="M118" s="752">
        <v>0</v>
      </c>
      <c r="O118" s="752">
        <f>L118-M118</f>
        <v>0</v>
      </c>
      <c r="P118" s="752">
        <f>H118+L118</f>
        <v>0</v>
      </c>
      <c r="Q118" s="752">
        <f>I118+M118</f>
        <v>2229826.1199999996</v>
      </c>
      <c r="R118" s="753" t="e">
        <f>Q118/P118</f>
        <v>#DIV/0!</v>
      </c>
      <c r="S118" s="752">
        <f>P118-Q118</f>
        <v>-2229826.1199999996</v>
      </c>
      <c r="T118" s="856"/>
      <c r="Z118" s="813">
        <f>H118-X118+Y118</f>
        <v>0</v>
      </c>
      <c r="AA118" s="814">
        <v>2467009.02</v>
      </c>
      <c r="AB118" s="84">
        <f>Z118-AA118</f>
        <v>-2467009.02</v>
      </c>
      <c r="AE118" s="84">
        <f>H118-AA118</f>
        <v>-2467009.02</v>
      </c>
    </row>
    <row r="119" spans="3:31" ht="15.75" hidden="1" thickBot="1">
      <c r="F119" s="769">
        <v>426</v>
      </c>
      <c r="G119" s="770" t="s">
        <v>3785</v>
      </c>
      <c r="H119" s="855">
        <v>0</v>
      </c>
      <c r="I119" s="750">
        <v>51055</v>
      </c>
      <c r="J119" s="751" t="e">
        <f>I119/H119</f>
        <v>#DIV/0!</v>
      </c>
      <c r="K119" s="750">
        <f>H119-I119</f>
        <v>-51055</v>
      </c>
      <c r="L119" s="752">
        <v>0</v>
      </c>
      <c r="M119" s="752">
        <v>0</v>
      </c>
      <c r="O119" s="752">
        <f>L119-M119</f>
        <v>0</v>
      </c>
      <c r="P119" s="752">
        <f>H119+L119</f>
        <v>0</v>
      </c>
      <c r="Q119" s="752">
        <f>I119+M119</f>
        <v>51055</v>
      </c>
      <c r="R119" s="753" t="e">
        <f>Q119/P119</f>
        <v>#DIV/0!</v>
      </c>
      <c r="S119" s="752">
        <f>P119-Q119</f>
        <v>-51055</v>
      </c>
      <c r="X119" s="816">
        <v>200000</v>
      </c>
      <c r="Z119" s="813">
        <f>H119-X119+Y119</f>
        <v>-200000</v>
      </c>
      <c r="AA119" s="814">
        <v>319332.73</v>
      </c>
      <c r="AB119" s="203">
        <f>Z119-AA119</f>
        <v>-519332.73</v>
      </c>
      <c r="AE119" s="84">
        <f>H119-AA119</f>
        <v>-319332.73</v>
      </c>
    </row>
    <row r="120" spans="3:31" hidden="1">
      <c r="E120" s="771"/>
      <c r="F120" s="772"/>
      <c r="G120" s="773" t="s">
        <v>4168</v>
      </c>
      <c r="H120" s="774"/>
      <c r="I120" s="774"/>
      <c r="J120" s="775"/>
      <c r="K120" s="774"/>
      <c r="L120" s="776"/>
      <c r="M120" s="776"/>
      <c r="N120" s="777"/>
      <c r="O120" s="776"/>
      <c r="P120" s="776"/>
      <c r="Q120" s="776"/>
      <c r="R120" s="777"/>
      <c r="S120" s="860"/>
      <c r="AB120" s="84">
        <f t="shared" ref="AB120:AB125" si="16">Z120-AA120</f>
        <v>0</v>
      </c>
    </row>
    <row r="121" spans="3:31" ht="17.25" hidden="1" customHeight="1" thickBot="1">
      <c r="E121" s="778"/>
      <c r="F121" s="779" t="s">
        <v>235</v>
      </c>
      <c r="G121" s="780" t="s">
        <v>236</v>
      </c>
      <c r="H121" s="781">
        <f>SUM(H118:H119)</f>
        <v>0</v>
      </c>
      <c r="I121" s="781">
        <f>SUM(I118:I119)</f>
        <v>2280881.1199999996</v>
      </c>
      <c r="J121" s="782" t="e">
        <f>I121/H121</f>
        <v>#DIV/0!</v>
      </c>
      <c r="K121" s="781">
        <f>H121-I121</f>
        <v>-2280881.1199999996</v>
      </c>
      <c r="L121" s="783">
        <v>0</v>
      </c>
      <c r="M121" s="783">
        <v>0</v>
      </c>
      <c r="N121" s="784"/>
      <c r="O121" s="783">
        <f>L121-M121</f>
        <v>0</v>
      </c>
      <c r="P121" s="783">
        <f>SUM(P118:P119)</f>
        <v>0</v>
      </c>
      <c r="Q121" s="783">
        <f>SUM(Q118:Q119)</f>
        <v>2280881.1199999996</v>
      </c>
      <c r="R121" s="784" t="e">
        <f>Q121/P121</f>
        <v>#DIV/0!</v>
      </c>
      <c r="S121" s="783">
        <f>P121-Q121</f>
        <v>-2280881.1199999996</v>
      </c>
      <c r="AB121" s="84">
        <f t="shared" si="16"/>
        <v>0</v>
      </c>
    </row>
    <row r="122" spans="3:31" ht="15.75" hidden="1" thickBot="1">
      <c r="G122" s="785" t="s">
        <v>4155</v>
      </c>
      <c r="H122" s="786">
        <f>H121</f>
        <v>0</v>
      </c>
      <c r="I122" s="786">
        <f>SUM(I121)</f>
        <v>2280881.1199999996</v>
      </c>
      <c r="J122" s="787" t="e">
        <f>I122/H122</f>
        <v>#DIV/0!</v>
      </c>
      <c r="K122" s="786">
        <f>SUM(K121)</f>
        <v>-2280881.1199999996</v>
      </c>
      <c r="L122" s="788">
        <f>SUM(L107:L121)</f>
        <v>0</v>
      </c>
      <c r="M122" s="788">
        <f>SUM(M107:M121)</f>
        <v>0</v>
      </c>
      <c r="N122" s="789"/>
      <c r="O122" s="788">
        <f>SUM(O106:O121)</f>
        <v>0</v>
      </c>
      <c r="P122" s="788">
        <f>SUM(P121)</f>
        <v>0</v>
      </c>
      <c r="Q122" s="788">
        <f>Q121</f>
        <v>2280881.1199999996</v>
      </c>
      <c r="R122" s="789" t="e">
        <f>Q122/P122</f>
        <v>#DIV/0!</v>
      </c>
      <c r="S122" s="788">
        <f>P122-Q122</f>
        <v>-2280881.1199999996</v>
      </c>
      <c r="AB122" s="84">
        <f t="shared" si="16"/>
        <v>0</v>
      </c>
    </row>
    <row r="123" spans="3:31" hidden="1" collapsed="1">
      <c r="E123" s="771"/>
      <c r="F123" s="772"/>
      <c r="G123" s="790" t="s">
        <v>5313</v>
      </c>
      <c r="H123" s="791"/>
      <c r="I123" s="792"/>
      <c r="J123" s="793"/>
      <c r="K123" s="792"/>
      <c r="L123" s="794"/>
      <c r="M123" s="795"/>
      <c r="N123" s="796"/>
      <c r="O123" s="795"/>
      <c r="P123" s="795"/>
      <c r="Q123" s="795"/>
      <c r="R123" s="796"/>
      <c r="S123" s="861"/>
      <c r="AB123" s="84">
        <f t="shared" si="16"/>
        <v>0</v>
      </c>
    </row>
    <row r="124" spans="3:31" ht="15.75" hidden="1" thickBot="1">
      <c r="E124" s="778"/>
      <c r="F124" s="779" t="s">
        <v>235</v>
      </c>
      <c r="G124" s="780" t="s">
        <v>236</v>
      </c>
      <c r="H124" s="781">
        <f>H121</f>
        <v>0</v>
      </c>
      <c r="I124" s="781">
        <f>SUM(I118:I119)</f>
        <v>2280881.1199999996</v>
      </c>
      <c r="J124" s="782" t="e">
        <f>I124/H124</f>
        <v>#DIV/0!</v>
      </c>
      <c r="K124" s="781">
        <f>K121</f>
        <v>-2280881.1199999996</v>
      </c>
      <c r="L124" s="783">
        <f>SUM(L46:L104)</f>
        <v>0</v>
      </c>
      <c r="M124" s="783">
        <f>SUM(M46:M104)</f>
        <v>0</v>
      </c>
      <c r="N124" s="784"/>
      <c r="O124" s="783">
        <f>SUM(O46:O104)</f>
        <v>0</v>
      </c>
      <c r="P124" s="783">
        <f>P121</f>
        <v>0</v>
      </c>
      <c r="Q124" s="783">
        <f>Q121</f>
        <v>2280881.1199999996</v>
      </c>
      <c r="R124" s="784" t="e">
        <f>Q124/P124</f>
        <v>#DIV/0!</v>
      </c>
      <c r="S124" s="783">
        <f>P124-Q124</f>
        <v>-2280881.1199999996</v>
      </c>
      <c r="AB124" s="84">
        <f t="shared" si="16"/>
        <v>0</v>
      </c>
    </row>
    <row r="125" spans="3:31" ht="15.75" hidden="1" collapsed="1" thickBot="1">
      <c r="G125" s="785" t="s">
        <v>5314</v>
      </c>
      <c r="H125" s="786">
        <f>H124</f>
        <v>0</v>
      </c>
      <c r="I125" s="786">
        <f>SUM(I124)</f>
        <v>2280881.1199999996</v>
      </c>
      <c r="J125" s="787" t="e">
        <f>I125/H125</f>
        <v>#DIV/0!</v>
      </c>
      <c r="K125" s="786">
        <f>K124</f>
        <v>-2280881.1199999996</v>
      </c>
      <c r="L125" s="788">
        <f>SUM(L110:L124)</f>
        <v>0</v>
      </c>
      <c r="M125" s="788">
        <f>SUM(M110:M124)</f>
        <v>0</v>
      </c>
      <c r="N125" s="789"/>
      <c r="O125" s="788">
        <f>SUM(O109:O124)</f>
        <v>0</v>
      </c>
      <c r="P125" s="788">
        <f>P124</f>
        <v>0</v>
      </c>
      <c r="Q125" s="788">
        <f>Q122</f>
        <v>2280881.1199999996</v>
      </c>
      <c r="R125" s="789" t="e">
        <f>Q125/P125</f>
        <v>#DIV/0!</v>
      </c>
      <c r="S125" s="788">
        <f>P125-Q125</f>
        <v>-2280881.1199999996</v>
      </c>
      <c r="AB125" s="84">
        <f t="shared" si="16"/>
        <v>0</v>
      </c>
    </row>
    <row r="126" spans="3:31" hidden="1">
      <c r="G126" s="798"/>
      <c r="H126" s="799"/>
      <c r="I126" s="799"/>
      <c r="J126" s="800"/>
      <c r="K126" s="799"/>
      <c r="L126" s="801"/>
      <c r="M126" s="801"/>
      <c r="N126" s="802"/>
      <c r="O126" s="801"/>
      <c r="P126" s="801"/>
      <c r="Q126" s="801"/>
      <c r="R126" s="802"/>
      <c r="S126" s="801"/>
    </row>
    <row r="127" spans="3:31" hidden="1">
      <c r="E127" s="771"/>
      <c r="F127" s="772"/>
      <c r="G127" s="805" t="s">
        <v>4850</v>
      </c>
      <c r="H127" s="806"/>
      <c r="I127" s="806"/>
      <c r="J127" s="807"/>
      <c r="K127" s="806"/>
      <c r="L127" s="808"/>
      <c r="M127" s="808"/>
      <c r="N127" s="809"/>
      <c r="O127" s="808"/>
      <c r="P127" s="808"/>
      <c r="Q127" s="808"/>
      <c r="R127" s="809"/>
      <c r="S127" s="863"/>
      <c r="AB127" s="84">
        <f t="shared" ref="AB127:AB142" si="17">Z127-AA127</f>
        <v>0</v>
      </c>
    </row>
    <row r="128" spans="3:31" hidden="1">
      <c r="E128" s="778"/>
      <c r="F128" s="779" t="s">
        <v>235</v>
      </c>
      <c r="G128" s="780" t="s">
        <v>236</v>
      </c>
      <c r="H128" s="781">
        <f>H98+H124</f>
        <v>13168755</v>
      </c>
      <c r="I128" s="781">
        <f>I98+I124</f>
        <v>7326927.6500000004</v>
      </c>
      <c r="J128" s="782">
        <f>I128/H128</f>
        <v>0.55638727047469561</v>
      </c>
      <c r="K128" s="781">
        <f>K98+K124</f>
        <v>5841827.3499999996</v>
      </c>
      <c r="L128" s="783">
        <f>L98</f>
        <v>0</v>
      </c>
      <c r="M128" s="783">
        <v>0</v>
      </c>
      <c r="N128" s="784"/>
      <c r="O128" s="783">
        <v>0</v>
      </c>
      <c r="P128" s="783">
        <f>P98+P124</f>
        <v>13168755</v>
      </c>
      <c r="Q128" s="783">
        <f>Q98+Q124</f>
        <v>7326927.6500000004</v>
      </c>
      <c r="R128" s="784">
        <f>Q128/P128</f>
        <v>0.55638727047469561</v>
      </c>
      <c r="S128" s="783">
        <f>P128-Q128</f>
        <v>5841827.3499999996</v>
      </c>
      <c r="AB128" s="84">
        <f t="shared" si="17"/>
        <v>0</v>
      </c>
    </row>
    <row r="129" spans="6:28" hidden="1">
      <c r="F129" s="779" t="s">
        <v>237</v>
      </c>
      <c r="G129" s="780" t="s">
        <v>238</v>
      </c>
      <c r="S129" s="783">
        <f>P129-Q129</f>
        <v>0</v>
      </c>
      <c r="AB129" s="84">
        <f t="shared" si="17"/>
        <v>0</v>
      </c>
    </row>
    <row r="130" spans="6:28" hidden="1">
      <c r="F130" s="779" t="s">
        <v>239</v>
      </c>
      <c r="G130" s="780" t="s">
        <v>240</v>
      </c>
      <c r="S130" s="783">
        <f t="shared" ref="S130:S143" si="18">SUM(H130:L130)</f>
        <v>0</v>
      </c>
      <c r="AB130" s="84">
        <f t="shared" si="17"/>
        <v>0</v>
      </c>
    </row>
    <row r="131" spans="6:28" hidden="1">
      <c r="F131" s="779" t="s">
        <v>241</v>
      </c>
      <c r="G131" s="780" t="s">
        <v>242</v>
      </c>
      <c r="L131" s="752">
        <f>SUM(L83)</f>
        <v>0</v>
      </c>
      <c r="S131" s="783">
        <f t="shared" si="18"/>
        <v>0</v>
      </c>
      <c r="AB131" s="84">
        <f t="shared" si="17"/>
        <v>0</v>
      </c>
    </row>
    <row r="132" spans="6:28" hidden="1">
      <c r="F132" s="779" t="s">
        <v>243</v>
      </c>
      <c r="G132" s="780" t="s">
        <v>244</v>
      </c>
      <c r="S132" s="783">
        <f t="shared" si="18"/>
        <v>0</v>
      </c>
      <c r="AB132" s="84">
        <f t="shared" si="17"/>
        <v>0</v>
      </c>
    </row>
    <row r="133" spans="6:28" hidden="1">
      <c r="F133" s="779" t="s">
        <v>245</v>
      </c>
      <c r="G133" s="780" t="s">
        <v>246</v>
      </c>
      <c r="S133" s="783">
        <f t="shared" si="18"/>
        <v>0</v>
      </c>
      <c r="AB133" s="84">
        <f t="shared" si="17"/>
        <v>0</v>
      </c>
    </row>
    <row r="134" spans="6:28" hidden="1">
      <c r="F134" s="779" t="s">
        <v>247</v>
      </c>
      <c r="G134" s="780" t="s">
        <v>4695</v>
      </c>
      <c r="S134" s="783">
        <f t="shared" si="18"/>
        <v>0</v>
      </c>
      <c r="AB134" s="84">
        <f t="shared" si="17"/>
        <v>0</v>
      </c>
    </row>
    <row r="135" spans="6:28" ht="30" hidden="1">
      <c r="F135" s="779" t="s">
        <v>248</v>
      </c>
      <c r="G135" s="780" t="s">
        <v>4694</v>
      </c>
      <c r="S135" s="783">
        <f t="shared" si="18"/>
        <v>0</v>
      </c>
      <c r="AB135" s="84">
        <f t="shared" si="17"/>
        <v>0</v>
      </c>
    </row>
    <row r="136" spans="6:28" hidden="1">
      <c r="F136" s="779" t="s">
        <v>249</v>
      </c>
      <c r="G136" s="780" t="s">
        <v>58</v>
      </c>
      <c r="S136" s="783">
        <f t="shared" si="18"/>
        <v>0</v>
      </c>
      <c r="AB136" s="84">
        <f t="shared" si="17"/>
        <v>0</v>
      </c>
    </row>
    <row r="137" spans="6:28" hidden="1">
      <c r="F137" s="779" t="s">
        <v>250</v>
      </c>
      <c r="G137" s="780" t="s">
        <v>251</v>
      </c>
      <c r="S137" s="783">
        <f t="shared" si="18"/>
        <v>0</v>
      </c>
      <c r="AB137" s="84">
        <f t="shared" si="17"/>
        <v>0</v>
      </c>
    </row>
    <row r="138" spans="6:28" hidden="1">
      <c r="F138" s="779" t="s">
        <v>252</v>
      </c>
      <c r="G138" s="780" t="s">
        <v>253</v>
      </c>
      <c r="S138" s="783">
        <f t="shared" si="18"/>
        <v>0</v>
      </c>
      <c r="AB138" s="84">
        <f t="shared" si="17"/>
        <v>0</v>
      </c>
    </row>
    <row r="139" spans="6:28" ht="30" hidden="1">
      <c r="F139" s="779" t="s">
        <v>254</v>
      </c>
      <c r="G139" s="780" t="s">
        <v>255</v>
      </c>
      <c r="S139" s="783">
        <f t="shared" si="18"/>
        <v>0</v>
      </c>
      <c r="AB139" s="84">
        <f t="shared" si="17"/>
        <v>0</v>
      </c>
    </row>
    <row r="140" spans="6:28" hidden="1">
      <c r="F140" s="779" t="s">
        <v>256</v>
      </c>
      <c r="G140" s="780" t="s">
        <v>257</v>
      </c>
      <c r="S140" s="783">
        <f t="shared" si="18"/>
        <v>0</v>
      </c>
      <c r="AB140" s="84">
        <f t="shared" si="17"/>
        <v>0</v>
      </c>
    </row>
    <row r="141" spans="6:28" ht="30" hidden="1">
      <c r="F141" s="779" t="s">
        <v>258</v>
      </c>
      <c r="G141" s="780" t="s">
        <v>259</v>
      </c>
      <c r="S141" s="783">
        <f t="shared" si="18"/>
        <v>0</v>
      </c>
      <c r="AB141" s="84">
        <f t="shared" si="17"/>
        <v>0</v>
      </c>
    </row>
    <row r="142" spans="6:28" ht="30" hidden="1">
      <c r="F142" s="779" t="s">
        <v>260</v>
      </c>
      <c r="G142" s="780" t="s">
        <v>261</v>
      </c>
      <c r="S142" s="783">
        <f t="shared" si="18"/>
        <v>0</v>
      </c>
      <c r="AB142" s="84">
        <f t="shared" si="17"/>
        <v>0</v>
      </c>
    </row>
    <row r="143" spans="6:28" ht="15.75" hidden="1" thickBot="1">
      <c r="F143" s="779" t="s">
        <v>262</v>
      </c>
      <c r="G143" s="780" t="s">
        <v>263</v>
      </c>
      <c r="H143" s="781"/>
      <c r="I143" s="781"/>
      <c r="J143" s="782"/>
      <c r="K143" s="781"/>
      <c r="L143" s="783"/>
      <c r="M143" s="783"/>
      <c r="N143" s="784"/>
      <c r="O143" s="783"/>
      <c r="P143" s="783"/>
      <c r="Q143" s="783"/>
      <c r="R143" s="784"/>
      <c r="S143" s="783">
        <f t="shared" si="18"/>
        <v>0</v>
      </c>
      <c r="AB143" s="84">
        <f t="shared" ref="AB143:AB206" si="19">Z143-AA143</f>
        <v>0</v>
      </c>
    </row>
    <row r="144" spans="6:28" ht="15.75" hidden="1" thickBot="1">
      <c r="G144" s="785" t="s">
        <v>4851</v>
      </c>
      <c r="H144" s="786">
        <f>SUM(H128:H143)</f>
        <v>13168755</v>
      </c>
      <c r="I144" s="786">
        <f>SUM(I128:I143)</f>
        <v>7326927.6500000004</v>
      </c>
      <c r="J144" s="787">
        <f>SUM(J128:J143)</f>
        <v>0.55638727047469561</v>
      </c>
      <c r="K144" s="786">
        <f>SUM(K128:K143)</f>
        <v>5841827.3499999996</v>
      </c>
      <c r="L144" s="788">
        <f>SUM(L129:L143)</f>
        <v>0</v>
      </c>
      <c r="M144" s="788">
        <v>0</v>
      </c>
      <c r="N144" s="789"/>
      <c r="O144" s="788">
        <v>0</v>
      </c>
      <c r="P144" s="788">
        <f>SUM(P128:P143)</f>
        <v>13168755</v>
      </c>
      <c r="Q144" s="788">
        <f>SUM(Q128:Q143)</f>
        <v>7326927.6500000004</v>
      </c>
      <c r="R144" s="789">
        <f>SUM(R128:R143)</f>
        <v>0.55638727047469561</v>
      </c>
      <c r="S144" s="788">
        <f>SUM(S128:S143)</f>
        <v>5841827.3499999996</v>
      </c>
      <c r="AB144" s="84">
        <f t="shared" si="19"/>
        <v>0</v>
      </c>
    </row>
    <row r="145" spans="1:28" hidden="1">
      <c r="AB145" s="84">
        <f t="shared" si="19"/>
        <v>0</v>
      </c>
    </row>
    <row r="146" spans="1:28" s="204" customFormat="1" hidden="1">
      <c r="A146" s="864"/>
      <c r="B146" s="865"/>
      <c r="C146" s="866" t="s">
        <v>4854</v>
      </c>
      <c r="D146" s="867"/>
      <c r="E146" s="868"/>
      <c r="F146" s="867"/>
      <c r="G146" s="869" t="s">
        <v>4718</v>
      </c>
      <c r="H146" s="870"/>
      <c r="I146" s="870"/>
      <c r="J146" s="871"/>
      <c r="K146" s="870"/>
      <c r="L146" s="872"/>
      <c r="M146" s="872"/>
      <c r="N146" s="873"/>
      <c r="O146" s="872"/>
      <c r="P146" s="872"/>
      <c r="Q146" s="872"/>
      <c r="R146" s="873"/>
      <c r="S146" s="874"/>
      <c r="T146" s="856"/>
      <c r="V146" s="875"/>
      <c r="W146" s="875"/>
      <c r="X146" s="816"/>
      <c r="Y146" s="817"/>
      <c r="Z146" s="813"/>
      <c r="AA146" s="814"/>
      <c r="AB146" s="204">
        <f t="shared" si="19"/>
        <v>0</v>
      </c>
    </row>
    <row r="147" spans="1:28" s="204" customFormat="1" hidden="1">
      <c r="A147" s="864"/>
      <c r="B147" s="865"/>
      <c r="C147" s="876" t="s">
        <v>4869</v>
      </c>
      <c r="D147" s="877"/>
      <c r="E147" s="878"/>
      <c r="F147" s="879"/>
      <c r="G147" s="880" t="s">
        <v>4856</v>
      </c>
      <c r="H147" s="870"/>
      <c r="I147" s="870"/>
      <c r="J147" s="871"/>
      <c r="K147" s="870"/>
      <c r="L147" s="872"/>
      <c r="M147" s="872"/>
      <c r="N147" s="873"/>
      <c r="O147" s="872"/>
      <c r="P147" s="872"/>
      <c r="Q147" s="872"/>
      <c r="R147" s="873"/>
      <c r="S147" s="874"/>
      <c r="T147" s="856"/>
      <c r="V147" s="875"/>
      <c r="W147" s="875"/>
      <c r="X147" s="816"/>
      <c r="Y147" s="817"/>
      <c r="Z147" s="813"/>
      <c r="AA147" s="814"/>
      <c r="AB147" s="204">
        <f t="shared" si="19"/>
        <v>0</v>
      </c>
    </row>
    <row r="148" spans="1:28" s="204" customFormat="1" hidden="1">
      <c r="A148" s="864"/>
      <c r="B148" s="865"/>
      <c r="C148" s="866"/>
      <c r="D148" s="881">
        <v>640</v>
      </c>
      <c r="E148" s="882"/>
      <c r="F148" s="881"/>
      <c r="G148" s="883" t="s">
        <v>185</v>
      </c>
      <c r="H148" s="870"/>
      <c r="I148" s="870"/>
      <c r="J148" s="871"/>
      <c r="K148" s="870"/>
      <c r="L148" s="872"/>
      <c r="M148" s="872"/>
      <c r="N148" s="873"/>
      <c r="O148" s="872"/>
      <c r="P148" s="872"/>
      <c r="Q148" s="872"/>
      <c r="R148" s="873"/>
      <c r="S148" s="874"/>
      <c r="T148" s="856"/>
      <c r="V148" s="875"/>
      <c r="W148" s="875"/>
      <c r="X148" s="816"/>
      <c r="Y148" s="817"/>
      <c r="Z148" s="813"/>
      <c r="AA148" s="814"/>
      <c r="AB148" s="204">
        <f t="shared" si="19"/>
        <v>0</v>
      </c>
    </row>
    <row r="149" spans="1:28" s="204" customFormat="1" hidden="1">
      <c r="A149" s="864"/>
      <c r="B149" s="865"/>
      <c r="C149" s="884"/>
      <c r="D149" s="864"/>
      <c r="E149" s="885">
        <v>28</v>
      </c>
      <c r="F149" s="886">
        <v>421</v>
      </c>
      <c r="G149" s="887" t="s">
        <v>3777</v>
      </c>
      <c r="H149" s="870">
        <v>0</v>
      </c>
      <c r="I149" s="870">
        <v>0</v>
      </c>
      <c r="J149" s="871"/>
      <c r="K149" s="870">
        <f>H149-I149</f>
        <v>0</v>
      </c>
      <c r="L149" s="872">
        <v>0</v>
      </c>
      <c r="M149" s="872">
        <v>0</v>
      </c>
      <c r="N149" s="873" t="e">
        <f>M149/L149</f>
        <v>#DIV/0!</v>
      </c>
      <c r="O149" s="872">
        <f>L149-M149</f>
        <v>0</v>
      </c>
      <c r="P149" s="872">
        <f>L149+H149</f>
        <v>0</v>
      </c>
      <c r="Q149" s="872"/>
      <c r="R149" s="873"/>
      <c r="S149" s="874">
        <f>SUM(H149:L149)</f>
        <v>0</v>
      </c>
      <c r="T149" s="888" t="s">
        <v>4876</v>
      </c>
      <c r="V149" s="875"/>
      <c r="W149" s="875"/>
      <c r="X149" s="816"/>
      <c r="Y149" s="817"/>
      <c r="Z149" s="813"/>
      <c r="AA149" s="814"/>
      <c r="AB149" s="204">
        <f t="shared" si="19"/>
        <v>0</v>
      </c>
    </row>
    <row r="150" spans="1:28" s="204" customFormat="1" hidden="1">
      <c r="A150" s="864"/>
      <c r="B150" s="865"/>
      <c r="C150" s="884"/>
      <c r="D150" s="864"/>
      <c r="E150" s="885">
        <v>29</v>
      </c>
      <c r="F150" s="886">
        <v>425</v>
      </c>
      <c r="G150" s="889" t="s">
        <v>4115</v>
      </c>
      <c r="H150" s="870">
        <v>0</v>
      </c>
      <c r="I150" s="870">
        <v>0</v>
      </c>
      <c r="J150" s="871"/>
      <c r="K150" s="870">
        <f>H150-I150</f>
        <v>0</v>
      </c>
      <c r="L150" s="872">
        <v>0</v>
      </c>
      <c r="M150" s="872">
        <v>0</v>
      </c>
      <c r="N150" s="873" t="e">
        <f>M150/L150</f>
        <v>#DIV/0!</v>
      </c>
      <c r="O150" s="872">
        <f>L150-M150</f>
        <v>0</v>
      </c>
      <c r="P150" s="872">
        <f>L150+H150</f>
        <v>0</v>
      </c>
      <c r="Q150" s="872">
        <f>M150+I150</f>
        <v>0</v>
      </c>
      <c r="R150" s="873" t="e">
        <f>Q150/P150</f>
        <v>#DIV/0!</v>
      </c>
      <c r="S150" s="874">
        <f>P150-Q150</f>
        <v>0</v>
      </c>
      <c r="T150" s="856"/>
      <c r="V150" s="875"/>
      <c r="W150" s="875"/>
      <c r="X150" s="816"/>
      <c r="Y150" s="817"/>
      <c r="Z150" s="813"/>
      <c r="AA150" s="814"/>
      <c r="AB150" s="204">
        <f t="shared" si="19"/>
        <v>0</v>
      </c>
    </row>
    <row r="151" spans="1:28" s="204" customFormat="1" ht="15.75" hidden="1" thickBot="1">
      <c r="A151" s="864"/>
      <c r="B151" s="865"/>
      <c r="C151" s="884"/>
      <c r="D151" s="864"/>
      <c r="E151" s="885">
        <v>30</v>
      </c>
      <c r="F151" s="886">
        <v>444</v>
      </c>
      <c r="G151" s="889" t="s">
        <v>4939</v>
      </c>
      <c r="H151" s="870">
        <v>0</v>
      </c>
      <c r="I151" s="870"/>
      <c r="J151" s="871"/>
      <c r="K151" s="870"/>
      <c r="L151" s="872">
        <v>0</v>
      </c>
      <c r="M151" s="872"/>
      <c r="N151" s="873"/>
      <c r="O151" s="872"/>
      <c r="P151" s="872">
        <f>L151+H151</f>
        <v>0</v>
      </c>
      <c r="Q151" s="872"/>
      <c r="R151" s="873"/>
      <c r="S151" s="874"/>
      <c r="T151" s="856"/>
      <c r="V151" s="875"/>
      <c r="W151" s="875"/>
      <c r="X151" s="816"/>
      <c r="Y151" s="817"/>
      <c r="Z151" s="813"/>
      <c r="AA151" s="814"/>
      <c r="AB151" s="204">
        <f t="shared" si="19"/>
        <v>0</v>
      </c>
    </row>
    <row r="152" spans="1:28" s="204" customFormat="1" hidden="1">
      <c r="A152" s="867"/>
      <c r="B152" s="868"/>
      <c r="C152" s="890"/>
      <c r="D152" s="867"/>
      <c r="E152" s="891"/>
      <c r="F152" s="892"/>
      <c r="G152" s="893" t="s">
        <v>4870</v>
      </c>
      <c r="H152" s="894"/>
      <c r="I152" s="894"/>
      <c r="J152" s="895"/>
      <c r="K152" s="894"/>
      <c r="L152" s="896"/>
      <c r="M152" s="896"/>
      <c r="N152" s="897"/>
      <c r="O152" s="896"/>
      <c r="P152" s="896"/>
      <c r="Q152" s="896"/>
      <c r="R152" s="897"/>
      <c r="S152" s="894"/>
      <c r="T152" s="856"/>
      <c r="V152" s="875"/>
      <c r="W152" s="875"/>
      <c r="X152" s="816"/>
      <c r="Y152" s="817"/>
      <c r="Z152" s="813"/>
      <c r="AA152" s="814"/>
      <c r="AB152" s="204">
        <f t="shared" si="19"/>
        <v>0</v>
      </c>
    </row>
    <row r="153" spans="1:28" s="204" customFormat="1" hidden="1">
      <c r="A153" s="867"/>
      <c r="B153" s="868"/>
      <c r="C153" s="890"/>
      <c r="D153" s="867"/>
      <c r="E153" s="898"/>
      <c r="F153" s="899" t="s">
        <v>235</v>
      </c>
      <c r="G153" s="900" t="s">
        <v>236</v>
      </c>
      <c r="H153" s="870">
        <f>SUM(H149:H151)</f>
        <v>0</v>
      </c>
      <c r="I153" s="870">
        <f>SUM(I149:I150)</f>
        <v>0</v>
      </c>
      <c r="J153" s="871"/>
      <c r="K153" s="870">
        <f>SUM(K149:K150)</f>
        <v>0</v>
      </c>
      <c r="L153" s="901">
        <f>SUM(L150)</f>
        <v>0</v>
      </c>
      <c r="M153" s="901">
        <f>SUM(M150)</f>
        <v>0</v>
      </c>
      <c r="N153" s="902" t="e">
        <f>M153/L153</f>
        <v>#DIV/0!</v>
      </c>
      <c r="O153" s="901">
        <f>L153-M153</f>
        <v>0</v>
      </c>
      <c r="P153" s="901">
        <f>L153+H153</f>
        <v>0</v>
      </c>
      <c r="Q153" s="901">
        <f>M153+I153</f>
        <v>0</v>
      </c>
      <c r="R153" s="902" t="e">
        <f>Q153/P153</f>
        <v>#DIV/0!</v>
      </c>
      <c r="S153" s="901">
        <f>P153-Q153</f>
        <v>0</v>
      </c>
      <c r="T153" s="856"/>
      <c r="V153" s="875"/>
      <c r="W153" s="875"/>
      <c r="X153" s="816"/>
      <c r="Y153" s="817"/>
      <c r="Z153" s="813"/>
      <c r="AA153" s="814"/>
      <c r="AB153" s="204">
        <f t="shared" si="19"/>
        <v>0</v>
      </c>
    </row>
    <row r="154" spans="1:28" ht="15.75" hidden="1" thickBot="1">
      <c r="F154" s="746" t="s">
        <v>256</v>
      </c>
      <c r="G154" s="862" t="s">
        <v>257</v>
      </c>
      <c r="H154" s="750">
        <v>0</v>
      </c>
      <c r="N154" s="753">
        <v>0</v>
      </c>
      <c r="P154" s="752">
        <v>0</v>
      </c>
      <c r="AB154" s="84">
        <f t="shared" si="19"/>
        <v>0</v>
      </c>
    </row>
    <row r="155" spans="1:28" s="204" customFormat="1" ht="15.75" hidden="1" thickBot="1">
      <c r="A155" s="867"/>
      <c r="B155" s="868"/>
      <c r="C155" s="890"/>
      <c r="D155" s="867"/>
      <c r="E155" s="868"/>
      <c r="F155" s="867"/>
      <c r="G155" s="903" t="s">
        <v>4871</v>
      </c>
      <c r="H155" s="904">
        <f>SUM(H153)</f>
        <v>0</v>
      </c>
      <c r="I155" s="904">
        <f>SUM(I139)</f>
        <v>0</v>
      </c>
      <c r="J155" s="905"/>
      <c r="K155" s="904">
        <f>SUM(K139)</f>
        <v>0</v>
      </c>
      <c r="L155" s="906">
        <f>SUM(L139:L151)</f>
        <v>0</v>
      </c>
      <c r="M155" s="906">
        <f>SUM(M139)</f>
        <v>0</v>
      </c>
      <c r="N155" s="907" t="e">
        <f>M155/L155</f>
        <v>#DIV/0!</v>
      </c>
      <c r="O155" s="906">
        <f>L155-M155</f>
        <v>0</v>
      </c>
      <c r="P155" s="906">
        <f>L155+H155</f>
        <v>0</v>
      </c>
      <c r="Q155" s="906">
        <f>M155+I155</f>
        <v>0</v>
      </c>
      <c r="R155" s="907" t="e">
        <f>Q155/P155</f>
        <v>#DIV/0!</v>
      </c>
      <c r="S155" s="906">
        <f>P155-Q155</f>
        <v>0</v>
      </c>
      <c r="T155" s="856"/>
      <c r="V155" s="875"/>
      <c r="W155" s="875"/>
      <c r="X155" s="816"/>
      <c r="Y155" s="817"/>
      <c r="Z155" s="813"/>
      <c r="AA155" s="814"/>
      <c r="AB155" s="204">
        <f t="shared" si="19"/>
        <v>0</v>
      </c>
    </row>
    <row r="156" spans="1:28" s="204" customFormat="1" ht="28.5" hidden="1" collapsed="1">
      <c r="A156" s="867"/>
      <c r="B156" s="868"/>
      <c r="C156" s="890"/>
      <c r="D156" s="867"/>
      <c r="E156" s="891"/>
      <c r="F156" s="892"/>
      <c r="G156" s="908" t="s">
        <v>4872</v>
      </c>
      <c r="H156" s="909"/>
      <c r="I156" s="910"/>
      <c r="J156" s="911"/>
      <c r="K156" s="910"/>
      <c r="L156" s="912"/>
      <c r="M156" s="913"/>
      <c r="N156" s="914"/>
      <c r="O156" s="913"/>
      <c r="P156" s="913"/>
      <c r="Q156" s="913"/>
      <c r="R156" s="914"/>
      <c r="S156" s="915"/>
      <c r="T156" s="856"/>
      <c r="V156" s="875"/>
      <c r="W156" s="875"/>
      <c r="X156" s="816"/>
      <c r="Y156" s="817"/>
      <c r="Z156" s="813"/>
      <c r="AA156" s="814"/>
      <c r="AB156" s="204">
        <f t="shared" si="19"/>
        <v>0</v>
      </c>
    </row>
    <row r="157" spans="1:28" s="204" customFormat="1" hidden="1">
      <c r="A157" s="867"/>
      <c r="B157" s="868"/>
      <c r="C157" s="890"/>
      <c r="D157" s="867"/>
      <c r="E157" s="898"/>
      <c r="F157" s="899" t="s">
        <v>235</v>
      </c>
      <c r="G157" s="900" t="s">
        <v>236</v>
      </c>
      <c r="H157" s="870">
        <f>H153</f>
        <v>0</v>
      </c>
      <c r="I157" s="870">
        <f>SUM(I139)</f>
        <v>0</v>
      </c>
      <c r="J157" s="871"/>
      <c r="K157" s="870">
        <f>SUM(K139)</f>
        <v>0</v>
      </c>
      <c r="L157" s="901">
        <f>SUM(L139)</f>
        <v>0</v>
      </c>
      <c r="M157" s="901">
        <f>SUM(M139)</f>
        <v>0</v>
      </c>
      <c r="N157" s="902">
        <f>SUM(N139)</f>
        <v>0</v>
      </c>
      <c r="O157" s="901">
        <f>SUM(O139)</f>
        <v>0</v>
      </c>
      <c r="P157" s="901">
        <f>H157+L157</f>
        <v>0</v>
      </c>
      <c r="Q157" s="901">
        <f>M157+I157</f>
        <v>0</v>
      </c>
      <c r="R157" s="902" t="e">
        <f>Q157/P157</f>
        <v>#DIV/0!</v>
      </c>
      <c r="S157" s="901">
        <f>P157-Q157</f>
        <v>0</v>
      </c>
      <c r="T157" s="856"/>
      <c r="V157" s="875"/>
      <c r="W157" s="875"/>
      <c r="X157" s="816"/>
      <c r="Y157" s="817"/>
      <c r="Z157" s="813"/>
      <c r="AA157" s="814"/>
      <c r="AB157" s="204">
        <f t="shared" si="19"/>
        <v>0</v>
      </c>
    </row>
    <row r="158" spans="1:28" s="204" customFormat="1" ht="15.75" hidden="1" thickBot="1">
      <c r="A158" s="867"/>
      <c r="B158" s="868"/>
      <c r="C158" s="890"/>
      <c r="D158" s="867"/>
      <c r="E158" s="868"/>
      <c r="F158" s="916" t="s">
        <v>256</v>
      </c>
      <c r="G158" s="900" t="s">
        <v>257</v>
      </c>
      <c r="H158" s="917">
        <f>H140</f>
        <v>0</v>
      </c>
      <c r="I158" s="917"/>
      <c r="J158" s="918"/>
      <c r="K158" s="917"/>
      <c r="L158" s="872">
        <f>L154</f>
        <v>0</v>
      </c>
      <c r="M158" s="872">
        <f>M140</f>
        <v>0</v>
      </c>
      <c r="N158" s="873">
        <f>N140</f>
        <v>0</v>
      </c>
      <c r="O158" s="872">
        <f>O140</f>
        <v>0</v>
      </c>
      <c r="P158" s="872">
        <f>H158+L158</f>
        <v>0</v>
      </c>
      <c r="Q158" s="872"/>
      <c r="R158" s="873"/>
      <c r="S158" s="901">
        <f>SUM(H158:L158)</f>
        <v>0</v>
      </c>
      <c r="T158" s="856"/>
      <c r="V158" s="875"/>
      <c r="W158" s="875"/>
      <c r="X158" s="816"/>
      <c r="Y158" s="817"/>
      <c r="Z158" s="813"/>
      <c r="AA158" s="814"/>
      <c r="AB158" s="204">
        <f t="shared" si="19"/>
        <v>0</v>
      </c>
    </row>
    <row r="159" spans="1:28" s="204" customFormat="1" ht="15.75" hidden="1" collapsed="1" thickBot="1">
      <c r="A159" s="867"/>
      <c r="B159" s="868"/>
      <c r="C159" s="890"/>
      <c r="D159" s="867"/>
      <c r="E159" s="868"/>
      <c r="F159" s="867"/>
      <c r="G159" s="903" t="s">
        <v>4873</v>
      </c>
      <c r="H159" s="904">
        <f>SUM(H157:H158)</f>
        <v>0</v>
      </c>
      <c r="I159" s="904">
        <f>SUM(I143)</f>
        <v>0</v>
      </c>
      <c r="J159" s="905"/>
      <c r="K159" s="904"/>
      <c r="L159" s="906">
        <f>SUM(L157:L158)</f>
        <v>0</v>
      </c>
      <c r="M159" s="906">
        <f>SUM(M143)</f>
        <v>0</v>
      </c>
      <c r="N159" s="907" t="e">
        <f>M159/L159</f>
        <v>#DIV/0!</v>
      </c>
      <c r="O159" s="906">
        <f>L159-M159</f>
        <v>0</v>
      </c>
      <c r="P159" s="906">
        <f>SUM(P157:P158)</f>
        <v>0</v>
      </c>
      <c r="Q159" s="906">
        <f>M159+I159</f>
        <v>0</v>
      </c>
      <c r="R159" s="907" t="e">
        <f>Q159/P159</f>
        <v>#DIV/0!</v>
      </c>
      <c r="S159" s="906">
        <f>P159-Q159</f>
        <v>0</v>
      </c>
      <c r="T159" s="856"/>
      <c r="V159" s="875"/>
      <c r="W159" s="875"/>
      <c r="X159" s="816"/>
      <c r="Y159" s="817"/>
      <c r="Z159" s="813"/>
      <c r="AA159" s="814"/>
      <c r="AB159" s="204">
        <f t="shared" si="19"/>
        <v>0</v>
      </c>
    </row>
    <row r="160" spans="1:28" hidden="1">
      <c r="AB160" s="84">
        <f t="shared" si="19"/>
        <v>0</v>
      </c>
    </row>
    <row r="161" spans="5:28" hidden="1">
      <c r="E161" s="771"/>
      <c r="F161" s="772"/>
      <c r="G161" s="805" t="s">
        <v>4159</v>
      </c>
      <c r="H161" s="806"/>
      <c r="I161" s="806"/>
      <c r="J161" s="807"/>
      <c r="K161" s="806"/>
      <c r="L161" s="808"/>
      <c r="M161" s="808"/>
      <c r="N161" s="809"/>
      <c r="O161" s="808"/>
      <c r="P161" s="808"/>
      <c r="Q161" s="808"/>
      <c r="R161" s="809"/>
      <c r="S161" s="863"/>
      <c r="AB161" s="84">
        <f t="shared" si="19"/>
        <v>0</v>
      </c>
    </row>
    <row r="162" spans="5:28" hidden="1">
      <c r="E162" s="778"/>
      <c r="F162" s="779" t="s">
        <v>235</v>
      </c>
      <c r="G162" s="780" t="s">
        <v>236</v>
      </c>
      <c r="H162" s="781">
        <f>H157</f>
        <v>0</v>
      </c>
      <c r="I162" s="781"/>
      <c r="J162" s="782" t="e">
        <f>I162/H162</f>
        <v>#DIV/0!</v>
      </c>
      <c r="K162" s="781"/>
      <c r="L162" s="783">
        <v>0</v>
      </c>
      <c r="M162" s="783" t="e">
        <f>SUM(M133,#REF!,#REF!,M158)</f>
        <v>#REF!</v>
      </c>
      <c r="N162" s="784"/>
      <c r="O162" s="783" t="e">
        <f>SUM(O133,#REF!,#REF!,O158)</f>
        <v>#REF!</v>
      </c>
      <c r="P162" s="783">
        <f>H162+L162</f>
        <v>0</v>
      </c>
      <c r="Q162" s="783"/>
      <c r="R162" s="784" t="e">
        <f>Q162/P162</f>
        <v>#DIV/0!</v>
      </c>
      <c r="S162" s="783"/>
      <c r="AB162" s="84">
        <f t="shared" si="19"/>
        <v>0</v>
      </c>
    </row>
    <row r="163" spans="5:28" ht="15.75" hidden="1" thickBot="1">
      <c r="E163" s="778"/>
      <c r="F163" s="779" t="s">
        <v>256</v>
      </c>
      <c r="G163" s="780" t="s">
        <v>257</v>
      </c>
      <c r="H163" s="781">
        <v>0</v>
      </c>
      <c r="I163" s="781"/>
      <c r="J163" s="782"/>
      <c r="K163" s="781"/>
      <c r="L163" s="783">
        <v>0</v>
      </c>
      <c r="M163" s="783"/>
      <c r="N163" s="784">
        <v>0</v>
      </c>
      <c r="O163" s="783"/>
      <c r="P163" s="783">
        <f>H163+L163</f>
        <v>0</v>
      </c>
      <c r="Q163" s="783"/>
      <c r="R163" s="784"/>
      <c r="S163" s="783"/>
      <c r="AB163" s="84">
        <f t="shared" si="19"/>
        <v>0</v>
      </c>
    </row>
    <row r="164" spans="5:28" ht="15.75" hidden="1" thickBot="1">
      <c r="G164" s="785" t="s">
        <v>4160</v>
      </c>
      <c r="H164" s="786">
        <f>SUM(H162:H163)</f>
        <v>0</v>
      </c>
      <c r="I164" s="786">
        <f>SUM(I147:I162)</f>
        <v>0</v>
      </c>
      <c r="J164" s="787" t="e">
        <f>SUM(J147:J162)</f>
        <v>#DIV/0!</v>
      </c>
      <c r="K164" s="786">
        <f>SUM(K147:K162)</f>
        <v>0</v>
      </c>
      <c r="L164" s="788">
        <f>SUM(L162:L163)</f>
        <v>0</v>
      </c>
      <c r="M164" s="788" t="e">
        <f>SUM(M147:M162)</f>
        <v>#REF!</v>
      </c>
      <c r="N164" s="789"/>
      <c r="O164" s="788" t="e">
        <f>SUM(O147:O162)</f>
        <v>#REF!</v>
      </c>
      <c r="P164" s="788">
        <f>SUM(P162:P163)</f>
        <v>0</v>
      </c>
      <c r="Q164" s="788">
        <f>SUM(Q147:Q162)</f>
        <v>0</v>
      </c>
      <c r="R164" s="789" t="e">
        <f>SUM(R147:R162)</f>
        <v>#DIV/0!</v>
      </c>
      <c r="S164" s="788">
        <f>SUM(S147:S162)</f>
        <v>0</v>
      </c>
      <c r="AB164" s="84">
        <f t="shared" si="19"/>
        <v>0</v>
      </c>
    </row>
    <row r="165" spans="5:28" hidden="1">
      <c r="AB165" s="84">
        <f t="shared" si="19"/>
        <v>0</v>
      </c>
    </row>
    <row r="166" spans="5:28" hidden="1">
      <c r="AB166" s="84">
        <f t="shared" si="19"/>
        <v>0</v>
      </c>
    </row>
    <row r="167" spans="5:28" hidden="1">
      <c r="E167" s="771"/>
      <c r="F167" s="772"/>
      <c r="G167" s="805" t="s">
        <v>4712</v>
      </c>
      <c r="H167" s="806"/>
      <c r="I167" s="806"/>
      <c r="J167" s="807"/>
      <c r="K167" s="806"/>
      <c r="L167" s="808"/>
      <c r="M167" s="808"/>
      <c r="N167" s="809"/>
      <c r="O167" s="808"/>
      <c r="P167" s="808"/>
      <c r="Q167" s="808"/>
      <c r="R167" s="809"/>
      <c r="S167" s="863"/>
      <c r="AB167" s="84">
        <f t="shared" si="19"/>
        <v>0</v>
      </c>
    </row>
    <row r="168" spans="5:28" hidden="1">
      <c r="E168" s="778"/>
      <c r="F168" s="779" t="s">
        <v>235</v>
      </c>
      <c r="G168" s="780" t="s">
        <v>236</v>
      </c>
      <c r="H168" s="781">
        <f>H164+H144</f>
        <v>13168755</v>
      </c>
      <c r="I168" s="781">
        <f>I164+I144</f>
        <v>7326927.6500000004</v>
      </c>
      <c r="J168" s="782">
        <f>I168/H168</f>
        <v>0.55638727047469561</v>
      </c>
      <c r="K168" s="781" t="e">
        <f>SUM(K114,#REF!,#REF!,#REF!)</f>
        <v>#REF!</v>
      </c>
      <c r="L168" s="783" t="e">
        <f>SUM(L114,#REF!,#REF!,#REF!)</f>
        <v>#REF!</v>
      </c>
      <c r="M168" s="783" t="e">
        <f>SUM(M114,#REF!,#REF!,#REF!)</f>
        <v>#REF!</v>
      </c>
      <c r="N168" s="784"/>
      <c r="O168" s="783" t="e">
        <f>SUM(O114,#REF!,#REF!,#REF!)</f>
        <v>#REF!</v>
      </c>
      <c r="P168" s="783" t="e">
        <f>H168+L168</f>
        <v>#REF!</v>
      </c>
      <c r="Q168" s="783" t="e">
        <f>SUM(Q114,#REF!,#REF!,#REF!)</f>
        <v>#REF!</v>
      </c>
      <c r="R168" s="784" t="e">
        <f>Q168/P168</f>
        <v>#REF!</v>
      </c>
      <c r="S168" s="783" t="e">
        <f>SUM(S114,#REF!,#REF!,#REF!)</f>
        <v>#REF!</v>
      </c>
      <c r="AB168" s="84">
        <f t="shared" si="19"/>
        <v>0</v>
      </c>
    </row>
    <row r="169" spans="5:28" hidden="1">
      <c r="F169" s="779" t="s">
        <v>237</v>
      </c>
      <c r="G169" s="780" t="s">
        <v>238</v>
      </c>
      <c r="S169" s="783">
        <f t="shared" ref="S169:S183" si="20">SUM(H169:L169)</f>
        <v>0</v>
      </c>
      <c r="AB169" s="84">
        <f t="shared" si="19"/>
        <v>0</v>
      </c>
    </row>
    <row r="170" spans="5:28" hidden="1">
      <c r="F170" s="779" t="s">
        <v>239</v>
      </c>
      <c r="G170" s="780" t="s">
        <v>240</v>
      </c>
      <c r="S170" s="783">
        <f t="shared" si="20"/>
        <v>0</v>
      </c>
      <c r="AB170" s="84">
        <f t="shared" si="19"/>
        <v>0</v>
      </c>
    </row>
    <row r="171" spans="5:28" hidden="1">
      <c r="F171" s="779" t="s">
        <v>241</v>
      </c>
      <c r="G171" s="780" t="s">
        <v>242</v>
      </c>
      <c r="S171" s="783">
        <f t="shared" si="20"/>
        <v>0</v>
      </c>
      <c r="AB171" s="84">
        <f t="shared" si="19"/>
        <v>0</v>
      </c>
    </row>
    <row r="172" spans="5:28" hidden="1">
      <c r="F172" s="779" t="s">
        <v>243</v>
      </c>
      <c r="G172" s="780" t="s">
        <v>244</v>
      </c>
      <c r="S172" s="783">
        <f t="shared" si="20"/>
        <v>0</v>
      </c>
      <c r="AB172" s="84">
        <f t="shared" si="19"/>
        <v>0</v>
      </c>
    </row>
    <row r="173" spans="5:28" hidden="1">
      <c r="F173" s="779" t="s">
        <v>245</v>
      </c>
      <c r="G173" s="780" t="s">
        <v>246</v>
      </c>
      <c r="S173" s="783">
        <f t="shared" si="20"/>
        <v>0</v>
      </c>
      <c r="AB173" s="84">
        <f t="shared" si="19"/>
        <v>0</v>
      </c>
    </row>
    <row r="174" spans="5:28" hidden="1">
      <c r="F174" s="779" t="s">
        <v>247</v>
      </c>
      <c r="G174" s="780" t="s">
        <v>4695</v>
      </c>
      <c r="S174" s="783">
        <f t="shared" si="20"/>
        <v>0</v>
      </c>
      <c r="AB174" s="84">
        <f t="shared" si="19"/>
        <v>0</v>
      </c>
    </row>
    <row r="175" spans="5:28" ht="30" hidden="1">
      <c r="F175" s="779" t="s">
        <v>248</v>
      </c>
      <c r="G175" s="780" t="s">
        <v>4694</v>
      </c>
      <c r="S175" s="783">
        <f t="shared" si="20"/>
        <v>0</v>
      </c>
      <c r="AB175" s="84">
        <f t="shared" si="19"/>
        <v>0</v>
      </c>
    </row>
    <row r="176" spans="5:28" hidden="1">
      <c r="F176" s="779" t="s">
        <v>249</v>
      </c>
      <c r="G176" s="780" t="s">
        <v>58</v>
      </c>
      <c r="S176" s="783">
        <f t="shared" si="20"/>
        <v>0</v>
      </c>
      <c r="AB176" s="84">
        <f t="shared" si="19"/>
        <v>0</v>
      </c>
    </row>
    <row r="177" spans="5:28" hidden="1">
      <c r="F177" s="779" t="s">
        <v>250</v>
      </c>
      <c r="G177" s="780" t="s">
        <v>251</v>
      </c>
      <c r="S177" s="783">
        <f t="shared" si="20"/>
        <v>0</v>
      </c>
      <c r="AB177" s="84">
        <f t="shared" si="19"/>
        <v>0</v>
      </c>
    </row>
    <row r="178" spans="5:28" hidden="1">
      <c r="F178" s="779" t="s">
        <v>252</v>
      </c>
      <c r="G178" s="780" t="s">
        <v>253</v>
      </c>
      <c r="S178" s="783">
        <f t="shared" si="20"/>
        <v>0</v>
      </c>
      <c r="AB178" s="84">
        <f t="shared" si="19"/>
        <v>0</v>
      </c>
    </row>
    <row r="179" spans="5:28" ht="30" hidden="1">
      <c r="F179" s="779" t="s">
        <v>254</v>
      </c>
      <c r="G179" s="780" t="s">
        <v>255</v>
      </c>
      <c r="S179" s="783">
        <f t="shared" si="20"/>
        <v>0</v>
      </c>
      <c r="AB179" s="84">
        <f t="shared" si="19"/>
        <v>0</v>
      </c>
    </row>
    <row r="180" spans="5:28" hidden="1">
      <c r="F180" s="779" t="s">
        <v>256</v>
      </c>
      <c r="G180" s="780" t="s">
        <v>257</v>
      </c>
      <c r="S180" s="783">
        <f t="shared" si="20"/>
        <v>0</v>
      </c>
      <c r="AB180" s="84">
        <f t="shared" si="19"/>
        <v>0</v>
      </c>
    </row>
    <row r="181" spans="5:28" ht="30" hidden="1">
      <c r="F181" s="779" t="s">
        <v>258</v>
      </c>
      <c r="G181" s="780" t="s">
        <v>259</v>
      </c>
      <c r="S181" s="783">
        <f t="shared" si="20"/>
        <v>0</v>
      </c>
      <c r="AB181" s="84">
        <f t="shared" si="19"/>
        <v>0</v>
      </c>
    </row>
    <row r="182" spans="5:28" ht="30" hidden="1">
      <c r="F182" s="779" t="s">
        <v>260</v>
      </c>
      <c r="G182" s="780" t="s">
        <v>261</v>
      </c>
      <c r="S182" s="783">
        <f t="shared" si="20"/>
        <v>0</v>
      </c>
      <c r="AB182" s="84">
        <f t="shared" si="19"/>
        <v>0</v>
      </c>
    </row>
    <row r="183" spans="5:28" hidden="1">
      <c r="F183" s="779" t="s">
        <v>262</v>
      </c>
      <c r="G183" s="780" t="s">
        <v>263</v>
      </c>
      <c r="H183" s="781"/>
      <c r="I183" s="781"/>
      <c r="J183" s="782"/>
      <c r="K183" s="781"/>
      <c r="L183" s="783"/>
      <c r="M183" s="783"/>
      <c r="N183" s="784"/>
      <c r="O183" s="783"/>
      <c r="P183" s="783"/>
      <c r="Q183" s="783"/>
      <c r="R183" s="784"/>
      <c r="S183" s="783">
        <f t="shared" si="20"/>
        <v>0</v>
      </c>
      <c r="AB183" s="84">
        <f t="shared" si="19"/>
        <v>0</v>
      </c>
    </row>
    <row r="184" spans="5:28" ht="15.75" hidden="1" thickBot="1">
      <c r="F184" s="779">
        <v>13</v>
      </c>
      <c r="G184" s="780" t="s">
        <v>257</v>
      </c>
      <c r="H184" s="781"/>
      <c r="I184" s="781"/>
      <c r="J184" s="782"/>
      <c r="K184" s="781"/>
      <c r="L184" s="783">
        <v>0</v>
      </c>
      <c r="M184" s="783"/>
      <c r="N184" s="784"/>
      <c r="O184" s="783"/>
      <c r="P184" s="783">
        <f>H184+L184</f>
        <v>0</v>
      </c>
      <c r="Q184" s="783"/>
      <c r="R184" s="784"/>
      <c r="S184" s="783"/>
      <c r="AB184" s="84">
        <f t="shared" si="19"/>
        <v>0</v>
      </c>
    </row>
    <row r="185" spans="5:28" ht="15.75" hidden="1" thickBot="1">
      <c r="G185" s="785" t="s">
        <v>4715</v>
      </c>
      <c r="H185" s="786">
        <f>SUM(H168:H184)</f>
        <v>13168755</v>
      </c>
      <c r="I185" s="786">
        <f t="shared" ref="I185:S185" si="21">SUM(I168:I183)</f>
        <v>7326927.6500000004</v>
      </c>
      <c r="J185" s="787">
        <f t="shared" si="21"/>
        <v>0.55638727047469561</v>
      </c>
      <c r="K185" s="786" t="e">
        <f t="shared" si="21"/>
        <v>#REF!</v>
      </c>
      <c r="L185" s="788" t="e">
        <f>SUM(L168:L184)</f>
        <v>#REF!</v>
      </c>
      <c r="M185" s="788" t="e">
        <f t="shared" si="21"/>
        <v>#REF!</v>
      </c>
      <c r="N185" s="789"/>
      <c r="O185" s="788" t="e">
        <f t="shared" si="21"/>
        <v>#REF!</v>
      </c>
      <c r="P185" s="788" t="e">
        <f>SUM(P168:P184)</f>
        <v>#REF!</v>
      </c>
      <c r="Q185" s="788" t="e">
        <f t="shared" si="21"/>
        <v>#REF!</v>
      </c>
      <c r="R185" s="789" t="e">
        <f t="shared" si="21"/>
        <v>#REF!</v>
      </c>
      <c r="S185" s="788" t="e">
        <f t="shared" si="21"/>
        <v>#REF!</v>
      </c>
      <c r="AB185" s="84">
        <f t="shared" si="19"/>
        <v>0</v>
      </c>
    </row>
    <row r="186" spans="5:28" hidden="1">
      <c r="AB186" s="84">
        <f t="shared" si="19"/>
        <v>0</v>
      </c>
    </row>
    <row r="187" spans="5:28">
      <c r="E187" s="771"/>
      <c r="F187" s="772"/>
      <c r="G187" s="805" t="s">
        <v>4140</v>
      </c>
      <c r="H187" s="806"/>
      <c r="I187" s="806"/>
      <c r="J187" s="807"/>
      <c r="K187" s="806"/>
      <c r="L187" s="808"/>
      <c r="M187" s="808"/>
      <c r="N187" s="809"/>
      <c r="O187" s="808"/>
      <c r="P187" s="808"/>
      <c r="Q187" s="808"/>
      <c r="R187" s="809"/>
      <c r="S187" s="863"/>
      <c r="AB187" s="84">
        <f t="shared" si="19"/>
        <v>0</v>
      </c>
    </row>
    <row r="188" spans="5:28" ht="15.75" thickBot="1">
      <c r="E188" s="778"/>
      <c r="F188" s="779" t="s">
        <v>235</v>
      </c>
      <c r="G188" s="780" t="s">
        <v>236</v>
      </c>
      <c r="H188" s="781">
        <f>H128</f>
        <v>13168755</v>
      </c>
      <c r="I188" s="781">
        <f>I128</f>
        <v>7326927.6500000004</v>
      </c>
      <c r="J188" s="782">
        <f>SUM(J168)</f>
        <v>0.55638727047469561</v>
      </c>
      <c r="K188" s="781">
        <f>K128</f>
        <v>5841827.3499999996</v>
      </c>
      <c r="L188" s="783">
        <f>L128</f>
        <v>0</v>
      </c>
      <c r="M188" s="783">
        <v>0</v>
      </c>
      <c r="N188" s="784"/>
      <c r="O188" s="783">
        <v>0</v>
      </c>
      <c r="P188" s="783">
        <f t="shared" ref="P188:Q200" si="22">H188+L188</f>
        <v>13168755</v>
      </c>
      <c r="Q188" s="783">
        <f t="shared" si="22"/>
        <v>7326927.6500000004</v>
      </c>
      <c r="R188" s="784">
        <f t="shared" ref="R188:R204" si="23">Q188/P188</f>
        <v>0.55638727047469561</v>
      </c>
      <c r="S188" s="783">
        <f>P188-Q188</f>
        <v>5841827.3499999996</v>
      </c>
      <c r="AB188" s="84">
        <f t="shared" si="19"/>
        <v>0</v>
      </c>
    </row>
    <row r="189" spans="5:28" hidden="1">
      <c r="F189" s="779" t="s">
        <v>237</v>
      </c>
      <c r="G189" s="780" t="s">
        <v>238</v>
      </c>
      <c r="P189" s="752">
        <f t="shared" si="22"/>
        <v>0</v>
      </c>
      <c r="Q189" s="752">
        <f t="shared" si="22"/>
        <v>0</v>
      </c>
      <c r="R189" s="753" t="e">
        <f t="shared" si="23"/>
        <v>#DIV/0!</v>
      </c>
      <c r="S189" s="783">
        <f>P189-Q189</f>
        <v>0</v>
      </c>
      <c r="AB189" s="84">
        <f t="shared" si="19"/>
        <v>0</v>
      </c>
    </row>
    <row r="190" spans="5:28" hidden="1">
      <c r="F190" s="779" t="s">
        <v>239</v>
      </c>
      <c r="G190" s="780" t="s">
        <v>240</v>
      </c>
      <c r="P190" s="752">
        <f t="shared" si="22"/>
        <v>0</v>
      </c>
      <c r="Q190" s="752">
        <f t="shared" si="22"/>
        <v>0</v>
      </c>
      <c r="R190" s="753" t="e">
        <f t="shared" si="23"/>
        <v>#DIV/0!</v>
      </c>
      <c r="S190" s="783">
        <f t="shared" ref="S190:S203" si="24">SUM(H190:L190)</f>
        <v>0</v>
      </c>
      <c r="AB190" s="84">
        <f t="shared" si="19"/>
        <v>0</v>
      </c>
    </row>
    <row r="191" spans="5:28" hidden="1">
      <c r="F191" s="779" t="s">
        <v>241</v>
      </c>
      <c r="G191" s="780" t="s">
        <v>242</v>
      </c>
      <c r="P191" s="752">
        <f t="shared" si="22"/>
        <v>0</v>
      </c>
      <c r="Q191" s="752">
        <f t="shared" si="22"/>
        <v>0</v>
      </c>
      <c r="R191" s="753" t="e">
        <f t="shared" si="23"/>
        <v>#DIV/0!</v>
      </c>
      <c r="S191" s="783">
        <f t="shared" si="24"/>
        <v>0</v>
      </c>
      <c r="AB191" s="84">
        <f t="shared" si="19"/>
        <v>0</v>
      </c>
    </row>
    <row r="192" spans="5:28" hidden="1">
      <c r="F192" s="779" t="s">
        <v>243</v>
      </c>
      <c r="G192" s="780" t="s">
        <v>244</v>
      </c>
      <c r="P192" s="752">
        <f t="shared" si="22"/>
        <v>0</v>
      </c>
      <c r="Q192" s="752">
        <f t="shared" si="22"/>
        <v>0</v>
      </c>
      <c r="R192" s="753" t="e">
        <f t="shared" si="23"/>
        <v>#DIV/0!</v>
      </c>
      <c r="S192" s="783">
        <f t="shared" si="24"/>
        <v>0</v>
      </c>
      <c r="AB192" s="84">
        <f t="shared" si="19"/>
        <v>0</v>
      </c>
    </row>
    <row r="193" spans="1:28" hidden="1">
      <c r="F193" s="779" t="s">
        <v>245</v>
      </c>
      <c r="G193" s="780" t="s">
        <v>246</v>
      </c>
      <c r="P193" s="752">
        <f t="shared" si="22"/>
        <v>0</v>
      </c>
      <c r="Q193" s="752">
        <f t="shared" si="22"/>
        <v>0</v>
      </c>
      <c r="R193" s="753" t="e">
        <f t="shared" si="23"/>
        <v>#DIV/0!</v>
      </c>
      <c r="S193" s="783">
        <f t="shared" si="24"/>
        <v>0</v>
      </c>
      <c r="AB193" s="84">
        <f t="shared" si="19"/>
        <v>0</v>
      </c>
    </row>
    <row r="194" spans="1:28" hidden="1">
      <c r="F194" s="779" t="s">
        <v>247</v>
      </c>
      <c r="G194" s="780" t="s">
        <v>4695</v>
      </c>
      <c r="P194" s="752">
        <f t="shared" si="22"/>
        <v>0</v>
      </c>
      <c r="Q194" s="752">
        <f t="shared" si="22"/>
        <v>0</v>
      </c>
      <c r="R194" s="753" t="e">
        <f t="shared" si="23"/>
        <v>#DIV/0!</v>
      </c>
      <c r="S194" s="783">
        <f t="shared" si="24"/>
        <v>0</v>
      </c>
      <c r="AB194" s="84">
        <f t="shared" si="19"/>
        <v>0</v>
      </c>
    </row>
    <row r="195" spans="1:28" ht="30" hidden="1">
      <c r="F195" s="779" t="s">
        <v>248</v>
      </c>
      <c r="G195" s="780" t="s">
        <v>4694</v>
      </c>
      <c r="P195" s="752">
        <f t="shared" si="22"/>
        <v>0</v>
      </c>
      <c r="Q195" s="752">
        <f t="shared" si="22"/>
        <v>0</v>
      </c>
      <c r="R195" s="753" t="e">
        <f t="shared" si="23"/>
        <v>#DIV/0!</v>
      </c>
      <c r="S195" s="783">
        <f t="shared" si="24"/>
        <v>0</v>
      </c>
      <c r="AB195" s="84">
        <f t="shared" si="19"/>
        <v>0</v>
      </c>
    </row>
    <row r="196" spans="1:28" hidden="1">
      <c r="F196" s="779" t="s">
        <v>249</v>
      </c>
      <c r="G196" s="780" t="s">
        <v>58</v>
      </c>
      <c r="P196" s="752">
        <f t="shared" si="22"/>
        <v>0</v>
      </c>
      <c r="Q196" s="752">
        <f t="shared" si="22"/>
        <v>0</v>
      </c>
      <c r="R196" s="753" t="e">
        <f t="shared" si="23"/>
        <v>#DIV/0!</v>
      </c>
      <c r="S196" s="783">
        <f t="shared" si="24"/>
        <v>0</v>
      </c>
      <c r="AB196" s="84">
        <f t="shared" si="19"/>
        <v>0</v>
      </c>
    </row>
    <row r="197" spans="1:28" hidden="1">
      <c r="F197" s="779" t="s">
        <v>250</v>
      </c>
      <c r="G197" s="780" t="s">
        <v>251</v>
      </c>
      <c r="P197" s="752">
        <f t="shared" si="22"/>
        <v>0</v>
      </c>
      <c r="Q197" s="752">
        <f t="shared" si="22"/>
        <v>0</v>
      </c>
      <c r="R197" s="753" t="e">
        <f t="shared" si="23"/>
        <v>#DIV/0!</v>
      </c>
      <c r="S197" s="783">
        <f t="shared" si="24"/>
        <v>0</v>
      </c>
      <c r="AB197" s="84">
        <f t="shared" si="19"/>
        <v>0</v>
      </c>
    </row>
    <row r="198" spans="1:28" hidden="1">
      <c r="F198" s="779" t="s">
        <v>252</v>
      </c>
      <c r="G198" s="780" t="s">
        <v>253</v>
      </c>
      <c r="P198" s="752">
        <f t="shared" si="22"/>
        <v>0</v>
      </c>
      <c r="Q198" s="752">
        <f t="shared" si="22"/>
        <v>0</v>
      </c>
      <c r="R198" s="753" t="e">
        <f t="shared" si="23"/>
        <v>#DIV/0!</v>
      </c>
      <c r="S198" s="783">
        <f t="shared" si="24"/>
        <v>0</v>
      </c>
      <c r="AB198" s="84">
        <f t="shared" si="19"/>
        <v>0</v>
      </c>
    </row>
    <row r="199" spans="1:28" ht="30" hidden="1">
      <c r="F199" s="779" t="s">
        <v>254</v>
      </c>
      <c r="G199" s="780" t="s">
        <v>255</v>
      </c>
      <c r="P199" s="752">
        <f t="shared" si="22"/>
        <v>0</v>
      </c>
      <c r="Q199" s="752">
        <f t="shared" si="22"/>
        <v>0</v>
      </c>
      <c r="R199" s="753" t="e">
        <f t="shared" si="23"/>
        <v>#DIV/0!</v>
      </c>
      <c r="S199" s="783">
        <f t="shared" si="24"/>
        <v>0</v>
      </c>
      <c r="AB199" s="84">
        <f t="shared" si="19"/>
        <v>0</v>
      </c>
    </row>
    <row r="200" spans="1:28" hidden="1">
      <c r="F200" s="779" t="s">
        <v>256</v>
      </c>
      <c r="G200" s="780" t="s">
        <v>257</v>
      </c>
      <c r="L200" s="752">
        <f>L184</f>
        <v>0</v>
      </c>
      <c r="P200" s="752">
        <f t="shared" si="22"/>
        <v>0</v>
      </c>
      <c r="Q200" s="752">
        <f t="shared" si="22"/>
        <v>0</v>
      </c>
      <c r="R200" s="753" t="e">
        <f t="shared" si="23"/>
        <v>#DIV/0!</v>
      </c>
      <c r="S200" s="783">
        <f t="shared" si="24"/>
        <v>0</v>
      </c>
      <c r="AB200" s="84">
        <f t="shared" si="19"/>
        <v>0</v>
      </c>
    </row>
    <row r="201" spans="1:28" ht="30" hidden="1">
      <c r="F201" s="779" t="s">
        <v>258</v>
      </c>
      <c r="G201" s="780" t="s">
        <v>259</v>
      </c>
      <c r="R201" s="753" t="e">
        <f t="shared" si="23"/>
        <v>#DIV/0!</v>
      </c>
      <c r="S201" s="783">
        <f t="shared" si="24"/>
        <v>0</v>
      </c>
      <c r="AB201" s="84">
        <f t="shared" si="19"/>
        <v>0</v>
      </c>
    </row>
    <row r="202" spans="1:28" ht="30" hidden="1">
      <c r="F202" s="779" t="s">
        <v>260</v>
      </c>
      <c r="G202" s="780" t="s">
        <v>261</v>
      </c>
      <c r="R202" s="753" t="e">
        <f t="shared" si="23"/>
        <v>#DIV/0!</v>
      </c>
      <c r="S202" s="783">
        <f t="shared" si="24"/>
        <v>0</v>
      </c>
      <c r="AB202" s="84">
        <f t="shared" si="19"/>
        <v>0</v>
      </c>
    </row>
    <row r="203" spans="1:28" ht="15.75" hidden="1" thickBot="1">
      <c r="F203" s="779" t="s">
        <v>262</v>
      </c>
      <c r="G203" s="780" t="s">
        <v>263</v>
      </c>
      <c r="H203" s="781"/>
      <c r="I203" s="781"/>
      <c r="J203" s="782"/>
      <c r="K203" s="781"/>
      <c r="L203" s="783"/>
      <c r="M203" s="783"/>
      <c r="N203" s="784"/>
      <c r="O203" s="783"/>
      <c r="P203" s="783"/>
      <c r="Q203" s="783"/>
      <c r="R203" s="784" t="e">
        <f t="shared" si="23"/>
        <v>#DIV/0!</v>
      </c>
      <c r="S203" s="783">
        <f t="shared" si="24"/>
        <v>0</v>
      </c>
      <c r="AB203" s="84">
        <f t="shared" si="19"/>
        <v>0</v>
      </c>
    </row>
    <row r="204" spans="1:28" ht="15.75" thickBot="1">
      <c r="G204" s="785" t="s">
        <v>4144</v>
      </c>
      <c r="H204" s="786">
        <f>H144</f>
        <v>13168755</v>
      </c>
      <c r="I204" s="786">
        <f>I144</f>
        <v>7326927.6500000004</v>
      </c>
      <c r="J204" s="787">
        <f t="shared" ref="J204:P204" si="25">SUM(J188:J203)</f>
        <v>0.55638727047469561</v>
      </c>
      <c r="K204" s="786">
        <f>K144</f>
        <v>5841827.3499999996</v>
      </c>
      <c r="L204" s="788">
        <f t="shared" si="25"/>
        <v>0</v>
      </c>
      <c r="M204" s="788">
        <v>0</v>
      </c>
      <c r="N204" s="789"/>
      <c r="O204" s="788">
        <v>0</v>
      </c>
      <c r="P204" s="788">
        <f t="shared" si="25"/>
        <v>13168755</v>
      </c>
      <c r="Q204" s="788">
        <f>SUM(Q188:Q203)</f>
        <v>7326927.6500000004</v>
      </c>
      <c r="R204" s="789">
        <f t="shared" si="23"/>
        <v>0.55638727047469561</v>
      </c>
      <c r="S204" s="788">
        <f>SUM(S188:S203)</f>
        <v>5841827.3499999996</v>
      </c>
      <c r="AB204" s="203">
        <f t="shared" si="19"/>
        <v>0</v>
      </c>
    </row>
    <row r="205" spans="1:28" hidden="1">
      <c r="AB205" s="84">
        <f t="shared" si="19"/>
        <v>0</v>
      </c>
    </row>
    <row r="206" spans="1:28">
      <c r="AB206" s="84">
        <f t="shared" si="19"/>
        <v>0</v>
      </c>
    </row>
    <row r="207" spans="1:28" ht="16.5" customHeight="1">
      <c r="A207" s="842">
        <v>2</v>
      </c>
      <c r="B207" s="843"/>
      <c r="C207" s="844"/>
      <c r="D207" s="845"/>
      <c r="E207" s="846"/>
      <c r="F207" s="845"/>
      <c r="G207" s="919" t="s">
        <v>5309</v>
      </c>
      <c r="H207" s="848"/>
      <c r="I207" s="848"/>
      <c r="J207" s="849"/>
      <c r="K207" s="848"/>
      <c r="L207" s="850"/>
      <c r="M207" s="850"/>
      <c r="N207" s="851"/>
      <c r="O207" s="850"/>
      <c r="P207" s="850"/>
      <c r="Q207" s="850"/>
      <c r="R207" s="851"/>
      <c r="S207" s="850"/>
      <c r="AB207" s="84">
        <f t="shared" ref="AB207:AB270" si="26">Z207-AA207</f>
        <v>0</v>
      </c>
    </row>
    <row r="208" spans="1:28" ht="28.5">
      <c r="C208" s="748" t="s">
        <v>4839</v>
      </c>
      <c r="G208" s="852" t="s">
        <v>4897</v>
      </c>
      <c r="AB208" s="84">
        <f t="shared" si="26"/>
        <v>0</v>
      </c>
    </row>
    <row r="209" spans="3:31">
      <c r="C209" s="748" t="s">
        <v>4843</v>
      </c>
      <c r="D209" s="757"/>
      <c r="G209" s="852" t="s">
        <v>4844</v>
      </c>
      <c r="AB209" s="84">
        <f t="shared" si="26"/>
        <v>0</v>
      </c>
    </row>
    <row r="210" spans="3:31" ht="30">
      <c r="C210" s="748"/>
      <c r="D210" s="765">
        <v>110</v>
      </c>
      <c r="E210" s="766"/>
      <c r="F210" s="765"/>
      <c r="G210" s="767" t="s">
        <v>106</v>
      </c>
      <c r="H210" s="781"/>
      <c r="I210" s="781"/>
      <c r="J210" s="782"/>
      <c r="K210" s="781"/>
      <c r="L210" s="783"/>
      <c r="M210" s="783"/>
      <c r="N210" s="784"/>
      <c r="O210" s="783"/>
      <c r="P210" s="783"/>
      <c r="Q210" s="783"/>
      <c r="R210" s="784"/>
      <c r="S210" s="783"/>
      <c r="AB210" s="84">
        <f t="shared" si="26"/>
        <v>0</v>
      </c>
    </row>
    <row r="211" spans="3:31">
      <c r="E211" s="747" t="s">
        <v>5386</v>
      </c>
      <c r="F211" s="769">
        <v>411</v>
      </c>
      <c r="G211" s="770" t="s">
        <v>4102</v>
      </c>
      <c r="H211" s="853">
        <v>3948066</v>
      </c>
      <c r="I211" s="750">
        <v>2281533.9900000002</v>
      </c>
      <c r="J211" s="751">
        <f>I211/H211</f>
        <v>0.57788648670007037</v>
      </c>
      <c r="K211" s="750">
        <f>H211-I211</f>
        <v>1666532.0099999998</v>
      </c>
      <c r="L211" s="752">
        <v>0</v>
      </c>
      <c r="M211" s="752">
        <v>0</v>
      </c>
      <c r="O211" s="752">
        <f>L211-M211</f>
        <v>0</v>
      </c>
      <c r="P211" s="752">
        <f>L211+H211</f>
        <v>3948066</v>
      </c>
      <c r="Q211" s="752">
        <f>M211+I211</f>
        <v>2281533.9900000002</v>
      </c>
      <c r="R211" s="753">
        <f>Q211/P211</f>
        <v>0.57788648670007037</v>
      </c>
      <c r="S211" s="752">
        <f>P211-Q211</f>
        <v>1666532.0099999998</v>
      </c>
      <c r="Z211" s="813">
        <f t="shared" ref="Z211:Z244" si="27">H211-X211+Y211</f>
        <v>3948066</v>
      </c>
      <c r="AA211" s="814">
        <v>2636632.7599999998</v>
      </c>
      <c r="AB211" s="84">
        <f t="shared" si="26"/>
        <v>1311433.2400000002</v>
      </c>
      <c r="AE211" s="84">
        <f t="shared" ref="AE211:AE244" si="28">H211-AA211</f>
        <v>1311433.2400000002</v>
      </c>
    </row>
    <row r="212" spans="3:31">
      <c r="E212" s="747" t="s">
        <v>250</v>
      </c>
      <c r="F212" s="769">
        <v>412</v>
      </c>
      <c r="G212" s="770" t="s">
        <v>3764</v>
      </c>
      <c r="H212" s="853">
        <v>642707</v>
      </c>
      <c r="I212" s="750">
        <v>379875.38999999996</v>
      </c>
      <c r="J212" s="751">
        <f>I212/H212</f>
        <v>0.59105531758639618</v>
      </c>
      <c r="K212" s="750">
        <f>H212-I212</f>
        <v>262831.61000000004</v>
      </c>
      <c r="L212" s="752">
        <v>0</v>
      </c>
      <c r="M212" s="752">
        <v>0</v>
      </c>
      <c r="O212" s="752">
        <f>L212-M212</f>
        <v>0</v>
      </c>
      <c r="P212" s="752">
        <f>L212+H212</f>
        <v>642707</v>
      </c>
      <c r="Q212" s="752">
        <f>M212+I212</f>
        <v>379875.38999999996</v>
      </c>
      <c r="R212" s="753">
        <f>Q212/P212</f>
        <v>0.59105531758639618</v>
      </c>
      <c r="S212" s="752">
        <f>P212-Q212</f>
        <v>262831.61000000004</v>
      </c>
      <c r="Z212" s="813">
        <f t="shared" si="27"/>
        <v>642707</v>
      </c>
      <c r="AA212" s="814">
        <v>471957.28</v>
      </c>
      <c r="AB212" s="84">
        <f t="shared" si="26"/>
        <v>170749.71999999997</v>
      </c>
      <c r="AE212" s="84">
        <f t="shared" si="28"/>
        <v>170749.71999999997</v>
      </c>
    </row>
    <row r="213" spans="3:31" hidden="1">
      <c r="F213" s="769">
        <v>413</v>
      </c>
      <c r="G213" s="770" t="s">
        <v>4103</v>
      </c>
      <c r="H213" s="853">
        <v>0</v>
      </c>
      <c r="S213" s="752">
        <f>SUM(H213:L213)</f>
        <v>0</v>
      </c>
      <c r="Z213" s="813">
        <f t="shared" si="27"/>
        <v>0</v>
      </c>
      <c r="AA213" s="814">
        <v>0</v>
      </c>
      <c r="AB213" s="84">
        <f t="shared" si="26"/>
        <v>0</v>
      </c>
      <c r="AE213" s="84">
        <f t="shared" si="28"/>
        <v>0</v>
      </c>
    </row>
    <row r="214" spans="3:31" hidden="1">
      <c r="F214" s="769">
        <v>414</v>
      </c>
      <c r="G214" s="770" t="s">
        <v>3767</v>
      </c>
      <c r="H214" s="853">
        <v>0</v>
      </c>
      <c r="I214" s="750">
        <v>0</v>
      </c>
      <c r="J214" s="751">
        <v>0</v>
      </c>
      <c r="K214" s="750">
        <f>H214-I214</f>
        <v>0</v>
      </c>
      <c r="L214" s="752">
        <v>0</v>
      </c>
      <c r="M214" s="752">
        <v>0</v>
      </c>
      <c r="O214" s="752">
        <f t="shared" ref="O214:O246" si="29">L214-M214</f>
        <v>0</v>
      </c>
      <c r="P214" s="752">
        <f t="shared" ref="P214:P246" si="30">L214+H214</f>
        <v>0</v>
      </c>
      <c r="Q214" s="752">
        <f t="shared" ref="Q214:Q246" si="31">M214+I214</f>
        <v>0</v>
      </c>
      <c r="R214" s="753" t="e">
        <f t="shared" ref="R214:R246" si="32">Q214/P214</f>
        <v>#DIV/0!</v>
      </c>
      <c r="S214" s="752">
        <f t="shared" ref="S214:S246" si="33">P214-Q214</f>
        <v>0</v>
      </c>
      <c r="Z214" s="813">
        <f t="shared" si="27"/>
        <v>0</v>
      </c>
      <c r="AA214" s="814">
        <v>0</v>
      </c>
      <c r="AB214" s="84">
        <f t="shared" si="26"/>
        <v>0</v>
      </c>
      <c r="AE214" s="84">
        <f t="shared" si="28"/>
        <v>0</v>
      </c>
    </row>
    <row r="215" spans="3:31">
      <c r="E215" s="858">
        <v>11</v>
      </c>
      <c r="F215" s="769">
        <v>415</v>
      </c>
      <c r="G215" s="770" t="s">
        <v>4112</v>
      </c>
      <c r="H215" s="853">
        <v>200000</v>
      </c>
      <c r="I215" s="750">
        <v>116454.81000000003</v>
      </c>
      <c r="J215" s="751">
        <f t="shared" ref="J215:J244" si="34">I215/H215</f>
        <v>0.5822740500000001</v>
      </c>
      <c r="K215" s="750">
        <f t="shared" ref="K215:K246" si="35">H215-I215</f>
        <v>83545.189999999973</v>
      </c>
      <c r="L215" s="752">
        <v>0</v>
      </c>
      <c r="M215" s="752">
        <v>0</v>
      </c>
      <c r="O215" s="752">
        <f t="shared" si="29"/>
        <v>0</v>
      </c>
      <c r="P215" s="752">
        <f t="shared" si="30"/>
        <v>200000</v>
      </c>
      <c r="Q215" s="752">
        <f t="shared" si="31"/>
        <v>116454.81000000003</v>
      </c>
      <c r="R215" s="753">
        <f t="shared" si="32"/>
        <v>0.5822740500000001</v>
      </c>
      <c r="S215" s="752">
        <f t="shared" si="33"/>
        <v>83545.189999999973</v>
      </c>
      <c r="Y215" s="817">
        <v>2000</v>
      </c>
      <c r="Z215" s="813">
        <f t="shared" si="27"/>
        <v>202000</v>
      </c>
      <c r="AA215" s="814">
        <v>144374.29999999999</v>
      </c>
      <c r="AB215" s="84">
        <f t="shared" si="26"/>
        <v>57625.700000000012</v>
      </c>
      <c r="AE215" s="84">
        <f t="shared" si="28"/>
        <v>55625.700000000012</v>
      </c>
    </row>
    <row r="216" spans="3:31" hidden="1">
      <c r="F216" s="769">
        <v>416</v>
      </c>
      <c r="G216" s="770" t="s">
        <v>4113</v>
      </c>
      <c r="H216" s="853">
        <v>0</v>
      </c>
      <c r="J216" s="751" t="e">
        <f t="shared" si="34"/>
        <v>#DIV/0!</v>
      </c>
      <c r="K216" s="750">
        <f t="shared" si="35"/>
        <v>0</v>
      </c>
      <c r="O216" s="752">
        <f t="shared" si="29"/>
        <v>0</v>
      </c>
      <c r="P216" s="752">
        <f t="shared" si="30"/>
        <v>0</v>
      </c>
      <c r="Q216" s="752">
        <f t="shared" si="31"/>
        <v>0</v>
      </c>
      <c r="R216" s="753" t="e">
        <f t="shared" si="32"/>
        <v>#DIV/0!</v>
      </c>
      <c r="S216" s="752">
        <f t="shared" si="33"/>
        <v>0</v>
      </c>
      <c r="Z216" s="813">
        <f t="shared" si="27"/>
        <v>0</v>
      </c>
      <c r="AA216" s="814">
        <v>0</v>
      </c>
      <c r="AB216" s="84">
        <f t="shared" si="26"/>
        <v>0</v>
      </c>
      <c r="AE216" s="84">
        <f t="shared" si="28"/>
        <v>0</v>
      </c>
    </row>
    <row r="217" spans="3:31" hidden="1">
      <c r="F217" s="769">
        <v>417</v>
      </c>
      <c r="G217" s="770" t="s">
        <v>4114</v>
      </c>
      <c r="H217" s="853">
        <v>0</v>
      </c>
      <c r="J217" s="751" t="e">
        <f t="shared" si="34"/>
        <v>#DIV/0!</v>
      </c>
      <c r="K217" s="750">
        <f t="shared" si="35"/>
        <v>0</v>
      </c>
      <c r="O217" s="752">
        <f t="shared" si="29"/>
        <v>0</v>
      </c>
      <c r="P217" s="752">
        <f t="shared" si="30"/>
        <v>0</v>
      </c>
      <c r="Q217" s="752">
        <f t="shared" si="31"/>
        <v>0</v>
      </c>
      <c r="R217" s="753" t="e">
        <f t="shared" si="32"/>
        <v>#DIV/0!</v>
      </c>
      <c r="S217" s="752">
        <f t="shared" si="33"/>
        <v>0</v>
      </c>
      <c r="Z217" s="813">
        <f t="shared" si="27"/>
        <v>0</v>
      </c>
      <c r="AA217" s="814">
        <v>0</v>
      </c>
      <c r="AB217" s="84">
        <f t="shared" si="26"/>
        <v>0</v>
      </c>
      <c r="AE217" s="84">
        <f t="shared" si="28"/>
        <v>0</v>
      </c>
    </row>
    <row r="218" spans="3:31" hidden="1">
      <c r="F218" s="769">
        <v>418</v>
      </c>
      <c r="G218" s="770" t="s">
        <v>3773</v>
      </c>
      <c r="H218" s="853">
        <v>0</v>
      </c>
      <c r="J218" s="751" t="e">
        <f t="shared" si="34"/>
        <v>#DIV/0!</v>
      </c>
      <c r="K218" s="750">
        <f t="shared" si="35"/>
        <v>0</v>
      </c>
      <c r="O218" s="752">
        <f t="shared" si="29"/>
        <v>0</v>
      </c>
      <c r="P218" s="752">
        <f t="shared" si="30"/>
        <v>0</v>
      </c>
      <c r="Q218" s="752">
        <f t="shared" si="31"/>
        <v>0</v>
      </c>
      <c r="R218" s="753" t="e">
        <f t="shared" si="32"/>
        <v>#DIV/0!</v>
      </c>
      <c r="S218" s="752">
        <f t="shared" si="33"/>
        <v>0</v>
      </c>
      <c r="Z218" s="813">
        <f t="shared" si="27"/>
        <v>0</v>
      </c>
      <c r="AA218" s="814">
        <v>0</v>
      </c>
      <c r="AB218" s="84">
        <f t="shared" si="26"/>
        <v>0</v>
      </c>
      <c r="AE218" s="84">
        <f t="shared" si="28"/>
        <v>0</v>
      </c>
    </row>
    <row r="219" spans="3:31">
      <c r="E219" s="858">
        <v>12</v>
      </c>
      <c r="F219" s="769">
        <v>421</v>
      </c>
      <c r="G219" s="770" t="s">
        <v>3777</v>
      </c>
      <c r="H219" s="853">
        <v>15000</v>
      </c>
      <c r="I219" s="750">
        <v>0</v>
      </c>
      <c r="J219" s="751">
        <f t="shared" si="34"/>
        <v>0</v>
      </c>
      <c r="K219" s="750">
        <f t="shared" si="35"/>
        <v>15000</v>
      </c>
      <c r="L219" s="752">
        <v>0</v>
      </c>
      <c r="M219" s="752">
        <v>0</v>
      </c>
      <c r="O219" s="752">
        <f t="shared" si="29"/>
        <v>0</v>
      </c>
      <c r="P219" s="752">
        <f t="shared" si="30"/>
        <v>15000</v>
      </c>
      <c r="Q219" s="752">
        <f t="shared" si="31"/>
        <v>0</v>
      </c>
      <c r="R219" s="753">
        <f t="shared" si="32"/>
        <v>0</v>
      </c>
      <c r="S219" s="752">
        <f t="shared" si="33"/>
        <v>15000</v>
      </c>
      <c r="Z219" s="813">
        <f t="shared" si="27"/>
        <v>15000</v>
      </c>
      <c r="AA219" s="814">
        <v>1000</v>
      </c>
      <c r="AB219" s="84">
        <f t="shared" si="26"/>
        <v>14000</v>
      </c>
      <c r="AE219" s="84">
        <f t="shared" si="28"/>
        <v>14000</v>
      </c>
    </row>
    <row r="220" spans="3:31">
      <c r="E220" s="858">
        <v>13</v>
      </c>
      <c r="F220" s="769">
        <v>422</v>
      </c>
      <c r="G220" s="770" t="s">
        <v>3778</v>
      </c>
      <c r="H220" s="853">
        <v>100000</v>
      </c>
      <c r="I220" s="750">
        <v>0</v>
      </c>
      <c r="K220" s="750">
        <f t="shared" si="35"/>
        <v>100000</v>
      </c>
      <c r="L220" s="752">
        <v>0</v>
      </c>
      <c r="M220" s="752">
        <v>0</v>
      </c>
      <c r="O220" s="752">
        <f t="shared" si="29"/>
        <v>0</v>
      </c>
      <c r="P220" s="752">
        <f t="shared" si="30"/>
        <v>100000</v>
      </c>
      <c r="Q220" s="752">
        <f t="shared" si="31"/>
        <v>0</v>
      </c>
      <c r="S220" s="752">
        <f t="shared" si="33"/>
        <v>100000</v>
      </c>
      <c r="Y220" s="817">
        <v>245000</v>
      </c>
      <c r="Z220" s="813">
        <f t="shared" si="27"/>
        <v>345000</v>
      </c>
      <c r="AA220" s="814">
        <v>60000</v>
      </c>
      <c r="AB220" s="84">
        <f t="shared" si="26"/>
        <v>285000</v>
      </c>
      <c r="AE220" s="84">
        <f t="shared" si="28"/>
        <v>40000</v>
      </c>
    </row>
    <row r="221" spans="3:31">
      <c r="E221" s="858">
        <v>14</v>
      </c>
      <c r="F221" s="769">
        <v>423</v>
      </c>
      <c r="G221" s="770" t="s">
        <v>3779</v>
      </c>
      <c r="H221" s="853">
        <v>1276219</v>
      </c>
      <c r="I221" s="750">
        <v>798946.37999999989</v>
      </c>
      <c r="J221" s="751">
        <f t="shared" si="34"/>
        <v>0.62602608173048657</v>
      </c>
      <c r="K221" s="750">
        <f t="shared" si="35"/>
        <v>477272.62000000011</v>
      </c>
      <c r="L221" s="752">
        <v>0</v>
      </c>
      <c r="M221" s="752">
        <v>0</v>
      </c>
      <c r="O221" s="752">
        <f t="shared" si="29"/>
        <v>0</v>
      </c>
      <c r="P221" s="752">
        <f t="shared" si="30"/>
        <v>1276219</v>
      </c>
      <c r="Q221" s="752">
        <f t="shared" si="31"/>
        <v>798946.37999999989</v>
      </c>
      <c r="R221" s="753">
        <f t="shared" si="32"/>
        <v>0.62602608173048657</v>
      </c>
      <c r="S221" s="752">
        <f t="shared" si="33"/>
        <v>477272.62000000011</v>
      </c>
      <c r="T221" s="920"/>
      <c r="Z221" s="813">
        <f t="shared" si="27"/>
        <v>1276219</v>
      </c>
      <c r="AA221" s="814">
        <v>2288435.4700000002</v>
      </c>
      <c r="AB221" s="84">
        <f t="shared" si="26"/>
        <v>-1012216.4700000002</v>
      </c>
      <c r="AE221" s="84">
        <f t="shared" si="28"/>
        <v>-1012216.4700000002</v>
      </c>
    </row>
    <row r="222" spans="3:31" hidden="1">
      <c r="F222" s="769">
        <v>424</v>
      </c>
      <c r="G222" s="770" t="s">
        <v>3781</v>
      </c>
      <c r="H222" s="853">
        <v>0</v>
      </c>
      <c r="J222" s="751" t="e">
        <f t="shared" si="34"/>
        <v>#DIV/0!</v>
      </c>
      <c r="K222" s="750">
        <f t="shared" si="35"/>
        <v>0</v>
      </c>
      <c r="L222" s="752">
        <v>0</v>
      </c>
      <c r="M222" s="752">
        <v>0</v>
      </c>
      <c r="O222" s="752">
        <f t="shared" si="29"/>
        <v>0</v>
      </c>
      <c r="P222" s="752">
        <f t="shared" si="30"/>
        <v>0</v>
      </c>
      <c r="Q222" s="752">
        <f t="shared" si="31"/>
        <v>0</v>
      </c>
      <c r="R222" s="753" t="e">
        <f t="shared" si="32"/>
        <v>#DIV/0!</v>
      </c>
      <c r="S222" s="752">
        <f t="shared" si="33"/>
        <v>0</v>
      </c>
      <c r="Z222" s="813">
        <f t="shared" si="27"/>
        <v>0</v>
      </c>
      <c r="AA222" s="814">
        <v>0</v>
      </c>
      <c r="AB222" s="84">
        <f t="shared" si="26"/>
        <v>0</v>
      </c>
      <c r="AE222" s="84">
        <f t="shared" si="28"/>
        <v>0</v>
      </c>
    </row>
    <row r="223" spans="3:31" hidden="1">
      <c r="F223" s="769">
        <v>425</v>
      </c>
      <c r="G223" s="770" t="s">
        <v>4115</v>
      </c>
      <c r="H223" s="853">
        <v>0</v>
      </c>
      <c r="J223" s="751" t="e">
        <f t="shared" si="34"/>
        <v>#DIV/0!</v>
      </c>
      <c r="K223" s="750">
        <f t="shared" si="35"/>
        <v>0</v>
      </c>
      <c r="L223" s="752">
        <v>0</v>
      </c>
      <c r="M223" s="752">
        <v>0</v>
      </c>
      <c r="O223" s="752">
        <f t="shared" si="29"/>
        <v>0</v>
      </c>
      <c r="P223" s="752">
        <f t="shared" si="30"/>
        <v>0</v>
      </c>
      <c r="Q223" s="752">
        <f t="shared" si="31"/>
        <v>0</v>
      </c>
      <c r="R223" s="753" t="e">
        <f t="shared" si="32"/>
        <v>#DIV/0!</v>
      </c>
      <c r="S223" s="752">
        <f t="shared" si="33"/>
        <v>0</v>
      </c>
      <c r="Z223" s="813">
        <f t="shared" si="27"/>
        <v>0</v>
      </c>
      <c r="AA223" s="814">
        <v>0</v>
      </c>
      <c r="AB223" s="84">
        <f t="shared" si="26"/>
        <v>0</v>
      </c>
      <c r="AE223" s="84">
        <f t="shared" si="28"/>
        <v>0</v>
      </c>
    </row>
    <row r="224" spans="3:31" ht="15.75" thickBot="1">
      <c r="E224" s="858">
        <v>15</v>
      </c>
      <c r="F224" s="769">
        <v>426</v>
      </c>
      <c r="G224" s="770" t="s">
        <v>3785</v>
      </c>
      <c r="H224" s="853">
        <v>380000</v>
      </c>
      <c r="I224" s="750">
        <v>114884.48</v>
      </c>
      <c r="J224" s="751">
        <f t="shared" si="34"/>
        <v>0.30232757894736839</v>
      </c>
      <c r="K224" s="750">
        <f t="shared" si="35"/>
        <v>265115.52000000002</v>
      </c>
      <c r="L224" s="752">
        <v>0</v>
      </c>
      <c r="M224" s="752">
        <v>0</v>
      </c>
      <c r="O224" s="752">
        <f t="shared" si="29"/>
        <v>0</v>
      </c>
      <c r="P224" s="752">
        <f t="shared" si="30"/>
        <v>380000</v>
      </c>
      <c r="Q224" s="752">
        <f t="shared" si="31"/>
        <v>114884.48</v>
      </c>
      <c r="R224" s="753">
        <f t="shared" si="32"/>
        <v>0.30232757894736839</v>
      </c>
      <c r="S224" s="752">
        <f t="shared" si="33"/>
        <v>265115.52000000002</v>
      </c>
      <c r="Z224" s="813">
        <f t="shared" si="27"/>
        <v>380000</v>
      </c>
      <c r="AA224" s="814">
        <v>549953</v>
      </c>
      <c r="AB224" s="84">
        <f t="shared" si="26"/>
        <v>-169953</v>
      </c>
      <c r="AE224" s="84">
        <f t="shared" si="28"/>
        <v>-169953</v>
      </c>
    </row>
    <row r="225" spans="6:31" hidden="1">
      <c r="F225" s="769">
        <v>431</v>
      </c>
      <c r="G225" s="770" t="s">
        <v>4116</v>
      </c>
      <c r="H225" s="853">
        <v>0</v>
      </c>
      <c r="J225" s="751" t="e">
        <f t="shared" si="34"/>
        <v>#DIV/0!</v>
      </c>
      <c r="K225" s="750">
        <f t="shared" si="35"/>
        <v>0</v>
      </c>
      <c r="L225" s="752">
        <v>0</v>
      </c>
      <c r="M225" s="752">
        <v>0</v>
      </c>
      <c r="O225" s="752">
        <f t="shared" si="29"/>
        <v>0</v>
      </c>
      <c r="P225" s="752">
        <f t="shared" si="30"/>
        <v>0</v>
      </c>
      <c r="Q225" s="752">
        <f t="shared" si="31"/>
        <v>0</v>
      </c>
      <c r="R225" s="753" t="e">
        <f t="shared" si="32"/>
        <v>#DIV/0!</v>
      </c>
      <c r="S225" s="752">
        <f t="shared" si="33"/>
        <v>0</v>
      </c>
      <c r="Z225" s="813">
        <f t="shared" si="27"/>
        <v>0</v>
      </c>
      <c r="AA225" s="814">
        <v>0</v>
      </c>
      <c r="AB225" s="84">
        <f t="shared" si="26"/>
        <v>0</v>
      </c>
      <c r="AE225" s="84">
        <f t="shared" si="28"/>
        <v>0</v>
      </c>
    </row>
    <row r="226" spans="6:31" hidden="1">
      <c r="F226" s="769">
        <v>432</v>
      </c>
      <c r="G226" s="770" t="s">
        <v>4117</v>
      </c>
      <c r="H226" s="853">
        <v>0</v>
      </c>
      <c r="J226" s="751" t="e">
        <f t="shared" si="34"/>
        <v>#DIV/0!</v>
      </c>
      <c r="K226" s="750">
        <f t="shared" si="35"/>
        <v>0</v>
      </c>
      <c r="L226" s="752">
        <v>0</v>
      </c>
      <c r="M226" s="752">
        <v>0</v>
      </c>
      <c r="O226" s="752">
        <f t="shared" si="29"/>
        <v>0</v>
      </c>
      <c r="P226" s="752">
        <f t="shared" si="30"/>
        <v>0</v>
      </c>
      <c r="Q226" s="752">
        <f t="shared" si="31"/>
        <v>0</v>
      </c>
      <c r="R226" s="753" t="e">
        <f t="shared" si="32"/>
        <v>#DIV/0!</v>
      </c>
      <c r="S226" s="752">
        <f t="shared" si="33"/>
        <v>0</v>
      </c>
      <c r="Z226" s="813">
        <f t="shared" si="27"/>
        <v>0</v>
      </c>
      <c r="AA226" s="814">
        <v>0</v>
      </c>
      <c r="AB226" s="84">
        <f t="shared" si="26"/>
        <v>0</v>
      </c>
      <c r="AE226" s="84">
        <f t="shared" si="28"/>
        <v>0</v>
      </c>
    </row>
    <row r="227" spans="6:31" hidden="1">
      <c r="F227" s="769">
        <v>433</v>
      </c>
      <c r="G227" s="770" t="s">
        <v>4118</v>
      </c>
      <c r="H227" s="853">
        <v>0</v>
      </c>
      <c r="J227" s="751" t="e">
        <f t="shared" si="34"/>
        <v>#DIV/0!</v>
      </c>
      <c r="K227" s="750">
        <f t="shared" si="35"/>
        <v>0</v>
      </c>
      <c r="L227" s="752">
        <v>0</v>
      </c>
      <c r="M227" s="752">
        <v>0</v>
      </c>
      <c r="O227" s="752">
        <f t="shared" si="29"/>
        <v>0</v>
      </c>
      <c r="P227" s="752">
        <f t="shared" si="30"/>
        <v>0</v>
      </c>
      <c r="Q227" s="752">
        <f t="shared" si="31"/>
        <v>0</v>
      </c>
      <c r="R227" s="753" t="e">
        <f t="shared" si="32"/>
        <v>#DIV/0!</v>
      </c>
      <c r="S227" s="752">
        <f t="shared" si="33"/>
        <v>0</v>
      </c>
      <c r="Z227" s="813">
        <f t="shared" si="27"/>
        <v>0</v>
      </c>
      <c r="AA227" s="814">
        <v>0</v>
      </c>
      <c r="AB227" s="84">
        <f t="shared" si="26"/>
        <v>0</v>
      </c>
      <c r="AE227" s="84">
        <f t="shared" si="28"/>
        <v>0</v>
      </c>
    </row>
    <row r="228" spans="6:31" hidden="1">
      <c r="F228" s="769">
        <v>434</v>
      </c>
      <c r="G228" s="770" t="s">
        <v>4119</v>
      </c>
      <c r="H228" s="853">
        <v>0</v>
      </c>
      <c r="J228" s="751" t="e">
        <f t="shared" si="34"/>
        <v>#DIV/0!</v>
      </c>
      <c r="K228" s="750">
        <f t="shared" si="35"/>
        <v>0</v>
      </c>
      <c r="L228" s="752">
        <v>0</v>
      </c>
      <c r="M228" s="752">
        <v>0</v>
      </c>
      <c r="O228" s="752">
        <f t="shared" si="29"/>
        <v>0</v>
      </c>
      <c r="P228" s="752">
        <f t="shared" si="30"/>
        <v>0</v>
      </c>
      <c r="Q228" s="752">
        <f t="shared" si="31"/>
        <v>0</v>
      </c>
      <c r="R228" s="753" t="e">
        <f t="shared" si="32"/>
        <v>#DIV/0!</v>
      </c>
      <c r="S228" s="752">
        <f t="shared" si="33"/>
        <v>0</v>
      </c>
      <c r="Z228" s="813">
        <f t="shared" si="27"/>
        <v>0</v>
      </c>
      <c r="AA228" s="814">
        <v>0</v>
      </c>
      <c r="AB228" s="84">
        <f t="shared" si="26"/>
        <v>0</v>
      </c>
      <c r="AE228" s="84">
        <f t="shared" si="28"/>
        <v>0</v>
      </c>
    </row>
    <row r="229" spans="6:31" hidden="1">
      <c r="F229" s="769">
        <v>435</v>
      </c>
      <c r="G229" s="770" t="s">
        <v>3792</v>
      </c>
      <c r="H229" s="853">
        <v>0</v>
      </c>
      <c r="J229" s="751" t="e">
        <f t="shared" si="34"/>
        <v>#DIV/0!</v>
      </c>
      <c r="K229" s="750">
        <f t="shared" si="35"/>
        <v>0</v>
      </c>
      <c r="L229" s="752">
        <v>0</v>
      </c>
      <c r="M229" s="752">
        <v>0</v>
      </c>
      <c r="O229" s="752">
        <f t="shared" si="29"/>
        <v>0</v>
      </c>
      <c r="P229" s="752">
        <f t="shared" si="30"/>
        <v>0</v>
      </c>
      <c r="Q229" s="752">
        <f t="shared" si="31"/>
        <v>0</v>
      </c>
      <c r="R229" s="753" t="e">
        <f t="shared" si="32"/>
        <v>#DIV/0!</v>
      </c>
      <c r="S229" s="752">
        <f t="shared" si="33"/>
        <v>0</v>
      </c>
      <c r="Z229" s="813">
        <f t="shared" si="27"/>
        <v>0</v>
      </c>
      <c r="AA229" s="814">
        <v>0</v>
      </c>
      <c r="AB229" s="84">
        <f t="shared" si="26"/>
        <v>0</v>
      </c>
      <c r="AE229" s="84">
        <f t="shared" si="28"/>
        <v>0</v>
      </c>
    </row>
    <row r="230" spans="6:31" hidden="1">
      <c r="F230" s="769">
        <v>441</v>
      </c>
      <c r="G230" s="770" t="s">
        <v>4120</v>
      </c>
      <c r="H230" s="853">
        <v>0</v>
      </c>
      <c r="J230" s="751" t="e">
        <f t="shared" si="34"/>
        <v>#DIV/0!</v>
      </c>
      <c r="K230" s="750">
        <f t="shared" si="35"/>
        <v>0</v>
      </c>
      <c r="L230" s="752">
        <v>0</v>
      </c>
      <c r="M230" s="752">
        <v>0</v>
      </c>
      <c r="O230" s="752">
        <f t="shared" si="29"/>
        <v>0</v>
      </c>
      <c r="P230" s="752">
        <f t="shared" si="30"/>
        <v>0</v>
      </c>
      <c r="Q230" s="752">
        <f t="shared" si="31"/>
        <v>0</v>
      </c>
      <c r="R230" s="753" t="e">
        <f t="shared" si="32"/>
        <v>#DIV/0!</v>
      </c>
      <c r="S230" s="752">
        <f t="shared" si="33"/>
        <v>0</v>
      </c>
      <c r="Z230" s="813">
        <f t="shared" si="27"/>
        <v>0</v>
      </c>
      <c r="AA230" s="814">
        <v>0</v>
      </c>
      <c r="AB230" s="84">
        <f t="shared" si="26"/>
        <v>0</v>
      </c>
      <c r="AE230" s="84">
        <f t="shared" si="28"/>
        <v>0</v>
      </c>
    </row>
    <row r="231" spans="6:31" hidden="1">
      <c r="F231" s="769">
        <v>442</v>
      </c>
      <c r="G231" s="770" t="s">
        <v>4121</v>
      </c>
      <c r="H231" s="853">
        <v>0</v>
      </c>
      <c r="J231" s="751" t="e">
        <f t="shared" si="34"/>
        <v>#DIV/0!</v>
      </c>
      <c r="K231" s="750">
        <f t="shared" si="35"/>
        <v>0</v>
      </c>
      <c r="L231" s="752">
        <v>0</v>
      </c>
      <c r="M231" s="752">
        <v>0</v>
      </c>
      <c r="O231" s="752">
        <f t="shared" si="29"/>
        <v>0</v>
      </c>
      <c r="P231" s="752">
        <f t="shared" si="30"/>
        <v>0</v>
      </c>
      <c r="Q231" s="752">
        <f t="shared" si="31"/>
        <v>0</v>
      </c>
      <c r="R231" s="753" t="e">
        <f t="shared" si="32"/>
        <v>#DIV/0!</v>
      </c>
      <c r="S231" s="752">
        <f t="shared" si="33"/>
        <v>0</v>
      </c>
      <c r="Z231" s="813">
        <f t="shared" si="27"/>
        <v>0</v>
      </c>
      <c r="AA231" s="814">
        <v>0</v>
      </c>
      <c r="AB231" s="84">
        <f t="shared" si="26"/>
        <v>0</v>
      </c>
      <c r="AE231" s="84">
        <f t="shared" si="28"/>
        <v>0</v>
      </c>
    </row>
    <row r="232" spans="6:31" hidden="1">
      <c r="F232" s="769">
        <v>443</v>
      </c>
      <c r="G232" s="770" t="s">
        <v>3797</v>
      </c>
      <c r="H232" s="853">
        <v>0</v>
      </c>
      <c r="J232" s="751" t="e">
        <f t="shared" si="34"/>
        <v>#DIV/0!</v>
      </c>
      <c r="K232" s="750">
        <f t="shared" si="35"/>
        <v>0</v>
      </c>
      <c r="L232" s="752">
        <v>0</v>
      </c>
      <c r="M232" s="752">
        <v>0</v>
      </c>
      <c r="O232" s="752">
        <f t="shared" si="29"/>
        <v>0</v>
      </c>
      <c r="P232" s="752">
        <f t="shared" si="30"/>
        <v>0</v>
      </c>
      <c r="Q232" s="752">
        <f t="shared" si="31"/>
        <v>0</v>
      </c>
      <c r="R232" s="753" t="e">
        <f t="shared" si="32"/>
        <v>#DIV/0!</v>
      </c>
      <c r="S232" s="752">
        <f t="shared" si="33"/>
        <v>0</v>
      </c>
      <c r="Z232" s="813">
        <f t="shared" si="27"/>
        <v>0</v>
      </c>
      <c r="AA232" s="814">
        <v>0</v>
      </c>
      <c r="AB232" s="84">
        <f t="shared" si="26"/>
        <v>0</v>
      </c>
      <c r="AE232" s="84">
        <f t="shared" si="28"/>
        <v>0</v>
      </c>
    </row>
    <row r="233" spans="6:31" hidden="1">
      <c r="F233" s="769">
        <v>444</v>
      </c>
      <c r="G233" s="770" t="s">
        <v>3798</v>
      </c>
      <c r="H233" s="853">
        <v>0</v>
      </c>
      <c r="J233" s="751" t="e">
        <f t="shared" si="34"/>
        <v>#DIV/0!</v>
      </c>
      <c r="K233" s="750">
        <f t="shared" si="35"/>
        <v>0</v>
      </c>
      <c r="L233" s="752">
        <v>0</v>
      </c>
      <c r="M233" s="752">
        <v>0</v>
      </c>
      <c r="O233" s="752">
        <f t="shared" si="29"/>
        <v>0</v>
      </c>
      <c r="P233" s="752">
        <f t="shared" si="30"/>
        <v>0</v>
      </c>
      <c r="Q233" s="752">
        <f t="shared" si="31"/>
        <v>0</v>
      </c>
      <c r="R233" s="753" t="e">
        <f t="shared" si="32"/>
        <v>#DIV/0!</v>
      </c>
      <c r="S233" s="752">
        <f t="shared" si="33"/>
        <v>0</v>
      </c>
      <c r="Z233" s="813">
        <f t="shared" si="27"/>
        <v>0</v>
      </c>
      <c r="AA233" s="814">
        <v>0</v>
      </c>
      <c r="AB233" s="84">
        <f t="shared" si="26"/>
        <v>0</v>
      </c>
      <c r="AE233" s="84">
        <f t="shared" si="28"/>
        <v>0</v>
      </c>
    </row>
    <row r="234" spans="6:31" ht="30" hidden="1">
      <c r="F234" s="769">
        <v>4511</v>
      </c>
      <c r="G234" s="857" t="s">
        <v>1691</v>
      </c>
      <c r="H234" s="853">
        <v>0</v>
      </c>
      <c r="J234" s="751" t="e">
        <f t="shared" si="34"/>
        <v>#DIV/0!</v>
      </c>
      <c r="K234" s="750">
        <f t="shared" si="35"/>
        <v>0</v>
      </c>
      <c r="L234" s="752">
        <v>0</v>
      </c>
      <c r="M234" s="752">
        <v>0</v>
      </c>
      <c r="O234" s="752">
        <f t="shared" si="29"/>
        <v>0</v>
      </c>
      <c r="P234" s="752">
        <f t="shared" si="30"/>
        <v>0</v>
      </c>
      <c r="Q234" s="752">
        <f t="shared" si="31"/>
        <v>0</v>
      </c>
      <c r="R234" s="753" t="e">
        <f t="shared" si="32"/>
        <v>#DIV/0!</v>
      </c>
      <c r="S234" s="752">
        <f t="shared" si="33"/>
        <v>0</v>
      </c>
      <c r="Z234" s="813">
        <f t="shared" si="27"/>
        <v>0</v>
      </c>
      <c r="AA234" s="814">
        <v>0</v>
      </c>
      <c r="AB234" s="84">
        <f t="shared" si="26"/>
        <v>0</v>
      </c>
      <c r="AE234" s="84">
        <f t="shared" si="28"/>
        <v>0</v>
      </c>
    </row>
    <row r="235" spans="6:31" ht="30" hidden="1">
      <c r="F235" s="769">
        <v>4512</v>
      </c>
      <c r="G235" s="857" t="s">
        <v>1700</v>
      </c>
      <c r="H235" s="853">
        <v>0</v>
      </c>
      <c r="J235" s="751" t="e">
        <f t="shared" si="34"/>
        <v>#DIV/0!</v>
      </c>
      <c r="K235" s="750">
        <f t="shared" si="35"/>
        <v>0</v>
      </c>
      <c r="L235" s="752">
        <v>0</v>
      </c>
      <c r="M235" s="752">
        <v>0</v>
      </c>
      <c r="O235" s="752">
        <f t="shared" si="29"/>
        <v>0</v>
      </c>
      <c r="P235" s="752">
        <f t="shared" si="30"/>
        <v>0</v>
      </c>
      <c r="Q235" s="752">
        <f t="shared" si="31"/>
        <v>0</v>
      </c>
      <c r="R235" s="753" t="e">
        <f t="shared" si="32"/>
        <v>#DIV/0!</v>
      </c>
      <c r="S235" s="752">
        <f t="shared" si="33"/>
        <v>0</v>
      </c>
      <c r="Z235" s="813">
        <f t="shared" si="27"/>
        <v>0</v>
      </c>
      <c r="AA235" s="814">
        <v>0</v>
      </c>
      <c r="AB235" s="84">
        <f t="shared" si="26"/>
        <v>0</v>
      </c>
      <c r="AE235" s="84">
        <f t="shared" si="28"/>
        <v>0</v>
      </c>
    </row>
    <row r="236" spans="6:31" ht="30" hidden="1">
      <c r="F236" s="769">
        <v>452</v>
      </c>
      <c r="G236" s="770" t="s">
        <v>4122</v>
      </c>
      <c r="H236" s="853">
        <v>0</v>
      </c>
      <c r="J236" s="751" t="e">
        <f t="shared" si="34"/>
        <v>#DIV/0!</v>
      </c>
      <c r="K236" s="750">
        <f t="shared" si="35"/>
        <v>0</v>
      </c>
      <c r="L236" s="752">
        <v>0</v>
      </c>
      <c r="M236" s="752">
        <v>0</v>
      </c>
      <c r="O236" s="752">
        <f t="shared" si="29"/>
        <v>0</v>
      </c>
      <c r="P236" s="752">
        <f t="shared" si="30"/>
        <v>0</v>
      </c>
      <c r="Q236" s="752">
        <f t="shared" si="31"/>
        <v>0</v>
      </c>
      <c r="R236" s="753" t="e">
        <f t="shared" si="32"/>
        <v>#DIV/0!</v>
      </c>
      <c r="S236" s="752">
        <f t="shared" si="33"/>
        <v>0</v>
      </c>
      <c r="Z236" s="813">
        <f t="shared" si="27"/>
        <v>0</v>
      </c>
      <c r="AA236" s="814">
        <v>0</v>
      </c>
      <c r="AB236" s="84">
        <f t="shared" si="26"/>
        <v>0</v>
      </c>
      <c r="AE236" s="84">
        <f t="shared" si="28"/>
        <v>0</v>
      </c>
    </row>
    <row r="237" spans="6:31" hidden="1">
      <c r="F237" s="769">
        <v>453</v>
      </c>
      <c r="G237" s="770" t="s">
        <v>4123</v>
      </c>
      <c r="H237" s="853">
        <v>0</v>
      </c>
      <c r="J237" s="751" t="e">
        <f t="shared" si="34"/>
        <v>#DIV/0!</v>
      </c>
      <c r="K237" s="750">
        <f t="shared" si="35"/>
        <v>0</v>
      </c>
      <c r="L237" s="752">
        <v>0</v>
      </c>
      <c r="M237" s="752">
        <v>0</v>
      </c>
      <c r="O237" s="752">
        <f t="shared" si="29"/>
        <v>0</v>
      </c>
      <c r="P237" s="752">
        <f t="shared" si="30"/>
        <v>0</v>
      </c>
      <c r="Q237" s="752">
        <f t="shared" si="31"/>
        <v>0</v>
      </c>
      <c r="R237" s="753" t="e">
        <f t="shared" si="32"/>
        <v>#DIV/0!</v>
      </c>
      <c r="S237" s="752">
        <f t="shared" si="33"/>
        <v>0</v>
      </c>
      <c r="Z237" s="813">
        <f t="shared" si="27"/>
        <v>0</v>
      </c>
      <c r="AA237" s="814">
        <v>0</v>
      </c>
      <c r="AB237" s="84">
        <f t="shared" si="26"/>
        <v>0</v>
      </c>
      <c r="AE237" s="84">
        <f t="shared" si="28"/>
        <v>0</v>
      </c>
    </row>
    <row r="238" spans="6:31" hidden="1">
      <c r="F238" s="769">
        <v>454</v>
      </c>
      <c r="G238" s="770" t="s">
        <v>3803</v>
      </c>
      <c r="H238" s="853">
        <v>0</v>
      </c>
      <c r="J238" s="751" t="e">
        <f t="shared" si="34"/>
        <v>#DIV/0!</v>
      </c>
      <c r="K238" s="750">
        <f t="shared" si="35"/>
        <v>0</v>
      </c>
      <c r="L238" s="752">
        <v>0</v>
      </c>
      <c r="M238" s="752">
        <v>0</v>
      </c>
      <c r="O238" s="752">
        <f t="shared" si="29"/>
        <v>0</v>
      </c>
      <c r="P238" s="752">
        <f t="shared" si="30"/>
        <v>0</v>
      </c>
      <c r="Q238" s="752">
        <f t="shared" si="31"/>
        <v>0</v>
      </c>
      <c r="R238" s="753" t="e">
        <f t="shared" si="32"/>
        <v>#DIV/0!</v>
      </c>
      <c r="S238" s="752">
        <f t="shared" si="33"/>
        <v>0</v>
      </c>
      <c r="Z238" s="813">
        <f t="shared" si="27"/>
        <v>0</v>
      </c>
      <c r="AA238" s="814">
        <v>0</v>
      </c>
      <c r="AB238" s="84">
        <f t="shared" si="26"/>
        <v>0</v>
      </c>
      <c r="AE238" s="84">
        <f t="shared" si="28"/>
        <v>0</v>
      </c>
    </row>
    <row r="239" spans="6:31" hidden="1">
      <c r="F239" s="769">
        <v>461</v>
      </c>
      <c r="G239" s="770" t="s">
        <v>4104</v>
      </c>
      <c r="H239" s="853">
        <v>0</v>
      </c>
      <c r="J239" s="751" t="e">
        <f t="shared" si="34"/>
        <v>#DIV/0!</v>
      </c>
      <c r="K239" s="750">
        <f t="shared" si="35"/>
        <v>0</v>
      </c>
      <c r="L239" s="752">
        <v>0</v>
      </c>
      <c r="M239" s="752">
        <v>0</v>
      </c>
      <c r="O239" s="752">
        <f t="shared" si="29"/>
        <v>0</v>
      </c>
      <c r="P239" s="752">
        <f t="shared" si="30"/>
        <v>0</v>
      </c>
      <c r="Q239" s="752">
        <f t="shared" si="31"/>
        <v>0</v>
      </c>
      <c r="R239" s="753" t="e">
        <f t="shared" si="32"/>
        <v>#DIV/0!</v>
      </c>
      <c r="S239" s="752">
        <f t="shared" si="33"/>
        <v>0</v>
      </c>
      <c r="Z239" s="813">
        <f t="shared" si="27"/>
        <v>0</v>
      </c>
      <c r="AA239" s="814">
        <v>0</v>
      </c>
      <c r="AB239" s="84">
        <f t="shared" si="26"/>
        <v>0</v>
      </c>
      <c r="AE239" s="84">
        <f t="shared" si="28"/>
        <v>0</v>
      </c>
    </row>
    <row r="240" spans="6:31" ht="30" hidden="1">
      <c r="F240" s="769">
        <v>462</v>
      </c>
      <c r="G240" s="770" t="s">
        <v>3806</v>
      </c>
      <c r="H240" s="853">
        <v>0</v>
      </c>
      <c r="J240" s="751" t="e">
        <f t="shared" si="34"/>
        <v>#DIV/0!</v>
      </c>
      <c r="K240" s="750">
        <f t="shared" si="35"/>
        <v>0</v>
      </c>
      <c r="L240" s="752">
        <v>0</v>
      </c>
      <c r="M240" s="752">
        <v>0</v>
      </c>
      <c r="O240" s="752">
        <f t="shared" si="29"/>
        <v>0</v>
      </c>
      <c r="P240" s="752">
        <f t="shared" si="30"/>
        <v>0</v>
      </c>
      <c r="Q240" s="752">
        <f t="shared" si="31"/>
        <v>0</v>
      </c>
      <c r="R240" s="753" t="e">
        <f t="shared" si="32"/>
        <v>#DIV/0!</v>
      </c>
      <c r="S240" s="752">
        <f t="shared" si="33"/>
        <v>0</v>
      </c>
      <c r="Z240" s="813">
        <f t="shared" si="27"/>
        <v>0</v>
      </c>
      <c r="AA240" s="814">
        <v>0</v>
      </c>
      <c r="AB240" s="84">
        <f t="shared" si="26"/>
        <v>0</v>
      </c>
      <c r="AE240" s="84">
        <f t="shared" si="28"/>
        <v>0</v>
      </c>
    </row>
    <row r="241" spans="5:31" hidden="1">
      <c r="F241" s="769">
        <v>4631</v>
      </c>
      <c r="G241" s="770" t="s">
        <v>3807</v>
      </c>
      <c r="H241" s="853">
        <v>0</v>
      </c>
      <c r="J241" s="751" t="e">
        <f t="shared" si="34"/>
        <v>#DIV/0!</v>
      </c>
      <c r="K241" s="750">
        <f t="shared" si="35"/>
        <v>0</v>
      </c>
      <c r="L241" s="752">
        <v>0</v>
      </c>
      <c r="M241" s="752">
        <v>0</v>
      </c>
      <c r="O241" s="752">
        <f t="shared" si="29"/>
        <v>0</v>
      </c>
      <c r="P241" s="752">
        <f t="shared" si="30"/>
        <v>0</v>
      </c>
      <c r="Q241" s="752">
        <f t="shared" si="31"/>
        <v>0</v>
      </c>
      <c r="R241" s="753" t="e">
        <f t="shared" si="32"/>
        <v>#DIV/0!</v>
      </c>
      <c r="S241" s="752">
        <f t="shared" si="33"/>
        <v>0</v>
      </c>
      <c r="Z241" s="813">
        <f t="shared" si="27"/>
        <v>0</v>
      </c>
      <c r="AA241" s="814">
        <v>0</v>
      </c>
      <c r="AB241" s="84">
        <f t="shared" si="26"/>
        <v>0</v>
      </c>
      <c r="AE241" s="84">
        <f t="shared" si="28"/>
        <v>0</v>
      </c>
    </row>
    <row r="242" spans="5:31" hidden="1">
      <c r="F242" s="769">
        <v>4632</v>
      </c>
      <c r="G242" s="770" t="s">
        <v>3808</v>
      </c>
      <c r="H242" s="853">
        <v>0</v>
      </c>
      <c r="J242" s="751" t="e">
        <f t="shared" si="34"/>
        <v>#DIV/0!</v>
      </c>
      <c r="K242" s="750">
        <f t="shared" si="35"/>
        <v>0</v>
      </c>
      <c r="L242" s="752">
        <v>0</v>
      </c>
      <c r="M242" s="752">
        <v>0</v>
      </c>
      <c r="O242" s="752">
        <f t="shared" si="29"/>
        <v>0</v>
      </c>
      <c r="P242" s="752">
        <f t="shared" si="30"/>
        <v>0</v>
      </c>
      <c r="Q242" s="752">
        <f t="shared" si="31"/>
        <v>0</v>
      </c>
      <c r="R242" s="753" t="e">
        <f t="shared" si="32"/>
        <v>#DIV/0!</v>
      </c>
      <c r="S242" s="752">
        <f t="shared" si="33"/>
        <v>0</v>
      </c>
      <c r="Z242" s="813">
        <f t="shared" si="27"/>
        <v>0</v>
      </c>
      <c r="AA242" s="814">
        <v>0</v>
      </c>
      <c r="AB242" s="84">
        <f t="shared" si="26"/>
        <v>0</v>
      </c>
      <c r="AE242" s="84">
        <f t="shared" si="28"/>
        <v>0</v>
      </c>
    </row>
    <row r="243" spans="5:31" ht="30" hidden="1">
      <c r="F243" s="769">
        <v>464</v>
      </c>
      <c r="G243" s="770" t="s">
        <v>3809</v>
      </c>
      <c r="H243" s="853">
        <v>0</v>
      </c>
      <c r="J243" s="751" t="e">
        <f t="shared" si="34"/>
        <v>#DIV/0!</v>
      </c>
      <c r="K243" s="750">
        <f t="shared" si="35"/>
        <v>0</v>
      </c>
      <c r="L243" s="752">
        <v>0</v>
      </c>
      <c r="M243" s="752">
        <v>0</v>
      </c>
      <c r="O243" s="752">
        <f t="shared" si="29"/>
        <v>0</v>
      </c>
      <c r="P243" s="752">
        <f t="shared" si="30"/>
        <v>0</v>
      </c>
      <c r="Q243" s="752">
        <f t="shared" si="31"/>
        <v>0</v>
      </c>
      <c r="R243" s="753" t="e">
        <f t="shared" si="32"/>
        <v>#DIV/0!</v>
      </c>
      <c r="S243" s="752">
        <f t="shared" si="33"/>
        <v>0</v>
      </c>
      <c r="Z243" s="813">
        <f t="shared" si="27"/>
        <v>0</v>
      </c>
      <c r="AA243" s="814">
        <v>0</v>
      </c>
      <c r="AB243" s="84">
        <f t="shared" si="26"/>
        <v>0</v>
      </c>
      <c r="AE243" s="84">
        <f t="shared" si="28"/>
        <v>0</v>
      </c>
    </row>
    <row r="244" spans="5:31" hidden="1">
      <c r="E244" s="858"/>
      <c r="F244" s="769">
        <v>465</v>
      </c>
      <c r="G244" s="770" t="s">
        <v>4105</v>
      </c>
      <c r="H244" s="853">
        <v>0</v>
      </c>
      <c r="I244" s="750">
        <v>0</v>
      </c>
      <c r="J244" s="751" t="e">
        <f t="shared" si="34"/>
        <v>#DIV/0!</v>
      </c>
      <c r="K244" s="750">
        <f t="shared" si="35"/>
        <v>0</v>
      </c>
      <c r="L244" s="752">
        <v>0</v>
      </c>
      <c r="M244" s="752">
        <v>0</v>
      </c>
      <c r="O244" s="752">
        <f t="shared" si="29"/>
        <v>0</v>
      </c>
      <c r="P244" s="752">
        <f t="shared" si="30"/>
        <v>0</v>
      </c>
      <c r="Q244" s="752">
        <f t="shared" si="31"/>
        <v>0</v>
      </c>
      <c r="R244" s="753" t="e">
        <f t="shared" si="32"/>
        <v>#DIV/0!</v>
      </c>
      <c r="S244" s="752">
        <f t="shared" si="33"/>
        <v>0</v>
      </c>
      <c r="Z244" s="813">
        <f t="shared" si="27"/>
        <v>0</v>
      </c>
      <c r="AA244" s="814">
        <v>323000</v>
      </c>
      <c r="AB244" s="84">
        <f t="shared" si="26"/>
        <v>-323000</v>
      </c>
      <c r="AE244" s="84">
        <f t="shared" si="28"/>
        <v>-323000</v>
      </c>
    </row>
    <row r="245" spans="5:31" hidden="1">
      <c r="F245" s="769">
        <v>482</v>
      </c>
      <c r="G245" s="770" t="s">
        <v>4125</v>
      </c>
      <c r="H245" s="853">
        <v>0</v>
      </c>
      <c r="I245" s="750">
        <v>0</v>
      </c>
      <c r="K245" s="750">
        <f t="shared" si="35"/>
        <v>0</v>
      </c>
      <c r="L245" s="752">
        <v>0</v>
      </c>
      <c r="M245" s="752">
        <v>0</v>
      </c>
      <c r="O245" s="752">
        <f t="shared" si="29"/>
        <v>0</v>
      </c>
      <c r="P245" s="752">
        <f t="shared" si="30"/>
        <v>0</v>
      </c>
      <c r="Q245" s="752">
        <f t="shared" si="31"/>
        <v>0</v>
      </c>
      <c r="R245" s="753" t="e">
        <f t="shared" si="32"/>
        <v>#DIV/0!</v>
      </c>
      <c r="S245" s="752">
        <f t="shared" si="33"/>
        <v>0</v>
      </c>
      <c r="V245" s="203">
        <f>I245/10*12</f>
        <v>0</v>
      </c>
      <c r="W245" s="203">
        <f>H245-V245</f>
        <v>0</v>
      </c>
      <c r="Z245" s="813">
        <f>H245-X245+Y245</f>
        <v>0</v>
      </c>
      <c r="AB245" s="84">
        <f t="shared" si="26"/>
        <v>0</v>
      </c>
    </row>
    <row r="246" spans="5:31" hidden="1">
      <c r="F246" s="769">
        <v>483</v>
      </c>
      <c r="G246" s="859" t="s">
        <v>4126</v>
      </c>
      <c r="H246" s="853">
        <v>0</v>
      </c>
      <c r="I246" s="750">
        <v>0</v>
      </c>
      <c r="K246" s="750">
        <f t="shared" si="35"/>
        <v>0</v>
      </c>
      <c r="L246" s="752">
        <v>0</v>
      </c>
      <c r="M246" s="752">
        <v>0</v>
      </c>
      <c r="O246" s="752">
        <f t="shared" si="29"/>
        <v>0</v>
      </c>
      <c r="P246" s="752">
        <f t="shared" si="30"/>
        <v>0</v>
      </c>
      <c r="Q246" s="752">
        <f t="shared" si="31"/>
        <v>0</v>
      </c>
      <c r="R246" s="753" t="e">
        <f t="shared" si="32"/>
        <v>#DIV/0!</v>
      </c>
      <c r="S246" s="752">
        <f t="shared" si="33"/>
        <v>0</v>
      </c>
      <c r="V246" s="203">
        <f>I246/10*12</f>
        <v>0</v>
      </c>
      <c r="W246" s="203">
        <f>H246-V246</f>
        <v>0</v>
      </c>
      <c r="Z246" s="813">
        <f>H246-X246+Y246</f>
        <v>0</v>
      </c>
      <c r="AB246" s="84">
        <f t="shared" si="26"/>
        <v>0</v>
      </c>
    </row>
    <row r="247" spans="5:31" ht="45" hidden="1">
      <c r="F247" s="769">
        <v>484</v>
      </c>
      <c r="G247" s="770" t="s">
        <v>4127</v>
      </c>
      <c r="S247" s="752">
        <f t="shared" ref="S247:S268" si="36">SUM(H247:L247)</f>
        <v>0</v>
      </c>
      <c r="AB247" s="84">
        <f t="shared" si="26"/>
        <v>0</v>
      </c>
    </row>
    <row r="248" spans="5:31" ht="30" hidden="1">
      <c r="F248" s="769">
        <v>485</v>
      </c>
      <c r="G248" s="770" t="s">
        <v>4128</v>
      </c>
      <c r="S248" s="752">
        <f t="shared" si="36"/>
        <v>0</v>
      </c>
      <c r="AB248" s="84">
        <f t="shared" si="26"/>
        <v>0</v>
      </c>
    </row>
    <row r="249" spans="5:31" ht="30" hidden="1">
      <c r="F249" s="769">
        <v>489</v>
      </c>
      <c r="G249" s="770" t="s">
        <v>3821</v>
      </c>
      <c r="S249" s="752">
        <f t="shared" si="36"/>
        <v>0</v>
      </c>
      <c r="AB249" s="84">
        <f t="shared" si="26"/>
        <v>0</v>
      </c>
    </row>
    <row r="250" spans="5:31" ht="30" hidden="1">
      <c r="F250" s="769">
        <v>494</v>
      </c>
      <c r="G250" s="770" t="s">
        <v>4106</v>
      </c>
      <c r="S250" s="752">
        <f t="shared" si="36"/>
        <v>0</v>
      </c>
      <c r="AB250" s="84">
        <f t="shared" si="26"/>
        <v>0</v>
      </c>
    </row>
    <row r="251" spans="5:31" ht="30" hidden="1">
      <c r="F251" s="769">
        <v>495</v>
      </c>
      <c r="G251" s="770" t="s">
        <v>4107</v>
      </c>
      <c r="S251" s="752">
        <f t="shared" si="36"/>
        <v>0</v>
      </c>
      <c r="AB251" s="84">
        <f t="shared" si="26"/>
        <v>0</v>
      </c>
    </row>
    <row r="252" spans="5:31" ht="45" hidden="1">
      <c r="F252" s="769">
        <v>496</v>
      </c>
      <c r="G252" s="770" t="s">
        <v>4108</v>
      </c>
      <c r="S252" s="752">
        <f t="shared" si="36"/>
        <v>0</v>
      </c>
      <c r="AB252" s="84">
        <f t="shared" si="26"/>
        <v>0</v>
      </c>
    </row>
    <row r="253" spans="5:31" ht="30" hidden="1">
      <c r="F253" s="769">
        <v>499</v>
      </c>
      <c r="G253" s="770" t="s">
        <v>4109</v>
      </c>
      <c r="S253" s="752">
        <f t="shared" si="36"/>
        <v>0</v>
      </c>
      <c r="AB253" s="84">
        <f t="shared" si="26"/>
        <v>0</v>
      </c>
    </row>
    <row r="254" spans="5:31" hidden="1">
      <c r="F254" s="769">
        <v>511</v>
      </c>
      <c r="G254" s="859" t="s">
        <v>4129</v>
      </c>
      <c r="S254" s="752">
        <f t="shared" si="36"/>
        <v>0</v>
      </c>
      <c r="AB254" s="84">
        <f t="shared" si="26"/>
        <v>0</v>
      </c>
    </row>
    <row r="255" spans="5:31" hidden="1">
      <c r="F255" s="769">
        <v>512</v>
      </c>
      <c r="G255" s="859" t="s">
        <v>4130</v>
      </c>
      <c r="S255" s="752">
        <f t="shared" si="36"/>
        <v>0</v>
      </c>
      <c r="AB255" s="84">
        <f t="shared" si="26"/>
        <v>0</v>
      </c>
    </row>
    <row r="256" spans="5:31" hidden="1">
      <c r="F256" s="769">
        <v>513</v>
      </c>
      <c r="G256" s="859" t="s">
        <v>4131</v>
      </c>
      <c r="S256" s="752">
        <f t="shared" si="36"/>
        <v>0</v>
      </c>
      <c r="AB256" s="84">
        <f t="shared" si="26"/>
        <v>0</v>
      </c>
    </row>
    <row r="257" spans="5:28" hidden="1">
      <c r="F257" s="769">
        <v>514</v>
      </c>
      <c r="G257" s="770" t="s">
        <v>4132</v>
      </c>
      <c r="S257" s="752">
        <f t="shared" si="36"/>
        <v>0</v>
      </c>
      <c r="AB257" s="84">
        <f t="shared" si="26"/>
        <v>0</v>
      </c>
    </row>
    <row r="258" spans="5:28" hidden="1">
      <c r="F258" s="769">
        <v>515</v>
      </c>
      <c r="G258" s="770" t="s">
        <v>3832</v>
      </c>
      <c r="S258" s="752">
        <f t="shared" si="36"/>
        <v>0</v>
      </c>
      <c r="AB258" s="84">
        <f t="shared" si="26"/>
        <v>0</v>
      </c>
    </row>
    <row r="259" spans="5:28" hidden="1">
      <c r="F259" s="769">
        <v>521</v>
      </c>
      <c r="G259" s="770" t="s">
        <v>4133</v>
      </c>
      <c r="S259" s="752">
        <f t="shared" si="36"/>
        <v>0</v>
      </c>
      <c r="AB259" s="84">
        <f t="shared" si="26"/>
        <v>0</v>
      </c>
    </row>
    <row r="260" spans="5:28" hidden="1">
      <c r="F260" s="769">
        <v>522</v>
      </c>
      <c r="G260" s="770" t="s">
        <v>4134</v>
      </c>
      <c r="S260" s="752">
        <f t="shared" si="36"/>
        <v>0</v>
      </c>
      <c r="AB260" s="84">
        <f t="shared" si="26"/>
        <v>0</v>
      </c>
    </row>
    <row r="261" spans="5:28" hidden="1">
      <c r="F261" s="769">
        <v>523</v>
      </c>
      <c r="G261" s="770" t="s">
        <v>3837</v>
      </c>
      <c r="S261" s="752">
        <f t="shared" si="36"/>
        <v>0</v>
      </c>
      <c r="AB261" s="84">
        <f t="shared" si="26"/>
        <v>0</v>
      </c>
    </row>
    <row r="262" spans="5:28" hidden="1">
      <c r="F262" s="769">
        <v>531</v>
      </c>
      <c r="G262" s="770" t="s">
        <v>4110</v>
      </c>
      <c r="S262" s="752">
        <f t="shared" si="36"/>
        <v>0</v>
      </c>
      <c r="AB262" s="84">
        <f t="shared" si="26"/>
        <v>0</v>
      </c>
    </row>
    <row r="263" spans="5:28" hidden="1">
      <c r="F263" s="769">
        <v>541</v>
      </c>
      <c r="G263" s="770" t="s">
        <v>4135</v>
      </c>
      <c r="S263" s="752">
        <f t="shared" si="36"/>
        <v>0</v>
      </c>
      <c r="AB263" s="84">
        <f t="shared" si="26"/>
        <v>0</v>
      </c>
    </row>
    <row r="264" spans="5:28" hidden="1">
      <c r="F264" s="769">
        <v>542</v>
      </c>
      <c r="G264" s="770" t="s">
        <v>4136</v>
      </c>
      <c r="S264" s="752">
        <f t="shared" si="36"/>
        <v>0</v>
      </c>
      <c r="AB264" s="84">
        <f t="shared" si="26"/>
        <v>0</v>
      </c>
    </row>
    <row r="265" spans="5:28" hidden="1">
      <c r="F265" s="769">
        <v>543</v>
      </c>
      <c r="G265" s="770" t="s">
        <v>3842</v>
      </c>
      <c r="S265" s="752">
        <f t="shared" si="36"/>
        <v>0</v>
      </c>
      <c r="AB265" s="84">
        <f t="shared" si="26"/>
        <v>0</v>
      </c>
    </row>
    <row r="266" spans="5:28" ht="45" hidden="1">
      <c r="F266" s="769">
        <v>551</v>
      </c>
      <c r="G266" s="770" t="s">
        <v>4111</v>
      </c>
      <c r="S266" s="752">
        <f t="shared" si="36"/>
        <v>0</v>
      </c>
      <c r="AB266" s="84">
        <f t="shared" si="26"/>
        <v>0</v>
      </c>
    </row>
    <row r="267" spans="5:28" hidden="1">
      <c r="F267" s="772">
        <v>611</v>
      </c>
      <c r="G267" s="859" t="s">
        <v>3848</v>
      </c>
      <c r="S267" s="752">
        <f t="shared" si="36"/>
        <v>0</v>
      </c>
      <c r="AB267" s="84">
        <f t="shared" si="26"/>
        <v>0</v>
      </c>
    </row>
    <row r="268" spans="5:28" ht="15.75" hidden="1" thickBot="1">
      <c r="F268" s="772">
        <v>620</v>
      </c>
      <c r="G268" s="859" t="s">
        <v>89</v>
      </c>
      <c r="S268" s="752">
        <f t="shared" si="36"/>
        <v>0</v>
      </c>
      <c r="AB268" s="84">
        <f t="shared" si="26"/>
        <v>0</v>
      </c>
    </row>
    <row r="269" spans="5:28">
      <c r="E269" s="771"/>
      <c r="F269" s="772"/>
      <c r="G269" s="773" t="s">
        <v>4168</v>
      </c>
      <c r="H269" s="774"/>
      <c r="I269" s="774"/>
      <c r="J269" s="775"/>
      <c r="K269" s="774"/>
      <c r="L269" s="776"/>
      <c r="M269" s="776"/>
      <c r="N269" s="777"/>
      <c r="O269" s="776"/>
      <c r="P269" s="776"/>
      <c r="Q269" s="776"/>
      <c r="R269" s="777"/>
      <c r="S269" s="860"/>
      <c r="AB269" s="84">
        <f t="shared" si="26"/>
        <v>0</v>
      </c>
    </row>
    <row r="270" spans="5:28" ht="15.75" thickBot="1">
      <c r="E270" s="778"/>
      <c r="F270" s="779" t="s">
        <v>235</v>
      </c>
      <c r="G270" s="780" t="s">
        <v>236</v>
      </c>
      <c r="H270" s="781">
        <f>SUM(H211:H268)</f>
        <v>6561992</v>
      </c>
      <c r="I270" s="781">
        <f>SUM(I211:I268)</f>
        <v>3691695.0500000003</v>
      </c>
      <c r="J270" s="782">
        <f>I270/H270</f>
        <v>0.56258755725395582</v>
      </c>
      <c r="K270" s="781">
        <f t="shared" ref="K270:S270" si="37">SUM(K211:K268)</f>
        <v>2870296.9499999997</v>
      </c>
      <c r="L270" s="783">
        <f t="shared" si="37"/>
        <v>0</v>
      </c>
      <c r="M270" s="783">
        <f t="shared" si="37"/>
        <v>0</v>
      </c>
      <c r="N270" s="784"/>
      <c r="O270" s="783">
        <f t="shared" si="37"/>
        <v>0</v>
      </c>
      <c r="P270" s="783">
        <f t="shared" si="37"/>
        <v>6561992</v>
      </c>
      <c r="Q270" s="783">
        <f t="shared" si="37"/>
        <v>3691695.0500000003</v>
      </c>
      <c r="R270" s="784">
        <f>Q270/P270</f>
        <v>0.56258755725395582</v>
      </c>
      <c r="S270" s="783">
        <f t="shared" si="37"/>
        <v>2870296.9499999997</v>
      </c>
      <c r="AB270" s="84">
        <f t="shared" si="26"/>
        <v>0</v>
      </c>
    </row>
    <row r="271" spans="5:28" ht="15.75" hidden="1" thickBot="1">
      <c r="F271" s="779" t="s">
        <v>237</v>
      </c>
      <c r="G271" s="780" t="s">
        <v>238</v>
      </c>
      <c r="S271" s="783">
        <f t="shared" ref="S271:S285" si="38">SUM(H271:L271)</f>
        <v>0</v>
      </c>
      <c r="AB271" s="84">
        <f t="shared" ref="AB271:AB334" si="39">Z271-AA271</f>
        <v>0</v>
      </c>
    </row>
    <row r="272" spans="5:28" ht="15.75" hidden="1" thickBot="1">
      <c r="F272" s="779" t="s">
        <v>239</v>
      </c>
      <c r="G272" s="780" t="s">
        <v>240</v>
      </c>
      <c r="S272" s="783">
        <f t="shared" si="38"/>
        <v>0</v>
      </c>
      <c r="AB272" s="84">
        <f t="shared" si="39"/>
        <v>0</v>
      </c>
    </row>
    <row r="273" spans="5:28" ht="15.75" hidden="1" thickBot="1">
      <c r="F273" s="779" t="s">
        <v>241</v>
      </c>
      <c r="G273" s="780" t="s">
        <v>242</v>
      </c>
      <c r="S273" s="783">
        <f t="shared" si="38"/>
        <v>0</v>
      </c>
      <c r="AB273" s="84">
        <f t="shared" si="39"/>
        <v>0</v>
      </c>
    </row>
    <row r="274" spans="5:28" ht="15.75" hidden="1" thickBot="1">
      <c r="F274" s="779" t="s">
        <v>243</v>
      </c>
      <c r="G274" s="780" t="s">
        <v>244</v>
      </c>
      <c r="S274" s="783">
        <f t="shared" si="38"/>
        <v>0</v>
      </c>
      <c r="AB274" s="84">
        <f t="shared" si="39"/>
        <v>0</v>
      </c>
    </row>
    <row r="275" spans="5:28" ht="15.75" hidden="1" thickBot="1">
      <c r="F275" s="779" t="s">
        <v>245</v>
      </c>
      <c r="G275" s="780" t="s">
        <v>246</v>
      </c>
      <c r="S275" s="783">
        <f t="shared" si="38"/>
        <v>0</v>
      </c>
      <c r="AB275" s="84">
        <f t="shared" si="39"/>
        <v>0</v>
      </c>
    </row>
    <row r="276" spans="5:28" ht="15.75" hidden="1" thickBot="1">
      <c r="F276" s="779" t="s">
        <v>247</v>
      </c>
      <c r="G276" s="780" t="s">
        <v>4695</v>
      </c>
      <c r="S276" s="783">
        <f t="shared" si="38"/>
        <v>0</v>
      </c>
      <c r="AB276" s="84">
        <f t="shared" si="39"/>
        <v>0</v>
      </c>
    </row>
    <row r="277" spans="5:28" ht="30.75" hidden="1" thickBot="1">
      <c r="F277" s="779" t="s">
        <v>248</v>
      </c>
      <c r="G277" s="780" t="s">
        <v>4694</v>
      </c>
      <c r="S277" s="783">
        <f t="shared" si="38"/>
        <v>0</v>
      </c>
      <c r="AB277" s="84">
        <f t="shared" si="39"/>
        <v>0</v>
      </c>
    </row>
    <row r="278" spans="5:28" ht="15.75" hidden="1" thickBot="1">
      <c r="F278" s="779" t="s">
        <v>249</v>
      </c>
      <c r="G278" s="780" t="s">
        <v>58</v>
      </c>
      <c r="S278" s="783">
        <f t="shared" si="38"/>
        <v>0</v>
      </c>
      <c r="AB278" s="84">
        <f t="shared" si="39"/>
        <v>0</v>
      </c>
    </row>
    <row r="279" spans="5:28" ht="15.75" hidden="1" thickBot="1">
      <c r="F279" s="779" t="s">
        <v>250</v>
      </c>
      <c r="G279" s="780" t="s">
        <v>251</v>
      </c>
      <c r="S279" s="783">
        <f t="shared" si="38"/>
        <v>0</v>
      </c>
      <c r="AB279" s="84">
        <f t="shared" si="39"/>
        <v>0</v>
      </c>
    </row>
    <row r="280" spans="5:28" ht="15.75" hidden="1" thickBot="1">
      <c r="F280" s="779" t="s">
        <v>252</v>
      </c>
      <c r="G280" s="780" t="s">
        <v>253</v>
      </c>
      <c r="S280" s="783">
        <f t="shared" si="38"/>
        <v>0</v>
      </c>
      <c r="AB280" s="84">
        <f t="shared" si="39"/>
        <v>0</v>
      </c>
    </row>
    <row r="281" spans="5:28" ht="30.75" hidden="1" thickBot="1">
      <c r="F281" s="779" t="s">
        <v>254</v>
      </c>
      <c r="G281" s="780" t="s">
        <v>255</v>
      </c>
      <c r="S281" s="783">
        <f t="shared" si="38"/>
        <v>0</v>
      </c>
      <c r="AB281" s="84">
        <f t="shared" si="39"/>
        <v>0</v>
      </c>
    </row>
    <row r="282" spans="5:28" ht="15.75" hidden="1" thickBot="1">
      <c r="F282" s="779" t="s">
        <v>256</v>
      </c>
      <c r="G282" s="780" t="s">
        <v>257</v>
      </c>
      <c r="S282" s="783">
        <f t="shared" si="38"/>
        <v>0</v>
      </c>
      <c r="AB282" s="84">
        <f t="shared" si="39"/>
        <v>0</v>
      </c>
    </row>
    <row r="283" spans="5:28" ht="30.75" hidden="1" thickBot="1">
      <c r="F283" s="779" t="s">
        <v>258</v>
      </c>
      <c r="G283" s="780" t="s">
        <v>259</v>
      </c>
      <c r="S283" s="783">
        <f t="shared" si="38"/>
        <v>0</v>
      </c>
      <c r="AB283" s="84">
        <f t="shared" si="39"/>
        <v>0</v>
      </c>
    </row>
    <row r="284" spans="5:28" ht="30.75" hidden="1" thickBot="1">
      <c r="F284" s="779" t="s">
        <v>260</v>
      </c>
      <c r="G284" s="780" t="s">
        <v>261</v>
      </c>
      <c r="S284" s="783">
        <f t="shared" si="38"/>
        <v>0</v>
      </c>
      <c r="AB284" s="84">
        <f t="shared" si="39"/>
        <v>0</v>
      </c>
    </row>
    <row r="285" spans="5:28" ht="15.75" hidden="1" thickBot="1">
      <c r="F285" s="779" t="s">
        <v>262</v>
      </c>
      <c r="G285" s="780" t="s">
        <v>263</v>
      </c>
      <c r="H285" s="781"/>
      <c r="I285" s="781"/>
      <c r="J285" s="782"/>
      <c r="K285" s="781"/>
      <c r="L285" s="783"/>
      <c r="M285" s="783"/>
      <c r="N285" s="784"/>
      <c r="O285" s="783"/>
      <c r="P285" s="783"/>
      <c r="Q285" s="783"/>
      <c r="R285" s="784"/>
      <c r="S285" s="783">
        <f t="shared" si="38"/>
        <v>0</v>
      </c>
      <c r="AB285" s="84">
        <f t="shared" si="39"/>
        <v>0</v>
      </c>
    </row>
    <row r="286" spans="5:28" ht="15.75" thickBot="1">
      <c r="G286" s="785" t="s">
        <v>4155</v>
      </c>
      <c r="H286" s="786">
        <f>SUM(H270:H285)</f>
        <v>6561992</v>
      </c>
      <c r="I286" s="786">
        <f t="shared" ref="I286:S286" si="40">SUM(I270:I285)</f>
        <v>3691695.0500000003</v>
      </c>
      <c r="J286" s="787">
        <f t="shared" si="40"/>
        <v>0.56258755725395582</v>
      </c>
      <c r="K286" s="786">
        <f t="shared" si="40"/>
        <v>2870296.9499999997</v>
      </c>
      <c r="L286" s="788">
        <f t="shared" si="40"/>
        <v>0</v>
      </c>
      <c r="M286" s="788">
        <f t="shared" si="40"/>
        <v>0</v>
      </c>
      <c r="N286" s="789"/>
      <c r="O286" s="788">
        <f t="shared" si="40"/>
        <v>0</v>
      </c>
      <c r="P286" s="788">
        <f t="shared" si="40"/>
        <v>6561992</v>
      </c>
      <c r="Q286" s="788">
        <f t="shared" si="40"/>
        <v>3691695.0500000003</v>
      </c>
      <c r="R286" s="789">
        <f t="shared" si="40"/>
        <v>0.56258755725395582</v>
      </c>
      <c r="S286" s="788">
        <f t="shared" si="40"/>
        <v>2870296.9499999997</v>
      </c>
      <c r="AB286" s="84">
        <f t="shared" si="39"/>
        <v>0</v>
      </c>
    </row>
    <row r="287" spans="5:28" ht="28.5" collapsed="1">
      <c r="E287" s="771"/>
      <c r="F287" s="772"/>
      <c r="G287" s="790" t="s">
        <v>4852</v>
      </c>
      <c r="H287" s="791"/>
      <c r="I287" s="792"/>
      <c r="J287" s="793"/>
      <c r="K287" s="792"/>
      <c r="L287" s="794"/>
      <c r="M287" s="795"/>
      <c r="N287" s="796"/>
      <c r="O287" s="795"/>
      <c r="P287" s="795"/>
      <c r="Q287" s="795"/>
      <c r="R287" s="796"/>
      <c r="S287" s="861"/>
      <c r="AB287" s="84">
        <f t="shared" si="39"/>
        <v>0</v>
      </c>
    </row>
    <row r="288" spans="5:28" ht="15.75" thickBot="1">
      <c r="E288" s="778"/>
      <c r="F288" s="779" t="s">
        <v>235</v>
      </c>
      <c r="G288" s="780" t="s">
        <v>236</v>
      </c>
      <c r="H288" s="781">
        <f>SUM(H211:H268)</f>
        <v>6561992</v>
      </c>
      <c r="I288" s="781">
        <f t="shared" ref="I288:S288" si="41">SUM(I211:I268)</f>
        <v>3691695.0500000003</v>
      </c>
      <c r="J288" s="782">
        <f>I288/H288</f>
        <v>0.56258755725395582</v>
      </c>
      <c r="K288" s="781">
        <f t="shared" si="41"/>
        <v>2870296.9499999997</v>
      </c>
      <c r="L288" s="783">
        <f t="shared" si="41"/>
        <v>0</v>
      </c>
      <c r="M288" s="783">
        <f t="shared" si="41"/>
        <v>0</v>
      </c>
      <c r="N288" s="784"/>
      <c r="O288" s="783">
        <f t="shared" si="41"/>
        <v>0</v>
      </c>
      <c r="P288" s="783">
        <f t="shared" si="41"/>
        <v>6561992</v>
      </c>
      <c r="Q288" s="783">
        <f t="shared" si="41"/>
        <v>3691695.0500000003</v>
      </c>
      <c r="R288" s="784">
        <f>Q288/P288</f>
        <v>0.56258755725395582</v>
      </c>
      <c r="S288" s="783">
        <f t="shared" si="41"/>
        <v>2870296.9499999997</v>
      </c>
      <c r="AB288" s="84">
        <f t="shared" si="39"/>
        <v>0</v>
      </c>
    </row>
    <row r="289" spans="6:28" hidden="1">
      <c r="F289" s="779" t="s">
        <v>237</v>
      </c>
      <c r="G289" s="780" t="s">
        <v>238</v>
      </c>
      <c r="S289" s="783">
        <f t="shared" ref="S289:S303" si="42">SUM(H289:L289)</f>
        <v>0</v>
      </c>
      <c r="AB289" s="84">
        <f t="shared" si="39"/>
        <v>0</v>
      </c>
    </row>
    <row r="290" spans="6:28" hidden="1">
      <c r="F290" s="779" t="s">
        <v>239</v>
      </c>
      <c r="G290" s="780" t="s">
        <v>240</v>
      </c>
      <c r="S290" s="783">
        <f t="shared" si="42"/>
        <v>0</v>
      </c>
      <c r="AB290" s="84">
        <f t="shared" si="39"/>
        <v>0</v>
      </c>
    </row>
    <row r="291" spans="6:28" hidden="1">
      <c r="F291" s="779" t="s">
        <v>241</v>
      </c>
      <c r="G291" s="780" t="s">
        <v>242</v>
      </c>
      <c r="S291" s="783">
        <f t="shared" si="42"/>
        <v>0</v>
      </c>
      <c r="AB291" s="84">
        <f t="shared" si="39"/>
        <v>0</v>
      </c>
    </row>
    <row r="292" spans="6:28" hidden="1">
      <c r="F292" s="779" t="s">
        <v>243</v>
      </c>
      <c r="G292" s="780" t="s">
        <v>244</v>
      </c>
      <c r="S292" s="783">
        <f t="shared" si="42"/>
        <v>0</v>
      </c>
      <c r="AB292" s="84">
        <f t="shared" si="39"/>
        <v>0</v>
      </c>
    </row>
    <row r="293" spans="6:28" hidden="1">
      <c r="F293" s="779" t="s">
        <v>245</v>
      </c>
      <c r="G293" s="780" t="s">
        <v>246</v>
      </c>
      <c r="S293" s="783">
        <f t="shared" si="42"/>
        <v>0</v>
      </c>
      <c r="AB293" s="84">
        <f t="shared" si="39"/>
        <v>0</v>
      </c>
    </row>
    <row r="294" spans="6:28" hidden="1">
      <c r="F294" s="779" t="s">
        <v>247</v>
      </c>
      <c r="G294" s="780" t="s">
        <v>4695</v>
      </c>
      <c r="S294" s="783">
        <f t="shared" si="42"/>
        <v>0</v>
      </c>
      <c r="AB294" s="84">
        <f t="shared" si="39"/>
        <v>0</v>
      </c>
    </row>
    <row r="295" spans="6:28" ht="30" hidden="1">
      <c r="F295" s="779" t="s">
        <v>248</v>
      </c>
      <c r="G295" s="780" t="s">
        <v>4694</v>
      </c>
      <c r="S295" s="783">
        <f t="shared" si="42"/>
        <v>0</v>
      </c>
      <c r="AB295" s="84">
        <f t="shared" si="39"/>
        <v>0</v>
      </c>
    </row>
    <row r="296" spans="6:28" hidden="1">
      <c r="F296" s="779" t="s">
        <v>249</v>
      </c>
      <c r="G296" s="780" t="s">
        <v>58</v>
      </c>
      <c r="S296" s="783">
        <f t="shared" si="42"/>
        <v>0</v>
      </c>
      <c r="AB296" s="84">
        <f t="shared" si="39"/>
        <v>0</v>
      </c>
    </row>
    <row r="297" spans="6:28" hidden="1">
      <c r="F297" s="779" t="s">
        <v>250</v>
      </c>
      <c r="G297" s="780" t="s">
        <v>251</v>
      </c>
      <c r="S297" s="783">
        <f t="shared" si="42"/>
        <v>0</v>
      </c>
      <c r="AB297" s="84">
        <f t="shared" si="39"/>
        <v>0</v>
      </c>
    </row>
    <row r="298" spans="6:28" hidden="1">
      <c r="F298" s="779" t="s">
        <v>252</v>
      </c>
      <c r="G298" s="780" t="s">
        <v>253</v>
      </c>
      <c r="S298" s="783">
        <f t="shared" si="42"/>
        <v>0</v>
      </c>
      <c r="AB298" s="84">
        <f t="shared" si="39"/>
        <v>0</v>
      </c>
    </row>
    <row r="299" spans="6:28" ht="30" hidden="1">
      <c r="F299" s="779" t="s">
        <v>254</v>
      </c>
      <c r="G299" s="780" t="s">
        <v>255</v>
      </c>
      <c r="S299" s="783">
        <f t="shared" si="42"/>
        <v>0</v>
      </c>
      <c r="AB299" s="84">
        <f t="shared" si="39"/>
        <v>0</v>
      </c>
    </row>
    <row r="300" spans="6:28" hidden="1">
      <c r="F300" s="779" t="s">
        <v>256</v>
      </c>
      <c r="G300" s="780" t="s">
        <v>257</v>
      </c>
      <c r="S300" s="783">
        <f t="shared" si="42"/>
        <v>0</v>
      </c>
      <c r="AB300" s="84">
        <f t="shared" si="39"/>
        <v>0</v>
      </c>
    </row>
    <row r="301" spans="6:28" ht="30" hidden="1">
      <c r="F301" s="779" t="s">
        <v>258</v>
      </c>
      <c r="G301" s="780" t="s">
        <v>259</v>
      </c>
      <c r="S301" s="783">
        <f t="shared" si="42"/>
        <v>0</v>
      </c>
      <c r="AB301" s="84">
        <f t="shared" si="39"/>
        <v>0</v>
      </c>
    </row>
    <row r="302" spans="6:28" ht="30" hidden="1">
      <c r="F302" s="779" t="s">
        <v>260</v>
      </c>
      <c r="G302" s="780" t="s">
        <v>261</v>
      </c>
      <c r="S302" s="783">
        <f t="shared" si="42"/>
        <v>0</v>
      </c>
      <c r="AB302" s="84">
        <f t="shared" si="39"/>
        <v>0</v>
      </c>
    </row>
    <row r="303" spans="6:28" ht="15.75" hidden="1" thickBot="1">
      <c r="F303" s="779" t="s">
        <v>262</v>
      </c>
      <c r="G303" s="780" t="s">
        <v>263</v>
      </c>
      <c r="H303" s="781"/>
      <c r="I303" s="781"/>
      <c r="J303" s="782"/>
      <c r="K303" s="781"/>
      <c r="L303" s="783"/>
      <c r="M303" s="783"/>
      <c r="N303" s="784"/>
      <c r="O303" s="783"/>
      <c r="P303" s="783"/>
      <c r="Q303" s="783"/>
      <c r="R303" s="784"/>
      <c r="S303" s="783">
        <f t="shared" si="42"/>
        <v>0</v>
      </c>
      <c r="AB303" s="84">
        <f t="shared" si="39"/>
        <v>0</v>
      </c>
    </row>
    <row r="304" spans="6:28" ht="15.75" collapsed="1" thickBot="1">
      <c r="G304" s="785" t="s">
        <v>4853</v>
      </c>
      <c r="H304" s="786">
        <f>SUM(H288:H303)</f>
        <v>6561992</v>
      </c>
      <c r="I304" s="786">
        <f t="shared" ref="I304:S304" si="43">SUM(I288:I303)</f>
        <v>3691695.0500000003</v>
      </c>
      <c r="J304" s="787">
        <f t="shared" si="43"/>
        <v>0.56258755725395582</v>
      </c>
      <c r="K304" s="786">
        <f t="shared" si="43"/>
        <v>2870296.9499999997</v>
      </c>
      <c r="L304" s="788">
        <f t="shared" si="43"/>
        <v>0</v>
      </c>
      <c r="M304" s="788">
        <f t="shared" si="43"/>
        <v>0</v>
      </c>
      <c r="N304" s="789"/>
      <c r="O304" s="788">
        <f t="shared" si="43"/>
        <v>0</v>
      </c>
      <c r="P304" s="788">
        <f t="shared" si="43"/>
        <v>6561992</v>
      </c>
      <c r="Q304" s="788">
        <f t="shared" si="43"/>
        <v>3691695.0500000003</v>
      </c>
      <c r="R304" s="789">
        <f t="shared" si="43"/>
        <v>0.56258755725395582</v>
      </c>
      <c r="S304" s="788">
        <f t="shared" si="43"/>
        <v>2870296.9499999997</v>
      </c>
      <c r="AB304" s="84">
        <f t="shared" si="39"/>
        <v>0</v>
      </c>
    </row>
    <row r="305" spans="3:28">
      <c r="AB305" s="84">
        <f t="shared" si="39"/>
        <v>0</v>
      </c>
    </row>
    <row r="306" spans="3:28" hidden="1">
      <c r="C306" s="748" t="s">
        <v>4948</v>
      </c>
      <c r="D306" s="757"/>
      <c r="G306" s="921" t="s">
        <v>4949</v>
      </c>
      <c r="AB306" s="84">
        <f t="shared" si="39"/>
        <v>0</v>
      </c>
    </row>
    <row r="307" spans="3:28" ht="30" hidden="1">
      <c r="C307" s="748"/>
      <c r="D307" s="765">
        <v>110</v>
      </c>
      <c r="E307" s="766"/>
      <c r="F307" s="765"/>
      <c r="G307" s="767" t="s">
        <v>106</v>
      </c>
      <c r="AB307" s="84">
        <f t="shared" si="39"/>
        <v>0</v>
      </c>
    </row>
    <row r="308" spans="3:28" ht="15.75" hidden="1" thickBot="1">
      <c r="E308" s="747">
        <v>27</v>
      </c>
      <c r="F308" s="769">
        <v>423</v>
      </c>
      <c r="G308" s="770" t="s">
        <v>3779</v>
      </c>
      <c r="H308" s="750">
        <v>0</v>
      </c>
      <c r="I308" s="750">
        <v>0</v>
      </c>
      <c r="J308" s="751" t="e">
        <f>I308/H308</f>
        <v>#DIV/0!</v>
      </c>
      <c r="K308" s="750">
        <f>H308-I308</f>
        <v>0</v>
      </c>
      <c r="L308" s="752">
        <v>0</v>
      </c>
      <c r="M308" s="752">
        <v>0</v>
      </c>
      <c r="O308" s="752">
        <f>SUM(O229:O288)</f>
        <v>0</v>
      </c>
      <c r="P308" s="752">
        <f>H308+L308</f>
        <v>0</v>
      </c>
      <c r="Q308" s="752">
        <f>I308+M308</f>
        <v>0</v>
      </c>
      <c r="R308" s="753" t="e">
        <f>Q308/P308</f>
        <v>#DIV/0!</v>
      </c>
      <c r="S308" s="752">
        <f>P308-Q308</f>
        <v>0</v>
      </c>
      <c r="V308" s="203">
        <v>350000</v>
      </c>
      <c r="W308" s="203">
        <v>0</v>
      </c>
      <c r="Z308" s="813">
        <f>H308-X308+Y308</f>
        <v>0</v>
      </c>
      <c r="AA308" s="814">
        <v>0</v>
      </c>
      <c r="AB308" s="84">
        <f t="shared" si="39"/>
        <v>0</v>
      </c>
    </row>
    <row r="309" spans="3:28" hidden="1">
      <c r="E309" s="771"/>
      <c r="F309" s="772"/>
      <c r="G309" s="773" t="s">
        <v>4168</v>
      </c>
      <c r="H309" s="774"/>
      <c r="I309" s="774"/>
      <c r="J309" s="775"/>
      <c r="K309" s="774"/>
      <c r="L309" s="776"/>
      <c r="M309" s="776"/>
      <c r="N309" s="777"/>
      <c r="O309" s="776"/>
      <c r="P309" s="776"/>
      <c r="Q309" s="776"/>
      <c r="R309" s="777"/>
      <c r="S309" s="860"/>
      <c r="AB309" s="84">
        <f t="shared" si="39"/>
        <v>0</v>
      </c>
    </row>
    <row r="310" spans="3:28" ht="15.75" hidden="1" thickBot="1">
      <c r="E310" s="778"/>
      <c r="F310" s="779" t="s">
        <v>235</v>
      </c>
      <c r="G310" s="780" t="s">
        <v>236</v>
      </c>
      <c r="H310" s="781">
        <f>SUM(H308:H308)</f>
        <v>0</v>
      </c>
      <c r="I310" s="781">
        <f>SUM(I308:I308)</f>
        <v>0</v>
      </c>
      <c r="J310" s="782" t="e">
        <f>I310/H310</f>
        <v>#DIV/0!</v>
      </c>
      <c r="K310" s="781">
        <f>SUM(K308:K308)</f>
        <v>0</v>
      </c>
      <c r="L310" s="783">
        <f>SUM(L250:L308)</f>
        <v>0</v>
      </c>
      <c r="M310" s="783">
        <f>SUM(M250:M308)</f>
        <v>0</v>
      </c>
      <c r="N310" s="784"/>
      <c r="O310" s="783">
        <f>SUM(O250:O308)</f>
        <v>0</v>
      </c>
      <c r="P310" s="783">
        <f>SUM(P308:P308)</f>
        <v>0</v>
      </c>
      <c r="Q310" s="783">
        <f>SUM(Q308:Q308)</f>
        <v>0</v>
      </c>
      <c r="R310" s="784" t="e">
        <f>Q310/P310</f>
        <v>#DIV/0!</v>
      </c>
      <c r="S310" s="783">
        <f>SUM(S308:S308)</f>
        <v>0</v>
      </c>
      <c r="AB310" s="84">
        <f t="shared" si="39"/>
        <v>0</v>
      </c>
    </row>
    <row r="311" spans="3:28" ht="15.75" hidden="1" thickBot="1">
      <c r="G311" s="785" t="s">
        <v>4155</v>
      </c>
      <c r="H311" s="786">
        <f t="shared" ref="H311:M311" si="44">SUM(H310)</f>
        <v>0</v>
      </c>
      <c r="I311" s="786">
        <f t="shared" si="44"/>
        <v>0</v>
      </c>
      <c r="J311" s="787" t="e">
        <f t="shared" si="44"/>
        <v>#DIV/0!</v>
      </c>
      <c r="K311" s="786">
        <f t="shared" si="44"/>
        <v>0</v>
      </c>
      <c r="L311" s="788">
        <f t="shared" si="44"/>
        <v>0</v>
      </c>
      <c r="M311" s="788">
        <f t="shared" si="44"/>
        <v>0</v>
      </c>
      <c r="N311" s="789"/>
      <c r="O311" s="788">
        <f>SUM(O310)</f>
        <v>0</v>
      </c>
      <c r="P311" s="788">
        <f>SUM(P310)</f>
        <v>0</v>
      </c>
      <c r="Q311" s="788">
        <f>SUM(Q310)</f>
        <v>0</v>
      </c>
      <c r="R311" s="789" t="e">
        <f>SUM(R310)</f>
        <v>#DIV/0!</v>
      </c>
      <c r="S311" s="788">
        <f>SUM(S310)</f>
        <v>0</v>
      </c>
      <c r="AB311" s="84">
        <f t="shared" si="39"/>
        <v>0</v>
      </c>
    </row>
    <row r="312" spans="3:28" hidden="1">
      <c r="E312" s="771"/>
      <c r="F312" s="772"/>
      <c r="G312" s="790" t="s">
        <v>4950</v>
      </c>
      <c r="H312" s="791"/>
      <c r="I312" s="792"/>
      <c r="J312" s="793"/>
      <c r="K312" s="792"/>
      <c r="L312" s="794"/>
      <c r="M312" s="795"/>
      <c r="N312" s="796"/>
      <c r="O312" s="795"/>
      <c r="P312" s="795"/>
      <c r="Q312" s="795"/>
      <c r="R312" s="796"/>
      <c r="S312" s="861"/>
      <c r="AB312" s="84">
        <f t="shared" si="39"/>
        <v>0</v>
      </c>
    </row>
    <row r="313" spans="3:28" ht="15.75" hidden="1" thickBot="1">
      <c r="E313" s="778"/>
      <c r="F313" s="779" t="s">
        <v>235</v>
      </c>
      <c r="G313" s="780" t="s">
        <v>236</v>
      </c>
      <c r="H313" s="781">
        <f>H311</f>
        <v>0</v>
      </c>
      <c r="I313" s="781">
        <f>SUM(I308:I308)</f>
        <v>0</v>
      </c>
      <c r="J313" s="782" t="e">
        <f>I313/H313</f>
        <v>#DIV/0!</v>
      </c>
      <c r="K313" s="781">
        <f>SUM(K308:K308)</f>
        <v>0</v>
      </c>
      <c r="L313" s="783">
        <f>SUM(L235:L294)</f>
        <v>0</v>
      </c>
      <c r="M313" s="783">
        <f>SUM(M235:M294)</f>
        <v>0</v>
      </c>
      <c r="N313" s="784"/>
      <c r="O313" s="783">
        <f>SUM(O235:O294)</f>
        <v>0</v>
      </c>
      <c r="P313" s="783">
        <f>SUM(P308:P308)</f>
        <v>0</v>
      </c>
      <c r="Q313" s="783">
        <f>SUM(Q308:Q308)</f>
        <v>0</v>
      </c>
      <c r="R313" s="784" t="e">
        <f>Q313/P313</f>
        <v>#DIV/0!</v>
      </c>
      <c r="S313" s="783">
        <f>SUM(S308:S308)</f>
        <v>0</v>
      </c>
      <c r="AB313" s="84">
        <f t="shared" si="39"/>
        <v>0</v>
      </c>
    </row>
    <row r="314" spans="3:28" ht="15.75" hidden="1" thickBot="1">
      <c r="G314" s="785" t="s">
        <v>4951</v>
      </c>
      <c r="H314" s="786">
        <f t="shared" ref="H314:M314" si="45">SUM(H313)</f>
        <v>0</v>
      </c>
      <c r="I314" s="786">
        <f t="shared" si="45"/>
        <v>0</v>
      </c>
      <c r="J314" s="787" t="e">
        <f t="shared" si="45"/>
        <v>#DIV/0!</v>
      </c>
      <c r="K314" s="786">
        <f t="shared" si="45"/>
        <v>0</v>
      </c>
      <c r="L314" s="788">
        <f t="shared" si="45"/>
        <v>0</v>
      </c>
      <c r="M314" s="788">
        <f t="shared" si="45"/>
        <v>0</v>
      </c>
      <c r="N314" s="789"/>
      <c r="O314" s="788">
        <f>SUM(O313)</f>
        <v>0</v>
      </c>
      <c r="P314" s="788">
        <f>SUM(P313)</f>
        <v>0</v>
      </c>
      <c r="Q314" s="788">
        <f>SUM(Q313)</f>
        <v>0</v>
      </c>
      <c r="R314" s="789" t="e">
        <f>SUM(R313)</f>
        <v>#DIV/0!</v>
      </c>
      <c r="S314" s="788">
        <f>SUM(S313)</f>
        <v>0</v>
      </c>
      <c r="AB314" s="84">
        <f t="shared" si="39"/>
        <v>0</v>
      </c>
    </row>
    <row r="315" spans="3:28" hidden="1">
      <c r="AB315" s="84">
        <f t="shared" si="39"/>
        <v>0</v>
      </c>
    </row>
    <row r="316" spans="3:28" hidden="1">
      <c r="E316" s="771"/>
      <c r="F316" s="772"/>
      <c r="G316" s="805" t="s">
        <v>4850</v>
      </c>
      <c r="H316" s="806"/>
      <c r="I316" s="806"/>
      <c r="J316" s="807"/>
      <c r="K316" s="806"/>
      <c r="L316" s="808"/>
      <c r="M316" s="808"/>
      <c r="N316" s="809"/>
      <c r="O316" s="808"/>
      <c r="P316" s="808"/>
      <c r="Q316" s="808"/>
      <c r="R316" s="809"/>
      <c r="S316" s="863"/>
      <c r="AB316" s="84">
        <f t="shared" si="39"/>
        <v>0</v>
      </c>
    </row>
    <row r="317" spans="3:28" ht="15.75" hidden="1" thickBot="1">
      <c r="E317" s="778"/>
      <c r="F317" s="779" t="s">
        <v>235</v>
      </c>
      <c r="G317" s="780" t="s">
        <v>236</v>
      </c>
      <c r="H317" s="781">
        <f>SUM(H288+H313)</f>
        <v>6561992</v>
      </c>
      <c r="I317" s="781">
        <f>SUM(I288+I313)</f>
        <v>3691695.0500000003</v>
      </c>
      <c r="J317" s="782">
        <f>I317/H317</f>
        <v>0.56258755725395582</v>
      </c>
      <c r="K317" s="781">
        <f>SUM(K288+K313)</f>
        <v>2870296.9499999997</v>
      </c>
      <c r="L317" s="783">
        <f>SUM(L288)</f>
        <v>0</v>
      </c>
      <c r="M317" s="783">
        <f>SUM(M288+M313)</f>
        <v>0</v>
      </c>
      <c r="N317" s="784"/>
      <c r="O317" s="783">
        <f>SUM(O288+O313)</f>
        <v>0</v>
      </c>
      <c r="P317" s="783">
        <f>H317+L317</f>
        <v>6561992</v>
      </c>
      <c r="Q317" s="783">
        <f>I317+M317</f>
        <v>3691695.0500000003</v>
      </c>
      <c r="R317" s="784">
        <f>Q317/P317</f>
        <v>0.56258755725395582</v>
      </c>
      <c r="S317" s="783">
        <f>P317-Q317</f>
        <v>2870296.9499999997</v>
      </c>
      <c r="AB317" s="84">
        <f t="shared" si="39"/>
        <v>0</v>
      </c>
    </row>
    <row r="318" spans="3:28" ht="15.75" hidden="1" thickBot="1">
      <c r="G318" s="785" t="s">
        <v>4851</v>
      </c>
      <c r="H318" s="786">
        <f t="shared" ref="H318:M318" si="46">SUM(H317:H317)</f>
        <v>6561992</v>
      </c>
      <c r="I318" s="786">
        <f t="shared" si="46"/>
        <v>3691695.0500000003</v>
      </c>
      <c r="J318" s="787">
        <f t="shared" si="46"/>
        <v>0.56258755725395582</v>
      </c>
      <c r="K318" s="786">
        <f t="shared" si="46"/>
        <v>2870296.9499999997</v>
      </c>
      <c r="L318" s="788">
        <f t="shared" si="46"/>
        <v>0</v>
      </c>
      <c r="M318" s="788">
        <f t="shared" si="46"/>
        <v>0</v>
      </c>
      <c r="N318" s="789"/>
      <c r="O318" s="788">
        <f>SUM(O317:O317)</f>
        <v>0</v>
      </c>
      <c r="P318" s="788">
        <f>SUM(P317:P317)</f>
        <v>6561992</v>
      </c>
      <c r="Q318" s="788">
        <f>SUM(Q317:Q317)</f>
        <v>3691695.0500000003</v>
      </c>
      <c r="R318" s="789">
        <f>SUM(R317:R317)</f>
        <v>0.56258755725395582</v>
      </c>
      <c r="S318" s="788">
        <f>SUM(S317:S317)</f>
        <v>2870296.9499999997</v>
      </c>
      <c r="AB318" s="84">
        <f t="shared" si="39"/>
        <v>0</v>
      </c>
    </row>
    <row r="319" spans="3:28" hidden="1">
      <c r="AB319" s="84">
        <f t="shared" si="39"/>
        <v>0</v>
      </c>
    </row>
    <row r="320" spans="3:28" hidden="1">
      <c r="E320" s="771"/>
      <c r="F320" s="772"/>
      <c r="G320" s="805" t="s">
        <v>4711</v>
      </c>
      <c r="H320" s="806"/>
      <c r="I320" s="806"/>
      <c r="J320" s="807"/>
      <c r="K320" s="806"/>
      <c r="L320" s="808"/>
      <c r="M320" s="808"/>
      <c r="N320" s="809"/>
      <c r="O320" s="808"/>
      <c r="P320" s="808"/>
      <c r="Q320" s="808"/>
      <c r="R320" s="809"/>
      <c r="S320" s="863"/>
      <c r="AB320" s="84">
        <f t="shared" si="39"/>
        <v>0</v>
      </c>
    </row>
    <row r="321" spans="5:28" hidden="1">
      <c r="E321" s="778"/>
      <c r="F321" s="779" t="s">
        <v>235</v>
      </c>
      <c r="G321" s="780" t="s">
        <v>236</v>
      </c>
      <c r="H321" s="781">
        <f>SUM(H317)</f>
        <v>6561992</v>
      </c>
      <c r="I321" s="781">
        <f t="shared" ref="I321:S321" si="47">SUM(I317)</f>
        <v>3691695.0500000003</v>
      </c>
      <c r="J321" s="782">
        <f t="shared" si="47"/>
        <v>0.56258755725395582</v>
      </c>
      <c r="K321" s="781">
        <f t="shared" si="47"/>
        <v>2870296.9499999997</v>
      </c>
      <c r="L321" s="783">
        <f t="shared" si="47"/>
        <v>0</v>
      </c>
      <c r="M321" s="783">
        <f t="shared" si="47"/>
        <v>0</v>
      </c>
      <c r="N321" s="784"/>
      <c r="O321" s="783">
        <f t="shared" si="47"/>
        <v>0</v>
      </c>
      <c r="P321" s="783">
        <f t="shared" si="47"/>
        <v>6561992</v>
      </c>
      <c r="Q321" s="783">
        <f>SUM(Q317)</f>
        <v>3691695.0500000003</v>
      </c>
      <c r="R321" s="784">
        <f t="shared" si="47"/>
        <v>0.56258755725395582</v>
      </c>
      <c r="S321" s="783">
        <f t="shared" si="47"/>
        <v>2870296.9499999997</v>
      </c>
      <c r="AB321" s="84">
        <f t="shared" si="39"/>
        <v>0</v>
      </c>
    </row>
    <row r="322" spans="5:28" hidden="1">
      <c r="F322" s="779" t="s">
        <v>237</v>
      </c>
      <c r="G322" s="780" t="s">
        <v>238</v>
      </c>
      <c r="S322" s="783">
        <f t="shared" ref="S322:S336" si="48">SUM(H322:L322)</f>
        <v>0</v>
      </c>
      <c r="AB322" s="84">
        <f t="shared" si="39"/>
        <v>0</v>
      </c>
    </row>
    <row r="323" spans="5:28" hidden="1">
      <c r="F323" s="779" t="s">
        <v>239</v>
      </c>
      <c r="G323" s="780" t="s">
        <v>240</v>
      </c>
      <c r="S323" s="783">
        <f t="shared" si="48"/>
        <v>0</v>
      </c>
      <c r="AB323" s="84">
        <f t="shared" si="39"/>
        <v>0</v>
      </c>
    </row>
    <row r="324" spans="5:28" hidden="1">
      <c r="F324" s="779" t="s">
        <v>241</v>
      </c>
      <c r="G324" s="780" t="s">
        <v>242</v>
      </c>
      <c r="S324" s="783">
        <f t="shared" si="48"/>
        <v>0</v>
      </c>
      <c r="AB324" s="84">
        <f t="shared" si="39"/>
        <v>0</v>
      </c>
    </row>
    <row r="325" spans="5:28" hidden="1">
      <c r="F325" s="779" t="s">
        <v>243</v>
      </c>
      <c r="G325" s="780" t="s">
        <v>244</v>
      </c>
      <c r="S325" s="783">
        <f t="shared" si="48"/>
        <v>0</v>
      </c>
      <c r="AB325" s="84">
        <f t="shared" si="39"/>
        <v>0</v>
      </c>
    </row>
    <row r="326" spans="5:28" hidden="1">
      <c r="F326" s="779" t="s">
        <v>245</v>
      </c>
      <c r="G326" s="780" t="s">
        <v>246</v>
      </c>
      <c r="S326" s="783">
        <f t="shared" si="48"/>
        <v>0</v>
      </c>
      <c r="AB326" s="84">
        <f t="shared" si="39"/>
        <v>0</v>
      </c>
    </row>
    <row r="327" spans="5:28" hidden="1">
      <c r="F327" s="779" t="s">
        <v>247</v>
      </c>
      <c r="G327" s="780" t="s">
        <v>4695</v>
      </c>
      <c r="S327" s="783">
        <f t="shared" si="48"/>
        <v>0</v>
      </c>
      <c r="AB327" s="84">
        <f t="shared" si="39"/>
        <v>0</v>
      </c>
    </row>
    <row r="328" spans="5:28" ht="30" hidden="1">
      <c r="F328" s="779" t="s">
        <v>248</v>
      </c>
      <c r="G328" s="780" t="s">
        <v>4694</v>
      </c>
      <c r="S328" s="783">
        <f t="shared" si="48"/>
        <v>0</v>
      </c>
      <c r="AB328" s="84">
        <f t="shared" si="39"/>
        <v>0</v>
      </c>
    </row>
    <row r="329" spans="5:28" hidden="1">
      <c r="F329" s="779" t="s">
        <v>249</v>
      </c>
      <c r="G329" s="780" t="s">
        <v>58</v>
      </c>
      <c r="S329" s="783">
        <f t="shared" si="48"/>
        <v>0</v>
      </c>
      <c r="AB329" s="84">
        <f t="shared" si="39"/>
        <v>0</v>
      </c>
    </row>
    <row r="330" spans="5:28" hidden="1">
      <c r="F330" s="779" t="s">
        <v>250</v>
      </c>
      <c r="G330" s="780" t="s">
        <v>251</v>
      </c>
      <c r="S330" s="783">
        <f t="shared" si="48"/>
        <v>0</v>
      </c>
      <c r="AB330" s="84">
        <f t="shared" si="39"/>
        <v>0</v>
      </c>
    </row>
    <row r="331" spans="5:28" hidden="1">
      <c r="F331" s="779" t="s">
        <v>252</v>
      </c>
      <c r="G331" s="780" t="s">
        <v>253</v>
      </c>
      <c r="S331" s="783">
        <f t="shared" si="48"/>
        <v>0</v>
      </c>
      <c r="AB331" s="84">
        <f t="shared" si="39"/>
        <v>0</v>
      </c>
    </row>
    <row r="332" spans="5:28" ht="30" hidden="1">
      <c r="F332" s="779" t="s">
        <v>254</v>
      </c>
      <c r="G332" s="780" t="s">
        <v>255</v>
      </c>
      <c r="S332" s="783">
        <f t="shared" si="48"/>
        <v>0</v>
      </c>
      <c r="AB332" s="84">
        <f t="shared" si="39"/>
        <v>0</v>
      </c>
    </row>
    <row r="333" spans="5:28" hidden="1">
      <c r="F333" s="779" t="s">
        <v>256</v>
      </c>
      <c r="G333" s="780" t="s">
        <v>257</v>
      </c>
      <c r="S333" s="783">
        <f t="shared" si="48"/>
        <v>0</v>
      </c>
      <c r="AB333" s="84">
        <f t="shared" si="39"/>
        <v>0</v>
      </c>
    </row>
    <row r="334" spans="5:28" ht="30" hidden="1">
      <c r="F334" s="779" t="s">
        <v>258</v>
      </c>
      <c r="G334" s="780" t="s">
        <v>259</v>
      </c>
      <c r="S334" s="783">
        <f t="shared" si="48"/>
        <v>0</v>
      </c>
      <c r="AB334" s="84">
        <f t="shared" si="39"/>
        <v>0</v>
      </c>
    </row>
    <row r="335" spans="5:28" ht="30" hidden="1">
      <c r="F335" s="779" t="s">
        <v>260</v>
      </c>
      <c r="G335" s="780" t="s">
        <v>261</v>
      </c>
      <c r="S335" s="783">
        <f t="shared" si="48"/>
        <v>0</v>
      </c>
      <c r="AB335" s="84">
        <f t="shared" ref="AB335:AB415" si="49">Z335-AA335</f>
        <v>0</v>
      </c>
    </row>
    <row r="336" spans="5:28" ht="15.75" hidden="1" thickBot="1">
      <c r="F336" s="779" t="s">
        <v>262</v>
      </c>
      <c r="G336" s="780" t="s">
        <v>263</v>
      </c>
      <c r="H336" s="781"/>
      <c r="I336" s="781"/>
      <c r="J336" s="782"/>
      <c r="K336" s="781"/>
      <c r="L336" s="783"/>
      <c r="M336" s="783"/>
      <c r="N336" s="784"/>
      <c r="O336" s="783"/>
      <c r="P336" s="783"/>
      <c r="Q336" s="783"/>
      <c r="R336" s="784"/>
      <c r="S336" s="783">
        <f t="shared" si="48"/>
        <v>0</v>
      </c>
      <c r="AB336" s="84">
        <f t="shared" si="49"/>
        <v>0</v>
      </c>
    </row>
    <row r="337" spans="5:28" ht="15.75" hidden="1" thickBot="1">
      <c r="G337" s="785" t="s">
        <v>4141</v>
      </c>
      <c r="H337" s="786">
        <f>SUM(H321:H336)</f>
        <v>6561992</v>
      </c>
      <c r="I337" s="786">
        <f t="shared" ref="I337:S337" si="50">SUM(I321:I336)</f>
        <v>3691695.0500000003</v>
      </c>
      <c r="J337" s="787">
        <f t="shared" si="50"/>
        <v>0.56258755725395582</v>
      </c>
      <c r="K337" s="786">
        <f t="shared" si="50"/>
        <v>2870296.9499999997</v>
      </c>
      <c r="L337" s="788">
        <f t="shared" si="50"/>
        <v>0</v>
      </c>
      <c r="M337" s="788">
        <f t="shared" si="50"/>
        <v>0</v>
      </c>
      <c r="N337" s="789"/>
      <c r="O337" s="788">
        <f t="shared" si="50"/>
        <v>0</v>
      </c>
      <c r="P337" s="788">
        <f t="shared" si="50"/>
        <v>6561992</v>
      </c>
      <c r="Q337" s="788">
        <f>SUM(Q321:Q336)</f>
        <v>3691695.0500000003</v>
      </c>
      <c r="R337" s="789">
        <f t="shared" si="50"/>
        <v>0.56258755725395582</v>
      </c>
      <c r="S337" s="788">
        <f t="shared" si="50"/>
        <v>2870296.9499999997</v>
      </c>
      <c r="AB337" s="84">
        <f t="shared" si="49"/>
        <v>0</v>
      </c>
    </row>
    <row r="338" spans="5:28" hidden="1">
      <c r="AB338" s="84">
        <f t="shared" si="49"/>
        <v>0</v>
      </c>
    </row>
    <row r="339" spans="5:28">
      <c r="E339" s="771"/>
      <c r="F339" s="772"/>
      <c r="G339" s="805" t="s">
        <v>4145</v>
      </c>
      <c r="H339" s="806"/>
      <c r="I339" s="806"/>
      <c r="J339" s="807"/>
      <c r="K339" s="806"/>
      <c r="L339" s="808"/>
      <c r="M339" s="808"/>
      <c r="N339" s="809"/>
      <c r="O339" s="808"/>
      <c r="P339" s="808"/>
      <c r="Q339" s="808"/>
      <c r="R339" s="809"/>
      <c r="S339" s="863"/>
      <c r="AB339" s="84">
        <f t="shared" si="49"/>
        <v>0</v>
      </c>
    </row>
    <row r="340" spans="5:28" ht="15.75" thickBot="1">
      <c r="E340" s="778"/>
      <c r="F340" s="779" t="s">
        <v>235</v>
      </c>
      <c r="G340" s="780" t="s">
        <v>236</v>
      </c>
      <c r="H340" s="781">
        <f>SUM(H321)</f>
        <v>6561992</v>
      </c>
      <c r="I340" s="781">
        <f t="shared" ref="I340:S340" si="51">SUM(I321)</f>
        <v>3691695.0500000003</v>
      </c>
      <c r="J340" s="782">
        <f t="shared" si="51"/>
        <v>0.56258755725395582</v>
      </c>
      <c r="K340" s="781">
        <f t="shared" si="51"/>
        <v>2870296.9499999997</v>
      </c>
      <c r="L340" s="783">
        <f t="shared" si="51"/>
        <v>0</v>
      </c>
      <c r="M340" s="783">
        <f t="shared" si="51"/>
        <v>0</v>
      </c>
      <c r="N340" s="784"/>
      <c r="O340" s="783">
        <f t="shared" si="51"/>
        <v>0</v>
      </c>
      <c r="P340" s="783">
        <f t="shared" si="51"/>
        <v>6561992</v>
      </c>
      <c r="Q340" s="783">
        <f t="shared" si="51"/>
        <v>3691695.0500000003</v>
      </c>
      <c r="R340" s="784">
        <f t="shared" si="51"/>
        <v>0.56258755725395582</v>
      </c>
      <c r="S340" s="783">
        <f t="shared" si="51"/>
        <v>2870296.9499999997</v>
      </c>
      <c r="AB340" s="84">
        <f t="shared" si="49"/>
        <v>0</v>
      </c>
    </row>
    <row r="341" spans="5:28" ht="15.75" hidden="1" thickBot="1">
      <c r="F341" s="779" t="s">
        <v>237</v>
      </c>
      <c r="G341" s="780" t="s">
        <v>238</v>
      </c>
      <c r="S341" s="783">
        <f t="shared" ref="S341:S355" si="52">SUM(H341:L341)</f>
        <v>0</v>
      </c>
      <c r="AB341" s="84">
        <f t="shared" si="49"/>
        <v>0</v>
      </c>
    </row>
    <row r="342" spans="5:28" ht="15.75" hidden="1" thickBot="1">
      <c r="F342" s="779" t="s">
        <v>239</v>
      </c>
      <c r="G342" s="780" t="s">
        <v>240</v>
      </c>
      <c r="S342" s="783">
        <f t="shared" si="52"/>
        <v>0</v>
      </c>
      <c r="AB342" s="84">
        <f t="shared" si="49"/>
        <v>0</v>
      </c>
    </row>
    <row r="343" spans="5:28" ht="15.75" hidden="1" thickBot="1">
      <c r="F343" s="779" t="s">
        <v>241</v>
      </c>
      <c r="G343" s="780" t="s">
        <v>242</v>
      </c>
      <c r="S343" s="783">
        <f t="shared" si="52"/>
        <v>0</v>
      </c>
      <c r="AB343" s="84">
        <f t="shared" si="49"/>
        <v>0</v>
      </c>
    </row>
    <row r="344" spans="5:28" ht="15.75" hidden="1" thickBot="1">
      <c r="F344" s="779" t="s">
        <v>243</v>
      </c>
      <c r="G344" s="780" t="s">
        <v>244</v>
      </c>
      <c r="S344" s="783">
        <f t="shared" si="52"/>
        <v>0</v>
      </c>
      <c r="AB344" s="84">
        <f t="shared" si="49"/>
        <v>0</v>
      </c>
    </row>
    <row r="345" spans="5:28" ht="15.75" hidden="1" thickBot="1">
      <c r="F345" s="779" t="s">
        <v>245</v>
      </c>
      <c r="G345" s="780" t="s">
        <v>246</v>
      </c>
      <c r="S345" s="783">
        <f t="shared" si="52"/>
        <v>0</v>
      </c>
      <c r="AB345" s="84">
        <f t="shared" si="49"/>
        <v>0</v>
      </c>
    </row>
    <row r="346" spans="5:28" ht="15.75" hidden="1" thickBot="1">
      <c r="F346" s="779" t="s">
        <v>247</v>
      </c>
      <c r="G346" s="780" t="s">
        <v>4695</v>
      </c>
      <c r="S346" s="783">
        <f t="shared" si="52"/>
        <v>0</v>
      </c>
      <c r="AB346" s="84">
        <f t="shared" si="49"/>
        <v>0</v>
      </c>
    </row>
    <row r="347" spans="5:28" ht="30.75" hidden="1" thickBot="1">
      <c r="F347" s="779" t="s">
        <v>248</v>
      </c>
      <c r="G347" s="780" t="s">
        <v>4694</v>
      </c>
      <c r="S347" s="783">
        <f t="shared" si="52"/>
        <v>0</v>
      </c>
      <c r="AB347" s="84">
        <f t="shared" si="49"/>
        <v>0</v>
      </c>
    </row>
    <row r="348" spans="5:28" ht="15.75" hidden="1" thickBot="1">
      <c r="F348" s="779" t="s">
        <v>249</v>
      </c>
      <c r="G348" s="780" t="s">
        <v>58</v>
      </c>
      <c r="S348" s="783">
        <f t="shared" si="52"/>
        <v>0</v>
      </c>
      <c r="AB348" s="84">
        <f t="shared" si="49"/>
        <v>0</v>
      </c>
    </row>
    <row r="349" spans="5:28" ht="15.75" hidden="1" thickBot="1">
      <c r="F349" s="779" t="s">
        <v>250</v>
      </c>
      <c r="G349" s="780" t="s">
        <v>251</v>
      </c>
      <c r="S349" s="783">
        <f t="shared" si="52"/>
        <v>0</v>
      </c>
      <c r="AB349" s="84">
        <f t="shared" si="49"/>
        <v>0</v>
      </c>
    </row>
    <row r="350" spans="5:28" ht="15.75" hidden="1" thickBot="1">
      <c r="F350" s="779" t="s">
        <v>252</v>
      </c>
      <c r="G350" s="780" t="s">
        <v>253</v>
      </c>
      <c r="S350" s="783">
        <f t="shared" si="52"/>
        <v>0</v>
      </c>
      <c r="AB350" s="84">
        <f t="shared" si="49"/>
        <v>0</v>
      </c>
    </row>
    <row r="351" spans="5:28" ht="30.75" hidden="1" thickBot="1">
      <c r="F351" s="779" t="s">
        <v>254</v>
      </c>
      <c r="G351" s="780" t="s">
        <v>255</v>
      </c>
      <c r="S351" s="783">
        <f t="shared" si="52"/>
        <v>0</v>
      </c>
      <c r="AB351" s="84">
        <f t="shared" si="49"/>
        <v>0</v>
      </c>
    </row>
    <row r="352" spans="5:28" ht="15.75" hidden="1" thickBot="1">
      <c r="F352" s="779" t="s">
        <v>256</v>
      </c>
      <c r="G352" s="780" t="s">
        <v>257</v>
      </c>
      <c r="S352" s="783">
        <f t="shared" si="52"/>
        <v>0</v>
      </c>
      <c r="AB352" s="84">
        <f t="shared" si="49"/>
        <v>0</v>
      </c>
    </row>
    <row r="353" spans="1:31" ht="30.75" hidden="1" thickBot="1">
      <c r="F353" s="779" t="s">
        <v>258</v>
      </c>
      <c r="G353" s="780" t="s">
        <v>259</v>
      </c>
      <c r="S353" s="783">
        <f t="shared" si="52"/>
        <v>0</v>
      </c>
      <c r="AB353" s="84">
        <f t="shared" si="49"/>
        <v>0</v>
      </c>
    </row>
    <row r="354" spans="1:31" ht="30.75" hidden="1" thickBot="1">
      <c r="F354" s="779" t="s">
        <v>260</v>
      </c>
      <c r="G354" s="780" t="s">
        <v>261</v>
      </c>
      <c r="S354" s="783">
        <f t="shared" si="52"/>
        <v>0</v>
      </c>
      <c r="AB354" s="84">
        <f t="shared" si="49"/>
        <v>0</v>
      </c>
    </row>
    <row r="355" spans="1:31" ht="15.75" hidden="1" thickBot="1">
      <c r="F355" s="779" t="s">
        <v>262</v>
      </c>
      <c r="G355" s="780" t="s">
        <v>263</v>
      </c>
      <c r="H355" s="781"/>
      <c r="I355" s="781"/>
      <c r="J355" s="782"/>
      <c r="K355" s="781"/>
      <c r="L355" s="783"/>
      <c r="M355" s="783"/>
      <c r="N355" s="784"/>
      <c r="O355" s="783"/>
      <c r="P355" s="783"/>
      <c r="Q355" s="783"/>
      <c r="R355" s="784"/>
      <c r="S355" s="783">
        <f t="shared" si="52"/>
        <v>0</v>
      </c>
      <c r="AB355" s="84">
        <f t="shared" si="49"/>
        <v>0</v>
      </c>
    </row>
    <row r="356" spans="1:31" ht="15.75" thickBot="1">
      <c r="G356" s="785" t="s">
        <v>4146</v>
      </c>
      <c r="H356" s="786">
        <f>SUM(H340:H355)</f>
        <v>6561992</v>
      </c>
      <c r="I356" s="786">
        <f t="shared" ref="I356:S356" si="53">SUM(I340:I355)</f>
        <v>3691695.0500000003</v>
      </c>
      <c r="J356" s="787">
        <f t="shared" si="53"/>
        <v>0.56258755725395582</v>
      </c>
      <c r="K356" s="786">
        <f t="shared" si="53"/>
        <v>2870296.9499999997</v>
      </c>
      <c r="L356" s="788">
        <f t="shared" si="53"/>
        <v>0</v>
      </c>
      <c r="M356" s="788">
        <f t="shared" si="53"/>
        <v>0</v>
      </c>
      <c r="N356" s="789"/>
      <c r="O356" s="788">
        <f t="shared" si="53"/>
        <v>0</v>
      </c>
      <c r="P356" s="788">
        <f t="shared" si="53"/>
        <v>6561992</v>
      </c>
      <c r="Q356" s="788">
        <f t="shared" si="53"/>
        <v>3691695.0500000003</v>
      </c>
      <c r="R356" s="789">
        <f t="shared" si="53"/>
        <v>0.56258755725395582</v>
      </c>
      <c r="S356" s="788">
        <f t="shared" si="53"/>
        <v>2870296.9499999997</v>
      </c>
      <c r="AB356" s="84">
        <f t="shared" si="49"/>
        <v>0</v>
      </c>
    </row>
    <row r="357" spans="1:31">
      <c r="G357" s="798"/>
      <c r="H357" s="799"/>
      <c r="I357" s="799"/>
      <c r="J357" s="800"/>
      <c r="K357" s="799"/>
      <c r="L357" s="801"/>
      <c r="M357" s="801"/>
      <c r="N357" s="802"/>
      <c r="O357" s="801"/>
      <c r="P357" s="801"/>
      <c r="Q357" s="801"/>
      <c r="R357" s="802"/>
      <c r="S357" s="801"/>
    </row>
    <row r="358" spans="1:31">
      <c r="A358" s="842">
        <v>3</v>
      </c>
      <c r="B358" s="843"/>
      <c r="C358" s="844"/>
      <c r="D358" s="845"/>
      <c r="E358" s="846"/>
      <c r="F358" s="845"/>
      <c r="G358" s="919" t="s">
        <v>5310</v>
      </c>
      <c r="H358" s="848"/>
      <c r="I358" s="848"/>
      <c r="J358" s="849"/>
      <c r="K358" s="848"/>
      <c r="L358" s="850"/>
      <c r="M358" s="850"/>
      <c r="N358" s="851"/>
      <c r="O358" s="850"/>
      <c r="P358" s="850"/>
      <c r="Q358" s="850"/>
      <c r="R358" s="851"/>
      <c r="S358" s="850"/>
      <c r="AB358" s="84">
        <f t="shared" ref="AB358:AB368" si="54">Z358-AA358</f>
        <v>0</v>
      </c>
    </row>
    <row r="359" spans="1:31" ht="28.5">
      <c r="C359" s="748" t="s">
        <v>4839</v>
      </c>
      <c r="G359" s="852" t="s">
        <v>4897</v>
      </c>
      <c r="AB359" s="84">
        <f t="shared" si="54"/>
        <v>0</v>
      </c>
    </row>
    <row r="360" spans="1:31">
      <c r="C360" s="748" t="s">
        <v>4843</v>
      </c>
      <c r="D360" s="757"/>
      <c r="G360" s="852" t="s">
        <v>4844</v>
      </c>
      <c r="AB360" s="84">
        <f t="shared" si="54"/>
        <v>0</v>
      </c>
    </row>
    <row r="361" spans="1:31" ht="30">
      <c r="C361" s="748"/>
      <c r="D361" s="765">
        <v>110</v>
      </c>
      <c r="E361" s="766"/>
      <c r="F361" s="765"/>
      <c r="G361" s="767" t="s">
        <v>106</v>
      </c>
      <c r="H361" s="781"/>
      <c r="I361" s="781"/>
      <c r="J361" s="782"/>
      <c r="K361" s="781"/>
      <c r="L361" s="783"/>
      <c r="M361" s="783"/>
      <c r="N361" s="784"/>
      <c r="O361" s="783"/>
      <c r="P361" s="783"/>
      <c r="Q361" s="783"/>
      <c r="R361" s="784"/>
      <c r="S361" s="783"/>
      <c r="AB361" s="84">
        <f t="shared" si="54"/>
        <v>0</v>
      </c>
    </row>
    <row r="362" spans="1:31" ht="15.75" thickBot="1">
      <c r="E362" s="858">
        <v>16</v>
      </c>
      <c r="F362" s="769">
        <v>423</v>
      </c>
      <c r="G362" s="770" t="s">
        <v>3779</v>
      </c>
      <c r="H362" s="853">
        <v>1300000</v>
      </c>
      <c r="I362" s="750">
        <v>376213.46000000025</v>
      </c>
      <c r="J362" s="751">
        <f t="shared" ref="J362:J368" si="55">I362/H362</f>
        <v>0.28939496923076941</v>
      </c>
      <c r="K362" s="750">
        <f t="shared" ref="K362:K368" si="56">H362-I362</f>
        <v>923786.5399999998</v>
      </c>
      <c r="L362" s="752">
        <v>0</v>
      </c>
      <c r="M362" s="752">
        <v>0</v>
      </c>
      <c r="O362" s="752">
        <f>L362-M362</f>
        <v>0</v>
      </c>
      <c r="P362" s="752">
        <f>L362+H362</f>
        <v>1300000</v>
      </c>
      <c r="Q362" s="752">
        <f>M362+I362</f>
        <v>376213.46000000025</v>
      </c>
      <c r="R362" s="753">
        <f>Q362/P362</f>
        <v>0.28939496923076941</v>
      </c>
      <c r="S362" s="752">
        <f>P362-Q362</f>
        <v>923786.5399999998</v>
      </c>
      <c r="T362" s="920"/>
      <c r="Z362" s="813">
        <f>H362-X362+Y362</f>
        <v>1300000</v>
      </c>
      <c r="AA362" s="814">
        <v>2288435.4700000002</v>
      </c>
      <c r="AB362" s="84">
        <f t="shared" si="54"/>
        <v>-988435.4700000002</v>
      </c>
      <c r="AE362" s="84">
        <f>H362-AA362</f>
        <v>-988435.4700000002</v>
      </c>
    </row>
    <row r="363" spans="1:31">
      <c r="E363" s="771"/>
      <c r="F363" s="772"/>
      <c r="G363" s="773" t="s">
        <v>4168</v>
      </c>
      <c r="H363" s="774"/>
      <c r="I363" s="774"/>
      <c r="J363" s="775"/>
      <c r="K363" s="774"/>
      <c r="L363" s="776"/>
      <c r="M363" s="776"/>
      <c r="N363" s="777"/>
      <c r="O363" s="776"/>
      <c r="P363" s="776"/>
      <c r="Q363" s="776"/>
      <c r="R363" s="777"/>
      <c r="S363" s="860"/>
      <c r="AB363" s="84">
        <f t="shared" si="54"/>
        <v>0</v>
      </c>
    </row>
    <row r="364" spans="1:31" ht="15.75" thickBot="1">
      <c r="E364" s="778"/>
      <c r="F364" s="779" t="s">
        <v>235</v>
      </c>
      <c r="G364" s="780" t="s">
        <v>236</v>
      </c>
      <c r="H364" s="781">
        <f>H362</f>
        <v>1300000</v>
      </c>
      <c r="I364" s="781">
        <f>I362</f>
        <v>376213.46000000025</v>
      </c>
      <c r="J364" s="782">
        <f t="shared" si="55"/>
        <v>0.28939496923076941</v>
      </c>
      <c r="K364" s="781">
        <f t="shared" si="56"/>
        <v>923786.5399999998</v>
      </c>
      <c r="L364" s="783">
        <f>SUM(L305:L362)</f>
        <v>0</v>
      </c>
      <c r="M364" s="783">
        <f>SUM(M305:M362)</f>
        <v>0</v>
      </c>
      <c r="N364" s="784"/>
      <c r="O364" s="783">
        <f>SUM(O305:O362)</f>
        <v>0</v>
      </c>
      <c r="P364" s="783">
        <f>L364+H364</f>
        <v>1300000</v>
      </c>
      <c r="Q364" s="783">
        <f>M364+I364</f>
        <v>376213.46000000025</v>
      </c>
      <c r="R364" s="784">
        <f>Q364/P364</f>
        <v>0.28939496923076941</v>
      </c>
      <c r="S364" s="783">
        <f>P364-Q364</f>
        <v>923786.5399999998</v>
      </c>
      <c r="AB364" s="84">
        <f t="shared" si="54"/>
        <v>0</v>
      </c>
    </row>
    <row r="365" spans="1:31" ht="15.75" thickBot="1">
      <c r="G365" s="785" t="s">
        <v>4155</v>
      </c>
      <c r="H365" s="786">
        <f>H364</f>
        <v>1300000</v>
      </c>
      <c r="I365" s="786">
        <f>SUM(I364)</f>
        <v>376213.46000000025</v>
      </c>
      <c r="J365" s="787">
        <f t="shared" si="55"/>
        <v>0.28939496923076941</v>
      </c>
      <c r="K365" s="786">
        <f t="shared" si="56"/>
        <v>923786.5399999998</v>
      </c>
      <c r="L365" s="788">
        <f>SUM(L349:L364)</f>
        <v>0</v>
      </c>
      <c r="M365" s="788">
        <f>SUM(M349:M364)</f>
        <v>0</v>
      </c>
      <c r="N365" s="789"/>
      <c r="O365" s="788">
        <f>SUM(O349:O364)</f>
        <v>0</v>
      </c>
      <c r="P365" s="788">
        <f>L365+H365</f>
        <v>1300000</v>
      </c>
      <c r="Q365" s="788">
        <f>M365+I365</f>
        <v>376213.46000000025</v>
      </c>
      <c r="R365" s="789">
        <f>Q365/P365</f>
        <v>0.28939496923076941</v>
      </c>
      <c r="S365" s="788">
        <f>P365-Q365</f>
        <v>923786.5399999998</v>
      </c>
      <c r="AB365" s="84">
        <f t="shared" si="54"/>
        <v>0</v>
      </c>
    </row>
    <row r="366" spans="1:31" ht="28.5" collapsed="1">
      <c r="E366" s="771"/>
      <c r="F366" s="772"/>
      <c r="G366" s="790" t="s">
        <v>4852</v>
      </c>
      <c r="H366" s="791"/>
      <c r="I366" s="792"/>
      <c r="J366" s="793"/>
      <c r="K366" s="792"/>
      <c r="L366" s="794"/>
      <c r="M366" s="795"/>
      <c r="N366" s="796"/>
      <c r="O366" s="795"/>
      <c r="P366" s="795"/>
      <c r="Q366" s="795"/>
      <c r="R366" s="796"/>
      <c r="S366" s="861"/>
      <c r="AB366" s="84">
        <f t="shared" si="54"/>
        <v>0</v>
      </c>
    </row>
    <row r="367" spans="1:31" ht="15.75" thickBot="1">
      <c r="E367" s="778"/>
      <c r="F367" s="779" t="s">
        <v>235</v>
      </c>
      <c r="G367" s="780" t="s">
        <v>236</v>
      </c>
      <c r="H367" s="781">
        <f>H364</f>
        <v>1300000</v>
      </c>
      <c r="I367" s="781">
        <f>I364</f>
        <v>376213.46000000025</v>
      </c>
      <c r="J367" s="782">
        <f t="shared" si="55"/>
        <v>0.28939496923076941</v>
      </c>
      <c r="K367" s="781">
        <f t="shared" si="56"/>
        <v>923786.5399999998</v>
      </c>
      <c r="L367" s="783">
        <f>SUM(L290:L347)</f>
        <v>0</v>
      </c>
      <c r="M367" s="783">
        <f>SUM(M290:M347)</f>
        <v>0</v>
      </c>
      <c r="N367" s="784"/>
      <c r="O367" s="783">
        <f>SUM(O290:O347)</f>
        <v>0</v>
      </c>
      <c r="P367" s="783">
        <f>L367+H367</f>
        <v>1300000</v>
      </c>
      <c r="Q367" s="783">
        <f>M367+I367</f>
        <v>376213.46000000025</v>
      </c>
      <c r="R367" s="784">
        <f>Q367/P367</f>
        <v>0.28939496923076941</v>
      </c>
      <c r="S367" s="783">
        <f>P367-Q367</f>
        <v>923786.5399999998</v>
      </c>
      <c r="AB367" s="84">
        <f t="shared" si="54"/>
        <v>0</v>
      </c>
    </row>
    <row r="368" spans="1:31" ht="15.75" collapsed="1" thickBot="1">
      <c r="G368" s="785" t="s">
        <v>4853</v>
      </c>
      <c r="H368" s="786">
        <f>H367</f>
        <v>1300000</v>
      </c>
      <c r="I368" s="786">
        <f>I365</f>
        <v>376213.46000000025</v>
      </c>
      <c r="J368" s="787">
        <f t="shared" si="55"/>
        <v>0.28939496923076941</v>
      </c>
      <c r="K368" s="786">
        <f t="shared" si="56"/>
        <v>923786.5399999998</v>
      </c>
      <c r="L368" s="788">
        <f>SUM(L352:L367)</f>
        <v>0</v>
      </c>
      <c r="M368" s="788">
        <f>SUM(M352:M367)</f>
        <v>0</v>
      </c>
      <c r="N368" s="789"/>
      <c r="O368" s="788">
        <f>SUM(O352:O367)</f>
        <v>0</v>
      </c>
      <c r="P368" s="788">
        <f>L368+H368</f>
        <v>1300000</v>
      </c>
      <c r="Q368" s="788">
        <f>M368+I368</f>
        <v>376213.46000000025</v>
      </c>
      <c r="R368" s="789">
        <f>Q368/P368</f>
        <v>0.28939496923076941</v>
      </c>
      <c r="S368" s="788">
        <f>P368-Q368</f>
        <v>923786.5399999998</v>
      </c>
      <c r="AB368" s="84">
        <f t="shared" si="54"/>
        <v>0</v>
      </c>
    </row>
    <row r="369" spans="1:31">
      <c r="G369" s="798"/>
      <c r="H369" s="799"/>
      <c r="I369" s="799"/>
      <c r="J369" s="800"/>
      <c r="K369" s="799"/>
      <c r="L369" s="801"/>
      <c r="M369" s="801"/>
      <c r="N369" s="802"/>
      <c r="O369" s="801"/>
      <c r="P369" s="801"/>
      <c r="Q369" s="801"/>
      <c r="R369" s="802"/>
      <c r="S369" s="801"/>
    </row>
    <row r="370" spans="1:31">
      <c r="E370" s="771"/>
      <c r="F370" s="772"/>
      <c r="G370" s="805" t="s">
        <v>5289</v>
      </c>
      <c r="H370" s="806"/>
      <c r="I370" s="806"/>
      <c r="J370" s="807"/>
      <c r="K370" s="806"/>
      <c r="L370" s="808"/>
      <c r="M370" s="808"/>
      <c r="N370" s="809"/>
      <c r="O370" s="808"/>
      <c r="P370" s="808"/>
      <c r="Q370" s="808"/>
      <c r="R370" s="809"/>
      <c r="S370" s="863"/>
      <c r="AB370" s="84">
        <f>Z370-AA370</f>
        <v>0</v>
      </c>
    </row>
    <row r="371" spans="1:31" ht="15.75" thickBot="1">
      <c r="E371" s="778"/>
      <c r="F371" s="779" t="s">
        <v>235</v>
      </c>
      <c r="G371" s="780" t="s">
        <v>236</v>
      </c>
      <c r="H371" s="781">
        <f>H367</f>
        <v>1300000</v>
      </c>
      <c r="I371" s="781">
        <f>SUM(I367)</f>
        <v>376213.46000000025</v>
      </c>
      <c r="J371" s="782">
        <f>I371/H371</f>
        <v>0.28939496923076941</v>
      </c>
      <c r="K371" s="781">
        <f>H371-I371</f>
        <v>923786.5399999998</v>
      </c>
      <c r="L371" s="783">
        <f>SUM(L352)</f>
        <v>0</v>
      </c>
      <c r="M371" s="783">
        <f>SUM(M352)</f>
        <v>0</v>
      </c>
      <c r="N371" s="784"/>
      <c r="O371" s="783">
        <f>SUM(O352)</f>
        <v>0</v>
      </c>
      <c r="P371" s="783">
        <f>L371+H371</f>
        <v>1300000</v>
      </c>
      <c r="Q371" s="783">
        <f>M371+I371</f>
        <v>376213.46000000025</v>
      </c>
      <c r="R371" s="784">
        <f>Q371/P371</f>
        <v>0.28939496923076941</v>
      </c>
      <c r="S371" s="783">
        <f>P371-Q371</f>
        <v>923786.5399999998</v>
      </c>
      <c r="AB371" s="84">
        <f>Z371-AA371</f>
        <v>0</v>
      </c>
    </row>
    <row r="372" spans="1:31" ht="15.75" thickBot="1">
      <c r="G372" s="785" t="s">
        <v>5290</v>
      </c>
      <c r="H372" s="786">
        <f>H371</f>
        <v>1300000</v>
      </c>
      <c r="I372" s="786">
        <f>I371</f>
        <v>376213.46000000025</v>
      </c>
      <c r="J372" s="787">
        <f>I372/H372</f>
        <v>0.28939496923076941</v>
      </c>
      <c r="K372" s="786">
        <f>H372-I372</f>
        <v>923786.5399999998</v>
      </c>
      <c r="L372" s="788">
        <f>SUM(L356:L371)</f>
        <v>0</v>
      </c>
      <c r="M372" s="788">
        <f>SUM(M356:M371)</f>
        <v>0</v>
      </c>
      <c r="N372" s="789"/>
      <c r="O372" s="788">
        <f>SUM(O356:O371)</f>
        <v>0</v>
      </c>
      <c r="P372" s="788">
        <f>L372+H372</f>
        <v>1300000</v>
      </c>
      <c r="Q372" s="788">
        <f>M372+I372</f>
        <v>376213.46000000025</v>
      </c>
      <c r="R372" s="789">
        <f>Q372/P372</f>
        <v>0.28939496923076941</v>
      </c>
      <c r="S372" s="788">
        <f>P372-Q372</f>
        <v>923786.5399999998</v>
      </c>
      <c r="AB372" s="84">
        <f>Z372-AA372</f>
        <v>0</v>
      </c>
    </row>
    <row r="373" spans="1:31">
      <c r="AB373" s="84">
        <f t="shared" si="49"/>
        <v>0</v>
      </c>
    </row>
    <row r="374" spans="1:31" s="931" customFormat="1" ht="14.25">
      <c r="A374" s="842">
        <v>4</v>
      </c>
      <c r="B374" s="843"/>
      <c r="C374" s="922"/>
      <c r="D374" s="842"/>
      <c r="E374" s="843"/>
      <c r="F374" s="842"/>
      <c r="G374" s="923" t="s">
        <v>5311</v>
      </c>
      <c r="H374" s="924"/>
      <c r="I374" s="924"/>
      <c r="J374" s="925"/>
      <c r="K374" s="924"/>
      <c r="L374" s="926"/>
      <c r="M374" s="926"/>
      <c r="N374" s="927"/>
      <c r="O374" s="926"/>
      <c r="P374" s="926"/>
      <c r="Q374" s="928"/>
      <c r="R374" s="929"/>
      <c r="S374" s="928"/>
      <c r="T374" s="930"/>
      <c r="V374" s="932"/>
      <c r="W374" s="932"/>
      <c r="X374" s="933"/>
      <c r="Y374" s="934"/>
      <c r="Z374" s="813"/>
      <c r="AA374" s="814"/>
      <c r="AB374" s="931">
        <f t="shared" si="49"/>
        <v>0</v>
      </c>
      <c r="AE374" s="935"/>
    </row>
    <row r="375" spans="1:31" ht="15" hidden="1" customHeight="1">
      <c r="A375" s="936">
        <v>3</v>
      </c>
      <c r="B375" s="937" t="s">
        <v>4717</v>
      </c>
      <c r="C375" s="938"/>
      <c r="D375" s="936"/>
      <c r="E375" s="937"/>
      <c r="F375" s="939"/>
      <c r="G375" s="923" t="s">
        <v>4716</v>
      </c>
      <c r="H375" s="940"/>
      <c r="I375" s="940"/>
      <c r="J375" s="941"/>
      <c r="K375" s="940"/>
      <c r="L375" s="850"/>
      <c r="M375" s="850"/>
      <c r="N375" s="851"/>
      <c r="O375" s="850"/>
      <c r="P375" s="850"/>
      <c r="Q375" s="850"/>
      <c r="R375" s="851"/>
      <c r="S375" s="942"/>
      <c r="AB375" s="84">
        <f t="shared" si="49"/>
        <v>0</v>
      </c>
    </row>
    <row r="376" spans="1:31" s="204" customFormat="1">
      <c r="A376" s="864"/>
      <c r="B376" s="865"/>
      <c r="C376" s="866" t="s">
        <v>4854</v>
      </c>
      <c r="D376" s="867"/>
      <c r="E376" s="868"/>
      <c r="F376" s="867"/>
      <c r="G376" s="869" t="s">
        <v>4718</v>
      </c>
      <c r="H376" s="870"/>
      <c r="I376" s="870"/>
      <c r="J376" s="871"/>
      <c r="K376" s="870"/>
      <c r="L376" s="872"/>
      <c r="M376" s="872"/>
      <c r="N376" s="873"/>
      <c r="O376" s="872"/>
      <c r="P376" s="872"/>
      <c r="Q376" s="872"/>
      <c r="R376" s="873"/>
      <c r="S376" s="874"/>
      <c r="T376" s="856"/>
      <c r="V376" s="875"/>
      <c r="W376" s="875"/>
      <c r="X376" s="816"/>
      <c r="Y376" s="817"/>
      <c r="Z376" s="813"/>
      <c r="AA376" s="814"/>
      <c r="AB376" s="204">
        <f t="shared" si="49"/>
        <v>0</v>
      </c>
    </row>
    <row r="377" spans="1:31" s="204" customFormat="1">
      <c r="A377" s="864"/>
      <c r="B377" s="865"/>
      <c r="C377" s="876" t="s">
        <v>4869</v>
      </c>
      <c r="D377" s="877"/>
      <c r="E377" s="878"/>
      <c r="F377" s="879"/>
      <c r="G377" s="880" t="s">
        <v>4856</v>
      </c>
      <c r="H377" s="870"/>
      <c r="I377" s="870"/>
      <c r="J377" s="871"/>
      <c r="K377" s="870"/>
      <c r="L377" s="872"/>
      <c r="M377" s="872"/>
      <c r="N377" s="873"/>
      <c r="O377" s="872"/>
      <c r="P377" s="872"/>
      <c r="Q377" s="872"/>
      <c r="R377" s="873"/>
      <c r="S377" s="874"/>
      <c r="T377" s="856"/>
      <c r="V377" s="875"/>
      <c r="W377" s="875"/>
      <c r="X377" s="816"/>
      <c r="Y377" s="817"/>
      <c r="Z377" s="813"/>
      <c r="AA377" s="814"/>
      <c r="AB377" s="204">
        <f t="shared" si="49"/>
        <v>0</v>
      </c>
    </row>
    <row r="378" spans="1:31" s="204" customFormat="1">
      <c r="A378" s="864"/>
      <c r="B378" s="865"/>
      <c r="C378" s="866"/>
      <c r="D378" s="881">
        <v>640</v>
      </c>
      <c r="E378" s="882"/>
      <c r="F378" s="881"/>
      <c r="G378" s="883" t="s">
        <v>185</v>
      </c>
      <c r="H378" s="870"/>
      <c r="I378" s="870"/>
      <c r="J378" s="871"/>
      <c r="K378" s="870"/>
      <c r="L378" s="872"/>
      <c r="M378" s="872"/>
      <c r="N378" s="873"/>
      <c r="O378" s="872"/>
      <c r="P378" s="872"/>
      <c r="Q378" s="872"/>
      <c r="R378" s="873"/>
      <c r="S378" s="874"/>
      <c r="T378" s="856"/>
      <c r="V378" s="875"/>
      <c r="W378" s="875"/>
      <c r="X378" s="816"/>
      <c r="Y378" s="817"/>
      <c r="Z378" s="813"/>
      <c r="AA378" s="814"/>
      <c r="AB378" s="204">
        <f t="shared" si="49"/>
        <v>0</v>
      </c>
    </row>
    <row r="379" spans="1:31" s="204" customFormat="1">
      <c r="A379" s="864"/>
      <c r="B379" s="865"/>
      <c r="C379" s="884"/>
      <c r="D379" s="864"/>
      <c r="E379" s="943">
        <v>17</v>
      </c>
      <c r="F379" s="886">
        <v>421</v>
      </c>
      <c r="G379" s="887" t="s">
        <v>3777</v>
      </c>
      <c r="H379" s="870">
        <v>10000000</v>
      </c>
      <c r="I379" s="870">
        <v>7450183.0100000016</v>
      </c>
      <c r="J379" s="871">
        <f>I379/H379</f>
        <v>0.74501830100000022</v>
      </c>
      <c r="K379" s="870">
        <f>H379-I379</f>
        <v>2549816.9899999984</v>
      </c>
      <c r="L379" s="872">
        <v>12000000</v>
      </c>
      <c r="M379" s="872">
        <v>0</v>
      </c>
      <c r="N379" s="873">
        <f>M379/L379</f>
        <v>0</v>
      </c>
      <c r="O379" s="872">
        <f>L379-M379</f>
        <v>12000000</v>
      </c>
      <c r="P379" s="872">
        <f t="shared" ref="P379:Q382" si="57">L379+H379</f>
        <v>22000000</v>
      </c>
      <c r="Q379" s="872">
        <f>M379+I379</f>
        <v>7450183.0100000016</v>
      </c>
      <c r="R379" s="873">
        <f>Q379/P379</f>
        <v>0.33864468227272737</v>
      </c>
      <c r="S379" s="874">
        <f>P379-Q379</f>
        <v>14549816.989999998</v>
      </c>
      <c r="T379" s="888" t="s">
        <v>4876</v>
      </c>
      <c r="V379" s="875"/>
      <c r="W379" s="875"/>
      <c r="X379" s="816"/>
      <c r="Y379" s="817">
        <v>1900000</v>
      </c>
      <c r="Z379" s="813">
        <f>H379-X379+Y379</f>
        <v>11900000</v>
      </c>
      <c r="AA379" s="814">
        <v>10490000</v>
      </c>
      <c r="AB379" s="204">
        <f t="shared" si="49"/>
        <v>1410000</v>
      </c>
      <c r="AE379" s="204">
        <f>H379-AA379</f>
        <v>-490000</v>
      </c>
    </row>
    <row r="380" spans="1:31" s="204" customFormat="1">
      <c r="A380" s="864"/>
      <c r="B380" s="865"/>
      <c r="C380" s="884"/>
      <c r="D380" s="864"/>
      <c r="E380" s="943">
        <v>18</v>
      </c>
      <c r="F380" s="886">
        <v>423</v>
      </c>
      <c r="G380" s="887" t="s">
        <v>3779</v>
      </c>
      <c r="H380" s="870">
        <v>250000</v>
      </c>
      <c r="I380" s="870">
        <v>577107.16</v>
      </c>
      <c r="J380" s="871">
        <f>I380/H380</f>
        <v>2.3084286400000003</v>
      </c>
      <c r="K380" s="870">
        <f>H380-I380</f>
        <v>-327107.16000000003</v>
      </c>
      <c r="L380" s="872">
        <v>0</v>
      </c>
      <c r="M380" s="872">
        <v>0</v>
      </c>
      <c r="N380" s="873"/>
      <c r="O380" s="872"/>
      <c r="P380" s="872">
        <f t="shared" si="57"/>
        <v>250000</v>
      </c>
      <c r="Q380" s="872">
        <f>M380+I380</f>
        <v>577107.16</v>
      </c>
      <c r="R380" s="873">
        <f>Q380/P380</f>
        <v>2.3084286400000003</v>
      </c>
      <c r="S380" s="874"/>
      <c r="T380" s="888"/>
      <c r="V380" s="875"/>
      <c r="W380" s="875"/>
      <c r="X380" s="816"/>
      <c r="Y380" s="817"/>
      <c r="Z380" s="813"/>
      <c r="AA380" s="814"/>
    </row>
    <row r="381" spans="1:31" s="204" customFormat="1">
      <c r="A381" s="864"/>
      <c r="B381" s="865"/>
      <c r="C381" s="884"/>
      <c r="D381" s="864"/>
      <c r="E381" s="943">
        <v>19</v>
      </c>
      <c r="F381" s="886">
        <v>425</v>
      </c>
      <c r="G381" s="889" t="s">
        <v>4115</v>
      </c>
      <c r="H381" s="870">
        <v>4300000</v>
      </c>
      <c r="I381" s="870">
        <v>6744508.9500000002</v>
      </c>
      <c r="J381" s="871">
        <f>I381/H381</f>
        <v>1.5684904534883721</v>
      </c>
      <c r="K381" s="870">
        <f>H381-I381</f>
        <v>-2444508.9500000002</v>
      </c>
      <c r="L381" s="872">
        <v>0</v>
      </c>
      <c r="M381" s="872">
        <v>0</v>
      </c>
      <c r="N381" s="873"/>
      <c r="O381" s="872">
        <f>L381-M381</f>
        <v>0</v>
      </c>
      <c r="P381" s="872">
        <f t="shared" si="57"/>
        <v>4300000</v>
      </c>
      <c r="Q381" s="872">
        <f t="shared" si="57"/>
        <v>6744508.9500000002</v>
      </c>
      <c r="R381" s="873">
        <f>Q381/P381</f>
        <v>1.5684904534883721</v>
      </c>
      <c r="S381" s="874">
        <f>P381-Q381</f>
        <v>-2444508.9500000002</v>
      </c>
      <c r="T381" s="856"/>
      <c r="V381" s="875"/>
      <c r="W381" s="875"/>
      <c r="X381" s="816"/>
      <c r="Y381" s="817"/>
      <c r="Z381" s="813">
        <f>H381-X381+Y381</f>
        <v>4300000</v>
      </c>
      <c r="AA381" s="814">
        <v>1500000</v>
      </c>
      <c r="AB381" s="204">
        <f t="shared" si="49"/>
        <v>2800000</v>
      </c>
      <c r="AE381" s="204">
        <f>H381-AA381</f>
        <v>2800000</v>
      </c>
    </row>
    <row r="382" spans="1:31" s="204" customFormat="1" ht="15.75" thickBot="1">
      <c r="A382" s="864"/>
      <c r="B382" s="865"/>
      <c r="C382" s="884"/>
      <c r="D382" s="864"/>
      <c r="E382" s="943">
        <v>20</v>
      </c>
      <c r="F382" s="886">
        <v>444</v>
      </c>
      <c r="G382" s="889" t="s">
        <v>4939</v>
      </c>
      <c r="H382" s="870">
        <v>100000</v>
      </c>
      <c r="I382" s="870">
        <v>112298.74</v>
      </c>
      <c r="J382" s="871">
        <f>I382/H382</f>
        <v>1.1229874</v>
      </c>
      <c r="K382" s="870">
        <f>H382-I382</f>
        <v>-12298.740000000005</v>
      </c>
      <c r="L382" s="872">
        <v>0</v>
      </c>
      <c r="M382" s="872">
        <v>0</v>
      </c>
      <c r="N382" s="873"/>
      <c r="O382" s="872">
        <v>0</v>
      </c>
      <c r="P382" s="872">
        <f t="shared" si="57"/>
        <v>100000</v>
      </c>
      <c r="Q382" s="872">
        <f t="shared" si="57"/>
        <v>112298.74</v>
      </c>
      <c r="R382" s="873">
        <f>Q382/P382</f>
        <v>1.1229874</v>
      </c>
      <c r="S382" s="874">
        <f>P382-Q382</f>
        <v>-12298.740000000005</v>
      </c>
      <c r="T382" s="856"/>
      <c r="V382" s="875"/>
      <c r="W382" s="875"/>
      <c r="X382" s="816"/>
      <c r="Y382" s="817"/>
      <c r="Z382" s="813">
        <f>H382-X382+Y382</f>
        <v>100000</v>
      </c>
      <c r="AA382" s="814">
        <v>1000000</v>
      </c>
      <c r="AB382" s="204">
        <f t="shared" si="49"/>
        <v>-900000</v>
      </c>
      <c r="AE382" s="204">
        <f>H382-AA382</f>
        <v>-900000</v>
      </c>
    </row>
    <row r="383" spans="1:31" s="204" customFormat="1">
      <c r="A383" s="867"/>
      <c r="B383" s="868"/>
      <c r="C383" s="890"/>
      <c r="D383" s="867"/>
      <c r="E383" s="891"/>
      <c r="F383" s="892"/>
      <c r="G383" s="893" t="s">
        <v>4870</v>
      </c>
      <c r="H383" s="894"/>
      <c r="I383" s="894"/>
      <c r="J383" s="895"/>
      <c r="K383" s="894"/>
      <c r="L383" s="896"/>
      <c r="M383" s="896"/>
      <c r="N383" s="897"/>
      <c r="O383" s="896"/>
      <c r="P383" s="896"/>
      <c r="Q383" s="896"/>
      <c r="R383" s="897"/>
      <c r="S383" s="894"/>
      <c r="T383" s="856"/>
      <c r="V383" s="875"/>
      <c r="W383" s="875"/>
      <c r="X383" s="816"/>
      <c r="Y383" s="817"/>
      <c r="Z383" s="813"/>
      <c r="AA383" s="814"/>
      <c r="AB383" s="204">
        <f t="shared" si="49"/>
        <v>0</v>
      </c>
    </row>
    <row r="384" spans="1:31" s="204" customFormat="1">
      <c r="A384" s="867"/>
      <c r="B384" s="868"/>
      <c r="C384" s="890"/>
      <c r="D384" s="867"/>
      <c r="E384" s="898"/>
      <c r="F384" s="899" t="s">
        <v>235</v>
      </c>
      <c r="G384" s="900" t="s">
        <v>236</v>
      </c>
      <c r="H384" s="870">
        <f>SUM(H379:H382)</f>
        <v>14650000</v>
      </c>
      <c r="I384" s="870">
        <f>SUM(I379:I382)</f>
        <v>14884097.860000001</v>
      </c>
      <c r="J384" s="871">
        <f t="shared" ref="J384:J399" si="58">I384/H384</f>
        <v>1.0159793761092151</v>
      </c>
      <c r="K384" s="870">
        <f>SUM(K379:K382)</f>
        <v>-234097.86000000197</v>
      </c>
      <c r="L384" s="901">
        <f>SUM(L381)</f>
        <v>0</v>
      </c>
      <c r="M384" s="901">
        <f>SUM(M381)</f>
        <v>0</v>
      </c>
      <c r="N384" s="902"/>
      <c r="O384" s="901">
        <f>L384-M384</f>
        <v>0</v>
      </c>
      <c r="P384" s="901">
        <f>L384+H384</f>
        <v>14650000</v>
      </c>
      <c r="Q384" s="901">
        <f>M384+I384</f>
        <v>14884097.860000001</v>
      </c>
      <c r="R384" s="902">
        <f>Q384/P384</f>
        <v>1.0159793761092151</v>
      </c>
      <c r="S384" s="901">
        <f>P384-Q384</f>
        <v>-234097.86000000127</v>
      </c>
      <c r="T384" s="856"/>
      <c r="V384" s="875"/>
      <c r="W384" s="875"/>
      <c r="X384" s="816"/>
      <c r="Y384" s="817"/>
      <c r="Z384" s="813"/>
      <c r="AA384" s="814"/>
      <c r="AB384" s="204">
        <f t="shared" si="49"/>
        <v>0</v>
      </c>
    </row>
    <row r="385" spans="1:28" s="204" customFormat="1" hidden="1">
      <c r="A385" s="867"/>
      <c r="B385" s="868"/>
      <c r="C385" s="890"/>
      <c r="D385" s="867"/>
      <c r="E385" s="868"/>
      <c r="F385" s="916" t="s">
        <v>237</v>
      </c>
      <c r="G385" s="900" t="s">
        <v>238</v>
      </c>
      <c r="H385" s="917"/>
      <c r="I385" s="917"/>
      <c r="J385" s="918" t="e">
        <f t="shared" si="58"/>
        <v>#DIV/0!</v>
      </c>
      <c r="K385" s="917"/>
      <c r="L385" s="872"/>
      <c r="M385" s="872"/>
      <c r="N385" s="873" t="e">
        <f t="shared" ref="N385:N399" si="59">M385/L385</f>
        <v>#DIV/0!</v>
      </c>
      <c r="O385" s="872"/>
      <c r="P385" s="872"/>
      <c r="Q385" s="872"/>
      <c r="R385" s="873"/>
      <c r="S385" s="901" t="e">
        <f t="shared" ref="S385:S399" si="60">SUM(H385:L385)</f>
        <v>#DIV/0!</v>
      </c>
      <c r="T385" s="856"/>
      <c r="V385" s="875"/>
      <c r="W385" s="875"/>
      <c r="X385" s="816"/>
      <c r="Y385" s="817"/>
      <c r="Z385" s="813"/>
      <c r="AA385" s="814"/>
      <c r="AB385" s="204">
        <f t="shared" si="49"/>
        <v>0</v>
      </c>
    </row>
    <row r="386" spans="1:28" s="204" customFormat="1" hidden="1">
      <c r="A386" s="867"/>
      <c r="B386" s="868"/>
      <c r="C386" s="890"/>
      <c r="D386" s="867"/>
      <c r="E386" s="868"/>
      <c r="F386" s="916" t="s">
        <v>239</v>
      </c>
      <c r="G386" s="900" t="s">
        <v>240</v>
      </c>
      <c r="H386" s="917"/>
      <c r="I386" s="917"/>
      <c r="J386" s="918" t="e">
        <f t="shared" si="58"/>
        <v>#DIV/0!</v>
      </c>
      <c r="K386" s="917"/>
      <c r="L386" s="872"/>
      <c r="M386" s="872"/>
      <c r="N386" s="873" t="e">
        <f t="shared" si="59"/>
        <v>#DIV/0!</v>
      </c>
      <c r="O386" s="872"/>
      <c r="P386" s="872"/>
      <c r="Q386" s="872"/>
      <c r="R386" s="873"/>
      <c r="S386" s="901" t="e">
        <f t="shared" si="60"/>
        <v>#DIV/0!</v>
      </c>
      <c r="T386" s="856"/>
      <c r="V386" s="875"/>
      <c r="W386" s="875"/>
      <c r="X386" s="816"/>
      <c r="Y386" s="817"/>
      <c r="Z386" s="813"/>
      <c r="AA386" s="814"/>
      <c r="AB386" s="204">
        <f t="shared" si="49"/>
        <v>0</v>
      </c>
    </row>
    <row r="387" spans="1:28" s="204" customFormat="1" hidden="1">
      <c r="A387" s="867"/>
      <c r="B387" s="868"/>
      <c r="C387" s="890"/>
      <c r="D387" s="867"/>
      <c r="E387" s="868"/>
      <c r="F387" s="916" t="s">
        <v>241</v>
      </c>
      <c r="G387" s="900" t="s">
        <v>242</v>
      </c>
      <c r="H387" s="917"/>
      <c r="I387" s="917"/>
      <c r="J387" s="918" t="e">
        <f t="shared" si="58"/>
        <v>#DIV/0!</v>
      </c>
      <c r="K387" s="917"/>
      <c r="L387" s="872"/>
      <c r="M387" s="872"/>
      <c r="N387" s="873" t="e">
        <f t="shared" si="59"/>
        <v>#DIV/0!</v>
      </c>
      <c r="O387" s="872"/>
      <c r="P387" s="872"/>
      <c r="Q387" s="872"/>
      <c r="R387" s="873"/>
      <c r="S387" s="901" t="e">
        <f t="shared" si="60"/>
        <v>#DIV/0!</v>
      </c>
      <c r="T387" s="856"/>
      <c r="V387" s="875"/>
      <c r="W387" s="875"/>
      <c r="X387" s="816"/>
      <c r="Y387" s="817"/>
      <c r="Z387" s="813"/>
      <c r="AA387" s="814"/>
      <c r="AB387" s="204">
        <f t="shared" si="49"/>
        <v>0</v>
      </c>
    </row>
    <row r="388" spans="1:28" s="204" customFormat="1" hidden="1">
      <c r="A388" s="867"/>
      <c r="B388" s="868"/>
      <c r="C388" s="890"/>
      <c r="D388" s="867"/>
      <c r="E388" s="868"/>
      <c r="F388" s="916" t="s">
        <v>243</v>
      </c>
      <c r="G388" s="900" t="s">
        <v>244</v>
      </c>
      <c r="H388" s="917"/>
      <c r="I388" s="917"/>
      <c r="J388" s="918" t="e">
        <f t="shared" si="58"/>
        <v>#DIV/0!</v>
      </c>
      <c r="K388" s="917"/>
      <c r="L388" s="872"/>
      <c r="M388" s="872"/>
      <c r="N388" s="873" t="e">
        <f t="shared" si="59"/>
        <v>#DIV/0!</v>
      </c>
      <c r="O388" s="872"/>
      <c r="P388" s="872"/>
      <c r="Q388" s="872"/>
      <c r="R388" s="873"/>
      <c r="S388" s="901" t="e">
        <f t="shared" si="60"/>
        <v>#DIV/0!</v>
      </c>
      <c r="T388" s="856"/>
      <c r="V388" s="875"/>
      <c r="W388" s="875"/>
      <c r="X388" s="816"/>
      <c r="Y388" s="817"/>
      <c r="Z388" s="813"/>
      <c r="AA388" s="814"/>
      <c r="AB388" s="204">
        <f t="shared" si="49"/>
        <v>0</v>
      </c>
    </row>
    <row r="389" spans="1:28" s="204" customFormat="1" hidden="1">
      <c r="A389" s="867"/>
      <c r="B389" s="868"/>
      <c r="C389" s="890"/>
      <c r="D389" s="867"/>
      <c r="E389" s="868"/>
      <c r="F389" s="916" t="s">
        <v>245</v>
      </c>
      <c r="G389" s="900" t="s">
        <v>246</v>
      </c>
      <c r="H389" s="917"/>
      <c r="I389" s="917"/>
      <c r="J389" s="918" t="e">
        <f t="shared" si="58"/>
        <v>#DIV/0!</v>
      </c>
      <c r="K389" s="917"/>
      <c r="L389" s="872"/>
      <c r="M389" s="872"/>
      <c r="N389" s="873" t="e">
        <f t="shared" si="59"/>
        <v>#DIV/0!</v>
      </c>
      <c r="O389" s="872"/>
      <c r="P389" s="872"/>
      <c r="Q389" s="872"/>
      <c r="R389" s="873"/>
      <c r="S389" s="901" t="e">
        <f t="shared" si="60"/>
        <v>#DIV/0!</v>
      </c>
      <c r="T389" s="856"/>
      <c r="V389" s="875"/>
      <c r="W389" s="875"/>
      <c r="X389" s="816"/>
      <c r="Y389" s="817"/>
      <c r="Z389" s="813"/>
      <c r="AA389" s="814"/>
      <c r="AB389" s="204">
        <f t="shared" si="49"/>
        <v>0</v>
      </c>
    </row>
    <row r="390" spans="1:28" s="204" customFormat="1" hidden="1">
      <c r="A390" s="867"/>
      <c r="B390" s="868"/>
      <c r="C390" s="890"/>
      <c r="D390" s="867"/>
      <c r="E390" s="868"/>
      <c r="F390" s="916" t="s">
        <v>247</v>
      </c>
      <c r="G390" s="900" t="s">
        <v>4695</v>
      </c>
      <c r="H390" s="917"/>
      <c r="I390" s="917"/>
      <c r="J390" s="918" t="e">
        <f t="shared" si="58"/>
        <v>#DIV/0!</v>
      </c>
      <c r="K390" s="917"/>
      <c r="L390" s="872"/>
      <c r="M390" s="872"/>
      <c r="N390" s="873" t="e">
        <f t="shared" si="59"/>
        <v>#DIV/0!</v>
      </c>
      <c r="O390" s="872"/>
      <c r="P390" s="872"/>
      <c r="Q390" s="872"/>
      <c r="R390" s="873"/>
      <c r="S390" s="901" t="e">
        <f t="shared" si="60"/>
        <v>#DIV/0!</v>
      </c>
      <c r="T390" s="856"/>
      <c r="V390" s="875"/>
      <c r="W390" s="875"/>
      <c r="X390" s="816"/>
      <c r="Y390" s="817"/>
      <c r="Z390" s="813"/>
      <c r="AA390" s="814"/>
      <c r="AB390" s="204">
        <f t="shared" si="49"/>
        <v>0</v>
      </c>
    </row>
    <row r="391" spans="1:28" s="204" customFormat="1" ht="30" hidden="1">
      <c r="A391" s="867"/>
      <c r="B391" s="868"/>
      <c r="C391" s="890"/>
      <c r="D391" s="867"/>
      <c r="E391" s="868"/>
      <c r="F391" s="916" t="s">
        <v>248</v>
      </c>
      <c r="G391" s="900" t="s">
        <v>4694</v>
      </c>
      <c r="H391" s="917"/>
      <c r="I391" s="917"/>
      <c r="J391" s="918" t="e">
        <f t="shared" si="58"/>
        <v>#DIV/0!</v>
      </c>
      <c r="K391" s="917"/>
      <c r="L391" s="872"/>
      <c r="M391" s="872"/>
      <c r="N391" s="873" t="e">
        <f t="shared" si="59"/>
        <v>#DIV/0!</v>
      </c>
      <c r="O391" s="872"/>
      <c r="P391" s="872"/>
      <c r="Q391" s="872"/>
      <c r="R391" s="873"/>
      <c r="S391" s="901" t="e">
        <f t="shared" si="60"/>
        <v>#DIV/0!</v>
      </c>
      <c r="T391" s="856"/>
      <c r="V391" s="875"/>
      <c r="W391" s="875"/>
      <c r="X391" s="816"/>
      <c r="Y391" s="817"/>
      <c r="Z391" s="813"/>
      <c r="AA391" s="814"/>
      <c r="AB391" s="204">
        <f t="shared" si="49"/>
        <v>0</v>
      </c>
    </row>
    <row r="392" spans="1:28" s="204" customFormat="1" hidden="1">
      <c r="A392" s="867"/>
      <c r="B392" s="868"/>
      <c r="C392" s="890"/>
      <c r="D392" s="867"/>
      <c r="E392" s="868"/>
      <c r="F392" s="916" t="s">
        <v>249</v>
      </c>
      <c r="G392" s="900" t="s">
        <v>58</v>
      </c>
      <c r="H392" s="917"/>
      <c r="I392" s="917"/>
      <c r="J392" s="918" t="e">
        <f t="shared" si="58"/>
        <v>#DIV/0!</v>
      </c>
      <c r="K392" s="917"/>
      <c r="L392" s="872"/>
      <c r="M392" s="872"/>
      <c r="N392" s="873" t="e">
        <f t="shared" si="59"/>
        <v>#DIV/0!</v>
      </c>
      <c r="O392" s="872"/>
      <c r="P392" s="872"/>
      <c r="Q392" s="872"/>
      <c r="R392" s="873"/>
      <c r="S392" s="901" t="e">
        <f t="shared" si="60"/>
        <v>#DIV/0!</v>
      </c>
      <c r="T392" s="856"/>
      <c r="V392" s="875"/>
      <c r="W392" s="875"/>
      <c r="X392" s="816"/>
      <c r="Y392" s="817"/>
      <c r="Z392" s="813"/>
      <c r="AA392" s="814"/>
      <c r="AB392" s="204">
        <f t="shared" si="49"/>
        <v>0</v>
      </c>
    </row>
    <row r="393" spans="1:28" s="204" customFormat="1" hidden="1">
      <c r="A393" s="867"/>
      <c r="B393" s="868"/>
      <c r="C393" s="890"/>
      <c r="D393" s="867"/>
      <c r="E393" s="868"/>
      <c r="F393" s="899" t="s">
        <v>235</v>
      </c>
      <c r="G393" s="900" t="s">
        <v>236</v>
      </c>
      <c r="H393" s="917"/>
      <c r="I393" s="917"/>
      <c r="J393" s="918" t="e">
        <f t="shared" si="58"/>
        <v>#DIV/0!</v>
      </c>
      <c r="K393" s="917"/>
      <c r="L393" s="872"/>
      <c r="M393" s="872"/>
      <c r="N393" s="873" t="e">
        <f t="shared" si="59"/>
        <v>#DIV/0!</v>
      </c>
      <c r="O393" s="872"/>
      <c r="P393" s="872"/>
      <c r="Q393" s="872"/>
      <c r="R393" s="873"/>
      <c r="S393" s="901" t="e">
        <f t="shared" si="60"/>
        <v>#DIV/0!</v>
      </c>
      <c r="T393" s="856"/>
      <c r="V393" s="875"/>
      <c r="W393" s="875"/>
      <c r="X393" s="816"/>
      <c r="Y393" s="817"/>
      <c r="Z393" s="813"/>
      <c r="AA393" s="814"/>
      <c r="AB393" s="204">
        <f t="shared" si="49"/>
        <v>0</v>
      </c>
    </row>
    <row r="394" spans="1:28" s="204" customFormat="1" hidden="1">
      <c r="A394" s="867"/>
      <c r="B394" s="868"/>
      <c r="C394" s="890"/>
      <c r="D394" s="867"/>
      <c r="E394" s="868"/>
      <c r="F394" s="916" t="s">
        <v>252</v>
      </c>
      <c r="G394" s="900" t="s">
        <v>253</v>
      </c>
      <c r="H394" s="917"/>
      <c r="I394" s="917"/>
      <c r="J394" s="918" t="e">
        <f t="shared" si="58"/>
        <v>#DIV/0!</v>
      </c>
      <c r="K394" s="917"/>
      <c r="L394" s="872"/>
      <c r="M394" s="872"/>
      <c r="N394" s="873" t="e">
        <f t="shared" si="59"/>
        <v>#DIV/0!</v>
      </c>
      <c r="O394" s="872"/>
      <c r="P394" s="872"/>
      <c r="Q394" s="872"/>
      <c r="R394" s="873"/>
      <c r="S394" s="901" t="e">
        <f t="shared" si="60"/>
        <v>#DIV/0!</v>
      </c>
      <c r="T394" s="856"/>
      <c r="V394" s="875"/>
      <c r="W394" s="875"/>
      <c r="X394" s="816"/>
      <c r="Y394" s="817"/>
      <c r="Z394" s="813"/>
      <c r="AA394" s="814"/>
      <c r="AB394" s="204">
        <f t="shared" si="49"/>
        <v>0</v>
      </c>
    </row>
    <row r="395" spans="1:28" s="204" customFormat="1" ht="30" hidden="1">
      <c r="A395" s="867"/>
      <c r="B395" s="868"/>
      <c r="C395" s="890"/>
      <c r="D395" s="867"/>
      <c r="E395" s="868"/>
      <c r="F395" s="916" t="s">
        <v>254</v>
      </c>
      <c r="G395" s="900" t="s">
        <v>255</v>
      </c>
      <c r="H395" s="917"/>
      <c r="I395" s="917"/>
      <c r="J395" s="918" t="e">
        <f t="shared" si="58"/>
        <v>#DIV/0!</v>
      </c>
      <c r="K395" s="917"/>
      <c r="L395" s="872"/>
      <c r="M395" s="872"/>
      <c r="N395" s="873" t="e">
        <f t="shared" si="59"/>
        <v>#DIV/0!</v>
      </c>
      <c r="O395" s="872"/>
      <c r="P395" s="872"/>
      <c r="Q395" s="872"/>
      <c r="R395" s="873"/>
      <c r="S395" s="901" t="e">
        <f t="shared" si="60"/>
        <v>#DIV/0!</v>
      </c>
      <c r="T395" s="856"/>
      <c r="V395" s="875"/>
      <c r="W395" s="875"/>
      <c r="X395" s="816"/>
      <c r="Y395" s="817"/>
      <c r="Z395" s="813"/>
      <c r="AA395" s="814"/>
      <c r="AB395" s="204">
        <f t="shared" si="49"/>
        <v>0</v>
      </c>
    </row>
    <row r="396" spans="1:28" s="204" customFormat="1" ht="15.75" thickBot="1">
      <c r="A396" s="867"/>
      <c r="B396" s="868"/>
      <c r="C396" s="890"/>
      <c r="D396" s="867"/>
      <c r="E396" s="868"/>
      <c r="F396" s="916" t="s">
        <v>256</v>
      </c>
      <c r="G396" s="900" t="s">
        <v>257</v>
      </c>
      <c r="H396" s="917">
        <v>0</v>
      </c>
      <c r="I396" s="917">
        <v>0</v>
      </c>
      <c r="J396" s="918"/>
      <c r="K396" s="917">
        <v>0</v>
      </c>
      <c r="L396" s="872">
        <f>SUM(L379:L382)</f>
        <v>12000000</v>
      </c>
      <c r="M396" s="872">
        <f>SUM(M379:M382)</f>
        <v>0</v>
      </c>
      <c r="N396" s="873">
        <f>M396/L396</f>
        <v>0</v>
      </c>
      <c r="O396" s="872">
        <f>L396-M396</f>
        <v>12000000</v>
      </c>
      <c r="P396" s="872">
        <f>L396+H396</f>
        <v>12000000</v>
      </c>
      <c r="Q396" s="872">
        <f>M396+I396</f>
        <v>0</v>
      </c>
      <c r="R396" s="873">
        <f>Q396/P396</f>
        <v>0</v>
      </c>
      <c r="S396" s="901">
        <f>P396-Q396</f>
        <v>12000000</v>
      </c>
      <c r="T396" s="856"/>
      <c r="V396" s="875"/>
      <c r="W396" s="875"/>
      <c r="X396" s="816"/>
      <c r="Y396" s="817"/>
      <c r="Z396" s="813"/>
      <c r="AA396" s="814"/>
      <c r="AB396" s="204">
        <f t="shared" si="49"/>
        <v>0</v>
      </c>
    </row>
    <row r="397" spans="1:28" s="204" customFormat="1" ht="30.75" hidden="1" thickBot="1">
      <c r="A397" s="867"/>
      <c r="B397" s="868"/>
      <c r="C397" s="890"/>
      <c r="D397" s="867"/>
      <c r="E397" s="868"/>
      <c r="F397" s="916" t="s">
        <v>258</v>
      </c>
      <c r="G397" s="900" t="s">
        <v>259</v>
      </c>
      <c r="H397" s="917"/>
      <c r="I397" s="917"/>
      <c r="J397" s="918" t="e">
        <f t="shared" si="58"/>
        <v>#DIV/0!</v>
      </c>
      <c r="K397" s="917"/>
      <c r="L397" s="872"/>
      <c r="M397" s="872"/>
      <c r="N397" s="873" t="e">
        <f t="shared" si="59"/>
        <v>#DIV/0!</v>
      </c>
      <c r="O397" s="872"/>
      <c r="P397" s="872"/>
      <c r="Q397" s="872"/>
      <c r="R397" s="873"/>
      <c r="S397" s="901" t="e">
        <f t="shared" si="60"/>
        <v>#DIV/0!</v>
      </c>
      <c r="T397" s="856"/>
      <c r="V397" s="875"/>
      <c r="W397" s="875"/>
      <c r="X397" s="816"/>
      <c r="Y397" s="817"/>
      <c r="Z397" s="813"/>
      <c r="AA397" s="814"/>
      <c r="AB397" s="204">
        <f t="shared" si="49"/>
        <v>0</v>
      </c>
    </row>
    <row r="398" spans="1:28" s="204" customFormat="1" ht="30.75" hidden="1" thickBot="1">
      <c r="A398" s="867"/>
      <c r="B398" s="868"/>
      <c r="C398" s="890"/>
      <c r="D398" s="867"/>
      <c r="E398" s="868"/>
      <c r="F398" s="916" t="s">
        <v>260</v>
      </c>
      <c r="G398" s="900" t="s">
        <v>261</v>
      </c>
      <c r="H398" s="917"/>
      <c r="I398" s="917"/>
      <c r="J398" s="918" t="e">
        <f t="shared" si="58"/>
        <v>#DIV/0!</v>
      </c>
      <c r="K398" s="917"/>
      <c r="L398" s="872"/>
      <c r="M398" s="872"/>
      <c r="N398" s="873" t="e">
        <f t="shared" si="59"/>
        <v>#DIV/0!</v>
      </c>
      <c r="O398" s="872"/>
      <c r="P398" s="872"/>
      <c r="Q398" s="872"/>
      <c r="R398" s="873"/>
      <c r="S398" s="901" t="e">
        <f t="shared" si="60"/>
        <v>#DIV/0!</v>
      </c>
      <c r="T398" s="856"/>
      <c r="V398" s="875"/>
      <c r="W398" s="875"/>
      <c r="X398" s="816"/>
      <c r="Y398" s="817"/>
      <c r="Z398" s="813"/>
      <c r="AA398" s="814"/>
      <c r="AB398" s="204">
        <f t="shared" si="49"/>
        <v>0</v>
      </c>
    </row>
    <row r="399" spans="1:28" s="204" customFormat="1" ht="15.75" hidden="1" thickBot="1">
      <c r="A399" s="867"/>
      <c r="B399" s="868"/>
      <c r="C399" s="890"/>
      <c r="D399" s="867"/>
      <c r="E399" s="868"/>
      <c r="F399" s="916" t="s">
        <v>262</v>
      </c>
      <c r="G399" s="900" t="s">
        <v>263</v>
      </c>
      <c r="H399" s="870"/>
      <c r="I399" s="870"/>
      <c r="J399" s="871" t="e">
        <f t="shared" si="58"/>
        <v>#DIV/0!</v>
      </c>
      <c r="K399" s="870"/>
      <c r="L399" s="901"/>
      <c r="M399" s="901"/>
      <c r="N399" s="902" t="e">
        <f t="shared" si="59"/>
        <v>#DIV/0!</v>
      </c>
      <c r="O399" s="901"/>
      <c r="P399" s="901"/>
      <c r="Q399" s="901"/>
      <c r="R399" s="902"/>
      <c r="S399" s="901" t="e">
        <f t="shared" si="60"/>
        <v>#DIV/0!</v>
      </c>
      <c r="T399" s="856"/>
      <c r="V399" s="875"/>
      <c r="W399" s="875"/>
      <c r="X399" s="816"/>
      <c r="Y399" s="817"/>
      <c r="Z399" s="813"/>
      <c r="AA399" s="814"/>
      <c r="AB399" s="204">
        <f t="shared" si="49"/>
        <v>0</v>
      </c>
    </row>
    <row r="400" spans="1:28" s="204" customFormat="1" ht="15.75" thickBot="1">
      <c r="A400" s="867"/>
      <c r="B400" s="868"/>
      <c r="C400" s="890"/>
      <c r="D400" s="867"/>
      <c r="E400" s="868"/>
      <c r="F400" s="867"/>
      <c r="G400" s="903" t="s">
        <v>4871</v>
      </c>
      <c r="H400" s="904">
        <f>SUM(H384)</f>
        <v>14650000</v>
      </c>
      <c r="I400" s="904">
        <f>SUM(I384)</f>
        <v>14884097.860000001</v>
      </c>
      <c r="J400" s="905">
        <f>I400/H400</f>
        <v>1.0159793761092151</v>
      </c>
      <c r="K400" s="904">
        <f>SUM(K384)</f>
        <v>-234097.86000000197</v>
      </c>
      <c r="L400" s="906">
        <f>SUM(L384:L396)</f>
        <v>12000000</v>
      </c>
      <c r="M400" s="906">
        <f>SUM(M396)</f>
        <v>0</v>
      </c>
      <c r="N400" s="907">
        <f>M400/L400</f>
        <v>0</v>
      </c>
      <c r="O400" s="906">
        <f>L400-M400</f>
        <v>12000000</v>
      </c>
      <c r="P400" s="906">
        <f>L400+H400</f>
        <v>26650000</v>
      </c>
      <c r="Q400" s="906">
        <f>M400+I400</f>
        <v>14884097.860000001</v>
      </c>
      <c r="R400" s="907">
        <f>Q400/P400</f>
        <v>0.5585027339587243</v>
      </c>
      <c r="S400" s="906">
        <f>P400-Q400</f>
        <v>11765902.139999999</v>
      </c>
      <c r="T400" s="856"/>
      <c r="V400" s="875"/>
      <c r="W400" s="875"/>
      <c r="X400" s="816"/>
      <c r="Y400" s="817"/>
      <c r="Z400" s="813"/>
      <c r="AA400" s="814"/>
      <c r="AB400" s="204">
        <f t="shared" si="49"/>
        <v>0</v>
      </c>
    </row>
    <row r="401" spans="1:28" s="204" customFormat="1" ht="28.5" collapsed="1">
      <c r="A401" s="867"/>
      <c r="B401" s="868"/>
      <c r="C401" s="890"/>
      <c r="D401" s="867"/>
      <c r="E401" s="891"/>
      <c r="F401" s="892"/>
      <c r="G401" s="908" t="s">
        <v>4872</v>
      </c>
      <c r="H401" s="909"/>
      <c r="I401" s="910"/>
      <c r="J401" s="911"/>
      <c r="K401" s="910"/>
      <c r="L401" s="912"/>
      <c r="M401" s="913"/>
      <c r="N401" s="914"/>
      <c r="O401" s="913"/>
      <c r="P401" s="913"/>
      <c r="Q401" s="913"/>
      <c r="R401" s="914"/>
      <c r="S401" s="915"/>
      <c r="T401" s="856"/>
      <c r="V401" s="875"/>
      <c r="W401" s="875"/>
      <c r="X401" s="816"/>
      <c r="Y401" s="817"/>
      <c r="Z401" s="813"/>
      <c r="AA401" s="814"/>
      <c r="AB401" s="204">
        <f t="shared" si="49"/>
        <v>0</v>
      </c>
    </row>
    <row r="402" spans="1:28" s="204" customFormat="1">
      <c r="A402" s="867"/>
      <c r="B402" s="868"/>
      <c r="C402" s="890"/>
      <c r="D402" s="867"/>
      <c r="E402" s="898"/>
      <c r="F402" s="899" t="s">
        <v>235</v>
      </c>
      <c r="G402" s="900" t="s">
        <v>236</v>
      </c>
      <c r="H402" s="870">
        <f t="shared" ref="H402:P402" si="61">SUM(H384)</f>
        <v>14650000</v>
      </c>
      <c r="I402" s="870">
        <f t="shared" si="61"/>
        <v>14884097.860000001</v>
      </c>
      <c r="J402" s="871">
        <f t="shared" si="61"/>
        <v>1.0159793761092151</v>
      </c>
      <c r="K402" s="870">
        <f>SUM(K384)</f>
        <v>-234097.86000000197</v>
      </c>
      <c r="L402" s="901">
        <f t="shared" si="61"/>
        <v>0</v>
      </c>
      <c r="M402" s="901">
        <f t="shared" si="61"/>
        <v>0</v>
      </c>
      <c r="N402" s="902">
        <f t="shared" si="61"/>
        <v>0</v>
      </c>
      <c r="O402" s="901">
        <f t="shared" si="61"/>
        <v>0</v>
      </c>
      <c r="P402" s="901">
        <f t="shared" si="61"/>
        <v>14650000</v>
      </c>
      <c r="Q402" s="901">
        <f>M402+I402</f>
        <v>14884097.860000001</v>
      </c>
      <c r="R402" s="902">
        <f>Q402/P402</f>
        <v>1.0159793761092151</v>
      </c>
      <c r="S402" s="901">
        <f>P402-Q402</f>
        <v>-234097.86000000127</v>
      </c>
      <c r="T402" s="856"/>
      <c r="V402" s="875"/>
      <c r="W402" s="875"/>
      <c r="X402" s="816"/>
      <c r="Y402" s="817"/>
      <c r="Z402" s="813"/>
      <c r="AA402" s="814"/>
      <c r="AB402" s="204">
        <f t="shared" si="49"/>
        <v>0</v>
      </c>
    </row>
    <row r="403" spans="1:28" s="204" customFormat="1" hidden="1">
      <c r="A403" s="867"/>
      <c r="B403" s="868"/>
      <c r="C403" s="890"/>
      <c r="D403" s="867"/>
      <c r="E403" s="868"/>
      <c r="F403" s="916" t="s">
        <v>237</v>
      </c>
      <c r="G403" s="900" t="s">
        <v>238</v>
      </c>
      <c r="H403" s="917"/>
      <c r="I403" s="917"/>
      <c r="J403" s="918"/>
      <c r="K403" s="917"/>
      <c r="L403" s="872"/>
      <c r="M403" s="872"/>
      <c r="N403" s="873" t="e">
        <f t="shared" ref="N403:N417" si="62">M403/L403</f>
        <v>#DIV/0!</v>
      </c>
      <c r="O403" s="872"/>
      <c r="P403" s="872"/>
      <c r="Q403" s="872"/>
      <c r="R403" s="873"/>
      <c r="S403" s="901">
        <f t="shared" ref="S403:S417" si="63">SUM(H403:L403)</f>
        <v>0</v>
      </c>
      <c r="T403" s="856"/>
      <c r="V403" s="875"/>
      <c r="W403" s="875"/>
      <c r="X403" s="816"/>
      <c r="Y403" s="817"/>
      <c r="Z403" s="813"/>
      <c r="AA403" s="814"/>
      <c r="AB403" s="204">
        <f t="shared" si="49"/>
        <v>0</v>
      </c>
    </row>
    <row r="404" spans="1:28" s="204" customFormat="1" hidden="1">
      <c r="A404" s="867"/>
      <c r="B404" s="868"/>
      <c r="C404" s="890"/>
      <c r="D404" s="867"/>
      <c r="E404" s="868"/>
      <c r="F404" s="916" t="s">
        <v>239</v>
      </c>
      <c r="G404" s="900" t="s">
        <v>240</v>
      </c>
      <c r="H404" s="917"/>
      <c r="I404" s="917"/>
      <c r="J404" s="918"/>
      <c r="K404" s="917"/>
      <c r="L404" s="872"/>
      <c r="M404" s="872"/>
      <c r="N404" s="873" t="e">
        <f t="shared" si="62"/>
        <v>#DIV/0!</v>
      </c>
      <c r="O404" s="872"/>
      <c r="P404" s="872"/>
      <c r="Q404" s="872"/>
      <c r="R404" s="873"/>
      <c r="S404" s="901">
        <f t="shared" si="63"/>
        <v>0</v>
      </c>
      <c r="T404" s="856"/>
      <c r="V404" s="875"/>
      <c r="W404" s="875"/>
      <c r="X404" s="816"/>
      <c r="Y404" s="817"/>
      <c r="Z404" s="813"/>
      <c r="AA404" s="814"/>
      <c r="AB404" s="204">
        <f t="shared" si="49"/>
        <v>0</v>
      </c>
    </row>
    <row r="405" spans="1:28" s="204" customFormat="1" hidden="1">
      <c r="A405" s="867"/>
      <c r="B405" s="868"/>
      <c r="C405" s="890"/>
      <c r="D405" s="867"/>
      <c r="E405" s="868"/>
      <c r="F405" s="916" t="s">
        <v>241</v>
      </c>
      <c r="G405" s="900" t="s">
        <v>242</v>
      </c>
      <c r="H405" s="917"/>
      <c r="I405" s="917"/>
      <c r="J405" s="918"/>
      <c r="K405" s="917"/>
      <c r="L405" s="872"/>
      <c r="M405" s="872"/>
      <c r="N405" s="873" t="e">
        <f t="shared" si="62"/>
        <v>#DIV/0!</v>
      </c>
      <c r="O405" s="872"/>
      <c r="P405" s="872"/>
      <c r="Q405" s="872"/>
      <c r="R405" s="873"/>
      <c r="S405" s="901">
        <f t="shared" si="63"/>
        <v>0</v>
      </c>
      <c r="T405" s="856"/>
      <c r="V405" s="875"/>
      <c r="W405" s="875"/>
      <c r="X405" s="816"/>
      <c r="Y405" s="817"/>
      <c r="Z405" s="813"/>
      <c r="AA405" s="814"/>
      <c r="AB405" s="204">
        <f t="shared" si="49"/>
        <v>0</v>
      </c>
    </row>
    <row r="406" spans="1:28" s="204" customFormat="1" hidden="1">
      <c r="A406" s="867"/>
      <c r="B406" s="868"/>
      <c r="C406" s="890"/>
      <c r="D406" s="867"/>
      <c r="E406" s="868"/>
      <c r="F406" s="916" t="s">
        <v>243</v>
      </c>
      <c r="G406" s="900" t="s">
        <v>244</v>
      </c>
      <c r="H406" s="917"/>
      <c r="I406" s="917"/>
      <c r="J406" s="918"/>
      <c r="K406" s="917"/>
      <c r="L406" s="872"/>
      <c r="M406" s="872"/>
      <c r="N406" s="873" t="e">
        <f t="shared" si="62"/>
        <v>#DIV/0!</v>
      </c>
      <c r="O406" s="872"/>
      <c r="P406" s="872"/>
      <c r="Q406" s="872"/>
      <c r="R406" s="873"/>
      <c r="S406" s="901">
        <f t="shared" si="63"/>
        <v>0</v>
      </c>
      <c r="T406" s="856"/>
      <c r="V406" s="875"/>
      <c r="W406" s="875"/>
      <c r="X406" s="816"/>
      <c r="Y406" s="817"/>
      <c r="Z406" s="813"/>
      <c r="AA406" s="814"/>
      <c r="AB406" s="204">
        <f t="shared" si="49"/>
        <v>0</v>
      </c>
    </row>
    <row r="407" spans="1:28" s="204" customFormat="1" hidden="1">
      <c r="A407" s="867"/>
      <c r="B407" s="868"/>
      <c r="C407" s="890"/>
      <c r="D407" s="867"/>
      <c r="E407" s="868"/>
      <c r="F407" s="916" t="s">
        <v>245</v>
      </c>
      <c r="G407" s="900" t="s">
        <v>246</v>
      </c>
      <c r="H407" s="917"/>
      <c r="I407" s="917"/>
      <c r="J407" s="918"/>
      <c r="K407" s="917"/>
      <c r="L407" s="872"/>
      <c r="M407" s="872"/>
      <c r="N407" s="873" t="e">
        <f t="shared" si="62"/>
        <v>#DIV/0!</v>
      </c>
      <c r="O407" s="872"/>
      <c r="P407" s="872"/>
      <c r="Q407" s="872"/>
      <c r="R407" s="873"/>
      <c r="S407" s="901">
        <f t="shared" si="63"/>
        <v>0</v>
      </c>
      <c r="T407" s="856"/>
      <c r="V407" s="875"/>
      <c r="W407" s="875"/>
      <c r="X407" s="816"/>
      <c r="Y407" s="817"/>
      <c r="Z407" s="813"/>
      <c r="AA407" s="814"/>
      <c r="AB407" s="204">
        <f t="shared" si="49"/>
        <v>0</v>
      </c>
    </row>
    <row r="408" spans="1:28" s="204" customFormat="1" hidden="1">
      <c r="A408" s="867"/>
      <c r="B408" s="868"/>
      <c r="C408" s="890"/>
      <c r="D408" s="867"/>
      <c r="E408" s="868"/>
      <c r="F408" s="916" t="s">
        <v>247</v>
      </c>
      <c r="G408" s="900" t="s">
        <v>4695</v>
      </c>
      <c r="H408" s="917"/>
      <c r="I408" s="917"/>
      <c r="J408" s="918"/>
      <c r="K408" s="917"/>
      <c r="L408" s="872"/>
      <c r="M408" s="872"/>
      <c r="N408" s="873" t="e">
        <f t="shared" si="62"/>
        <v>#DIV/0!</v>
      </c>
      <c r="O408" s="872"/>
      <c r="P408" s="872"/>
      <c r="Q408" s="872"/>
      <c r="R408" s="873"/>
      <c r="S408" s="901">
        <f t="shared" si="63"/>
        <v>0</v>
      </c>
      <c r="T408" s="856"/>
      <c r="V408" s="875"/>
      <c r="W408" s="875"/>
      <c r="X408" s="816"/>
      <c r="Y408" s="817"/>
      <c r="Z408" s="813"/>
      <c r="AA408" s="814"/>
      <c r="AB408" s="204">
        <f t="shared" si="49"/>
        <v>0</v>
      </c>
    </row>
    <row r="409" spans="1:28" s="204" customFormat="1" ht="30" hidden="1">
      <c r="A409" s="867"/>
      <c r="B409" s="868"/>
      <c r="C409" s="890"/>
      <c r="D409" s="867"/>
      <c r="E409" s="868"/>
      <c r="F409" s="916" t="s">
        <v>248</v>
      </c>
      <c r="G409" s="900" t="s">
        <v>4694</v>
      </c>
      <c r="H409" s="917"/>
      <c r="I409" s="917"/>
      <c r="J409" s="918"/>
      <c r="K409" s="917"/>
      <c r="L409" s="872"/>
      <c r="M409" s="872"/>
      <c r="N409" s="873" t="e">
        <f t="shared" si="62"/>
        <v>#DIV/0!</v>
      </c>
      <c r="O409" s="872"/>
      <c r="P409" s="872"/>
      <c r="Q409" s="872"/>
      <c r="R409" s="873"/>
      <c r="S409" s="901">
        <f t="shared" si="63"/>
        <v>0</v>
      </c>
      <c r="T409" s="856"/>
      <c r="V409" s="875"/>
      <c r="W409" s="875"/>
      <c r="X409" s="816"/>
      <c r="Y409" s="817"/>
      <c r="Z409" s="813"/>
      <c r="AA409" s="814"/>
      <c r="AB409" s="204">
        <f t="shared" si="49"/>
        <v>0</v>
      </c>
    </row>
    <row r="410" spans="1:28" s="204" customFormat="1" hidden="1">
      <c r="A410" s="867"/>
      <c r="B410" s="868"/>
      <c r="C410" s="890"/>
      <c r="D410" s="867"/>
      <c r="E410" s="868"/>
      <c r="F410" s="916" t="s">
        <v>249</v>
      </c>
      <c r="G410" s="900" t="s">
        <v>58</v>
      </c>
      <c r="H410" s="917"/>
      <c r="I410" s="917"/>
      <c r="J410" s="918"/>
      <c r="K410" s="917"/>
      <c r="L410" s="872"/>
      <c r="M410" s="872"/>
      <c r="N410" s="873" t="e">
        <f t="shared" si="62"/>
        <v>#DIV/0!</v>
      </c>
      <c r="O410" s="872"/>
      <c r="P410" s="872"/>
      <c r="Q410" s="872"/>
      <c r="R410" s="873"/>
      <c r="S410" s="901">
        <f t="shared" si="63"/>
        <v>0</v>
      </c>
      <c r="T410" s="856"/>
      <c r="V410" s="875"/>
      <c r="W410" s="875"/>
      <c r="X410" s="816"/>
      <c r="Y410" s="817"/>
      <c r="Z410" s="813"/>
      <c r="AA410" s="814"/>
      <c r="AB410" s="204">
        <f t="shared" si="49"/>
        <v>0</v>
      </c>
    </row>
    <row r="411" spans="1:28" s="204" customFormat="1" hidden="1">
      <c r="A411" s="867"/>
      <c r="B411" s="868"/>
      <c r="C411" s="890"/>
      <c r="D411" s="867"/>
      <c r="E411" s="868"/>
      <c r="F411" s="899" t="s">
        <v>235</v>
      </c>
      <c r="G411" s="900" t="s">
        <v>236</v>
      </c>
      <c r="H411" s="917"/>
      <c r="I411" s="917"/>
      <c r="J411" s="918"/>
      <c r="K411" s="917"/>
      <c r="L411" s="872"/>
      <c r="M411" s="872"/>
      <c r="N411" s="873" t="e">
        <f t="shared" si="62"/>
        <v>#DIV/0!</v>
      </c>
      <c r="O411" s="872"/>
      <c r="P411" s="872"/>
      <c r="Q411" s="872"/>
      <c r="R411" s="873"/>
      <c r="S411" s="901">
        <f t="shared" si="63"/>
        <v>0</v>
      </c>
      <c r="T411" s="856"/>
      <c r="V411" s="875"/>
      <c r="W411" s="875"/>
      <c r="X411" s="816"/>
      <c r="Y411" s="817"/>
      <c r="Z411" s="813"/>
      <c r="AA411" s="814"/>
      <c r="AB411" s="204">
        <f t="shared" si="49"/>
        <v>0</v>
      </c>
    </row>
    <row r="412" spans="1:28" s="204" customFormat="1" hidden="1">
      <c r="A412" s="867"/>
      <c r="B412" s="868"/>
      <c r="C412" s="890"/>
      <c r="D412" s="867"/>
      <c r="E412" s="868"/>
      <c r="F412" s="916" t="s">
        <v>252</v>
      </c>
      <c r="G412" s="900" t="s">
        <v>253</v>
      </c>
      <c r="H412" s="917"/>
      <c r="I412" s="917"/>
      <c r="J412" s="918"/>
      <c r="K412" s="917"/>
      <c r="L412" s="872"/>
      <c r="M412" s="872"/>
      <c r="N412" s="873" t="e">
        <f t="shared" si="62"/>
        <v>#DIV/0!</v>
      </c>
      <c r="O412" s="872"/>
      <c r="P412" s="872"/>
      <c r="Q412" s="872"/>
      <c r="R412" s="873"/>
      <c r="S412" s="901">
        <f t="shared" si="63"/>
        <v>0</v>
      </c>
      <c r="T412" s="856"/>
      <c r="V412" s="875"/>
      <c r="W412" s="875"/>
      <c r="X412" s="816"/>
      <c r="Y412" s="817"/>
      <c r="Z412" s="813"/>
      <c r="AA412" s="814"/>
      <c r="AB412" s="204">
        <f t="shared" si="49"/>
        <v>0</v>
      </c>
    </row>
    <row r="413" spans="1:28" s="204" customFormat="1" ht="30" hidden="1">
      <c r="A413" s="867"/>
      <c r="B413" s="868"/>
      <c r="C413" s="890"/>
      <c r="D413" s="867"/>
      <c r="E413" s="868"/>
      <c r="F413" s="916" t="s">
        <v>254</v>
      </c>
      <c r="G413" s="900" t="s">
        <v>255</v>
      </c>
      <c r="H413" s="917"/>
      <c r="I413" s="917"/>
      <c r="J413" s="918"/>
      <c r="K413" s="917"/>
      <c r="L413" s="872"/>
      <c r="M413" s="872"/>
      <c r="N413" s="873" t="e">
        <f t="shared" si="62"/>
        <v>#DIV/0!</v>
      </c>
      <c r="O413" s="872"/>
      <c r="P413" s="872"/>
      <c r="Q413" s="872"/>
      <c r="R413" s="873"/>
      <c r="S413" s="901">
        <f t="shared" si="63"/>
        <v>0</v>
      </c>
      <c r="T413" s="856"/>
      <c r="V413" s="875"/>
      <c r="W413" s="875"/>
      <c r="X413" s="816"/>
      <c r="Y413" s="817"/>
      <c r="Z413" s="813"/>
      <c r="AA413" s="814"/>
      <c r="AB413" s="204">
        <f t="shared" si="49"/>
        <v>0</v>
      </c>
    </row>
    <row r="414" spans="1:28" s="204" customFormat="1" ht="15.75" thickBot="1">
      <c r="A414" s="867"/>
      <c r="B414" s="868"/>
      <c r="C414" s="890"/>
      <c r="D414" s="867"/>
      <c r="E414" s="868"/>
      <c r="F414" s="916" t="s">
        <v>256</v>
      </c>
      <c r="G414" s="900" t="s">
        <v>257</v>
      </c>
      <c r="H414" s="917">
        <f>H396</f>
        <v>0</v>
      </c>
      <c r="I414" s="917">
        <v>0</v>
      </c>
      <c r="J414" s="918"/>
      <c r="K414" s="917"/>
      <c r="L414" s="872">
        <f>L396</f>
        <v>12000000</v>
      </c>
      <c r="M414" s="872">
        <f>M396</f>
        <v>0</v>
      </c>
      <c r="N414" s="873">
        <f>N396</f>
        <v>0</v>
      </c>
      <c r="O414" s="872">
        <f>O396</f>
        <v>12000000</v>
      </c>
      <c r="P414" s="872">
        <f>P396</f>
        <v>12000000</v>
      </c>
      <c r="Q414" s="872">
        <f>M414+I414</f>
        <v>0</v>
      </c>
      <c r="R414" s="873">
        <f>Q414/P414</f>
        <v>0</v>
      </c>
      <c r="S414" s="901">
        <f>P414-Q414</f>
        <v>12000000</v>
      </c>
      <c r="T414" s="856"/>
      <c r="V414" s="875"/>
      <c r="W414" s="875"/>
      <c r="X414" s="816"/>
      <c r="Y414" s="817"/>
      <c r="Z414" s="813"/>
      <c r="AA414" s="814"/>
      <c r="AB414" s="204">
        <f t="shared" si="49"/>
        <v>0</v>
      </c>
    </row>
    <row r="415" spans="1:28" s="204" customFormat="1" ht="30" hidden="1" customHeight="1">
      <c r="A415" s="867"/>
      <c r="B415" s="868"/>
      <c r="C415" s="890"/>
      <c r="D415" s="867"/>
      <c r="E415" s="868"/>
      <c r="F415" s="916" t="s">
        <v>258</v>
      </c>
      <c r="G415" s="900" t="s">
        <v>259</v>
      </c>
      <c r="H415" s="917"/>
      <c r="I415" s="917"/>
      <c r="J415" s="918"/>
      <c r="K415" s="917"/>
      <c r="L415" s="872"/>
      <c r="M415" s="872"/>
      <c r="N415" s="873" t="e">
        <f t="shared" si="62"/>
        <v>#DIV/0!</v>
      </c>
      <c r="O415" s="872"/>
      <c r="P415" s="872"/>
      <c r="Q415" s="872"/>
      <c r="R415" s="873"/>
      <c r="S415" s="901">
        <f t="shared" si="63"/>
        <v>0</v>
      </c>
      <c r="T415" s="856"/>
      <c r="V415" s="875"/>
      <c r="W415" s="875"/>
      <c r="X415" s="816"/>
      <c r="Y415" s="817"/>
      <c r="Z415" s="813"/>
      <c r="AA415" s="814"/>
      <c r="AB415" s="204">
        <f t="shared" si="49"/>
        <v>0</v>
      </c>
    </row>
    <row r="416" spans="1:28" s="204" customFormat="1" ht="30" hidden="1" customHeight="1">
      <c r="A416" s="867"/>
      <c r="B416" s="868"/>
      <c r="C416" s="890"/>
      <c r="D416" s="867"/>
      <c r="E416" s="868"/>
      <c r="F416" s="916" t="s">
        <v>260</v>
      </c>
      <c r="G416" s="900" t="s">
        <v>261</v>
      </c>
      <c r="H416" s="917"/>
      <c r="I416" s="917"/>
      <c r="J416" s="918"/>
      <c r="K416" s="917"/>
      <c r="L416" s="872"/>
      <c r="M416" s="872"/>
      <c r="N416" s="873" t="e">
        <f t="shared" si="62"/>
        <v>#DIV/0!</v>
      </c>
      <c r="O416" s="872"/>
      <c r="P416" s="872"/>
      <c r="Q416" s="872"/>
      <c r="R416" s="873"/>
      <c r="S416" s="901">
        <f t="shared" si="63"/>
        <v>0</v>
      </c>
      <c r="T416" s="856"/>
      <c r="V416" s="875"/>
      <c r="W416" s="875"/>
      <c r="X416" s="816"/>
      <c r="Y416" s="817"/>
      <c r="Z416" s="813"/>
      <c r="AA416" s="814"/>
      <c r="AB416" s="204">
        <f t="shared" ref="AB416:AB482" si="64">Z416-AA416</f>
        <v>0</v>
      </c>
    </row>
    <row r="417" spans="1:31" s="204" customFormat="1" ht="15.75" hidden="1" customHeight="1" thickBot="1">
      <c r="A417" s="867"/>
      <c r="B417" s="868"/>
      <c r="C417" s="890"/>
      <c r="D417" s="867"/>
      <c r="E417" s="868"/>
      <c r="F417" s="916" t="s">
        <v>262</v>
      </c>
      <c r="G417" s="900" t="s">
        <v>263</v>
      </c>
      <c r="H417" s="870"/>
      <c r="I417" s="870"/>
      <c r="J417" s="871"/>
      <c r="K417" s="870"/>
      <c r="L417" s="901"/>
      <c r="M417" s="901"/>
      <c r="N417" s="902" t="e">
        <f t="shared" si="62"/>
        <v>#DIV/0!</v>
      </c>
      <c r="O417" s="901"/>
      <c r="P417" s="901"/>
      <c r="Q417" s="901"/>
      <c r="R417" s="902"/>
      <c r="S417" s="901">
        <f t="shared" si="63"/>
        <v>0</v>
      </c>
      <c r="T417" s="856"/>
      <c r="V417" s="875"/>
      <c r="W417" s="875"/>
      <c r="X417" s="816"/>
      <c r="Y417" s="817"/>
      <c r="Z417" s="813"/>
      <c r="AA417" s="814"/>
      <c r="AB417" s="204">
        <f t="shared" si="64"/>
        <v>0</v>
      </c>
    </row>
    <row r="418" spans="1:31" s="204" customFormat="1" ht="15.75" collapsed="1" thickBot="1">
      <c r="A418" s="867"/>
      <c r="B418" s="868"/>
      <c r="C418" s="890"/>
      <c r="D418" s="867"/>
      <c r="E418" s="868"/>
      <c r="F418" s="867"/>
      <c r="G418" s="903" t="s">
        <v>4873</v>
      </c>
      <c r="H418" s="904">
        <f>SUM(H402:H414)</f>
        <v>14650000</v>
      </c>
      <c r="I418" s="904">
        <f>SUM(I402:I414)</f>
        <v>14884097.860000001</v>
      </c>
      <c r="J418" s="905">
        <f>I418/H418</f>
        <v>1.0159793761092151</v>
      </c>
      <c r="K418" s="904">
        <f>SUM(K402:K417)</f>
        <v>-234097.86000000197</v>
      </c>
      <c r="L418" s="906">
        <f>SUM(L402:L414)</f>
        <v>12000000</v>
      </c>
      <c r="M418" s="906">
        <f>SUM(M414)</f>
        <v>0</v>
      </c>
      <c r="N418" s="907">
        <f>M418/L418</f>
        <v>0</v>
      </c>
      <c r="O418" s="906">
        <f>L418-M418</f>
        <v>12000000</v>
      </c>
      <c r="P418" s="906">
        <f>SUM(P402:P414)</f>
        <v>26650000</v>
      </c>
      <c r="Q418" s="906">
        <f>M418+I418</f>
        <v>14884097.860000001</v>
      </c>
      <c r="R418" s="907">
        <f>Q418/P418</f>
        <v>0.5585027339587243</v>
      </c>
      <c r="S418" s="906">
        <f>P418-Q418</f>
        <v>11765902.139999999</v>
      </c>
      <c r="T418" s="856"/>
      <c r="V418" s="875"/>
      <c r="W418" s="875"/>
      <c r="X418" s="816"/>
      <c r="Y418" s="817"/>
      <c r="Z418" s="813"/>
      <c r="AA418" s="814"/>
      <c r="AB418" s="204">
        <f t="shared" si="64"/>
        <v>0</v>
      </c>
    </row>
    <row r="419" spans="1:31">
      <c r="G419" s="798"/>
      <c r="H419" s="799"/>
      <c r="I419" s="799"/>
      <c r="J419" s="800"/>
      <c r="K419" s="799"/>
      <c r="L419" s="801"/>
      <c r="M419" s="801"/>
      <c r="N419" s="802"/>
      <c r="O419" s="801"/>
      <c r="P419" s="801"/>
      <c r="Q419" s="801"/>
      <c r="R419" s="802"/>
      <c r="S419" s="801"/>
      <c r="AB419" s="84">
        <f t="shared" si="64"/>
        <v>0</v>
      </c>
    </row>
    <row r="420" spans="1:31" s="204" customFormat="1">
      <c r="A420" s="864"/>
      <c r="B420" s="865"/>
      <c r="C420" s="876" t="s">
        <v>4874</v>
      </c>
      <c r="D420" s="877"/>
      <c r="E420" s="878"/>
      <c r="F420" s="879"/>
      <c r="G420" s="880" t="s">
        <v>4858</v>
      </c>
      <c r="H420" s="870"/>
      <c r="I420" s="870"/>
      <c r="J420" s="871"/>
      <c r="K420" s="870"/>
      <c r="L420" s="872"/>
      <c r="M420" s="872"/>
      <c r="N420" s="873"/>
      <c r="O420" s="872"/>
      <c r="P420" s="872"/>
      <c r="Q420" s="872"/>
      <c r="R420" s="873"/>
      <c r="S420" s="874"/>
      <c r="T420" s="856"/>
      <c r="V420" s="875"/>
      <c r="W420" s="875"/>
      <c r="X420" s="816"/>
      <c r="Y420" s="817"/>
      <c r="Z420" s="813"/>
      <c r="AA420" s="814"/>
      <c r="AB420" s="204">
        <f t="shared" si="64"/>
        <v>0</v>
      </c>
    </row>
    <row r="421" spans="1:31" s="204" customFormat="1" ht="30">
      <c r="A421" s="864"/>
      <c r="B421" s="865"/>
      <c r="C421" s="866"/>
      <c r="D421" s="881">
        <v>540</v>
      </c>
      <c r="E421" s="882"/>
      <c r="F421" s="881"/>
      <c r="G421" s="883" t="s">
        <v>3957</v>
      </c>
      <c r="H421" s="870"/>
      <c r="I421" s="870"/>
      <c r="J421" s="871"/>
      <c r="K421" s="870"/>
      <c r="L421" s="872"/>
      <c r="M421" s="872"/>
      <c r="N421" s="873"/>
      <c r="O421" s="872"/>
      <c r="P421" s="872"/>
      <c r="Q421" s="872"/>
      <c r="R421" s="873"/>
      <c r="S421" s="874"/>
      <c r="T421" s="856"/>
      <c r="V421" s="875"/>
      <c r="W421" s="875"/>
      <c r="X421" s="816"/>
      <c r="Y421" s="817"/>
      <c r="Z421" s="813"/>
      <c r="AA421" s="814"/>
      <c r="AB421" s="204">
        <f t="shared" si="64"/>
        <v>0</v>
      </c>
    </row>
    <row r="422" spans="1:31" s="204" customFormat="1" ht="15.75" thickBot="1">
      <c r="A422" s="864"/>
      <c r="B422" s="865"/>
      <c r="C422" s="884"/>
      <c r="D422" s="864"/>
      <c r="E422" s="885" t="s">
        <v>5387</v>
      </c>
      <c r="F422" s="886">
        <v>424</v>
      </c>
      <c r="G422" s="889" t="s">
        <v>3781</v>
      </c>
      <c r="H422" s="870">
        <v>1500000</v>
      </c>
      <c r="I422" s="870">
        <v>404098.08</v>
      </c>
      <c r="J422" s="871">
        <f>I422/H422</f>
        <v>0.26939872000000004</v>
      </c>
      <c r="K422" s="870">
        <f>H422-I422</f>
        <v>1095901.92</v>
      </c>
      <c r="L422" s="872">
        <v>0</v>
      </c>
      <c r="M422" s="872">
        <v>0</v>
      </c>
      <c r="N422" s="873"/>
      <c r="O422" s="872">
        <f>L422-M422</f>
        <v>0</v>
      </c>
      <c r="P422" s="872">
        <f>L422+H422</f>
        <v>1500000</v>
      </c>
      <c r="Q422" s="872">
        <f>M422+I422</f>
        <v>404098.08</v>
      </c>
      <c r="R422" s="873">
        <f>Q422/P422</f>
        <v>0.26939872000000004</v>
      </c>
      <c r="S422" s="874">
        <f>P422-Q422</f>
        <v>1095901.92</v>
      </c>
      <c r="T422" s="888" t="s">
        <v>4875</v>
      </c>
      <c r="V422" s="875"/>
      <c r="W422" s="875"/>
      <c r="X422" s="816"/>
      <c r="Y422" s="817">
        <v>60000</v>
      </c>
      <c r="Z422" s="813">
        <f>H422-X422+Y422</f>
        <v>1560000</v>
      </c>
      <c r="AA422" s="814">
        <v>600000</v>
      </c>
      <c r="AB422" s="204">
        <f t="shared" si="64"/>
        <v>960000</v>
      </c>
      <c r="AE422" s="204">
        <f>H422-AA422</f>
        <v>900000</v>
      </c>
    </row>
    <row r="423" spans="1:31" s="204" customFormat="1" ht="15.75" hidden="1" thickBot="1">
      <c r="A423" s="864"/>
      <c r="B423" s="865"/>
      <c r="C423" s="884"/>
      <c r="D423" s="864"/>
      <c r="E423" s="885"/>
      <c r="F423" s="886">
        <v>426</v>
      </c>
      <c r="G423" s="889" t="s">
        <v>3785</v>
      </c>
      <c r="H423" s="870">
        <v>0</v>
      </c>
      <c r="I423" s="870">
        <v>0</v>
      </c>
      <c r="J423" s="871"/>
      <c r="K423" s="870">
        <f>H423-I423</f>
        <v>0</v>
      </c>
      <c r="L423" s="872">
        <v>0</v>
      </c>
      <c r="M423" s="872">
        <v>0</v>
      </c>
      <c r="N423" s="873"/>
      <c r="O423" s="872">
        <f>L423-M423</f>
        <v>0</v>
      </c>
      <c r="P423" s="872">
        <f>L423+H423</f>
        <v>0</v>
      </c>
      <c r="Q423" s="872">
        <f>M423+I423</f>
        <v>0</v>
      </c>
      <c r="R423" s="873" t="e">
        <f>Q423/P423</f>
        <v>#DIV/0!</v>
      </c>
      <c r="S423" s="874">
        <f>P423-Q423</f>
        <v>0</v>
      </c>
      <c r="T423" s="888"/>
      <c r="V423" s="875"/>
      <c r="W423" s="875"/>
      <c r="X423" s="816"/>
      <c r="Y423" s="817"/>
      <c r="Z423" s="813">
        <f>H423-X423+Y423</f>
        <v>0</v>
      </c>
      <c r="AA423" s="814">
        <v>0</v>
      </c>
      <c r="AB423" s="204">
        <f t="shared" si="64"/>
        <v>0</v>
      </c>
      <c r="AE423" s="204">
        <f>H423-AA423</f>
        <v>0</v>
      </c>
    </row>
    <row r="424" spans="1:31" s="204" customFormat="1">
      <c r="A424" s="867"/>
      <c r="B424" s="868"/>
      <c r="C424" s="890"/>
      <c r="D424" s="867"/>
      <c r="E424" s="891"/>
      <c r="F424" s="892"/>
      <c r="G424" s="893" t="s">
        <v>5019</v>
      </c>
      <c r="H424" s="894"/>
      <c r="I424" s="894"/>
      <c r="J424" s="895"/>
      <c r="K424" s="894"/>
      <c r="L424" s="896"/>
      <c r="M424" s="896"/>
      <c r="N424" s="897"/>
      <c r="O424" s="896"/>
      <c r="P424" s="896"/>
      <c r="Q424" s="896"/>
      <c r="R424" s="897"/>
      <c r="S424" s="894"/>
      <c r="T424" s="856"/>
      <c r="V424" s="875"/>
      <c r="W424" s="875"/>
      <c r="X424" s="816"/>
      <c r="Y424" s="817"/>
      <c r="Z424" s="813"/>
      <c r="AA424" s="814"/>
      <c r="AB424" s="204">
        <f t="shared" si="64"/>
        <v>0</v>
      </c>
    </row>
    <row r="425" spans="1:31" s="204" customFormat="1" ht="15.75" thickBot="1">
      <c r="A425" s="867"/>
      <c r="B425" s="868"/>
      <c r="C425" s="890"/>
      <c r="D425" s="867"/>
      <c r="E425" s="898"/>
      <c r="F425" s="899" t="s">
        <v>235</v>
      </c>
      <c r="G425" s="900" t="s">
        <v>236</v>
      </c>
      <c r="H425" s="870">
        <f>SUM(H422:H423)</f>
        <v>1500000</v>
      </c>
      <c r="I425" s="870">
        <f>SUM(I422:I423)</f>
        <v>404098.08</v>
      </c>
      <c r="J425" s="871">
        <f>I425/H425</f>
        <v>0.26939872000000004</v>
      </c>
      <c r="K425" s="870">
        <f>SUM(K422:K422)</f>
        <v>1095901.92</v>
      </c>
      <c r="L425" s="901">
        <f>SUM(L422)</f>
        <v>0</v>
      </c>
      <c r="M425" s="901">
        <f>SUM(M422)</f>
        <v>0</v>
      </c>
      <c r="N425" s="902"/>
      <c r="O425" s="901">
        <f>L425-M425</f>
        <v>0</v>
      </c>
      <c r="P425" s="901">
        <f>L425+H425</f>
        <v>1500000</v>
      </c>
      <c r="Q425" s="901">
        <f>M425+I425</f>
        <v>404098.08</v>
      </c>
      <c r="R425" s="902">
        <f>Q425/P425</f>
        <v>0.26939872000000004</v>
      </c>
      <c r="S425" s="901">
        <f>P425-Q425</f>
        <v>1095901.92</v>
      </c>
      <c r="T425" s="856"/>
      <c r="V425" s="875"/>
      <c r="W425" s="875"/>
      <c r="X425" s="816"/>
      <c r="Y425" s="817"/>
      <c r="Z425" s="813"/>
      <c r="AA425" s="814"/>
      <c r="AB425" s="204">
        <f t="shared" si="64"/>
        <v>0</v>
      </c>
    </row>
    <row r="426" spans="1:31" s="204" customFormat="1" ht="15.75" thickBot="1">
      <c r="A426" s="867"/>
      <c r="B426" s="868"/>
      <c r="C426" s="890"/>
      <c r="D426" s="867"/>
      <c r="E426" s="868"/>
      <c r="F426" s="867"/>
      <c r="G426" s="903" t="s">
        <v>5020</v>
      </c>
      <c r="H426" s="904">
        <f>SUM(H425)</f>
        <v>1500000</v>
      </c>
      <c r="I426" s="904">
        <f>SUM(I425)</f>
        <v>404098.08</v>
      </c>
      <c r="J426" s="905">
        <f>I426/H426</f>
        <v>0.26939872000000004</v>
      </c>
      <c r="K426" s="904">
        <f>SUM(K425)</f>
        <v>1095901.92</v>
      </c>
      <c r="L426" s="906">
        <f>SUM(L425)</f>
        <v>0</v>
      </c>
      <c r="M426" s="906">
        <f>SUM(M425)</f>
        <v>0</v>
      </c>
      <c r="N426" s="907"/>
      <c r="O426" s="906">
        <f>L426-M426</f>
        <v>0</v>
      </c>
      <c r="P426" s="906">
        <f>SUM(P425)</f>
        <v>1500000</v>
      </c>
      <c r="Q426" s="906">
        <f>M426+I426</f>
        <v>404098.08</v>
      </c>
      <c r="R426" s="907">
        <f>Q426/P426</f>
        <v>0.26939872000000004</v>
      </c>
      <c r="S426" s="906">
        <f>P426-Q426</f>
        <v>1095901.92</v>
      </c>
      <c r="T426" s="856"/>
      <c r="V426" s="875"/>
      <c r="W426" s="875"/>
      <c r="X426" s="816"/>
      <c r="Y426" s="817"/>
      <c r="Z426" s="813"/>
      <c r="AA426" s="814"/>
      <c r="AB426" s="204">
        <f t="shared" si="64"/>
        <v>0</v>
      </c>
    </row>
    <row r="427" spans="1:31" s="204" customFormat="1" ht="28.5" collapsed="1">
      <c r="A427" s="867"/>
      <c r="B427" s="868"/>
      <c r="C427" s="890"/>
      <c r="D427" s="867"/>
      <c r="E427" s="891"/>
      <c r="F427" s="892"/>
      <c r="G427" s="908" t="s">
        <v>4877</v>
      </c>
      <c r="H427" s="909"/>
      <c r="I427" s="910"/>
      <c r="J427" s="911"/>
      <c r="K427" s="910"/>
      <c r="L427" s="912"/>
      <c r="M427" s="913"/>
      <c r="N427" s="914"/>
      <c r="O427" s="913"/>
      <c r="P427" s="913"/>
      <c r="Q427" s="913"/>
      <c r="R427" s="914"/>
      <c r="S427" s="915"/>
      <c r="T427" s="856"/>
      <c r="V427" s="875"/>
      <c r="W427" s="875"/>
      <c r="X427" s="816"/>
      <c r="Y427" s="817"/>
      <c r="Z427" s="813"/>
      <c r="AA427" s="814"/>
      <c r="AB427" s="204">
        <f t="shared" si="64"/>
        <v>0</v>
      </c>
    </row>
    <row r="428" spans="1:31" s="204" customFormat="1" ht="15.75" thickBot="1">
      <c r="A428" s="867"/>
      <c r="B428" s="868"/>
      <c r="C428" s="890"/>
      <c r="D428" s="867"/>
      <c r="E428" s="898"/>
      <c r="F428" s="899" t="s">
        <v>235</v>
      </c>
      <c r="G428" s="900" t="s">
        <v>236</v>
      </c>
      <c r="H428" s="870">
        <f>SUM(H426)</f>
        <v>1500000</v>
      </c>
      <c r="I428" s="870">
        <f t="shared" ref="I428:S428" si="65">SUM(I426)</f>
        <v>404098.08</v>
      </c>
      <c r="J428" s="871">
        <f t="shared" si="65"/>
        <v>0.26939872000000004</v>
      </c>
      <c r="K428" s="870">
        <f t="shared" si="65"/>
        <v>1095901.92</v>
      </c>
      <c r="L428" s="901">
        <f t="shared" si="65"/>
        <v>0</v>
      </c>
      <c r="M428" s="901">
        <f t="shared" si="65"/>
        <v>0</v>
      </c>
      <c r="N428" s="902"/>
      <c r="O428" s="901">
        <f t="shared" si="65"/>
        <v>0</v>
      </c>
      <c r="P428" s="901">
        <f t="shared" si="65"/>
        <v>1500000</v>
      </c>
      <c r="Q428" s="901">
        <f t="shared" si="65"/>
        <v>404098.08</v>
      </c>
      <c r="R428" s="902">
        <f t="shared" si="65"/>
        <v>0.26939872000000004</v>
      </c>
      <c r="S428" s="901">
        <f t="shared" si="65"/>
        <v>1095901.92</v>
      </c>
      <c r="T428" s="856"/>
      <c r="V428" s="875"/>
      <c r="W428" s="875"/>
      <c r="X428" s="816"/>
      <c r="Y428" s="817"/>
      <c r="Z428" s="813"/>
      <c r="AA428" s="814"/>
      <c r="AB428" s="204">
        <f t="shared" si="64"/>
        <v>0</v>
      </c>
    </row>
    <row r="429" spans="1:31" s="204" customFormat="1" ht="15.75" collapsed="1" thickBot="1">
      <c r="A429" s="867"/>
      <c r="B429" s="868"/>
      <c r="C429" s="890"/>
      <c r="D429" s="867"/>
      <c r="E429" s="868"/>
      <c r="F429" s="867"/>
      <c r="G429" s="903" t="s">
        <v>4878</v>
      </c>
      <c r="H429" s="904">
        <f>SUM(H428)</f>
        <v>1500000</v>
      </c>
      <c r="I429" s="904">
        <f>SUM(I428)</f>
        <v>404098.08</v>
      </c>
      <c r="J429" s="905">
        <f>I429/H429</f>
        <v>0.26939872000000004</v>
      </c>
      <c r="K429" s="904">
        <f>SUM(K428)</f>
        <v>1095901.92</v>
      </c>
      <c r="L429" s="906">
        <f>SUM(L428)</f>
        <v>0</v>
      </c>
      <c r="M429" s="906">
        <f>SUM(M428)</f>
        <v>0</v>
      </c>
      <c r="N429" s="907"/>
      <c r="O429" s="906">
        <f>SUM(O428)</f>
        <v>0</v>
      </c>
      <c r="P429" s="906">
        <f>SUM(P428)</f>
        <v>1500000</v>
      </c>
      <c r="Q429" s="906">
        <f>SUM(Q428)</f>
        <v>404098.08</v>
      </c>
      <c r="R429" s="907">
        <f>Q429/P429</f>
        <v>0.26939872000000004</v>
      </c>
      <c r="S429" s="906">
        <f>SUM(S428)</f>
        <v>1095901.92</v>
      </c>
      <c r="T429" s="856"/>
      <c r="V429" s="875"/>
      <c r="W429" s="875"/>
      <c r="X429" s="816"/>
      <c r="Y429" s="817"/>
      <c r="Z429" s="813"/>
      <c r="AA429" s="814"/>
      <c r="AB429" s="204">
        <f t="shared" si="64"/>
        <v>0</v>
      </c>
    </row>
    <row r="430" spans="1:31">
      <c r="G430" s="798"/>
      <c r="H430" s="799"/>
      <c r="I430" s="799"/>
      <c r="J430" s="800"/>
      <c r="K430" s="799"/>
      <c r="L430" s="801"/>
      <c r="M430" s="801"/>
      <c r="N430" s="802"/>
      <c r="O430" s="801"/>
      <c r="P430" s="801"/>
      <c r="Q430" s="801"/>
      <c r="R430" s="802"/>
      <c r="S430" s="801"/>
      <c r="AB430" s="84">
        <f t="shared" si="64"/>
        <v>0</v>
      </c>
    </row>
    <row r="431" spans="1:31" ht="28.5">
      <c r="A431" s="864"/>
      <c r="B431" s="865"/>
      <c r="C431" s="944" t="s">
        <v>4879</v>
      </c>
      <c r="D431" s="877"/>
      <c r="E431" s="878"/>
      <c r="F431" s="879"/>
      <c r="G431" s="880" t="s">
        <v>4880</v>
      </c>
      <c r="H431" s="870"/>
      <c r="I431" s="870"/>
      <c r="J431" s="871"/>
      <c r="K431" s="870"/>
      <c r="L431" s="872"/>
      <c r="M431" s="872"/>
      <c r="N431" s="873"/>
      <c r="O431" s="872"/>
      <c r="P431" s="872"/>
      <c r="Q431" s="872"/>
      <c r="R431" s="873"/>
      <c r="S431" s="874"/>
      <c r="AB431" s="84">
        <f t="shared" si="64"/>
        <v>0</v>
      </c>
    </row>
    <row r="432" spans="1:31" ht="30">
      <c r="A432" s="864"/>
      <c r="B432" s="865"/>
      <c r="C432" s="866"/>
      <c r="D432" s="881">
        <v>620</v>
      </c>
      <c r="E432" s="882"/>
      <c r="F432" s="881"/>
      <c r="G432" s="883" t="s">
        <v>187</v>
      </c>
      <c r="H432" s="870"/>
      <c r="I432" s="870"/>
      <c r="J432" s="871"/>
      <c r="K432" s="870"/>
      <c r="L432" s="872"/>
      <c r="M432" s="872"/>
      <c r="N432" s="873"/>
      <c r="O432" s="872"/>
      <c r="P432" s="872"/>
      <c r="Q432" s="872"/>
      <c r="R432" s="873"/>
      <c r="S432" s="874"/>
      <c r="AB432" s="84">
        <f t="shared" si="64"/>
        <v>0</v>
      </c>
    </row>
    <row r="433" spans="1:31" ht="15.75" thickBot="1">
      <c r="A433" s="864"/>
      <c r="B433" s="865"/>
      <c r="C433" s="884"/>
      <c r="D433" s="864"/>
      <c r="E433" s="885" t="s">
        <v>5388</v>
      </c>
      <c r="F433" s="886">
        <v>421</v>
      </c>
      <c r="G433" s="889" t="s">
        <v>3777</v>
      </c>
      <c r="H433" s="870">
        <v>350000</v>
      </c>
      <c r="I433" s="870">
        <v>173400</v>
      </c>
      <c r="J433" s="871"/>
      <c r="K433" s="870">
        <f>H433-I433</f>
        <v>176600</v>
      </c>
      <c r="L433" s="872">
        <v>0</v>
      </c>
      <c r="M433" s="872">
        <v>0</v>
      </c>
      <c r="N433" s="873"/>
      <c r="O433" s="872">
        <f>L433-M433</f>
        <v>0</v>
      </c>
      <c r="P433" s="872">
        <f>L433+H433</f>
        <v>350000</v>
      </c>
      <c r="Q433" s="872">
        <f>M433+I433</f>
        <v>173400</v>
      </c>
      <c r="R433" s="873">
        <f>Q433/P433</f>
        <v>0.49542857142857144</v>
      </c>
      <c r="S433" s="874">
        <f>P433-Q433</f>
        <v>176600</v>
      </c>
      <c r="T433" s="888" t="s">
        <v>4940</v>
      </c>
      <c r="X433" s="816">
        <v>250000</v>
      </c>
      <c r="Z433" s="813">
        <f>H433-X433+Y433</f>
        <v>100000</v>
      </c>
      <c r="AA433" s="814">
        <v>250000</v>
      </c>
      <c r="AB433" s="84">
        <f t="shared" si="64"/>
        <v>-150000</v>
      </c>
      <c r="AE433" s="84">
        <f>H433-AA433</f>
        <v>100000</v>
      </c>
    </row>
    <row r="434" spans="1:31">
      <c r="A434" s="867"/>
      <c r="B434" s="868"/>
      <c r="C434" s="890"/>
      <c r="D434" s="867"/>
      <c r="E434" s="891"/>
      <c r="F434" s="892"/>
      <c r="G434" s="893" t="s">
        <v>4169</v>
      </c>
      <c r="H434" s="894"/>
      <c r="I434" s="894"/>
      <c r="J434" s="895"/>
      <c r="K434" s="894"/>
      <c r="L434" s="896"/>
      <c r="M434" s="896"/>
      <c r="N434" s="897"/>
      <c r="O434" s="896"/>
      <c r="P434" s="896"/>
      <c r="Q434" s="896"/>
      <c r="R434" s="897"/>
      <c r="S434" s="894"/>
      <c r="AB434" s="84">
        <f t="shared" si="64"/>
        <v>0</v>
      </c>
    </row>
    <row r="435" spans="1:31" ht="15.75" thickBot="1">
      <c r="A435" s="867"/>
      <c r="B435" s="868"/>
      <c r="C435" s="890"/>
      <c r="D435" s="867"/>
      <c r="E435" s="898"/>
      <c r="F435" s="899" t="s">
        <v>235</v>
      </c>
      <c r="G435" s="900" t="s">
        <v>236</v>
      </c>
      <c r="H435" s="870">
        <f>SUM(H433:H433)</f>
        <v>350000</v>
      </c>
      <c r="I435" s="870">
        <f>SUM(I433:I433)</f>
        <v>173400</v>
      </c>
      <c r="J435" s="871"/>
      <c r="K435" s="870">
        <f>SUM(K433:K433)</f>
        <v>176600</v>
      </c>
      <c r="L435" s="901">
        <f>SUM(L433)</f>
        <v>0</v>
      </c>
      <c r="M435" s="901">
        <f>SUM(M433)</f>
        <v>0</v>
      </c>
      <c r="N435" s="902"/>
      <c r="O435" s="901">
        <f>L435-M435</f>
        <v>0</v>
      </c>
      <c r="P435" s="901">
        <f>L435+H435</f>
        <v>350000</v>
      </c>
      <c r="Q435" s="901">
        <f>M435+I435</f>
        <v>173400</v>
      </c>
      <c r="R435" s="902">
        <f>Q435/P435</f>
        <v>0.49542857142857144</v>
      </c>
      <c r="S435" s="901">
        <f>P435-Q435</f>
        <v>176600</v>
      </c>
      <c r="AB435" s="84">
        <f t="shared" si="64"/>
        <v>0</v>
      </c>
    </row>
    <row r="436" spans="1:31" ht="15.75" thickBot="1">
      <c r="A436" s="867"/>
      <c r="B436" s="868"/>
      <c r="C436" s="890"/>
      <c r="D436" s="867"/>
      <c r="E436" s="868"/>
      <c r="F436" s="867"/>
      <c r="G436" s="903" t="s">
        <v>4170</v>
      </c>
      <c r="H436" s="904">
        <f>SUM(H435)</f>
        <v>350000</v>
      </c>
      <c r="I436" s="904">
        <f>SUM(I435)</f>
        <v>173400</v>
      </c>
      <c r="J436" s="905"/>
      <c r="K436" s="904">
        <f>SUM(K435)</f>
        <v>176600</v>
      </c>
      <c r="L436" s="906">
        <f>SUM(L435)</f>
        <v>0</v>
      </c>
      <c r="M436" s="906">
        <f>SUM(M435)</f>
        <v>0</v>
      </c>
      <c r="N436" s="907"/>
      <c r="O436" s="906">
        <f>L436-M436</f>
        <v>0</v>
      </c>
      <c r="P436" s="906">
        <f>SUM(P435)</f>
        <v>350000</v>
      </c>
      <c r="Q436" s="906">
        <f>M436+I436</f>
        <v>173400</v>
      </c>
      <c r="R436" s="907">
        <f>Q436/P436</f>
        <v>0.49542857142857144</v>
      </c>
      <c r="S436" s="906">
        <f>P436-Q436</f>
        <v>176600</v>
      </c>
      <c r="AB436" s="84">
        <f t="shared" si="64"/>
        <v>0</v>
      </c>
    </row>
    <row r="437" spans="1:31" ht="28.5">
      <c r="A437" s="867"/>
      <c r="B437" s="868"/>
      <c r="C437" s="890"/>
      <c r="D437" s="867"/>
      <c r="E437" s="891"/>
      <c r="F437" s="892"/>
      <c r="G437" s="908" t="s">
        <v>4881</v>
      </c>
      <c r="H437" s="909"/>
      <c r="I437" s="910"/>
      <c r="J437" s="911"/>
      <c r="K437" s="910"/>
      <c r="L437" s="912"/>
      <c r="M437" s="913"/>
      <c r="N437" s="914"/>
      <c r="O437" s="913"/>
      <c r="P437" s="913"/>
      <c r="Q437" s="913"/>
      <c r="R437" s="914"/>
      <c r="S437" s="915"/>
      <c r="AB437" s="84">
        <f t="shared" si="64"/>
        <v>0</v>
      </c>
    </row>
    <row r="438" spans="1:31" ht="15.75" thickBot="1">
      <c r="A438" s="867"/>
      <c r="B438" s="868"/>
      <c r="C438" s="890"/>
      <c r="D438" s="867"/>
      <c r="E438" s="898"/>
      <c r="F438" s="899" t="s">
        <v>235</v>
      </c>
      <c r="G438" s="900" t="s">
        <v>236</v>
      </c>
      <c r="H438" s="870">
        <f>SUM(H436)</f>
        <v>350000</v>
      </c>
      <c r="I438" s="870">
        <f t="shared" ref="I438:S438" si="66">SUM(I436)</f>
        <v>173400</v>
      </c>
      <c r="J438" s="871"/>
      <c r="K438" s="870">
        <f t="shared" si="66"/>
        <v>176600</v>
      </c>
      <c r="L438" s="901">
        <f t="shared" si="66"/>
        <v>0</v>
      </c>
      <c r="M438" s="901">
        <f t="shared" si="66"/>
        <v>0</v>
      </c>
      <c r="N438" s="902"/>
      <c r="O438" s="901">
        <f t="shared" si="66"/>
        <v>0</v>
      </c>
      <c r="P438" s="901">
        <f t="shared" si="66"/>
        <v>350000</v>
      </c>
      <c r="Q438" s="901">
        <f t="shared" si="66"/>
        <v>173400</v>
      </c>
      <c r="R438" s="902">
        <f t="shared" si="66"/>
        <v>0.49542857142857144</v>
      </c>
      <c r="S438" s="901">
        <f t="shared" si="66"/>
        <v>176600</v>
      </c>
      <c r="AB438" s="84">
        <f t="shared" si="64"/>
        <v>0</v>
      </c>
    </row>
    <row r="439" spans="1:31" ht="15.75" thickBot="1">
      <c r="A439" s="867"/>
      <c r="B439" s="868"/>
      <c r="C439" s="890"/>
      <c r="D439" s="867"/>
      <c r="E439" s="868"/>
      <c r="F439" s="867"/>
      <c r="G439" s="903" t="s">
        <v>4882</v>
      </c>
      <c r="H439" s="904">
        <f>SUM(H438)</f>
        <v>350000</v>
      </c>
      <c r="I439" s="904">
        <f>SUM(I438)</f>
        <v>173400</v>
      </c>
      <c r="J439" s="905"/>
      <c r="K439" s="904">
        <f>SUM(K438)</f>
        <v>176600</v>
      </c>
      <c r="L439" s="906">
        <f>SUM(L438)</f>
        <v>0</v>
      </c>
      <c r="M439" s="906">
        <f>SUM(M438)</f>
        <v>0</v>
      </c>
      <c r="N439" s="907"/>
      <c r="O439" s="906">
        <f>SUM(O438)</f>
        <v>0</v>
      </c>
      <c r="P439" s="906">
        <f>SUM(P438)</f>
        <v>350000</v>
      </c>
      <c r="Q439" s="906">
        <f>SUM(Q438)</f>
        <v>173400</v>
      </c>
      <c r="R439" s="907">
        <f>Q439/P439</f>
        <v>0.49542857142857144</v>
      </c>
      <c r="S439" s="906">
        <f>SUM(S438)</f>
        <v>176600</v>
      </c>
      <c r="AB439" s="84">
        <f t="shared" si="64"/>
        <v>0</v>
      </c>
    </row>
    <row r="440" spans="1:31">
      <c r="C440" s="890"/>
      <c r="D440" s="867"/>
      <c r="E440" s="868"/>
      <c r="F440" s="867"/>
      <c r="G440" s="945"/>
      <c r="H440" s="799"/>
      <c r="I440" s="799"/>
      <c r="J440" s="800"/>
      <c r="K440" s="799"/>
      <c r="L440" s="801"/>
      <c r="M440" s="801"/>
      <c r="N440" s="802"/>
      <c r="O440" s="801"/>
      <c r="P440" s="801"/>
      <c r="Q440" s="801"/>
      <c r="R440" s="802"/>
      <c r="S440" s="801"/>
      <c r="AB440" s="84">
        <f t="shared" si="64"/>
        <v>0</v>
      </c>
    </row>
    <row r="441" spans="1:31">
      <c r="A441" s="864"/>
      <c r="B441" s="865"/>
      <c r="C441" s="876" t="s">
        <v>4883</v>
      </c>
      <c r="D441" s="877"/>
      <c r="E441" s="878"/>
      <c r="F441" s="879"/>
      <c r="G441" s="880" t="s">
        <v>4862</v>
      </c>
      <c r="H441" s="870"/>
      <c r="I441" s="870"/>
      <c r="J441" s="871"/>
      <c r="K441" s="870"/>
      <c r="L441" s="872"/>
      <c r="M441" s="872"/>
      <c r="N441" s="873"/>
      <c r="O441" s="872"/>
      <c r="P441" s="872"/>
      <c r="Q441" s="872"/>
      <c r="R441" s="873"/>
      <c r="S441" s="874"/>
      <c r="AB441" s="84">
        <f t="shared" si="64"/>
        <v>0</v>
      </c>
    </row>
    <row r="442" spans="1:31" ht="30">
      <c r="A442" s="864"/>
      <c r="B442" s="865"/>
      <c r="C442" s="866"/>
      <c r="D442" s="881">
        <v>630</v>
      </c>
      <c r="E442" s="882"/>
      <c r="F442" s="881"/>
      <c r="G442" s="883" t="s">
        <v>187</v>
      </c>
      <c r="H442" s="870"/>
      <c r="I442" s="870"/>
      <c r="J442" s="871"/>
      <c r="K442" s="870"/>
      <c r="L442" s="872"/>
      <c r="M442" s="872"/>
      <c r="N442" s="873"/>
      <c r="O442" s="872"/>
      <c r="P442" s="872"/>
      <c r="Q442" s="872"/>
      <c r="R442" s="873"/>
      <c r="S442" s="874"/>
      <c r="AB442" s="84">
        <f t="shared" si="64"/>
        <v>0</v>
      </c>
    </row>
    <row r="443" spans="1:31" hidden="1">
      <c r="A443" s="864"/>
      <c r="B443" s="865"/>
      <c r="C443" s="884"/>
      <c r="D443" s="864"/>
      <c r="E443" s="885"/>
      <c r="F443" s="886">
        <v>424</v>
      </c>
      <c r="G443" s="889" t="s">
        <v>3781</v>
      </c>
      <c r="H443" s="870">
        <v>0</v>
      </c>
      <c r="I443" s="870">
        <v>0</v>
      </c>
      <c r="J443" s="871" t="e">
        <f>I443/H443</f>
        <v>#DIV/0!</v>
      </c>
      <c r="K443" s="870">
        <f>H443-I443</f>
        <v>0</v>
      </c>
      <c r="L443" s="872">
        <v>0</v>
      </c>
      <c r="M443" s="872">
        <v>0</v>
      </c>
      <c r="N443" s="873"/>
      <c r="O443" s="872">
        <f>L443-M443</f>
        <v>0</v>
      </c>
      <c r="P443" s="872">
        <f>L443+H443</f>
        <v>0</v>
      </c>
      <c r="Q443" s="872">
        <f>M443+I443</f>
        <v>0</v>
      </c>
      <c r="R443" s="873" t="e">
        <f>Q443/P443</f>
        <v>#DIV/0!</v>
      </c>
      <c r="S443" s="874">
        <f>P443-Q443</f>
        <v>0</v>
      </c>
      <c r="T443" s="888" t="s">
        <v>4898</v>
      </c>
      <c r="V443" s="203">
        <f>300000-216840</f>
        <v>83160</v>
      </c>
      <c r="Y443" s="817">
        <v>83160</v>
      </c>
      <c r="Z443" s="813">
        <f>H443-X443+Y443</f>
        <v>83160</v>
      </c>
      <c r="AA443" s="814">
        <v>600000</v>
      </c>
      <c r="AB443" s="84">
        <f t="shared" si="64"/>
        <v>-516840</v>
      </c>
      <c r="AE443" s="84">
        <f>H443-AA443</f>
        <v>-600000</v>
      </c>
    </row>
    <row r="444" spans="1:31" ht="30.75" thickBot="1">
      <c r="A444" s="864"/>
      <c r="B444" s="865"/>
      <c r="C444" s="884"/>
      <c r="D444" s="864"/>
      <c r="E444" s="885" t="s">
        <v>5315</v>
      </c>
      <c r="F444" s="886">
        <v>485</v>
      </c>
      <c r="G444" s="946" t="s">
        <v>3820</v>
      </c>
      <c r="H444" s="870">
        <v>2000000</v>
      </c>
      <c r="I444" s="870">
        <v>662950.71</v>
      </c>
      <c r="J444" s="871">
        <f>I444/H444</f>
        <v>0.33147535499999997</v>
      </c>
      <c r="K444" s="870">
        <f>H444-I444</f>
        <v>1337049.29</v>
      </c>
      <c r="L444" s="872">
        <v>0</v>
      </c>
      <c r="M444" s="872">
        <v>0</v>
      </c>
      <c r="N444" s="873"/>
      <c r="O444" s="872">
        <f>L444-M444</f>
        <v>0</v>
      </c>
      <c r="P444" s="872">
        <f>L444+H444</f>
        <v>2000000</v>
      </c>
      <c r="Q444" s="872">
        <f>M444+I444</f>
        <v>662950.71</v>
      </c>
      <c r="R444" s="873">
        <f>Q444/P444</f>
        <v>0.33147535499999997</v>
      </c>
      <c r="S444" s="874">
        <f>P444-Q444</f>
        <v>1337049.29</v>
      </c>
      <c r="T444" s="888"/>
      <c r="V444" s="203">
        <f>I444*1.25</f>
        <v>828688.38749999995</v>
      </c>
      <c r="W444" s="203">
        <f>V444-I444</f>
        <v>165737.67749999999</v>
      </c>
      <c r="Y444" s="817">
        <v>200000</v>
      </c>
      <c r="Z444" s="813">
        <f>H444-X444+Y444</f>
        <v>2200000</v>
      </c>
      <c r="AA444" s="814">
        <v>1255691.23</v>
      </c>
      <c r="AB444" s="84">
        <f t="shared" si="64"/>
        <v>944308.77</v>
      </c>
      <c r="AE444" s="84">
        <f>H444-AA444</f>
        <v>744308.77</v>
      </c>
    </row>
    <row r="445" spans="1:31">
      <c r="A445" s="867"/>
      <c r="B445" s="868"/>
      <c r="C445" s="890"/>
      <c r="D445" s="867"/>
      <c r="E445" s="891"/>
      <c r="F445" s="892"/>
      <c r="G445" s="893" t="s">
        <v>4169</v>
      </c>
      <c r="H445" s="894"/>
      <c r="I445" s="894"/>
      <c r="J445" s="895"/>
      <c r="K445" s="894"/>
      <c r="L445" s="896"/>
      <c r="M445" s="896"/>
      <c r="N445" s="897"/>
      <c r="O445" s="896"/>
      <c r="P445" s="896"/>
      <c r="Q445" s="896"/>
      <c r="R445" s="897"/>
      <c r="S445" s="894"/>
      <c r="AB445" s="84">
        <f t="shared" si="64"/>
        <v>0</v>
      </c>
    </row>
    <row r="446" spans="1:31" ht="15.75" thickBot="1">
      <c r="A446" s="867"/>
      <c r="B446" s="868"/>
      <c r="C446" s="890"/>
      <c r="D446" s="867"/>
      <c r="E446" s="898"/>
      <c r="F446" s="899" t="s">
        <v>235</v>
      </c>
      <c r="G446" s="900" t="s">
        <v>236</v>
      </c>
      <c r="H446" s="870">
        <f>SUM(H443:H444)</f>
        <v>2000000</v>
      </c>
      <c r="I446" s="870">
        <f>I444</f>
        <v>662950.71</v>
      </c>
      <c r="J446" s="871">
        <f>I446/H446</f>
        <v>0.33147535499999997</v>
      </c>
      <c r="K446" s="870">
        <f>H446-I446</f>
        <v>1337049.29</v>
      </c>
      <c r="L446" s="901">
        <f>SUM(L443)</f>
        <v>0</v>
      </c>
      <c r="M446" s="901">
        <f>SUM(M443)</f>
        <v>0</v>
      </c>
      <c r="N446" s="902"/>
      <c r="O446" s="901">
        <f>L446-M446</f>
        <v>0</v>
      </c>
      <c r="P446" s="901">
        <f>L446+H446</f>
        <v>2000000</v>
      </c>
      <c r="Q446" s="901">
        <f>M446+I446</f>
        <v>662950.71</v>
      </c>
      <c r="R446" s="902">
        <f>Q446/P446</f>
        <v>0.33147535499999997</v>
      </c>
      <c r="S446" s="901">
        <f>P446-Q446</f>
        <v>1337049.29</v>
      </c>
      <c r="AB446" s="84">
        <f t="shared" si="64"/>
        <v>0</v>
      </c>
    </row>
    <row r="447" spans="1:31" ht="15.75" thickBot="1">
      <c r="A447" s="867"/>
      <c r="B447" s="868"/>
      <c r="C447" s="890"/>
      <c r="D447" s="867"/>
      <c r="E447" s="868"/>
      <c r="F447" s="867"/>
      <c r="G447" s="903" t="s">
        <v>4170</v>
      </c>
      <c r="H447" s="904">
        <f>SUM(H446)</f>
        <v>2000000</v>
      </c>
      <c r="I447" s="904">
        <f>SUM(I446)</f>
        <v>662950.71</v>
      </c>
      <c r="J447" s="905">
        <f>I447/H447</f>
        <v>0.33147535499999997</v>
      </c>
      <c r="K447" s="904">
        <f>H447-I447</f>
        <v>1337049.29</v>
      </c>
      <c r="L447" s="906">
        <f>SUM(L446)</f>
        <v>0</v>
      </c>
      <c r="M447" s="906">
        <f>SUM(M446)</f>
        <v>0</v>
      </c>
      <c r="N447" s="907"/>
      <c r="O447" s="906">
        <f>L447-M447</f>
        <v>0</v>
      </c>
      <c r="P447" s="906">
        <f>SUM(P446)</f>
        <v>2000000</v>
      </c>
      <c r="Q447" s="906">
        <f>M447+I447</f>
        <v>662950.71</v>
      </c>
      <c r="R447" s="907">
        <f>Q447/P447</f>
        <v>0.33147535499999997</v>
      </c>
      <c r="S447" s="906">
        <f>P447-Q447</f>
        <v>1337049.29</v>
      </c>
      <c r="AB447" s="84">
        <f t="shared" si="64"/>
        <v>0</v>
      </c>
    </row>
    <row r="448" spans="1:31" ht="28.5">
      <c r="A448" s="867"/>
      <c r="B448" s="868"/>
      <c r="C448" s="890"/>
      <c r="D448" s="867"/>
      <c r="E448" s="891"/>
      <c r="F448" s="892"/>
      <c r="G448" s="908" t="s">
        <v>4884</v>
      </c>
      <c r="H448" s="909"/>
      <c r="I448" s="910"/>
      <c r="J448" s="911"/>
      <c r="K448" s="910"/>
      <c r="L448" s="912"/>
      <c r="M448" s="913"/>
      <c r="N448" s="914"/>
      <c r="O448" s="913"/>
      <c r="P448" s="913"/>
      <c r="Q448" s="913"/>
      <c r="R448" s="914"/>
      <c r="S448" s="915"/>
      <c r="AB448" s="84">
        <f t="shared" si="64"/>
        <v>0</v>
      </c>
    </row>
    <row r="449" spans="1:31" ht="15.75" thickBot="1">
      <c r="A449" s="867"/>
      <c r="B449" s="868"/>
      <c r="C449" s="890"/>
      <c r="D449" s="867"/>
      <c r="E449" s="898"/>
      <c r="F449" s="899" t="s">
        <v>235</v>
      </c>
      <c r="G449" s="900" t="s">
        <v>236</v>
      </c>
      <c r="H449" s="870">
        <f>SUM(H447)</f>
        <v>2000000</v>
      </c>
      <c r="I449" s="870">
        <f>SUM(I447)</f>
        <v>662950.71</v>
      </c>
      <c r="J449" s="871">
        <f t="shared" ref="J449:S449" si="67">SUM(J447)</f>
        <v>0.33147535499999997</v>
      </c>
      <c r="K449" s="870">
        <f t="shared" si="67"/>
        <v>1337049.29</v>
      </c>
      <c r="L449" s="901">
        <f t="shared" si="67"/>
        <v>0</v>
      </c>
      <c r="M449" s="901">
        <f t="shared" si="67"/>
        <v>0</v>
      </c>
      <c r="N449" s="902"/>
      <c r="O449" s="901">
        <f t="shared" si="67"/>
        <v>0</v>
      </c>
      <c r="P449" s="901">
        <f t="shared" si="67"/>
        <v>2000000</v>
      </c>
      <c r="Q449" s="901">
        <f t="shared" si="67"/>
        <v>662950.71</v>
      </c>
      <c r="R449" s="902">
        <f t="shared" si="67"/>
        <v>0.33147535499999997</v>
      </c>
      <c r="S449" s="901">
        <f t="shared" si="67"/>
        <v>1337049.29</v>
      </c>
      <c r="AB449" s="84">
        <f t="shared" si="64"/>
        <v>0</v>
      </c>
    </row>
    <row r="450" spans="1:31" ht="15.75" thickBot="1">
      <c r="A450" s="867"/>
      <c r="B450" s="868"/>
      <c r="C450" s="890"/>
      <c r="D450" s="867"/>
      <c r="E450" s="868"/>
      <c r="F450" s="867"/>
      <c r="G450" s="903" t="s">
        <v>4885</v>
      </c>
      <c r="H450" s="904">
        <f>SUM(H449)</f>
        <v>2000000</v>
      </c>
      <c r="I450" s="904">
        <f>SUM(I449)</f>
        <v>662950.71</v>
      </c>
      <c r="J450" s="905">
        <f>I450/H450</f>
        <v>0.33147535499999997</v>
      </c>
      <c r="K450" s="904">
        <f>SUM(K449)</f>
        <v>1337049.29</v>
      </c>
      <c r="L450" s="906">
        <f>SUM(L449)</f>
        <v>0</v>
      </c>
      <c r="M450" s="906">
        <f>SUM(M449)</f>
        <v>0</v>
      </c>
      <c r="N450" s="907"/>
      <c r="O450" s="906">
        <f>SUM(O449)</f>
        <v>0</v>
      </c>
      <c r="P450" s="906">
        <f>SUM(P449)</f>
        <v>2000000</v>
      </c>
      <c r="Q450" s="906">
        <f>SUM(Q449)</f>
        <v>662950.71</v>
      </c>
      <c r="R450" s="907">
        <f>Q450/P450</f>
        <v>0.33147535499999997</v>
      </c>
      <c r="S450" s="906">
        <f>SUM(S449)</f>
        <v>1337049.29</v>
      </c>
      <c r="AB450" s="84">
        <f t="shared" si="64"/>
        <v>0</v>
      </c>
    </row>
    <row r="451" spans="1:31">
      <c r="A451" s="867"/>
      <c r="B451" s="868"/>
      <c r="C451" s="890"/>
      <c r="D451" s="867"/>
      <c r="E451" s="868"/>
      <c r="F451" s="867"/>
      <c r="G451" s="945"/>
      <c r="H451" s="947"/>
      <c r="I451" s="947"/>
      <c r="J451" s="948"/>
      <c r="K451" s="947"/>
      <c r="L451" s="949"/>
      <c r="M451" s="949"/>
      <c r="N451" s="950"/>
      <c r="O451" s="949"/>
      <c r="P451" s="949"/>
      <c r="Q451" s="949"/>
      <c r="R451" s="950"/>
      <c r="S451" s="949"/>
      <c r="AB451" s="84">
        <f t="shared" si="64"/>
        <v>0</v>
      </c>
    </row>
    <row r="452" spans="1:31">
      <c r="A452" s="864"/>
      <c r="B452" s="865"/>
      <c r="C452" s="944" t="s">
        <v>5056</v>
      </c>
      <c r="D452" s="877"/>
      <c r="E452" s="878"/>
      <c r="F452" s="879"/>
      <c r="G452" s="880" t="s">
        <v>5057</v>
      </c>
      <c r="H452" s="870"/>
      <c r="I452" s="870"/>
      <c r="J452" s="871"/>
      <c r="K452" s="870"/>
      <c r="L452" s="872"/>
      <c r="M452" s="872"/>
      <c r="N452" s="873"/>
      <c r="O452" s="872"/>
      <c r="P452" s="872"/>
      <c r="Q452" s="872"/>
      <c r="R452" s="873"/>
      <c r="S452" s="874"/>
      <c r="AB452" s="84">
        <f t="shared" si="64"/>
        <v>0</v>
      </c>
    </row>
    <row r="453" spans="1:31">
      <c r="A453" s="864"/>
      <c r="B453" s="865"/>
      <c r="C453" s="866"/>
      <c r="D453" s="881">
        <v>630</v>
      </c>
      <c r="E453" s="882"/>
      <c r="F453" s="881"/>
      <c r="G453" s="883" t="s">
        <v>184</v>
      </c>
      <c r="H453" s="870"/>
      <c r="I453" s="870"/>
      <c r="J453" s="871"/>
      <c r="K453" s="870"/>
      <c r="L453" s="872"/>
      <c r="M453" s="872"/>
      <c r="N453" s="873"/>
      <c r="O453" s="872"/>
      <c r="P453" s="872"/>
      <c r="Q453" s="872"/>
      <c r="R453" s="873"/>
      <c r="S453" s="874"/>
      <c r="AB453" s="84">
        <f t="shared" si="64"/>
        <v>0</v>
      </c>
    </row>
    <row r="454" spans="1:31">
      <c r="A454" s="864"/>
      <c r="B454" s="865"/>
      <c r="C454" s="884"/>
      <c r="D454" s="864"/>
      <c r="E454" s="885" t="s">
        <v>5269</v>
      </c>
      <c r="F454" s="886">
        <v>426</v>
      </c>
      <c r="G454" s="889" t="s">
        <v>5454</v>
      </c>
      <c r="H454" s="870">
        <v>3000000</v>
      </c>
      <c r="I454" s="870">
        <v>7000000</v>
      </c>
      <c r="J454" s="871">
        <f>I454/H454</f>
        <v>2.3333333333333335</v>
      </c>
      <c r="K454" s="870">
        <f>H454-I454</f>
        <v>-4000000</v>
      </c>
      <c r="L454" s="872">
        <v>0</v>
      </c>
      <c r="M454" s="872">
        <v>0</v>
      </c>
      <c r="N454" s="873"/>
      <c r="O454" s="872">
        <f>L454-M454</f>
        <v>0</v>
      </c>
      <c r="P454" s="872">
        <f>L454+H454</f>
        <v>3000000</v>
      </c>
      <c r="Q454" s="872">
        <f>M454+I454</f>
        <v>7000000</v>
      </c>
      <c r="R454" s="873">
        <f>Q454/P454</f>
        <v>2.3333333333333335</v>
      </c>
      <c r="S454" s="874">
        <f>P454-Q454</f>
        <v>-4000000</v>
      </c>
      <c r="T454" s="888" t="s">
        <v>5062</v>
      </c>
      <c r="Z454" s="813">
        <f>H454-X454+Y454</f>
        <v>3000000</v>
      </c>
      <c r="AA454" s="814">
        <v>9000000</v>
      </c>
      <c r="AB454" s="84">
        <f t="shared" si="64"/>
        <v>-6000000</v>
      </c>
      <c r="AE454" s="84">
        <f>H454-AA454</f>
        <v>-6000000</v>
      </c>
    </row>
    <row r="455" spans="1:31" ht="30">
      <c r="A455" s="864"/>
      <c r="B455" s="865"/>
      <c r="C455" s="884"/>
      <c r="D455" s="864"/>
      <c r="E455" s="885" t="s">
        <v>5270</v>
      </c>
      <c r="F455" s="886">
        <v>451</v>
      </c>
      <c r="G455" s="889" t="s">
        <v>5385</v>
      </c>
      <c r="H455" s="870">
        <v>12000000</v>
      </c>
      <c r="I455" s="870">
        <v>0</v>
      </c>
      <c r="J455" s="871">
        <f>I455/H455</f>
        <v>0</v>
      </c>
      <c r="K455" s="870">
        <f>H455-I455</f>
        <v>12000000</v>
      </c>
      <c r="L455" s="872">
        <v>0</v>
      </c>
      <c r="M455" s="872">
        <v>0</v>
      </c>
      <c r="N455" s="873"/>
      <c r="O455" s="872">
        <f>L455-M455</f>
        <v>0</v>
      </c>
      <c r="P455" s="872">
        <f>L455+H455</f>
        <v>12000000</v>
      </c>
      <c r="Q455" s="872"/>
      <c r="R455" s="873"/>
      <c r="S455" s="874"/>
      <c r="T455" s="888"/>
    </row>
    <row r="456" spans="1:31" ht="15.75" thickBot="1">
      <c r="A456" s="864"/>
      <c r="B456" s="865"/>
      <c r="C456" s="884"/>
      <c r="D456" s="864"/>
      <c r="E456" s="885" t="s">
        <v>5541</v>
      </c>
      <c r="F456" s="886">
        <v>512</v>
      </c>
      <c r="G456" s="889" t="s">
        <v>5048</v>
      </c>
      <c r="H456" s="870">
        <v>0</v>
      </c>
      <c r="I456" s="870"/>
      <c r="J456" s="871"/>
      <c r="K456" s="870"/>
      <c r="L456" s="872">
        <v>2000000</v>
      </c>
      <c r="M456" s="872"/>
      <c r="N456" s="873"/>
      <c r="O456" s="872"/>
      <c r="P456" s="872">
        <f>L456</f>
        <v>2000000</v>
      </c>
      <c r="Q456" s="872"/>
      <c r="R456" s="873"/>
      <c r="S456" s="874"/>
      <c r="T456" s="888"/>
    </row>
    <row r="457" spans="1:31">
      <c r="A457" s="867"/>
      <c r="B457" s="868"/>
      <c r="C457" s="890"/>
      <c r="D457" s="867"/>
      <c r="E457" s="891"/>
      <c r="F457" s="892"/>
      <c r="G457" s="893" t="s">
        <v>4890</v>
      </c>
      <c r="H457" s="894"/>
      <c r="I457" s="894"/>
      <c r="J457" s="895"/>
      <c r="K457" s="894"/>
      <c r="L457" s="896"/>
      <c r="M457" s="896"/>
      <c r="N457" s="897"/>
      <c r="O457" s="896"/>
      <c r="P457" s="896"/>
      <c r="Q457" s="896"/>
      <c r="R457" s="897"/>
      <c r="S457" s="894"/>
      <c r="AB457" s="84">
        <f t="shared" si="64"/>
        <v>0</v>
      </c>
    </row>
    <row r="458" spans="1:31">
      <c r="A458" s="867"/>
      <c r="B458" s="868"/>
      <c r="C458" s="890"/>
      <c r="D458" s="867"/>
      <c r="E458" s="898"/>
      <c r="F458" s="899" t="s">
        <v>235</v>
      </c>
      <c r="G458" s="900" t="s">
        <v>236</v>
      </c>
      <c r="H458" s="870">
        <f>SUM(H454:H455)</f>
        <v>15000000</v>
      </c>
      <c r="I458" s="870">
        <f>SUM(I454:I454)</f>
        <v>7000000</v>
      </c>
      <c r="J458" s="871">
        <f>I458/H458</f>
        <v>0.46666666666666667</v>
      </c>
      <c r="K458" s="870">
        <f>SUM(K454:K454)</f>
        <v>-4000000</v>
      </c>
      <c r="L458" s="901">
        <f>SUM(L454)</f>
        <v>0</v>
      </c>
      <c r="M458" s="901">
        <f>SUM(M454)</f>
        <v>0</v>
      </c>
      <c r="N458" s="902"/>
      <c r="O458" s="901">
        <f>L458-M458</f>
        <v>0</v>
      </c>
      <c r="P458" s="901">
        <f>L458+H458</f>
        <v>15000000</v>
      </c>
      <c r="Q458" s="901">
        <f>M458+I458</f>
        <v>7000000</v>
      </c>
      <c r="R458" s="902">
        <f>Q458/P458</f>
        <v>0.46666666666666667</v>
      </c>
      <c r="S458" s="901">
        <f>P458-Q458</f>
        <v>8000000</v>
      </c>
      <c r="AB458" s="84">
        <f t="shared" si="64"/>
        <v>0</v>
      </c>
    </row>
    <row r="459" spans="1:31" ht="15.75" thickBot="1">
      <c r="A459" s="867"/>
      <c r="B459" s="868"/>
      <c r="C459" s="890"/>
      <c r="D459" s="867"/>
      <c r="E459" s="898"/>
      <c r="F459" s="916" t="s">
        <v>256</v>
      </c>
      <c r="G459" s="900" t="s">
        <v>257</v>
      </c>
      <c r="H459" s="917">
        <f>H441</f>
        <v>0</v>
      </c>
      <c r="I459" s="917">
        <v>0</v>
      </c>
      <c r="J459" s="918"/>
      <c r="K459" s="917"/>
      <c r="L459" s="872">
        <f>L456</f>
        <v>2000000</v>
      </c>
      <c r="M459" s="872">
        <f>M441</f>
        <v>0</v>
      </c>
      <c r="N459" s="873">
        <f>N441</f>
        <v>0</v>
      </c>
      <c r="O459" s="872">
        <f>O441</f>
        <v>0</v>
      </c>
      <c r="P459" s="872">
        <f>L459</f>
        <v>2000000</v>
      </c>
      <c r="Q459" s="901"/>
      <c r="R459" s="902"/>
      <c r="S459" s="901"/>
    </row>
    <row r="460" spans="1:31" ht="15.75" thickBot="1">
      <c r="A460" s="867"/>
      <c r="B460" s="868"/>
      <c r="C460" s="890"/>
      <c r="D460" s="867"/>
      <c r="E460" s="868"/>
      <c r="F460" s="867"/>
      <c r="G460" s="903" t="s">
        <v>4893</v>
      </c>
      <c r="H460" s="904">
        <f>SUM(H458)</f>
        <v>15000000</v>
      </c>
      <c r="I460" s="904">
        <f>SUM(I458)</f>
        <v>7000000</v>
      </c>
      <c r="J460" s="905">
        <f>I460/H460</f>
        <v>0.46666666666666667</v>
      </c>
      <c r="K460" s="904">
        <f>SUM(K458)</f>
        <v>-4000000</v>
      </c>
      <c r="L460" s="906">
        <f>L459</f>
        <v>2000000</v>
      </c>
      <c r="M460" s="906">
        <f>SUM(M458)</f>
        <v>0</v>
      </c>
      <c r="N460" s="907"/>
      <c r="O460" s="906">
        <f>L460-M460</f>
        <v>2000000</v>
      </c>
      <c r="P460" s="906">
        <f>SUM(P458:P459)</f>
        <v>17000000</v>
      </c>
      <c r="Q460" s="906">
        <f>M460+I460</f>
        <v>7000000</v>
      </c>
      <c r="R460" s="907">
        <f>Q460/P460</f>
        <v>0.41176470588235292</v>
      </c>
      <c r="S460" s="906">
        <f>P460-Q460</f>
        <v>10000000</v>
      </c>
      <c r="AB460" s="84">
        <f t="shared" si="64"/>
        <v>0</v>
      </c>
    </row>
    <row r="461" spans="1:31" ht="28.5">
      <c r="A461" s="867"/>
      <c r="B461" s="868"/>
      <c r="C461" s="890"/>
      <c r="D461" s="867"/>
      <c r="E461" s="891"/>
      <c r="F461" s="892"/>
      <c r="G461" s="908" t="s">
        <v>4886</v>
      </c>
      <c r="H461" s="909"/>
      <c r="I461" s="910"/>
      <c r="J461" s="911"/>
      <c r="K461" s="910"/>
      <c r="L461" s="912"/>
      <c r="M461" s="913"/>
      <c r="N461" s="914"/>
      <c r="O461" s="913"/>
      <c r="P461" s="913"/>
      <c r="Q461" s="913"/>
      <c r="R461" s="914"/>
      <c r="S461" s="915"/>
      <c r="AB461" s="84">
        <f t="shared" si="64"/>
        <v>0</v>
      </c>
    </row>
    <row r="462" spans="1:31" ht="15.75" thickBot="1">
      <c r="A462" s="867"/>
      <c r="B462" s="868"/>
      <c r="C462" s="890"/>
      <c r="D462" s="867"/>
      <c r="E462" s="898"/>
      <c r="F462" s="899" t="s">
        <v>235</v>
      </c>
      <c r="G462" s="900" t="s">
        <v>236</v>
      </c>
      <c r="H462" s="870">
        <f t="shared" ref="H462:M462" si="68">SUM(H460)</f>
        <v>15000000</v>
      </c>
      <c r="I462" s="870">
        <f t="shared" si="68"/>
        <v>7000000</v>
      </c>
      <c r="J462" s="871">
        <f t="shared" si="68"/>
        <v>0.46666666666666667</v>
      </c>
      <c r="K462" s="870">
        <f t="shared" si="68"/>
        <v>-4000000</v>
      </c>
      <c r="L462" s="901">
        <f t="shared" si="68"/>
        <v>2000000</v>
      </c>
      <c r="M462" s="901">
        <f t="shared" si="68"/>
        <v>0</v>
      </c>
      <c r="N462" s="902"/>
      <c r="O462" s="901">
        <f>SUM(O460)</f>
        <v>2000000</v>
      </c>
      <c r="P462" s="901">
        <f>SUM(P460)</f>
        <v>17000000</v>
      </c>
      <c r="Q462" s="901">
        <f>SUM(Q460)</f>
        <v>7000000</v>
      </c>
      <c r="R462" s="902">
        <f>SUM(R460)</f>
        <v>0.41176470588235292</v>
      </c>
      <c r="S462" s="901">
        <f>SUM(S460)</f>
        <v>10000000</v>
      </c>
      <c r="AB462" s="84">
        <f t="shared" si="64"/>
        <v>0</v>
      </c>
    </row>
    <row r="463" spans="1:31" ht="15.75" thickBot="1">
      <c r="A463" s="867"/>
      <c r="B463" s="868"/>
      <c r="C463" s="890"/>
      <c r="D463" s="867"/>
      <c r="E463" s="868"/>
      <c r="F463" s="867"/>
      <c r="G463" s="903" t="s">
        <v>4887</v>
      </c>
      <c r="H463" s="904">
        <f>SUM(H462)</f>
        <v>15000000</v>
      </c>
      <c r="I463" s="904">
        <f>SUM(I462)</f>
        <v>7000000</v>
      </c>
      <c r="J463" s="905">
        <f>I463/H463</f>
        <v>0.46666666666666667</v>
      </c>
      <c r="K463" s="904">
        <f>SUM(K462)</f>
        <v>-4000000</v>
      </c>
      <c r="L463" s="906">
        <f>SUM(L462)</f>
        <v>2000000</v>
      </c>
      <c r="M463" s="906">
        <f>SUM(M462)</f>
        <v>0</v>
      </c>
      <c r="N463" s="907"/>
      <c r="O463" s="906">
        <f>SUM(O462)</f>
        <v>2000000</v>
      </c>
      <c r="P463" s="906">
        <f>SUM(P462)</f>
        <v>17000000</v>
      </c>
      <c r="Q463" s="906">
        <f>SUM(Q462)</f>
        <v>7000000</v>
      </c>
      <c r="R463" s="907">
        <f>Q463/P463</f>
        <v>0.41176470588235292</v>
      </c>
      <c r="S463" s="906">
        <f>SUM(S462)</f>
        <v>10000000</v>
      </c>
      <c r="AB463" s="84">
        <f t="shared" si="64"/>
        <v>0</v>
      </c>
    </row>
    <row r="464" spans="1:31">
      <c r="A464" s="867"/>
      <c r="B464" s="868"/>
      <c r="C464" s="890"/>
      <c r="D464" s="867"/>
      <c r="E464" s="868"/>
      <c r="F464" s="867"/>
      <c r="G464" s="945"/>
      <c r="H464" s="947"/>
      <c r="I464" s="947"/>
      <c r="J464" s="948"/>
      <c r="K464" s="947"/>
      <c r="L464" s="949"/>
      <c r="M464" s="949"/>
      <c r="N464" s="950"/>
      <c r="O464" s="949"/>
      <c r="P464" s="949"/>
      <c r="Q464" s="949"/>
      <c r="R464" s="950"/>
      <c r="S464" s="949"/>
      <c r="AB464" s="84">
        <f t="shared" si="64"/>
        <v>0</v>
      </c>
    </row>
    <row r="465" spans="1:31" s="955" customFormat="1" ht="57" hidden="1">
      <c r="A465" s="754"/>
      <c r="B465" s="755"/>
      <c r="C465" s="951" t="s">
        <v>4889</v>
      </c>
      <c r="D465" s="754"/>
      <c r="E465" s="755"/>
      <c r="F465" s="952"/>
      <c r="G465" s="852" t="s">
        <v>5277</v>
      </c>
      <c r="H465" s="761"/>
      <c r="I465" s="761"/>
      <c r="J465" s="762"/>
      <c r="K465" s="761"/>
      <c r="L465" s="763"/>
      <c r="M465" s="763"/>
      <c r="N465" s="764"/>
      <c r="O465" s="763"/>
      <c r="P465" s="763"/>
      <c r="Q465" s="763"/>
      <c r="R465" s="764"/>
      <c r="S465" s="953"/>
      <c r="T465" s="954"/>
      <c r="V465" s="956"/>
      <c r="W465" s="956"/>
      <c r="X465" s="816"/>
      <c r="Y465" s="817"/>
      <c r="Z465" s="813"/>
      <c r="AA465" s="814"/>
      <c r="AB465" s="955">
        <f t="shared" si="64"/>
        <v>0</v>
      </c>
    </row>
    <row r="466" spans="1:31" s="955" customFormat="1" hidden="1">
      <c r="A466" s="754"/>
      <c r="B466" s="755"/>
      <c r="C466" s="957"/>
      <c r="D466" s="765">
        <v>630</v>
      </c>
      <c r="E466" s="766"/>
      <c r="F466" s="765"/>
      <c r="G466" s="958" t="s">
        <v>184</v>
      </c>
      <c r="H466" s="761"/>
      <c r="I466" s="761"/>
      <c r="J466" s="762"/>
      <c r="K466" s="761"/>
      <c r="L466" s="763"/>
      <c r="M466" s="763"/>
      <c r="N466" s="764"/>
      <c r="O466" s="763"/>
      <c r="P466" s="763"/>
      <c r="Q466" s="763"/>
      <c r="R466" s="764"/>
      <c r="S466" s="953"/>
      <c r="T466" s="954"/>
      <c r="V466" s="956"/>
      <c r="W466" s="956"/>
      <c r="X466" s="816"/>
      <c r="Y466" s="817"/>
      <c r="Z466" s="813"/>
      <c r="AA466" s="814"/>
      <c r="AB466" s="955">
        <f t="shared" si="64"/>
        <v>0</v>
      </c>
    </row>
    <row r="467" spans="1:31" s="955" customFormat="1" ht="15.75" hidden="1" thickBot="1">
      <c r="A467" s="754"/>
      <c r="B467" s="755"/>
      <c r="C467" s="951"/>
      <c r="D467" s="754"/>
      <c r="E467" s="959"/>
      <c r="F467" s="952">
        <v>511</v>
      </c>
      <c r="G467" s="770" t="s">
        <v>4129</v>
      </c>
      <c r="H467" s="761">
        <v>0</v>
      </c>
      <c r="I467" s="761">
        <v>0</v>
      </c>
      <c r="J467" s="762" t="e">
        <f>I467/H467</f>
        <v>#DIV/0!</v>
      </c>
      <c r="K467" s="761">
        <f>H467-I467</f>
        <v>0</v>
      </c>
      <c r="L467" s="763">
        <v>0</v>
      </c>
      <c r="M467" s="763">
        <v>0</v>
      </c>
      <c r="N467" s="764"/>
      <c r="O467" s="763">
        <f>L467-M467</f>
        <v>0</v>
      </c>
      <c r="P467" s="763">
        <f>L467+H467</f>
        <v>0</v>
      </c>
      <c r="Q467" s="763">
        <f>M467+I467</f>
        <v>0</v>
      </c>
      <c r="R467" s="764" t="e">
        <f>Q467/P467</f>
        <v>#DIV/0!</v>
      </c>
      <c r="S467" s="953">
        <f>P467-Q467</f>
        <v>0</v>
      </c>
      <c r="T467" s="954"/>
      <c r="V467" s="956">
        <f>1200000-773488</f>
        <v>426512</v>
      </c>
      <c r="W467" s="956"/>
      <c r="X467" s="816"/>
      <c r="Y467" s="817">
        <v>426512</v>
      </c>
      <c r="Z467" s="813">
        <f>H467-X467+Y467</f>
        <v>426512</v>
      </c>
      <c r="AA467" s="814">
        <v>1000000</v>
      </c>
      <c r="AB467" s="955">
        <f t="shared" si="64"/>
        <v>-573488</v>
      </c>
      <c r="AE467" s="955">
        <f>H467-AA467</f>
        <v>-1000000</v>
      </c>
    </row>
    <row r="468" spans="1:31" hidden="1">
      <c r="E468" s="771"/>
      <c r="F468" s="772"/>
      <c r="G468" s="773" t="s">
        <v>4890</v>
      </c>
      <c r="H468" s="774"/>
      <c r="I468" s="774"/>
      <c r="J468" s="775"/>
      <c r="K468" s="774"/>
      <c r="L468" s="776"/>
      <c r="M468" s="776"/>
      <c r="N468" s="777"/>
      <c r="O468" s="776"/>
      <c r="P468" s="776"/>
      <c r="Q468" s="776"/>
      <c r="R468" s="777"/>
      <c r="S468" s="860"/>
      <c r="AB468" s="84">
        <f t="shared" si="64"/>
        <v>0</v>
      </c>
    </row>
    <row r="469" spans="1:31" hidden="1">
      <c r="E469" s="778"/>
      <c r="F469" s="779" t="s">
        <v>235</v>
      </c>
      <c r="G469" s="780" t="s">
        <v>236</v>
      </c>
      <c r="H469" s="781">
        <f>SUM(H467:H467)</f>
        <v>0</v>
      </c>
      <c r="I469" s="781">
        <f>SUM(I467:I467)</f>
        <v>0</v>
      </c>
      <c r="J469" s="782" t="e">
        <f>I469/H469</f>
        <v>#DIV/0!</v>
      </c>
      <c r="K469" s="781">
        <f>H469-I469</f>
        <v>0</v>
      </c>
      <c r="L469" s="783">
        <v>0</v>
      </c>
      <c r="M469" s="783">
        <f>SUM(M467:M467)</f>
        <v>0</v>
      </c>
      <c r="N469" s="784"/>
      <c r="O469" s="783">
        <v>0</v>
      </c>
      <c r="P469" s="783">
        <f>L469+H469</f>
        <v>0</v>
      </c>
      <c r="Q469" s="783">
        <f>M469+I469</f>
        <v>0</v>
      </c>
      <c r="R469" s="784" t="e">
        <f>Q469/P469</f>
        <v>#DIV/0!</v>
      </c>
      <c r="S469" s="783">
        <f>P469-Q469</f>
        <v>0</v>
      </c>
      <c r="AB469" s="84">
        <f t="shared" si="64"/>
        <v>0</v>
      </c>
    </row>
    <row r="470" spans="1:31" ht="15.75" hidden="1" thickBot="1">
      <c r="E470" s="778"/>
      <c r="F470" s="779">
        <v>10</v>
      </c>
      <c r="G470" s="780" t="s">
        <v>4888</v>
      </c>
      <c r="H470" s="781">
        <v>0</v>
      </c>
      <c r="I470" s="781"/>
      <c r="J470" s="782"/>
      <c r="K470" s="781"/>
      <c r="L470" s="783">
        <f>L467</f>
        <v>0</v>
      </c>
      <c r="M470" s="783">
        <f>M467</f>
        <v>0</v>
      </c>
      <c r="N470" s="784"/>
      <c r="O470" s="783">
        <f>O467</f>
        <v>0</v>
      </c>
      <c r="P470" s="783">
        <f>L470+H470</f>
        <v>0</v>
      </c>
      <c r="Q470" s="783">
        <f>M470+I470</f>
        <v>0</v>
      </c>
      <c r="R470" s="784" t="e">
        <f>Q470/P470</f>
        <v>#DIV/0!</v>
      </c>
      <c r="S470" s="783">
        <f>P470-Q470</f>
        <v>0</v>
      </c>
      <c r="AB470" s="84">
        <f t="shared" si="64"/>
        <v>0</v>
      </c>
    </row>
    <row r="471" spans="1:31" ht="15.75" hidden="1" thickBot="1">
      <c r="G471" s="785" t="s">
        <v>4893</v>
      </c>
      <c r="H471" s="786">
        <f>SUM(H469:H470)</f>
        <v>0</v>
      </c>
      <c r="I471" s="786">
        <f>SUM(I469:I470)</f>
        <v>0</v>
      </c>
      <c r="J471" s="787" t="e">
        <f>I471/H471</f>
        <v>#DIV/0!</v>
      </c>
      <c r="K471" s="786">
        <f>SUM(K469:K470)</f>
        <v>0</v>
      </c>
      <c r="L471" s="788">
        <f>SUM(L469:L470)</f>
        <v>0</v>
      </c>
      <c r="M471" s="788">
        <f>SUM(M469:M470)</f>
        <v>0</v>
      </c>
      <c r="N471" s="789"/>
      <c r="O471" s="788">
        <f>SUM(O469:O470)</f>
        <v>0</v>
      </c>
      <c r="P471" s="788">
        <f>SUM(P469:P470)</f>
        <v>0</v>
      </c>
      <c r="Q471" s="788">
        <f>SUM(Q469:Q470)</f>
        <v>0</v>
      </c>
      <c r="R471" s="789" t="e">
        <f>Q471/P471</f>
        <v>#DIV/0!</v>
      </c>
      <c r="S471" s="788">
        <f>SUM(S469:S470)</f>
        <v>0</v>
      </c>
      <c r="AB471" s="84">
        <f t="shared" si="64"/>
        <v>0</v>
      </c>
    </row>
    <row r="472" spans="1:31" hidden="1" collapsed="1">
      <c r="E472" s="771"/>
      <c r="F472" s="772"/>
      <c r="G472" s="790" t="s">
        <v>4891</v>
      </c>
      <c r="H472" s="791"/>
      <c r="I472" s="792"/>
      <c r="J472" s="793"/>
      <c r="K472" s="792"/>
      <c r="L472" s="794"/>
      <c r="M472" s="795"/>
      <c r="N472" s="796"/>
      <c r="O472" s="795"/>
      <c r="P472" s="795"/>
      <c r="Q472" s="795"/>
      <c r="R472" s="796"/>
      <c r="S472" s="861"/>
      <c r="AB472" s="84">
        <f t="shared" si="64"/>
        <v>0</v>
      </c>
    </row>
    <row r="473" spans="1:31" hidden="1">
      <c r="E473" s="778"/>
      <c r="F473" s="779" t="s">
        <v>235</v>
      </c>
      <c r="G473" s="780" t="s">
        <v>236</v>
      </c>
      <c r="H473" s="781">
        <f>SUM(H469)</f>
        <v>0</v>
      </c>
      <c r="I473" s="781">
        <f>SUM(I469)</f>
        <v>0</v>
      </c>
      <c r="J473" s="782" t="e">
        <f>I473/H473</f>
        <v>#DIV/0!</v>
      </c>
      <c r="K473" s="781">
        <f>SUM(K469)</f>
        <v>0</v>
      </c>
      <c r="L473" s="783">
        <f t="shared" ref="L473:S473" si="69">SUM(L469)</f>
        <v>0</v>
      </c>
      <c r="M473" s="783">
        <f t="shared" si="69"/>
        <v>0</v>
      </c>
      <c r="N473" s="784"/>
      <c r="O473" s="783">
        <f t="shared" si="69"/>
        <v>0</v>
      </c>
      <c r="P473" s="783">
        <f t="shared" si="69"/>
        <v>0</v>
      </c>
      <c r="Q473" s="783">
        <f t="shared" si="69"/>
        <v>0</v>
      </c>
      <c r="R473" s="784" t="e">
        <f>Q473/P473</f>
        <v>#DIV/0!</v>
      </c>
      <c r="S473" s="783">
        <f t="shared" si="69"/>
        <v>0</v>
      </c>
      <c r="AB473" s="84">
        <f t="shared" si="64"/>
        <v>0</v>
      </c>
    </row>
    <row r="474" spans="1:31" ht="15.75" hidden="1" thickBot="1">
      <c r="E474" s="778"/>
      <c r="F474" s="779">
        <v>10</v>
      </c>
      <c r="G474" s="780" t="s">
        <v>4888</v>
      </c>
      <c r="H474" s="781">
        <v>0</v>
      </c>
      <c r="I474" s="781">
        <v>0</v>
      </c>
      <c r="J474" s="782"/>
      <c r="K474" s="781">
        <v>0</v>
      </c>
      <c r="L474" s="783">
        <f>SUM(L470)</f>
        <v>0</v>
      </c>
      <c r="M474" s="783">
        <f t="shared" ref="M474:S474" si="70">SUM(M470)</f>
        <v>0</v>
      </c>
      <c r="N474" s="784"/>
      <c r="O474" s="783">
        <f t="shared" si="70"/>
        <v>0</v>
      </c>
      <c r="P474" s="783">
        <f t="shared" si="70"/>
        <v>0</v>
      </c>
      <c r="Q474" s="783">
        <f t="shared" si="70"/>
        <v>0</v>
      </c>
      <c r="R474" s="784" t="e">
        <f>Q474/P474</f>
        <v>#DIV/0!</v>
      </c>
      <c r="S474" s="783">
        <f t="shared" si="70"/>
        <v>0</v>
      </c>
      <c r="AB474" s="84">
        <f t="shared" si="64"/>
        <v>0</v>
      </c>
    </row>
    <row r="475" spans="1:31" ht="15.75" hidden="1" thickBot="1">
      <c r="G475" s="785" t="s">
        <v>4892</v>
      </c>
      <c r="H475" s="786">
        <f>SUM(H473:H474)</f>
        <v>0</v>
      </c>
      <c r="I475" s="786">
        <f t="shared" ref="I475:S475" si="71">SUM(I473:I474)</f>
        <v>0</v>
      </c>
      <c r="J475" s="787" t="e">
        <f>I475/H475</f>
        <v>#DIV/0!</v>
      </c>
      <c r="K475" s="786">
        <f t="shared" si="71"/>
        <v>0</v>
      </c>
      <c r="L475" s="788">
        <f t="shared" si="71"/>
        <v>0</v>
      </c>
      <c r="M475" s="788">
        <f t="shared" si="71"/>
        <v>0</v>
      </c>
      <c r="N475" s="789"/>
      <c r="O475" s="788">
        <f t="shared" si="71"/>
        <v>0</v>
      </c>
      <c r="P475" s="788">
        <f t="shared" si="71"/>
        <v>0</v>
      </c>
      <c r="Q475" s="788">
        <f t="shared" si="71"/>
        <v>0</v>
      </c>
      <c r="R475" s="789" t="e">
        <f>Q475/P475</f>
        <v>#DIV/0!</v>
      </c>
      <c r="S475" s="788">
        <f t="shared" si="71"/>
        <v>0</v>
      </c>
      <c r="AB475" s="84">
        <f t="shared" si="64"/>
        <v>0</v>
      </c>
    </row>
    <row r="476" spans="1:31" ht="15" hidden="1" customHeight="1">
      <c r="G476" s="798"/>
      <c r="H476" s="799"/>
      <c r="I476" s="799"/>
      <c r="J476" s="800"/>
      <c r="K476" s="799"/>
      <c r="L476" s="801"/>
      <c r="M476" s="801"/>
      <c r="N476" s="802"/>
      <c r="O476" s="801"/>
      <c r="P476" s="801"/>
      <c r="Q476" s="801"/>
      <c r="R476" s="802"/>
      <c r="S476" s="801"/>
      <c r="AB476" s="84">
        <f t="shared" si="64"/>
        <v>0</v>
      </c>
    </row>
    <row r="477" spans="1:31" s="955" customFormat="1" ht="15" hidden="1" customHeight="1">
      <c r="A477" s="754"/>
      <c r="B477" s="755"/>
      <c r="C477" s="951" t="s">
        <v>4899</v>
      </c>
      <c r="D477" s="754"/>
      <c r="E477" s="755"/>
      <c r="F477" s="952"/>
      <c r="G477" s="852" t="s">
        <v>5176</v>
      </c>
      <c r="H477" s="761"/>
      <c r="I477" s="761"/>
      <c r="J477" s="762"/>
      <c r="K477" s="761"/>
      <c r="L477" s="763"/>
      <c r="M477" s="763"/>
      <c r="N477" s="764"/>
      <c r="O477" s="763"/>
      <c r="P477" s="763"/>
      <c r="Q477" s="763"/>
      <c r="R477" s="764"/>
      <c r="S477" s="953"/>
      <c r="T477" s="954"/>
      <c r="V477" s="956"/>
      <c r="W477" s="956"/>
      <c r="X477" s="816"/>
      <c r="Y477" s="817"/>
      <c r="Z477" s="813"/>
      <c r="AA477" s="814"/>
      <c r="AB477" s="955">
        <f t="shared" si="64"/>
        <v>0</v>
      </c>
    </row>
    <row r="478" spans="1:31" s="955" customFormat="1" ht="15" hidden="1" customHeight="1">
      <c r="A478" s="754"/>
      <c r="B478" s="755"/>
      <c r="C478" s="957"/>
      <c r="D478" s="765">
        <v>630</v>
      </c>
      <c r="E478" s="766"/>
      <c r="F478" s="765"/>
      <c r="G478" s="958" t="s">
        <v>184</v>
      </c>
      <c r="H478" s="761"/>
      <c r="I478" s="761"/>
      <c r="J478" s="762"/>
      <c r="K478" s="761"/>
      <c r="L478" s="763"/>
      <c r="M478" s="763"/>
      <c r="N478" s="764"/>
      <c r="O478" s="763"/>
      <c r="P478" s="763"/>
      <c r="Q478" s="763"/>
      <c r="R478" s="764"/>
      <c r="S478" s="953"/>
      <c r="T478" s="954"/>
      <c r="V478" s="956"/>
      <c r="W478" s="956"/>
      <c r="X478" s="816"/>
      <c r="Y478" s="817"/>
      <c r="Z478" s="813"/>
      <c r="AA478" s="814"/>
      <c r="AB478" s="955">
        <f t="shared" si="64"/>
        <v>0</v>
      </c>
    </row>
    <row r="479" spans="1:31" s="955" customFormat="1" ht="15.75" hidden="1" customHeight="1" thickBot="1">
      <c r="A479" s="754"/>
      <c r="B479" s="755"/>
      <c r="C479" s="951"/>
      <c r="D479" s="754"/>
      <c r="E479" s="959" t="s">
        <v>5088</v>
      </c>
      <c r="F479" s="952">
        <v>511</v>
      </c>
      <c r="G479" s="770" t="s">
        <v>4129</v>
      </c>
      <c r="H479" s="761">
        <v>0</v>
      </c>
      <c r="I479" s="761">
        <v>0</v>
      </c>
      <c r="J479" s="762"/>
      <c r="K479" s="761">
        <f>H479-I479</f>
        <v>0</v>
      </c>
      <c r="L479" s="763">
        <f>L484+L483+L482</f>
        <v>0</v>
      </c>
      <c r="M479" s="763">
        <v>0</v>
      </c>
      <c r="N479" s="764" t="e">
        <f>M479/L479</f>
        <v>#DIV/0!</v>
      </c>
      <c r="O479" s="763">
        <f>L479-M479</f>
        <v>0</v>
      </c>
      <c r="P479" s="763">
        <f>L479+H479</f>
        <v>0</v>
      </c>
      <c r="Q479" s="763">
        <f>M479+I479</f>
        <v>0</v>
      </c>
      <c r="R479" s="764" t="e">
        <f>Q479/P479</f>
        <v>#DIV/0!</v>
      </c>
      <c r="S479" s="953">
        <f>P479-Q479</f>
        <v>0</v>
      </c>
      <c r="T479" s="954"/>
      <c r="V479" s="956"/>
      <c r="W479" s="956"/>
      <c r="X479" s="816"/>
      <c r="Y479" s="817"/>
      <c r="Z479" s="813">
        <f>H479-X479+Y479</f>
        <v>0</v>
      </c>
      <c r="AA479" s="814">
        <v>0</v>
      </c>
      <c r="AB479" s="955">
        <f t="shared" si="64"/>
        <v>0</v>
      </c>
      <c r="AE479" s="955">
        <f>H479-AA479</f>
        <v>0</v>
      </c>
    </row>
    <row r="480" spans="1:31" ht="15" hidden="1" customHeight="1">
      <c r="E480" s="771"/>
      <c r="F480" s="772"/>
      <c r="G480" s="773" t="s">
        <v>4890</v>
      </c>
      <c r="H480" s="774"/>
      <c r="I480" s="774"/>
      <c r="J480" s="775"/>
      <c r="K480" s="774"/>
      <c r="L480" s="776"/>
      <c r="M480" s="776"/>
      <c r="N480" s="777"/>
      <c r="O480" s="776"/>
      <c r="P480" s="776"/>
      <c r="Q480" s="776"/>
      <c r="R480" s="777"/>
      <c r="S480" s="860"/>
      <c r="AB480" s="84">
        <f t="shared" si="64"/>
        <v>0</v>
      </c>
    </row>
    <row r="481" spans="1:28" ht="15" hidden="1" customHeight="1">
      <c r="E481" s="778"/>
      <c r="F481" s="779" t="s">
        <v>235</v>
      </c>
      <c r="G481" s="780" t="s">
        <v>236</v>
      </c>
      <c r="H481" s="781">
        <f>SUM(H479:H479)</f>
        <v>0</v>
      </c>
      <c r="I481" s="781">
        <f>SUM(I479:I479)</f>
        <v>0</v>
      </c>
      <c r="J481" s="782" t="e">
        <f>I481/H481</f>
        <v>#DIV/0!</v>
      </c>
      <c r="K481" s="781">
        <f>H481-I481</f>
        <v>0</v>
      </c>
      <c r="L481" s="783">
        <v>0</v>
      </c>
      <c r="M481" s="783">
        <v>0</v>
      </c>
      <c r="N481" s="784"/>
      <c r="O481" s="783">
        <v>0</v>
      </c>
      <c r="P481" s="783">
        <f t="shared" ref="P481:Q484" si="72">L481+H481</f>
        <v>0</v>
      </c>
      <c r="Q481" s="783">
        <f t="shared" si="72"/>
        <v>0</v>
      </c>
      <c r="R481" s="784" t="e">
        <f>Q481/P481</f>
        <v>#DIV/0!</v>
      </c>
      <c r="S481" s="783">
        <f>P481-Q481</f>
        <v>0</v>
      </c>
      <c r="AB481" s="84">
        <f t="shared" si="64"/>
        <v>0</v>
      </c>
    </row>
    <row r="482" spans="1:28" ht="15" hidden="1" customHeight="1">
      <c r="E482" s="778"/>
      <c r="F482" s="804" t="s">
        <v>247</v>
      </c>
      <c r="G482" s="780" t="s">
        <v>4695</v>
      </c>
      <c r="H482" s="781">
        <v>0</v>
      </c>
      <c r="I482" s="781">
        <v>0</v>
      </c>
      <c r="J482" s="782"/>
      <c r="K482" s="781">
        <v>0</v>
      </c>
      <c r="L482" s="783">
        <v>0</v>
      </c>
      <c r="M482" s="783">
        <v>0</v>
      </c>
      <c r="N482" s="784" t="e">
        <f>M482/L482</f>
        <v>#DIV/0!</v>
      </c>
      <c r="O482" s="783">
        <f>L482-M482</f>
        <v>0</v>
      </c>
      <c r="P482" s="783">
        <f t="shared" si="72"/>
        <v>0</v>
      </c>
      <c r="Q482" s="783">
        <f t="shared" si="72"/>
        <v>0</v>
      </c>
      <c r="R482" s="784" t="e">
        <f>Q482/P482</f>
        <v>#DIV/0!</v>
      </c>
      <c r="S482" s="783">
        <f>P482-Q482</f>
        <v>0</v>
      </c>
      <c r="AB482" s="84">
        <f t="shared" si="64"/>
        <v>0</v>
      </c>
    </row>
    <row r="483" spans="1:28" ht="15" hidden="1" customHeight="1">
      <c r="E483" s="778"/>
      <c r="F483" s="779">
        <v>10</v>
      </c>
      <c r="G483" s="780" t="s">
        <v>4888</v>
      </c>
      <c r="H483" s="781">
        <v>0</v>
      </c>
      <c r="I483" s="781">
        <v>0</v>
      </c>
      <c r="J483" s="782"/>
      <c r="K483" s="781">
        <v>0</v>
      </c>
      <c r="L483" s="783">
        <v>0</v>
      </c>
      <c r="M483" s="783">
        <v>0</v>
      </c>
      <c r="N483" s="784" t="e">
        <f>M483/L483</f>
        <v>#DIV/0!</v>
      </c>
      <c r="O483" s="783">
        <v>15000000</v>
      </c>
      <c r="P483" s="783">
        <f t="shared" si="72"/>
        <v>0</v>
      </c>
      <c r="Q483" s="783">
        <f t="shared" si="72"/>
        <v>0</v>
      </c>
      <c r="R483" s="784" t="e">
        <f>Q483/P483</f>
        <v>#DIV/0!</v>
      </c>
      <c r="S483" s="783">
        <v>15000000</v>
      </c>
      <c r="AB483" s="84">
        <f t="shared" ref="AB483:AB577" si="73">Z483-AA483</f>
        <v>0</v>
      </c>
    </row>
    <row r="484" spans="1:28" ht="15.75" hidden="1" customHeight="1" thickBot="1">
      <c r="E484" s="778"/>
      <c r="F484" s="779">
        <v>13</v>
      </c>
      <c r="G484" s="780" t="s">
        <v>257</v>
      </c>
      <c r="H484" s="781">
        <v>0</v>
      </c>
      <c r="I484" s="781">
        <v>0</v>
      </c>
      <c r="J484" s="782"/>
      <c r="K484" s="781">
        <v>0</v>
      </c>
      <c r="L484" s="783">
        <f>H484+D484</f>
        <v>0</v>
      </c>
      <c r="M484" s="783">
        <v>0</v>
      </c>
      <c r="N484" s="784" t="e">
        <f>M484/L484</f>
        <v>#DIV/0!</v>
      </c>
      <c r="O484" s="783">
        <f>L484-M484</f>
        <v>0</v>
      </c>
      <c r="P484" s="783">
        <f t="shared" si="72"/>
        <v>0</v>
      </c>
      <c r="Q484" s="783">
        <f t="shared" si="72"/>
        <v>0</v>
      </c>
      <c r="R484" s="784" t="e">
        <f>Q484/P484</f>
        <v>#DIV/0!</v>
      </c>
      <c r="S484" s="783">
        <f>P484-Q484</f>
        <v>0</v>
      </c>
      <c r="AB484" s="84">
        <f t="shared" si="73"/>
        <v>0</v>
      </c>
    </row>
    <row r="485" spans="1:28" ht="15.75" hidden="1" customHeight="1" thickBot="1">
      <c r="G485" s="785" t="s">
        <v>4893</v>
      </c>
      <c r="H485" s="786">
        <f>SUM(H481:H484)</f>
        <v>0</v>
      </c>
      <c r="I485" s="786">
        <f>SUM(I481:I484)</f>
        <v>0</v>
      </c>
      <c r="J485" s="787"/>
      <c r="K485" s="786">
        <f>SUM(K481:K483)</f>
        <v>0</v>
      </c>
      <c r="L485" s="788">
        <f>SUM(L481:L484)</f>
        <v>0</v>
      </c>
      <c r="M485" s="788">
        <f>SUM(M481:M484)</f>
        <v>0</v>
      </c>
      <c r="N485" s="789" t="e">
        <f>M485/L485</f>
        <v>#DIV/0!</v>
      </c>
      <c r="O485" s="788">
        <f>SUM(O481:O484)</f>
        <v>15000000</v>
      </c>
      <c r="P485" s="788">
        <f>SUM(P481:P484)</f>
        <v>0</v>
      </c>
      <c r="Q485" s="788">
        <f>SUM(Q481:Q484)</f>
        <v>0</v>
      </c>
      <c r="R485" s="789" t="e">
        <f>Q485/P485</f>
        <v>#DIV/0!</v>
      </c>
      <c r="S485" s="788">
        <f>SUM(S481:S484)</f>
        <v>15000000</v>
      </c>
      <c r="AB485" s="84">
        <f t="shared" si="73"/>
        <v>0</v>
      </c>
    </row>
    <row r="486" spans="1:28" ht="15" hidden="1" customHeight="1" collapsed="1">
      <c r="E486" s="771"/>
      <c r="F486" s="772"/>
      <c r="G486" s="790" t="s">
        <v>4901</v>
      </c>
      <c r="H486" s="791"/>
      <c r="I486" s="792"/>
      <c r="J486" s="793"/>
      <c r="K486" s="792"/>
      <c r="L486" s="794"/>
      <c r="M486" s="795"/>
      <c r="N486" s="796"/>
      <c r="O486" s="795"/>
      <c r="P486" s="795"/>
      <c r="Q486" s="795"/>
      <c r="R486" s="796"/>
      <c r="S486" s="861"/>
      <c r="AB486" s="84">
        <f t="shared" si="73"/>
        <v>0</v>
      </c>
    </row>
    <row r="487" spans="1:28" ht="15" hidden="1" customHeight="1">
      <c r="E487" s="778"/>
      <c r="F487" s="779" t="s">
        <v>235</v>
      </c>
      <c r="G487" s="780" t="s">
        <v>236</v>
      </c>
      <c r="H487" s="781">
        <f>SUM(H481)</f>
        <v>0</v>
      </c>
      <c r="I487" s="781">
        <f>SUM(I481)</f>
        <v>0</v>
      </c>
      <c r="J487" s="782" t="e">
        <f>I487/H487</f>
        <v>#DIV/0!</v>
      </c>
      <c r="K487" s="781">
        <f>SUM(K481)</f>
        <v>0</v>
      </c>
      <c r="L487" s="783">
        <f>SUM(L481)</f>
        <v>0</v>
      </c>
      <c r="M487" s="783">
        <f>SUM(M481)</f>
        <v>0</v>
      </c>
      <c r="N487" s="784"/>
      <c r="O487" s="783">
        <f>SUM(O481)</f>
        <v>0</v>
      </c>
      <c r="P487" s="783">
        <f>SUM(P481)</f>
        <v>0</v>
      </c>
      <c r="Q487" s="783">
        <f>SUM(Q481)</f>
        <v>0</v>
      </c>
      <c r="R487" s="784" t="e">
        <f>Q487/P487</f>
        <v>#DIV/0!</v>
      </c>
      <c r="S487" s="783">
        <f>SUM(S481)</f>
        <v>0</v>
      </c>
      <c r="AB487" s="84">
        <f t="shared" si="73"/>
        <v>0</v>
      </c>
    </row>
    <row r="488" spans="1:28" ht="15" hidden="1" customHeight="1">
      <c r="E488" s="778"/>
      <c r="F488" s="779" t="s">
        <v>247</v>
      </c>
      <c r="G488" s="780" t="s">
        <v>4695</v>
      </c>
      <c r="H488" s="781">
        <f>H482</f>
        <v>0</v>
      </c>
      <c r="I488" s="781">
        <f t="shared" ref="I488:S488" si="74">I482</f>
        <v>0</v>
      </c>
      <c r="J488" s="782"/>
      <c r="K488" s="781">
        <f t="shared" si="74"/>
        <v>0</v>
      </c>
      <c r="L488" s="783">
        <f t="shared" si="74"/>
        <v>0</v>
      </c>
      <c r="M488" s="783">
        <f t="shared" si="74"/>
        <v>0</v>
      </c>
      <c r="N488" s="784" t="e">
        <f t="shared" si="74"/>
        <v>#DIV/0!</v>
      </c>
      <c r="O488" s="783">
        <f t="shared" si="74"/>
        <v>0</v>
      </c>
      <c r="P488" s="783">
        <f t="shared" si="74"/>
        <v>0</v>
      </c>
      <c r="Q488" s="783">
        <f t="shared" si="74"/>
        <v>0</v>
      </c>
      <c r="R488" s="784" t="e">
        <f t="shared" si="74"/>
        <v>#DIV/0!</v>
      </c>
      <c r="S488" s="783">
        <f t="shared" si="74"/>
        <v>0</v>
      </c>
      <c r="AB488" s="84">
        <f t="shared" si="73"/>
        <v>0</v>
      </c>
    </row>
    <row r="489" spans="1:28" ht="15" hidden="1" customHeight="1">
      <c r="E489" s="778"/>
      <c r="F489" s="779">
        <v>10</v>
      </c>
      <c r="G489" s="780" t="s">
        <v>4888</v>
      </c>
      <c r="H489" s="781">
        <f>H483</f>
        <v>0</v>
      </c>
      <c r="I489" s="781">
        <f t="shared" ref="I489:S489" si="75">I483</f>
        <v>0</v>
      </c>
      <c r="J489" s="782"/>
      <c r="K489" s="781">
        <f t="shared" si="75"/>
        <v>0</v>
      </c>
      <c r="L489" s="783">
        <f t="shared" si="75"/>
        <v>0</v>
      </c>
      <c r="M489" s="783">
        <f t="shared" si="75"/>
        <v>0</v>
      </c>
      <c r="N489" s="784" t="e">
        <f t="shared" si="75"/>
        <v>#DIV/0!</v>
      </c>
      <c r="O489" s="783">
        <f t="shared" si="75"/>
        <v>15000000</v>
      </c>
      <c r="P489" s="783">
        <f t="shared" si="75"/>
        <v>0</v>
      </c>
      <c r="Q489" s="783">
        <f t="shared" si="75"/>
        <v>0</v>
      </c>
      <c r="R489" s="784" t="e">
        <f t="shared" si="75"/>
        <v>#DIV/0!</v>
      </c>
      <c r="S489" s="783">
        <f t="shared" si="75"/>
        <v>15000000</v>
      </c>
      <c r="AB489" s="84">
        <f t="shared" si="73"/>
        <v>0</v>
      </c>
    </row>
    <row r="490" spans="1:28" ht="15.75" hidden="1" customHeight="1" thickBot="1">
      <c r="E490" s="778"/>
      <c r="F490" s="779">
        <v>13</v>
      </c>
      <c r="G490" s="780" t="s">
        <v>257</v>
      </c>
      <c r="H490" s="781">
        <f>H484</f>
        <v>0</v>
      </c>
      <c r="I490" s="781">
        <f t="shared" ref="I490:S490" si="76">I484</f>
        <v>0</v>
      </c>
      <c r="J490" s="782"/>
      <c r="K490" s="781">
        <f t="shared" si="76"/>
        <v>0</v>
      </c>
      <c r="L490" s="783">
        <f t="shared" si="76"/>
        <v>0</v>
      </c>
      <c r="M490" s="783">
        <f t="shared" si="76"/>
        <v>0</v>
      </c>
      <c r="N490" s="784" t="e">
        <f t="shared" si="76"/>
        <v>#DIV/0!</v>
      </c>
      <c r="O490" s="783">
        <f t="shared" si="76"/>
        <v>0</v>
      </c>
      <c r="P490" s="783">
        <f t="shared" si="76"/>
        <v>0</v>
      </c>
      <c r="Q490" s="783">
        <f t="shared" si="76"/>
        <v>0</v>
      </c>
      <c r="R490" s="784" t="e">
        <f t="shared" si="76"/>
        <v>#DIV/0!</v>
      </c>
      <c r="S490" s="783">
        <f t="shared" si="76"/>
        <v>0</v>
      </c>
      <c r="AB490" s="84">
        <f t="shared" si="73"/>
        <v>0</v>
      </c>
    </row>
    <row r="491" spans="1:28" ht="15.75" hidden="1" customHeight="1" thickBot="1">
      <c r="G491" s="785" t="s">
        <v>4902</v>
      </c>
      <c r="H491" s="786">
        <f>SUM(H487:H490)</f>
        <v>0</v>
      </c>
      <c r="I491" s="786">
        <f>SUM(I487:I490)</f>
        <v>0</v>
      </c>
      <c r="J491" s="787"/>
      <c r="K491" s="786">
        <f>SUM(K487:K490)</f>
        <v>0</v>
      </c>
      <c r="L491" s="788">
        <f>SUM(L487:L490)</f>
        <v>0</v>
      </c>
      <c r="M491" s="788">
        <f>SUM(M487:M490)</f>
        <v>0</v>
      </c>
      <c r="N491" s="789" t="e">
        <f>M491/L491</f>
        <v>#DIV/0!</v>
      </c>
      <c r="O491" s="788" t="e">
        <f>N491/M491</f>
        <v>#DIV/0!</v>
      </c>
      <c r="P491" s="788">
        <f>SUM(P487:P490)</f>
        <v>0</v>
      </c>
      <c r="Q491" s="788">
        <f>SUM(Q487:Q490)</f>
        <v>0</v>
      </c>
      <c r="R491" s="789" t="e">
        <f>Q491/P491</f>
        <v>#DIV/0!</v>
      </c>
      <c r="S491" s="788">
        <f>SUM(S487:S490)</f>
        <v>15000000</v>
      </c>
      <c r="AB491" s="84">
        <f t="shared" si="73"/>
        <v>0</v>
      </c>
    </row>
    <row r="492" spans="1:28" ht="14.25" customHeight="1">
      <c r="G492" s="798"/>
      <c r="H492" s="799"/>
      <c r="I492" s="799"/>
      <c r="J492" s="800"/>
      <c r="K492" s="799"/>
      <c r="L492" s="801"/>
      <c r="M492" s="801"/>
      <c r="N492" s="802"/>
      <c r="O492" s="801"/>
      <c r="P492" s="801"/>
      <c r="Q492" s="801"/>
      <c r="R492" s="802"/>
      <c r="S492" s="801"/>
      <c r="AB492" s="84">
        <f t="shared" si="73"/>
        <v>0</v>
      </c>
    </row>
    <row r="493" spans="1:28" s="204" customFormat="1">
      <c r="A493" s="864"/>
      <c r="B493" s="865"/>
      <c r="C493" s="884"/>
      <c r="D493" s="864"/>
      <c r="E493" s="865"/>
      <c r="F493" s="892"/>
      <c r="G493" s="960" t="s">
        <v>4159</v>
      </c>
      <c r="H493" s="961"/>
      <c r="I493" s="961"/>
      <c r="J493" s="962"/>
      <c r="K493" s="961"/>
      <c r="L493" s="874"/>
      <c r="M493" s="874"/>
      <c r="N493" s="963"/>
      <c r="O493" s="874"/>
      <c r="P493" s="874"/>
      <c r="Q493" s="874"/>
      <c r="R493" s="963"/>
      <c r="S493" s="961"/>
      <c r="T493" s="856"/>
      <c r="V493" s="875"/>
      <c r="W493" s="875"/>
      <c r="X493" s="816"/>
      <c r="Y493" s="817"/>
      <c r="Z493" s="813"/>
      <c r="AA493" s="814"/>
      <c r="AB493" s="204">
        <f t="shared" si="73"/>
        <v>0</v>
      </c>
    </row>
    <row r="494" spans="1:28" s="204" customFormat="1">
      <c r="A494" s="864"/>
      <c r="B494" s="865"/>
      <c r="C494" s="884"/>
      <c r="D494" s="864"/>
      <c r="E494" s="865"/>
      <c r="F494" s="916" t="s">
        <v>235</v>
      </c>
      <c r="G494" s="900" t="s">
        <v>236</v>
      </c>
      <c r="H494" s="870">
        <f>H473+H449+H438+H428+H402+H487+H462</f>
        <v>33500000</v>
      </c>
      <c r="I494" s="870">
        <f>I473+I449+I438+I428+I402+I487+I462</f>
        <v>23124546.650000002</v>
      </c>
      <c r="J494" s="871">
        <f>I494/H494</f>
        <v>0.69028497462686578</v>
      </c>
      <c r="K494" s="870">
        <f>H494-I494</f>
        <v>10375453.349999998</v>
      </c>
      <c r="L494" s="901">
        <v>0</v>
      </c>
      <c r="M494" s="901">
        <v>0</v>
      </c>
      <c r="N494" s="902"/>
      <c r="O494" s="901">
        <f>L494-M494</f>
        <v>0</v>
      </c>
      <c r="P494" s="901">
        <f>L494+H494</f>
        <v>33500000</v>
      </c>
      <c r="Q494" s="901">
        <f>M494+I494</f>
        <v>23124546.650000002</v>
      </c>
      <c r="R494" s="902">
        <f>Q494/P494</f>
        <v>0.69028497462686578</v>
      </c>
      <c r="S494" s="901">
        <f>P494-Q494</f>
        <v>10375453.349999998</v>
      </c>
      <c r="T494" s="856"/>
      <c r="V494" s="875"/>
      <c r="W494" s="875"/>
      <c r="X494" s="816"/>
      <c r="Y494" s="817"/>
      <c r="Z494" s="813"/>
      <c r="AA494" s="814"/>
      <c r="AB494" s="204">
        <f t="shared" si="73"/>
        <v>0</v>
      </c>
    </row>
    <row r="495" spans="1:28" s="204" customFormat="1" hidden="1">
      <c r="A495" s="864"/>
      <c r="B495" s="865"/>
      <c r="C495" s="884"/>
      <c r="D495" s="864"/>
      <c r="E495" s="865"/>
      <c r="F495" s="916" t="s">
        <v>247</v>
      </c>
      <c r="G495" s="900" t="s">
        <v>4695</v>
      </c>
      <c r="H495" s="870">
        <f>H488</f>
        <v>0</v>
      </c>
      <c r="I495" s="870">
        <f>I488</f>
        <v>0</v>
      </c>
      <c r="J495" s="871"/>
      <c r="K495" s="870">
        <f t="shared" ref="K495:S495" si="77">K488</f>
        <v>0</v>
      </c>
      <c r="L495" s="901">
        <f t="shared" si="77"/>
        <v>0</v>
      </c>
      <c r="M495" s="901">
        <f>M488</f>
        <v>0</v>
      </c>
      <c r="N495" s="902" t="e">
        <f t="shared" si="77"/>
        <v>#DIV/0!</v>
      </c>
      <c r="O495" s="901">
        <f t="shared" si="77"/>
        <v>0</v>
      </c>
      <c r="P495" s="901">
        <f t="shared" si="77"/>
        <v>0</v>
      </c>
      <c r="Q495" s="901">
        <f t="shared" si="77"/>
        <v>0</v>
      </c>
      <c r="R495" s="902" t="e">
        <f t="shared" si="77"/>
        <v>#DIV/0!</v>
      </c>
      <c r="S495" s="901">
        <f t="shared" si="77"/>
        <v>0</v>
      </c>
      <c r="T495" s="856"/>
      <c r="V495" s="875"/>
      <c r="W495" s="875"/>
      <c r="X495" s="816"/>
      <c r="Y495" s="817"/>
      <c r="Z495" s="813"/>
      <c r="AA495" s="814"/>
      <c r="AB495" s="204">
        <f t="shared" si="73"/>
        <v>0</v>
      </c>
    </row>
    <row r="496" spans="1:28" s="204" customFormat="1" hidden="1">
      <c r="A496" s="864"/>
      <c r="B496" s="865"/>
      <c r="C496" s="884"/>
      <c r="D496" s="864"/>
      <c r="E496" s="865"/>
      <c r="F496" s="916" t="s">
        <v>250</v>
      </c>
      <c r="G496" s="900" t="s">
        <v>251</v>
      </c>
      <c r="H496" s="917">
        <v>0</v>
      </c>
      <c r="I496" s="917">
        <v>0</v>
      </c>
      <c r="J496" s="918"/>
      <c r="K496" s="917">
        <v>0</v>
      </c>
      <c r="L496" s="872">
        <f>L474+L489</f>
        <v>0</v>
      </c>
      <c r="M496" s="872">
        <f>M483</f>
        <v>0</v>
      </c>
      <c r="N496" s="873" t="e">
        <f>M496/L496</f>
        <v>#DIV/0!</v>
      </c>
      <c r="O496" s="872">
        <f>L496-M496</f>
        <v>0</v>
      </c>
      <c r="P496" s="872">
        <f>L496+H496</f>
        <v>0</v>
      </c>
      <c r="Q496" s="872">
        <f>Q474</f>
        <v>0</v>
      </c>
      <c r="R496" s="873" t="e">
        <f>Q496/P496</f>
        <v>#DIV/0!</v>
      </c>
      <c r="S496" s="901">
        <f>S474</f>
        <v>0</v>
      </c>
      <c r="T496" s="856"/>
      <c r="V496" s="875"/>
      <c r="W496" s="875"/>
      <c r="X496" s="816"/>
      <c r="Y496" s="817"/>
      <c r="Z496" s="813"/>
      <c r="AA496" s="814"/>
      <c r="AB496" s="204">
        <f t="shared" si="73"/>
        <v>0</v>
      </c>
    </row>
    <row r="497" spans="1:31 16384:16384" s="204" customFormat="1" hidden="1">
      <c r="A497" s="864"/>
      <c r="B497" s="865"/>
      <c r="C497" s="884"/>
      <c r="D497" s="864"/>
      <c r="E497" s="865"/>
      <c r="F497" s="916" t="s">
        <v>252</v>
      </c>
      <c r="G497" s="900" t="s">
        <v>253</v>
      </c>
      <c r="H497" s="917"/>
      <c r="I497" s="917"/>
      <c r="J497" s="918"/>
      <c r="K497" s="917"/>
      <c r="L497" s="872"/>
      <c r="M497" s="872"/>
      <c r="N497" s="873"/>
      <c r="O497" s="872">
        <f>L497-M497</f>
        <v>0</v>
      </c>
      <c r="P497" s="872">
        <f>L497+H497</f>
        <v>0</v>
      </c>
      <c r="Q497" s="872"/>
      <c r="R497" s="873"/>
      <c r="S497" s="901">
        <f t="shared" ref="S497:S502" si="78">SUM(H497:L497)</f>
        <v>0</v>
      </c>
      <c r="T497" s="856"/>
      <c r="V497" s="875"/>
      <c r="W497" s="875"/>
      <c r="X497" s="816"/>
      <c r="Y497" s="817"/>
      <c r="Z497" s="813"/>
      <c r="AA497" s="814"/>
      <c r="AB497" s="204">
        <f t="shared" si="73"/>
        <v>0</v>
      </c>
    </row>
    <row r="498" spans="1:31 16384:16384" s="204" customFormat="1" ht="30" hidden="1">
      <c r="A498" s="864"/>
      <c r="B498" s="865"/>
      <c r="C498" s="884"/>
      <c r="D498" s="864"/>
      <c r="E498" s="865"/>
      <c r="F498" s="916" t="s">
        <v>254</v>
      </c>
      <c r="G498" s="900" t="s">
        <v>255</v>
      </c>
      <c r="H498" s="917"/>
      <c r="I498" s="917"/>
      <c r="J498" s="918"/>
      <c r="K498" s="917"/>
      <c r="L498" s="872"/>
      <c r="M498" s="872"/>
      <c r="N498" s="873"/>
      <c r="O498" s="872">
        <f>L498-M498</f>
        <v>0</v>
      </c>
      <c r="P498" s="872">
        <f>L498+H498</f>
        <v>0</v>
      </c>
      <c r="Q498" s="872"/>
      <c r="R498" s="873"/>
      <c r="S498" s="901">
        <f t="shared" si="78"/>
        <v>0</v>
      </c>
      <c r="T498" s="856"/>
      <c r="V498" s="875"/>
      <c r="W498" s="875"/>
      <c r="X498" s="816"/>
      <c r="Y498" s="817"/>
      <c r="Z498" s="813"/>
      <c r="AA498" s="814"/>
      <c r="AB498" s="204">
        <f t="shared" si="73"/>
        <v>0</v>
      </c>
    </row>
    <row r="499" spans="1:31 16384:16384" s="204" customFormat="1" ht="15.75" thickBot="1">
      <c r="A499" s="864"/>
      <c r="B499" s="865"/>
      <c r="C499" s="884"/>
      <c r="D499" s="864"/>
      <c r="E499" s="865"/>
      <c r="F499" s="916" t="s">
        <v>256</v>
      </c>
      <c r="G499" s="900" t="s">
        <v>257</v>
      </c>
      <c r="H499" s="917">
        <v>0</v>
      </c>
      <c r="I499" s="917">
        <v>0</v>
      </c>
      <c r="J499" s="918"/>
      <c r="K499" s="917">
        <v>0</v>
      </c>
      <c r="L499" s="872">
        <f>L414+L490+L459</f>
        <v>14000000</v>
      </c>
      <c r="M499" s="872">
        <f>M414+M490</f>
        <v>0</v>
      </c>
      <c r="N499" s="873">
        <f>M499/L499</f>
        <v>0</v>
      </c>
      <c r="O499" s="872">
        <f>L499-M499</f>
        <v>14000000</v>
      </c>
      <c r="P499" s="872">
        <f>L499+H499</f>
        <v>14000000</v>
      </c>
      <c r="Q499" s="872">
        <v>0</v>
      </c>
      <c r="R499" s="873">
        <f>Q499/P499</f>
        <v>0</v>
      </c>
      <c r="S499" s="901">
        <f t="shared" si="78"/>
        <v>14000000</v>
      </c>
      <c r="T499" s="856"/>
      <c r="V499" s="875"/>
      <c r="W499" s="875"/>
      <c r="X499" s="816"/>
      <c r="Y499" s="817"/>
      <c r="Z499" s="813"/>
      <c r="AA499" s="814"/>
      <c r="AB499" s="204">
        <f t="shared" si="73"/>
        <v>0</v>
      </c>
    </row>
    <row r="500" spans="1:31 16384:16384" s="204" customFormat="1" ht="30" hidden="1">
      <c r="A500" s="864"/>
      <c r="B500" s="865"/>
      <c r="C500" s="884"/>
      <c r="D500" s="864"/>
      <c r="E500" s="865"/>
      <c r="F500" s="916" t="s">
        <v>258</v>
      </c>
      <c r="G500" s="900" t="s">
        <v>259</v>
      </c>
      <c r="H500" s="917"/>
      <c r="I500" s="917"/>
      <c r="J500" s="918"/>
      <c r="K500" s="917"/>
      <c r="L500" s="872"/>
      <c r="M500" s="872"/>
      <c r="N500" s="873"/>
      <c r="O500" s="872"/>
      <c r="P500" s="872"/>
      <c r="Q500" s="872"/>
      <c r="R500" s="873"/>
      <c r="S500" s="901">
        <f t="shared" si="78"/>
        <v>0</v>
      </c>
      <c r="T500" s="856"/>
      <c r="V500" s="875"/>
      <c r="W500" s="875"/>
      <c r="X500" s="816"/>
      <c r="Y500" s="817"/>
      <c r="Z500" s="813"/>
      <c r="AA500" s="814"/>
      <c r="AB500" s="204">
        <f t="shared" si="73"/>
        <v>0</v>
      </c>
    </row>
    <row r="501" spans="1:31 16384:16384" s="204" customFormat="1" ht="30" hidden="1">
      <c r="A501" s="864"/>
      <c r="B501" s="865"/>
      <c r="C501" s="884"/>
      <c r="D501" s="864"/>
      <c r="E501" s="865"/>
      <c r="F501" s="916" t="s">
        <v>260</v>
      </c>
      <c r="G501" s="900" t="s">
        <v>261</v>
      </c>
      <c r="H501" s="917"/>
      <c r="I501" s="917"/>
      <c r="J501" s="918"/>
      <c r="K501" s="917"/>
      <c r="L501" s="872"/>
      <c r="M501" s="872"/>
      <c r="N501" s="873"/>
      <c r="O501" s="872"/>
      <c r="P501" s="872"/>
      <c r="Q501" s="872"/>
      <c r="R501" s="873"/>
      <c r="S501" s="901">
        <f t="shared" si="78"/>
        <v>0</v>
      </c>
      <c r="T501" s="856"/>
      <c r="V501" s="875"/>
      <c r="W501" s="875"/>
      <c r="X501" s="816"/>
      <c r="Y501" s="817"/>
      <c r="Z501" s="813"/>
      <c r="AA501" s="814"/>
      <c r="AB501" s="204">
        <f t="shared" si="73"/>
        <v>0</v>
      </c>
    </row>
    <row r="502" spans="1:31 16384:16384" s="204" customFormat="1" ht="15.75" hidden="1" thickBot="1">
      <c r="A502" s="864"/>
      <c r="B502" s="865"/>
      <c r="C502" s="884"/>
      <c r="D502" s="864"/>
      <c r="E502" s="865"/>
      <c r="F502" s="916" t="s">
        <v>262</v>
      </c>
      <c r="G502" s="900" t="s">
        <v>263</v>
      </c>
      <c r="H502" s="870"/>
      <c r="I502" s="870"/>
      <c r="J502" s="871"/>
      <c r="K502" s="870"/>
      <c r="L502" s="901"/>
      <c r="M502" s="901"/>
      <c r="N502" s="902"/>
      <c r="O502" s="901"/>
      <c r="P502" s="901"/>
      <c r="Q502" s="901"/>
      <c r="R502" s="902"/>
      <c r="S502" s="901">
        <f t="shared" si="78"/>
        <v>0</v>
      </c>
      <c r="T502" s="856"/>
      <c r="V502" s="875"/>
      <c r="W502" s="875"/>
      <c r="X502" s="816"/>
      <c r="Y502" s="817"/>
      <c r="Z502" s="813"/>
      <c r="AA502" s="814"/>
      <c r="AB502" s="204">
        <f t="shared" si="73"/>
        <v>0</v>
      </c>
    </row>
    <row r="503" spans="1:31 16384:16384" s="204" customFormat="1" ht="15.75" thickBot="1">
      <c r="A503" s="864"/>
      <c r="B503" s="865"/>
      <c r="C503" s="884"/>
      <c r="D503" s="864"/>
      <c r="E503" s="865"/>
      <c r="F503" s="867"/>
      <c r="G503" s="903" t="s">
        <v>4160</v>
      </c>
      <c r="H503" s="904">
        <f>SUM(H494:H502)</f>
        <v>33500000</v>
      </c>
      <c r="I503" s="904">
        <f>SUM(I494:I502)</f>
        <v>23124546.650000002</v>
      </c>
      <c r="J503" s="905">
        <f>I503/H503</f>
        <v>0.69028497462686578</v>
      </c>
      <c r="K503" s="904">
        <f>SUM(K494:K502)</f>
        <v>10375453.349999998</v>
      </c>
      <c r="L503" s="906">
        <f>SUM(L494:L502)</f>
        <v>14000000</v>
      </c>
      <c r="M503" s="906">
        <f>SUM(M494:M502)</f>
        <v>0</v>
      </c>
      <c r="N503" s="907">
        <f>M503/L503</f>
        <v>0</v>
      </c>
      <c r="O503" s="906">
        <f>SUM(O494:O502)</f>
        <v>14000000</v>
      </c>
      <c r="P503" s="906">
        <f>SUM(P494:P502)</f>
        <v>47500000</v>
      </c>
      <c r="Q503" s="906">
        <f>SUM(Q494:Q502)</f>
        <v>23124546.650000002</v>
      </c>
      <c r="R503" s="907">
        <f>Q503/P503</f>
        <v>0.48683256105263162</v>
      </c>
      <c r="S503" s="906">
        <f>SUM(S494:S502)</f>
        <v>24375453.349999998</v>
      </c>
      <c r="T503" s="856"/>
      <c r="V503" s="875"/>
      <c r="W503" s="875"/>
      <c r="X503" s="816"/>
      <c r="Y503" s="817"/>
      <c r="Z503" s="813"/>
      <c r="AA503" s="814"/>
      <c r="AB503" s="204">
        <f t="shared" si="73"/>
        <v>0</v>
      </c>
    </row>
    <row r="504" spans="1:31 16384:16384" s="955" customFormat="1">
      <c r="A504" s="754"/>
      <c r="B504" s="755"/>
      <c r="C504" s="951"/>
      <c r="D504" s="964"/>
      <c r="E504" s="965"/>
      <c r="F504" s="966"/>
      <c r="G504" s="967"/>
      <c r="H504" s="761"/>
      <c r="I504" s="761"/>
      <c r="J504" s="762"/>
      <c r="K504" s="761"/>
      <c r="L504" s="763"/>
      <c r="M504" s="763"/>
      <c r="N504" s="764"/>
      <c r="O504" s="763"/>
      <c r="P504" s="763"/>
      <c r="Q504" s="763"/>
      <c r="R504" s="764"/>
      <c r="S504" s="953"/>
      <c r="T504" s="954"/>
      <c r="V504" s="956"/>
      <c r="W504" s="956"/>
      <c r="X504" s="816"/>
      <c r="Y504" s="817"/>
      <c r="Z504" s="813"/>
      <c r="AA504" s="814"/>
      <c r="AB504" s="955">
        <f t="shared" si="73"/>
        <v>0</v>
      </c>
    </row>
    <row r="505" spans="1:31 16384:16384" ht="28.5">
      <c r="C505" s="748" t="s">
        <v>3566</v>
      </c>
      <c r="G505" s="968" t="s">
        <v>4749</v>
      </c>
      <c r="AB505" s="84">
        <f t="shared" si="73"/>
        <v>0</v>
      </c>
    </row>
    <row r="506" spans="1:31 16384:16384" ht="30" customHeight="1">
      <c r="C506" s="748" t="s">
        <v>4043</v>
      </c>
      <c r="D506" s="757"/>
      <c r="G506" s="852" t="s">
        <v>5022</v>
      </c>
      <c r="AB506" s="84">
        <f t="shared" si="73"/>
        <v>0</v>
      </c>
    </row>
    <row r="507" spans="1:31 16384:16384" s="955" customFormat="1">
      <c r="B507" s="755"/>
      <c r="C507" s="951"/>
      <c r="D507" s="969" t="s">
        <v>3917</v>
      </c>
      <c r="E507" s="969"/>
      <c r="F507" s="970"/>
      <c r="G507" s="971" t="s">
        <v>137</v>
      </c>
      <c r="H507" s="761"/>
      <c r="I507" s="761"/>
      <c r="J507" s="762"/>
      <c r="K507" s="761"/>
      <c r="L507" s="763"/>
      <c r="M507" s="763"/>
      <c r="N507" s="764"/>
      <c r="O507" s="763"/>
      <c r="P507" s="763"/>
      <c r="Q507" s="763"/>
      <c r="R507" s="764"/>
      <c r="S507" s="953"/>
      <c r="T507" s="954"/>
      <c r="V507" s="956"/>
      <c r="W507" s="956"/>
      <c r="X507" s="816"/>
      <c r="Y507" s="817"/>
      <c r="Z507" s="813"/>
      <c r="AA507" s="814"/>
      <c r="AB507" s="955">
        <f t="shared" si="73"/>
        <v>0</v>
      </c>
    </row>
    <row r="508" spans="1:31 16384:16384" s="955" customFormat="1" hidden="1">
      <c r="A508" s="754"/>
      <c r="B508" s="755"/>
      <c r="C508" s="951"/>
      <c r="D508" s="969"/>
      <c r="E508" s="959"/>
      <c r="F508" s="972">
        <v>416</v>
      </c>
      <c r="G508" s="770" t="s">
        <v>4113</v>
      </c>
      <c r="H508" s="761">
        <v>0</v>
      </c>
      <c r="I508" s="761">
        <v>0</v>
      </c>
      <c r="J508" s="762" t="e">
        <f>I508/H508</f>
        <v>#DIV/0!</v>
      </c>
      <c r="K508" s="761">
        <f>H508-I508</f>
        <v>0</v>
      </c>
      <c r="L508" s="763">
        <v>0</v>
      </c>
      <c r="M508" s="763">
        <v>0</v>
      </c>
      <c r="N508" s="764"/>
      <c r="O508" s="763">
        <f>L508-M508</f>
        <v>0</v>
      </c>
      <c r="P508" s="763">
        <f>L508+H508</f>
        <v>0</v>
      </c>
      <c r="Q508" s="763">
        <f>M508+I508</f>
        <v>0</v>
      </c>
      <c r="R508" s="764"/>
      <c r="S508" s="953">
        <f>P508-Q508</f>
        <v>0</v>
      </c>
      <c r="T508" s="954"/>
      <c r="V508" s="956"/>
      <c r="W508" s="956"/>
      <c r="X508" s="816">
        <v>10000</v>
      </c>
      <c r="Y508" s="817"/>
      <c r="Z508" s="813">
        <f>H508-X508+Y508</f>
        <v>-10000</v>
      </c>
      <c r="AA508" s="814">
        <v>465000</v>
      </c>
      <c r="AB508" s="955">
        <f t="shared" si="73"/>
        <v>-475000</v>
      </c>
      <c r="AE508" s="955">
        <f>H508-AA508</f>
        <v>-465000</v>
      </c>
    </row>
    <row r="509" spans="1:31 16384:16384" s="955" customFormat="1" ht="15.75" thickBot="1">
      <c r="A509" s="972"/>
      <c r="B509" s="959"/>
      <c r="C509" s="754"/>
      <c r="D509" s="959"/>
      <c r="E509" s="959" t="s">
        <v>5389</v>
      </c>
      <c r="F509" s="972">
        <v>423</v>
      </c>
      <c r="G509" s="974" t="s">
        <v>3779</v>
      </c>
      <c r="H509" s="761">
        <f>2800000-867500</f>
        <v>1932500</v>
      </c>
      <c r="I509" s="761">
        <v>4680064.0400000038</v>
      </c>
      <c r="J509" s="762">
        <f>I509/H509</f>
        <v>2.4217666442432102</v>
      </c>
      <c r="K509" s="761">
        <f>H509-I509</f>
        <v>-2747564.0400000038</v>
      </c>
      <c r="L509" s="763">
        <v>0</v>
      </c>
      <c r="M509" s="763">
        <v>0</v>
      </c>
      <c r="N509" s="764"/>
      <c r="O509" s="763">
        <f>L509-M509</f>
        <v>0</v>
      </c>
      <c r="P509" s="763">
        <f>L509+H509</f>
        <v>1932500</v>
      </c>
      <c r="Q509" s="763">
        <f>M509+I509</f>
        <v>4680064.0400000038</v>
      </c>
      <c r="R509" s="764">
        <f>Q509/P509</f>
        <v>2.4217666442432102</v>
      </c>
      <c r="S509" s="953">
        <f>P509-Q509</f>
        <v>-2747564.0400000038</v>
      </c>
      <c r="T509" s="954"/>
      <c r="V509" s="956"/>
      <c r="W509" s="956"/>
      <c r="X509" s="816"/>
      <c r="Y509" s="817">
        <v>10000</v>
      </c>
      <c r="Z509" s="813">
        <f>H509-X509+Y509</f>
        <v>1942500</v>
      </c>
      <c r="AA509" s="814">
        <v>3535000</v>
      </c>
      <c r="AB509" s="955">
        <f t="shared" si="73"/>
        <v>-1592500</v>
      </c>
      <c r="AE509" s="955">
        <f>H509-AA509</f>
        <v>-1602500</v>
      </c>
      <c r="XFD509" s="1132">
        <f>SUM(A509:XFC509)</f>
        <v>10022927.843533289</v>
      </c>
    </row>
    <row r="510" spans="1:31 16384:16384">
      <c r="E510" s="771"/>
      <c r="F510" s="772"/>
      <c r="G510" s="773" t="s">
        <v>5058</v>
      </c>
      <c r="H510" s="774"/>
      <c r="I510" s="774"/>
      <c r="J510" s="775"/>
      <c r="K510" s="774"/>
      <c r="L510" s="776"/>
      <c r="M510" s="776"/>
      <c r="N510" s="777"/>
      <c r="O510" s="776"/>
      <c r="P510" s="776"/>
      <c r="Q510" s="776"/>
      <c r="R510" s="777"/>
      <c r="S510" s="860"/>
      <c r="AB510" s="84">
        <f t="shared" si="73"/>
        <v>0</v>
      </c>
    </row>
    <row r="511" spans="1:31 16384:16384" ht="15.75" thickBot="1">
      <c r="E511" s="778"/>
      <c r="F511" s="779" t="s">
        <v>235</v>
      </c>
      <c r="G511" s="780" t="s">
        <v>236</v>
      </c>
      <c r="H511" s="781">
        <f>SUM(H508:H509)</f>
        <v>1932500</v>
      </c>
      <c r="I511" s="781">
        <f>SUM(I508:I509)</f>
        <v>4680064.0400000038</v>
      </c>
      <c r="J511" s="782">
        <f>I511/H511</f>
        <v>2.4217666442432102</v>
      </c>
      <c r="K511" s="781">
        <f>SUM(K508:K509)</f>
        <v>-2747564.0400000038</v>
      </c>
      <c r="L511" s="783">
        <f>SUM(L508:L509)</f>
        <v>0</v>
      </c>
      <c r="M511" s="783">
        <f>SUM(M508:M509)</f>
        <v>0</v>
      </c>
      <c r="N511" s="784"/>
      <c r="O511" s="783">
        <f>SUM(O508:O509)</f>
        <v>0</v>
      </c>
      <c r="P511" s="783">
        <f>SUM(P508:P509)</f>
        <v>1932500</v>
      </c>
      <c r="Q511" s="783">
        <f>SUM(Q508:Q509)</f>
        <v>4680064.0400000038</v>
      </c>
      <c r="R511" s="784">
        <f>Q511/P511</f>
        <v>2.4217666442432102</v>
      </c>
      <c r="S511" s="783">
        <f>SUM(S508:S509)</f>
        <v>-2747564.0400000038</v>
      </c>
      <c r="AB511" s="84">
        <f t="shared" si="73"/>
        <v>0</v>
      </c>
    </row>
    <row r="512" spans="1:31 16384:16384" ht="15.75" thickBot="1">
      <c r="G512" s="785" t="s">
        <v>5059</v>
      </c>
      <c r="H512" s="786">
        <f>SUM(H511)</f>
        <v>1932500</v>
      </c>
      <c r="I512" s="786">
        <f>SUM(I511)</f>
        <v>4680064.0400000038</v>
      </c>
      <c r="J512" s="787">
        <f>I512/H512</f>
        <v>2.4217666442432102</v>
      </c>
      <c r="K512" s="786">
        <f>H512-I512</f>
        <v>-2747564.0400000038</v>
      </c>
      <c r="L512" s="788">
        <v>0</v>
      </c>
      <c r="M512" s="788">
        <v>0</v>
      </c>
      <c r="N512" s="789"/>
      <c r="O512" s="788">
        <f>L512-M512</f>
        <v>0</v>
      </c>
      <c r="P512" s="788">
        <f>L512+H512</f>
        <v>1932500</v>
      </c>
      <c r="Q512" s="788">
        <f>M512+I512</f>
        <v>4680064.0400000038</v>
      </c>
      <c r="R512" s="789">
        <f>Q512/P512</f>
        <v>2.4217666442432102</v>
      </c>
      <c r="S512" s="788">
        <f>P512-Q512</f>
        <v>-2747564.0400000038</v>
      </c>
      <c r="AB512" s="84">
        <f t="shared" si="73"/>
        <v>0</v>
      </c>
    </row>
    <row r="513" spans="1:31" ht="28.5" collapsed="1">
      <c r="E513" s="771"/>
      <c r="F513" s="772"/>
      <c r="G513" s="790" t="s">
        <v>5023</v>
      </c>
      <c r="H513" s="791"/>
      <c r="I513" s="792"/>
      <c r="J513" s="793"/>
      <c r="K513" s="792"/>
      <c r="L513" s="794"/>
      <c r="M513" s="795"/>
      <c r="N513" s="796"/>
      <c r="O513" s="795"/>
      <c r="P513" s="795"/>
      <c r="Q513" s="795"/>
      <c r="R513" s="796"/>
      <c r="S513" s="861"/>
      <c r="AB513" s="84">
        <f t="shared" si="73"/>
        <v>0</v>
      </c>
    </row>
    <row r="514" spans="1:31" ht="15.75" thickBot="1">
      <c r="E514" s="778"/>
      <c r="F514" s="779" t="s">
        <v>235</v>
      </c>
      <c r="G514" s="780" t="s">
        <v>236</v>
      </c>
      <c r="H514" s="781">
        <f>H511</f>
        <v>1932500</v>
      </c>
      <c r="I514" s="781">
        <f>I511</f>
        <v>4680064.0400000038</v>
      </c>
      <c r="J514" s="782">
        <f>I514/H514</f>
        <v>2.4217666442432102</v>
      </c>
      <c r="K514" s="781">
        <f t="shared" ref="K514:S514" si="79">K511</f>
        <v>-2747564.0400000038</v>
      </c>
      <c r="L514" s="783">
        <f t="shared" si="79"/>
        <v>0</v>
      </c>
      <c r="M514" s="783">
        <f t="shared" si="79"/>
        <v>0</v>
      </c>
      <c r="N514" s="784">
        <f t="shared" si="79"/>
        <v>0</v>
      </c>
      <c r="O514" s="783">
        <f t="shared" si="79"/>
        <v>0</v>
      </c>
      <c r="P514" s="783">
        <f t="shared" si="79"/>
        <v>1932500</v>
      </c>
      <c r="Q514" s="783">
        <f t="shared" si="79"/>
        <v>4680064.0400000038</v>
      </c>
      <c r="R514" s="784">
        <f t="shared" si="79"/>
        <v>2.4217666442432102</v>
      </c>
      <c r="S514" s="783">
        <f t="shared" si="79"/>
        <v>-2747564.0400000038</v>
      </c>
      <c r="AB514" s="84">
        <f t="shared" si="73"/>
        <v>0</v>
      </c>
    </row>
    <row r="515" spans="1:31" ht="15.75" collapsed="1" thickBot="1">
      <c r="G515" s="785" t="s">
        <v>5024</v>
      </c>
      <c r="H515" s="786">
        <f>SUM(H514)</f>
        <v>1932500</v>
      </c>
      <c r="I515" s="786">
        <f>SUM(I514)</f>
        <v>4680064.0400000038</v>
      </c>
      <c r="J515" s="787">
        <f>I515/H515</f>
        <v>2.4217666442432102</v>
      </c>
      <c r="K515" s="786">
        <f>H515-I515</f>
        <v>-2747564.0400000038</v>
      </c>
      <c r="L515" s="788">
        <v>0</v>
      </c>
      <c r="M515" s="788">
        <v>0</v>
      </c>
      <c r="N515" s="789"/>
      <c r="O515" s="788">
        <f>L515-M515</f>
        <v>0</v>
      </c>
      <c r="P515" s="788">
        <f>L515+H515</f>
        <v>1932500</v>
      </c>
      <c r="Q515" s="788">
        <f>M515+I515</f>
        <v>4680064.0400000038</v>
      </c>
      <c r="R515" s="789">
        <f>Q515/P515</f>
        <v>2.4217666442432102</v>
      </c>
      <c r="S515" s="788">
        <f>P515-Q515</f>
        <v>-2747564.0400000038</v>
      </c>
      <c r="AB515" s="84">
        <f t="shared" si="73"/>
        <v>0</v>
      </c>
    </row>
    <row r="516" spans="1:31" hidden="1">
      <c r="AB516" s="84">
        <f t="shared" si="73"/>
        <v>0</v>
      </c>
    </row>
    <row r="517" spans="1:31" ht="23.25" hidden="1" customHeight="1">
      <c r="C517" s="748" t="s">
        <v>4272</v>
      </c>
      <c r="D517" s="757"/>
      <c r="G517" s="852" t="s">
        <v>5053</v>
      </c>
      <c r="AB517" s="84">
        <f t="shared" si="73"/>
        <v>0</v>
      </c>
    </row>
    <row r="518" spans="1:31" s="955" customFormat="1" hidden="1">
      <c r="A518" s="754"/>
      <c r="B518" s="755"/>
      <c r="C518" s="951"/>
      <c r="D518" s="969" t="s">
        <v>3916</v>
      </c>
      <c r="E518" s="969"/>
      <c r="F518" s="970"/>
      <c r="G518" s="971" t="s">
        <v>136</v>
      </c>
      <c r="H518" s="761"/>
      <c r="I518" s="761"/>
      <c r="J518" s="762"/>
      <c r="K518" s="761"/>
      <c r="L518" s="763"/>
      <c r="M518" s="763"/>
      <c r="N518" s="764"/>
      <c r="O518" s="763"/>
      <c r="P518" s="763"/>
      <c r="Q518" s="763"/>
      <c r="R518" s="764"/>
      <c r="S518" s="953"/>
      <c r="T518" s="954"/>
      <c r="V518" s="956"/>
      <c r="W518" s="956"/>
      <c r="X518" s="816"/>
      <c r="Y518" s="817"/>
      <c r="Z518" s="813"/>
      <c r="AA518" s="814"/>
      <c r="AB518" s="955">
        <f t="shared" si="73"/>
        <v>0</v>
      </c>
    </row>
    <row r="519" spans="1:31" s="955" customFormat="1" ht="15.75" hidden="1" thickBot="1">
      <c r="A519" s="972"/>
      <c r="B519" s="959"/>
      <c r="C519" s="973"/>
      <c r="D519" s="959"/>
      <c r="E519" s="959"/>
      <c r="F519" s="972">
        <v>511</v>
      </c>
      <c r="G519" s="974" t="s">
        <v>4129</v>
      </c>
      <c r="H519" s="761">
        <v>0</v>
      </c>
      <c r="I519" s="761">
        <v>3240875.93</v>
      </c>
      <c r="J519" s="762" t="e">
        <f>I519/H519</f>
        <v>#DIV/0!</v>
      </c>
      <c r="K519" s="761">
        <f>H519-I519</f>
        <v>-3240875.93</v>
      </c>
      <c r="L519" s="763">
        <f>SUM(L521:L523)</f>
        <v>0</v>
      </c>
      <c r="M519" s="763">
        <v>0</v>
      </c>
      <c r="N519" s="764"/>
      <c r="O519" s="763">
        <f>L519-M519</f>
        <v>0</v>
      </c>
      <c r="P519" s="763">
        <f>L519+H519</f>
        <v>0</v>
      </c>
      <c r="Q519" s="763">
        <f>M519+I519</f>
        <v>3240875.93</v>
      </c>
      <c r="R519" s="764"/>
      <c r="S519" s="953">
        <f>P519-Q519</f>
        <v>-3240875.93</v>
      </c>
      <c r="T519" s="954"/>
      <c r="V519" s="956"/>
      <c r="W519" s="956"/>
      <c r="X519" s="816"/>
      <c r="Y519" s="817"/>
      <c r="Z519" s="813">
        <f>H519-X519+Y519</f>
        <v>0</v>
      </c>
      <c r="AA519" s="814">
        <v>0</v>
      </c>
      <c r="AB519" s="955">
        <f t="shared" si="73"/>
        <v>0</v>
      </c>
      <c r="AE519" s="955">
        <f>H519-AA519</f>
        <v>0</v>
      </c>
    </row>
    <row r="520" spans="1:31" hidden="1">
      <c r="E520" s="771"/>
      <c r="F520" s="772"/>
      <c r="G520" s="773" t="s">
        <v>5060</v>
      </c>
      <c r="H520" s="774"/>
      <c r="I520" s="774"/>
      <c r="J520" s="775"/>
      <c r="K520" s="774"/>
      <c r="L520" s="776"/>
      <c r="M520" s="776"/>
      <c r="N520" s="777"/>
      <c r="O520" s="776"/>
      <c r="P520" s="776"/>
      <c r="Q520" s="776"/>
      <c r="R520" s="777"/>
      <c r="S520" s="860"/>
      <c r="AB520" s="84">
        <f t="shared" si="73"/>
        <v>0</v>
      </c>
    </row>
    <row r="521" spans="1:31" hidden="1">
      <c r="E521" s="778"/>
      <c r="F521" s="779" t="s">
        <v>235</v>
      </c>
      <c r="G521" s="780" t="s">
        <v>236</v>
      </c>
      <c r="H521" s="781">
        <f>SUM(H519)</f>
        <v>0</v>
      </c>
      <c r="I521" s="781">
        <f>SUM(I519:I519)</f>
        <v>3240875.93</v>
      </c>
      <c r="J521" s="782" t="e">
        <f>I521/H521</f>
        <v>#DIV/0!</v>
      </c>
      <c r="K521" s="781">
        <f>H521-I521</f>
        <v>-3240875.93</v>
      </c>
      <c r="L521" s="783">
        <v>0</v>
      </c>
      <c r="M521" s="783">
        <v>0</v>
      </c>
      <c r="N521" s="784"/>
      <c r="O521" s="783">
        <f>L521-M521</f>
        <v>0</v>
      </c>
      <c r="P521" s="783">
        <f t="shared" ref="P521:Q524" si="80">L521+H521</f>
        <v>0</v>
      </c>
      <c r="Q521" s="783">
        <f t="shared" si="80"/>
        <v>3240875.93</v>
      </c>
      <c r="R521" s="784"/>
      <c r="S521" s="783">
        <f>P521-Q521</f>
        <v>-3240875.93</v>
      </c>
      <c r="AB521" s="84">
        <f t="shared" si="73"/>
        <v>0</v>
      </c>
    </row>
    <row r="522" spans="1:31" hidden="1">
      <c r="E522" s="778"/>
      <c r="F522" s="804" t="s">
        <v>247</v>
      </c>
      <c r="G522" s="780" t="s">
        <v>4695</v>
      </c>
      <c r="H522" s="781">
        <v>0</v>
      </c>
      <c r="I522" s="781">
        <v>0</v>
      </c>
      <c r="J522" s="782" t="e">
        <f>I522/H522</f>
        <v>#DIV/0!</v>
      </c>
      <c r="K522" s="781">
        <v>0</v>
      </c>
      <c r="L522" s="783">
        <v>0</v>
      </c>
      <c r="M522" s="783">
        <f>M519</f>
        <v>0</v>
      </c>
      <c r="N522" s="784"/>
      <c r="O522" s="783">
        <f>L522-M522</f>
        <v>0</v>
      </c>
      <c r="P522" s="783">
        <f t="shared" si="80"/>
        <v>0</v>
      </c>
      <c r="Q522" s="783">
        <f t="shared" si="80"/>
        <v>0</v>
      </c>
      <c r="R522" s="784"/>
      <c r="S522" s="783">
        <f>P522-Q522</f>
        <v>0</v>
      </c>
      <c r="AB522" s="84">
        <f t="shared" si="73"/>
        <v>0</v>
      </c>
    </row>
    <row r="523" spans="1:31" ht="15.75" hidden="1" thickBot="1">
      <c r="E523" s="778"/>
      <c r="F523" s="804">
        <v>10</v>
      </c>
      <c r="G523" s="780" t="s">
        <v>13</v>
      </c>
      <c r="H523" s="781">
        <v>0</v>
      </c>
      <c r="I523" s="781">
        <v>0</v>
      </c>
      <c r="J523" s="782" t="e">
        <f>I523/H523</f>
        <v>#DIV/0!</v>
      </c>
      <c r="K523" s="781">
        <v>0</v>
      </c>
      <c r="L523" s="783">
        <v>0</v>
      </c>
      <c r="M523" s="783">
        <f>M520</f>
        <v>0</v>
      </c>
      <c r="N523" s="784"/>
      <c r="O523" s="783">
        <f>L523-M523</f>
        <v>0</v>
      </c>
      <c r="P523" s="783">
        <f>L523+H523</f>
        <v>0</v>
      </c>
      <c r="Q523" s="783"/>
      <c r="R523" s="784"/>
      <c r="S523" s="783"/>
    </row>
    <row r="524" spans="1:31" ht="15.75" hidden="1" thickBot="1">
      <c r="G524" s="785" t="s">
        <v>5061</v>
      </c>
      <c r="H524" s="786">
        <f>SUM(H521:H523)</f>
        <v>0</v>
      </c>
      <c r="I524" s="786">
        <f>SUM(I521:I522)</f>
        <v>3240875.93</v>
      </c>
      <c r="J524" s="787" t="e">
        <f>I524/H524</f>
        <v>#DIV/0!</v>
      </c>
      <c r="K524" s="786">
        <f>H524-I524</f>
        <v>-3240875.93</v>
      </c>
      <c r="L524" s="788">
        <f>SUM(L521:L523)</f>
        <v>0</v>
      </c>
      <c r="M524" s="788">
        <f>SUM(M521:M522)</f>
        <v>0</v>
      </c>
      <c r="N524" s="789"/>
      <c r="O524" s="788">
        <f>L524-M524</f>
        <v>0</v>
      </c>
      <c r="P524" s="788">
        <f t="shared" si="80"/>
        <v>0</v>
      </c>
      <c r="Q524" s="788">
        <f t="shared" si="80"/>
        <v>3240875.93</v>
      </c>
      <c r="R524" s="789"/>
      <c r="S524" s="788">
        <f>P524-Q524</f>
        <v>-3240875.93</v>
      </c>
      <c r="AB524" s="84">
        <f t="shared" si="73"/>
        <v>0</v>
      </c>
    </row>
    <row r="525" spans="1:31" hidden="1" collapsed="1">
      <c r="E525" s="771"/>
      <c r="F525" s="772"/>
      <c r="G525" s="790" t="s">
        <v>5055</v>
      </c>
      <c r="H525" s="791"/>
      <c r="I525" s="792"/>
      <c r="J525" s="793"/>
      <c r="K525" s="792"/>
      <c r="L525" s="794"/>
      <c r="M525" s="795"/>
      <c r="N525" s="796"/>
      <c r="O525" s="795"/>
      <c r="P525" s="795"/>
      <c r="Q525" s="795"/>
      <c r="R525" s="796"/>
      <c r="S525" s="861"/>
      <c r="AB525" s="84">
        <f t="shared" si="73"/>
        <v>0</v>
      </c>
    </row>
    <row r="526" spans="1:31" hidden="1">
      <c r="E526" s="778"/>
      <c r="F526" s="779" t="s">
        <v>235</v>
      </c>
      <c r="G526" s="780" t="s">
        <v>236</v>
      </c>
      <c r="H526" s="781">
        <f>H521</f>
        <v>0</v>
      </c>
      <c r="I526" s="781">
        <f t="shared" ref="I526:S526" si="81">I521</f>
        <v>3240875.93</v>
      </c>
      <c r="J526" s="782" t="e">
        <f>I526/H526</f>
        <v>#DIV/0!</v>
      </c>
      <c r="K526" s="781">
        <f t="shared" si="81"/>
        <v>-3240875.93</v>
      </c>
      <c r="L526" s="783">
        <f t="shared" si="81"/>
        <v>0</v>
      </c>
      <c r="M526" s="783">
        <f t="shared" si="81"/>
        <v>0</v>
      </c>
      <c r="N526" s="784"/>
      <c r="O526" s="783">
        <f t="shared" si="81"/>
        <v>0</v>
      </c>
      <c r="P526" s="783">
        <f t="shared" si="81"/>
        <v>0</v>
      </c>
      <c r="Q526" s="783">
        <f t="shared" si="81"/>
        <v>3240875.93</v>
      </c>
      <c r="R526" s="784"/>
      <c r="S526" s="783">
        <f t="shared" si="81"/>
        <v>-3240875.93</v>
      </c>
      <c r="AB526" s="84">
        <f t="shared" si="73"/>
        <v>0</v>
      </c>
    </row>
    <row r="527" spans="1:31" hidden="1">
      <c r="E527" s="778"/>
      <c r="F527" s="804" t="s">
        <v>247</v>
      </c>
      <c r="G527" s="780" t="s">
        <v>4695</v>
      </c>
      <c r="H527" s="781">
        <f>H522</f>
        <v>0</v>
      </c>
      <c r="I527" s="781">
        <f t="shared" ref="I527:S528" si="82">I522</f>
        <v>0</v>
      </c>
      <c r="J527" s="782" t="e">
        <f>I527/H527</f>
        <v>#DIV/0!</v>
      </c>
      <c r="K527" s="781">
        <f t="shared" si="82"/>
        <v>0</v>
      </c>
      <c r="L527" s="783">
        <f t="shared" si="82"/>
        <v>0</v>
      </c>
      <c r="M527" s="783">
        <f t="shared" si="82"/>
        <v>0</v>
      </c>
      <c r="N527" s="784"/>
      <c r="O527" s="783">
        <f>O522</f>
        <v>0</v>
      </c>
      <c r="P527" s="783">
        <f t="shared" si="82"/>
        <v>0</v>
      </c>
      <c r="Q527" s="783">
        <f t="shared" si="82"/>
        <v>0</v>
      </c>
      <c r="R527" s="784"/>
      <c r="S527" s="783">
        <f t="shared" si="82"/>
        <v>0</v>
      </c>
      <c r="AB527" s="84">
        <f t="shared" si="73"/>
        <v>0</v>
      </c>
    </row>
    <row r="528" spans="1:31" ht="15.75" hidden="1" thickBot="1">
      <c r="E528" s="778"/>
      <c r="F528" s="804">
        <v>10</v>
      </c>
      <c r="G528" s="780" t="s">
        <v>13</v>
      </c>
      <c r="H528" s="781">
        <f>H523</f>
        <v>0</v>
      </c>
      <c r="I528" s="781">
        <f t="shared" si="82"/>
        <v>0</v>
      </c>
      <c r="J528" s="782" t="e">
        <f>I528/H528</f>
        <v>#DIV/0!</v>
      </c>
      <c r="K528" s="781">
        <f t="shared" si="82"/>
        <v>0</v>
      </c>
      <c r="L528" s="783">
        <f t="shared" si="82"/>
        <v>0</v>
      </c>
      <c r="M528" s="783">
        <f t="shared" si="82"/>
        <v>0</v>
      </c>
      <c r="N528" s="784"/>
      <c r="O528" s="783">
        <f>O523</f>
        <v>0</v>
      </c>
      <c r="P528" s="783">
        <f t="shared" si="82"/>
        <v>0</v>
      </c>
      <c r="Q528" s="783"/>
      <c r="R528" s="784"/>
      <c r="S528" s="783"/>
    </row>
    <row r="529" spans="1:31" ht="15.75" hidden="1" collapsed="1" thickBot="1">
      <c r="G529" s="785" t="s">
        <v>5054</v>
      </c>
      <c r="H529" s="786">
        <f>H524</f>
        <v>0</v>
      </c>
      <c r="I529" s="786">
        <f>SUM(I526:I527)</f>
        <v>3240875.93</v>
      </c>
      <c r="J529" s="787" t="e">
        <f>I529/H529</f>
        <v>#DIV/0!</v>
      </c>
      <c r="K529" s="786">
        <f>SUM(K526:K527)</f>
        <v>-3240875.93</v>
      </c>
      <c r="L529" s="788">
        <f>L524</f>
        <v>0</v>
      </c>
      <c r="M529" s="788">
        <f>SUM(M526:M527)</f>
        <v>0</v>
      </c>
      <c r="N529" s="789"/>
      <c r="O529" s="788">
        <f>SUM(O526:O527)</f>
        <v>0</v>
      </c>
      <c r="P529" s="788">
        <f>L529+H529</f>
        <v>0</v>
      </c>
      <c r="Q529" s="788">
        <f>M529+I529</f>
        <v>3240875.93</v>
      </c>
      <c r="R529" s="789"/>
      <c r="S529" s="788">
        <f>P529-Q529</f>
        <v>-3240875.93</v>
      </c>
      <c r="AB529" s="84">
        <f t="shared" si="73"/>
        <v>0</v>
      </c>
    </row>
    <row r="530" spans="1:31" hidden="1">
      <c r="G530" s="798"/>
      <c r="H530" s="799"/>
      <c r="I530" s="799"/>
      <c r="J530" s="800"/>
      <c r="K530" s="799"/>
      <c r="L530" s="801"/>
      <c r="M530" s="801"/>
      <c r="N530" s="802"/>
      <c r="O530" s="801"/>
      <c r="P530" s="801"/>
      <c r="Q530" s="801"/>
      <c r="R530" s="802"/>
      <c r="S530" s="801"/>
      <c r="AB530" s="84">
        <f t="shared" si="73"/>
        <v>0</v>
      </c>
    </row>
    <row r="531" spans="1:31">
      <c r="G531" s="798"/>
      <c r="H531" s="799"/>
      <c r="I531" s="799"/>
      <c r="J531" s="800"/>
      <c r="K531" s="799"/>
      <c r="L531" s="801"/>
      <c r="M531" s="801"/>
      <c r="N531" s="802"/>
      <c r="O531" s="801"/>
      <c r="P531" s="801"/>
      <c r="Q531" s="801"/>
      <c r="R531" s="802"/>
      <c r="S531" s="801"/>
    </row>
    <row r="532" spans="1:31" ht="30" customHeight="1">
      <c r="C532" s="748" t="s">
        <v>5418</v>
      </c>
      <c r="D532" s="757"/>
      <c r="G532" s="852" t="s">
        <v>5082</v>
      </c>
      <c r="AB532" s="84">
        <f t="shared" si="73"/>
        <v>0</v>
      </c>
    </row>
    <row r="533" spans="1:31" s="955" customFormat="1">
      <c r="A533" s="754"/>
      <c r="B533" s="755"/>
      <c r="C533" s="951"/>
      <c r="D533" s="969" t="s">
        <v>3950</v>
      </c>
      <c r="E533" s="969"/>
      <c r="F533" s="970"/>
      <c r="G533" s="971" t="s">
        <v>172</v>
      </c>
      <c r="H533" s="761"/>
      <c r="I533" s="761"/>
      <c r="J533" s="762"/>
      <c r="K533" s="761"/>
      <c r="L533" s="763"/>
      <c r="M533" s="763"/>
      <c r="N533" s="764"/>
      <c r="O533" s="763"/>
      <c r="P533" s="763"/>
      <c r="Q533" s="763"/>
      <c r="R533" s="764"/>
      <c r="S533" s="953"/>
      <c r="T533" s="954"/>
      <c r="V533" s="956"/>
      <c r="W533" s="956"/>
      <c r="X533" s="816"/>
      <c r="Y533" s="817"/>
      <c r="Z533" s="813"/>
      <c r="AA533" s="814"/>
      <c r="AB533" s="955">
        <f t="shared" si="73"/>
        <v>0</v>
      </c>
    </row>
    <row r="534" spans="1:31" s="955" customFormat="1" ht="15.75" thickBot="1">
      <c r="A534" s="972"/>
      <c r="B534" s="959"/>
      <c r="C534" s="973"/>
      <c r="D534" s="959"/>
      <c r="E534" s="959" t="s">
        <v>5393</v>
      </c>
      <c r="F534" s="972">
        <v>543</v>
      </c>
      <c r="G534" s="974" t="s">
        <v>3842</v>
      </c>
      <c r="H534" s="761">
        <v>1500000</v>
      </c>
      <c r="I534" s="761">
        <v>0</v>
      </c>
      <c r="J534" s="762">
        <f>I534/H534</f>
        <v>0</v>
      </c>
      <c r="K534" s="761">
        <f>H534-I534</f>
        <v>1500000</v>
      </c>
      <c r="L534" s="763">
        <v>19000000</v>
      </c>
      <c r="M534" s="763">
        <v>0</v>
      </c>
      <c r="N534" s="764"/>
      <c r="O534" s="763">
        <f>L534-M534</f>
        <v>19000000</v>
      </c>
      <c r="P534" s="763">
        <f>L534+H534</f>
        <v>20500000</v>
      </c>
      <c r="Q534" s="763">
        <f>M534+I534</f>
        <v>0</v>
      </c>
      <c r="R534" s="764"/>
      <c r="S534" s="953">
        <f>P534-Q534</f>
        <v>20500000</v>
      </c>
      <c r="T534" s="954"/>
      <c r="V534" s="956"/>
      <c r="W534" s="956"/>
      <c r="X534" s="816"/>
      <c r="Y534" s="817"/>
      <c r="Z534" s="813">
        <f>H534-X534+Y534</f>
        <v>1500000</v>
      </c>
      <c r="AA534" s="814">
        <v>0</v>
      </c>
      <c r="AB534" s="955">
        <f t="shared" si="73"/>
        <v>1500000</v>
      </c>
      <c r="AE534" s="955">
        <f>H534-AA534</f>
        <v>1500000</v>
      </c>
    </row>
    <row r="535" spans="1:31">
      <c r="E535" s="771"/>
      <c r="F535" s="772"/>
      <c r="G535" s="773" t="s">
        <v>5083</v>
      </c>
      <c r="H535" s="774"/>
      <c r="I535" s="774"/>
      <c r="J535" s="775"/>
      <c r="K535" s="774"/>
      <c r="L535" s="776"/>
      <c r="M535" s="776"/>
      <c r="N535" s="777"/>
      <c r="O535" s="776"/>
      <c r="P535" s="776"/>
      <c r="Q535" s="776"/>
      <c r="R535" s="777"/>
      <c r="S535" s="860"/>
      <c r="AB535" s="84">
        <f t="shared" si="73"/>
        <v>0</v>
      </c>
    </row>
    <row r="536" spans="1:31">
      <c r="E536" s="778"/>
      <c r="F536" s="779" t="s">
        <v>235</v>
      </c>
      <c r="G536" s="780" t="s">
        <v>236</v>
      </c>
      <c r="H536" s="781">
        <f>H534</f>
        <v>1500000</v>
      </c>
      <c r="I536" s="781">
        <f>SUM(I534:I534)</f>
        <v>0</v>
      </c>
      <c r="J536" s="782">
        <f>I536/H536</f>
        <v>0</v>
      </c>
      <c r="K536" s="781">
        <f>H536-I536</f>
        <v>1500000</v>
      </c>
      <c r="L536" s="783">
        <v>0</v>
      </c>
      <c r="M536" s="783">
        <v>0</v>
      </c>
      <c r="N536" s="784"/>
      <c r="O536" s="783">
        <f>L536-M536</f>
        <v>0</v>
      </c>
      <c r="P536" s="783">
        <f t="shared" ref="P536:Q539" si="83">L536+H536</f>
        <v>1500000</v>
      </c>
      <c r="Q536" s="783">
        <f t="shared" si="83"/>
        <v>0</v>
      </c>
      <c r="R536" s="784"/>
      <c r="S536" s="783">
        <f>P536-Q536</f>
        <v>1500000</v>
      </c>
      <c r="AB536" s="84">
        <f t="shared" si="73"/>
        <v>0</v>
      </c>
    </row>
    <row r="537" spans="1:31">
      <c r="E537" s="778"/>
      <c r="F537" s="804" t="s">
        <v>250</v>
      </c>
      <c r="G537" s="780" t="s">
        <v>13</v>
      </c>
      <c r="H537" s="781">
        <f>SUM(H535:H535)</f>
        <v>0</v>
      </c>
      <c r="I537" s="781">
        <f>SUM(I535:I535)</f>
        <v>0</v>
      </c>
      <c r="J537" s="782"/>
      <c r="K537" s="781">
        <f>H537-I537</f>
        <v>0</v>
      </c>
      <c r="L537" s="783">
        <f>L534</f>
        <v>19000000</v>
      </c>
      <c r="M537" s="783">
        <v>0</v>
      </c>
      <c r="N537" s="784"/>
      <c r="O537" s="783">
        <f>L537-M537</f>
        <v>19000000</v>
      </c>
      <c r="P537" s="783">
        <f t="shared" si="83"/>
        <v>19000000</v>
      </c>
      <c r="Q537" s="783">
        <f t="shared" si="83"/>
        <v>0</v>
      </c>
      <c r="R537" s="784"/>
      <c r="S537" s="783">
        <f>P537-Q537</f>
        <v>19000000</v>
      </c>
    </row>
    <row r="538" spans="1:31" ht="15.75" thickBot="1">
      <c r="E538" s="778"/>
      <c r="F538" s="804" t="s">
        <v>256</v>
      </c>
      <c r="G538" s="780" t="s">
        <v>257</v>
      </c>
      <c r="H538" s="781">
        <v>0</v>
      </c>
      <c r="I538" s="781">
        <v>0</v>
      </c>
      <c r="J538" s="782"/>
      <c r="K538" s="781">
        <v>0</v>
      </c>
      <c r="L538" s="783">
        <v>0</v>
      </c>
      <c r="M538" s="783"/>
      <c r="N538" s="784"/>
      <c r="O538" s="783"/>
      <c r="P538" s="783">
        <f t="shared" si="83"/>
        <v>0</v>
      </c>
      <c r="Q538" s="783">
        <f t="shared" si="83"/>
        <v>0</v>
      </c>
      <c r="R538" s="784"/>
      <c r="S538" s="783">
        <f>P538-Q538</f>
        <v>0</v>
      </c>
    </row>
    <row r="539" spans="1:31" ht="15.75" thickBot="1">
      <c r="G539" s="785" t="s">
        <v>5084</v>
      </c>
      <c r="H539" s="786">
        <f>H534</f>
        <v>1500000</v>
      </c>
      <c r="I539" s="786">
        <f>SUM(I536:I536)</f>
        <v>0</v>
      </c>
      <c r="J539" s="787">
        <f>I539/H539</f>
        <v>0</v>
      </c>
      <c r="K539" s="786">
        <f>H539-I539</f>
        <v>1500000</v>
      </c>
      <c r="L539" s="788">
        <f>SUM(L536:L538)</f>
        <v>19000000</v>
      </c>
      <c r="M539" s="788">
        <f>SUM(M536:M536)</f>
        <v>0</v>
      </c>
      <c r="N539" s="789"/>
      <c r="O539" s="788">
        <f>L539-M539</f>
        <v>19000000</v>
      </c>
      <c r="P539" s="788">
        <f t="shared" si="83"/>
        <v>20500000</v>
      </c>
      <c r="Q539" s="788">
        <f t="shared" si="83"/>
        <v>0</v>
      </c>
      <c r="R539" s="789"/>
      <c r="S539" s="788">
        <f>P539-Q539</f>
        <v>20500000</v>
      </c>
      <c r="AB539" s="84">
        <f t="shared" si="73"/>
        <v>0</v>
      </c>
    </row>
    <row r="540" spans="1:31" ht="28.5" collapsed="1">
      <c r="E540" s="771"/>
      <c r="F540" s="772"/>
      <c r="G540" s="790" t="s">
        <v>5419</v>
      </c>
      <c r="H540" s="791"/>
      <c r="I540" s="792"/>
      <c r="J540" s="793"/>
      <c r="K540" s="792"/>
      <c r="L540" s="794"/>
      <c r="M540" s="795"/>
      <c r="N540" s="796"/>
      <c r="O540" s="795"/>
      <c r="P540" s="795"/>
      <c r="Q540" s="795"/>
      <c r="R540" s="796"/>
      <c r="S540" s="861"/>
      <c r="AB540" s="84">
        <f t="shared" si="73"/>
        <v>0</v>
      </c>
    </row>
    <row r="541" spans="1:31">
      <c r="E541" s="778"/>
      <c r="F541" s="779" t="s">
        <v>235</v>
      </c>
      <c r="G541" s="780" t="s">
        <v>236</v>
      </c>
      <c r="H541" s="781">
        <f>H534</f>
        <v>1500000</v>
      </c>
      <c r="I541" s="781">
        <f t="shared" ref="I541:Q541" si="84">I536</f>
        <v>0</v>
      </c>
      <c r="J541" s="782">
        <f>I541/H541</f>
        <v>0</v>
      </c>
      <c r="K541" s="781">
        <f t="shared" si="84"/>
        <v>1500000</v>
      </c>
      <c r="L541" s="783">
        <f t="shared" si="84"/>
        <v>0</v>
      </c>
      <c r="M541" s="783">
        <f t="shared" si="84"/>
        <v>0</v>
      </c>
      <c r="N541" s="784"/>
      <c r="O541" s="783">
        <f t="shared" si="84"/>
        <v>0</v>
      </c>
      <c r="P541" s="783">
        <f t="shared" si="84"/>
        <v>1500000</v>
      </c>
      <c r="Q541" s="783">
        <f t="shared" si="84"/>
        <v>0</v>
      </c>
      <c r="R541" s="784"/>
      <c r="S541" s="783">
        <f>S536</f>
        <v>1500000</v>
      </c>
      <c r="AB541" s="84">
        <f t="shared" si="73"/>
        <v>0</v>
      </c>
    </row>
    <row r="542" spans="1:31">
      <c r="E542" s="778"/>
      <c r="F542" s="804" t="s">
        <v>250</v>
      </c>
      <c r="G542" s="780" t="s">
        <v>13</v>
      </c>
      <c r="H542" s="781">
        <f>H537</f>
        <v>0</v>
      </c>
      <c r="I542" s="781">
        <v>0</v>
      </c>
      <c r="J542" s="782"/>
      <c r="K542" s="781">
        <v>0</v>
      </c>
      <c r="L542" s="783">
        <f>L537</f>
        <v>19000000</v>
      </c>
      <c r="M542" s="783">
        <f>M537</f>
        <v>0</v>
      </c>
      <c r="N542" s="784">
        <f>N537</f>
        <v>0</v>
      </c>
      <c r="O542" s="783">
        <f>O537</f>
        <v>19000000</v>
      </c>
      <c r="P542" s="783">
        <f>P537</f>
        <v>19000000</v>
      </c>
      <c r="Q542" s="783">
        <f>M542+I542</f>
        <v>0</v>
      </c>
      <c r="R542" s="784"/>
      <c r="S542" s="783">
        <f>S537</f>
        <v>19000000</v>
      </c>
    </row>
    <row r="543" spans="1:31" ht="15.75" thickBot="1">
      <c r="E543" s="778"/>
      <c r="F543" s="804" t="s">
        <v>256</v>
      </c>
      <c r="G543" s="780" t="s">
        <v>257</v>
      </c>
      <c r="H543" s="781">
        <v>0</v>
      </c>
      <c r="I543" s="781">
        <v>0</v>
      </c>
      <c r="J543" s="782"/>
      <c r="K543" s="781">
        <v>0</v>
      </c>
      <c r="L543" s="783">
        <f>L538</f>
        <v>0</v>
      </c>
      <c r="M543" s="783"/>
      <c r="N543" s="784"/>
      <c r="O543" s="783"/>
      <c r="P543" s="783">
        <f>P538</f>
        <v>0</v>
      </c>
      <c r="Q543" s="783">
        <f>M543+I543</f>
        <v>0</v>
      </c>
      <c r="R543" s="784"/>
      <c r="S543" s="783">
        <f>S538</f>
        <v>0</v>
      </c>
    </row>
    <row r="544" spans="1:31" ht="15.75" collapsed="1" thickBot="1">
      <c r="G544" s="785" t="s">
        <v>5420</v>
      </c>
      <c r="H544" s="786">
        <f>H539</f>
        <v>1500000</v>
      </c>
      <c r="I544" s="786">
        <f>SUM(I541:I541)</f>
        <v>0</v>
      </c>
      <c r="J544" s="787">
        <f>I544/H544</f>
        <v>0</v>
      </c>
      <c r="K544" s="786">
        <f>SUM(K541:K541)</f>
        <v>1500000</v>
      </c>
      <c r="L544" s="788">
        <f>SUM(L541:L543)</f>
        <v>19000000</v>
      </c>
      <c r="M544" s="788">
        <f>M539</f>
        <v>0</v>
      </c>
      <c r="N544" s="789">
        <f>N539</f>
        <v>0</v>
      </c>
      <c r="O544" s="788">
        <f>O539</f>
        <v>19000000</v>
      </c>
      <c r="P544" s="788">
        <f>P539</f>
        <v>20500000</v>
      </c>
      <c r="Q544" s="788">
        <f>M544+I544</f>
        <v>0</v>
      </c>
      <c r="R544" s="789"/>
      <c r="S544" s="788">
        <f>P544-Q544</f>
        <v>20500000</v>
      </c>
      <c r="AB544" s="84">
        <f t="shared" si="73"/>
        <v>0</v>
      </c>
    </row>
    <row r="545" spans="1:28">
      <c r="AB545" s="84">
        <f t="shared" si="73"/>
        <v>0</v>
      </c>
    </row>
    <row r="546" spans="1:28" s="955" customFormat="1">
      <c r="A546" s="754"/>
      <c r="B546" s="755"/>
      <c r="C546" s="951"/>
      <c r="D546" s="754"/>
      <c r="E546" s="755"/>
      <c r="F546" s="772"/>
      <c r="G546" s="805" t="s">
        <v>4750</v>
      </c>
      <c r="H546" s="806"/>
      <c r="I546" s="806"/>
      <c r="J546" s="807"/>
      <c r="K546" s="806"/>
      <c r="L546" s="808"/>
      <c r="M546" s="808"/>
      <c r="N546" s="809"/>
      <c r="O546" s="808"/>
      <c r="P546" s="808"/>
      <c r="Q546" s="808"/>
      <c r="R546" s="809"/>
      <c r="S546" s="863"/>
      <c r="T546" s="954"/>
      <c r="V546" s="956"/>
      <c r="W546" s="956"/>
      <c r="X546" s="816"/>
      <c r="Y546" s="817"/>
      <c r="Z546" s="813"/>
      <c r="AA546" s="814"/>
      <c r="AB546" s="955">
        <f t="shared" si="73"/>
        <v>0</v>
      </c>
    </row>
    <row r="547" spans="1:28" s="955" customFormat="1">
      <c r="A547" s="754"/>
      <c r="B547" s="755"/>
      <c r="C547" s="951"/>
      <c r="D547" s="754"/>
      <c r="E547" s="755"/>
      <c r="F547" s="779" t="s">
        <v>235</v>
      </c>
      <c r="G547" s="780" t="s">
        <v>236</v>
      </c>
      <c r="H547" s="781">
        <f>H526+H514+H541</f>
        <v>3432500</v>
      </c>
      <c r="I547" s="781">
        <f>I526+I514+I541</f>
        <v>7920939.9700000044</v>
      </c>
      <c r="J547" s="782">
        <f>I547/H547</f>
        <v>2.3076299985433368</v>
      </c>
      <c r="K547" s="781">
        <f>H547-I547</f>
        <v>-4488439.9700000044</v>
      </c>
      <c r="L547" s="783">
        <v>0</v>
      </c>
      <c r="M547" s="783">
        <v>0</v>
      </c>
      <c r="N547" s="784"/>
      <c r="O547" s="783">
        <f>L547-M547</f>
        <v>0</v>
      </c>
      <c r="P547" s="783">
        <f t="shared" ref="P547:Q549" si="85">L547+H547</f>
        <v>3432500</v>
      </c>
      <c r="Q547" s="783">
        <f t="shared" si="85"/>
        <v>7920939.9700000044</v>
      </c>
      <c r="R547" s="784">
        <f>Q547/P547</f>
        <v>2.3076299985433368</v>
      </c>
      <c r="S547" s="783">
        <f>P547-Q547</f>
        <v>-4488439.9700000044</v>
      </c>
      <c r="T547" s="954"/>
      <c r="V547" s="956"/>
      <c r="W547" s="956"/>
      <c r="X547" s="816"/>
      <c r="Y547" s="817"/>
      <c r="Z547" s="813"/>
      <c r="AA547" s="814"/>
      <c r="AB547" s="955">
        <f t="shared" si="73"/>
        <v>0</v>
      </c>
    </row>
    <row r="548" spans="1:28" s="955" customFormat="1">
      <c r="A548" s="754"/>
      <c r="B548" s="755"/>
      <c r="C548" s="951"/>
      <c r="D548" s="754"/>
      <c r="E548" s="755"/>
      <c r="F548" s="804" t="s">
        <v>247</v>
      </c>
      <c r="G548" s="780" t="s">
        <v>4695</v>
      </c>
      <c r="H548" s="781">
        <v>0</v>
      </c>
      <c r="I548" s="781">
        <v>0</v>
      </c>
      <c r="J548" s="782"/>
      <c r="K548" s="781">
        <v>0</v>
      </c>
      <c r="L548" s="783">
        <v>0</v>
      </c>
      <c r="M548" s="783">
        <f>M527</f>
        <v>0</v>
      </c>
      <c r="N548" s="784"/>
      <c r="O548" s="783">
        <f>L548-M548</f>
        <v>0</v>
      </c>
      <c r="P548" s="783">
        <f t="shared" si="85"/>
        <v>0</v>
      </c>
      <c r="Q548" s="783">
        <f t="shared" si="85"/>
        <v>0</v>
      </c>
      <c r="R548" s="784"/>
      <c r="S548" s="783">
        <f>P548-Q548</f>
        <v>0</v>
      </c>
      <c r="T548" s="954"/>
      <c r="V548" s="956"/>
      <c r="W548" s="956"/>
      <c r="X548" s="816"/>
      <c r="Y548" s="817"/>
      <c r="Z548" s="813"/>
      <c r="AA548" s="814"/>
      <c r="AB548" s="955">
        <f t="shared" si="73"/>
        <v>0</v>
      </c>
    </row>
    <row r="549" spans="1:28" s="955" customFormat="1">
      <c r="A549" s="754"/>
      <c r="B549" s="755"/>
      <c r="C549" s="951"/>
      <c r="D549" s="754"/>
      <c r="E549" s="755"/>
      <c r="F549" s="804">
        <v>10</v>
      </c>
      <c r="G549" s="780" t="s">
        <v>13</v>
      </c>
      <c r="H549" s="781">
        <v>0</v>
      </c>
      <c r="I549" s="781">
        <v>0</v>
      </c>
      <c r="J549" s="782"/>
      <c r="K549" s="781">
        <v>0</v>
      </c>
      <c r="L549" s="783">
        <f>L542</f>
        <v>19000000</v>
      </c>
      <c r="M549" s="783">
        <f>M528</f>
        <v>0</v>
      </c>
      <c r="N549" s="784"/>
      <c r="O549" s="783">
        <f>L549-M549</f>
        <v>19000000</v>
      </c>
      <c r="P549" s="783">
        <f t="shared" si="85"/>
        <v>19000000</v>
      </c>
      <c r="Q549" s="783">
        <f t="shared" si="85"/>
        <v>0</v>
      </c>
      <c r="R549" s="784"/>
      <c r="S549" s="783"/>
      <c r="T549" s="954"/>
      <c r="V549" s="956"/>
      <c r="W549" s="956"/>
      <c r="X549" s="816"/>
      <c r="Y549" s="817"/>
      <c r="Z549" s="813"/>
      <c r="AA549" s="814"/>
    </row>
    <row r="550" spans="1:28" s="955" customFormat="1" ht="15.75" thickBot="1">
      <c r="A550" s="754"/>
      <c r="B550" s="755"/>
      <c r="C550" s="951"/>
      <c r="D550" s="754"/>
      <c r="E550" s="755"/>
      <c r="F550" s="804" t="s">
        <v>256</v>
      </c>
      <c r="G550" s="780" t="s">
        <v>257</v>
      </c>
      <c r="H550" s="781">
        <v>0</v>
      </c>
      <c r="I550" s="781">
        <v>0</v>
      </c>
      <c r="J550" s="782"/>
      <c r="K550" s="781">
        <v>0</v>
      </c>
      <c r="L550" s="783">
        <f>L543</f>
        <v>0</v>
      </c>
      <c r="M550" s="783">
        <f>M543</f>
        <v>0</v>
      </c>
      <c r="N550" s="784"/>
      <c r="O550" s="783">
        <f>L550-M550</f>
        <v>0</v>
      </c>
      <c r="P550" s="783">
        <f>P543</f>
        <v>0</v>
      </c>
      <c r="Q550" s="783">
        <f>M550+I550</f>
        <v>0</v>
      </c>
      <c r="R550" s="784"/>
      <c r="S550" s="783">
        <f>P550-Q550</f>
        <v>0</v>
      </c>
      <c r="T550" s="954"/>
      <c r="V550" s="956"/>
      <c r="W550" s="956"/>
      <c r="X550" s="816"/>
      <c r="Y550" s="817"/>
      <c r="Z550" s="813"/>
      <c r="AA550" s="814"/>
    </row>
    <row r="551" spans="1:28" s="955" customFormat="1" ht="15.75" thickBot="1">
      <c r="A551" s="754"/>
      <c r="B551" s="755"/>
      <c r="C551" s="951"/>
      <c r="D551" s="754"/>
      <c r="E551" s="755"/>
      <c r="F551" s="746"/>
      <c r="G551" s="785" t="s">
        <v>4751</v>
      </c>
      <c r="H551" s="786">
        <f>SUM(H547:H549)</f>
        <v>3432500</v>
      </c>
      <c r="I551" s="786">
        <f>SUM(I547:I548)</f>
        <v>7920939.9700000044</v>
      </c>
      <c r="J551" s="787">
        <f>I551/H551</f>
        <v>2.3076299985433368</v>
      </c>
      <c r="K551" s="786">
        <f>SUM(K547:K548)</f>
        <v>-4488439.9700000044</v>
      </c>
      <c r="L551" s="788">
        <f>SUM(L547:L550)</f>
        <v>19000000</v>
      </c>
      <c r="M551" s="788">
        <f>SUM(M547:M548)</f>
        <v>0</v>
      </c>
      <c r="N551" s="789"/>
      <c r="O551" s="788">
        <f>SUM(O547:O548)</f>
        <v>0</v>
      </c>
      <c r="P551" s="788">
        <f>SUM(P547:P550)</f>
        <v>22432500</v>
      </c>
      <c r="Q551" s="788">
        <f>SUM(Q547:Q548)</f>
        <v>7920939.9700000044</v>
      </c>
      <c r="R551" s="789">
        <f>Q551/P551</f>
        <v>0.35310107968349513</v>
      </c>
      <c r="S551" s="788">
        <f>SUM(S547:S548)</f>
        <v>-4488439.9700000044</v>
      </c>
      <c r="T551" s="954"/>
      <c r="V551" s="956"/>
      <c r="W551" s="956"/>
      <c r="X551" s="816"/>
      <c r="Y551" s="817"/>
      <c r="Z551" s="813"/>
      <c r="AA551" s="814"/>
      <c r="AB551" s="955">
        <f t="shared" si="73"/>
        <v>0</v>
      </c>
    </row>
    <row r="552" spans="1:28" s="955" customFormat="1">
      <c r="A552" s="754"/>
      <c r="B552" s="755"/>
      <c r="C552" s="951"/>
      <c r="D552" s="754"/>
      <c r="E552" s="755"/>
      <c r="F552" s="746"/>
      <c r="G552" s="798"/>
      <c r="H552" s="799"/>
      <c r="I552" s="799"/>
      <c r="J552" s="800"/>
      <c r="K552" s="799"/>
      <c r="L552" s="801"/>
      <c r="M552" s="801"/>
      <c r="N552" s="802"/>
      <c r="O552" s="801"/>
      <c r="P552" s="801"/>
      <c r="Q552" s="801"/>
      <c r="R552" s="802"/>
      <c r="S552" s="801"/>
      <c r="T552" s="954"/>
      <c r="V552" s="956"/>
      <c r="W552" s="956"/>
      <c r="X552" s="816"/>
      <c r="Y552" s="817"/>
      <c r="Z552" s="813"/>
      <c r="AA552" s="814"/>
    </row>
    <row r="553" spans="1:28" s="955" customFormat="1">
      <c r="A553" s="746"/>
      <c r="B553" s="747"/>
      <c r="C553" s="748" t="s">
        <v>5489</v>
      </c>
      <c r="D553" s="757"/>
      <c r="E553" s="747"/>
      <c r="F553" s="746"/>
      <c r="G553" s="852" t="s">
        <v>5490</v>
      </c>
      <c r="H553" s="750"/>
      <c r="I553" s="750"/>
      <c r="J553" s="751"/>
      <c r="K553" s="750"/>
      <c r="L553" s="752"/>
      <c r="M553" s="752"/>
      <c r="N553" s="753"/>
      <c r="O553" s="752"/>
      <c r="P553" s="752"/>
      <c r="Q553" s="801"/>
      <c r="R553" s="802"/>
      <c r="S553" s="801"/>
      <c r="T553" s="954"/>
      <c r="V553" s="956"/>
      <c r="W553" s="956"/>
      <c r="X553" s="816"/>
      <c r="Y553" s="817"/>
      <c r="Z553" s="813"/>
      <c r="AA553" s="814"/>
    </row>
    <row r="554" spans="1:28" s="955" customFormat="1">
      <c r="A554" s="754"/>
      <c r="B554" s="755"/>
      <c r="C554" s="951"/>
      <c r="D554" s="969" t="s">
        <v>3933</v>
      </c>
      <c r="E554" s="969"/>
      <c r="F554" s="970"/>
      <c r="G554" s="971" t="s">
        <v>154</v>
      </c>
      <c r="H554" s="761"/>
      <c r="I554" s="761"/>
      <c r="J554" s="762"/>
      <c r="K554" s="761"/>
      <c r="L554" s="763"/>
      <c r="M554" s="763"/>
      <c r="N554" s="764"/>
      <c r="O554" s="763"/>
      <c r="P554" s="763"/>
      <c r="Q554" s="801"/>
      <c r="R554" s="802"/>
      <c r="S554" s="801"/>
      <c r="T554" s="954"/>
      <c r="V554" s="956"/>
      <c r="W554" s="956"/>
      <c r="X554" s="816"/>
      <c r="Y554" s="817"/>
      <c r="Z554" s="813"/>
      <c r="AA554" s="814"/>
    </row>
    <row r="555" spans="1:28" s="955" customFormat="1" ht="15.75" thickBot="1">
      <c r="A555" s="972"/>
      <c r="B555" s="959"/>
      <c r="C555" s="973"/>
      <c r="D555" s="959"/>
      <c r="E555" s="959" t="s">
        <v>5493</v>
      </c>
      <c r="F555" s="972">
        <v>511</v>
      </c>
      <c r="G555" s="974" t="s">
        <v>5491</v>
      </c>
      <c r="H555" s="761">
        <v>0</v>
      </c>
      <c r="I555" s="761">
        <v>0</v>
      </c>
      <c r="J555" s="762" t="e">
        <f>I555/H555</f>
        <v>#DIV/0!</v>
      </c>
      <c r="K555" s="761">
        <f>H555-I555</f>
        <v>0</v>
      </c>
      <c r="L555" s="763">
        <v>73351705</v>
      </c>
      <c r="M555" s="763">
        <v>0</v>
      </c>
      <c r="N555" s="764"/>
      <c r="O555" s="763">
        <f>L555-M555</f>
        <v>73351705</v>
      </c>
      <c r="P555" s="763">
        <f>L555+H555</f>
        <v>73351705</v>
      </c>
      <c r="Q555" s="801"/>
      <c r="R555" s="802"/>
      <c r="S555" s="801"/>
      <c r="T555" s="954"/>
      <c r="V555" s="956"/>
      <c r="W555" s="956"/>
      <c r="X555" s="816"/>
      <c r="Y555" s="817"/>
      <c r="Z555" s="813"/>
      <c r="AA555" s="814"/>
    </row>
    <row r="556" spans="1:28" s="955" customFormat="1">
      <c r="A556" s="746"/>
      <c r="B556" s="747"/>
      <c r="C556" s="797"/>
      <c r="D556" s="746"/>
      <c r="E556" s="771"/>
      <c r="F556" s="772"/>
      <c r="G556" s="773" t="s">
        <v>5032</v>
      </c>
      <c r="H556" s="774"/>
      <c r="I556" s="774"/>
      <c r="J556" s="775"/>
      <c r="K556" s="774"/>
      <c r="L556" s="776"/>
      <c r="M556" s="776"/>
      <c r="N556" s="777"/>
      <c r="O556" s="776"/>
      <c r="P556" s="776"/>
      <c r="Q556" s="801"/>
      <c r="R556" s="802"/>
      <c r="S556" s="801"/>
      <c r="T556" s="954"/>
      <c r="V556" s="956"/>
      <c r="W556" s="956"/>
      <c r="X556" s="816"/>
      <c r="Y556" s="817"/>
      <c r="Z556" s="813"/>
      <c r="AA556" s="814"/>
    </row>
    <row r="557" spans="1:28" s="955" customFormat="1">
      <c r="A557" s="746"/>
      <c r="B557" s="747"/>
      <c r="C557" s="797"/>
      <c r="D557" s="746"/>
      <c r="E557" s="778"/>
      <c r="F557" s="779" t="s">
        <v>235</v>
      </c>
      <c r="G557" s="780" t="s">
        <v>236</v>
      </c>
      <c r="H557" s="781">
        <v>0</v>
      </c>
      <c r="I557" s="781">
        <f>SUM(I555:I555)</f>
        <v>0</v>
      </c>
      <c r="J557" s="782" t="e">
        <f>I557/H557</f>
        <v>#DIV/0!</v>
      </c>
      <c r="K557" s="781">
        <f>H557-I557</f>
        <v>0</v>
      </c>
      <c r="L557" s="783">
        <v>0</v>
      </c>
      <c r="M557" s="783">
        <v>0</v>
      </c>
      <c r="N557" s="784"/>
      <c r="O557" s="783">
        <f>L557-M557</f>
        <v>0</v>
      </c>
      <c r="P557" s="783">
        <f t="shared" ref="P557:P560" si="86">L557+H557</f>
        <v>0</v>
      </c>
      <c r="Q557" s="801"/>
      <c r="R557" s="802"/>
      <c r="S557" s="801"/>
      <c r="T557" s="954"/>
      <c r="V557" s="956"/>
      <c r="W557" s="956"/>
      <c r="X557" s="816"/>
      <c r="Y557" s="817"/>
      <c r="Z557" s="813"/>
      <c r="AA557" s="814"/>
    </row>
    <row r="558" spans="1:28" s="955" customFormat="1">
      <c r="A558" s="746"/>
      <c r="B558" s="747"/>
      <c r="C558" s="797"/>
      <c r="D558" s="746"/>
      <c r="E558" s="778"/>
      <c r="F558" s="804" t="s">
        <v>247</v>
      </c>
      <c r="G558" s="780" t="s">
        <v>4695</v>
      </c>
      <c r="H558" s="781">
        <f>SUM(H556:H556)</f>
        <v>0</v>
      </c>
      <c r="I558" s="781">
        <f>SUM(I556:I556)</f>
        <v>0</v>
      </c>
      <c r="J558" s="782"/>
      <c r="K558" s="781">
        <f>H558-I558</f>
        <v>0</v>
      </c>
      <c r="L558" s="783">
        <v>60551705</v>
      </c>
      <c r="M558" s="783">
        <v>0</v>
      </c>
      <c r="N558" s="784"/>
      <c r="O558" s="783">
        <f>L558-M558</f>
        <v>60551705</v>
      </c>
      <c r="P558" s="783">
        <f t="shared" si="86"/>
        <v>60551705</v>
      </c>
      <c r="Q558" s="801"/>
      <c r="R558" s="802"/>
      <c r="S558" s="801"/>
      <c r="T558" s="954"/>
      <c r="V558" s="956"/>
      <c r="W558" s="956"/>
      <c r="X558" s="816"/>
      <c r="Y558" s="817"/>
      <c r="Z558" s="813"/>
      <c r="AA558" s="814"/>
    </row>
    <row r="559" spans="1:28" s="955" customFormat="1" ht="15.75" thickBot="1">
      <c r="A559" s="746"/>
      <c r="B559" s="747"/>
      <c r="C559" s="797"/>
      <c r="D559" s="746"/>
      <c r="E559" s="778"/>
      <c r="F559" s="804" t="s">
        <v>256</v>
      </c>
      <c r="G559" s="780" t="s">
        <v>257</v>
      </c>
      <c r="H559" s="781">
        <v>0</v>
      </c>
      <c r="I559" s="781">
        <v>0</v>
      </c>
      <c r="J559" s="782"/>
      <c r="K559" s="781">
        <v>0</v>
      </c>
      <c r="L559" s="783">
        <v>12800000</v>
      </c>
      <c r="M559" s="783"/>
      <c r="N559" s="784"/>
      <c r="O559" s="783"/>
      <c r="P559" s="783">
        <f t="shared" si="86"/>
        <v>12800000</v>
      </c>
      <c r="Q559" s="801"/>
      <c r="R559" s="802"/>
      <c r="S559" s="801"/>
      <c r="T559" s="954"/>
      <c r="V559" s="956"/>
      <c r="W559" s="956"/>
      <c r="X559" s="816"/>
      <c r="Y559" s="817"/>
      <c r="Z559" s="813"/>
      <c r="AA559" s="814"/>
    </row>
    <row r="560" spans="1:28" s="955" customFormat="1" ht="15.75" thickBot="1">
      <c r="A560" s="746"/>
      <c r="B560" s="747"/>
      <c r="C560" s="797"/>
      <c r="D560" s="746"/>
      <c r="E560" s="747"/>
      <c r="F560" s="746"/>
      <c r="G560" s="785" t="s">
        <v>5033</v>
      </c>
      <c r="H560" s="786">
        <f>SUM(H557:H558)</f>
        <v>0</v>
      </c>
      <c r="I560" s="786">
        <f>SUM(I557:I557)</f>
        <v>0</v>
      </c>
      <c r="J560" s="787" t="e">
        <f>I560/H560</f>
        <v>#DIV/0!</v>
      </c>
      <c r="K560" s="786">
        <f>H560-I560</f>
        <v>0</v>
      </c>
      <c r="L560" s="788">
        <f>SUM(L557:L559)</f>
        <v>73351705</v>
      </c>
      <c r="M560" s="788">
        <f>SUM(M557:M557)</f>
        <v>0</v>
      </c>
      <c r="N560" s="789"/>
      <c r="O560" s="788">
        <f>L560-M560</f>
        <v>73351705</v>
      </c>
      <c r="P560" s="788">
        <f t="shared" si="86"/>
        <v>73351705</v>
      </c>
      <c r="Q560" s="801"/>
      <c r="R560" s="802"/>
      <c r="S560" s="801"/>
      <c r="T560" s="954"/>
      <c r="V560" s="956"/>
      <c r="W560" s="956"/>
      <c r="X560" s="816"/>
      <c r="Y560" s="817"/>
      <c r="Z560" s="813"/>
      <c r="AA560" s="814"/>
    </row>
    <row r="561" spans="1:28" s="955" customFormat="1" ht="28.5">
      <c r="A561" s="746"/>
      <c r="B561" s="747"/>
      <c r="C561" s="797"/>
      <c r="D561" s="746"/>
      <c r="E561" s="771"/>
      <c r="F561" s="772"/>
      <c r="G561" s="790" t="s">
        <v>5492</v>
      </c>
      <c r="H561" s="791"/>
      <c r="I561" s="792"/>
      <c r="J561" s="793"/>
      <c r="K561" s="792"/>
      <c r="L561" s="794"/>
      <c r="M561" s="795"/>
      <c r="N561" s="796"/>
      <c r="O561" s="795"/>
      <c r="P561" s="795"/>
      <c r="Q561" s="801"/>
      <c r="R561" s="802"/>
      <c r="S561" s="801"/>
      <c r="T561" s="954"/>
      <c r="V561" s="956"/>
      <c r="W561" s="956"/>
      <c r="X561" s="816"/>
      <c r="Y561" s="817"/>
      <c r="Z561" s="813"/>
      <c r="AA561" s="814"/>
    </row>
    <row r="562" spans="1:28" s="955" customFormat="1">
      <c r="A562" s="746"/>
      <c r="B562" s="747"/>
      <c r="C562" s="797"/>
      <c r="D562" s="746"/>
      <c r="E562" s="778"/>
      <c r="F562" s="779" t="s">
        <v>235</v>
      </c>
      <c r="G562" s="780" t="s">
        <v>236</v>
      </c>
      <c r="H562" s="781">
        <f>H557</f>
        <v>0</v>
      </c>
      <c r="I562" s="781">
        <f t="shared" ref="I562" si="87">I557</f>
        <v>0</v>
      </c>
      <c r="J562" s="782" t="e">
        <f>I562/H562</f>
        <v>#DIV/0!</v>
      </c>
      <c r="K562" s="781">
        <f t="shared" ref="K562:M562" si="88">K557</f>
        <v>0</v>
      </c>
      <c r="L562" s="783">
        <f t="shared" si="88"/>
        <v>0</v>
      </c>
      <c r="M562" s="783">
        <f t="shared" si="88"/>
        <v>0</v>
      </c>
      <c r="N562" s="784"/>
      <c r="O562" s="783">
        <f t="shared" ref="O562:P562" si="89">O557</f>
        <v>0</v>
      </c>
      <c r="P562" s="783">
        <f t="shared" si="89"/>
        <v>0</v>
      </c>
      <c r="Q562" s="801"/>
      <c r="R562" s="802"/>
      <c r="S562" s="801"/>
      <c r="T562" s="954"/>
      <c r="V562" s="956"/>
      <c r="W562" s="956"/>
      <c r="X562" s="816"/>
      <c r="Y562" s="817"/>
      <c r="Z562" s="813"/>
      <c r="AA562" s="814"/>
    </row>
    <row r="563" spans="1:28" s="955" customFormat="1">
      <c r="A563" s="746"/>
      <c r="B563" s="747"/>
      <c r="C563" s="797"/>
      <c r="D563" s="746"/>
      <c r="E563" s="778"/>
      <c r="F563" s="804" t="s">
        <v>247</v>
      </c>
      <c r="G563" s="780" t="s">
        <v>4695</v>
      </c>
      <c r="H563" s="781">
        <f>H558</f>
        <v>0</v>
      </c>
      <c r="I563" s="781">
        <v>0</v>
      </c>
      <c r="J563" s="782"/>
      <c r="K563" s="781">
        <v>0</v>
      </c>
      <c r="L563" s="783">
        <f>L558</f>
        <v>60551705</v>
      </c>
      <c r="M563" s="783">
        <f>M558</f>
        <v>0</v>
      </c>
      <c r="N563" s="784">
        <f>N558</f>
        <v>0</v>
      </c>
      <c r="O563" s="783">
        <f>O558</f>
        <v>60551705</v>
      </c>
      <c r="P563" s="783">
        <f>P558</f>
        <v>60551705</v>
      </c>
      <c r="Q563" s="801"/>
      <c r="R563" s="802"/>
      <c r="S563" s="801"/>
      <c r="T563" s="954"/>
      <c r="V563" s="956"/>
      <c r="W563" s="956"/>
      <c r="X563" s="816"/>
      <c r="Y563" s="817"/>
      <c r="Z563" s="813"/>
      <c r="AA563" s="814"/>
    </row>
    <row r="564" spans="1:28" s="955" customFormat="1" ht="15.75" thickBot="1">
      <c r="A564" s="746"/>
      <c r="B564" s="747"/>
      <c r="C564" s="797"/>
      <c r="D564" s="746"/>
      <c r="E564" s="778"/>
      <c r="F564" s="804" t="s">
        <v>256</v>
      </c>
      <c r="G564" s="780" t="s">
        <v>257</v>
      </c>
      <c r="H564" s="781">
        <v>0</v>
      </c>
      <c r="I564" s="781">
        <v>0</v>
      </c>
      <c r="J564" s="782"/>
      <c r="K564" s="781">
        <v>0</v>
      </c>
      <c r="L564" s="783">
        <f>L559</f>
        <v>12800000</v>
      </c>
      <c r="M564" s="783"/>
      <c r="N564" s="784"/>
      <c r="O564" s="783"/>
      <c r="P564" s="783">
        <f>P559</f>
        <v>12800000</v>
      </c>
      <c r="Q564" s="801"/>
      <c r="R564" s="802"/>
      <c r="S564" s="801"/>
      <c r="T564" s="954"/>
      <c r="V564" s="956"/>
      <c r="W564" s="956"/>
      <c r="X564" s="816"/>
      <c r="Y564" s="817"/>
      <c r="Z564" s="813"/>
      <c r="AA564" s="814"/>
    </row>
    <row r="565" spans="1:28" s="955" customFormat="1" ht="15.75" thickBot="1">
      <c r="A565" s="746"/>
      <c r="B565" s="747"/>
      <c r="C565" s="797"/>
      <c r="D565" s="746"/>
      <c r="E565" s="747"/>
      <c r="F565" s="746"/>
      <c r="G565" s="785" t="s">
        <v>5519</v>
      </c>
      <c r="H565" s="786">
        <f>H560</f>
        <v>0</v>
      </c>
      <c r="I565" s="786">
        <f>SUM(I562:I562)</f>
        <v>0</v>
      </c>
      <c r="J565" s="787" t="e">
        <f>I565/H565</f>
        <v>#DIV/0!</v>
      </c>
      <c r="K565" s="786">
        <f>SUM(K562:K562)</f>
        <v>0</v>
      </c>
      <c r="L565" s="788">
        <f>SUM(L562:L564)</f>
        <v>73351705</v>
      </c>
      <c r="M565" s="788">
        <f>M560</f>
        <v>0</v>
      </c>
      <c r="N565" s="789">
        <f>N560</f>
        <v>0</v>
      </c>
      <c r="O565" s="788">
        <f>O560</f>
        <v>73351705</v>
      </c>
      <c r="P565" s="788">
        <f>P560</f>
        <v>73351705</v>
      </c>
      <c r="Q565" s="801"/>
      <c r="R565" s="802"/>
      <c r="S565" s="801"/>
      <c r="T565" s="954"/>
      <c r="V565" s="956"/>
      <c r="W565" s="956"/>
      <c r="X565" s="816"/>
      <c r="Y565" s="817"/>
      <c r="Z565" s="813"/>
      <c r="AA565" s="814"/>
    </row>
    <row r="566" spans="1:28" s="955" customFormat="1">
      <c r="A566" s="746"/>
      <c r="B566" s="747"/>
      <c r="C566" s="797"/>
      <c r="D566" s="746"/>
      <c r="E566" s="747"/>
      <c r="F566" s="746"/>
      <c r="G566" s="862"/>
      <c r="H566" s="750"/>
      <c r="I566" s="750"/>
      <c r="J566" s="751"/>
      <c r="K566" s="750"/>
      <c r="L566" s="752"/>
      <c r="M566" s="752"/>
      <c r="N566" s="753"/>
      <c r="O566" s="752"/>
      <c r="P566" s="752"/>
      <c r="Q566" s="801"/>
      <c r="R566" s="802"/>
      <c r="S566" s="801"/>
      <c r="T566" s="954"/>
      <c r="V566" s="956"/>
      <c r="W566" s="956"/>
      <c r="X566" s="816"/>
      <c r="Y566" s="817"/>
      <c r="Z566" s="813"/>
      <c r="AA566" s="814"/>
    </row>
    <row r="567" spans="1:28" s="955" customFormat="1">
      <c r="A567" s="754"/>
      <c r="B567" s="755"/>
      <c r="C567" s="951"/>
      <c r="D567" s="754"/>
      <c r="E567" s="755"/>
      <c r="F567" s="772"/>
      <c r="G567" s="805" t="s">
        <v>4750</v>
      </c>
      <c r="H567" s="806"/>
      <c r="I567" s="806"/>
      <c r="J567" s="807"/>
      <c r="K567" s="806"/>
      <c r="L567" s="808"/>
      <c r="M567" s="808"/>
      <c r="N567" s="809"/>
      <c r="O567" s="808"/>
      <c r="P567" s="808"/>
      <c r="Q567" s="801"/>
      <c r="R567" s="802"/>
      <c r="S567" s="801"/>
      <c r="T567" s="954"/>
      <c r="V567" s="956"/>
      <c r="W567" s="956"/>
      <c r="X567" s="816"/>
      <c r="Y567" s="817"/>
      <c r="Z567" s="813"/>
      <c r="AA567" s="814"/>
    </row>
    <row r="568" spans="1:28" s="955" customFormat="1">
      <c r="A568" s="754"/>
      <c r="B568" s="755"/>
      <c r="C568" s="951"/>
      <c r="D568" s="754"/>
      <c r="E568" s="755"/>
      <c r="F568" s="779" t="s">
        <v>235</v>
      </c>
      <c r="G568" s="780" t="s">
        <v>236</v>
      </c>
      <c r="H568" s="781">
        <f>H547+H535+H562</f>
        <v>3432500</v>
      </c>
      <c r="I568" s="781">
        <f>I547+I535+I562</f>
        <v>7920939.9700000044</v>
      </c>
      <c r="J568" s="782">
        <f>I568/H568</f>
        <v>2.3076299985433368</v>
      </c>
      <c r="K568" s="781">
        <f>H568-I568</f>
        <v>-4488439.9700000044</v>
      </c>
      <c r="L568" s="783">
        <v>0</v>
      </c>
      <c r="M568" s="783">
        <v>0</v>
      </c>
      <c r="N568" s="784"/>
      <c r="O568" s="783">
        <f>L568-M568</f>
        <v>0</v>
      </c>
      <c r="P568" s="783">
        <f t="shared" ref="P568:P570" si="90">L568+H568</f>
        <v>3432500</v>
      </c>
      <c r="Q568" s="801"/>
      <c r="R568" s="802"/>
      <c r="S568" s="801"/>
      <c r="T568" s="954"/>
      <c r="V568" s="956"/>
      <c r="W568" s="956"/>
      <c r="X568" s="816"/>
      <c r="Y568" s="817"/>
      <c r="Z568" s="813"/>
      <c r="AA568" s="814"/>
    </row>
    <row r="569" spans="1:28" s="955" customFormat="1">
      <c r="A569" s="754"/>
      <c r="B569" s="755"/>
      <c r="C569" s="951"/>
      <c r="D569" s="754"/>
      <c r="E569" s="755"/>
      <c r="F569" s="804" t="s">
        <v>247</v>
      </c>
      <c r="G569" s="780" t="s">
        <v>4695</v>
      </c>
      <c r="H569" s="781">
        <v>0</v>
      </c>
      <c r="I569" s="781">
        <v>0</v>
      </c>
      <c r="J569" s="782"/>
      <c r="K569" s="781">
        <v>0</v>
      </c>
      <c r="L569" s="783">
        <f>L558</f>
        <v>60551705</v>
      </c>
      <c r="M569" s="783">
        <f>M548</f>
        <v>0</v>
      </c>
      <c r="N569" s="784"/>
      <c r="O569" s="783">
        <f>L569-M569</f>
        <v>60551705</v>
      </c>
      <c r="P569" s="783">
        <f t="shared" si="90"/>
        <v>60551705</v>
      </c>
      <c r="Q569" s="801"/>
      <c r="R569" s="802"/>
      <c r="S569" s="801"/>
      <c r="T569" s="954"/>
      <c r="V569" s="956"/>
      <c r="W569" s="956"/>
      <c r="X569" s="816"/>
      <c r="Y569" s="817"/>
      <c r="Z569" s="813"/>
      <c r="AA569" s="814"/>
    </row>
    <row r="570" spans="1:28" s="955" customFormat="1">
      <c r="A570" s="754"/>
      <c r="B570" s="755"/>
      <c r="C570" s="951"/>
      <c r="D570" s="754"/>
      <c r="E570" s="755"/>
      <c r="F570" s="804">
        <v>10</v>
      </c>
      <c r="G570" s="780" t="s">
        <v>13</v>
      </c>
      <c r="H570" s="781">
        <v>0</v>
      </c>
      <c r="I570" s="781">
        <v>0</v>
      </c>
      <c r="J570" s="782"/>
      <c r="K570" s="781">
        <v>0</v>
      </c>
      <c r="L570" s="783">
        <f>L549</f>
        <v>19000000</v>
      </c>
      <c r="M570" s="783">
        <f>M549</f>
        <v>0</v>
      </c>
      <c r="N570" s="784"/>
      <c r="O570" s="783">
        <f>L570-M570</f>
        <v>19000000</v>
      </c>
      <c r="P570" s="783">
        <f t="shared" si="90"/>
        <v>19000000</v>
      </c>
      <c r="Q570" s="801"/>
      <c r="R570" s="802"/>
      <c r="S570" s="801"/>
      <c r="T570" s="954"/>
      <c r="V570" s="956"/>
      <c r="W570" s="956"/>
      <c r="X570" s="816"/>
      <c r="Y570" s="817"/>
      <c r="Z570" s="813"/>
      <c r="AA570" s="814"/>
    </row>
    <row r="571" spans="1:28" s="955" customFormat="1" ht="15.75" thickBot="1">
      <c r="A571" s="754"/>
      <c r="B571" s="755"/>
      <c r="C571" s="951"/>
      <c r="D571" s="754"/>
      <c r="E571" s="755"/>
      <c r="F571" s="804" t="s">
        <v>256</v>
      </c>
      <c r="G571" s="780" t="s">
        <v>257</v>
      </c>
      <c r="H571" s="781">
        <v>0</v>
      </c>
      <c r="I571" s="781">
        <v>0</v>
      </c>
      <c r="J571" s="782"/>
      <c r="K571" s="781">
        <v>0</v>
      </c>
      <c r="L571" s="783">
        <f>L564</f>
        <v>12800000</v>
      </c>
      <c r="M571" s="783">
        <f>M564</f>
        <v>0</v>
      </c>
      <c r="N571" s="784"/>
      <c r="O571" s="783">
        <f>L571-M571</f>
        <v>12800000</v>
      </c>
      <c r="P571" s="783">
        <f>P564</f>
        <v>12800000</v>
      </c>
      <c r="Q571" s="801"/>
      <c r="R571" s="802"/>
      <c r="S571" s="801"/>
      <c r="T571" s="954"/>
      <c r="V571" s="956"/>
      <c r="W571" s="956"/>
      <c r="X571" s="816"/>
      <c r="Y571" s="817"/>
      <c r="Z571" s="813"/>
      <c r="AA571" s="814"/>
    </row>
    <row r="572" spans="1:28" s="955" customFormat="1" ht="15.75" thickBot="1">
      <c r="A572" s="754"/>
      <c r="B572" s="755"/>
      <c r="C572" s="951"/>
      <c r="D572" s="754"/>
      <c r="E572" s="755"/>
      <c r="F572" s="746"/>
      <c r="G572" s="785" t="s">
        <v>4751</v>
      </c>
      <c r="H572" s="786">
        <f>SUM(H568:H570)</f>
        <v>3432500</v>
      </c>
      <c r="I572" s="786">
        <f>SUM(I568:I569)</f>
        <v>7920939.9700000044</v>
      </c>
      <c r="J572" s="787">
        <f>I572/H572</f>
        <v>2.3076299985433368</v>
      </c>
      <c r="K572" s="786">
        <f>SUM(K568:K569)</f>
        <v>-4488439.9700000044</v>
      </c>
      <c r="L572" s="788">
        <f>SUM(L568:L571)</f>
        <v>92351705</v>
      </c>
      <c r="M572" s="788">
        <f>SUM(M568:M569)</f>
        <v>0</v>
      </c>
      <c r="N572" s="789"/>
      <c r="O572" s="788">
        <f>SUM(O568:O569)</f>
        <v>60551705</v>
      </c>
      <c r="P572" s="788">
        <f>SUM(P568:P571)</f>
        <v>95784205</v>
      </c>
      <c r="Q572" s="801"/>
      <c r="R572" s="802"/>
      <c r="S572" s="801"/>
      <c r="T572" s="954"/>
      <c r="V572" s="956"/>
      <c r="W572" s="956"/>
      <c r="X572" s="816"/>
      <c r="Y572" s="817"/>
      <c r="Z572" s="813"/>
      <c r="AA572" s="814"/>
    </row>
    <row r="573" spans="1:28" s="955" customFormat="1">
      <c r="A573" s="754"/>
      <c r="B573" s="755"/>
      <c r="C573" s="951"/>
      <c r="D573" s="754"/>
      <c r="E573" s="755"/>
      <c r="F573" s="746"/>
      <c r="G573" s="798"/>
      <c r="H573" s="799"/>
      <c r="I573" s="799"/>
      <c r="J573" s="800"/>
      <c r="K573" s="799"/>
      <c r="L573" s="801"/>
      <c r="M573" s="801"/>
      <c r="N573" s="802"/>
      <c r="O573" s="801"/>
      <c r="P573" s="801"/>
      <c r="Q573" s="801"/>
      <c r="R573" s="802"/>
      <c r="S573" s="801"/>
      <c r="T573" s="954"/>
      <c r="V573" s="956"/>
      <c r="W573" s="956"/>
      <c r="X573" s="816"/>
      <c r="Y573" s="817"/>
      <c r="Z573" s="813"/>
      <c r="AA573" s="814"/>
    </row>
    <row r="574" spans="1:28" s="955" customFormat="1">
      <c r="A574" s="754"/>
      <c r="B574" s="755"/>
      <c r="C574" s="951"/>
      <c r="D574" s="964"/>
      <c r="E574" s="965"/>
      <c r="F574" s="966"/>
      <c r="G574" s="967"/>
      <c r="H574" s="761"/>
      <c r="I574" s="761"/>
      <c r="J574" s="762"/>
      <c r="K574" s="761"/>
      <c r="L574" s="763"/>
      <c r="M574" s="763"/>
      <c r="N574" s="764"/>
      <c r="O574" s="763"/>
      <c r="P574" s="763"/>
      <c r="Q574" s="763"/>
      <c r="R574" s="764"/>
      <c r="S574" s="953"/>
      <c r="T574" s="954"/>
      <c r="V574" s="956"/>
      <c r="W574" s="956"/>
      <c r="X574" s="816"/>
      <c r="Y574" s="817"/>
      <c r="Z574" s="813"/>
      <c r="AA574" s="814"/>
      <c r="AB574" s="955">
        <f t="shared" si="73"/>
        <v>0</v>
      </c>
    </row>
    <row r="575" spans="1:28">
      <c r="C575" s="748" t="s">
        <v>3602</v>
      </c>
      <c r="G575" s="852" t="s">
        <v>4137</v>
      </c>
      <c r="AB575" s="84">
        <f t="shared" si="73"/>
        <v>0</v>
      </c>
    </row>
    <row r="576" spans="1:28" ht="28.5">
      <c r="C576" s="975" t="s">
        <v>4072</v>
      </c>
      <c r="G576" s="852" t="s">
        <v>4073</v>
      </c>
      <c r="AB576" s="84">
        <f t="shared" si="73"/>
        <v>0</v>
      </c>
    </row>
    <row r="577" spans="1:31">
      <c r="C577" s="748"/>
      <c r="D577" s="765">
        <v>130</v>
      </c>
      <c r="E577" s="766"/>
      <c r="F577" s="765"/>
      <c r="G577" s="958" t="s">
        <v>113</v>
      </c>
      <c r="AB577" s="84">
        <f t="shared" si="73"/>
        <v>0</v>
      </c>
    </row>
    <row r="578" spans="1:31">
      <c r="E578" s="747" t="s">
        <v>5394</v>
      </c>
      <c r="F578" s="769">
        <v>411</v>
      </c>
      <c r="G578" s="770" t="s">
        <v>4102</v>
      </c>
      <c r="H578" s="750">
        <f>49918312-2993747</f>
        <v>46924565</v>
      </c>
      <c r="I578" s="750">
        <v>28990490.190000001</v>
      </c>
      <c r="J578" s="751">
        <f>I578/H578</f>
        <v>0.61781052610716802</v>
      </c>
      <c r="K578" s="750">
        <f>H578-I578</f>
        <v>17934074.809999999</v>
      </c>
      <c r="L578" s="752">
        <v>0</v>
      </c>
      <c r="M578" s="752">
        <v>0</v>
      </c>
      <c r="O578" s="752">
        <f>L578-M578</f>
        <v>0</v>
      </c>
      <c r="P578" s="752">
        <f>L578+H578</f>
        <v>46924565</v>
      </c>
      <c r="Q578" s="752">
        <f>M578+I578</f>
        <v>28990490.190000001</v>
      </c>
      <c r="R578" s="753">
        <f>Q578/P578</f>
        <v>0.61781052610716802</v>
      </c>
      <c r="S578" s="752">
        <f>P578-Q578</f>
        <v>17934074.809999999</v>
      </c>
      <c r="Y578" s="817">
        <v>163815.39999999851</v>
      </c>
      <c r="Z578" s="813">
        <f t="shared" ref="Z578:Z632" si="91">H578-X578+Y578</f>
        <v>47088380.399999999</v>
      </c>
      <c r="AA578" s="814">
        <v>39452926.409999996</v>
      </c>
      <c r="AB578" s="84">
        <f t="shared" ref="AB578:AB641" si="92">Z578-AA578</f>
        <v>7635453.9900000021</v>
      </c>
      <c r="AE578" s="84">
        <f t="shared" ref="AE578:AE632" si="93">H578-AA578</f>
        <v>7471638.5900000036</v>
      </c>
    </row>
    <row r="579" spans="1:31">
      <c r="E579" s="747" t="s">
        <v>5395</v>
      </c>
      <c r="F579" s="769">
        <v>412</v>
      </c>
      <c r="G579" s="770" t="s">
        <v>3764</v>
      </c>
      <c r="H579" s="750">
        <f>8016807-441296</f>
        <v>7575511</v>
      </c>
      <c r="I579" s="750">
        <v>4834263.5700000012</v>
      </c>
      <c r="J579" s="751">
        <f t="shared" ref="J579:J632" si="94">I579/H579</f>
        <v>0.63814356153664109</v>
      </c>
      <c r="K579" s="750">
        <f t="shared" ref="K579:K632" si="95">H579-I579</f>
        <v>2741247.4299999988</v>
      </c>
      <c r="L579" s="752">
        <v>0</v>
      </c>
      <c r="M579" s="752">
        <v>0</v>
      </c>
      <c r="O579" s="752">
        <f t="shared" ref="O579:O632" si="96">L579-M579</f>
        <v>0</v>
      </c>
      <c r="P579" s="752">
        <f t="shared" ref="P579:P632" si="97">L579+H579</f>
        <v>7575511</v>
      </c>
      <c r="Q579" s="752">
        <f t="shared" ref="Q579:Q632" si="98">M579+I579</f>
        <v>4834263.5700000012</v>
      </c>
      <c r="R579" s="753">
        <f t="shared" ref="R579:R632" si="99">Q579/P579</f>
        <v>0.63814356153664109</v>
      </c>
      <c r="S579" s="752">
        <f t="shared" ref="S579:S632" si="100">P579-Q579</f>
        <v>2741247.4299999988</v>
      </c>
      <c r="Y579" s="817">
        <v>29322.950000000186</v>
      </c>
      <c r="Z579" s="813">
        <f t="shared" si="91"/>
        <v>7604833.9500000002</v>
      </c>
      <c r="AA579" s="814">
        <v>7062074.8100000005</v>
      </c>
      <c r="AB579" s="84">
        <f t="shared" si="92"/>
        <v>542759.13999999966</v>
      </c>
      <c r="AE579" s="84">
        <f t="shared" si="93"/>
        <v>513436.18999999948</v>
      </c>
    </row>
    <row r="580" spans="1:31">
      <c r="E580" s="747" t="s">
        <v>5085</v>
      </c>
      <c r="F580" s="769">
        <v>413</v>
      </c>
      <c r="G580" s="770" t="s">
        <v>4103</v>
      </c>
      <c r="H580" s="750">
        <v>150000</v>
      </c>
      <c r="I580" s="750">
        <v>61270</v>
      </c>
      <c r="J580" s="751">
        <f t="shared" si="94"/>
        <v>0.40846666666666664</v>
      </c>
      <c r="K580" s="750">
        <f t="shared" si="95"/>
        <v>88730</v>
      </c>
      <c r="L580" s="752">
        <v>0</v>
      </c>
      <c r="M580" s="752">
        <v>0</v>
      </c>
      <c r="O580" s="752">
        <f t="shared" si="96"/>
        <v>0</v>
      </c>
      <c r="P580" s="752">
        <f t="shared" si="97"/>
        <v>150000</v>
      </c>
      <c r="Q580" s="752">
        <f t="shared" si="98"/>
        <v>61270</v>
      </c>
      <c r="R580" s="753">
        <f t="shared" si="99"/>
        <v>0.40846666666666664</v>
      </c>
      <c r="S580" s="752">
        <f t="shared" si="100"/>
        <v>88730</v>
      </c>
      <c r="V580" s="203">
        <f>501111+150000+2653597.5</f>
        <v>3304708.5</v>
      </c>
      <c r="W580" s="203">
        <f>H580-V580</f>
        <v>-3154708.5</v>
      </c>
      <c r="X580" s="816">
        <v>561329.5</v>
      </c>
      <c r="Z580" s="813">
        <f t="shared" si="91"/>
        <v>-411329.5</v>
      </c>
      <c r="AA580" s="814">
        <v>3866038</v>
      </c>
      <c r="AB580" s="84">
        <f t="shared" si="92"/>
        <v>-4277367.5</v>
      </c>
      <c r="AE580" s="84">
        <f t="shared" si="93"/>
        <v>-3716038</v>
      </c>
    </row>
    <row r="581" spans="1:31">
      <c r="E581" s="747" t="s">
        <v>5086</v>
      </c>
      <c r="F581" s="769">
        <v>414</v>
      </c>
      <c r="G581" s="770" t="s">
        <v>3767</v>
      </c>
      <c r="H581" s="750">
        <v>1000000</v>
      </c>
      <c r="I581" s="750">
        <v>567707.75</v>
      </c>
      <c r="J581" s="751">
        <f t="shared" si="94"/>
        <v>0.56770774999999996</v>
      </c>
      <c r="K581" s="750">
        <f t="shared" si="95"/>
        <v>432292.25</v>
      </c>
      <c r="L581" s="752">
        <v>0</v>
      </c>
      <c r="M581" s="752">
        <v>0</v>
      </c>
      <c r="O581" s="752">
        <f t="shared" si="96"/>
        <v>0</v>
      </c>
      <c r="P581" s="752">
        <f t="shared" si="97"/>
        <v>1000000</v>
      </c>
      <c r="Q581" s="752">
        <f t="shared" si="98"/>
        <v>567707.75</v>
      </c>
      <c r="R581" s="753">
        <f t="shared" si="99"/>
        <v>0.56770774999999996</v>
      </c>
      <c r="S581" s="752">
        <f t="shared" si="100"/>
        <v>432292.25</v>
      </c>
      <c r="V581" s="203">
        <v>200000</v>
      </c>
      <c r="W581" s="203">
        <f>V581-K581</f>
        <v>-232292.25</v>
      </c>
      <c r="Y581" s="817">
        <v>68000</v>
      </c>
      <c r="Z581" s="813">
        <f t="shared" si="91"/>
        <v>1068000</v>
      </c>
      <c r="AA581" s="814">
        <v>545864.30000000005</v>
      </c>
      <c r="AB581" s="84">
        <f t="shared" si="92"/>
        <v>522135.69999999995</v>
      </c>
      <c r="AE581" s="84">
        <f t="shared" si="93"/>
        <v>454135.69999999995</v>
      </c>
    </row>
    <row r="582" spans="1:31">
      <c r="E582" s="747" t="s">
        <v>5271</v>
      </c>
      <c r="F582" s="769">
        <v>415</v>
      </c>
      <c r="G582" s="770" t="s">
        <v>4112</v>
      </c>
      <c r="H582" s="750">
        <v>2000000</v>
      </c>
      <c r="I582" s="750">
        <v>1463924.2999999968</v>
      </c>
      <c r="J582" s="751">
        <f t="shared" si="94"/>
        <v>0.73196214999999842</v>
      </c>
      <c r="K582" s="750">
        <f t="shared" si="95"/>
        <v>536075.70000000321</v>
      </c>
      <c r="L582" s="752">
        <v>0</v>
      </c>
      <c r="M582" s="752">
        <v>0</v>
      </c>
      <c r="O582" s="752">
        <f t="shared" si="96"/>
        <v>0</v>
      </c>
      <c r="P582" s="752">
        <f t="shared" si="97"/>
        <v>2000000</v>
      </c>
      <c r="Q582" s="752">
        <f t="shared" si="98"/>
        <v>1463924.2999999968</v>
      </c>
      <c r="R582" s="753">
        <f t="shared" si="99"/>
        <v>0.73196214999999842</v>
      </c>
      <c r="S582" s="752">
        <f t="shared" si="100"/>
        <v>536075.70000000321</v>
      </c>
      <c r="V582" s="203">
        <f>(416000*3)+1605591.1</f>
        <v>2853591.1</v>
      </c>
      <c r="W582" s="203">
        <f>V582-H582</f>
        <v>853591.10000000009</v>
      </c>
      <c r="Y582" s="817">
        <v>1248000</v>
      </c>
      <c r="Z582" s="813">
        <f t="shared" si="91"/>
        <v>3248000</v>
      </c>
      <c r="AA582" s="814">
        <v>1605591.1</v>
      </c>
      <c r="AB582" s="84">
        <f t="shared" si="92"/>
        <v>1642408.9</v>
      </c>
      <c r="AE582" s="84">
        <f t="shared" si="93"/>
        <v>394408.89999999991</v>
      </c>
    </row>
    <row r="583" spans="1:31">
      <c r="A583" s="84"/>
      <c r="B583" s="84"/>
      <c r="C583" s="84"/>
      <c r="D583" s="84"/>
      <c r="E583" s="747" t="s">
        <v>5087</v>
      </c>
      <c r="F583" s="769">
        <v>416</v>
      </c>
      <c r="G583" s="770" t="s">
        <v>4113</v>
      </c>
      <c r="H583" s="750">
        <v>800000</v>
      </c>
      <c r="I583" s="750">
        <v>1025277.4100000005</v>
      </c>
      <c r="J583" s="751">
        <f t="shared" si="94"/>
        <v>1.2815967625000007</v>
      </c>
      <c r="K583" s="750">
        <f t="shared" si="95"/>
        <v>-225277.4100000005</v>
      </c>
      <c r="L583" s="752">
        <v>0</v>
      </c>
      <c r="M583" s="752">
        <v>0</v>
      </c>
      <c r="O583" s="752">
        <f t="shared" si="96"/>
        <v>0</v>
      </c>
      <c r="P583" s="752">
        <f t="shared" si="97"/>
        <v>800000</v>
      </c>
      <c r="Q583" s="752">
        <f t="shared" si="98"/>
        <v>1025277.4100000005</v>
      </c>
      <c r="R583" s="753">
        <f t="shared" si="99"/>
        <v>1.2815967625000007</v>
      </c>
      <c r="S583" s="752">
        <f t="shared" si="100"/>
        <v>-225277.4100000005</v>
      </c>
      <c r="T583" s="84"/>
      <c r="V583" s="203">
        <f>77000+1287691.59</f>
        <v>1364691.59</v>
      </c>
      <c r="W583" s="203">
        <f>V583-H583</f>
        <v>564691.59000000008</v>
      </c>
      <c r="Y583" s="817">
        <v>212634.59</v>
      </c>
      <c r="Z583" s="813">
        <f t="shared" si="91"/>
        <v>1012634.59</v>
      </c>
      <c r="AA583" s="814">
        <v>1152057</v>
      </c>
      <c r="AB583" s="84">
        <f t="shared" si="92"/>
        <v>-139422.41000000003</v>
      </c>
      <c r="AE583" s="84">
        <f t="shared" si="93"/>
        <v>-352057</v>
      </c>
    </row>
    <row r="584" spans="1:31" hidden="1">
      <c r="A584" s="84"/>
      <c r="B584" s="84"/>
      <c r="C584" s="84"/>
      <c r="D584" s="84"/>
      <c r="F584" s="769">
        <v>417</v>
      </c>
      <c r="G584" s="770" t="s">
        <v>4114</v>
      </c>
      <c r="H584" s="750">
        <v>0</v>
      </c>
      <c r="I584" s="750">
        <v>0</v>
      </c>
      <c r="J584" s="751" t="e">
        <f t="shared" si="94"/>
        <v>#DIV/0!</v>
      </c>
      <c r="K584" s="750">
        <f t="shared" si="95"/>
        <v>0</v>
      </c>
      <c r="L584" s="752">
        <v>0</v>
      </c>
      <c r="M584" s="752">
        <v>0</v>
      </c>
      <c r="O584" s="752">
        <f t="shared" si="96"/>
        <v>0</v>
      </c>
      <c r="P584" s="752">
        <f t="shared" si="97"/>
        <v>0</v>
      </c>
      <c r="Q584" s="752">
        <f t="shared" si="98"/>
        <v>0</v>
      </c>
      <c r="R584" s="753" t="e">
        <f t="shared" si="99"/>
        <v>#DIV/0!</v>
      </c>
      <c r="S584" s="752">
        <f t="shared" si="100"/>
        <v>0</v>
      </c>
      <c r="T584" s="84"/>
      <c r="Z584" s="813">
        <f t="shared" si="91"/>
        <v>0</v>
      </c>
      <c r="AA584" s="814">
        <v>0</v>
      </c>
      <c r="AB584" s="84">
        <f t="shared" si="92"/>
        <v>0</v>
      </c>
      <c r="AE584" s="84">
        <f t="shared" si="93"/>
        <v>0</v>
      </c>
    </row>
    <row r="585" spans="1:31" hidden="1">
      <c r="A585" s="84"/>
      <c r="B585" s="84"/>
      <c r="C585" s="84"/>
      <c r="D585" s="84"/>
      <c r="F585" s="769">
        <v>418</v>
      </c>
      <c r="G585" s="770" t="s">
        <v>3773</v>
      </c>
      <c r="H585" s="750">
        <v>0</v>
      </c>
      <c r="I585" s="750">
        <v>0</v>
      </c>
      <c r="J585" s="751" t="e">
        <f t="shared" si="94"/>
        <v>#DIV/0!</v>
      </c>
      <c r="K585" s="750">
        <f t="shared" si="95"/>
        <v>0</v>
      </c>
      <c r="L585" s="752">
        <v>0</v>
      </c>
      <c r="M585" s="752">
        <v>0</v>
      </c>
      <c r="O585" s="752">
        <f t="shared" si="96"/>
        <v>0</v>
      </c>
      <c r="P585" s="752">
        <f t="shared" si="97"/>
        <v>0</v>
      </c>
      <c r="Q585" s="752">
        <f t="shared" si="98"/>
        <v>0</v>
      </c>
      <c r="R585" s="753" t="e">
        <f t="shared" si="99"/>
        <v>#DIV/0!</v>
      </c>
      <c r="S585" s="752">
        <f t="shared" si="100"/>
        <v>0</v>
      </c>
      <c r="T585" s="84"/>
      <c r="Z585" s="813">
        <f t="shared" si="91"/>
        <v>0</v>
      </c>
      <c r="AA585" s="814">
        <v>0</v>
      </c>
      <c r="AB585" s="84">
        <f t="shared" si="92"/>
        <v>0</v>
      </c>
      <c r="AE585" s="84">
        <f t="shared" si="93"/>
        <v>0</v>
      </c>
    </row>
    <row r="586" spans="1:31">
      <c r="A586" s="84"/>
      <c r="B586" s="84"/>
      <c r="C586" s="84"/>
      <c r="D586" s="84"/>
      <c r="E586" s="747" t="s">
        <v>5088</v>
      </c>
      <c r="F586" s="769">
        <v>421</v>
      </c>
      <c r="G586" s="770" t="s">
        <v>3777</v>
      </c>
      <c r="H586" s="750">
        <f>13000000-150000</f>
        <v>12850000</v>
      </c>
      <c r="I586" s="750">
        <v>6887773.8899999978</v>
      </c>
      <c r="J586" s="751">
        <f t="shared" si="94"/>
        <v>0.53601353229571969</v>
      </c>
      <c r="K586" s="750">
        <f t="shared" si="95"/>
        <v>5962226.1100000022</v>
      </c>
      <c r="L586" s="752">
        <v>150000</v>
      </c>
      <c r="M586" s="752">
        <v>0</v>
      </c>
      <c r="O586" s="752">
        <f t="shared" si="96"/>
        <v>150000</v>
      </c>
      <c r="P586" s="752">
        <f t="shared" si="97"/>
        <v>13000000</v>
      </c>
      <c r="Q586" s="752">
        <f t="shared" si="98"/>
        <v>6887773.8899999978</v>
      </c>
      <c r="R586" s="753">
        <f t="shared" si="99"/>
        <v>0.52982876076923058</v>
      </c>
      <c r="S586" s="752">
        <f t="shared" si="100"/>
        <v>6112226.1100000022</v>
      </c>
      <c r="T586" s="84"/>
      <c r="V586" s="203">
        <v>3748331.33</v>
      </c>
      <c r="W586" s="203">
        <f>V586-K586</f>
        <v>-2213894.7800000021</v>
      </c>
      <c r="X586" s="816">
        <v>43000</v>
      </c>
      <c r="Z586" s="813">
        <f t="shared" si="91"/>
        <v>12807000</v>
      </c>
      <c r="AA586" s="814">
        <v>13664036.23</v>
      </c>
      <c r="AB586" s="84">
        <f t="shared" si="92"/>
        <v>-857036.23000000045</v>
      </c>
      <c r="AE586" s="84">
        <f t="shared" si="93"/>
        <v>-814036.23000000045</v>
      </c>
    </row>
    <row r="587" spans="1:31">
      <c r="A587" s="84"/>
      <c r="B587" s="84"/>
      <c r="C587" s="84"/>
      <c r="D587" s="84"/>
      <c r="E587" s="747" t="s">
        <v>5089</v>
      </c>
      <c r="F587" s="769">
        <v>422</v>
      </c>
      <c r="G587" s="770" t="s">
        <v>3778</v>
      </c>
      <c r="H587" s="750">
        <v>350000</v>
      </c>
      <c r="I587" s="750">
        <v>0</v>
      </c>
      <c r="K587" s="750">
        <f t="shared" si="95"/>
        <v>350000</v>
      </c>
      <c r="L587" s="752">
        <v>0</v>
      </c>
      <c r="M587" s="752">
        <v>0</v>
      </c>
      <c r="O587" s="752">
        <f t="shared" si="96"/>
        <v>0</v>
      </c>
      <c r="P587" s="752">
        <f t="shared" si="97"/>
        <v>350000</v>
      </c>
      <c r="Q587" s="752">
        <f t="shared" si="98"/>
        <v>0</v>
      </c>
      <c r="S587" s="752">
        <f t="shared" si="100"/>
        <v>350000</v>
      </c>
      <c r="T587" s="84"/>
      <c r="Y587" s="817">
        <v>40000</v>
      </c>
      <c r="Z587" s="813">
        <f t="shared" si="91"/>
        <v>390000</v>
      </c>
      <c r="AA587" s="814">
        <v>40000</v>
      </c>
      <c r="AB587" s="84">
        <f t="shared" si="92"/>
        <v>350000</v>
      </c>
      <c r="AE587" s="84">
        <f t="shared" si="93"/>
        <v>310000</v>
      </c>
    </row>
    <row r="588" spans="1:31">
      <c r="A588" s="84"/>
      <c r="B588" s="84"/>
      <c r="C588" s="84"/>
      <c r="D588" s="84"/>
      <c r="E588" s="747" t="s">
        <v>5090</v>
      </c>
      <c r="F588" s="769">
        <v>423</v>
      </c>
      <c r="G588" s="770" t="s">
        <v>3779</v>
      </c>
      <c r="H588" s="750">
        <f>20000000-3000000</f>
        <v>17000000</v>
      </c>
      <c r="I588" s="750">
        <v>10312977.690000009</v>
      </c>
      <c r="J588" s="751">
        <f t="shared" si="94"/>
        <v>0.60664574647058878</v>
      </c>
      <c r="K588" s="750">
        <f t="shared" si="95"/>
        <v>6687022.3099999912</v>
      </c>
      <c r="L588" s="752">
        <f>68613+3000000</f>
        <v>3068613</v>
      </c>
      <c r="M588" s="752">
        <v>102144.61000000004</v>
      </c>
      <c r="N588" s="753">
        <f>M588/L588</f>
        <v>3.3286898673765657E-2</v>
      </c>
      <c r="O588" s="752">
        <f t="shared" si="96"/>
        <v>2966468.39</v>
      </c>
      <c r="P588" s="752">
        <f t="shared" si="97"/>
        <v>20068613</v>
      </c>
      <c r="Q588" s="752">
        <f t="shared" si="98"/>
        <v>10415122.300000008</v>
      </c>
      <c r="R588" s="753">
        <f t="shared" si="99"/>
        <v>0.51897569104551511</v>
      </c>
      <c r="S588" s="752">
        <f t="shared" si="100"/>
        <v>9653490.6999999918</v>
      </c>
      <c r="T588" s="84"/>
      <c r="V588" s="203">
        <v>3306712.16</v>
      </c>
      <c r="W588" s="203">
        <f>K588-V588</f>
        <v>3380310.1499999911</v>
      </c>
      <c r="X588" s="816">
        <v>810000</v>
      </c>
      <c r="Z588" s="813">
        <f t="shared" si="91"/>
        <v>16190000</v>
      </c>
      <c r="AA588" s="814">
        <v>15632316.920000002</v>
      </c>
      <c r="AB588" s="84">
        <f t="shared" si="92"/>
        <v>557683.07999999821</v>
      </c>
      <c r="AE588" s="84">
        <f t="shared" si="93"/>
        <v>1367683.0799999982</v>
      </c>
    </row>
    <row r="589" spans="1:31">
      <c r="A589" s="84"/>
      <c r="B589" s="84"/>
      <c r="C589" s="84"/>
      <c r="D589" s="84"/>
      <c r="E589" s="747" t="s">
        <v>5091</v>
      </c>
      <c r="F589" s="769">
        <v>424</v>
      </c>
      <c r="G589" s="770" t="s">
        <v>3781</v>
      </c>
      <c r="H589" s="750">
        <v>2500000</v>
      </c>
      <c r="I589" s="750">
        <v>1158778.5999999999</v>
      </c>
      <c r="J589" s="751">
        <f t="shared" si="94"/>
        <v>0.46351143999999994</v>
      </c>
      <c r="K589" s="750">
        <f t="shared" si="95"/>
        <v>1341221.4000000001</v>
      </c>
      <c r="L589" s="752">
        <f>500000+1500000</f>
        <v>2000000</v>
      </c>
      <c r="M589" s="752">
        <v>0</v>
      </c>
      <c r="O589" s="752">
        <f t="shared" si="96"/>
        <v>2000000</v>
      </c>
      <c r="P589" s="752">
        <f t="shared" si="97"/>
        <v>4500000</v>
      </c>
      <c r="Q589" s="752">
        <f t="shared" si="98"/>
        <v>1158778.5999999999</v>
      </c>
      <c r="R589" s="753">
        <f t="shared" si="99"/>
        <v>0.25750635555555551</v>
      </c>
      <c r="S589" s="752">
        <f t="shared" si="100"/>
        <v>3341221.4000000004</v>
      </c>
      <c r="T589" s="84"/>
      <c r="V589" s="203">
        <f>134710+I589</f>
        <v>1293488.5999999999</v>
      </c>
      <c r="W589" s="203">
        <f>V589-H589</f>
        <v>-1206511.4000000001</v>
      </c>
      <c r="Y589" s="817">
        <v>77416</v>
      </c>
      <c r="Z589" s="813">
        <f t="shared" si="91"/>
        <v>2577416</v>
      </c>
      <c r="AA589" s="814">
        <v>1460000</v>
      </c>
      <c r="AB589" s="84">
        <f t="shared" si="92"/>
        <v>1117416</v>
      </c>
      <c r="AE589" s="84">
        <f t="shared" si="93"/>
        <v>1040000</v>
      </c>
    </row>
    <row r="590" spans="1:31">
      <c r="A590" s="84"/>
      <c r="B590" s="84"/>
      <c r="C590" s="84"/>
      <c r="D590" s="84"/>
      <c r="E590" s="747" t="s">
        <v>5092</v>
      </c>
      <c r="F590" s="769">
        <v>425</v>
      </c>
      <c r="G590" s="770" t="s">
        <v>4115</v>
      </c>
      <c r="H590" s="750">
        <f>9000000-500000-66213-15000</f>
        <v>8418787</v>
      </c>
      <c r="I590" s="750">
        <v>4675798.9000000004</v>
      </c>
      <c r="J590" s="751">
        <f t="shared" si="94"/>
        <v>0.55540054642076109</v>
      </c>
      <c r="K590" s="750">
        <f t="shared" si="95"/>
        <v>3742988.0999999996</v>
      </c>
      <c r="L590" s="752">
        <f>8805822+566213+4000000</f>
        <v>13372035</v>
      </c>
      <c r="M590" s="752">
        <v>0</v>
      </c>
      <c r="O590" s="752">
        <f t="shared" si="96"/>
        <v>13372035</v>
      </c>
      <c r="P590" s="752">
        <f t="shared" si="97"/>
        <v>21790822</v>
      </c>
      <c r="Q590" s="752">
        <f t="shared" si="98"/>
        <v>4675798.9000000004</v>
      </c>
      <c r="R590" s="753">
        <f t="shared" si="99"/>
        <v>0.21457652675975236</v>
      </c>
      <c r="S590" s="752">
        <f t="shared" si="100"/>
        <v>17115023.100000001</v>
      </c>
      <c r="T590" s="84"/>
      <c r="V590" s="203">
        <f>3364028.89+3000000</f>
        <v>6364028.8900000006</v>
      </c>
      <c r="W590" s="203">
        <f>V590-H590</f>
        <v>-2054758.1099999994</v>
      </c>
      <c r="Y590" s="817">
        <f>400000+82876.35</f>
        <v>482876.35</v>
      </c>
      <c r="Z590" s="813">
        <f t="shared" si="91"/>
        <v>8901663.3499999996</v>
      </c>
      <c r="AA590" s="814">
        <v>6017600</v>
      </c>
      <c r="AB590" s="84">
        <f t="shared" si="92"/>
        <v>2884063.3499999996</v>
      </c>
      <c r="AE590" s="84">
        <f t="shared" si="93"/>
        <v>2401187</v>
      </c>
    </row>
    <row r="591" spans="1:31">
      <c r="A591" s="84"/>
      <c r="B591" s="84"/>
      <c r="C591" s="84"/>
      <c r="D591" s="84"/>
      <c r="E591" s="747" t="s">
        <v>5093</v>
      </c>
      <c r="F591" s="769">
        <v>426</v>
      </c>
      <c r="G591" s="770" t="s">
        <v>3785</v>
      </c>
      <c r="H591" s="750">
        <v>11290000</v>
      </c>
      <c r="I591" s="750">
        <v>7440457.8600000003</v>
      </c>
      <c r="J591" s="751">
        <f t="shared" si="94"/>
        <v>0.65903081133746677</v>
      </c>
      <c r="K591" s="750">
        <f t="shared" si="95"/>
        <v>3849542.1399999997</v>
      </c>
      <c r="L591" s="752">
        <v>930658</v>
      </c>
      <c r="M591" s="752">
        <v>0</v>
      </c>
      <c r="O591" s="752">
        <f t="shared" si="96"/>
        <v>930658</v>
      </c>
      <c r="P591" s="752">
        <f t="shared" si="97"/>
        <v>12220658</v>
      </c>
      <c r="Q591" s="752">
        <f t="shared" si="98"/>
        <v>7440457.8600000003</v>
      </c>
      <c r="R591" s="753">
        <f t="shared" si="99"/>
        <v>0.6088426547899467</v>
      </c>
      <c r="S591" s="752">
        <f t="shared" si="100"/>
        <v>4780200.1399999997</v>
      </c>
      <c r="T591" s="84"/>
      <c r="V591" s="203">
        <v>1789198.8199999998</v>
      </c>
      <c r="W591" s="203">
        <f>K591-V591</f>
        <v>2060343.3199999998</v>
      </c>
      <c r="X591" s="816">
        <v>403027.43</v>
      </c>
      <c r="Z591" s="813">
        <f t="shared" si="91"/>
        <v>10886972.57</v>
      </c>
      <c r="AA591" s="814">
        <v>6478848.0499999998</v>
      </c>
      <c r="AB591" s="84">
        <f t="shared" si="92"/>
        <v>4408124.5200000005</v>
      </c>
      <c r="AE591" s="84">
        <f t="shared" si="93"/>
        <v>4811151.95</v>
      </c>
    </row>
    <row r="592" spans="1:31" hidden="1">
      <c r="A592" s="84"/>
      <c r="B592" s="84"/>
      <c r="C592" s="84"/>
      <c r="D592" s="84"/>
      <c r="F592" s="769">
        <v>431</v>
      </c>
      <c r="G592" s="770" t="s">
        <v>4116</v>
      </c>
      <c r="H592" s="750">
        <v>0</v>
      </c>
      <c r="I592" s="750">
        <v>0</v>
      </c>
      <c r="J592" s="751" t="e">
        <f t="shared" si="94"/>
        <v>#DIV/0!</v>
      </c>
      <c r="K592" s="750">
        <f t="shared" si="95"/>
        <v>0</v>
      </c>
      <c r="L592" s="752">
        <v>0</v>
      </c>
      <c r="M592" s="752">
        <v>0</v>
      </c>
      <c r="O592" s="752">
        <f t="shared" si="96"/>
        <v>0</v>
      </c>
      <c r="P592" s="752">
        <f t="shared" si="97"/>
        <v>0</v>
      </c>
      <c r="Q592" s="752">
        <f t="shared" si="98"/>
        <v>0</v>
      </c>
      <c r="R592" s="753" t="e">
        <f t="shared" si="99"/>
        <v>#DIV/0!</v>
      </c>
      <c r="S592" s="752">
        <f t="shared" si="100"/>
        <v>0</v>
      </c>
      <c r="T592" s="84"/>
      <c r="Z592" s="813">
        <f t="shared" si="91"/>
        <v>0</v>
      </c>
      <c r="AA592" s="814">
        <v>0</v>
      </c>
      <c r="AB592" s="84">
        <f t="shared" si="92"/>
        <v>0</v>
      </c>
      <c r="AE592" s="84">
        <f t="shared" si="93"/>
        <v>0</v>
      </c>
    </row>
    <row r="593" spans="1:31" hidden="1">
      <c r="A593" s="84"/>
      <c r="B593" s="84"/>
      <c r="C593" s="84"/>
      <c r="D593" s="84"/>
      <c r="F593" s="769">
        <v>432</v>
      </c>
      <c r="G593" s="770" t="s">
        <v>4117</v>
      </c>
      <c r="H593" s="750">
        <v>0</v>
      </c>
      <c r="I593" s="750">
        <v>0</v>
      </c>
      <c r="J593" s="751" t="e">
        <f t="shared" si="94"/>
        <v>#DIV/0!</v>
      </c>
      <c r="K593" s="750">
        <f t="shared" si="95"/>
        <v>0</v>
      </c>
      <c r="L593" s="752">
        <v>0</v>
      </c>
      <c r="M593" s="752">
        <v>0</v>
      </c>
      <c r="O593" s="752">
        <f t="shared" si="96"/>
        <v>0</v>
      </c>
      <c r="P593" s="752">
        <f t="shared" si="97"/>
        <v>0</v>
      </c>
      <c r="Q593" s="752">
        <f t="shared" si="98"/>
        <v>0</v>
      </c>
      <c r="R593" s="753" t="e">
        <f t="shared" si="99"/>
        <v>#DIV/0!</v>
      </c>
      <c r="S593" s="752">
        <f t="shared" si="100"/>
        <v>0</v>
      </c>
      <c r="T593" s="84"/>
      <c r="Z593" s="813">
        <f t="shared" si="91"/>
        <v>0</v>
      </c>
      <c r="AA593" s="814">
        <v>0</v>
      </c>
      <c r="AB593" s="84">
        <f t="shared" si="92"/>
        <v>0</v>
      </c>
      <c r="AE593" s="84">
        <f t="shared" si="93"/>
        <v>0</v>
      </c>
    </row>
    <row r="594" spans="1:31" hidden="1">
      <c r="A594" s="84"/>
      <c r="B594" s="84"/>
      <c r="C594" s="84"/>
      <c r="D594" s="84"/>
      <c r="F594" s="769">
        <v>433</v>
      </c>
      <c r="G594" s="770" t="s">
        <v>4118</v>
      </c>
      <c r="H594" s="750">
        <v>0</v>
      </c>
      <c r="I594" s="750">
        <v>0</v>
      </c>
      <c r="J594" s="751" t="e">
        <f t="shared" si="94"/>
        <v>#DIV/0!</v>
      </c>
      <c r="K594" s="750">
        <f t="shared" si="95"/>
        <v>0</v>
      </c>
      <c r="L594" s="752">
        <v>0</v>
      </c>
      <c r="M594" s="752">
        <v>0</v>
      </c>
      <c r="O594" s="752">
        <f t="shared" si="96"/>
        <v>0</v>
      </c>
      <c r="P594" s="752">
        <f t="shared" si="97"/>
        <v>0</v>
      </c>
      <c r="Q594" s="752">
        <f t="shared" si="98"/>
        <v>0</v>
      </c>
      <c r="R594" s="753" t="e">
        <f t="shared" si="99"/>
        <v>#DIV/0!</v>
      </c>
      <c r="S594" s="752">
        <f t="shared" si="100"/>
        <v>0</v>
      </c>
      <c r="T594" s="84"/>
      <c r="Z594" s="813">
        <f t="shared" si="91"/>
        <v>0</v>
      </c>
      <c r="AA594" s="814">
        <v>0</v>
      </c>
      <c r="AB594" s="84">
        <f t="shared" si="92"/>
        <v>0</v>
      </c>
      <c r="AE594" s="84">
        <f t="shared" si="93"/>
        <v>0</v>
      </c>
    </row>
    <row r="595" spans="1:31" hidden="1">
      <c r="A595" s="84"/>
      <c r="B595" s="84"/>
      <c r="C595" s="84"/>
      <c r="D595" s="84"/>
      <c r="F595" s="769">
        <v>434</v>
      </c>
      <c r="G595" s="770" t="s">
        <v>4119</v>
      </c>
      <c r="H595" s="750">
        <v>0</v>
      </c>
      <c r="I595" s="750">
        <v>0</v>
      </c>
      <c r="J595" s="751" t="e">
        <f t="shared" si="94"/>
        <v>#DIV/0!</v>
      </c>
      <c r="K595" s="750">
        <f t="shared" si="95"/>
        <v>0</v>
      </c>
      <c r="L595" s="752">
        <v>0</v>
      </c>
      <c r="M595" s="752">
        <v>0</v>
      </c>
      <c r="O595" s="752">
        <f t="shared" si="96"/>
        <v>0</v>
      </c>
      <c r="P595" s="752">
        <f t="shared" si="97"/>
        <v>0</v>
      </c>
      <c r="Q595" s="752">
        <f t="shared" si="98"/>
        <v>0</v>
      </c>
      <c r="R595" s="753" t="e">
        <f t="shared" si="99"/>
        <v>#DIV/0!</v>
      </c>
      <c r="S595" s="752">
        <f t="shared" si="100"/>
        <v>0</v>
      </c>
      <c r="T595" s="84"/>
      <c r="Z595" s="813">
        <f t="shared" si="91"/>
        <v>0</v>
      </c>
      <c r="AA595" s="814">
        <v>0</v>
      </c>
      <c r="AB595" s="84">
        <f t="shared" si="92"/>
        <v>0</v>
      </c>
      <c r="AE595" s="84">
        <f t="shared" si="93"/>
        <v>0</v>
      </c>
    </row>
    <row r="596" spans="1:31" hidden="1">
      <c r="A596" s="84"/>
      <c r="B596" s="84"/>
      <c r="C596" s="84"/>
      <c r="D596" s="84"/>
      <c r="F596" s="769">
        <v>435</v>
      </c>
      <c r="G596" s="770" t="s">
        <v>3792</v>
      </c>
      <c r="H596" s="750">
        <v>0</v>
      </c>
      <c r="I596" s="750">
        <v>0</v>
      </c>
      <c r="J596" s="751" t="e">
        <f t="shared" si="94"/>
        <v>#DIV/0!</v>
      </c>
      <c r="K596" s="750">
        <f t="shared" si="95"/>
        <v>0</v>
      </c>
      <c r="L596" s="752">
        <v>0</v>
      </c>
      <c r="M596" s="752">
        <v>0</v>
      </c>
      <c r="O596" s="752">
        <f t="shared" si="96"/>
        <v>0</v>
      </c>
      <c r="P596" s="752">
        <f t="shared" si="97"/>
        <v>0</v>
      </c>
      <c r="Q596" s="752">
        <f t="shared" si="98"/>
        <v>0</v>
      </c>
      <c r="R596" s="753" t="e">
        <f t="shared" si="99"/>
        <v>#DIV/0!</v>
      </c>
      <c r="S596" s="752">
        <f t="shared" si="100"/>
        <v>0</v>
      </c>
      <c r="T596" s="84"/>
      <c r="Z596" s="813">
        <f t="shared" si="91"/>
        <v>0</v>
      </c>
      <c r="AA596" s="814">
        <v>0</v>
      </c>
      <c r="AB596" s="84">
        <f t="shared" si="92"/>
        <v>0</v>
      </c>
      <c r="AE596" s="84">
        <f t="shared" si="93"/>
        <v>0</v>
      </c>
    </row>
    <row r="597" spans="1:31" hidden="1">
      <c r="A597" s="84"/>
      <c r="B597" s="84"/>
      <c r="C597" s="84"/>
      <c r="D597" s="84"/>
      <c r="F597" s="769">
        <v>441</v>
      </c>
      <c r="G597" s="770" t="s">
        <v>4120</v>
      </c>
      <c r="H597" s="750">
        <v>0</v>
      </c>
      <c r="I597" s="750">
        <v>0</v>
      </c>
      <c r="J597" s="751" t="e">
        <f t="shared" si="94"/>
        <v>#DIV/0!</v>
      </c>
      <c r="K597" s="750">
        <f t="shared" si="95"/>
        <v>0</v>
      </c>
      <c r="L597" s="752">
        <v>0</v>
      </c>
      <c r="M597" s="752">
        <v>0</v>
      </c>
      <c r="O597" s="752">
        <f t="shared" si="96"/>
        <v>0</v>
      </c>
      <c r="P597" s="752">
        <f t="shared" si="97"/>
        <v>0</v>
      </c>
      <c r="Q597" s="752">
        <f t="shared" si="98"/>
        <v>0</v>
      </c>
      <c r="R597" s="753" t="e">
        <f t="shared" si="99"/>
        <v>#DIV/0!</v>
      </c>
      <c r="S597" s="752">
        <f t="shared" si="100"/>
        <v>0</v>
      </c>
      <c r="T597" s="84"/>
      <c r="Z597" s="813">
        <f t="shared" si="91"/>
        <v>0</v>
      </c>
      <c r="AA597" s="814">
        <v>0</v>
      </c>
      <c r="AB597" s="84">
        <f t="shared" si="92"/>
        <v>0</v>
      </c>
      <c r="AE597" s="84">
        <f t="shared" si="93"/>
        <v>0</v>
      </c>
    </row>
    <row r="598" spans="1:31" hidden="1">
      <c r="A598" s="84"/>
      <c r="B598" s="84"/>
      <c r="C598" s="84"/>
      <c r="D598" s="84"/>
      <c r="F598" s="769">
        <v>443</v>
      </c>
      <c r="G598" s="770" t="s">
        <v>3797</v>
      </c>
      <c r="H598" s="750">
        <v>0</v>
      </c>
      <c r="I598" s="750">
        <v>0</v>
      </c>
      <c r="J598" s="751" t="e">
        <f t="shared" si="94"/>
        <v>#DIV/0!</v>
      </c>
      <c r="K598" s="750">
        <f t="shared" si="95"/>
        <v>0</v>
      </c>
      <c r="L598" s="752">
        <v>0</v>
      </c>
      <c r="M598" s="752">
        <v>0</v>
      </c>
      <c r="O598" s="752">
        <f t="shared" si="96"/>
        <v>0</v>
      </c>
      <c r="P598" s="752">
        <f t="shared" si="97"/>
        <v>0</v>
      </c>
      <c r="Q598" s="752">
        <f t="shared" si="98"/>
        <v>0</v>
      </c>
      <c r="R598" s="753" t="e">
        <f t="shared" si="99"/>
        <v>#DIV/0!</v>
      </c>
      <c r="S598" s="752">
        <f t="shared" si="100"/>
        <v>0</v>
      </c>
      <c r="T598" s="84"/>
      <c r="Z598" s="813">
        <f t="shared" si="91"/>
        <v>0</v>
      </c>
      <c r="AA598" s="814">
        <v>0</v>
      </c>
      <c r="AB598" s="84">
        <f t="shared" si="92"/>
        <v>0</v>
      </c>
      <c r="AE598" s="84">
        <f t="shared" si="93"/>
        <v>0</v>
      </c>
    </row>
    <row r="599" spans="1:31">
      <c r="A599" s="84"/>
      <c r="B599" s="84"/>
      <c r="C599" s="84"/>
      <c r="D599" s="84"/>
      <c r="E599" s="747" t="s">
        <v>5094</v>
      </c>
      <c r="F599" s="769">
        <v>444</v>
      </c>
      <c r="G599" s="770" t="s">
        <v>3798</v>
      </c>
      <c r="H599" s="750">
        <v>50000</v>
      </c>
      <c r="I599" s="750">
        <v>11913.45</v>
      </c>
      <c r="J599" s="751">
        <f t="shared" si="94"/>
        <v>0.23826900000000001</v>
      </c>
      <c r="K599" s="750">
        <f t="shared" si="95"/>
        <v>38086.550000000003</v>
      </c>
      <c r="L599" s="752">
        <v>0</v>
      </c>
      <c r="M599" s="752">
        <v>0</v>
      </c>
      <c r="O599" s="752">
        <f t="shared" si="96"/>
        <v>0</v>
      </c>
      <c r="P599" s="752">
        <f t="shared" si="97"/>
        <v>50000</v>
      </c>
      <c r="Q599" s="752">
        <f t="shared" si="98"/>
        <v>11913.45</v>
      </c>
      <c r="R599" s="753">
        <f t="shared" si="99"/>
        <v>0.23826900000000001</v>
      </c>
      <c r="S599" s="752">
        <f t="shared" si="100"/>
        <v>38086.550000000003</v>
      </c>
      <c r="T599" s="84"/>
      <c r="Z599" s="813">
        <f t="shared" si="91"/>
        <v>50000</v>
      </c>
      <c r="AA599" s="814">
        <v>150000</v>
      </c>
      <c r="AB599" s="84">
        <f t="shared" si="92"/>
        <v>-100000</v>
      </c>
      <c r="AE599" s="84">
        <f t="shared" si="93"/>
        <v>-100000</v>
      </c>
    </row>
    <row r="600" spans="1:31" ht="30" hidden="1">
      <c r="A600" s="84"/>
      <c r="B600" s="84"/>
      <c r="C600" s="84"/>
      <c r="D600" s="84"/>
      <c r="F600" s="769">
        <v>451</v>
      </c>
      <c r="G600" s="857" t="s">
        <v>1691</v>
      </c>
      <c r="H600" s="750">
        <v>0</v>
      </c>
      <c r="I600" s="750">
        <v>0</v>
      </c>
      <c r="J600" s="751" t="e">
        <f t="shared" si="94"/>
        <v>#DIV/0!</v>
      </c>
      <c r="K600" s="750">
        <f t="shared" si="95"/>
        <v>0</v>
      </c>
      <c r="L600" s="752">
        <v>0</v>
      </c>
      <c r="M600" s="752">
        <v>0</v>
      </c>
      <c r="O600" s="752">
        <f t="shared" si="96"/>
        <v>0</v>
      </c>
      <c r="P600" s="752">
        <f t="shared" si="97"/>
        <v>0</v>
      </c>
      <c r="Q600" s="752">
        <f t="shared" si="98"/>
        <v>0</v>
      </c>
      <c r="R600" s="753" t="e">
        <f t="shared" si="99"/>
        <v>#DIV/0!</v>
      </c>
      <c r="S600" s="752">
        <f t="shared" si="100"/>
        <v>0</v>
      </c>
      <c r="T600" s="84"/>
      <c r="Z600" s="813">
        <f t="shared" si="91"/>
        <v>0</v>
      </c>
      <c r="AA600" s="814">
        <v>0</v>
      </c>
      <c r="AB600" s="84">
        <f t="shared" si="92"/>
        <v>0</v>
      </c>
      <c r="AE600" s="84">
        <f t="shared" si="93"/>
        <v>0</v>
      </c>
    </row>
    <row r="601" spans="1:31" ht="30" hidden="1">
      <c r="A601" s="84"/>
      <c r="B601" s="84"/>
      <c r="C601" s="84"/>
      <c r="D601" s="84"/>
      <c r="F601" s="769">
        <v>4512</v>
      </c>
      <c r="G601" s="857" t="s">
        <v>1700</v>
      </c>
      <c r="H601" s="750">
        <v>0</v>
      </c>
      <c r="I601" s="750">
        <v>0</v>
      </c>
      <c r="J601" s="751" t="e">
        <f t="shared" si="94"/>
        <v>#DIV/0!</v>
      </c>
      <c r="K601" s="750">
        <f t="shared" si="95"/>
        <v>0</v>
      </c>
      <c r="L601" s="752">
        <v>0</v>
      </c>
      <c r="M601" s="752">
        <v>0</v>
      </c>
      <c r="O601" s="752">
        <f t="shared" si="96"/>
        <v>0</v>
      </c>
      <c r="P601" s="752">
        <f t="shared" si="97"/>
        <v>0</v>
      </c>
      <c r="Q601" s="752">
        <f t="shared" si="98"/>
        <v>0</v>
      </c>
      <c r="R601" s="753" t="e">
        <f t="shared" si="99"/>
        <v>#DIV/0!</v>
      </c>
      <c r="S601" s="752">
        <f t="shared" si="100"/>
        <v>0</v>
      </c>
      <c r="T601" s="84"/>
      <c r="Z601" s="813">
        <f t="shared" si="91"/>
        <v>0</v>
      </c>
      <c r="AA601" s="814">
        <v>0</v>
      </c>
      <c r="AB601" s="84">
        <f t="shared" si="92"/>
        <v>0</v>
      </c>
      <c r="AE601" s="84">
        <f t="shared" si="93"/>
        <v>0</v>
      </c>
    </row>
    <row r="602" spans="1:31" ht="30" hidden="1">
      <c r="A602" s="84"/>
      <c r="B602" s="84"/>
      <c r="C602" s="84"/>
      <c r="D602" s="84"/>
      <c r="F602" s="769">
        <v>452</v>
      </c>
      <c r="G602" s="770" t="s">
        <v>4122</v>
      </c>
      <c r="H602" s="750">
        <v>0</v>
      </c>
      <c r="I602" s="750">
        <v>0</v>
      </c>
      <c r="J602" s="751" t="e">
        <f t="shared" si="94"/>
        <v>#DIV/0!</v>
      </c>
      <c r="K602" s="750">
        <f t="shared" si="95"/>
        <v>0</v>
      </c>
      <c r="L602" s="752">
        <v>0</v>
      </c>
      <c r="M602" s="752">
        <v>0</v>
      </c>
      <c r="O602" s="752">
        <f t="shared" si="96"/>
        <v>0</v>
      </c>
      <c r="P602" s="752">
        <f t="shared" si="97"/>
        <v>0</v>
      </c>
      <c r="Q602" s="752">
        <f t="shared" si="98"/>
        <v>0</v>
      </c>
      <c r="R602" s="753" t="e">
        <f t="shared" si="99"/>
        <v>#DIV/0!</v>
      </c>
      <c r="S602" s="752">
        <f t="shared" si="100"/>
        <v>0</v>
      </c>
      <c r="T602" s="84"/>
      <c r="Z602" s="813">
        <f t="shared" si="91"/>
        <v>0</v>
      </c>
      <c r="AA602" s="814">
        <v>0</v>
      </c>
      <c r="AB602" s="84">
        <f t="shared" si="92"/>
        <v>0</v>
      </c>
      <c r="AE602" s="84">
        <f t="shared" si="93"/>
        <v>0</v>
      </c>
    </row>
    <row r="603" spans="1:31" hidden="1">
      <c r="A603" s="84"/>
      <c r="B603" s="84"/>
      <c r="C603" s="84"/>
      <c r="D603" s="84"/>
      <c r="F603" s="769">
        <v>453</v>
      </c>
      <c r="G603" s="770" t="s">
        <v>4123</v>
      </c>
      <c r="H603" s="750">
        <v>0</v>
      </c>
      <c r="I603" s="750">
        <v>0</v>
      </c>
      <c r="J603" s="751" t="e">
        <f t="shared" si="94"/>
        <v>#DIV/0!</v>
      </c>
      <c r="K603" s="750">
        <f t="shared" si="95"/>
        <v>0</v>
      </c>
      <c r="L603" s="752">
        <v>0</v>
      </c>
      <c r="M603" s="752">
        <v>0</v>
      </c>
      <c r="O603" s="752">
        <f t="shared" si="96"/>
        <v>0</v>
      </c>
      <c r="P603" s="752">
        <f t="shared" si="97"/>
        <v>0</v>
      </c>
      <c r="Q603" s="752">
        <f t="shared" si="98"/>
        <v>0</v>
      </c>
      <c r="R603" s="753" t="e">
        <f t="shared" si="99"/>
        <v>#DIV/0!</v>
      </c>
      <c r="S603" s="752">
        <f t="shared" si="100"/>
        <v>0</v>
      </c>
      <c r="T603" s="84"/>
      <c r="Z603" s="813">
        <f t="shared" si="91"/>
        <v>0</v>
      </c>
      <c r="AA603" s="814">
        <v>0</v>
      </c>
      <c r="AB603" s="84">
        <f t="shared" si="92"/>
        <v>0</v>
      </c>
      <c r="AE603" s="84">
        <f t="shared" si="93"/>
        <v>0</v>
      </c>
    </row>
    <row r="604" spans="1:31" hidden="1">
      <c r="A604" s="84"/>
      <c r="B604" s="84"/>
      <c r="C604" s="84"/>
      <c r="D604" s="84"/>
      <c r="F604" s="769">
        <v>454</v>
      </c>
      <c r="G604" s="770" t="s">
        <v>3803</v>
      </c>
      <c r="H604" s="750">
        <v>0</v>
      </c>
      <c r="I604" s="750">
        <v>0</v>
      </c>
      <c r="J604" s="751" t="e">
        <f t="shared" si="94"/>
        <v>#DIV/0!</v>
      </c>
      <c r="K604" s="750">
        <f t="shared" si="95"/>
        <v>0</v>
      </c>
      <c r="L604" s="752">
        <v>0</v>
      </c>
      <c r="M604" s="752">
        <v>0</v>
      </c>
      <c r="O604" s="752">
        <f t="shared" si="96"/>
        <v>0</v>
      </c>
      <c r="P604" s="752">
        <f t="shared" si="97"/>
        <v>0</v>
      </c>
      <c r="Q604" s="752">
        <f t="shared" si="98"/>
        <v>0</v>
      </c>
      <c r="R604" s="753" t="e">
        <f t="shared" si="99"/>
        <v>#DIV/0!</v>
      </c>
      <c r="S604" s="752">
        <f t="shared" si="100"/>
        <v>0</v>
      </c>
      <c r="T604" s="84"/>
      <c r="Z604" s="813">
        <f t="shared" si="91"/>
        <v>0</v>
      </c>
      <c r="AA604" s="814">
        <v>0</v>
      </c>
      <c r="AB604" s="84">
        <f t="shared" si="92"/>
        <v>0</v>
      </c>
      <c r="AE604" s="84">
        <f t="shared" si="93"/>
        <v>0</v>
      </c>
    </row>
    <row r="605" spans="1:31" hidden="1">
      <c r="A605" s="84"/>
      <c r="B605" s="84"/>
      <c r="C605" s="84"/>
      <c r="D605" s="84"/>
      <c r="F605" s="769">
        <v>461</v>
      </c>
      <c r="G605" s="770" t="s">
        <v>4104</v>
      </c>
      <c r="H605" s="750">
        <v>0</v>
      </c>
      <c r="I605" s="750">
        <v>0</v>
      </c>
      <c r="J605" s="751" t="e">
        <f t="shared" si="94"/>
        <v>#DIV/0!</v>
      </c>
      <c r="K605" s="750">
        <f t="shared" si="95"/>
        <v>0</v>
      </c>
      <c r="L605" s="752">
        <v>0</v>
      </c>
      <c r="M605" s="752">
        <v>0</v>
      </c>
      <c r="O605" s="752">
        <f t="shared" si="96"/>
        <v>0</v>
      </c>
      <c r="P605" s="752">
        <f t="shared" si="97"/>
        <v>0</v>
      </c>
      <c r="Q605" s="752">
        <f t="shared" si="98"/>
        <v>0</v>
      </c>
      <c r="R605" s="753" t="e">
        <f t="shared" si="99"/>
        <v>#DIV/0!</v>
      </c>
      <c r="S605" s="752">
        <f t="shared" si="100"/>
        <v>0</v>
      </c>
      <c r="T605" s="84"/>
      <c r="Z605" s="813">
        <f t="shared" si="91"/>
        <v>0</v>
      </c>
      <c r="AA605" s="814">
        <v>0</v>
      </c>
      <c r="AB605" s="84">
        <f t="shared" si="92"/>
        <v>0</v>
      </c>
      <c r="AE605" s="84">
        <f t="shared" si="93"/>
        <v>0</v>
      </c>
    </row>
    <row r="606" spans="1:31" ht="30" hidden="1">
      <c r="A606" s="84"/>
      <c r="B606" s="84"/>
      <c r="C606" s="84"/>
      <c r="D606" s="84"/>
      <c r="F606" s="769">
        <v>462</v>
      </c>
      <c r="G606" s="770" t="s">
        <v>3806</v>
      </c>
      <c r="H606" s="750">
        <v>0</v>
      </c>
      <c r="I606" s="750">
        <v>0</v>
      </c>
      <c r="J606" s="751" t="e">
        <f t="shared" si="94"/>
        <v>#DIV/0!</v>
      </c>
      <c r="K606" s="750">
        <f t="shared" si="95"/>
        <v>0</v>
      </c>
      <c r="L606" s="752">
        <v>0</v>
      </c>
      <c r="M606" s="752">
        <v>0</v>
      </c>
      <c r="O606" s="752">
        <f t="shared" si="96"/>
        <v>0</v>
      </c>
      <c r="P606" s="752">
        <f t="shared" si="97"/>
        <v>0</v>
      </c>
      <c r="Q606" s="752">
        <f t="shared" si="98"/>
        <v>0</v>
      </c>
      <c r="R606" s="753" t="e">
        <f t="shared" si="99"/>
        <v>#DIV/0!</v>
      </c>
      <c r="S606" s="752">
        <f t="shared" si="100"/>
        <v>0</v>
      </c>
      <c r="T606" s="84"/>
      <c r="Z606" s="813">
        <f t="shared" si="91"/>
        <v>0</v>
      </c>
      <c r="AA606" s="814">
        <v>0</v>
      </c>
      <c r="AB606" s="84">
        <f t="shared" si="92"/>
        <v>0</v>
      </c>
      <c r="AE606" s="84">
        <f t="shared" si="93"/>
        <v>0</v>
      </c>
    </row>
    <row r="607" spans="1:31" hidden="1">
      <c r="A607" s="84"/>
      <c r="B607" s="84"/>
      <c r="C607" s="84"/>
      <c r="D607" s="84"/>
      <c r="F607" s="769">
        <v>4631</v>
      </c>
      <c r="G607" s="770" t="s">
        <v>3807</v>
      </c>
      <c r="H607" s="750">
        <v>0</v>
      </c>
      <c r="I607" s="750">
        <v>0</v>
      </c>
      <c r="J607" s="751" t="e">
        <f t="shared" si="94"/>
        <v>#DIV/0!</v>
      </c>
      <c r="K607" s="750">
        <f t="shared" si="95"/>
        <v>0</v>
      </c>
      <c r="L607" s="752">
        <v>0</v>
      </c>
      <c r="M607" s="752">
        <v>0</v>
      </c>
      <c r="O607" s="752">
        <f t="shared" si="96"/>
        <v>0</v>
      </c>
      <c r="P607" s="752">
        <f t="shared" si="97"/>
        <v>0</v>
      </c>
      <c r="Q607" s="752">
        <f t="shared" si="98"/>
        <v>0</v>
      </c>
      <c r="R607" s="753" t="e">
        <f t="shared" si="99"/>
        <v>#DIV/0!</v>
      </c>
      <c r="S607" s="752">
        <f t="shared" si="100"/>
        <v>0</v>
      </c>
      <c r="T607" s="84"/>
      <c r="Z607" s="813">
        <f t="shared" si="91"/>
        <v>0</v>
      </c>
      <c r="AA607" s="814">
        <v>0</v>
      </c>
      <c r="AB607" s="84">
        <f t="shared" si="92"/>
        <v>0</v>
      </c>
      <c r="AE607" s="84">
        <f t="shared" si="93"/>
        <v>0</v>
      </c>
    </row>
    <row r="608" spans="1:31" hidden="1">
      <c r="A608" s="84"/>
      <c r="B608" s="84"/>
      <c r="C608" s="84"/>
      <c r="D608" s="84"/>
      <c r="F608" s="769">
        <v>4632</v>
      </c>
      <c r="G608" s="770" t="s">
        <v>3808</v>
      </c>
      <c r="H608" s="750">
        <v>0</v>
      </c>
      <c r="I608" s="750">
        <v>0</v>
      </c>
      <c r="J608" s="751" t="e">
        <f t="shared" si="94"/>
        <v>#DIV/0!</v>
      </c>
      <c r="K608" s="750">
        <f t="shared" si="95"/>
        <v>0</v>
      </c>
      <c r="L608" s="752">
        <v>0</v>
      </c>
      <c r="M608" s="752">
        <v>0</v>
      </c>
      <c r="O608" s="752">
        <f t="shared" si="96"/>
        <v>0</v>
      </c>
      <c r="P608" s="752">
        <f t="shared" si="97"/>
        <v>0</v>
      </c>
      <c r="Q608" s="752">
        <f t="shared" si="98"/>
        <v>0</v>
      </c>
      <c r="R608" s="753" t="e">
        <f t="shared" si="99"/>
        <v>#DIV/0!</v>
      </c>
      <c r="S608" s="752">
        <f t="shared" si="100"/>
        <v>0</v>
      </c>
      <c r="T608" s="84"/>
      <c r="Z608" s="813">
        <f t="shared" si="91"/>
        <v>0</v>
      </c>
      <c r="AA608" s="814">
        <v>0</v>
      </c>
      <c r="AB608" s="84">
        <f t="shared" si="92"/>
        <v>0</v>
      </c>
      <c r="AE608" s="84">
        <f t="shared" si="93"/>
        <v>0</v>
      </c>
    </row>
    <row r="609" spans="1:31" ht="30" hidden="1">
      <c r="A609" s="84"/>
      <c r="B609" s="84"/>
      <c r="C609" s="84"/>
      <c r="D609" s="84"/>
      <c r="F609" s="769">
        <v>464</v>
      </c>
      <c r="G609" s="770" t="s">
        <v>3809</v>
      </c>
      <c r="H609" s="750">
        <v>0</v>
      </c>
      <c r="I609" s="750">
        <v>0</v>
      </c>
      <c r="J609" s="751" t="e">
        <f t="shared" si="94"/>
        <v>#DIV/0!</v>
      </c>
      <c r="K609" s="750">
        <f t="shared" si="95"/>
        <v>0</v>
      </c>
      <c r="L609" s="752">
        <v>0</v>
      </c>
      <c r="M609" s="752">
        <v>0</v>
      </c>
      <c r="O609" s="752">
        <f t="shared" si="96"/>
        <v>0</v>
      </c>
      <c r="P609" s="752">
        <f t="shared" si="97"/>
        <v>0</v>
      </c>
      <c r="Q609" s="752">
        <f t="shared" si="98"/>
        <v>0</v>
      </c>
      <c r="R609" s="753" t="e">
        <f t="shared" si="99"/>
        <v>#DIV/0!</v>
      </c>
      <c r="S609" s="752">
        <f t="shared" si="100"/>
        <v>0</v>
      </c>
      <c r="T609" s="84"/>
      <c r="Z609" s="813">
        <f t="shared" si="91"/>
        <v>0</v>
      </c>
      <c r="AA609" s="814">
        <v>0</v>
      </c>
      <c r="AB609" s="84">
        <f t="shared" si="92"/>
        <v>0</v>
      </c>
      <c r="AE609" s="84">
        <f t="shared" si="93"/>
        <v>0</v>
      </c>
    </row>
    <row r="610" spans="1:31" hidden="1">
      <c r="A610" s="84"/>
      <c r="B610" s="84"/>
      <c r="C610" s="84"/>
      <c r="D610" s="84"/>
      <c r="F610" s="769">
        <v>465</v>
      </c>
      <c r="G610" s="770" t="s">
        <v>4105</v>
      </c>
      <c r="H610" s="750">
        <v>0</v>
      </c>
      <c r="J610" s="751" t="e">
        <f t="shared" si="94"/>
        <v>#DIV/0!</v>
      </c>
      <c r="K610" s="750">
        <f t="shared" si="95"/>
        <v>0</v>
      </c>
      <c r="L610" s="752">
        <v>0</v>
      </c>
      <c r="M610" s="752">
        <v>0</v>
      </c>
      <c r="O610" s="752">
        <f t="shared" si="96"/>
        <v>0</v>
      </c>
      <c r="P610" s="752">
        <f t="shared" si="97"/>
        <v>0</v>
      </c>
      <c r="Q610" s="752">
        <f t="shared" si="98"/>
        <v>0</v>
      </c>
      <c r="R610" s="753" t="e">
        <f t="shared" si="99"/>
        <v>#DIV/0!</v>
      </c>
      <c r="S610" s="752">
        <f t="shared" si="100"/>
        <v>0</v>
      </c>
      <c r="T610" s="84"/>
      <c r="V610" s="203">
        <v>800000</v>
      </c>
      <c r="X610" s="816">
        <v>179999.14</v>
      </c>
      <c r="Z610" s="813">
        <f t="shared" si="91"/>
        <v>-179999.14</v>
      </c>
      <c r="AA610" s="814">
        <v>4267985.3</v>
      </c>
      <c r="AB610" s="84">
        <f t="shared" si="92"/>
        <v>-4447984.4399999995</v>
      </c>
      <c r="AE610" s="84">
        <f t="shared" si="93"/>
        <v>-4267985.3</v>
      </c>
    </row>
    <row r="611" spans="1:31" hidden="1">
      <c r="A611" s="84"/>
      <c r="B611" s="84"/>
      <c r="C611" s="84"/>
      <c r="D611" s="84"/>
      <c r="F611" s="769">
        <v>472</v>
      </c>
      <c r="G611" s="770" t="s">
        <v>3813</v>
      </c>
      <c r="H611" s="750">
        <v>0</v>
      </c>
      <c r="J611" s="751" t="e">
        <f t="shared" si="94"/>
        <v>#DIV/0!</v>
      </c>
      <c r="K611" s="750">
        <f t="shared" si="95"/>
        <v>0</v>
      </c>
      <c r="L611" s="752">
        <v>0</v>
      </c>
      <c r="M611" s="752">
        <v>0</v>
      </c>
      <c r="O611" s="752">
        <f t="shared" si="96"/>
        <v>0</v>
      </c>
      <c r="P611" s="752">
        <f t="shared" si="97"/>
        <v>0</v>
      </c>
      <c r="Q611" s="752">
        <f t="shared" si="98"/>
        <v>0</v>
      </c>
      <c r="R611" s="753" t="e">
        <f t="shared" si="99"/>
        <v>#DIV/0!</v>
      </c>
      <c r="S611" s="752">
        <f t="shared" si="100"/>
        <v>0</v>
      </c>
      <c r="T611" s="84"/>
      <c r="V611" s="203">
        <f>5570000+14868708.15+80000</f>
        <v>20518708.149999999</v>
      </c>
      <c r="W611" s="203">
        <f>V611-H611</f>
        <v>20518708.149999999</v>
      </c>
      <c r="Y611" s="817">
        <v>2777080.65</v>
      </c>
      <c r="Z611" s="813">
        <f t="shared" si="91"/>
        <v>2777080.65</v>
      </c>
      <c r="AA611" s="814">
        <v>17741627.5</v>
      </c>
      <c r="AB611" s="84">
        <f t="shared" si="92"/>
        <v>-14964546.85</v>
      </c>
      <c r="AE611" s="84">
        <f t="shared" si="93"/>
        <v>-17741627.5</v>
      </c>
    </row>
    <row r="612" spans="1:31" ht="15" hidden="1" customHeight="1">
      <c r="A612" s="84"/>
      <c r="B612" s="84"/>
      <c r="C612" s="84"/>
      <c r="D612" s="84"/>
      <c r="F612" s="769">
        <v>481</v>
      </c>
      <c r="G612" s="770" t="s">
        <v>4124</v>
      </c>
      <c r="H612" s="750">
        <v>0</v>
      </c>
      <c r="I612" s="750">
        <v>0</v>
      </c>
      <c r="J612" s="751" t="e">
        <f t="shared" si="94"/>
        <v>#DIV/0!</v>
      </c>
      <c r="K612" s="750">
        <f t="shared" si="95"/>
        <v>0</v>
      </c>
      <c r="L612" s="752">
        <v>0</v>
      </c>
      <c r="M612" s="752">
        <v>0</v>
      </c>
      <c r="O612" s="752">
        <f t="shared" si="96"/>
        <v>0</v>
      </c>
      <c r="P612" s="752">
        <f t="shared" si="97"/>
        <v>0</v>
      </c>
      <c r="Q612" s="752">
        <f t="shared" si="98"/>
        <v>0</v>
      </c>
      <c r="R612" s="753" t="e">
        <f t="shared" si="99"/>
        <v>#DIV/0!</v>
      </c>
      <c r="S612" s="752">
        <f t="shared" si="100"/>
        <v>0</v>
      </c>
      <c r="T612" s="84"/>
      <c r="Z612" s="813">
        <f t="shared" si="91"/>
        <v>0</v>
      </c>
      <c r="AA612" s="814">
        <v>0</v>
      </c>
      <c r="AB612" s="84">
        <f t="shared" si="92"/>
        <v>0</v>
      </c>
      <c r="AE612" s="84">
        <f t="shared" si="93"/>
        <v>0</v>
      </c>
    </row>
    <row r="613" spans="1:31">
      <c r="A613" s="84"/>
      <c r="B613" s="84"/>
      <c r="C613" s="84"/>
      <c r="D613" s="84"/>
      <c r="E613" s="747" t="s">
        <v>5095</v>
      </c>
      <c r="F613" s="769">
        <v>482</v>
      </c>
      <c r="G613" s="770" t="s">
        <v>4125</v>
      </c>
      <c r="H613" s="750">
        <v>350000</v>
      </c>
      <c r="I613" s="750">
        <v>123008.42</v>
      </c>
      <c r="J613" s="751">
        <f t="shared" si="94"/>
        <v>0.35145262857142856</v>
      </c>
      <c r="K613" s="750">
        <f t="shared" si="95"/>
        <v>226991.58000000002</v>
      </c>
      <c r="L613" s="752">
        <v>0</v>
      </c>
      <c r="M613" s="752">
        <v>0</v>
      </c>
      <c r="O613" s="752">
        <f t="shared" si="96"/>
        <v>0</v>
      </c>
      <c r="P613" s="752">
        <f t="shared" si="97"/>
        <v>350000</v>
      </c>
      <c r="Q613" s="752">
        <f t="shared" si="98"/>
        <v>123008.42</v>
      </c>
      <c r="R613" s="753">
        <f t="shared" si="99"/>
        <v>0.35145262857142856</v>
      </c>
      <c r="S613" s="752">
        <f t="shared" si="100"/>
        <v>226991.58000000002</v>
      </c>
      <c r="T613" s="84"/>
      <c r="Y613" s="817">
        <v>100000</v>
      </c>
      <c r="Z613" s="813">
        <f t="shared" si="91"/>
        <v>450000</v>
      </c>
      <c r="AA613" s="814">
        <v>243000</v>
      </c>
      <c r="AB613" s="84">
        <f t="shared" si="92"/>
        <v>207000</v>
      </c>
      <c r="AE613" s="84">
        <f t="shared" si="93"/>
        <v>107000</v>
      </c>
    </row>
    <row r="614" spans="1:31">
      <c r="A614" s="84"/>
      <c r="B614" s="84"/>
      <c r="C614" s="84"/>
      <c r="E614" s="747" t="s">
        <v>5096</v>
      </c>
      <c r="F614" s="769">
        <v>483</v>
      </c>
      <c r="G614" s="859" t="s">
        <v>4126</v>
      </c>
      <c r="H614" s="750">
        <v>700000</v>
      </c>
      <c r="I614" s="750">
        <v>607452.67000000004</v>
      </c>
      <c r="J614" s="751">
        <f t="shared" si="94"/>
        <v>0.86778952857142866</v>
      </c>
      <c r="K614" s="750">
        <f t="shared" si="95"/>
        <v>92547.329999999958</v>
      </c>
      <c r="L614" s="752">
        <v>0</v>
      </c>
      <c r="M614" s="752">
        <v>0</v>
      </c>
      <c r="O614" s="752">
        <f t="shared" si="96"/>
        <v>0</v>
      </c>
      <c r="P614" s="752">
        <f t="shared" si="97"/>
        <v>700000</v>
      </c>
      <c r="Q614" s="752">
        <f t="shared" si="98"/>
        <v>607452.67000000004</v>
      </c>
      <c r="R614" s="753">
        <f t="shared" si="99"/>
        <v>0.86778952857142866</v>
      </c>
      <c r="S614" s="752">
        <f t="shared" si="100"/>
        <v>92547.329999999958</v>
      </c>
      <c r="T614" s="84"/>
      <c r="Y614" s="817">
        <v>25000</v>
      </c>
      <c r="Z614" s="813">
        <f t="shared" si="91"/>
        <v>725000</v>
      </c>
      <c r="AA614" s="814">
        <v>759522</v>
      </c>
      <c r="AB614" s="84">
        <f t="shared" si="92"/>
        <v>-34522</v>
      </c>
      <c r="AE614" s="84">
        <f t="shared" si="93"/>
        <v>-59522</v>
      </c>
    </row>
    <row r="615" spans="1:31" ht="45">
      <c r="A615" s="84"/>
      <c r="B615" s="84"/>
      <c r="C615" s="84"/>
      <c r="E615" s="747" t="s">
        <v>5097</v>
      </c>
      <c r="F615" s="769">
        <v>484</v>
      </c>
      <c r="G615" s="770" t="s">
        <v>4127</v>
      </c>
      <c r="H615" s="750">
        <v>20000</v>
      </c>
      <c r="I615" s="750">
        <v>0</v>
      </c>
      <c r="J615" s="751">
        <f t="shared" si="94"/>
        <v>0</v>
      </c>
      <c r="K615" s="750">
        <f t="shared" si="95"/>
        <v>20000</v>
      </c>
      <c r="L615" s="752">
        <v>0</v>
      </c>
      <c r="M615" s="752">
        <v>0</v>
      </c>
      <c r="O615" s="752">
        <f t="shared" si="96"/>
        <v>0</v>
      </c>
      <c r="P615" s="752">
        <f t="shared" si="97"/>
        <v>20000</v>
      </c>
      <c r="Q615" s="752">
        <f t="shared" si="98"/>
        <v>0</v>
      </c>
      <c r="R615" s="753">
        <f t="shared" si="99"/>
        <v>0</v>
      </c>
      <c r="S615" s="752">
        <f t="shared" si="100"/>
        <v>20000</v>
      </c>
      <c r="T615" s="84"/>
      <c r="Z615" s="813">
        <f t="shared" si="91"/>
        <v>20000</v>
      </c>
      <c r="AA615" s="814">
        <v>0</v>
      </c>
      <c r="AB615" s="84">
        <f t="shared" si="92"/>
        <v>20000</v>
      </c>
      <c r="AE615" s="84">
        <f t="shared" si="93"/>
        <v>20000</v>
      </c>
    </row>
    <row r="616" spans="1:31" ht="30" hidden="1">
      <c r="A616" s="84"/>
      <c r="B616" s="84"/>
      <c r="C616" s="84"/>
      <c r="F616" s="769">
        <v>485</v>
      </c>
      <c r="G616" s="770" t="s">
        <v>4128</v>
      </c>
      <c r="H616" s="750">
        <v>0</v>
      </c>
      <c r="I616" s="750">
        <v>0</v>
      </c>
      <c r="J616" s="751" t="e">
        <f t="shared" si="94"/>
        <v>#DIV/0!</v>
      </c>
      <c r="K616" s="750">
        <f t="shared" si="95"/>
        <v>0</v>
      </c>
      <c r="L616" s="752">
        <v>0</v>
      </c>
      <c r="M616" s="752">
        <v>0</v>
      </c>
      <c r="O616" s="752">
        <f t="shared" si="96"/>
        <v>0</v>
      </c>
      <c r="P616" s="752">
        <f t="shared" si="97"/>
        <v>0</v>
      </c>
      <c r="Q616" s="752">
        <f t="shared" si="98"/>
        <v>0</v>
      </c>
      <c r="R616" s="753" t="e">
        <f t="shared" si="99"/>
        <v>#DIV/0!</v>
      </c>
      <c r="S616" s="752">
        <f t="shared" si="100"/>
        <v>0</v>
      </c>
      <c r="T616" s="84"/>
      <c r="Z616" s="813">
        <f t="shared" si="91"/>
        <v>0</v>
      </c>
      <c r="AA616" s="814">
        <v>0</v>
      </c>
      <c r="AB616" s="84">
        <f t="shared" si="92"/>
        <v>0</v>
      </c>
      <c r="AE616" s="84">
        <f t="shared" si="93"/>
        <v>0</v>
      </c>
    </row>
    <row r="617" spans="1:31" ht="30" hidden="1">
      <c r="A617" s="84"/>
      <c r="B617" s="84"/>
      <c r="C617" s="84"/>
      <c r="F617" s="769">
        <v>489</v>
      </c>
      <c r="G617" s="770" t="s">
        <v>3821</v>
      </c>
      <c r="H617" s="750">
        <v>0</v>
      </c>
      <c r="I617" s="750">
        <v>0</v>
      </c>
      <c r="J617" s="751" t="e">
        <f t="shared" si="94"/>
        <v>#DIV/0!</v>
      </c>
      <c r="K617" s="750">
        <f t="shared" si="95"/>
        <v>0</v>
      </c>
      <c r="L617" s="752">
        <v>0</v>
      </c>
      <c r="M617" s="752">
        <v>0</v>
      </c>
      <c r="O617" s="752">
        <f t="shared" si="96"/>
        <v>0</v>
      </c>
      <c r="P617" s="752">
        <f t="shared" si="97"/>
        <v>0</v>
      </c>
      <c r="Q617" s="752">
        <f t="shared" si="98"/>
        <v>0</v>
      </c>
      <c r="R617" s="753" t="e">
        <f t="shared" si="99"/>
        <v>#DIV/0!</v>
      </c>
      <c r="S617" s="752">
        <f t="shared" si="100"/>
        <v>0</v>
      </c>
      <c r="T617" s="84"/>
      <c r="Z617" s="813">
        <f t="shared" si="91"/>
        <v>0</v>
      </c>
      <c r="AA617" s="814">
        <v>0</v>
      </c>
      <c r="AB617" s="84">
        <f t="shared" si="92"/>
        <v>0</v>
      </c>
      <c r="AE617" s="84">
        <f t="shared" si="93"/>
        <v>0</v>
      </c>
    </row>
    <row r="618" spans="1:31" ht="30" hidden="1">
      <c r="A618" s="84"/>
      <c r="B618" s="84"/>
      <c r="C618" s="84"/>
      <c r="F618" s="769">
        <v>494</v>
      </c>
      <c r="G618" s="770" t="s">
        <v>4106</v>
      </c>
      <c r="H618" s="750">
        <v>0</v>
      </c>
      <c r="I618" s="750">
        <v>0</v>
      </c>
      <c r="J618" s="751" t="e">
        <f t="shared" si="94"/>
        <v>#DIV/0!</v>
      </c>
      <c r="K618" s="750">
        <f t="shared" si="95"/>
        <v>0</v>
      </c>
      <c r="L618" s="752">
        <v>0</v>
      </c>
      <c r="M618" s="752">
        <v>0</v>
      </c>
      <c r="O618" s="752">
        <f t="shared" si="96"/>
        <v>0</v>
      </c>
      <c r="P618" s="752">
        <f t="shared" si="97"/>
        <v>0</v>
      </c>
      <c r="Q618" s="752">
        <f t="shared" si="98"/>
        <v>0</v>
      </c>
      <c r="R618" s="753" t="e">
        <f t="shared" si="99"/>
        <v>#DIV/0!</v>
      </c>
      <c r="S618" s="752">
        <f t="shared" si="100"/>
        <v>0</v>
      </c>
      <c r="T618" s="84"/>
      <c r="Z618" s="813">
        <f t="shared" si="91"/>
        <v>0</v>
      </c>
      <c r="AA618" s="814">
        <v>0</v>
      </c>
      <c r="AB618" s="84">
        <f t="shared" si="92"/>
        <v>0</v>
      </c>
      <c r="AE618" s="84">
        <f t="shared" si="93"/>
        <v>0</v>
      </c>
    </row>
    <row r="619" spans="1:31" ht="30" hidden="1">
      <c r="A619" s="84"/>
      <c r="B619" s="84"/>
      <c r="C619" s="84"/>
      <c r="F619" s="769">
        <v>495</v>
      </c>
      <c r="G619" s="770" t="s">
        <v>4107</v>
      </c>
      <c r="H619" s="750">
        <v>0</v>
      </c>
      <c r="I619" s="750">
        <v>0</v>
      </c>
      <c r="J619" s="751" t="e">
        <f t="shared" si="94"/>
        <v>#DIV/0!</v>
      </c>
      <c r="K619" s="750">
        <f t="shared" si="95"/>
        <v>0</v>
      </c>
      <c r="L619" s="752">
        <v>0</v>
      </c>
      <c r="M619" s="752">
        <v>0</v>
      </c>
      <c r="O619" s="752">
        <f t="shared" si="96"/>
        <v>0</v>
      </c>
      <c r="P619" s="752">
        <f t="shared" si="97"/>
        <v>0</v>
      </c>
      <c r="Q619" s="752">
        <f t="shared" si="98"/>
        <v>0</v>
      </c>
      <c r="R619" s="753" t="e">
        <f t="shared" si="99"/>
        <v>#DIV/0!</v>
      </c>
      <c r="S619" s="752">
        <f t="shared" si="100"/>
        <v>0</v>
      </c>
      <c r="T619" s="84"/>
      <c r="Z619" s="813">
        <f t="shared" si="91"/>
        <v>0</v>
      </c>
      <c r="AA619" s="814">
        <v>0</v>
      </c>
      <c r="AB619" s="84">
        <f t="shared" si="92"/>
        <v>0</v>
      </c>
      <c r="AE619" s="84">
        <f t="shared" si="93"/>
        <v>0</v>
      </c>
    </row>
    <row r="620" spans="1:31" ht="45" hidden="1">
      <c r="A620" s="84"/>
      <c r="B620" s="84"/>
      <c r="C620" s="84"/>
      <c r="F620" s="769">
        <v>496</v>
      </c>
      <c r="G620" s="770" t="s">
        <v>4108</v>
      </c>
      <c r="H620" s="750">
        <v>0</v>
      </c>
      <c r="I620" s="750">
        <v>0</v>
      </c>
      <c r="J620" s="751" t="e">
        <f t="shared" si="94"/>
        <v>#DIV/0!</v>
      </c>
      <c r="K620" s="750">
        <f t="shared" si="95"/>
        <v>0</v>
      </c>
      <c r="L620" s="752">
        <v>0</v>
      </c>
      <c r="M620" s="752">
        <v>0</v>
      </c>
      <c r="O620" s="752">
        <f t="shared" si="96"/>
        <v>0</v>
      </c>
      <c r="P620" s="752">
        <f t="shared" si="97"/>
        <v>0</v>
      </c>
      <c r="Q620" s="752">
        <f t="shared" si="98"/>
        <v>0</v>
      </c>
      <c r="R620" s="753" t="e">
        <f t="shared" si="99"/>
        <v>#DIV/0!</v>
      </c>
      <c r="S620" s="752">
        <f t="shared" si="100"/>
        <v>0</v>
      </c>
      <c r="T620" s="84"/>
      <c r="Z620" s="813">
        <f t="shared" si="91"/>
        <v>0</v>
      </c>
      <c r="AA620" s="814">
        <v>0</v>
      </c>
      <c r="AB620" s="84">
        <f t="shared" si="92"/>
        <v>0</v>
      </c>
      <c r="AE620" s="84">
        <f t="shared" si="93"/>
        <v>0</v>
      </c>
    </row>
    <row r="621" spans="1:31" hidden="1">
      <c r="A621" s="84"/>
      <c r="B621" s="84"/>
      <c r="C621" s="84"/>
      <c r="D621" s="765">
        <v>112</v>
      </c>
      <c r="F621" s="769">
        <v>49911</v>
      </c>
      <c r="G621" s="770" t="s">
        <v>3823</v>
      </c>
      <c r="H621" s="750">
        <v>0</v>
      </c>
      <c r="I621" s="750">
        <v>0</v>
      </c>
      <c r="J621" s="751" t="e">
        <f t="shared" si="94"/>
        <v>#DIV/0!</v>
      </c>
      <c r="K621" s="750">
        <f t="shared" si="95"/>
        <v>0</v>
      </c>
      <c r="L621" s="752">
        <v>0</v>
      </c>
      <c r="M621" s="752">
        <v>0</v>
      </c>
      <c r="O621" s="752">
        <f t="shared" si="96"/>
        <v>0</v>
      </c>
      <c r="P621" s="752">
        <f t="shared" si="97"/>
        <v>0</v>
      </c>
      <c r="Q621" s="752">
        <f t="shared" si="98"/>
        <v>0</v>
      </c>
      <c r="R621" s="753" t="e">
        <f t="shared" si="99"/>
        <v>#DIV/0!</v>
      </c>
      <c r="S621" s="752">
        <f t="shared" si="100"/>
        <v>0</v>
      </c>
      <c r="T621" s="84"/>
      <c r="Z621" s="813">
        <f t="shared" si="91"/>
        <v>0</v>
      </c>
      <c r="AA621" s="814">
        <v>0</v>
      </c>
      <c r="AB621" s="84">
        <f t="shared" si="92"/>
        <v>0</v>
      </c>
      <c r="AE621" s="84">
        <f t="shared" si="93"/>
        <v>0</v>
      </c>
    </row>
    <row r="622" spans="1:31" hidden="1">
      <c r="A622" s="84"/>
      <c r="B622" s="84"/>
      <c r="C622" s="84"/>
      <c r="D622" s="765">
        <v>112</v>
      </c>
      <c r="F622" s="746">
        <v>49912</v>
      </c>
      <c r="G622" s="862" t="s">
        <v>3825</v>
      </c>
      <c r="H622" s="750">
        <v>0</v>
      </c>
      <c r="I622" s="750">
        <v>0</v>
      </c>
      <c r="J622" s="751" t="e">
        <f t="shared" si="94"/>
        <v>#DIV/0!</v>
      </c>
      <c r="K622" s="750">
        <f t="shared" si="95"/>
        <v>0</v>
      </c>
      <c r="L622" s="752">
        <v>0</v>
      </c>
      <c r="M622" s="752">
        <v>0</v>
      </c>
      <c r="O622" s="752">
        <f t="shared" si="96"/>
        <v>0</v>
      </c>
      <c r="P622" s="752">
        <f t="shared" si="97"/>
        <v>0</v>
      </c>
      <c r="Q622" s="752">
        <f t="shared" si="98"/>
        <v>0</v>
      </c>
      <c r="R622" s="753" t="e">
        <f t="shared" si="99"/>
        <v>#DIV/0!</v>
      </c>
      <c r="S622" s="752">
        <f t="shared" si="100"/>
        <v>0</v>
      </c>
      <c r="T622" s="84"/>
      <c r="Z622" s="813">
        <f t="shared" si="91"/>
        <v>0</v>
      </c>
      <c r="AA622" s="814">
        <v>0</v>
      </c>
      <c r="AB622" s="84">
        <f t="shared" si="92"/>
        <v>0</v>
      </c>
      <c r="AE622" s="84">
        <f t="shared" si="93"/>
        <v>0</v>
      </c>
    </row>
    <row r="623" spans="1:31">
      <c r="A623" s="84"/>
      <c r="B623" s="84"/>
      <c r="C623" s="84"/>
      <c r="E623" s="747" t="s">
        <v>5098</v>
      </c>
      <c r="F623" s="769">
        <v>511</v>
      </c>
      <c r="G623" s="859" t="s">
        <v>4129</v>
      </c>
      <c r="H623" s="750">
        <v>12000000</v>
      </c>
      <c r="I623" s="750">
        <v>1597652.2</v>
      </c>
      <c r="J623" s="751">
        <f t="shared" si="94"/>
        <v>0.13313768333333334</v>
      </c>
      <c r="K623" s="750">
        <f t="shared" si="95"/>
        <v>10402347.800000001</v>
      </c>
      <c r="L623" s="752">
        <f>1500000-1000000</f>
        <v>500000</v>
      </c>
      <c r="M623" s="752">
        <v>0</v>
      </c>
      <c r="O623" s="752">
        <f t="shared" si="96"/>
        <v>500000</v>
      </c>
      <c r="P623" s="752">
        <f t="shared" si="97"/>
        <v>12500000</v>
      </c>
      <c r="Q623" s="752">
        <f t="shared" si="98"/>
        <v>1597652.2</v>
      </c>
      <c r="R623" s="753">
        <f t="shared" si="99"/>
        <v>0.127812176</v>
      </c>
      <c r="S623" s="752">
        <f t="shared" si="100"/>
        <v>10902347.800000001</v>
      </c>
      <c r="T623" s="84"/>
      <c r="V623" s="203">
        <f>1850000+3083960</f>
        <v>4933960</v>
      </c>
      <c r="W623" s="203">
        <f>V623-H623</f>
        <v>-7066040</v>
      </c>
      <c r="Y623" s="817">
        <v>1602000</v>
      </c>
      <c r="Z623" s="813">
        <f t="shared" si="91"/>
        <v>13602000</v>
      </c>
      <c r="AA623" s="814">
        <v>3332000</v>
      </c>
      <c r="AB623" s="84">
        <f t="shared" si="92"/>
        <v>10270000</v>
      </c>
      <c r="AE623" s="84">
        <f t="shared" si="93"/>
        <v>8668000</v>
      </c>
    </row>
    <row r="624" spans="1:31">
      <c r="A624" s="84"/>
      <c r="B624" s="84"/>
      <c r="C624" s="84"/>
      <c r="E624" s="747" t="s">
        <v>5099</v>
      </c>
      <c r="F624" s="769">
        <v>512</v>
      </c>
      <c r="G624" s="859" t="s">
        <v>4130</v>
      </c>
      <c r="H624" s="750">
        <f>4200000+1000000</f>
        <v>5200000</v>
      </c>
      <c r="I624" s="750">
        <f>2615861.98-467884</f>
        <v>2147977.98</v>
      </c>
      <c r="J624" s="751">
        <f t="shared" si="94"/>
        <v>0.41307268846153844</v>
      </c>
      <c r="K624" s="750">
        <f t="shared" si="95"/>
        <v>3052022.02</v>
      </c>
      <c r="L624" s="752">
        <v>0</v>
      </c>
      <c r="M624" s="752">
        <v>467884</v>
      </c>
      <c r="N624" s="753" t="e">
        <f>M624/L624</f>
        <v>#DIV/0!</v>
      </c>
      <c r="O624" s="752">
        <f t="shared" si="96"/>
        <v>-467884</v>
      </c>
      <c r="P624" s="752">
        <f t="shared" si="97"/>
        <v>5200000</v>
      </c>
      <c r="Q624" s="752">
        <f t="shared" si="98"/>
        <v>2615861.98</v>
      </c>
      <c r="R624" s="753">
        <f t="shared" si="99"/>
        <v>0.50305038076923081</v>
      </c>
      <c r="S624" s="752">
        <f t="shared" si="100"/>
        <v>2584138.02</v>
      </c>
      <c r="T624" s="84"/>
      <c r="W624" s="203">
        <f>50000+596160</f>
        <v>646160</v>
      </c>
      <c r="Y624" s="817">
        <v>646160</v>
      </c>
      <c r="Z624" s="813">
        <f t="shared" si="91"/>
        <v>5846160</v>
      </c>
      <c r="AA624" s="814">
        <v>2585000</v>
      </c>
      <c r="AB624" s="84">
        <f t="shared" si="92"/>
        <v>3261160</v>
      </c>
      <c r="AE624" s="84">
        <f t="shared" si="93"/>
        <v>2615000</v>
      </c>
    </row>
    <row r="625" spans="1:31" hidden="1">
      <c r="A625" s="84"/>
      <c r="B625" s="84"/>
      <c r="C625" s="84"/>
      <c r="F625" s="769">
        <v>513</v>
      </c>
      <c r="G625" s="859" t="s">
        <v>4131</v>
      </c>
      <c r="H625" s="750">
        <v>0</v>
      </c>
      <c r="I625" s="750">
        <v>0</v>
      </c>
      <c r="J625" s="751" t="e">
        <f t="shared" si="94"/>
        <v>#DIV/0!</v>
      </c>
      <c r="K625" s="750">
        <f t="shared" si="95"/>
        <v>0</v>
      </c>
      <c r="L625" s="752">
        <v>0</v>
      </c>
      <c r="M625" s="752">
        <v>0</v>
      </c>
      <c r="N625" s="753" t="e">
        <f>M625/L625</f>
        <v>#DIV/0!</v>
      </c>
      <c r="O625" s="752">
        <f t="shared" si="96"/>
        <v>0</v>
      </c>
      <c r="P625" s="752">
        <f t="shared" si="97"/>
        <v>0</v>
      </c>
      <c r="Q625" s="752">
        <f t="shared" si="98"/>
        <v>0</v>
      </c>
      <c r="R625" s="753" t="e">
        <f t="shared" si="99"/>
        <v>#DIV/0!</v>
      </c>
      <c r="S625" s="752">
        <f t="shared" si="100"/>
        <v>0</v>
      </c>
      <c r="T625" s="84"/>
      <c r="Z625" s="813">
        <f t="shared" si="91"/>
        <v>0</v>
      </c>
      <c r="AA625" s="814">
        <v>0</v>
      </c>
      <c r="AB625" s="84">
        <f t="shared" si="92"/>
        <v>0</v>
      </c>
      <c r="AE625" s="84">
        <f t="shared" si="93"/>
        <v>0</v>
      </c>
    </row>
    <row r="626" spans="1:31" hidden="1">
      <c r="A626" s="84"/>
      <c r="B626" s="84"/>
      <c r="C626" s="84"/>
      <c r="F626" s="769">
        <v>514</v>
      </c>
      <c r="G626" s="770" t="s">
        <v>4132</v>
      </c>
      <c r="H626" s="750">
        <v>0</v>
      </c>
      <c r="I626" s="750">
        <v>0</v>
      </c>
      <c r="J626" s="751" t="e">
        <f t="shared" si="94"/>
        <v>#DIV/0!</v>
      </c>
      <c r="K626" s="750">
        <f t="shared" si="95"/>
        <v>0</v>
      </c>
      <c r="L626" s="752">
        <v>0</v>
      </c>
      <c r="M626" s="752">
        <v>0</v>
      </c>
      <c r="N626" s="753" t="e">
        <f>M626/L626</f>
        <v>#DIV/0!</v>
      </c>
      <c r="O626" s="752">
        <f t="shared" si="96"/>
        <v>0</v>
      </c>
      <c r="P626" s="752">
        <f t="shared" si="97"/>
        <v>0</v>
      </c>
      <c r="Q626" s="752">
        <f t="shared" si="98"/>
        <v>0</v>
      </c>
      <c r="R626" s="753" t="e">
        <f t="shared" si="99"/>
        <v>#DIV/0!</v>
      </c>
      <c r="S626" s="752">
        <f t="shared" si="100"/>
        <v>0</v>
      </c>
      <c r="T626" s="84"/>
      <c r="Z626" s="813">
        <f t="shared" si="91"/>
        <v>0</v>
      </c>
      <c r="AA626" s="814">
        <v>0</v>
      </c>
      <c r="AB626" s="84">
        <f t="shared" si="92"/>
        <v>0</v>
      </c>
      <c r="AE626" s="84">
        <f t="shared" si="93"/>
        <v>0</v>
      </c>
    </row>
    <row r="627" spans="1:31">
      <c r="A627" s="84"/>
      <c r="B627" s="84"/>
      <c r="C627" s="84"/>
      <c r="E627" s="747" t="s">
        <v>5100</v>
      </c>
      <c r="F627" s="769">
        <v>515</v>
      </c>
      <c r="G627" s="770" t="s">
        <v>3832</v>
      </c>
      <c r="H627" s="750">
        <v>300000</v>
      </c>
      <c r="I627" s="750">
        <v>0</v>
      </c>
      <c r="K627" s="750">
        <f t="shared" si="95"/>
        <v>300000</v>
      </c>
      <c r="L627" s="752">
        <v>0</v>
      </c>
      <c r="M627" s="752">
        <v>253098</v>
      </c>
      <c r="N627" s="753" t="e">
        <f>M627/L627</f>
        <v>#DIV/0!</v>
      </c>
      <c r="O627" s="752">
        <f t="shared" si="96"/>
        <v>-253098</v>
      </c>
      <c r="P627" s="752">
        <f t="shared" si="97"/>
        <v>300000</v>
      </c>
      <c r="Q627" s="752">
        <f t="shared" si="98"/>
        <v>253098</v>
      </c>
      <c r="R627" s="753">
        <f>Q627/P627</f>
        <v>0.84365999999999997</v>
      </c>
      <c r="S627" s="752">
        <f t="shared" si="100"/>
        <v>46902</v>
      </c>
      <c r="T627" s="84"/>
      <c r="X627" s="816">
        <v>150000</v>
      </c>
      <c r="Z627" s="813">
        <f t="shared" si="91"/>
        <v>150000</v>
      </c>
      <c r="AA627" s="814">
        <v>558000</v>
      </c>
      <c r="AB627" s="84">
        <f t="shared" si="92"/>
        <v>-408000</v>
      </c>
      <c r="AE627" s="84">
        <f t="shared" si="93"/>
        <v>-258000</v>
      </c>
    </row>
    <row r="628" spans="1:31" hidden="1">
      <c r="A628" s="84"/>
      <c r="B628" s="84"/>
      <c r="C628" s="84"/>
      <c r="F628" s="769">
        <v>521</v>
      </c>
      <c r="G628" s="770" t="s">
        <v>4133</v>
      </c>
      <c r="H628" s="750">
        <v>0</v>
      </c>
      <c r="I628" s="750">
        <v>0</v>
      </c>
      <c r="J628" s="751" t="e">
        <f t="shared" si="94"/>
        <v>#DIV/0!</v>
      </c>
      <c r="K628" s="750">
        <f t="shared" si="95"/>
        <v>0</v>
      </c>
      <c r="L628" s="752">
        <v>0</v>
      </c>
      <c r="M628" s="752">
        <v>0</v>
      </c>
      <c r="O628" s="752">
        <f t="shared" si="96"/>
        <v>0</v>
      </c>
      <c r="P628" s="752">
        <f t="shared" si="97"/>
        <v>0</v>
      </c>
      <c r="Q628" s="752">
        <f t="shared" si="98"/>
        <v>0</v>
      </c>
      <c r="R628" s="753" t="e">
        <f t="shared" si="99"/>
        <v>#DIV/0!</v>
      </c>
      <c r="S628" s="752">
        <f t="shared" si="100"/>
        <v>0</v>
      </c>
      <c r="T628" s="84"/>
      <c r="Z628" s="813">
        <f t="shared" si="91"/>
        <v>0</v>
      </c>
      <c r="AA628" s="814">
        <v>0</v>
      </c>
      <c r="AB628" s="84">
        <f t="shared" si="92"/>
        <v>0</v>
      </c>
      <c r="AE628" s="84">
        <f t="shared" si="93"/>
        <v>0</v>
      </c>
    </row>
    <row r="629" spans="1:31" hidden="1">
      <c r="A629" s="84"/>
      <c r="B629" s="84"/>
      <c r="C629" s="84"/>
      <c r="F629" s="769">
        <v>522</v>
      </c>
      <c r="G629" s="770" t="s">
        <v>4134</v>
      </c>
      <c r="H629" s="750">
        <v>0</v>
      </c>
      <c r="I629" s="750">
        <v>0</v>
      </c>
      <c r="J629" s="751" t="e">
        <f t="shared" si="94"/>
        <v>#DIV/0!</v>
      </c>
      <c r="K629" s="750">
        <f t="shared" si="95"/>
        <v>0</v>
      </c>
      <c r="L629" s="752">
        <v>0</v>
      </c>
      <c r="M629" s="752">
        <v>0</v>
      </c>
      <c r="O629" s="752">
        <f t="shared" si="96"/>
        <v>0</v>
      </c>
      <c r="P629" s="752">
        <f t="shared" si="97"/>
        <v>0</v>
      </c>
      <c r="Q629" s="752">
        <f t="shared" si="98"/>
        <v>0</v>
      </c>
      <c r="R629" s="753" t="e">
        <f t="shared" si="99"/>
        <v>#DIV/0!</v>
      </c>
      <c r="S629" s="752">
        <f t="shared" si="100"/>
        <v>0</v>
      </c>
      <c r="T629" s="84"/>
      <c r="Z629" s="813">
        <f t="shared" si="91"/>
        <v>0</v>
      </c>
      <c r="AA629" s="814">
        <v>0</v>
      </c>
      <c r="AB629" s="84">
        <f t="shared" si="92"/>
        <v>0</v>
      </c>
      <c r="AE629" s="84">
        <f t="shared" si="93"/>
        <v>0</v>
      </c>
    </row>
    <row r="630" spans="1:31" hidden="1">
      <c r="A630" s="84"/>
      <c r="B630" s="84"/>
      <c r="C630" s="84"/>
      <c r="D630" s="84"/>
      <c r="F630" s="769">
        <v>523</v>
      </c>
      <c r="G630" s="770" t="s">
        <v>3837</v>
      </c>
      <c r="H630" s="750">
        <v>0</v>
      </c>
      <c r="I630" s="750">
        <v>0</v>
      </c>
      <c r="J630" s="751" t="e">
        <f t="shared" si="94"/>
        <v>#DIV/0!</v>
      </c>
      <c r="K630" s="750">
        <f t="shared" si="95"/>
        <v>0</v>
      </c>
      <c r="L630" s="752">
        <v>0</v>
      </c>
      <c r="M630" s="752">
        <v>0</v>
      </c>
      <c r="O630" s="752">
        <f t="shared" si="96"/>
        <v>0</v>
      </c>
      <c r="P630" s="752">
        <f t="shared" si="97"/>
        <v>0</v>
      </c>
      <c r="Q630" s="752">
        <f t="shared" si="98"/>
        <v>0</v>
      </c>
      <c r="R630" s="753" t="e">
        <f t="shared" si="99"/>
        <v>#DIV/0!</v>
      </c>
      <c r="S630" s="752">
        <f t="shared" si="100"/>
        <v>0</v>
      </c>
      <c r="T630" s="84"/>
      <c r="Z630" s="813">
        <f t="shared" si="91"/>
        <v>0</v>
      </c>
      <c r="AA630" s="814">
        <v>0</v>
      </c>
      <c r="AB630" s="84">
        <f t="shared" si="92"/>
        <v>0</v>
      </c>
      <c r="AE630" s="84">
        <f t="shared" si="93"/>
        <v>0</v>
      </c>
    </row>
    <row r="631" spans="1:31" hidden="1">
      <c r="A631" s="84"/>
      <c r="B631" s="84"/>
      <c r="C631" s="84"/>
      <c r="D631" s="84"/>
      <c r="F631" s="769">
        <v>531</v>
      </c>
      <c r="G631" s="770" t="s">
        <v>4110</v>
      </c>
      <c r="H631" s="750">
        <v>0</v>
      </c>
      <c r="I631" s="750">
        <v>0</v>
      </c>
      <c r="J631" s="751" t="e">
        <f t="shared" si="94"/>
        <v>#DIV/0!</v>
      </c>
      <c r="K631" s="750">
        <f t="shared" si="95"/>
        <v>0</v>
      </c>
      <c r="L631" s="752">
        <v>0</v>
      </c>
      <c r="M631" s="752">
        <v>0</v>
      </c>
      <c r="O631" s="752">
        <f t="shared" si="96"/>
        <v>0</v>
      </c>
      <c r="P631" s="752">
        <f t="shared" si="97"/>
        <v>0</v>
      </c>
      <c r="Q631" s="752">
        <f t="shared" si="98"/>
        <v>0</v>
      </c>
      <c r="R631" s="753" t="e">
        <f t="shared" si="99"/>
        <v>#DIV/0!</v>
      </c>
      <c r="S631" s="752">
        <f t="shared" si="100"/>
        <v>0</v>
      </c>
      <c r="T631" s="84"/>
      <c r="Z631" s="813">
        <f t="shared" si="91"/>
        <v>0</v>
      </c>
      <c r="AA631" s="814">
        <v>0</v>
      </c>
      <c r="AB631" s="84">
        <f t="shared" si="92"/>
        <v>0</v>
      </c>
      <c r="AE631" s="84">
        <f t="shared" si="93"/>
        <v>0</v>
      </c>
    </row>
    <row r="632" spans="1:31" ht="15.75" thickBot="1">
      <c r="A632" s="84"/>
      <c r="B632" s="84"/>
      <c r="C632" s="84"/>
      <c r="D632" s="84"/>
      <c r="E632" s="747" t="s">
        <v>5101</v>
      </c>
      <c r="F632" s="769">
        <v>541</v>
      </c>
      <c r="G632" s="770" t="s">
        <v>4135</v>
      </c>
      <c r="H632" s="750">
        <v>2000000</v>
      </c>
      <c r="I632" s="750">
        <v>446903.67000000016</v>
      </c>
      <c r="J632" s="751">
        <f t="shared" si="94"/>
        <v>0.22345183500000007</v>
      </c>
      <c r="K632" s="750">
        <f t="shared" si="95"/>
        <v>1553096.3299999998</v>
      </c>
      <c r="L632" s="752">
        <v>0</v>
      </c>
      <c r="M632" s="752">
        <v>0</v>
      </c>
      <c r="O632" s="752">
        <f t="shared" si="96"/>
        <v>0</v>
      </c>
      <c r="P632" s="752">
        <f t="shared" si="97"/>
        <v>2000000</v>
      </c>
      <c r="Q632" s="752">
        <f t="shared" si="98"/>
        <v>446903.67000000016</v>
      </c>
      <c r="R632" s="753">
        <f t="shared" si="99"/>
        <v>0.22345183500000007</v>
      </c>
      <c r="S632" s="752">
        <f t="shared" si="100"/>
        <v>1553096.3299999998</v>
      </c>
      <c r="T632" s="84"/>
      <c r="V632" s="203">
        <v>150000</v>
      </c>
      <c r="W632" s="203">
        <f>H632-I632-V632</f>
        <v>1403096.3299999998</v>
      </c>
      <c r="X632" s="816">
        <v>878565.23</v>
      </c>
      <c r="Z632" s="813">
        <f t="shared" si="91"/>
        <v>1121434.77</v>
      </c>
      <c r="AA632" s="814">
        <v>2944947.44</v>
      </c>
      <c r="AB632" s="84">
        <f t="shared" si="92"/>
        <v>-1823512.67</v>
      </c>
      <c r="AE632" s="84">
        <f t="shared" si="93"/>
        <v>-944947.44</v>
      </c>
    </row>
    <row r="633" spans="1:31" hidden="1">
      <c r="A633" s="84"/>
      <c r="B633" s="84"/>
      <c r="C633" s="84"/>
      <c r="D633" s="84"/>
      <c r="F633" s="769">
        <v>542</v>
      </c>
      <c r="G633" s="770" t="s">
        <v>4136</v>
      </c>
      <c r="S633" s="752">
        <f>SUM(H633:L633)</f>
        <v>0</v>
      </c>
      <c r="T633" s="84"/>
      <c r="AB633" s="84">
        <f t="shared" si="92"/>
        <v>0</v>
      </c>
    </row>
    <row r="634" spans="1:31" hidden="1">
      <c r="A634" s="84"/>
      <c r="B634" s="84"/>
      <c r="C634" s="84"/>
      <c r="D634" s="84"/>
      <c r="F634" s="769">
        <v>543</v>
      </c>
      <c r="G634" s="770" t="s">
        <v>3842</v>
      </c>
      <c r="S634" s="752">
        <f>SUM(H634:L634)</f>
        <v>0</v>
      </c>
      <c r="T634" s="84"/>
      <c r="AB634" s="84">
        <f t="shared" si="92"/>
        <v>0</v>
      </c>
    </row>
    <row r="635" spans="1:31" ht="45" hidden="1">
      <c r="A635" s="84"/>
      <c r="B635" s="84"/>
      <c r="C635" s="84"/>
      <c r="D635" s="84"/>
      <c r="F635" s="769">
        <v>551</v>
      </c>
      <c r="G635" s="770" t="s">
        <v>4111</v>
      </c>
      <c r="S635" s="752">
        <f>SUM(H635:L635)</f>
        <v>0</v>
      </c>
      <c r="T635" s="84"/>
      <c r="AB635" s="84">
        <f t="shared" si="92"/>
        <v>0</v>
      </c>
    </row>
    <row r="636" spans="1:31" ht="15.75" hidden="1" thickBot="1">
      <c r="A636" s="84"/>
      <c r="B636" s="84"/>
      <c r="C636" s="84"/>
      <c r="D636" s="84"/>
      <c r="F636" s="772">
        <v>614</v>
      </c>
      <c r="G636" s="859" t="s">
        <v>5391</v>
      </c>
      <c r="H636" s="750">
        <v>0</v>
      </c>
      <c r="L636" s="752">
        <v>0</v>
      </c>
      <c r="P636" s="752">
        <f t="shared" ref="P636" si="101">L636+H636</f>
        <v>0</v>
      </c>
      <c r="S636" s="752">
        <f>SUM(H636:L636)</f>
        <v>0</v>
      </c>
      <c r="T636" s="84"/>
      <c r="AB636" s="84">
        <f t="shared" si="92"/>
        <v>0</v>
      </c>
    </row>
    <row r="637" spans="1:31" ht="15.75" hidden="1" thickBot="1">
      <c r="A637" s="84"/>
      <c r="B637" s="84"/>
      <c r="C637" s="84"/>
      <c r="D637" s="84"/>
      <c r="F637" s="772">
        <v>620</v>
      </c>
      <c r="G637" s="859" t="s">
        <v>89</v>
      </c>
      <c r="S637" s="752">
        <f>SUM(H637:L637)</f>
        <v>0</v>
      </c>
      <c r="T637" s="84"/>
      <c r="AB637" s="84">
        <f t="shared" si="92"/>
        <v>0</v>
      </c>
    </row>
    <row r="638" spans="1:31">
      <c r="A638" s="84"/>
      <c r="B638" s="84"/>
      <c r="C638" s="84"/>
      <c r="D638" s="84"/>
      <c r="E638" s="771"/>
      <c r="F638" s="772"/>
      <c r="G638" s="773" t="s">
        <v>4173</v>
      </c>
      <c r="H638" s="774"/>
      <c r="I638" s="774"/>
      <c r="J638" s="775"/>
      <c r="K638" s="774"/>
      <c r="L638" s="776"/>
      <c r="M638" s="776"/>
      <c r="N638" s="777"/>
      <c r="O638" s="776"/>
      <c r="P638" s="776"/>
      <c r="Q638" s="776"/>
      <c r="R638" s="777"/>
      <c r="S638" s="860"/>
      <c r="T638" s="84"/>
      <c r="AB638" s="84">
        <f t="shared" si="92"/>
        <v>0</v>
      </c>
    </row>
    <row r="639" spans="1:31">
      <c r="A639" s="84"/>
      <c r="B639" s="84"/>
      <c r="C639" s="84"/>
      <c r="D639" s="84"/>
      <c r="E639" s="778"/>
      <c r="F639" s="779" t="s">
        <v>235</v>
      </c>
      <c r="G639" s="780" t="s">
        <v>236</v>
      </c>
      <c r="H639" s="781">
        <f>SUM(H578:H636)</f>
        <v>131478863</v>
      </c>
      <c r="I639" s="781">
        <f>SUM(I578:I632)</f>
        <v>72353628.550000027</v>
      </c>
      <c r="J639" s="782">
        <f t="shared" ref="J639:J656" si="102">I639/H639</f>
        <v>0.55030616251982667</v>
      </c>
      <c r="K639" s="781">
        <f>SUM(K578:K632)</f>
        <v>59125234.449999996</v>
      </c>
      <c r="L639" s="783">
        <v>0</v>
      </c>
      <c r="M639" s="783">
        <v>0</v>
      </c>
      <c r="N639" s="784"/>
      <c r="O639" s="783">
        <f>L639-M639</f>
        <v>0</v>
      </c>
      <c r="P639" s="783">
        <f>H639+L639</f>
        <v>131478863</v>
      </c>
      <c r="Q639" s="783">
        <f>M639+I639</f>
        <v>72353628.550000027</v>
      </c>
      <c r="R639" s="784">
        <f>Q639/P639</f>
        <v>0.55030616251982667</v>
      </c>
      <c r="S639" s="752">
        <f>P639-Q639</f>
        <v>59125234.449999973</v>
      </c>
      <c r="T639" s="84"/>
      <c r="AB639" s="84">
        <f t="shared" si="92"/>
        <v>0</v>
      </c>
    </row>
    <row r="640" spans="1:31" ht="15" hidden="1" customHeight="1">
      <c r="A640" s="84"/>
      <c r="B640" s="84"/>
      <c r="C640" s="84"/>
      <c r="D640" s="84"/>
      <c r="F640" s="779" t="s">
        <v>237</v>
      </c>
      <c r="G640" s="780" t="s">
        <v>238</v>
      </c>
      <c r="J640" s="751" t="e">
        <f t="shared" si="102"/>
        <v>#DIV/0!</v>
      </c>
      <c r="R640" s="753" t="e">
        <f t="shared" ref="R640:R656" si="103">Q640/P640</f>
        <v>#DIV/0!</v>
      </c>
      <c r="S640" s="783" t="e">
        <f t="shared" ref="S640:S654" si="104">SUM(H640:L640)</f>
        <v>#DIV/0!</v>
      </c>
      <c r="T640" s="84"/>
      <c r="AB640" s="84">
        <f t="shared" si="92"/>
        <v>0</v>
      </c>
    </row>
    <row r="641" spans="1:28" ht="15" hidden="1" customHeight="1">
      <c r="A641" s="84"/>
      <c r="B641" s="84"/>
      <c r="C641" s="84"/>
      <c r="D641" s="84"/>
      <c r="F641" s="779" t="s">
        <v>239</v>
      </c>
      <c r="G641" s="780" t="s">
        <v>240</v>
      </c>
      <c r="J641" s="751" t="e">
        <f t="shared" si="102"/>
        <v>#DIV/0!</v>
      </c>
      <c r="R641" s="753" t="e">
        <f t="shared" si="103"/>
        <v>#DIV/0!</v>
      </c>
      <c r="S641" s="783" t="e">
        <f t="shared" si="104"/>
        <v>#DIV/0!</v>
      </c>
      <c r="T641" s="84"/>
      <c r="AB641" s="84">
        <f t="shared" si="92"/>
        <v>0</v>
      </c>
    </row>
    <row r="642" spans="1:28" ht="15" hidden="1" customHeight="1">
      <c r="A642" s="84"/>
      <c r="B642" s="84"/>
      <c r="C642" s="84"/>
      <c r="D642" s="84"/>
      <c r="F642" s="779" t="s">
        <v>241</v>
      </c>
      <c r="G642" s="780" t="s">
        <v>242</v>
      </c>
      <c r="J642" s="751" t="e">
        <f t="shared" si="102"/>
        <v>#DIV/0!</v>
      </c>
      <c r="R642" s="753" t="e">
        <f t="shared" si="103"/>
        <v>#DIV/0!</v>
      </c>
      <c r="S642" s="783" t="e">
        <f t="shared" si="104"/>
        <v>#DIV/0!</v>
      </c>
      <c r="T642" s="84"/>
      <c r="AB642" s="84">
        <f t="shared" ref="AB642:AB706" si="105">Z642-AA642</f>
        <v>0</v>
      </c>
    </row>
    <row r="643" spans="1:28" ht="15" hidden="1" customHeight="1">
      <c r="A643" s="84"/>
      <c r="B643" s="84"/>
      <c r="C643" s="84"/>
      <c r="D643" s="84"/>
      <c r="F643" s="779" t="s">
        <v>243</v>
      </c>
      <c r="G643" s="780" t="s">
        <v>244</v>
      </c>
      <c r="J643" s="751" t="e">
        <f t="shared" si="102"/>
        <v>#DIV/0!</v>
      </c>
      <c r="R643" s="753" t="e">
        <f t="shared" si="103"/>
        <v>#DIV/0!</v>
      </c>
      <c r="S643" s="783" t="e">
        <f t="shared" si="104"/>
        <v>#DIV/0!</v>
      </c>
      <c r="T643" s="84"/>
      <c r="AB643" s="84">
        <f t="shared" si="105"/>
        <v>0</v>
      </c>
    </row>
    <row r="644" spans="1:28" ht="15" customHeight="1">
      <c r="A644" s="84"/>
      <c r="B644" s="84"/>
      <c r="C644" s="84"/>
      <c r="D644" s="84"/>
      <c r="F644" s="779" t="s">
        <v>245</v>
      </c>
      <c r="G644" s="780" t="s">
        <v>246</v>
      </c>
      <c r="H644" s="750">
        <v>0</v>
      </c>
      <c r="I644" s="750">
        <v>0</v>
      </c>
      <c r="L644" s="752">
        <v>0</v>
      </c>
      <c r="P644" s="752">
        <f t="shared" ref="P644:P652" si="106">H644+L644</f>
        <v>0</v>
      </c>
      <c r="Q644" s="752">
        <f t="shared" ref="Q644:Q653" si="107">M644+I644</f>
        <v>0</v>
      </c>
      <c r="R644" s="753" t="e">
        <f t="shared" si="103"/>
        <v>#DIV/0!</v>
      </c>
      <c r="S644" s="783">
        <f t="shared" si="104"/>
        <v>0</v>
      </c>
      <c r="T644" s="84"/>
      <c r="AB644" s="84">
        <f t="shared" si="105"/>
        <v>0</v>
      </c>
    </row>
    <row r="645" spans="1:28" ht="15" hidden="1" customHeight="1">
      <c r="A645" s="84"/>
      <c r="B645" s="84"/>
      <c r="C645" s="84"/>
      <c r="D645" s="84"/>
      <c r="F645" s="779" t="s">
        <v>247</v>
      </c>
      <c r="G645" s="780" t="s">
        <v>4695</v>
      </c>
      <c r="H645" s="750">
        <v>0</v>
      </c>
      <c r="I645" s="750">
        <v>0</v>
      </c>
      <c r="L645" s="752">
        <v>0</v>
      </c>
      <c r="M645" s="752">
        <v>102144.61000000004</v>
      </c>
      <c r="P645" s="752">
        <f t="shared" si="106"/>
        <v>0</v>
      </c>
      <c r="Q645" s="752">
        <f t="shared" si="107"/>
        <v>102144.61000000004</v>
      </c>
      <c r="R645" s="753" t="e">
        <f t="shared" si="103"/>
        <v>#DIV/0!</v>
      </c>
      <c r="S645" s="783">
        <f t="shared" si="104"/>
        <v>0</v>
      </c>
      <c r="T645" s="84"/>
      <c r="AB645" s="84">
        <f t="shared" si="105"/>
        <v>0</v>
      </c>
    </row>
    <row r="646" spans="1:28" ht="30" hidden="1" customHeight="1">
      <c r="A646" s="84"/>
      <c r="B646" s="84"/>
      <c r="C646" s="84"/>
      <c r="D646" s="84"/>
      <c r="F646" s="779" t="s">
        <v>248</v>
      </c>
      <c r="G646" s="780" t="s">
        <v>4694</v>
      </c>
      <c r="J646" s="751" t="e">
        <f t="shared" si="102"/>
        <v>#DIV/0!</v>
      </c>
      <c r="P646" s="752">
        <f t="shared" si="106"/>
        <v>0</v>
      </c>
      <c r="Q646" s="752">
        <f t="shared" si="107"/>
        <v>0</v>
      </c>
      <c r="R646" s="753" t="e">
        <f t="shared" si="103"/>
        <v>#DIV/0!</v>
      </c>
      <c r="S646" s="783" t="e">
        <f t="shared" si="104"/>
        <v>#DIV/0!</v>
      </c>
      <c r="T646" s="84"/>
      <c r="AB646" s="84">
        <f t="shared" si="105"/>
        <v>0</v>
      </c>
    </row>
    <row r="647" spans="1:28" ht="15" customHeight="1">
      <c r="A647" s="84"/>
      <c r="B647" s="84"/>
      <c r="C647" s="84"/>
      <c r="D647" s="84"/>
      <c r="F647" s="779" t="s">
        <v>249</v>
      </c>
      <c r="G647" s="780" t="s">
        <v>58</v>
      </c>
      <c r="H647" s="750">
        <v>0</v>
      </c>
      <c r="I647" s="750">
        <v>0</v>
      </c>
      <c r="L647" s="752">
        <v>0</v>
      </c>
      <c r="P647" s="752">
        <f t="shared" si="106"/>
        <v>0</v>
      </c>
      <c r="Q647" s="752">
        <f t="shared" si="107"/>
        <v>0</v>
      </c>
      <c r="R647" s="753" t="e">
        <f t="shared" si="103"/>
        <v>#DIV/0!</v>
      </c>
      <c r="S647" s="783">
        <f t="shared" si="104"/>
        <v>0</v>
      </c>
      <c r="T647" s="84"/>
      <c r="AB647" s="84">
        <f t="shared" si="105"/>
        <v>0</v>
      </c>
    </row>
    <row r="648" spans="1:28" ht="15" hidden="1" customHeight="1">
      <c r="A648" s="84"/>
      <c r="B648" s="84"/>
      <c r="C648" s="84"/>
      <c r="D648" s="84"/>
      <c r="F648" s="779" t="s">
        <v>250</v>
      </c>
      <c r="G648" s="780" t="s">
        <v>251</v>
      </c>
      <c r="J648" s="751" t="e">
        <f t="shared" si="102"/>
        <v>#DIV/0!</v>
      </c>
      <c r="P648" s="752">
        <f t="shared" si="106"/>
        <v>0</v>
      </c>
      <c r="Q648" s="752">
        <f t="shared" si="107"/>
        <v>0</v>
      </c>
      <c r="R648" s="753" t="e">
        <f t="shared" si="103"/>
        <v>#DIV/0!</v>
      </c>
      <c r="S648" s="783" t="e">
        <f t="shared" si="104"/>
        <v>#DIV/0!</v>
      </c>
      <c r="T648" s="84"/>
      <c r="AB648" s="84">
        <f t="shared" si="105"/>
        <v>0</v>
      </c>
    </row>
    <row r="649" spans="1:28" ht="15" hidden="1" customHeight="1">
      <c r="A649" s="84"/>
      <c r="B649" s="84"/>
      <c r="C649" s="84"/>
      <c r="D649" s="84"/>
      <c r="F649" s="779" t="s">
        <v>252</v>
      </c>
      <c r="G649" s="780" t="s">
        <v>253</v>
      </c>
      <c r="J649" s="751" t="e">
        <f t="shared" si="102"/>
        <v>#DIV/0!</v>
      </c>
      <c r="P649" s="752">
        <f t="shared" si="106"/>
        <v>0</v>
      </c>
      <c r="Q649" s="752">
        <f t="shared" si="107"/>
        <v>0</v>
      </c>
      <c r="R649" s="753" t="e">
        <f t="shared" si="103"/>
        <v>#DIV/0!</v>
      </c>
      <c r="S649" s="783" t="e">
        <f t="shared" si="104"/>
        <v>#DIV/0!</v>
      </c>
      <c r="T649" s="84"/>
      <c r="AB649" s="84">
        <f t="shared" si="105"/>
        <v>0</v>
      </c>
    </row>
    <row r="650" spans="1:28" ht="30" hidden="1" customHeight="1">
      <c r="A650" s="84"/>
      <c r="B650" s="84"/>
      <c r="C650" s="84"/>
      <c r="D650" s="84"/>
      <c r="F650" s="779" t="s">
        <v>254</v>
      </c>
      <c r="G650" s="780" t="s">
        <v>255</v>
      </c>
      <c r="J650" s="751" t="e">
        <f t="shared" si="102"/>
        <v>#DIV/0!</v>
      </c>
      <c r="P650" s="752">
        <f t="shared" si="106"/>
        <v>0</v>
      </c>
      <c r="Q650" s="752">
        <f t="shared" si="107"/>
        <v>0</v>
      </c>
      <c r="R650" s="753" t="e">
        <f t="shared" si="103"/>
        <v>#DIV/0!</v>
      </c>
      <c r="S650" s="783" t="e">
        <f t="shared" si="104"/>
        <v>#DIV/0!</v>
      </c>
      <c r="T650" s="84"/>
      <c r="AB650" s="84">
        <f t="shared" si="105"/>
        <v>0</v>
      </c>
    </row>
    <row r="651" spans="1:28" ht="15" hidden="1" customHeight="1">
      <c r="A651" s="84"/>
      <c r="B651" s="84"/>
      <c r="C651" s="84"/>
      <c r="D651" s="84"/>
      <c r="F651" s="779" t="s">
        <v>256</v>
      </c>
      <c r="G651" s="780" t="s">
        <v>257</v>
      </c>
      <c r="H651" s="750">
        <v>0</v>
      </c>
      <c r="I651" s="750">
        <v>0</v>
      </c>
      <c r="K651" s="750">
        <v>0</v>
      </c>
      <c r="N651" s="753" t="e">
        <f>M651/L651</f>
        <v>#DIV/0!</v>
      </c>
      <c r="O651" s="752">
        <f>L651-M651</f>
        <v>0</v>
      </c>
      <c r="P651" s="752">
        <f t="shared" si="106"/>
        <v>0</v>
      </c>
      <c r="Q651" s="752">
        <f t="shared" si="107"/>
        <v>0</v>
      </c>
      <c r="R651" s="753" t="e">
        <f t="shared" si="103"/>
        <v>#DIV/0!</v>
      </c>
      <c r="S651" s="783">
        <f>P651-Q651</f>
        <v>0</v>
      </c>
      <c r="T651" s="84"/>
      <c r="AB651" s="84">
        <f t="shared" si="105"/>
        <v>0</v>
      </c>
    </row>
    <row r="652" spans="1:28" ht="30" hidden="1" customHeight="1">
      <c r="A652" s="84"/>
      <c r="B652" s="84"/>
      <c r="C652" s="84"/>
      <c r="D652" s="84"/>
      <c r="F652" s="779" t="s">
        <v>258</v>
      </c>
      <c r="G652" s="780" t="s">
        <v>259</v>
      </c>
      <c r="J652" s="751" t="e">
        <f t="shared" si="102"/>
        <v>#DIV/0!</v>
      </c>
      <c r="P652" s="752">
        <f t="shared" si="106"/>
        <v>0</v>
      </c>
      <c r="Q652" s="752">
        <f t="shared" si="107"/>
        <v>0</v>
      </c>
      <c r="R652" s="753" t="e">
        <f t="shared" si="103"/>
        <v>#DIV/0!</v>
      </c>
      <c r="S652" s="783" t="e">
        <f t="shared" si="104"/>
        <v>#DIV/0!</v>
      </c>
      <c r="T652" s="84"/>
      <c r="AB652" s="84">
        <f t="shared" si="105"/>
        <v>0</v>
      </c>
    </row>
    <row r="653" spans="1:28" ht="30" customHeight="1">
      <c r="A653" s="84"/>
      <c r="B653" s="84"/>
      <c r="C653" s="84"/>
      <c r="D653" s="84"/>
      <c r="F653" s="779">
        <v>13</v>
      </c>
      <c r="G653" s="780" t="s">
        <v>5520</v>
      </c>
      <c r="H653" s="750">
        <v>0</v>
      </c>
      <c r="I653" s="750">
        <v>0</v>
      </c>
      <c r="L653" s="752">
        <f>L589+L590+3000000+L587+L624+L623+L591+L586</f>
        <v>19952693</v>
      </c>
      <c r="M653" s="752">
        <f>SUM(M624:M627)</f>
        <v>720982</v>
      </c>
      <c r="P653" s="752">
        <f>H653+L653</f>
        <v>19952693</v>
      </c>
      <c r="Q653" s="752">
        <f t="shared" si="107"/>
        <v>720982</v>
      </c>
      <c r="R653" s="753">
        <f t="shared" si="103"/>
        <v>3.613457090729557E-2</v>
      </c>
      <c r="S653" s="783">
        <f t="shared" si="104"/>
        <v>19952693</v>
      </c>
      <c r="T653" s="84"/>
      <c r="AB653" s="84">
        <f t="shared" si="105"/>
        <v>0</v>
      </c>
    </row>
    <row r="654" spans="1:28" ht="15.75" hidden="1" customHeight="1" thickBot="1">
      <c r="A654" s="84"/>
      <c r="B654" s="84"/>
      <c r="C654" s="84"/>
      <c r="D654" s="84"/>
      <c r="F654" s="779" t="s">
        <v>262</v>
      </c>
      <c r="G654" s="780" t="s">
        <v>263</v>
      </c>
      <c r="H654" s="781"/>
      <c r="I654" s="781"/>
      <c r="J654" s="782" t="e">
        <f t="shared" si="102"/>
        <v>#DIV/0!</v>
      </c>
      <c r="K654" s="781"/>
      <c r="L654" s="783"/>
      <c r="M654" s="783"/>
      <c r="N654" s="784"/>
      <c r="O654" s="783"/>
      <c r="P654" s="783"/>
      <c r="Q654" s="783"/>
      <c r="R654" s="784" t="e">
        <f t="shared" si="103"/>
        <v>#DIV/0!</v>
      </c>
      <c r="S654" s="783" t="e">
        <f t="shared" si="104"/>
        <v>#DIV/0!</v>
      </c>
      <c r="T654" s="84"/>
      <c r="AB654" s="84">
        <f t="shared" si="105"/>
        <v>0</v>
      </c>
    </row>
    <row r="655" spans="1:28" ht="15.75" customHeight="1" thickBot="1">
      <c r="A655" s="84"/>
      <c r="B655" s="84"/>
      <c r="C655" s="84"/>
      <c r="D655" s="84"/>
      <c r="F655" s="916" t="s">
        <v>260</v>
      </c>
      <c r="G655" s="900" t="s">
        <v>261</v>
      </c>
      <c r="H655" s="781"/>
      <c r="I655" s="781"/>
      <c r="J655" s="782"/>
      <c r="K655" s="781"/>
      <c r="L655" s="783">
        <f>68613</f>
        <v>68613</v>
      </c>
      <c r="M655" s="783"/>
      <c r="N655" s="784"/>
      <c r="O655" s="783"/>
      <c r="P655" s="783"/>
      <c r="Q655" s="783"/>
      <c r="R655" s="784"/>
      <c r="S655" s="783"/>
      <c r="T655" s="84"/>
    </row>
    <row r="656" spans="1:28" ht="15.75" thickBot="1">
      <c r="A656" s="84"/>
      <c r="B656" s="84"/>
      <c r="C656" s="84"/>
      <c r="D656" s="84"/>
      <c r="G656" s="785" t="s">
        <v>4157</v>
      </c>
      <c r="H656" s="786">
        <f>SUM(H639:H651)</f>
        <v>131478863</v>
      </c>
      <c r="I656" s="786">
        <f t="shared" ref="I656:Q656" si="108">SUM(I639:I654)</f>
        <v>72353628.550000027</v>
      </c>
      <c r="J656" s="787">
        <f t="shared" si="102"/>
        <v>0.55030616251982667</v>
      </c>
      <c r="K656" s="786">
        <f t="shared" si="108"/>
        <v>59125234.449999996</v>
      </c>
      <c r="L656" s="788">
        <f>SUM(L639:L655)</f>
        <v>20021306</v>
      </c>
      <c r="M656" s="788">
        <f t="shared" si="108"/>
        <v>823126.6100000001</v>
      </c>
      <c r="N656" s="789"/>
      <c r="O656" s="788">
        <f>SUM(O639:O654)</f>
        <v>0</v>
      </c>
      <c r="P656" s="788">
        <f>SUM(P639:P653)</f>
        <v>151431556</v>
      </c>
      <c r="Q656" s="788">
        <f t="shared" si="108"/>
        <v>73176755.160000026</v>
      </c>
      <c r="R656" s="789">
        <f t="shared" si="103"/>
        <v>0.48323319850190288</v>
      </c>
      <c r="S656" s="788">
        <f>S639+S651</f>
        <v>59125234.449999973</v>
      </c>
      <c r="T656" s="84"/>
      <c r="AB656" s="84">
        <f t="shared" si="105"/>
        <v>0</v>
      </c>
    </row>
    <row r="657" spans="1:28" ht="28.5" collapsed="1">
      <c r="A657" s="84"/>
      <c r="B657" s="84"/>
      <c r="C657" s="84"/>
      <c r="D657" s="84"/>
      <c r="E657" s="771"/>
      <c r="F657" s="772"/>
      <c r="G657" s="790" t="s">
        <v>4143</v>
      </c>
      <c r="H657" s="791"/>
      <c r="I657" s="792"/>
      <c r="J657" s="793"/>
      <c r="K657" s="792"/>
      <c r="L657" s="794"/>
      <c r="M657" s="795"/>
      <c r="N657" s="796"/>
      <c r="O657" s="795"/>
      <c r="P657" s="795"/>
      <c r="Q657" s="795"/>
      <c r="R657" s="796"/>
      <c r="S657" s="861"/>
      <c r="T657" s="84"/>
      <c r="AB657" s="84">
        <f t="shared" si="105"/>
        <v>0</v>
      </c>
    </row>
    <row r="658" spans="1:28">
      <c r="A658" s="84"/>
      <c r="B658" s="84"/>
      <c r="C658" s="84"/>
      <c r="D658" s="84"/>
      <c r="E658" s="778"/>
      <c r="F658" s="779" t="s">
        <v>235</v>
      </c>
      <c r="G658" s="780" t="s">
        <v>236</v>
      </c>
      <c r="H658" s="781">
        <f>H639</f>
        <v>131478863</v>
      </c>
      <c r="I658" s="781">
        <f>SUM(I578:I637)</f>
        <v>72353628.550000027</v>
      </c>
      <c r="J658" s="782">
        <f>I658/H658</f>
        <v>0.55030616251982667</v>
      </c>
      <c r="K658" s="781">
        <f>SUM(K578:K637)</f>
        <v>59125234.449999996</v>
      </c>
      <c r="L658" s="783">
        <f>L639</f>
        <v>0</v>
      </c>
      <c r="M658" s="783">
        <f>M639</f>
        <v>0</v>
      </c>
      <c r="N658" s="784"/>
      <c r="O658" s="783">
        <f>O639</f>
        <v>0</v>
      </c>
      <c r="P658" s="783">
        <f t="shared" ref="P658:P672" si="109">H658+L658</f>
        <v>131478863</v>
      </c>
      <c r="Q658" s="783">
        <f>Q639</f>
        <v>72353628.550000027</v>
      </c>
      <c r="R658" s="784">
        <f>Q658/P658</f>
        <v>0.55030616251982667</v>
      </c>
      <c r="S658" s="783">
        <f>SUM(S578:S637)</f>
        <v>78323413.839999989</v>
      </c>
      <c r="T658" s="84"/>
      <c r="AB658" s="84">
        <f t="shared" si="105"/>
        <v>0</v>
      </c>
    </row>
    <row r="659" spans="1:28" hidden="1">
      <c r="A659" s="84"/>
      <c r="B659" s="84"/>
      <c r="C659" s="84"/>
      <c r="D659" s="84"/>
      <c r="F659" s="779" t="s">
        <v>237</v>
      </c>
      <c r="G659" s="780" t="s">
        <v>238</v>
      </c>
      <c r="P659" s="752">
        <f t="shared" si="109"/>
        <v>0</v>
      </c>
      <c r="S659" s="783">
        <f t="shared" ref="S659:S673" si="110">SUM(H659:L659)</f>
        <v>0</v>
      </c>
      <c r="T659" s="84"/>
      <c r="AB659" s="84">
        <f t="shared" si="105"/>
        <v>0</v>
      </c>
    </row>
    <row r="660" spans="1:28" hidden="1">
      <c r="A660" s="84"/>
      <c r="B660" s="84"/>
      <c r="C660" s="84"/>
      <c r="D660" s="84"/>
      <c r="F660" s="779" t="s">
        <v>239</v>
      </c>
      <c r="G660" s="780" t="s">
        <v>240</v>
      </c>
      <c r="P660" s="752">
        <f t="shared" si="109"/>
        <v>0</v>
      </c>
      <c r="S660" s="783">
        <f t="shared" si="110"/>
        <v>0</v>
      </c>
      <c r="T660" s="84"/>
      <c r="AB660" s="84">
        <f t="shared" si="105"/>
        <v>0</v>
      </c>
    </row>
    <row r="661" spans="1:28" hidden="1">
      <c r="A661" s="84"/>
      <c r="B661" s="84"/>
      <c r="C661" s="84"/>
      <c r="D661" s="84"/>
      <c r="F661" s="779" t="s">
        <v>241</v>
      </c>
      <c r="G661" s="780" t="s">
        <v>242</v>
      </c>
      <c r="P661" s="752">
        <f t="shared" si="109"/>
        <v>0</v>
      </c>
      <c r="S661" s="783">
        <f t="shared" si="110"/>
        <v>0</v>
      </c>
      <c r="T661" s="84"/>
      <c r="AB661" s="84">
        <f t="shared" si="105"/>
        <v>0</v>
      </c>
    </row>
    <row r="662" spans="1:28" hidden="1">
      <c r="A662" s="84"/>
      <c r="B662" s="84"/>
      <c r="C662" s="84"/>
      <c r="D662" s="84"/>
      <c r="F662" s="779" t="s">
        <v>243</v>
      </c>
      <c r="G662" s="780" t="s">
        <v>244</v>
      </c>
      <c r="P662" s="752">
        <f t="shared" si="109"/>
        <v>0</v>
      </c>
      <c r="S662" s="783">
        <f t="shared" si="110"/>
        <v>0</v>
      </c>
      <c r="T662" s="84"/>
      <c r="AB662" s="84">
        <f t="shared" si="105"/>
        <v>0</v>
      </c>
    </row>
    <row r="663" spans="1:28">
      <c r="A663" s="84"/>
      <c r="B663" s="84"/>
      <c r="F663" s="779" t="s">
        <v>245</v>
      </c>
      <c r="G663" s="780" t="s">
        <v>246</v>
      </c>
      <c r="H663" s="750">
        <v>0</v>
      </c>
      <c r="I663" s="750">
        <v>0</v>
      </c>
      <c r="L663" s="752">
        <f>L644</f>
        <v>0</v>
      </c>
      <c r="M663" s="752">
        <f>M644</f>
        <v>0</v>
      </c>
      <c r="N663" s="753" t="e">
        <f t="shared" ref="N663:N674" si="111">M663/L663</f>
        <v>#DIV/0!</v>
      </c>
      <c r="P663" s="752">
        <f t="shared" si="109"/>
        <v>0</v>
      </c>
      <c r="Q663" s="752">
        <f t="shared" ref="Q663:Q672" si="112">Q644</f>
        <v>0</v>
      </c>
      <c r="R663" s="753" t="e">
        <f t="shared" ref="R663:R672" si="113">Q663/P663</f>
        <v>#DIV/0!</v>
      </c>
      <c r="S663" s="783">
        <f t="shared" si="110"/>
        <v>0</v>
      </c>
      <c r="T663" s="84"/>
      <c r="AB663" s="84">
        <f t="shared" si="105"/>
        <v>0</v>
      </c>
    </row>
    <row r="664" spans="1:28" hidden="1">
      <c r="A664" s="84"/>
      <c r="B664" s="84"/>
      <c r="F664" s="779" t="s">
        <v>247</v>
      </c>
      <c r="G664" s="780" t="s">
        <v>4695</v>
      </c>
      <c r="H664" s="750">
        <v>0</v>
      </c>
      <c r="I664" s="750">
        <v>0</v>
      </c>
      <c r="L664" s="752">
        <f>L645</f>
        <v>0</v>
      </c>
      <c r="M664" s="752">
        <f>M645</f>
        <v>102144.61000000004</v>
      </c>
      <c r="N664" s="753" t="e">
        <f t="shared" si="111"/>
        <v>#DIV/0!</v>
      </c>
      <c r="P664" s="752">
        <f t="shared" si="109"/>
        <v>0</v>
      </c>
      <c r="Q664" s="752">
        <f t="shared" si="112"/>
        <v>102144.61000000004</v>
      </c>
      <c r="R664" s="753" t="e">
        <f t="shared" si="113"/>
        <v>#DIV/0!</v>
      </c>
      <c r="S664" s="783">
        <f t="shared" si="110"/>
        <v>0</v>
      </c>
      <c r="T664" s="84"/>
      <c r="AB664" s="84">
        <f t="shared" si="105"/>
        <v>0</v>
      </c>
    </row>
    <row r="665" spans="1:28" ht="30" hidden="1">
      <c r="A665" s="84"/>
      <c r="B665" s="84"/>
      <c r="F665" s="779" t="s">
        <v>248</v>
      </c>
      <c r="G665" s="780" t="s">
        <v>4694</v>
      </c>
      <c r="N665" s="753" t="e">
        <f t="shared" si="111"/>
        <v>#DIV/0!</v>
      </c>
      <c r="P665" s="752">
        <f t="shared" si="109"/>
        <v>0</v>
      </c>
      <c r="Q665" s="752">
        <f t="shared" si="112"/>
        <v>0</v>
      </c>
      <c r="R665" s="753" t="e">
        <f t="shared" si="113"/>
        <v>#DIV/0!</v>
      </c>
      <c r="S665" s="783">
        <f t="shared" si="110"/>
        <v>0</v>
      </c>
      <c r="T665" s="84"/>
      <c r="AB665" s="84">
        <f t="shared" si="105"/>
        <v>0</v>
      </c>
    </row>
    <row r="666" spans="1:28" ht="15.75" thickBot="1">
      <c r="A666" s="84"/>
      <c r="B666" s="84"/>
      <c r="F666" s="779" t="s">
        <v>249</v>
      </c>
      <c r="G666" s="780" t="s">
        <v>58</v>
      </c>
      <c r="H666" s="750">
        <f>H647</f>
        <v>0</v>
      </c>
      <c r="I666" s="750">
        <v>0</v>
      </c>
      <c r="L666" s="752">
        <f>L647</f>
        <v>0</v>
      </c>
      <c r="M666" s="752">
        <f>M647</f>
        <v>0</v>
      </c>
      <c r="N666" s="753" t="e">
        <f t="shared" si="111"/>
        <v>#DIV/0!</v>
      </c>
      <c r="O666" s="752">
        <f>O647</f>
        <v>0</v>
      </c>
      <c r="P666" s="752">
        <f t="shared" si="109"/>
        <v>0</v>
      </c>
      <c r="Q666" s="752">
        <f t="shared" si="112"/>
        <v>0</v>
      </c>
      <c r="R666" s="753" t="e">
        <f t="shared" si="113"/>
        <v>#DIV/0!</v>
      </c>
      <c r="S666" s="783">
        <f t="shared" si="110"/>
        <v>0</v>
      </c>
      <c r="T666" s="84"/>
      <c r="AB666" s="84">
        <f t="shared" si="105"/>
        <v>0</v>
      </c>
    </row>
    <row r="667" spans="1:28" hidden="1">
      <c r="A667" s="84"/>
      <c r="B667" s="84"/>
      <c r="F667" s="779" t="s">
        <v>250</v>
      </c>
      <c r="G667" s="780" t="s">
        <v>251</v>
      </c>
      <c r="N667" s="753" t="e">
        <f t="shared" si="111"/>
        <v>#DIV/0!</v>
      </c>
      <c r="P667" s="752">
        <f t="shared" si="109"/>
        <v>0</v>
      </c>
      <c r="Q667" s="752">
        <f t="shared" si="112"/>
        <v>0</v>
      </c>
      <c r="R667" s="753" t="e">
        <f t="shared" si="113"/>
        <v>#DIV/0!</v>
      </c>
      <c r="S667" s="783">
        <f t="shared" si="110"/>
        <v>0</v>
      </c>
      <c r="T667" s="84"/>
      <c r="AB667" s="84">
        <f t="shared" si="105"/>
        <v>0</v>
      </c>
    </row>
    <row r="668" spans="1:28" hidden="1">
      <c r="A668" s="84"/>
      <c r="B668" s="84"/>
      <c r="F668" s="779" t="s">
        <v>252</v>
      </c>
      <c r="G668" s="780" t="s">
        <v>253</v>
      </c>
      <c r="N668" s="753" t="e">
        <f t="shared" si="111"/>
        <v>#DIV/0!</v>
      </c>
      <c r="P668" s="752">
        <f t="shared" si="109"/>
        <v>0</v>
      </c>
      <c r="Q668" s="752">
        <f t="shared" si="112"/>
        <v>0</v>
      </c>
      <c r="R668" s="753" t="e">
        <f t="shared" si="113"/>
        <v>#DIV/0!</v>
      </c>
      <c r="S668" s="783">
        <f t="shared" si="110"/>
        <v>0</v>
      </c>
      <c r="T668" s="84"/>
      <c r="AB668" s="84">
        <f t="shared" si="105"/>
        <v>0</v>
      </c>
    </row>
    <row r="669" spans="1:28" ht="30" hidden="1">
      <c r="A669" s="84"/>
      <c r="B669" s="84"/>
      <c r="F669" s="779" t="s">
        <v>254</v>
      </c>
      <c r="G669" s="780" t="s">
        <v>255</v>
      </c>
      <c r="N669" s="753" t="e">
        <f t="shared" si="111"/>
        <v>#DIV/0!</v>
      </c>
      <c r="P669" s="752">
        <f t="shared" si="109"/>
        <v>0</v>
      </c>
      <c r="Q669" s="752">
        <f t="shared" si="112"/>
        <v>0</v>
      </c>
      <c r="R669" s="753" t="e">
        <f t="shared" si="113"/>
        <v>#DIV/0!</v>
      </c>
      <c r="S669" s="783">
        <f t="shared" si="110"/>
        <v>0</v>
      </c>
      <c r="T669" s="84"/>
      <c r="AB669" s="84">
        <f t="shared" si="105"/>
        <v>0</v>
      </c>
    </row>
    <row r="670" spans="1:28" hidden="1">
      <c r="A670" s="84"/>
      <c r="B670" s="84"/>
      <c r="F670" s="779" t="s">
        <v>256</v>
      </c>
      <c r="G670" s="780" t="s">
        <v>257</v>
      </c>
      <c r="H670" s="750">
        <f>H651</f>
        <v>0</v>
      </c>
      <c r="L670" s="752">
        <f>L651</f>
        <v>0</v>
      </c>
      <c r="M670" s="752">
        <f>M651</f>
        <v>0</v>
      </c>
      <c r="O670" s="752">
        <f>O651</f>
        <v>0</v>
      </c>
      <c r="P670" s="752">
        <f t="shared" si="109"/>
        <v>0</v>
      </c>
      <c r="Q670" s="752">
        <f t="shared" si="112"/>
        <v>0</v>
      </c>
      <c r="S670" s="783">
        <f t="shared" si="110"/>
        <v>0</v>
      </c>
      <c r="T670" s="84"/>
      <c r="AB670" s="84">
        <f t="shared" si="105"/>
        <v>0</v>
      </c>
    </row>
    <row r="671" spans="1:28" ht="30" hidden="1">
      <c r="A671" s="84"/>
      <c r="B671" s="84"/>
      <c r="F671" s="779" t="s">
        <v>258</v>
      </c>
      <c r="G671" s="780" t="s">
        <v>259</v>
      </c>
      <c r="N671" s="753" t="e">
        <f t="shared" si="111"/>
        <v>#DIV/0!</v>
      </c>
      <c r="P671" s="752">
        <f t="shared" si="109"/>
        <v>0</v>
      </c>
      <c r="Q671" s="752">
        <f t="shared" si="112"/>
        <v>0</v>
      </c>
      <c r="R671" s="753" t="e">
        <f t="shared" si="113"/>
        <v>#DIV/0!</v>
      </c>
      <c r="S671" s="783">
        <f t="shared" si="110"/>
        <v>0</v>
      </c>
      <c r="T671" s="84"/>
      <c r="AB671" s="84">
        <f t="shared" si="105"/>
        <v>0</v>
      </c>
    </row>
    <row r="672" spans="1:28" ht="30.75" hidden="1" thickBot="1">
      <c r="A672" s="84"/>
      <c r="B672" s="84"/>
      <c r="F672" s="779" t="s">
        <v>260</v>
      </c>
      <c r="G672" s="780" t="s">
        <v>261</v>
      </c>
      <c r="H672" s="750">
        <v>0</v>
      </c>
      <c r="I672" s="750">
        <v>0</v>
      </c>
      <c r="L672" s="752">
        <f>L653</f>
        <v>19952693</v>
      </c>
      <c r="M672" s="752">
        <f>M653</f>
        <v>720982</v>
      </c>
      <c r="N672" s="753">
        <f t="shared" si="111"/>
        <v>3.613457090729557E-2</v>
      </c>
      <c r="P672" s="752">
        <f t="shared" si="109"/>
        <v>19952693</v>
      </c>
      <c r="Q672" s="752">
        <f t="shared" si="112"/>
        <v>720982</v>
      </c>
      <c r="R672" s="753">
        <f t="shared" si="113"/>
        <v>3.613457090729557E-2</v>
      </c>
      <c r="S672" s="783">
        <f t="shared" si="110"/>
        <v>19952693</v>
      </c>
      <c r="T672" s="84"/>
      <c r="AB672" s="84">
        <f t="shared" si="105"/>
        <v>0</v>
      </c>
    </row>
    <row r="673" spans="1:28" ht="15.75" hidden="1" thickBot="1">
      <c r="A673" s="84"/>
      <c r="B673" s="84"/>
      <c r="F673" s="779" t="s">
        <v>262</v>
      </c>
      <c r="G673" s="780" t="s">
        <v>263</v>
      </c>
      <c r="H673" s="781"/>
      <c r="I673" s="781"/>
      <c r="J673" s="782"/>
      <c r="K673" s="781"/>
      <c r="L673" s="783"/>
      <c r="M673" s="783"/>
      <c r="N673" s="784"/>
      <c r="O673" s="783"/>
      <c r="P673" s="783"/>
      <c r="Q673" s="783"/>
      <c r="R673" s="784"/>
      <c r="S673" s="783">
        <f t="shared" si="110"/>
        <v>0</v>
      </c>
      <c r="T673" s="84"/>
      <c r="AB673" s="84">
        <f t="shared" si="105"/>
        <v>0</v>
      </c>
    </row>
    <row r="674" spans="1:28" ht="15.75" collapsed="1" thickBot="1">
      <c r="A674" s="84"/>
      <c r="B674" s="84"/>
      <c r="G674" s="785" t="s">
        <v>4142</v>
      </c>
      <c r="H674" s="786">
        <f>H656</f>
        <v>131478863</v>
      </c>
      <c r="I674" s="786">
        <f t="shared" ref="I674:S674" si="114">SUM(I658:I673)</f>
        <v>72353628.550000027</v>
      </c>
      <c r="J674" s="787">
        <f t="shared" si="114"/>
        <v>0.55030616251982667</v>
      </c>
      <c r="K674" s="786">
        <f t="shared" si="114"/>
        <v>59125234.449999996</v>
      </c>
      <c r="L674" s="788">
        <f>L656</f>
        <v>20021306</v>
      </c>
      <c r="M674" s="788">
        <f>SUM(M658:M673)</f>
        <v>823126.6100000001</v>
      </c>
      <c r="N674" s="789">
        <f t="shared" si="111"/>
        <v>4.1112533318256067E-2</v>
      </c>
      <c r="O674" s="788">
        <f t="shared" si="114"/>
        <v>0</v>
      </c>
      <c r="P674" s="788">
        <f>P656</f>
        <v>151431556</v>
      </c>
      <c r="Q674" s="788">
        <f>SUM(Q658:Q673)</f>
        <v>73176755.160000026</v>
      </c>
      <c r="R674" s="789">
        <f>Q674/P674</f>
        <v>0.48323319850190288</v>
      </c>
      <c r="S674" s="788">
        <f t="shared" si="114"/>
        <v>98276106.839999989</v>
      </c>
      <c r="T674" s="84"/>
      <c r="AB674" s="84">
        <f t="shared" si="105"/>
        <v>0</v>
      </c>
    </row>
    <row r="675" spans="1:28">
      <c r="AB675" s="84">
        <f t="shared" si="105"/>
        <v>0</v>
      </c>
    </row>
    <row r="676" spans="1:28">
      <c r="A676" s="84"/>
      <c r="B676" s="84"/>
      <c r="C676" s="975" t="s">
        <v>4075</v>
      </c>
      <c r="D676" s="84"/>
      <c r="E676" s="778"/>
      <c r="F676" s="976"/>
      <c r="G676" s="798" t="s">
        <v>5021</v>
      </c>
      <c r="T676" s="84"/>
      <c r="AB676" s="84">
        <f t="shared" si="105"/>
        <v>0</v>
      </c>
    </row>
    <row r="677" spans="1:28">
      <c r="A677" s="84"/>
      <c r="B677" s="84"/>
      <c r="D677" s="765">
        <v>170</v>
      </c>
      <c r="E677" s="766"/>
      <c r="F677" s="765"/>
      <c r="G677" s="958" t="s">
        <v>4945</v>
      </c>
      <c r="T677" s="84"/>
      <c r="AB677" s="84">
        <f t="shared" si="105"/>
        <v>0</v>
      </c>
    </row>
    <row r="678" spans="1:28" hidden="1">
      <c r="A678" s="84"/>
      <c r="B678" s="84"/>
      <c r="F678" s="769">
        <v>411</v>
      </c>
      <c r="G678" s="770" t="s">
        <v>4102</v>
      </c>
      <c r="S678" s="752">
        <f>SUM(H678:L678)</f>
        <v>0</v>
      </c>
      <c r="T678" s="84"/>
      <c r="AB678" s="84">
        <f t="shared" si="105"/>
        <v>0</v>
      </c>
    </row>
    <row r="679" spans="1:28" hidden="1">
      <c r="A679" s="84"/>
      <c r="B679" s="84"/>
      <c r="C679" s="84"/>
      <c r="D679" s="84"/>
      <c r="E679" s="977"/>
      <c r="F679" s="769">
        <v>412</v>
      </c>
      <c r="G679" s="770" t="s">
        <v>3764</v>
      </c>
      <c r="S679" s="752">
        <f t="shared" ref="S679:S737" si="115">SUM(H679:L679)</f>
        <v>0</v>
      </c>
      <c r="T679" s="84"/>
      <c r="AB679" s="84">
        <f t="shared" si="105"/>
        <v>0</v>
      </c>
    </row>
    <row r="680" spans="1:28" hidden="1">
      <c r="A680" s="84"/>
      <c r="B680" s="84"/>
      <c r="C680" s="84"/>
      <c r="D680" s="84"/>
      <c r="E680" s="977"/>
      <c r="F680" s="769">
        <v>413</v>
      </c>
      <c r="G680" s="770" t="s">
        <v>4103</v>
      </c>
      <c r="S680" s="752">
        <f t="shared" si="115"/>
        <v>0</v>
      </c>
      <c r="T680" s="84"/>
      <c r="AB680" s="84">
        <f t="shared" si="105"/>
        <v>0</v>
      </c>
    </row>
    <row r="681" spans="1:28" hidden="1">
      <c r="A681" s="84"/>
      <c r="B681" s="84"/>
      <c r="C681" s="84"/>
      <c r="D681" s="84"/>
      <c r="E681" s="977"/>
      <c r="F681" s="769">
        <v>414</v>
      </c>
      <c r="G681" s="770" t="s">
        <v>3767</v>
      </c>
      <c r="S681" s="752">
        <f t="shared" si="115"/>
        <v>0</v>
      </c>
      <c r="T681" s="84"/>
      <c r="AB681" s="84">
        <f t="shared" si="105"/>
        <v>0</v>
      </c>
    </row>
    <row r="682" spans="1:28" hidden="1">
      <c r="A682" s="84"/>
      <c r="B682" s="84"/>
      <c r="C682" s="84"/>
      <c r="D682" s="84"/>
      <c r="E682" s="977"/>
      <c r="F682" s="769">
        <v>415</v>
      </c>
      <c r="G682" s="770" t="s">
        <v>4112</v>
      </c>
      <c r="S682" s="752">
        <f t="shared" si="115"/>
        <v>0</v>
      </c>
      <c r="T682" s="84"/>
      <c r="AB682" s="84">
        <f t="shared" si="105"/>
        <v>0</v>
      </c>
    </row>
    <row r="683" spans="1:28" hidden="1">
      <c r="A683" s="84"/>
      <c r="B683" s="84"/>
      <c r="C683" s="84"/>
      <c r="D683" s="84"/>
      <c r="E683" s="977"/>
      <c r="F683" s="769">
        <v>416</v>
      </c>
      <c r="G683" s="770" t="s">
        <v>4113</v>
      </c>
      <c r="S683" s="752">
        <f t="shared" si="115"/>
        <v>0</v>
      </c>
      <c r="T683" s="84"/>
      <c r="AB683" s="84">
        <f t="shared" si="105"/>
        <v>0</v>
      </c>
    </row>
    <row r="684" spans="1:28" hidden="1">
      <c r="A684" s="84"/>
      <c r="B684" s="84"/>
      <c r="C684" s="84"/>
      <c r="D684" s="84"/>
      <c r="E684" s="977"/>
      <c r="F684" s="769">
        <v>417</v>
      </c>
      <c r="G684" s="770" t="s">
        <v>4114</v>
      </c>
      <c r="S684" s="752">
        <f t="shared" si="115"/>
        <v>0</v>
      </c>
      <c r="T684" s="84"/>
      <c r="AB684" s="84">
        <f t="shared" si="105"/>
        <v>0</v>
      </c>
    </row>
    <row r="685" spans="1:28" hidden="1">
      <c r="A685" s="84"/>
      <c r="B685" s="84"/>
      <c r="C685" s="84"/>
      <c r="D685" s="84"/>
      <c r="E685" s="977"/>
      <c r="F685" s="769">
        <v>418</v>
      </c>
      <c r="G685" s="770" t="s">
        <v>3773</v>
      </c>
      <c r="S685" s="752">
        <f t="shared" si="115"/>
        <v>0</v>
      </c>
      <c r="T685" s="84"/>
      <c r="AB685" s="84">
        <f t="shared" si="105"/>
        <v>0</v>
      </c>
    </row>
    <row r="686" spans="1:28" hidden="1">
      <c r="A686" s="84"/>
      <c r="B686" s="84"/>
      <c r="C686" s="84"/>
      <c r="D686" s="84"/>
      <c r="E686" s="977"/>
      <c r="F686" s="769">
        <v>421</v>
      </c>
      <c r="G686" s="770" t="s">
        <v>3777</v>
      </c>
      <c r="S686" s="752">
        <f t="shared" si="115"/>
        <v>0</v>
      </c>
      <c r="T686" s="84"/>
      <c r="AB686" s="84">
        <f t="shared" si="105"/>
        <v>0</v>
      </c>
    </row>
    <row r="687" spans="1:28" hidden="1">
      <c r="A687" s="84"/>
      <c r="B687" s="84"/>
      <c r="C687" s="84"/>
      <c r="D687" s="84"/>
      <c r="E687" s="977"/>
      <c r="F687" s="769">
        <v>422</v>
      </c>
      <c r="G687" s="770" t="s">
        <v>3778</v>
      </c>
      <c r="S687" s="752">
        <f t="shared" si="115"/>
        <v>0</v>
      </c>
      <c r="T687" s="84"/>
      <c r="AB687" s="84">
        <f t="shared" si="105"/>
        <v>0</v>
      </c>
    </row>
    <row r="688" spans="1:28" hidden="1">
      <c r="A688" s="84"/>
      <c r="B688" s="84"/>
      <c r="C688" s="84"/>
      <c r="D688" s="84"/>
      <c r="E688" s="977"/>
      <c r="F688" s="769">
        <v>423</v>
      </c>
      <c r="G688" s="770" t="s">
        <v>3779</v>
      </c>
      <c r="S688" s="752">
        <f t="shared" si="115"/>
        <v>0</v>
      </c>
      <c r="T688" s="84"/>
      <c r="AB688" s="84">
        <f t="shared" si="105"/>
        <v>0</v>
      </c>
    </row>
    <row r="689" spans="1:31" hidden="1">
      <c r="A689" s="84"/>
      <c r="B689" s="84"/>
      <c r="C689" s="84"/>
      <c r="D689" s="84"/>
      <c r="E689" s="977"/>
      <c r="F689" s="769">
        <v>424</v>
      </c>
      <c r="G689" s="770" t="s">
        <v>3781</v>
      </c>
      <c r="S689" s="752">
        <f t="shared" si="115"/>
        <v>0</v>
      </c>
      <c r="T689" s="84"/>
      <c r="AB689" s="84">
        <f t="shared" si="105"/>
        <v>0</v>
      </c>
    </row>
    <row r="690" spans="1:31" hidden="1">
      <c r="A690" s="84"/>
      <c r="B690" s="84"/>
      <c r="C690" s="84"/>
      <c r="D690" s="84"/>
      <c r="E690" s="977"/>
      <c r="F690" s="769">
        <v>425</v>
      </c>
      <c r="G690" s="770" t="s">
        <v>4115</v>
      </c>
      <c r="S690" s="752">
        <f t="shared" si="115"/>
        <v>0</v>
      </c>
      <c r="T690" s="84"/>
      <c r="AB690" s="84">
        <f t="shared" si="105"/>
        <v>0</v>
      </c>
    </row>
    <row r="691" spans="1:31" hidden="1">
      <c r="A691" s="84"/>
      <c r="B691" s="84"/>
      <c r="C691" s="84"/>
      <c r="D691" s="84"/>
      <c r="E691" s="977"/>
      <c r="F691" s="769">
        <v>426</v>
      </c>
      <c r="G691" s="770" t="s">
        <v>3785</v>
      </c>
      <c r="S691" s="752">
        <f t="shared" si="115"/>
        <v>0</v>
      </c>
      <c r="T691" s="84"/>
      <c r="AB691" s="84">
        <f t="shared" si="105"/>
        <v>0</v>
      </c>
    </row>
    <row r="692" spans="1:31" hidden="1">
      <c r="A692" s="84"/>
      <c r="B692" s="84"/>
      <c r="C692" s="84"/>
      <c r="D692" s="84"/>
      <c r="E692" s="977"/>
      <c r="F692" s="769">
        <v>431</v>
      </c>
      <c r="G692" s="770" t="s">
        <v>4116</v>
      </c>
      <c r="S692" s="752">
        <f t="shared" si="115"/>
        <v>0</v>
      </c>
      <c r="T692" s="84"/>
      <c r="AB692" s="84">
        <f t="shared" si="105"/>
        <v>0</v>
      </c>
    </row>
    <row r="693" spans="1:31" hidden="1">
      <c r="A693" s="84"/>
      <c r="B693" s="84"/>
      <c r="C693" s="84"/>
      <c r="D693" s="84"/>
      <c r="E693" s="977"/>
      <c r="F693" s="769">
        <v>432</v>
      </c>
      <c r="G693" s="770" t="s">
        <v>4117</v>
      </c>
      <c r="S693" s="752">
        <f t="shared" si="115"/>
        <v>0</v>
      </c>
      <c r="T693" s="84"/>
      <c r="AB693" s="84">
        <f t="shared" si="105"/>
        <v>0</v>
      </c>
    </row>
    <row r="694" spans="1:31" hidden="1">
      <c r="A694" s="84"/>
      <c r="B694" s="84"/>
      <c r="C694" s="84"/>
      <c r="D694" s="84"/>
      <c r="E694" s="977"/>
      <c r="F694" s="769">
        <v>433</v>
      </c>
      <c r="G694" s="770" t="s">
        <v>4118</v>
      </c>
      <c r="S694" s="752">
        <f t="shared" si="115"/>
        <v>0</v>
      </c>
      <c r="T694" s="84"/>
      <c r="AB694" s="84">
        <f t="shared" si="105"/>
        <v>0</v>
      </c>
    </row>
    <row r="695" spans="1:31" hidden="1">
      <c r="A695" s="84"/>
      <c r="B695" s="84"/>
      <c r="C695" s="84"/>
      <c r="D695" s="84"/>
      <c r="F695" s="769">
        <v>434</v>
      </c>
      <c r="G695" s="770" t="s">
        <v>4119</v>
      </c>
      <c r="S695" s="752">
        <f t="shared" si="115"/>
        <v>0</v>
      </c>
      <c r="T695" s="84"/>
      <c r="AB695" s="84">
        <f t="shared" si="105"/>
        <v>0</v>
      </c>
    </row>
    <row r="696" spans="1:31" hidden="1">
      <c r="A696" s="84"/>
      <c r="B696" s="84"/>
      <c r="C696" s="84"/>
      <c r="D696" s="84"/>
      <c r="F696" s="769">
        <v>435</v>
      </c>
      <c r="G696" s="770" t="s">
        <v>3792</v>
      </c>
      <c r="S696" s="752">
        <f t="shared" si="115"/>
        <v>0</v>
      </c>
      <c r="T696" s="84"/>
      <c r="AB696" s="84">
        <f t="shared" si="105"/>
        <v>0</v>
      </c>
    </row>
    <row r="697" spans="1:31">
      <c r="A697" s="84"/>
      <c r="B697" s="84"/>
      <c r="C697" s="84"/>
      <c r="D697" s="84"/>
      <c r="E697" s="747" t="s">
        <v>5102</v>
      </c>
      <c r="F697" s="769">
        <v>441</v>
      </c>
      <c r="G697" s="770" t="s">
        <v>4120</v>
      </c>
      <c r="H697" s="750">
        <f>2625000-1500000</f>
        <v>1125000</v>
      </c>
      <c r="I697" s="750">
        <v>530758.9800000001</v>
      </c>
      <c r="J697" s="751">
        <f>I697/H697</f>
        <v>0.47178576000000011</v>
      </c>
      <c r="K697" s="750">
        <f>H697-I697</f>
        <v>594241.0199999999</v>
      </c>
      <c r="L697" s="752">
        <v>0</v>
      </c>
      <c r="M697" s="752">
        <v>0</v>
      </c>
      <c r="O697" s="752">
        <f>L697-M697</f>
        <v>0</v>
      </c>
      <c r="P697" s="752">
        <f>L697+H697</f>
        <v>1125000</v>
      </c>
      <c r="Q697" s="752">
        <f>M697+I697</f>
        <v>530758.9800000001</v>
      </c>
      <c r="R697" s="753">
        <f>Q697/P697</f>
        <v>0.47178576000000011</v>
      </c>
      <c r="S697" s="752">
        <f>P697-Q697</f>
        <v>594241.0199999999</v>
      </c>
      <c r="T697" s="84"/>
      <c r="V697" s="203">
        <f>120000+176614.5</f>
        <v>296614.5</v>
      </c>
      <c r="W697" s="203">
        <f>H697-V697</f>
        <v>828385.5</v>
      </c>
      <c r="X697" s="816">
        <v>200000</v>
      </c>
      <c r="Z697" s="813">
        <f t="shared" ref="Z697:Z736" si="116">H697-X697+Y697</f>
        <v>925000</v>
      </c>
      <c r="AA697" s="814">
        <v>500000</v>
      </c>
      <c r="AB697" s="84">
        <f t="shared" si="105"/>
        <v>425000</v>
      </c>
      <c r="AE697" s="84">
        <f t="shared" ref="AE697:AE736" si="117">H697-AA697</f>
        <v>625000</v>
      </c>
    </row>
    <row r="698" spans="1:31" hidden="1">
      <c r="A698" s="84"/>
      <c r="B698" s="84"/>
      <c r="C698" s="84"/>
      <c r="D698" s="84"/>
      <c r="F698" s="769">
        <v>442</v>
      </c>
      <c r="G698" s="770" t="s">
        <v>4121</v>
      </c>
      <c r="H698" s="750">
        <v>0</v>
      </c>
      <c r="S698" s="752">
        <f t="shared" si="115"/>
        <v>0</v>
      </c>
      <c r="T698" s="84"/>
      <c r="Z698" s="813">
        <f t="shared" si="116"/>
        <v>0</v>
      </c>
      <c r="AA698" s="814">
        <v>0</v>
      </c>
      <c r="AB698" s="84">
        <f t="shared" si="105"/>
        <v>0</v>
      </c>
      <c r="AE698" s="84">
        <f t="shared" si="117"/>
        <v>0</v>
      </c>
    </row>
    <row r="699" spans="1:31" hidden="1">
      <c r="A699" s="84"/>
      <c r="B699" s="84"/>
      <c r="C699" s="84"/>
      <c r="D699" s="84"/>
      <c r="F699" s="769">
        <v>443</v>
      </c>
      <c r="G699" s="770" t="s">
        <v>3797</v>
      </c>
      <c r="H699" s="750">
        <v>0</v>
      </c>
      <c r="S699" s="752">
        <f t="shared" si="115"/>
        <v>0</v>
      </c>
      <c r="T699" s="84"/>
      <c r="Z699" s="813">
        <f t="shared" si="116"/>
        <v>0</v>
      </c>
      <c r="AA699" s="814">
        <v>0</v>
      </c>
      <c r="AB699" s="84">
        <f t="shared" si="105"/>
        <v>0</v>
      </c>
      <c r="AE699" s="84">
        <f t="shared" si="117"/>
        <v>0</v>
      </c>
    </row>
    <row r="700" spans="1:31">
      <c r="A700" s="84"/>
      <c r="B700" s="84"/>
      <c r="C700" s="84"/>
      <c r="D700" s="84"/>
      <c r="E700" s="747" t="s">
        <v>5103</v>
      </c>
      <c r="F700" s="769">
        <v>444</v>
      </c>
      <c r="G700" s="770" t="s">
        <v>3798</v>
      </c>
      <c r="H700" s="750">
        <v>20000</v>
      </c>
      <c r="I700" s="750">
        <v>6295.51</v>
      </c>
      <c r="J700" s="751">
        <f>I700/H700</f>
        <v>0.31477549999999999</v>
      </c>
      <c r="K700" s="750">
        <f>H700-I700</f>
        <v>13704.49</v>
      </c>
      <c r="L700" s="752">
        <v>0</v>
      </c>
      <c r="M700" s="752">
        <v>0</v>
      </c>
      <c r="O700" s="752">
        <f>L700-M700</f>
        <v>0</v>
      </c>
      <c r="P700" s="752">
        <f>L700+H700</f>
        <v>20000</v>
      </c>
      <c r="Q700" s="752">
        <f t="shared" ref="Q700:Q736" si="118">M700+I700</f>
        <v>6295.51</v>
      </c>
      <c r="R700" s="753">
        <f>Q700/P700</f>
        <v>0.31477549999999999</v>
      </c>
      <c r="S700" s="752">
        <f t="shared" si="115"/>
        <v>40000.314775500003</v>
      </c>
      <c r="T700" s="84"/>
      <c r="X700" s="816">
        <v>150000</v>
      </c>
      <c r="Z700" s="813">
        <f t="shared" si="116"/>
        <v>-130000</v>
      </c>
      <c r="AA700" s="814">
        <v>300000</v>
      </c>
      <c r="AB700" s="84">
        <f t="shared" si="105"/>
        <v>-430000</v>
      </c>
      <c r="AE700" s="84">
        <f t="shared" si="117"/>
        <v>-280000</v>
      </c>
    </row>
    <row r="701" spans="1:31" ht="30" hidden="1">
      <c r="A701" s="84"/>
      <c r="B701" s="84"/>
      <c r="C701" s="84"/>
      <c r="D701" s="84"/>
      <c r="F701" s="769">
        <v>4511</v>
      </c>
      <c r="G701" s="857" t="s">
        <v>1691</v>
      </c>
      <c r="H701" s="750">
        <v>0</v>
      </c>
      <c r="Q701" s="752">
        <f t="shared" si="118"/>
        <v>0</v>
      </c>
      <c r="S701" s="752">
        <f t="shared" si="115"/>
        <v>0</v>
      </c>
      <c r="T701" s="84"/>
      <c r="Z701" s="813">
        <f t="shared" si="116"/>
        <v>0</v>
      </c>
      <c r="AA701" s="814">
        <v>0</v>
      </c>
      <c r="AB701" s="84">
        <f t="shared" si="105"/>
        <v>0</v>
      </c>
      <c r="AE701" s="84">
        <f t="shared" si="117"/>
        <v>0</v>
      </c>
    </row>
    <row r="702" spans="1:31" ht="16.5" hidden="1" customHeight="1">
      <c r="A702" s="84"/>
      <c r="B702" s="84"/>
      <c r="C702" s="84"/>
      <c r="D702" s="84"/>
      <c r="F702" s="769">
        <v>4512</v>
      </c>
      <c r="G702" s="857" t="s">
        <v>1700</v>
      </c>
      <c r="H702" s="750">
        <v>0</v>
      </c>
      <c r="Q702" s="752">
        <f t="shared" si="118"/>
        <v>0</v>
      </c>
      <c r="S702" s="752">
        <f t="shared" si="115"/>
        <v>0</v>
      </c>
      <c r="T702" s="84"/>
      <c r="Z702" s="813">
        <f t="shared" si="116"/>
        <v>0</v>
      </c>
      <c r="AA702" s="814">
        <v>0</v>
      </c>
      <c r="AB702" s="84">
        <f t="shared" si="105"/>
        <v>0</v>
      </c>
      <c r="AE702" s="84">
        <f t="shared" si="117"/>
        <v>0</v>
      </c>
    </row>
    <row r="703" spans="1:31" ht="30" hidden="1">
      <c r="A703" s="84"/>
      <c r="B703" s="84"/>
      <c r="C703" s="84"/>
      <c r="D703" s="84"/>
      <c r="F703" s="769">
        <v>452</v>
      </c>
      <c r="G703" s="770" t="s">
        <v>4122</v>
      </c>
      <c r="H703" s="750">
        <v>0</v>
      </c>
      <c r="Q703" s="752">
        <f t="shared" si="118"/>
        <v>0</v>
      </c>
      <c r="S703" s="752">
        <f t="shared" si="115"/>
        <v>0</v>
      </c>
      <c r="T703" s="84"/>
      <c r="Z703" s="813">
        <f t="shared" si="116"/>
        <v>0</v>
      </c>
      <c r="AA703" s="814">
        <v>0</v>
      </c>
      <c r="AB703" s="84">
        <f t="shared" si="105"/>
        <v>0</v>
      </c>
      <c r="AE703" s="84">
        <f t="shared" si="117"/>
        <v>0</v>
      </c>
    </row>
    <row r="704" spans="1:31" hidden="1">
      <c r="A704" s="84"/>
      <c r="B704" s="84"/>
      <c r="C704" s="84"/>
      <c r="D704" s="84"/>
      <c r="F704" s="769">
        <v>453</v>
      </c>
      <c r="G704" s="770" t="s">
        <v>4123</v>
      </c>
      <c r="H704" s="750">
        <v>0</v>
      </c>
      <c r="Q704" s="752">
        <f t="shared" si="118"/>
        <v>0</v>
      </c>
      <c r="S704" s="752">
        <f t="shared" si="115"/>
        <v>0</v>
      </c>
      <c r="T704" s="84"/>
      <c r="Z704" s="813">
        <f t="shared" si="116"/>
        <v>0</v>
      </c>
      <c r="AA704" s="814">
        <v>0</v>
      </c>
      <c r="AB704" s="84">
        <f t="shared" si="105"/>
        <v>0</v>
      </c>
      <c r="AE704" s="84">
        <f t="shared" si="117"/>
        <v>0</v>
      </c>
    </row>
    <row r="705" spans="1:31" hidden="1">
      <c r="A705" s="84"/>
      <c r="B705" s="84"/>
      <c r="C705" s="84"/>
      <c r="D705" s="84"/>
      <c r="F705" s="769">
        <v>454</v>
      </c>
      <c r="G705" s="770" t="s">
        <v>3803</v>
      </c>
      <c r="H705" s="750">
        <v>0</v>
      </c>
      <c r="Q705" s="752">
        <f t="shared" si="118"/>
        <v>0</v>
      </c>
      <c r="S705" s="752">
        <f t="shared" si="115"/>
        <v>0</v>
      </c>
      <c r="T705" s="84"/>
      <c r="Z705" s="813">
        <f t="shared" si="116"/>
        <v>0</v>
      </c>
      <c r="AA705" s="814">
        <v>0</v>
      </c>
      <c r="AB705" s="84">
        <f t="shared" si="105"/>
        <v>0</v>
      </c>
      <c r="AE705" s="84">
        <f t="shared" si="117"/>
        <v>0</v>
      </c>
    </row>
    <row r="706" spans="1:31" hidden="1">
      <c r="A706" s="84"/>
      <c r="B706" s="84"/>
      <c r="C706" s="84"/>
      <c r="D706" s="84"/>
      <c r="F706" s="769">
        <v>461</v>
      </c>
      <c r="G706" s="770" t="s">
        <v>4104</v>
      </c>
      <c r="H706" s="750">
        <v>0</v>
      </c>
      <c r="Q706" s="752">
        <f t="shared" si="118"/>
        <v>0</v>
      </c>
      <c r="S706" s="752">
        <f t="shared" si="115"/>
        <v>0</v>
      </c>
      <c r="T706" s="84"/>
      <c r="Z706" s="813">
        <f t="shared" si="116"/>
        <v>0</v>
      </c>
      <c r="AA706" s="814">
        <v>0</v>
      </c>
      <c r="AB706" s="84">
        <f t="shared" si="105"/>
        <v>0</v>
      </c>
      <c r="AE706" s="84">
        <f t="shared" si="117"/>
        <v>0</v>
      </c>
    </row>
    <row r="707" spans="1:31" ht="30" hidden="1">
      <c r="A707" s="84"/>
      <c r="B707" s="84"/>
      <c r="C707" s="84"/>
      <c r="D707" s="84"/>
      <c r="F707" s="769">
        <v>462</v>
      </c>
      <c r="G707" s="770" t="s">
        <v>3806</v>
      </c>
      <c r="H707" s="750">
        <v>0</v>
      </c>
      <c r="Q707" s="752">
        <f t="shared" si="118"/>
        <v>0</v>
      </c>
      <c r="S707" s="752">
        <f t="shared" si="115"/>
        <v>0</v>
      </c>
      <c r="T707" s="84"/>
      <c r="Z707" s="813">
        <f t="shared" si="116"/>
        <v>0</v>
      </c>
      <c r="AA707" s="814">
        <v>0</v>
      </c>
      <c r="AB707" s="84">
        <f t="shared" ref="AB707:AB770" si="119">Z707-AA707</f>
        <v>0</v>
      </c>
      <c r="AE707" s="84">
        <f t="shared" si="117"/>
        <v>0</v>
      </c>
    </row>
    <row r="708" spans="1:31" hidden="1">
      <c r="A708" s="84"/>
      <c r="B708" s="84"/>
      <c r="C708" s="84"/>
      <c r="D708" s="84"/>
      <c r="F708" s="769">
        <v>4631</v>
      </c>
      <c r="G708" s="770" t="s">
        <v>3807</v>
      </c>
      <c r="H708" s="750">
        <v>0</v>
      </c>
      <c r="Q708" s="752">
        <f t="shared" si="118"/>
        <v>0</v>
      </c>
      <c r="S708" s="752">
        <f t="shared" si="115"/>
        <v>0</v>
      </c>
      <c r="T708" s="84"/>
      <c r="Z708" s="813">
        <f t="shared" si="116"/>
        <v>0</v>
      </c>
      <c r="AA708" s="814">
        <v>0</v>
      </c>
      <c r="AB708" s="84">
        <f t="shared" si="119"/>
        <v>0</v>
      </c>
      <c r="AE708" s="84">
        <f t="shared" si="117"/>
        <v>0</v>
      </c>
    </row>
    <row r="709" spans="1:31" hidden="1">
      <c r="A709" s="84"/>
      <c r="B709" s="84"/>
      <c r="C709" s="84"/>
      <c r="D709" s="84"/>
      <c r="F709" s="769">
        <v>4632</v>
      </c>
      <c r="G709" s="770" t="s">
        <v>3808</v>
      </c>
      <c r="H709" s="750">
        <v>0</v>
      </c>
      <c r="Q709" s="752">
        <f t="shared" si="118"/>
        <v>0</v>
      </c>
      <c r="S709" s="752">
        <f t="shared" si="115"/>
        <v>0</v>
      </c>
      <c r="T709" s="84"/>
      <c r="Z709" s="813">
        <f t="shared" si="116"/>
        <v>0</v>
      </c>
      <c r="AA709" s="814">
        <v>0</v>
      </c>
      <c r="AB709" s="84">
        <f t="shared" si="119"/>
        <v>0</v>
      </c>
      <c r="AE709" s="84">
        <f t="shared" si="117"/>
        <v>0</v>
      </c>
    </row>
    <row r="710" spans="1:31" ht="30" hidden="1">
      <c r="A710" s="84"/>
      <c r="B710" s="84"/>
      <c r="C710" s="84"/>
      <c r="D710" s="84"/>
      <c r="F710" s="769">
        <v>464</v>
      </c>
      <c r="G710" s="770" t="s">
        <v>3809</v>
      </c>
      <c r="H710" s="750">
        <v>0</v>
      </c>
      <c r="Q710" s="752">
        <f t="shared" si="118"/>
        <v>0</v>
      </c>
      <c r="S710" s="752">
        <f t="shared" si="115"/>
        <v>0</v>
      </c>
      <c r="T710" s="84"/>
      <c r="Z710" s="813">
        <f t="shared" si="116"/>
        <v>0</v>
      </c>
      <c r="AA710" s="814">
        <v>0</v>
      </c>
      <c r="AB710" s="84">
        <f t="shared" si="119"/>
        <v>0</v>
      </c>
      <c r="AE710" s="84">
        <f t="shared" si="117"/>
        <v>0</v>
      </c>
    </row>
    <row r="711" spans="1:31" hidden="1">
      <c r="A711" s="84"/>
      <c r="B711" s="84"/>
      <c r="C711" s="84"/>
      <c r="D711" s="84"/>
      <c r="E711" s="977"/>
      <c r="F711" s="769">
        <v>465</v>
      </c>
      <c r="G711" s="770" t="s">
        <v>4105</v>
      </c>
      <c r="H711" s="750">
        <v>0</v>
      </c>
      <c r="Q711" s="752">
        <f t="shared" si="118"/>
        <v>0</v>
      </c>
      <c r="S711" s="752">
        <f t="shared" si="115"/>
        <v>0</v>
      </c>
      <c r="T711" s="84"/>
      <c r="Z711" s="813">
        <f t="shared" si="116"/>
        <v>0</v>
      </c>
      <c r="AA711" s="814">
        <v>0</v>
      </c>
      <c r="AB711" s="84">
        <f t="shared" si="119"/>
        <v>0</v>
      </c>
      <c r="AE711" s="84">
        <f t="shared" si="117"/>
        <v>0</v>
      </c>
    </row>
    <row r="712" spans="1:31" hidden="1">
      <c r="A712" s="84"/>
      <c r="B712" s="84"/>
      <c r="C712" s="84"/>
      <c r="D712" s="84"/>
      <c r="E712" s="977"/>
      <c r="F712" s="769">
        <v>472</v>
      </c>
      <c r="G712" s="770" t="s">
        <v>3813</v>
      </c>
      <c r="H712" s="750">
        <v>0</v>
      </c>
      <c r="Q712" s="752">
        <f t="shared" si="118"/>
        <v>0</v>
      </c>
      <c r="S712" s="752">
        <f t="shared" si="115"/>
        <v>0</v>
      </c>
      <c r="T712" s="84"/>
      <c r="Z712" s="813">
        <f t="shared" si="116"/>
        <v>0</v>
      </c>
      <c r="AA712" s="814">
        <v>0</v>
      </c>
      <c r="AB712" s="84">
        <f t="shared" si="119"/>
        <v>0</v>
      </c>
      <c r="AE712" s="84">
        <f t="shared" si="117"/>
        <v>0</v>
      </c>
    </row>
    <row r="713" spans="1:31" hidden="1">
      <c r="A713" s="84"/>
      <c r="B713" s="84"/>
      <c r="C713" s="84"/>
      <c r="D713" s="84"/>
      <c r="E713" s="977"/>
      <c r="F713" s="769">
        <v>481</v>
      </c>
      <c r="G713" s="770" t="s">
        <v>4124</v>
      </c>
      <c r="H713" s="750">
        <v>0</v>
      </c>
      <c r="Q713" s="752">
        <f t="shared" si="118"/>
        <v>0</v>
      </c>
      <c r="S713" s="752">
        <f t="shared" si="115"/>
        <v>0</v>
      </c>
      <c r="T713" s="84"/>
      <c r="Z713" s="813">
        <f t="shared" si="116"/>
        <v>0</v>
      </c>
      <c r="AA713" s="814">
        <v>0</v>
      </c>
      <c r="AB713" s="84">
        <f t="shared" si="119"/>
        <v>0</v>
      </c>
      <c r="AE713" s="84">
        <f t="shared" si="117"/>
        <v>0</v>
      </c>
    </row>
    <row r="714" spans="1:31" hidden="1">
      <c r="A714" s="84"/>
      <c r="B714" s="84"/>
      <c r="C714" s="84"/>
      <c r="D714" s="84"/>
      <c r="E714" s="977"/>
      <c r="F714" s="769">
        <v>482</v>
      </c>
      <c r="G714" s="770" t="s">
        <v>4125</v>
      </c>
      <c r="H714" s="750">
        <v>0</v>
      </c>
      <c r="Q714" s="752">
        <f t="shared" si="118"/>
        <v>0</v>
      </c>
      <c r="S714" s="752">
        <f t="shared" si="115"/>
        <v>0</v>
      </c>
      <c r="T714" s="84"/>
      <c r="Z714" s="813">
        <f t="shared" si="116"/>
        <v>0</v>
      </c>
      <c r="AA714" s="814">
        <v>0</v>
      </c>
      <c r="AB714" s="84">
        <f t="shared" si="119"/>
        <v>0</v>
      </c>
      <c r="AE714" s="84">
        <f t="shared" si="117"/>
        <v>0</v>
      </c>
    </row>
    <row r="715" spans="1:31" hidden="1">
      <c r="A715" s="84"/>
      <c r="B715" s="84"/>
      <c r="C715" s="84"/>
      <c r="D715" s="84"/>
      <c r="E715" s="977"/>
      <c r="F715" s="769">
        <v>483</v>
      </c>
      <c r="G715" s="859" t="s">
        <v>4126</v>
      </c>
      <c r="H715" s="750">
        <v>0</v>
      </c>
      <c r="Q715" s="752">
        <f t="shared" si="118"/>
        <v>0</v>
      </c>
      <c r="S715" s="752">
        <f t="shared" si="115"/>
        <v>0</v>
      </c>
      <c r="T715" s="84"/>
      <c r="Z715" s="813">
        <f t="shared" si="116"/>
        <v>0</v>
      </c>
      <c r="AA715" s="814">
        <v>0</v>
      </c>
      <c r="AB715" s="84">
        <f t="shared" si="119"/>
        <v>0</v>
      </c>
      <c r="AE715" s="84">
        <f t="shared" si="117"/>
        <v>0</v>
      </c>
    </row>
    <row r="716" spans="1:31" ht="45" hidden="1">
      <c r="A716" s="84"/>
      <c r="B716" s="84"/>
      <c r="C716" s="84"/>
      <c r="D716" s="84"/>
      <c r="E716" s="977"/>
      <c r="F716" s="769">
        <v>484</v>
      </c>
      <c r="G716" s="770" t="s">
        <v>4127</v>
      </c>
      <c r="H716" s="750">
        <v>0</v>
      </c>
      <c r="Q716" s="752">
        <f t="shared" si="118"/>
        <v>0</v>
      </c>
      <c r="S716" s="752">
        <f t="shared" si="115"/>
        <v>0</v>
      </c>
      <c r="T716" s="84"/>
      <c r="Z716" s="813">
        <f t="shared" si="116"/>
        <v>0</v>
      </c>
      <c r="AA716" s="814">
        <v>0</v>
      </c>
      <c r="AB716" s="84">
        <f t="shared" si="119"/>
        <v>0</v>
      </c>
      <c r="AE716" s="84">
        <f t="shared" si="117"/>
        <v>0</v>
      </c>
    </row>
    <row r="717" spans="1:31" ht="30" hidden="1">
      <c r="A717" s="84"/>
      <c r="B717" s="84"/>
      <c r="C717" s="84"/>
      <c r="D717" s="84"/>
      <c r="E717" s="977"/>
      <c r="F717" s="769">
        <v>485</v>
      </c>
      <c r="G717" s="770" t="s">
        <v>4128</v>
      </c>
      <c r="H717" s="750">
        <v>0</v>
      </c>
      <c r="Q717" s="752">
        <f t="shared" si="118"/>
        <v>0</v>
      </c>
      <c r="S717" s="752">
        <f t="shared" si="115"/>
        <v>0</v>
      </c>
      <c r="T717" s="84"/>
      <c r="Z717" s="813">
        <f t="shared" si="116"/>
        <v>0</v>
      </c>
      <c r="AA717" s="814">
        <v>0</v>
      </c>
      <c r="AB717" s="84">
        <f t="shared" si="119"/>
        <v>0</v>
      </c>
      <c r="AE717" s="84">
        <f t="shared" si="117"/>
        <v>0</v>
      </c>
    </row>
    <row r="718" spans="1:31" ht="30" hidden="1">
      <c r="A718" s="84"/>
      <c r="B718" s="84"/>
      <c r="C718" s="84"/>
      <c r="D718" s="84"/>
      <c r="E718" s="977"/>
      <c r="F718" s="769">
        <v>489</v>
      </c>
      <c r="G718" s="770" t="s">
        <v>3821</v>
      </c>
      <c r="H718" s="750">
        <v>0</v>
      </c>
      <c r="Q718" s="752">
        <f t="shared" si="118"/>
        <v>0</v>
      </c>
      <c r="S718" s="752">
        <f t="shared" si="115"/>
        <v>0</v>
      </c>
      <c r="T718" s="84"/>
      <c r="Z718" s="813">
        <f t="shared" si="116"/>
        <v>0</v>
      </c>
      <c r="AA718" s="814">
        <v>0</v>
      </c>
      <c r="AB718" s="84">
        <f t="shared" si="119"/>
        <v>0</v>
      </c>
      <c r="AE718" s="84">
        <f t="shared" si="117"/>
        <v>0</v>
      </c>
    </row>
    <row r="719" spans="1:31" ht="30" hidden="1">
      <c r="A719" s="84"/>
      <c r="B719" s="84"/>
      <c r="C719" s="84"/>
      <c r="D719" s="84"/>
      <c r="E719" s="977"/>
      <c r="F719" s="769">
        <v>494</v>
      </c>
      <c r="G719" s="770" t="s">
        <v>4106</v>
      </c>
      <c r="H719" s="750">
        <v>0</v>
      </c>
      <c r="Q719" s="752">
        <f t="shared" si="118"/>
        <v>0</v>
      </c>
      <c r="S719" s="752">
        <f t="shared" si="115"/>
        <v>0</v>
      </c>
      <c r="T719" s="84"/>
      <c r="Z719" s="813">
        <f t="shared" si="116"/>
        <v>0</v>
      </c>
      <c r="AA719" s="814">
        <v>0</v>
      </c>
      <c r="AB719" s="84">
        <f t="shared" si="119"/>
        <v>0</v>
      </c>
      <c r="AE719" s="84">
        <f t="shared" si="117"/>
        <v>0</v>
      </c>
    </row>
    <row r="720" spans="1:31" ht="30" hidden="1">
      <c r="A720" s="84"/>
      <c r="B720" s="84"/>
      <c r="C720" s="84"/>
      <c r="D720" s="84"/>
      <c r="E720" s="977"/>
      <c r="F720" s="769">
        <v>495</v>
      </c>
      <c r="G720" s="770" t="s">
        <v>4107</v>
      </c>
      <c r="H720" s="750">
        <v>0</v>
      </c>
      <c r="Q720" s="752">
        <f t="shared" si="118"/>
        <v>0</v>
      </c>
      <c r="S720" s="752">
        <f t="shared" si="115"/>
        <v>0</v>
      </c>
      <c r="T720" s="84"/>
      <c r="Z720" s="813">
        <f t="shared" si="116"/>
        <v>0</v>
      </c>
      <c r="AA720" s="814">
        <v>0</v>
      </c>
      <c r="AB720" s="84">
        <f t="shared" si="119"/>
        <v>0</v>
      </c>
      <c r="AE720" s="84">
        <f t="shared" si="117"/>
        <v>0</v>
      </c>
    </row>
    <row r="721" spans="1:31" ht="45" hidden="1">
      <c r="A721" s="84"/>
      <c r="B721" s="84"/>
      <c r="C721" s="84"/>
      <c r="D721" s="84"/>
      <c r="E721" s="977"/>
      <c r="F721" s="769">
        <v>496</v>
      </c>
      <c r="G721" s="770" t="s">
        <v>4108</v>
      </c>
      <c r="H721" s="750">
        <v>0</v>
      </c>
      <c r="Q721" s="752">
        <f t="shared" si="118"/>
        <v>0</v>
      </c>
      <c r="S721" s="752">
        <f t="shared" si="115"/>
        <v>0</v>
      </c>
      <c r="T721" s="84"/>
      <c r="Z721" s="813">
        <f t="shared" si="116"/>
        <v>0</v>
      </c>
      <c r="AA721" s="814">
        <v>0</v>
      </c>
      <c r="AB721" s="84">
        <f t="shared" si="119"/>
        <v>0</v>
      </c>
      <c r="AE721" s="84">
        <f t="shared" si="117"/>
        <v>0</v>
      </c>
    </row>
    <row r="722" spans="1:31" ht="30" hidden="1">
      <c r="A722" s="84"/>
      <c r="B722" s="84"/>
      <c r="C722" s="84"/>
      <c r="D722" s="84"/>
      <c r="E722" s="977"/>
      <c r="F722" s="769">
        <v>499</v>
      </c>
      <c r="G722" s="770" t="s">
        <v>4109</v>
      </c>
      <c r="H722" s="750">
        <v>0</v>
      </c>
      <c r="Q722" s="752">
        <f t="shared" si="118"/>
        <v>0</v>
      </c>
      <c r="S722" s="752">
        <f t="shared" si="115"/>
        <v>0</v>
      </c>
      <c r="T722" s="84"/>
      <c r="Z722" s="813">
        <f t="shared" si="116"/>
        <v>0</v>
      </c>
      <c r="AA722" s="814">
        <v>0</v>
      </c>
      <c r="AB722" s="84">
        <f t="shared" si="119"/>
        <v>0</v>
      </c>
      <c r="AE722" s="84">
        <f t="shared" si="117"/>
        <v>0</v>
      </c>
    </row>
    <row r="723" spans="1:31" hidden="1">
      <c r="A723" s="84"/>
      <c r="B723" s="84"/>
      <c r="C723" s="84"/>
      <c r="D723" s="84"/>
      <c r="E723" s="977"/>
      <c r="F723" s="769">
        <v>511</v>
      </c>
      <c r="G723" s="859" t="s">
        <v>4129</v>
      </c>
      <c r="H723" s="750">
        <v>0</v>
      </c>
      <c r="Q723" s="752">
        <f t="shared" si="118"/>
        <v>0</v>
      </c>
      <c r="S723" s="752">
        <f t="shared" si="115"/>
        <v>0</v>
      </c>
      <c r="T723" s="84"/>
      <c r="Z723" s="813">
        <f t="shared" si="116"/>
        <v>0</v>
      </c>
      <c r="AA723" s="814">
        <v>0</v>
      </c>
      <c r="AB723" s="84">
        <f t="shared" si="119"/>
        <v>0</v>
      </c>
      <c r="AE723" s="84">
        <f t="shared" si="117"/>
        <v>0</v>
      </c>
    </row>
    <row r="724" spans="1:31" hidden="1">
      <c r="A724" s="84"/>
      <c r="B724" s="84"/>
      <c r="C724" s="84"/>
      <c r="D724" s="84"/>
      <c r="E724" s="977"/>
      <c r="F724" s="769">
        <v>512</v>
      </c>
      <c r="G724" s="859" t="s">
        <v>4130</v>
      </c>
      <c r="H724" s="750">
        <v>0</v>
      </c>
      <c r="Q724" s="752">
        <f t="shared" si="118"/>
        <v>0</v>
      </c>
      <c r="S724" s="752">
        <f t="shared" si="115"/>
        <v>0</v>
      </c>
      <c r="T724" s="84"/>
      <c r="Z724" s="813">
        <f t="shared" si="116"/>
        <v>0</v>
      </c>
      <c r="AA724" s="814">
        <v>0</v>
      </c>
      <c r="AB724" s="84">
        <f t="shared" si="119"/>
        <v>0</v>
      </c>
      <c r="AE724" s="84">
        <f t="shared" si="117"/>
        <v>0</v>
      </c>
    </row>
    <row r="725" spans="1:31" hidden="1">
      <c r="A725" s="84"/>
      <c r="B725" s="84"/>
      <c r="C725" s="84"/>
      <c r="D725" s="84"/>
      <c r="E725" s="977"/>
      <c r="F725" s="769">
        <v>513</v>
      </c>
      <c r="G725" s="859" t="s">
        <v>4131</v>
      </c>
      <c r="H725" s="750">
        <v>0</v>
      </c>
      <c r="Q725" s="752">
        <f t="shared" si="118"/>
        <v>0</v>
      </c>
      <c r="S725" s="752">
        <f t="shared" si="115"/>
        <v>0</v>
      </c>
      <c r="T725" s="84"/>
      <c r="Z725" s="813">
        <f t="shared" si="116"/>
        <v>0</v>
      </c>
      <c r="AA725" s="814">
        <v>0</v>
      </c>
      <c r="AB725" s="84">
        <f t="shared" si="119"/>
        <v>0</v>
      </c>
      <c r="AE725" s="84">
        <f t="shared" si="117"/>
        <v>0</v>
      </c>
    </row>
    <row r="726" spans="1:31" hidden="1">
      <c r="A726" s="84"/>
      <c r="B726" s="84"/>
      <c r="C726" s="84"/>
      <c r="D726" s="84"/>
      <c r="E726" s="977"/>
      <c r="F726" s="769">
        <v>514</v>
      </c>
      <c r="G726" s="770" t="s">
        <v>4132</v>
      </c>
      <c r="H726" s="750">
        <v>0</v>
      </c>
      <c r="Q726" s="752">
        <f t="shared" si="118"/>
        <v>0</v>
      </c>
      <c r="S726" s="752">
        <f t="shared" si="115"/>
        <v>0</v>
      </c>
      <c r="T726" s="84"/>
      <c r="Z726" s="813">
        <f t="shared" si="116"/>
        <v>0</v>
      </c>
      <c r="AA726" s="814">
        <v>0</v>
      </c>
      <c r="AB726" s="84">
        <f t="shared" si="119"/>
        <v>0</v>
      </c>
      <c r="AE726" s="84">
        <f t="shared" si="117"/>
        <v>0</v>
      </c>
    </row>
    <row r="727" spans="1:31" hidden="1">
      <c r="A727" s="84"/>
      <c r="B727" s="84"/>
      <c r="C727" s="84"/>
      <c r="D727" s="84"/>
      <c r="F727" s="769">
        <v>515</v>
      </c>
      <c r="G727" s="770" t="s">
        <v>3832</v>
      </c>
      <c r="H727" s="750">
        <v>0</v>
      </c>
      <c r="Q727" s="752">
        <f t="shared" si="118"/>
        <v>0</v>
      </c>
      <c r="S727" s="752">
        <f t="shared" si="115"/>
        <v>0</v>
      </c>
      <c r="T727" s="84"/>
      <c r="Z727" s="813">
        <f t="shared" si="116"/>
        <v>0</v>
      </c>
      <c r="AA727" s="814">
        <v>0</v>
      </c>
      <c r="AB727" s="84">
        <f t="shared" si="119"/>
        <v>0</v>
      </c>
      <c r="AE727" s="84">
        <f t="shared" si="117"/>
        <v>0</v>
      </c>
    </row>
    <row r="728" spans="1:31" hidden="1">
      <c r="A728" s="84"/>
      <c r="B728" s="84"/>
      <c r="C728" s="84"/>
      <c r="D728" s="84"/>
      <c r="F728" s="769">
        <v>521</v>
      </c>
      <c r="G728" s="770" t="s">
        <v>4133</v>
      </c>
      <c r="H728" s="750">
        <v>0</v>
      </c>
      <c r="Q728" s="752">
        <f t="shared" si="118"/>
        <v>0</v>
      </c>
      <c r="S728" s="752">
        <f t="shared" si="115"/>
        <v>0</v>
      </c>
      <c r="T728" s="84"/>
      <c r="Z728" s="813">
        <f t="shared" si="116"/>
        <v>0</v>
      </c>
      <c r="AA728" s="814">
        <v>0</v>
      </c>
      <c r="AB728" s="84">
        <f t="shared" si="119"/>
        <v>0</v>
      </c>
      <c r="AE728" s="84">
        <f t="shared" si="117"/>
        <v>0</v>
      </c>
    </row>
    <row r="729" spans="1:31" hidden="1">
      <c r="A729" s="84"/>
      <c r="B729" s="84"/>
      <c r="C729" s="84"/>
      <c r="D729" s="84"/>
      <c r="F729" s="769">
        <v>522</v>
      </c>
      <c r="G729" s="770" t="s">
        <v>4134</v>
      </c>
      <c r="H729" s="750">
        <v>0</v>
      </c>
      <c r="Q729" s="752">
        <f t="shared" si="118"/>
        <v>0</v>
      </c>
      <c r="S729" s="752">
        <f t="shared" si="115"/>
        <v>0</v>
      </c>
      <c r="T729" s="84"/>
      <c r="Z729" s="813">
        <f t="shared" si="116"/>
        <v>0</v>
      </c>
      <c r="AA729" s="814">
        <v>0</v>
      </c>
      <c r="AB729" s="84">
        <f t="shared" si="119"/>
        <v>0</v>
      </c>
      <c r="AE729" s="84">
        <f t="shared" si="117"/>
        <v>0</v>
      </c>
    </row>
    <row r="730" spans="1:31" hidden="1">
      <c r="A730" s="84"/>
      <c r="B730" s="84"/>
      <c r="C730" s="84"/>
      <c r="D730" s="84"/>
      <c r="F730" s="769">
        <v>523</v>
      </c>
      <c r="G730" s="770" t="s">
        <v>3837</v>
      </c>
      <c r="H730" s="750">
        <v>0</v>
      </c>
      <c r="Q730" s="752">
        <f t="shared" si="118"/>
        <v>0</v>
      </c>
      <c r="S730" s="752">
        <f t="shared" si="115"/>
        <v>0</v>
      </c>
      <c r="T730" s="84"/>
      <c r="Z730" s="813">
        <f t="shared" si="116"/>
        <v>0</v>
      </c>
      <c r="AA730" s="814">
        <v>0</v>
      </c>
      <c r="AB730" s="84">
        <f t="shared" si="119"/>
        <v>0</v>
      </c>
      <c r="AE730" s="84">
        <f t="shared" si="117"/>
        <v>0</v>
      </c>
    </row>
    <row r="731" spans="1:31" hidden="1">
      <c r="A731" s="84"/>
      <c r="B731" s="84"/>
      <c r="C731" s="84"/>
      <c r="D731" s="84"/>
      <c r="F731" s="769">
        <v>531</v>
      </c>
      <c r="G731" s="770" t="s">
        <v>4110</v>
      </c>
      <c r="H731" s="750">
        <v>0</v>
      </c>
      <c r="Q731" s="752">
        <f t="shared" si="118"/>
        <v>0</v>
      </c>
      <c r="S731" s="752">
        <f t="shared" si="115"/>
        <v>0</v>
      </c>
      <c r="T731" s="84"/>
      <c r="Z731" s="813">
        <f t="shared" si="116"/>
        <v>0</v>
      </c>
      <c r="AA731" s="814">
        <v>0</v>
      </c>
      <c r="AB731" s="84">
        <f t="shared" si="119"/>
        <v>0</v>
      </c>
      <c r="AE731" s="84">
        <f t="shared" si="117"/>
        <v>0</v>
      </c>
    </row>
    <row r="732" spans="1:31" hidden="1">
      <c r="A732" s="84"/>
      <c r="B732" s="84"/>
      <c r="C732" s="84"/>
      <c r="D732" s="84"/>
      <c r="F732" s="769">
        <v>541</v>
      </c>
      <c r="G732" s="770" t="s">
        <v>4135</v>
      </c>
      <c r="H732" s="750">
        <v>0</v>
      </c>
      <c r="Q732" s="752">
        <f t="shared" si="118"/>
        <v>0</v>
      </c>
      <c r="S732" s="752">
        <f t="shared" si="115"/>
        <v>0</v>
      </c>
      <c r="T732" s="84"/>
      <c r="Z732" s="813">
        <f t="shared" si="116"/>
        <v>0</v>
      </c>
      <c r="AA732" s="814">
        <v>0</v>
      </c>
      <c r="AB732" s="84">
        <f t="shared" si="119"/>
        <v>0</v>
      </c>
      <c r="AE732" s="84">
        <f t="shared" si="117"/>
        <v>0</v>
      </c>
    </row>
    <row r="733" spans="1:31" hidden="1">
      <c r="A733" s="84"/>
      <c r="B733" s="84"/>
      <c r="C733" s="84"/>
      <c r="D733" s="84"/>
      <c r="F733" s="769">
        <v>542</v>
      </c>
      <c r="G733" s="770" t="s">
        <v>4136</v>
      </c>
      <c r="H733" s="750">
        <v>0</v>
      </c>
      <c r="Q733" s="752">
        <f t="shared" si="118"/>
        <v>0</v>
      </c>
      <c r="S733" s="752">
        <f t="shared" si="115"/>
        <v>0</v>
      </c>
      <c r="T733" s="84"/>
      <c r="Z733" s="813">
        <f t="shared" si="116"/>
        <v>0</v>
      </c>
      <c r="AA733" s="814">
        <v>0</v>
      </c>
      <c r="AB733" s="84">
        <f t="shared" si="119"/>
        <v>0</v>
      </c>
      <c r="AE733" s="84">
        <f t="shared" si="117"/>
        <v>0</v>
      </c>
    </row>
    <row r="734" spans="1:31" hidden="1">
      <c r="A734" s="84"/>
      <c r="B734" s="84"/>
      <c r="C734" s="84"/>
      <c r="D734" s="84"/>
      <c r="F734" s="769">
        <v>543</v>
      </c>
      <c r="G734" s="770" t="s">
        <v>3842</v>
      </c>
      <c r="H734" s="750">
        <v>0</v>
      </c>
      <c r="Q734" s="752">
        <f t="shared" si="118"/>
        <v>0</v>
      </c>
      <c r="S734" s="752">
        <f t="shared" si="115"/>
        <v>0</v>
      </c>
      <c r="T734" s="84"/>
      <c r="Z734" s="813">
        <f t="shared" si="116"/>
        <v>0</v>
      </c>
      <c r="AA734" s="814">
        <v>0</v>
      </c>
      <c r="AB734" s="84">
        <f t="shared" si="119"/>
        <v>0</v>
      </c>
      <c r="AE734" s="84">
        <f t="shared" si="117"/>
        <v>0</v>
      </c>
    </row>
    <row r="735" spans="1:31" ht="45" hidden="1">
      <c r="A735" s="84"/>
      <c r="B735" s="84"/>
      <c r="C735" s="84"/>
      <c r="D735" s="84"/>
      <c r="F735" s="769">
        <v>551</v>
      </c>
      <c r="G735" s="770" t="s">
        <v>4111</v>
      </c>
      <c r="H735" s="750">
        <v>0</v>
      </c>
      <c r="Q735" s="752">
        <f t="shared" si="118"/>
        <v>0</v>
      </c>
      <c r="S735" s="752">
        <f t="shared" si="115"/>
        <v>0</v>
      </c>
      <c r="T735" s="84"/>
      <c r="Z735" s="813">
        <f t="shared" si="116"/>
        <v>0</v>
      </c>
      <c r="AA735" s="814">
        <v>0</v>
      </c>
      <c r="AB735" s="84">
        <f t="shared" si="119"/>
        <v>0</v>
      </c>
      <c r="AE735" s="84">
        <f t="shared" si="117"/>
        <v>0</v>
      </c>
    </row>
    <row r="736" spans="1:31" ht="15.75" thickBot="1">
      <c r="A736" s="84"/>
      <c r="B736" s="84"/>
      <c r="C736" s="84"/>
      <c r="D736" s="84"/>
      <c r="E736" s="747" t="s">
        <v>5104</v>
      </c>
      <c r="F736" s="772">
        <v>611</v>
      </c>
      <c r="G736" s="859" t="s">
        <v>3848</v>
      </c>
      <c r="H736" s="750">
        <v>5500000</v>
      </c>
      <c r="I736" s="750">
        <v>5515551.9400000004</v>
      </c>
      <c r="J736" s="751">
        <f>I736/H736</f>
        <v>1.0028276254545456</v>
      </c>
      <c r="K736" s="750">
        <f>H736-I736</f>
        <v>-15551.94000000041</v>
      </c>
      <c r="L736" s="752">
        <v>0</v>
      </c>
      <c r="M736" s="752">
        <v>0</v>
      </c>
      <c r="O736" s="752">
        <f>L736-M736</f>
        <v>0</v>
      </c>
      <c r="P736" s="752">
        <f>L736+H736</f>
        <v>5500000</v>
      </c>
      <c r="Q736" s="752">
        <f t="shared" si="118"/>
        <v>5515551.9400000004</v>
      </c>
      <c r="R736" s="753">
        <f>Q736/P736</f>
        <v>1.0028276254545456</v>
      </c>
      <c r="S736" s="752">
        <f>P736-Q736</f>
        <v>-15551.94000000041</v>
      </c>
      <c r="T736" s="84"/>
      <c r="V736" s="203">
        <f>1100000+152968.08</f>
        <v>1252968.08</v>
      </c>
      <c r="W736" s="203">
        <f>H736-V736</f>
        <v>4247031.92</v>
      </c>
      <c r="X736" s="816">
        <v>2747000</v>
      </c>
      <c r="Z736" s="813">
        <f t="shared" si="116"/>
        <v>2753000</v>
      </c>
      <c r="AA736" s="814">
        <v>4000000</v>
      </c>
      <c r="AB736" s="84">
        <f t="shared" si="119"/>
        <v>-1247000</v>
      </c>
      <c r="AE736" s="84">
        <f t="shared" si="117"/>
        <v>1500000</v>
      </c>
    </row>
    <row r="737" spans="1:28" ht="15.75" hidden="1" thickBot="1">
      <c r="A737" s="84"/>
      <c r="B737" s="84"/>
      <c r="C737" s="84"/>
      <c r="D737" s="84"/>
      <c r="F737" s="772">
        <v>620</v>
      </c>
      <c r="G737" s="859" t="s">
        <v>89</v>
      </c>
      <c r="S737" s="752">
        <f t="shared" si="115"/>
        <v>0</v>
      </c>
      <c r="T737" s="84"/>
      <c r="AB737" s="84">
        <f t="shared" si="119"/>
        <v>0</v>
      </c>
    </row>
    <row r="738" spans="1:28">
      <c r="A738" s="84"/>
      <c r="B738" s="84"/>
      <c r="C738" s="84"/>
      <c r="D738" s="84"/>
      <c r="E738" s="771"/>
      <c r="F738" s="772"/>
      <c r="G738" s="773" t="s">
        <v>4931</v>
      </c>
      <c r="H738" s="774"/>
      <c r="I738" s="774"/>
      <c r="J738" s="775"/>
      <c r="K738" s="774"/>
      <c r="L738" s="776"/>
      <c r="M738" s="776"/>
      <c r="N738" s="777"/>
      <c r="O738" s="776"/>
      <c r="P738" s="776"/>
      <c r="Q738" s="776"/>
      <c r="R738" s="777"/>
      <c r="S738" s="860"/>
      <c r="T738" s="84"/>
      <c r="AB738" s="84">
        <f t="shared" si="119"/>
        <v>0</v>
      </c>
    </row>
    <row r="739" spans="1:28" ht="15.75" thickBot="1">
      <c r="A739" s="84"/>
      <c r="B739" s="84"/>
      <c r="C739" s="84"/>
      <c r="D739" s="84"/>
      <c r="E739" s="778"/>
      <c r="F739" s="779" t="s">
        <v>235</v>
      </c>
      <c r="G739" s="780" t="s">
        <v>236</v>
      </c>
      <c r="H739" s="781">
        <f>SUM(H678:H737)</f>
        <v>6645000</v>
      </c>
      <c r="I739" s="781">
        <f t="shared" ref="I739:S739" si="120">SUM(I678:I737)</f>
        <v>6052606.4300000006</v>
      </c>
      <c r="J739" s="782">
        <f>I739/H739</f>
        <v>0.91085123100075249</v>
      </c>
      <c r="K739" s="781">
        <f t="shared" si="120"/>
        <v>592393.56999999948</v>
      </c>
      <c r="L739" s="783">
        <f t="shared" si="120"/>
        <v>0</v>
      </c>
      <c r="M739" s="783">
        <f t="shared" si="120"/>
        <v>0</v>
      </c>
      <c r="N739" s="784"/>
      <c r="O739" s="783">
        <f t="shared" si="120"/>
        <v>0</v>
      </c>
      <c r="P739" s="783">
        <f>SUM(P678:P737)</f>
        <v>6645000</v>
      </c>
      <c r="Q739" s="783">
        <f t="shared" si="120"/>
        <v>6052606.4300000006</v>
      </c>
      <c r="R739" s="784">
        <f>Q739/P739</f>
        <v>0.91085123100075249</v>
      </c>
      <c r="S739" s="783">
        <f t="shared" si="120"/>
        <v>618689.39477549947</v>
      </c>
      <c r="T739" s="84"/>
      <c r="AB739" s="84">
        <f t="shared" si="119"/>
        <v>0</v>
      </c>
    </row>
    <row r="740" spans="1:28" ht="15.75" hidden="1" thickBot="1">
      <c r="A740" s="84"/>
      <c r="B740" s="84"/>
      <c r="C740" s="84"/>
      <c r="D740" s="84"/>
      <c r="F740" s="779" t="s">
        <v>237</v>
      </c>
      <c r="G740" s="780" t="s">
        <v>238</v>
      </c>
      <c r="S740" s="783">
        <f t="shared" ref="S740:S754" si="121">SUM(H740:L740)</f>
        <v>0</v>
      </c>
      <c r="T740" s="84"/>
      <c r="AB740" s="84">
        <f t="shared" si="119"/>
        <v>0</v>
      </c>
    </row>
    <row r="741" spans="1:28" ht="15.75" hidden="1" thickBot="1">
      <c r="A741" s="84"/>
      <c r="B741" s="84"/>
      <c r="C741" s="84"/>
      <c r="D741" s="84"/>
      <c r="F741" s="779" t="s">
        <v>239</v>
      </c>
      <c r="G741" s="780" t="s">
        <v>240</v>
      </c>
      <c r="S741" s="783">
        <f t="shared" si="121"/>
        <v>0</v>
      </c>
      <c r="T741" s="84"/>
      <c r="AB741" s="84">
        <f t="shared" si="119"/>
        <v>0</v>
      </c>
    </row>
    <row r="742" spans="1:28" ht="15.75" hidden="1" thickBot="1">
      <c r="A742" s="84"/>
      <c r="B742" s="84"/>
      <c r="C742" s="84"/>
      <c r="D742" s="84"/>
      <c r="F742" s="779" t="s">
        <v>241</v>
      </c>
      <c r="G742" s="780" t="s">
        <v>242</v>
      </c>
      <c r="S742" s="783">
        <f t="shared" si="121"/>
        <v>0</v>
      </c>
      <c r="T742" s="84"/>
      <c r="AB742" s="84">
        <f t="shared" si="119"/>
        <v>0</v>
      </c>
    </row>
    <row r="743" spans="1:28" ht="15.75" hidden="1" thickBot="1">
      <c r="A743" s="84"/>
      <c r="B743" s="84"/>
      <c r="C743" s="84"/>
      <c r="D743" s="84"/>
      <c r="F743" s="779" t="s">
        <v>243</v>
      </c>
      <c r="G743" s="780" t="s">
        <v>244</v>
      </c>
      <c r="S743" s="783">
        <f t="shared" si="121"/>
        <v>0</v>
      </c>
      <c r="T743" s="84"/>
      <c r="AB743" s="84">
        <f t="shared" si="119"/>
        <v>0</v>
      </c>
    </row>
    <row r="744" spans="1:28" ht="15.75" hidden="1" thickBot="1">
      <c r="A744" s="84"/>
      <c r="B744" s="84"/>
      <c r="C744" s="84"/>
      <c r="D744" s="84"/>
      <c r="F744" s="779" t="s">
        <v>245</v>
      </c>
      <c r="G744" s="780" t="s">
        <v>246</v>
      </c>
      <c r="S744" s="783">
        <f t="shared" si="121"/>
        <v>0</v>
      </c>
      <c r="T744" s="84"/>
      <c r="AB744" s="84">
        <f t="shared" si="119"/>
        <v>0</v>
      </c>
    </row>
    <row r="745" spans="1:28" ht="15.75" hidden="1" thickBot="1">
      <c r="A745" s="84"/>
      <c r="B745" s="84"/>
      <c r="C745" s="84"/>
      <c r="D745" s="84"/>
      <c r="F745" s="779" t="s">
        <v>247</v>
      </c>
      <c r="G745" s="780" t="s">
        <v>4695</v>
      </c>
      <c r="S745" s="783">
        <f t="shared" si="121"/>
        <v>0</v>
      </c>
      <c r="T745" s="84"/>
      <c r="AB745" s="84">
        <f t="shared" si="119"/>
        <v>0</v>
      </c>
    </row>
    <row r="746" spans="1:28" ht="30.75" hidden="1" thickBot="1">
      <c r="A746" s="84"/>
      <c r="B746" s="84"/>
      <c r="C746" s="84"/>
      <c r="D746" s="84"/>
      <c r="F746" s="779" t="s">
        <v>248</v>
      </c>
      <c r="G746" s="780" t="s">
        <v>4694</v>
      </c>
      <c r="S746" s="783">
        <f t="shared" si="121"/>
        <v>0</v>
      </c>
      <c r="T746" s="84"/>
      <c r="AB746" s="84">
        <f t="shared" si="119"/>
        <v>0</v>
      </c>
    </row>
    <row r="747" spans="1:28" ht="15.75" hidden="1" thickBot="1">
      <c r="A747" s="84"/>
      <c r="B747" s="84"/>
      <c r="C747" s="84"/>
      <c r="D747" s="84"/>
      <c r="F747" s="779" t="s">
        <v>249</v>
      </c>
      <c r="G747" s="780" t="s">
        <v>58</v>
      </c>
      <c r="S747" s="783">
        <f t="shared" si="121"/>
        <v>0</v>
      </c>
      <c r="T747" s="84"/>
      <c r="AB747" s="84">
        <f t="shared" si="119"/>
        <v>0</v>
      </c>
    </row>
    <row r="748" spans="1:28" ht="15.75" hidden="1" thickBot="1">
      <c r="A748" s="84"/>
      <c r="B748" s="84"/>
      <c r="C748" s="84"/>
      <c r="D748" s="84"/>
      <c r="F748" s="779" t="s">
        <v>250</v>
      </c>
      <c r="G748" s="780" t="s">
        <v>251</v>
      </c>
      <c r="S748" s="783">
        <f t="shared" si="121"/>
        <v>0</v>
      </c>
      <c r="T748" s="84"/>
      <c r="AB748" s="84">
        <f t="shared" si="119"/>
        <v>0</v>
      </c>
    </row>
    <row r="749" spans="1:28" ht="15.75" hidden="1" thickBot="1">
      <c r="A749" s="84"/>
      <c r="B749" s="84"/>
      <c r="C749" s="84"/>
      <c r="D749" s="84"/>
      <c r="F749" s="779" t="s">
        <v>252</v>
      </c>
      <c r="G749" s="780" t="s">
        <v>253</v>
      </c>
      <c r="S749" s="783">
        <f t="shared" si="121"/>
        <v>0</v>
      </c>
      <c r="T749" s="84"/>
      <c r="AB749" s="84">
        <f t="shared" si="119"/>
        <v>0</v>
      </c>
    </row>
    <row r="750" spans="1:28" ht="30.75" hidden="1" thickBot="1">
      <c r="A750" s="84"/>
      <c r="B750" s="84"/>
      <c r="C750" s="84"/>
      <c r="D750" s="84"/>
      <c r="F750" s="779" t="s">
        <v>254</v>
      </c>
      <c r="G750" s="780" t="s">
        <v>255</v>
      </c>
      <c r="S750" s="783">
        <f t="shared" si="121"/>
        <v>0</v>
      </c>
      <c r="T750" s="84"/>
      <c r="AB750" s="84">
        <f t="shared" si="119"/>
        <v>0</v>
      </c>
    </row>
    <row r="751" spans="1:28" ht="15.75" hidden="1" thickBot="1">
      <c r="A751" s="84"/>
      <c r="B751" s="84"/>
      <c r="C751" s="84"/>
      <c r="D751" s="84"/>
      <c r="F751" s="779" t="s">
        <v>256</v>
      </c>
      <c r="G751" s="780" t="s">
        <v>257</v>
      </c>
      <c r="S751" s="783">
        <f t="shared" si="121"/>
        <v>0</v>
      </c>
      <c r="T751" s="84"/>
      <c r="AB751" s="84">
        <f t="shared" si="119"/>
        <v>0</v>
      </c>
    </row>
    <row r="752" spans="1:28" ht="30.75" hidden="1" thickBot="1">
      <c r="A752" s="84"/>
      <c r="B752" s="84"/>
      <c r="C752" s="84"/>
      <c r="D752" s="84"/>
      <c r="F752" s="779" t="s">
        <v>258</v>
      </c>
      <c r="G752" s="780" t="s">
        <v>259</v>
      </c>
      <c r="S752" s="783">
        <f t="shared" si="121"/>
        <v>0</v>
      </c>
      <c r="T752" s="84"/>
      <c r="AB752" s="84">
        <f t="shared" si="119"/>
        <v>0</v>
      </c>
    </row>
    <row r="753" spans="1:28" ht="30.75" hidden="1" thickBot="1">
      <c r="A753" s="84"/>
      <c r="B753" s="84"/>
      <c r="C753" s="84"/>
      <c r="D753" s="84"/>
      <c r="F753" s="779" t="s">
        <v>260</v>
      </c>
      <c r="G753" s="780" t="s">
        <v>261</v>
      </c>
      <c r="S753" s="783">
        <f t="shared" si="121"/>
        <v>0</v>
      </c>
      <c r="T753" s="84"/>
      <c r="AB753" s="84">
        <f t="shared" si="119"/>
        <v>0</v>
      </c>
    </row>
    <row r="754" spans="1:28" ht="15.75" hidden="1" thickBot="1">
      <c r="A754" s="84"/>
      <c r="B754" s="84"/>
      <c r="C754" s="84"/>
      <c r="D754" s="84"/>
      <c r="F754" s="779" t="s">
        <v>262</v>
      </c>
      <c r="G754" s="780" t="s">
        <v>263</v>
      </c>
      <c r="H754" s="781"/>
      <c r="I754" s="781"/>
      <c r="J754" s="782"/>
      <c r="K754" s="781"/>
      <c r="L754" s="783"/>
      <c r="M754" s="783"/>
      <c r="N754" s="784"/>
      <c r="O754" s="783"/>
      <c r="P754" s="783"/>
      <c r="Q754" s="783"/>
      <c r="R754" s="784"/>
      <c r="S754" s="783">
        <f t="shared" si="121"/>
        <v>0</v>
      </c>
      <c r="T754" s="84"/>
      <c r="AB754" s="84">
        <f t="shared" si="119"/>
        <v>0</v>
      </c>
    </row>
    <row r="755" spans="1:28" ht="15.75" thickBot="1">
      <c r="A755" s="84"/>
      <c r="B755" s="84"/>
      <c r="C755" s="84"/>
      <c r="D755" s="84"/>
      <c r="G755" s="785" t="s">
        <v>4932</v>
      </c>
      <c r="H755" s="786">
        <f>SUM(H739:H754)</f>
        <v>6645000</v>
      </c>
      <c r="I755" s="786">
        <f t="shared" ref="I755:S755" si="122">SUM(I739:I754)</f>
        <v>6052606.4300000006</v>
      </c>
      <c r="J755" s="787">
        <f t="shared" si="122"/>
        <v>0.91085123100075249</v>
      </c>
      <c r="K755" s="786">
        <f t="shared" si="122"/>
        <v>592393.56999999948</v>
      </c>
      <c r="L755" s="788">
        <f t="shared" si="122"/>
        <v>0</v>
      </c>
      <c r="M755" s="788">
        <f t="shared" si="122"/>
        <v>0</v>
      </c>
      <c r="N755" s="789"/>
      <c r="O755" s="788">
        <f t="shared" si="122"/>
        <v>0</v>
      </c>
      <c r="P755" s="788">
        <f t="shared" si="122"/>
        <v>6645000</v>
      </c>
      <c r="Q755" s="788">
        <f t="shared" si="122"/>
        <v>6052606.4300000006</v>
      </c>
      <c r="R755" s="789">
        <f t="shared" si="122"/>
        <v>0.91085123100075249</v>
      </c>
      <c r="S755" s="788">
        <f t="shared" si="122"/>
        <v>618689.39477549947</v>
      </c>
      <c r="T755" s="84"/>
      <c r="AB755" s="84">
        <f t="shared" si="119"/>
        <v>0</v>
      </c>
    </row>
    <row r="756" spans="1:28" ht="28.5">
      <c r="A756" s="84"/>
      <c r="B756" s="84"/>
      <c r="C756" s="84"/>
      <c r="D756" s="84"/>
      <c r="E756" s="771"/>
      <c r="F756" s="772"/>
      <c r="G756" s="790" t="s">
        <v>4174</v>
      </c>
      <c r="H756" s="791"/>
      <c r="I756" s="792"/>
      <c r="J756" s="793"/>
      <c r="K756" s="792"/>
      <c r="L756" s="794"/>
      <c r="M756" s="795"/>
      <c r="N756" s="796"/>
      <c r="O756" s="795"/>
      <c r="P756" s="795"/>
      <c r="Q756" s="795"/>
      <c r="R756" s="796"/>
      <c r="S756" s="861"/>
      <c r="T756" s="84"/>
      <c r="AB756" s="84">
        <f t="shared" si="119"/>
        <v>0</v>
      </c>
    </row>
    <row r="757" spans="1:28" ht="15.75" thickBot="1">
      <c r="A757" s="84"/>
      <c r="B757" s="84"/>
      <c r="C757" s="84"/>
      <c r="D757" s="84"/>
      <c r="E757" s="778"/>
      <c r="F757" s="779" t="s">
        <v>235</v>
      </c>
      <c r="G757" s="780" t="s">
        <v>236</v>
      </c>
      <c r="H757" s="781">
        <f>SUM(H678:H737)</f>
        <v>6645000</v>
      </c>
      <c r="I757" s="781">
        <f t="shared" ref="I757:S757" si="123">SUM(I678:I737)</f>
        <v>6052606.4300000006</v>
      </c>
      <c r="J757" s="782">
        <f>I757/H757</f>
        <v>0.91085123100075249</v>
      </c>
      <c r="K757" s="781">
        <f t="shared" si="123"/>
        <v>592393.56999999948</v>
      </c>
      <c r="L757" s="783">
        <f t="shared" si="123"/>
        <v>0</v>
      </c>
      <c r="M757" s="783">
        <f t="shared" si="123"/>
        <v>0</v>
      </c>
      <c r="N757" s="784"/>
      <c r="O757" s="783">
        <f t="shared" si="123"/>
        <v>0</v>
      </c>
      <c r="P757" s="783">
        <f t="shared" si="123"/>
        <v>6645000</v>
      </c>
      <c r="Q757" s="783">
        <f t="shared" si="123"/>
        <v>6052606.4300000006</v>
      </c>
      <c r="R757" s="784">
        <f>Q757/P757</f>
        <v>0.91085123100075249</v>
      </c>
      <c r="S757" s="783">
        <f t="shared" si="123"/>
        <v>618689.39477549947</v>
      </c>
      <c r="T757" s="84"/>
      <c r="AB757" s="84">
        <f t="shared" si="119"/>
        <v>0</v>
      </c>
    </row>
    <row r="758" spans="1:28" ht="15.75" hidden="1" thickBot="1">
      <c r="A758" s="84"/>
      <c r="B758" s="84"/>
      <c r="C758" s="84"/>
      <c r="D758" s="84"/>
      <c r="F758" s="779" t="s">
        <v>237</v>
      </c>
      <c r="G758" s="780" t="s">
        <v>238</v>
      </c>
      <c r="S758" s="783">
        <f t="shared" ref="S758:S772" si="124">SUM(H758:L758)</f>
        <v>0</v>
      </c>
      <c r="T758" s="84"/>
      <c r="AB758" s="84">
        <f t="shared" si="119"/>
        <v>0</v>
      </c>
    </row>
    <row r="759" spans="1:28" ht="15.75" hidden="1" thickBot="1">
      <c r="A759" s="84"/>
      <c r="B759" s="84"/>
      <c r="F759" s="779" t="s">
        <v>239</v>
      </c>
      <c r="G759" s="780" t="s">
        <v>240</v>
      </c>
      <c r="S759" s="783">
        <f t="shared" si="124"/>
        <v>0</v>
      </c>
      <c r="T759" s="84"/>
      <c r="AB759" s="84">
        <f t="shared" si="119"/>
        <v>0</v>
      </c>
    </row>
    <row r="760" spans="1:28" ht="15.75" hidden="1" thickBot="1">
      <c r="A760" s="84"/>
      <c r="B760" s="84"/>
      <c r="F760" s="779" t="s">
        <v>241</v>
      </c>
      <c r="G760" s="780" t="s">
        <v>242</v>
      </c>
      <c r="S760" s="783">
        <f t="shared" si="124"/>
        <v>0</v>
      </c>
      <c r="T760" s="84"/>
      <c r="AB760" s="84">
        <f t="shared" si="119"/>
        <v>0</v>
      </c>
    </row>
    <row r="761" spans="1:28" ht="15.75" hidden="1" thickBot="1">
      <c r="A761" s="84"/>
      <c r="B761" s="84"/>
      <c r="F761" s="779" t="s">
        <v>243</v>
      </c>
      <c r="G761" s="780" t="s">
        <v>244</v>
      </c>
      <c r="S761" s="783">
        <f t="shared" si="124"/>
        <v>0</v>
      </c>
      <c r="T761" s="84"/>
      <c r="AB761" s="84">
        <f t="shared" si="119"/>
        <v>0</v>
      </c>
    </row>
    <row r="762" spans="1:28" ht="15.75" hidden="1" thickBot="1">
      <c r="A762" s="84"/>
      <c r="B762" s="84"/>
      <c r="F762" s="779" t="s">
        <v>245</v>
      </c>
      <c r="G762" s="780" t="s">
        <v>246</v>
      </c>
      <c r="S762" s="783">
        <f t="shared" si="124"/>
        <v>0</v>
      </c>
      <c r="T762" s="84"/>
      <c r="AB762" s="84">
        <f t="shared" si="119"/>
        <v>0</v>
      </c>
    </row>
    <row r="763" spans="1:28" ht="15.75" hidden="1" thickBot="1">
      <c r="A763" s="84"/>
      <c r="B763" s="84"/>
      <c r="F763" s="779" t="s">
        <v>247</v>
      </c>
      <c r="G763" s="780" t="s">
        <v>4695</v>
      </c>
      <c r="S763" s="783">
        <f t="shared" si="124"/>
        <v>0</v>
      </c>
      <c r="T763" s="84"/>
      <c r="AB763" s="84">
        <f t="shared" si="119"/>
        <v>0</v>
      </c>
    </row>
    <row r="764" spans="1:28" ht="30.75" hidden="1" thickBot="1">
      <c r="A764" s="84"/>
      <c r="B764" s="84"/>
      <c r="F764" s="779" t="s">
        <v>248</v>
      </c>
      <c r="G764" s="780" t="s">
        <v>4694</v>
      </c>
      <c r="S764" s="783">
        <f t="shared" si="124"/>
        <v>0</v>
      </c>
      <c r="T764" s="84"/>
      <c r="AB764" s="84">
        <f t="shared" si="119"/>
        <v>0</v>
      </c>
    </row>
    <row r="765" spans="1:28" ht="15.75" hidden="1" thickBot="1">
      <c r="A765" s="84"/>
      <c r="B765" s="84"/>
      <c r="F765" s="779" t="s">
        <v>249</v>
      </c>
      <c r="G765" s="780" t="s">
        <v>58</v>
      </c>
      <c r="S765" s="783">
        <f t="shared" si="124"/>
        <v>0</v>
      </c>
      <c r="T765" s="84"/>
      <c r="AB765" s="84">
        <f t="shared" si="119"/>
        <v>0</v>
      </c>
    </row>
    <row r="766" spans="1:28" ht="15.75" hidden="1" thickBot="1">
      <c r="A766" s="84"/>
      <c r="B766" s="84"/>
      <c r="F766" s="779" t="s">
        <v>250</v>
      </c>
      <c r="G766" s="780" t="s">
        <v>251</v>
      </c>
      <c r="S766" s="783">
        <f t="shared" si="124"/>
        <v>0</v>
      </c>
      <c r="T766" s="84"/>
      <c r="AB766" s="84">
        <f t="shared" si="119"/>
        <v>0</v>
      </c>
    </row>
    <row r="767" spans="1:28" ht="15.75" hidden="1" thickBot="1">
      <c r="A767" s="84"/>
      <c r="B767" s="84"/>
      <c r="F767" s="779" t="s">
        <v>252</v>
      </c>
      <c r="G767" s="780" t="s">
        <v>253</v>
      </c>
      <c r="S767" s="783">
        <f t="shared" si="124"/>
        <v>0</v>
      </c>
      <c r="T767" s="84"/>
      <c r="AB767" s="84">
        <f t="shared" si="119"/>
        <v>0</v>
      </c>
    </row>
    <row r="768" spans="1:28" ht="30.75" hidden="1" thickBot="1">
      <c r="A768" s="84"/>
      <c r="B768" s="84"/>
      <c r="F768" s="779" t="s">
        <v>254</v>
      </c>
      <c r="G768" s="780" t="s">
        <v>255</v>
      </c>
      <c r="S768" s="783">
        <f t="shared" si="124"/>
        <v>0</v>
      </c>
      <c r="T768" s="84"/>
      <c r="AB768" s="84">
        <f t="shared" si="119"/>
        <v>0</v>
      </c>
    </row>
    <row r="769" spans="1:31" ht="15.75" hidden="1" thickBot="1">
      <c r="A769" s="84"/>
      <c r="B769" s="84"/>
      <c r="F769" s="779" t="s">
        <v>256</v>
      </c>
      <c r="G769" s="780" t="s">
        <v>257</v>
      </c>
      <c r="S769" s="783">
        <f t="shared" si="124"/>
        <v>0</v>
      </c>
      <c r="T769" s="84"/>
      <c r="AB769" s="84">
        <f t="shared" si="119"/>
        <v>0</v>
      </c>
    </row>
    <row r="770" spans="1:31" ht="30.75" hidden="1" thickBot="1">
      <c r="A770" s="84"/>
      <c r="B770" s="84"/>
      <c r="F770" s="779" t="s">
        <v>258</v>
      </c>
      <c r="G770" s="780" t="s">
        <v>259</v>
      </c>
      <c r="S770" s="783">
        <f t="shared" si="124"/>
        <v>0</v>
      </c>
      <c r="T770" s="84"/>
      <c r="AB770" s="84">
        <f t="shared" si="119"/>
        <v>0</v>
      </c>
    </row>
    <row r="771" spans="1:31" ht="30.75" hidden="1" thickBot="1">
      <c r="A771" s="84"/>
      <c r="B771" s="84"/>
      <c r="F771" s="779" t="s">
        <v>260</v>
      </c>
      <c r="G771" s="780" t="s">
        <v>261</v>
      </c>
      <c r="S771" s="783">
        <f t="shared" si="124"/>
        <v>0</v>
      </c>
      <c r="T771" s="84"/>
      <c r="AB771" s="84">
        <f t="shared" ref="AB771:AB850" si="125">Z771-AA771</f>
        <v>0</v>
      </c>
    </row>
    <row r="772" spans="1:31" ht="15.75" hidden="1" thickBot="1">
      <c r="A772" s="84"/>
      <c r="B772" s="84"/>
      <c r="F772" s="779" t="s">
        <v>262</v>
      </c>
      <c r="G772" s="780" t="s">
        <v>263</v>
      </c>
      <c r="H772" s="781"/>
      <c r="I772" s="781"/>
      <c r="J772" s="782"/>
      <c r="K772" s="781"/>
      <c r="L772" s="783"/>
      <c r="M772" s="783"/>
      <c r="N772" s="784"/>
      <c r="O772" s="783"/>
      <c r="P772" s="783"/>
      <c r="Q772" s="783"/>
      <c r="R772" s="784"/>
      <c r="S772" s="783">
        <f t="shared" si="124"/>
        <v>0</v>
      </c>
      <c r="T772" s="84"/>
      <c r="AB772" s="84">
        <f t="shared" si="125"/>
        <v>0</v>
      </c>
    </row>
    <row r="773" spans="1:31" ht="15.75" thickBot="1">
      <c r="A773" s="84"/>
      <c r="B773" s="84"/>
      <c r="G773" s="785" t="s">
        <v>4148</v>
      </c>
      <c r="H773" s="786">
        <f>SUM(H757:H772)</f>
        <v>6645000</v>
      </c>
      <c r="I773" s="786">
        <f t="shared" ref="I773:S773" si="126">SUM(I757:I772)</f>
        <v>6052606.4300000006</v>
      </c>
      <c r="J773" s="787">
        <f t="shared" si="126"/>
        <v>0.91085123100075249</v>
      </c>
      <c r="K773" s="786">
        <f t="shared" si="126"/>
        <v>592393.56999999948</v>
      </c>
      <c r="L773" s="788">
        <f t="shared" si="126"/>
        <v>0</v>
      </c>
      <c r="M773" s="788">
        <f t="shared" si="126"/>
        <v>0</v>
      </c>
      <c r="N773" s="789"/>
      <c r="O773" s="788">
        <f t="shared" si="126"/>
        <v>0</v>
      </c>
      <c r="P773" s="788">
        <f t="shared" si="126"/>
        <v>6645000</v>
      </c>
      <c r="Q773" s="788">
        <f t="shared" si="126"/>
        <v>6052606.4300000006</v>
      </c>
      <c r="R773" s="789">
        <f t="shared" si="126"/>
        <v>0.91085123100075249</v>
      </c>
      <c r="S773" s="788">
        <f t="shared" si="126"/>
        <v>618689.39477549947</v>
      </c>
      <c r="T773" s="84"/>
      <c r="AB773" s="84">
        <f t="shared" si="125"/>
        <v>0</v>
      </c>
    </row>
    <row r="774" spans="1:31">
      <c r="A774" s="84"/>
      <c r="B774" s="84"/>
      <c r="C774" s="744"/>
      <c r="D774" s="84"/>
      <c r="E774" s="977"/>
      <c r="F774" s="84"/>
      <c r="T774" s="84"/>
      <c r="AB774" s="84">
        <f t="shared" si="125"/>
        <v>0</v>
      </c>
    </row>
    <row r="775" spans="1:31">
      <c r="C775" s="748" t="s">
        <v>4084</v>
      </c>
      <c r="D775" s="757"/>
      <c r="G775" s="978" t="s">
        <v>4933</v>
      </c>
      <c r="AB775" s="84">
        <f t="shared" si="125"/>
        <v>0</v>
      </c>
    </row>
    <row r="776" spans="1:31" ht="30">
      <c r="C776" s="748"/>
      <c r="D776" s="765">
        <v>160</v>
      </c>
      <c r="E776" s="766"/>
      <c r="F776" s="765"/>
      <c r="G776" s="767" t="s">
        <v>106</v>
      </c>
      <c r="H776" s="781"/>
      <c r="I776" s="781"/>
      <c r="J776" s="782"/>
      <c r="K776" s="781"/>
      <c r="L776" s="783"/>
      <c r="M776" s="783"/>
      <c r="N776" s="784"/>
      <c r="O776" s="783"/>
      <c r="P776" s="783"/>
      <c r="Q776" s="783"/>
      <c r="R776" s="784"/>
      <c r="S776" s="783"/>
      <c r="AB776" s="84">
        <f t="shared" si="125"/>
        <v>0</v>
      </c>
    </row>
    <row r="777" spans="1:31" ht="15.75" thickBot="1">
      <c r="E777" s="747" t="s">
        <v>5272</v>
      </c>
      <c r="F777" s="769">
        <v>499</v>
      </c>
      <c r="G777" s="859" t="s">
        <v>4086</v>
      </c>
      <c r="H777" s="917">
        <f>13578892-1000000</f>
        <v>12578892</v>
      </c>
      <c r="I777" s="750">
        <v>0</v>
      </c>
      <c r="J777" s="751">
        <f>I777/H777</f>
        <v>0</v>
      </c>
      <c r="K777" s="750">
        <f>H777-I777</f>
        <v>12578892</v>
      </c>
      <c r="L777" s="752">
        <v>0</v>
      </c>
      <c r="M777" s="752">
        <v>0</v>
      </c>
      <c r="O777" s="752">
        <f>L777-M777</f>
        <v>0</v>
      </c>
      <c r="P777" s="752">
        <f>L777+H777</f>
        <v>12578892</v>
      </c>
      <c r="Q777" s="752">
        <f>M777+I777</f>
        <v>0</v>
      </c>
      <c r="R777" s="753">
        <f>Q777/P777</f>
        <v>0</v>
      </c>
      <c r="S777" s="752">
        <f>P777-Q777</f>
        <v>12578892</v>
      </c>
      <c r="Z777" s="813">
        <f>H777-X777+Y777</f>
        <v>12578892</v>
      </c>
      <c r="AA777" s="814">
        <v>344100.60000000009</v>
      </c>
      <c r="AB777" s="84">
        <f t="shared" si="125"/>
        <v>12234791.4</v>
      </c>
      <c r="AE777" s="84">
        <f>H777-AA777</f>
        <v>12234791.4</v>
      </c>
    </row>
    <row r="778" spans="1:31">
      <c r="E778" s="771"/>
      <c r="F778" s="772"/>
      <c r="G778" s="773" t="s">
        <v>4745</v>
      </c>
      <c r="H778" s="774"/>
      <c r="I778" s="774"/>
      <c r="J778" s="775"/>
      <c r="K778" s="774"/>
      <c r="L778" s="776"/>
      <c r="M778" s="776"/>
      <c r="N778" s="777"/>
      <c r="O778" s="776"/>
      <c r="P778" s="776"/>
      <c r="Q778" s="776"/>
      <c r="R778" s="777"/>
      <c r="S778" s="860"/>
      <c r="AB778" s="84">
        <f t="shared" si="125"/>
        <v>0</v>
      </c>
    </row>
    <row r="779" spans="1:31" ht="15.75" thickBot="1">
      <c r="E779" s="778"/>
      <c r="F779" s="779" t="s">
        <v>235</v>
      </c>
      <c r="G779" s="780" t="s">
        <v>236</v>
      </c>
      <c r="H779" s="781">
        <f t="shared" ref="H779:M779" si="127">SUM(H777)</f>
        <v>12578892</v>
      </c>
      <c r="I779" s="781">
        <f t="shared" si="127"/>
        <v>0</v>
      </c>
      <c r="J779" s="782">
        <f t="shared" si="127"/>
        <v>0</v>
      </c>
      <c r="K779" s="781">
        <f t="shared" si="127"/>
        <v>12578892</v>
      </c>
      <c r="L779" s="783">
        <f t="shared" si="127"/>
        <v>0</v>
      </c>
      <c r="M779" s="783">
        <f t="shared" si="127"/>
        <v>0</v>
      </c>
      <c r="N779" s="784"/>
      <c r="O779" s="783">
        <f>SUM(O777)</f>
        <v>0</v>
      </c>
      <c r="P779" s="783">
        <f>SUM(P777)</f>
        <v>12578892</v>
      </c>
      <c r="Q779" s="783">
        <f>SUM(Q777)</f>
        <v>0</v>
      </c>
      <c r="R779" s="784">
        <f>SUM(R777)</f>
        <v>0</v>
      </c>
      <c r="S779" s="783">
        <f>SUM(S777)</f>
        <v>12578892</v>
      </c>
      <c r="AB779" s="84">
        <f t="shared" si="125"/>
        <v>0</v>
      </c>
    </row>
    <row r="780" spans="1:31" ht="15.75" thickBot="1">
      <c r="G780" s="785" t="s">
        <v>4746</v>
      </c>
      <c r="H780" s="786">
        <f t="shared" ref="H780:M780" si="128">SUM(H779)</f>
        <v>12578892</v>
      </c>
      <c r="I780" s="786">
        <f t="shared" si="128"/>
        <v>0</v>
      </c>
      <c r="J780" s="787">
        <f t="shared" si="128"/>
        <v>0</v>
      </c>
      <c r="K780" s="786">
        <f t="shared" si="128"/>
        <v>12578892</v>
      </c>
      <c r="L780" s="788">
        <f t="shared" si="128"/>
        <v>0</v>
      </c>
      <c r="M780" s="788">
        <f t="shared" si="128"/>
        <v>0</v>
      </c>
      <c r="N780" s="789"/>
      <c r="O780" s="788">
        <f>SUM(O779)</f>
        <v>0</v>
      </c>
      <c r="P780" s="788">
        <f>SUM(P779)</f>
        <v>12578892</v>
      </c>
      <c r="Q780" s="788">
        <f>SUM(Q779)</f>
        <v>0</v>
      </c>
      <c r="R780" s="789">
        <f>SUM(R779)</f>
        <v>0</v>
      </c>
      <c r="S780" s="788">
        <f>SUM(S779)</f>
        <v>12578892</v>
      </c>
      <c r="AB780" s="84">
        <f t="shared" si="125"/>
        <v>0</v>
      </c>
    </row>
    <row r="781" spans="1:31" ht="28.5">
      <c r="E781" s="771"/>
      <c r="F781" s="772"/>
      <c r="G781" s="790" t="s">
        <v>4936</v>
      </c>
      <c r="H781" s="791"/>
      <c r="I781" s="792"/>
      <c r="J781" s="793"/>
      <c r="K781" s="792"/>
      <c r="L781" s="794"/>
      <c r="M781" s="795"/>
      <c r="N781" s="796"/>
      <c r="O781" s="795"/>
      <c r="P781" s="795"/>
      <c r="Q781" s="795"/>
      <c r="R781" s="796"/>
      <c r="S781" s="861"/>
      <c r="AB781" s="84">
        <f t="shared" si="125"/>
        <v>0</v>
      </c>
    </row>
    <row r="782" spans="1:31" ht="15.75" thickBot="1">
      <c r="E782" s="778"/>
      <c r="F782" s="779" t="s">
        <v>235</v>
      </c>
      <c r="G782" s="780" t="s">
        <v>236</v>
      </c>
      <c r="H782" s="781">
        <f t="shared" ref="H782:M782" si="129">SUM(H779)</f>
        <v>12578892</v>
      </c>
      <c r="I782" s="781">
        <f t="shared" si="129"/>
        <v>0</v>
      </c>
      <c r="J782" s="782">
        <f t="shared" si="129"/>
        <v>0</v>
      </c>
      <c r="K782" s="781">
        <f t="shared" si="129"/>
        <v>12578892</v>
      </c>
      <c r="L782" s="783">
        <f t="shared" si="129"/>
        <v>0</v>
      </c>
      <c r="M782" s="783">
        <f t="shared" si="129"/>
        <v>0</v>
      </c>
      <c r="N782" s="784"/>
      <c r="O782" s="783">
        <f>SUM(O779)</f>
        <v>0</v>
      </c>
      <c r="P782" s="783">
        <f>SUM(P779)</f>
        <v>12578892</v>
      </c>
      <c r="Q782" s="783">
        <f>SUM(Q779)</f>
        <v>0</v>
      </c>
      <c r="R782" s="784">
        <f>SUM(R779)</f>
        <v>0</v>
      </c>
      <c r="S782" s="783">
        <f>SUM(S779)</f>
        <v>12578892</v>
      </c>
      <c r="AB782" s="84">
        <f t="shared" si="125"/>
        <v>0</v>
      </c>
    </row>
    <row r="783" spans="1:31" ht="15.75" thickBot="1">
      <c r="G783" s="785" t="s">
        <v>4935</v>
      </c>
      <c r="H783" s="786">
        <f t="shared" ref="H783:M783" si="130">SUM(H782)</f>
        <v>12578892</v>
      </c>
      <c r="I783" s="786">
        <f t="shared" si="130"/>
        <v>0</v>
      </c>
      <c r="J783" s="787">
        <f t="shared" si="130"/>
        <v>0</v>
      </c>
      <c r="K783" s="786">
        <f t="shared" si="130"/>
        <v>12578892</v>
      </c>
      <c r="L783" s="788">
        <f t="shared" si="130"/>
        <v>0</v>
      </c>
      <c r="M783" s="788">
        <f t="shared" si="130"/>
        <v>0</v>
      </c>
      <c r="N783" s="789"/>
      <c r="O783" s="788">
        <f>SUM(O782)</f>
        <v>0</v>
      </c>
      <c r="P783" s="788">
        <f>SUM(P782)</f>
        <v>12578892</v>
      </c>
      <c r="Q783" s="788">
        <f>SUM(Q782)</f>
        <v>0</v>
      </c>
      <c r="R783" s="789">
        <f>SUM(R782)</f>
        <v>0</v>
      </c>
      <c r="S783" s="788">
        <f>SUM(S782)</f>
        <v>12578892</v>
      </c>
      <c r="AB783" s="84">
        <f t="shared" si="125"/>
        <v>0</v>
      </c>
    </row>
    <row r="784" spans="1:31">
      <c r="A784" s="84"/>
      <c r="B784" s="84"/>
      <c r="C784" s="744"/>
      <c r="D784" s="84"/>
      <c r="E784" s="977"/>
      <c r="F784" s="84"/>
      <c r="T784" s="84"/>
      <c r="AB784" s="84">
        <f t="shared" si="125"/>
        <v>0</v>
      </c>
    </row>
    <row r="785" spans="1:31">
      <c r="C785" s="748" t="s">
        <v>4085</v>
      </c>
      <c r="D785" s="757"/>
      <c r="G785" s="978" t="s">
        <v>4934</v>
      </c>
      <c r="AB785" s="84">
        <f t="shared" si="125"/>
        <v>0</v>
      </c>
    </row>
    <row r="786" spans="1:31" ht="30">
      <c r="C786" s="748"/>
      <c r="D786" s="765">
        <v>160</v>
      </c>
      <c r="E786" s="766"/>
      <c r="F786" s="765"/>
      <c r="G786" s="767" t="s">
        <v>106</v>
      </c>
      <c r="H786" s="781"/>
      <c r="I786" s="781"/>
      <c r="J786" s="782"/>
      <c r="K786" s="781"/>
      <c r="L786" s="783"/>
      <c r="M786" s="783"/>
      <c r="N786" s="784"/>
      <c r="O786" s="783"/>
      <c r="P786" s="783"/>
      <c r="Q786" s="783"/>
      <c r="R786" s="784"/>
      <c r="S786" s="783"/>
      <c r="AB786" s="84">
        <f t="shared" si="125"/>
        <v>0</v>
      </c>
    </row>
    <row r="787" spans="1:31" ht="15.75" thickBot="1">
      <c r="E787" s="747" t="s">
        <v>5273</v>
      </c>
      <c r="F787" s="769">
        <v>499</v>
      </c>
      <c r="G787" s="859" t="s">
        <v>4086</v>
      </c>
      <c r="H787" s="750">
        <v>1500000</v>
      </c>
      <c r="I787" s="750">
        <v>0</v>
      </c>
      <c r="K787" s="750">
        <f>H787-I787</f>
        <v>1500000</v>
      </c>
      <c r="L787" s="752">
        <v>0</v>
      </c>
      <c r="M787" s="752">
        <v>0</v>
      </c>
      <c r="O787" s="752">
        <f>L787-M787</f>
        <v>0</v>
      </c>
      <c r="P787" s="752">
        <f>L787+H787</f>
        <v>1500000</v>
      </c>
      <c r="Q787" s="752">
        <f>M787+I787</f>
        <v>0</v>
      </c>
      <c r="S787" s="752">
        <f>P787-Q787</f>
        <v>1500000</v>
      </c>
      <c r="Z787" s="813">
        <f>H787-X787+Y787</f>
        <v>1500000</v>
      </c>
      <c r="AA787" s="814">
        <v>1250000</v>
      </c>
      <c r="AB787" s="84">
        <f t="shared" si="125"/>
        <v>250000</v>
      </c>
      <c r="AE787" s="84">
        <f>H787-AA787</f>
        <v>250000</v>
      </c>
    </row>
    <row r="788" spans="1:31">
      <c r="E788" s="771"/>
      <c r="F788" s="772"/>
      <c r="G788" s="773" t="s">
        <v>4745</v>
      </c>
      <c r="H788" s="774"/>
      <c r="I788" s="774"/>
      <c r="J788" s="775"/>
      <c r="K788" s="774"/>
      <c r="L788" s="776"/>
      <c r="M788" s="776"/>
      <c r="N788" s="777"/>
      <c r="O788" s="776"/>
      <c r="P788" s="776"/>
      <c r="Q788" s="776"/>
      <c r="R788" s="777"/>
      <c r="S788" s="860"/>
      <c r="AB788" s="84">
        <f t="shared" si="125"/>
        <v>0</v>
      </c>
    </row>
    <row r="789" spans="1:31" ht="15.75" thickBot="1">
      <c r="E789" s="778"/>
      <c r="F789" s="779" t="s">
        <v>235</v>
      </c>
      <c r="G789" s="780" t="s">
        <v>236</v>
      </c>
      <c r="H789" s="781">
        <f t="shared" ref="H789:M789" si="131">SUM(H787)</f>
        <v>1500000</v>
      </c>
      <c r="I789" s="781">
        <f t="shared" si="131"/>
        <v>0</v>
      </c>
      <c r="J789" s="782"/>
      <c r="K789" s="781">
        <f t="shared" si="131"/>
        <v>1500000</v>
      </c>
      <c r="L789" s="783">
        <f t="shared" si="131"/>
        <v>0</v>
      </c>
      <c r="M789" s="783">
        <f t="shared" si="131"/>
        <v>0</v>
      </c>
      <c r="N789" s="784"/>
      <c r="O789" s="783">
        <f>SUM(O787)</f>
        <v>0</v>
      </c>
      <c r="P789" s="783">
        <f>SUM(P787)</f>
        <v>1500000</v>
      </c>
      <c r="Q789" s="783">
        <f>SUM(Q787)</f>
        <v>0</v>
      </c>
      <c r="R789" s="784"/>
      <c r="S789" s="783">
        <f>SUM(S787)</f>
        <v>1500000</v>
      </c>
      <c r="AB789" s="84">
        <f t="shared" si="125"/>
        <v>0</v>
      </c>
    </row>
    <row r="790" spans="1:31" ht="15.75" thickBot="1">
      <c r="G790" s="785" t="s">
        <v>4746</v>
      </c>
      <c r="H790" s="786">
        <f t="shared" ref="H790:M790" si="132">SUM(H789)</f>
        <v>1500000</v>
      </c>
      <c r="I790" s="786">
        <f t="shared" si="132"/>
        <v>0</v>
      </c>
      <c r="J790" s="787"/>
      <c r="K790" s="786">
        <f t="shared" si="132"/>
        <v>1500000</v>
      </c>
      <c r="L790" s="788">
        <f t="shared" si="132"/>
        <v>0</v>
      </c>
      <c r="M790" s="788">
        <f t="shared" si="132"/>
        <v>0</v>
      </c>
      <c r="N790" s="789"/>
      <c r="O790" s="788">
        <f>SUM(O789)</f>
        <v>0</v>
      </c>
      <c r="P790" s="788">
        <f>SUM(P789)</f>
        <v>1500000</v>
      </c>
      <c r="Q790" s="788">
        <f>SUM(Q789)</f>
        <v>0</v>
      </c>
      <c r="R790" s="789"/>
      <c r="S790" s="788">
        <f>SUM(S789)</f>
        <v>1500000</v>
      </c>
      <c r="AB790" s="84">
        <f t="shared" si="125"/>
        <v>0</v>
      </c>
    </row>
    <row r="791" spans="1:31" ht="28.5">
      <c r="E791" s="771"/>
      <c r="F791" s="772"/>
      <c r="G791" s="790" t="s">
        <v>4714</v>
      </c>
      <c r="H791" s="791"/>
      <c r="I791" s="792"/>
      <c r="J791" s="793"/>
      <c r="K791" s="792"/>
      <c r="L791" s="794"/>
      <c r="M791" s="795"/>
      <c r="N791" s="796"/>
      <c r="O791" s="795"/>
      <c r="P791" s="795"/>
      <c r="Q791" s="795"/>
      <c r="R791" s="796"/>
      <c r="S791" s="861"/>
      <c r="AB791" s="84">
        <f t="shared" si="125"/>
        <v>0</v>
      </c>
    </row>
    <row r="792" spans="1:31" ht="15.75" thickBot="1">
      <c r="E792" s="778"/>
      <c r="F792" s="779" t="s">
        <v>235</v>
      </c>
      <c r="G792" s="780" t="s">
        <v>236</v>
      </c>
      <c r="H792" s="781">
        <f t="shared" ref="H792:M792" si="133">SUM(H789)</f>
        <v>1500000</v>
      </c>
      <c r="I792" s="781">
        <f t="shared" si="133"/>
        <v>0</v>
      </c>
      <c r="J792" s="782"/>
      <c r="K792" s="781">
        <f t="shared" si="133"/>
        <v>1500000</v>
      </c>
      <c r="L792" s="783">
        <f t="shared" si="133"/>
        <v>0</v>
      </c>
      <c r="M792" s="783">
        <f t="shared" si="133"/>
        <v>0</v>
      </c>
      <c r="N792" s="784"/>
      <c r="O792" s="783">
        <f>SUM(O789)</f>
        <v>0</v>
      </c>
      <c r="P792" s="783">
        <f>SUM(P789)</f>
        <v>1500000</v>
      </c>
      <c r="Q792" s="783">
        <f>SUM(Q789)</f>
        <v>0</v>
      </c>
      <c r="R792" s="784"/>
      <c r="S792" s="783">
        <f>SUM(S789)</f>
        <v>1500000</v>
      </c>
      <c r="AB792" s="84">
        <f t="shared" si="125"/>
        <v>0</v>
      </c>
    </row>
    <row r="793" spans="1:31" ht="15.75" thickBot="1">
      <c r="G793" s="785" t="s">
        <v>4713</v>
      </c>
      <c r="H793" s="786">
        <f t="shared" ref="H793:M793" si="134">SUM(H792)</f>
        <v>1500000</v>
      </c>
      <c r="I793" s="786">
        <f t="shared" si="134"/>
        <v>0</v>
      </c>
      <c r="J793" s="787"/>
      <c r="K793" s="786">
        <f t="shared" si="134"/>
        <v>1500000</v>
      </c>
      <c r="L793" s="788">
        <f t="shared" si="134"/>
        <v>0</v>
      </c>
      <c r="M793" s="788">
        <f t="shared" si="134"/>
        <v>0</v>
      </c>
      <c r="N793" s="789"/>
      <c r="O793" s="788">
        <f>SUM(O792)</f>
        <v>0</v>
      </c>
      <c r="P793" s="788">
        <f>SUM(P792)</f>
        <v>1500000</v>
      </c>
      <c r="Q793" s="788">
        <f>SUM(Q792)</f>
        <v>0</v>
      </c>
      <c r="R793" s="789"/>
      <c r="S793" s="788">
        <f>SUM(S792)</f>
        <v>1500000</v>
      </c>
      <c r="AB793" s="84">
        <f t="shared" si="125"/>
        <v>0</v>
      </c>
    </row>
    <row r="794" spans="1:31">
      <c r="A794" s="84"/>
      <c r="B794" s="84"/>
      <c r="C794" s="744"/>
      <c r="D794" s="84"/>
      <c r="E794" s="977"/>
      <c r="F794" s="84"/>
      <c r="T794" s="84"/>
      <c r="AB794" s="84">
        <f t="shared" si="125"/>
        <v>0</v>
      </c>
    </row>
    <row r="795" spans="1:31" ht="22.5" customHeight="1">
      <c r="A795" s="754"/>
      <c r="B795" s="755"/>
      <c r="C795" s="951" t="s">
        <v>5417</v>
      </c>
      <c r="D795" s="754"/>
      <c r="E795" s="755"/>
      <c r="F795" s="952"/>
      <c r="G795" s="852" t="s">
        <v>5220</v>
      </c>
      <c r="H795" s="761"/>
      <c r="I795" s="761"/>
      <c r="J795" s="762"/>
      <c r="K795" s="761"/>
      <c r="L795" s="763"/>
      <c r="M795" s="763"/>
      <c r="N795" s="764"/>
      <c r="O795" s="763"/>
      <c r="P795" s="763"/>
      <c r="Q795" s="763"/>
      <c r="R795" s="764"/>
      <c r="S795" s="953"/>
      <c r="T795" s="84"/>
      <c r="AB795" s="84">
        <f t="shared" si="125"/>
        <v>0</v>
      </c>
    </row>
    <row r="796" spans="1:31">
      <c r="A796" s="754"/>
      <c r="B796" s="755"/>
      <c r="C796" s="957"/>
      <c r="D796" s="765">
        <v>130</v>
      </c>
      <c r="E796" s="766"/>
      <c r="F796" s="765"/>
      <c r="G796" s="958" t="s">
        <v>113</v>
      </c>
      <c r="H796" s="761"/>
      <c r="I796" s="761"/>
      <c r="J796" s="762"/>
      <c r="K796" s="761"/>
      <c r="L796" s="763"/>
      <c r="M796" s="763"/>
      <c r="N796" s="764"/>
      <c r="O796" s="763"/>
      <c r="P796" s="763"/>
      <c r="Q796" s="763"/>
      <c r="R796" s="764"/>
      <c r="S796" s="953"/>
      <c r="T796" s="84"/>
      <c r="AB796" s="84">
        <f t="shared" si="125"/>
        <v>0</v>
      </c>
    </row>
    <row r="797" spans="1:31" ht="15.75" thickBot="1">
      <c r="A797" s="754"/>
      <c r="B797" s="755"/>
      <c r="C797" s="951"/>
      <c r="D797" s="754"/>
      <c r="E797" s="959" t="s">
        <v>5105</v>
      </c>
      <c r="F797" s="972">
        <v>511</v>
      </c>
      <c r="G797" s="770" t="s">
        <v>4129</v>
      </c>
      <c r="H797" s="761">
        <v>0</v>
      </c>
      <c r="I797" s="870">
        <v>0</v>
      </c>
      <c r="J797" s="762" t="e">
        <f>I797/H797</f>
        <v>#DIV/0!</v>
      </c>
      <c r="K797" s="761">
        <f>H797-I797</f>
        <v>0</v>
      </c>
      <c r="L797" s="763">
        <f>L802+L804</f>
        <v>26276318</v>
      </c>
      <c r="M797" s="763">
        <v>0</v>
      </c>
      <c r="N797" s="764"/>
      <c r="O797" s="763">
        <f>L797-M797</f>
        <v>26276318</v>
      </c>
      <c r="P797" s="763">
        <f t="shared" ref="P797:Q799" si="135">L797+H797</f>
        <v>26276318</v>
      </c>
      <c r="Q797" s="763">
        <f t="shared" si="135"/>
        <v>0</v>
      </c>
      <c r="R797" s="764">
        <f>Q797/P797</f>
        <v>0</v>
      </c>
      <c r="S797" s="953">
        <f>P797-Q797</f>
        <v>26276318</v>
      </c>
      <c r="T797" s="84"/>
      <c r="Z797" s="813">
        <f>H797-X797+Y797</f>
        <v>0</v>
      </c>
      <c r="AA797" s="814">
        <v>0</v>
      </c>
      <c r="AB797" s="84">
        <f t="shared" si="125"/>
        <v>0</v>
      </c>
    </row>
    <row r="798" spans="1:31" hidden="1">
      <c r="A798" s="754"/>
      <c r="B798" s="755"/>
      <c r="C798" s="951"/>
      <c r="D798" s="754"/>
      <c r="E798" s="959"/>
      <c r="F798" s="972">
        <v>423</v>
      </c>
      <c r="G798" s="770" t="s">
        <v>3779</v>
      </c>
      <c r="H798" s="761">
        <v>0</v>
      </c>
      <c r="I798" s="870">
        <v>0</v>
      </c>
      <c r="J798" s="762"/>
      <c r="K798" s="761">
        <f>H798-I798</f>
        <v>0</v>
      </c>
      <c r="L798" s="763">
        <v>0</v>
      </c>
      <c r="M798" s="763">
        <v>0</v>
      </c>
      <c r="N798" s="764"/>
      <c r="O798" s="763">
        <f>L798-M798</f>
        <v>0</v>
      </c>
      <c r="P798" s="763">
        <f t="shared" si="135"/>
        <v>0</v>
      </c>
      <c r="Q798" s="763">
        <f t="shared" si="135"/>
        <v>0</v>
      </c>
      <c r="R798" s="764"/>
      <c r="S798" s="953">
        <f>P798-Q798</f>
        <v>0</v>
      </c>
      <c r="T798" s="84"/>
      <c r="Z798" s="813">
        <f>H798-X798+Y798</f>
        <v>0</v>
      </c>
      <c r="AA798" s="814">
        <v>0</v>
      </c>
      <c r="AB798" s="84">
        <f t="shared" si="125"/>
        <v>0</v>
      </c>
      <c r="AE798" s="84">
        <f>H798-AA798</f>
        <v>0</v>
      </c>
    </row>
    <row r="799" spans="1:31" ht="15.75" hidden="1" thickBot="1">
      <c r="A799" s="754"/>
      <c r="B799" s="755"/>
      <c r="C799" s="951"/>
      <c r="D799" s="754"/>
      <c r="E799" s="959"/>
      <c r="F799" s="972">
        <v>426</v>
      </c>
      <c r="G799" s="770" t="s">
        <v>3785</v>
      </c>
      <c r="H799" s="761">
        <v>0</v>
      </c>
      <c r="I799" s="870">
        <v>0</v>
      </c>
      <c r="J799" s="762" t="e">
        <f>H799/I799</f>
        <v>#DIV/0!</v>
      </c>
      <c r="K799" s="761">
        <f>H799-I799</f>
        <v>0</v>
      </c>
      <c r="L799" s="763">
        <v>0</v>
      </c>
      <c r="M799" s="763">
        <v>0</v>
      </c>
      <c r="N799" s="764"/>
      <c r="O799" s="763">
        <f>L799-M799</f>
        <v>0</v>
      </c>
      <c r="P799" s="763">
        <f t="shared" si="135"/>
        <v>0</v>
      </c>
      <c r="Q799" s="763">
        <f t="shared" si="135"/>
        <v>0</v>
      </c>
      <c r="R799" s="764" t="e">
        <f>Q799/P799</f>
        <v>#DIV/0!</v>
      </c>
      <c r="S799" s="953">
        <f>P799-Q799</f>
        <v>0</v>
      </c>
      <c r="T799" s="84"/>
      <c r="Z799" s="813">
        <f>H799-X799+Y799</f>
        <v>0</v>
      </c>
      <c r="AA799" s="814">
        <v>0</v>
      </c>
      <c r="AB799" s="84">
        <f t="shared" si="125"/>
        <v>0</v>
      </c>
    </row>
    <row r="800" spans="1:31">
      <c r="E800" s="771"/>
      <c r="F800" s="772"/>
      <c r="G800" s="773" t="s">
        <v>4173</v>
      </c>
      <c r="H800" s="774"/>
      <c r="I800" s="894"/>
      <c r="J800" s="775"/>
      <c r="K800" s="774"/>
      <c r="L800" s="776"/>
      <c r="M800" s="776"/>
      <c r="N800" s="777"/>
      <c r="O800" s="776"/>
      <c r="P800" s="776"/>
      <c r="Q800" s="776"/>
      <c r="R800" s="777"/>
      <c r="S800" s="860"/>
      <c r="T800" s="84"/>
      <c r="AB800" s="84">
        <f t="shared" si="125"/>
        <v>0</v>
      </c>
    </row>
    <row r="801" spans="1:31">
      <c r="E801" s="778"/>
      <c r="F801" s="779" t="s">
        <v>235</v>
      </c>
      <c r="G801" s="780" t="s">
        <v>236</v>
      </c>
      <c r="H801" s="781">
        <f>SUM(H797:H799)</f>
        <v>0</v>
      </c>
      <c r="I801" s="870">
        <f>SUM(I797:I799)</f>
        <v>0</v>
      </c>
      <c r="J801" s="782"/>
      <c r="K801" s="781">
        <f>SUM(K797:K797)</f>
        <v>0</v>
      </c>
      <c r="L801" s="783">
        <v>0</v>
      </c>
      <c r="M801" s="783">
        <f>SUM(M797:M797)</f>
        <v>0</v>
      </c>
      <c r="N801" s="784"/>
      <c r="O801" s="783">
        <v>0</v>
      </c>
      <c r="P801" s="783">
        <f>H801</f>
        <v>0</v>
      </c>
      <c r="Q801" s="783">
        <f>SUM(Q797:Q799)</f>
        <v>0</v>
      </c>
      <c r="R801" s="784"/>
      <c r="S801" s="783">
        <v>0</v>
      </c>
      <c r="T801" s="84"/>
      <c r="AB801" s="84">
        <f t="shared" si="125"/>
        <v>0</v>
      </c>
    </row>
    <row r="802" spans="1:31">
      <c r="E802" s="778"/>
      <c r="F802" s="804" t="s">
        <v>247</v>
      </c>
      <c r="G802" s="780" t="s">
        <v>4695</v>
      </c>
      <c r="H802" s="781">
        <v>0</v>
      </c>
      <c r="I802" s="870"/>
      <c r="J802" s="782"/>
      <c r="K802" s="781"/>
      <c r="L802" s="783">
        <f>60551705-39275387</f>
        <v>21276318</v>
      </c>
      <c r="M802" s="783">
        <f t="shared" ref="M802:S802" si="136">M797</f>
        <v>0</v>
      </c>
      <c r="N802" s="784"/>
      <c r="O802" s="783">
        <f t="shared" si="136"/>
        <v>26276318</v>
      </c>
      <c r="P802" s="783">
        <f>L802</f>
        <v>21276318</v>
      </c>
      <c r="Q802" s="783">
        <v>0</v>
      </c>
      <c r="R802" s="784"/>
      <c r="S802" s="783">
        <f t="shared" si="136"/>
        <v>26276318</v>
      </c>
      <c r="T802" s="84"/>
      <c r="AB802" s="84">
        <f t="shared" si="125"/>
        <v>0</v>
      </c>
    </row>
    <row r="803" spans="1:31" ht="15.75" hidden="1" thickBot="1">
      <c r="E803" s="778"/>
      <c r="F803" s="779" t="s">
        <v>256</v>
      </c>
      <c r="G803" s="780" t="s">
        <v>257</v>
      </c>
      <c r="H803" s="781">
        <f>H797</f>
        <v>0</v>
      </c>
      <c r="I803" s="870"/>
      <c r="J803" s="782"/>
      <c r="K803" s="781"/>
      <c r="L803" s="783">
        <v>0</v>
      </c>
      <c r="M803" s="783">
        <f>M797</f>
        <v>0</v>
      </c>
      <c r="N803" s="784">
        <f>N797</f>
        <v>0</v>
      </c>
      <c r="O803" s="783">
        <f>O797</f>
        <v>26276318</v>
      </c>
      <c r="P803" s="783">
        <f>P797</f>
        <v>26276318</v>
      </c>
      <c r="Q803" s="783"/>
      <c r="R803" s="784"/>
      <c r="S803" s="783"/>
      <c r="T803" s="84"/>
    </row>
    <row r="804" spans="1:31" ht="15.75" thickBot="1">
      <c r="E804" s="778"/>
      <c r="F804" s="779">
        <v>13</v>
      </c>
      <c r="G804" s="780" t="s">
        <v>5520</v>
      </c>
      <c r="H804" s="781"/>
      <c r="I804" s="870"/>
      <c r="J804" s="782"/>
      <c r="K804" s="781"/>
      <c r="L804" s="783">
        <v>5000000</v>
      </c>
      <c r="M804" s="783"/>
      <c r="N804" s="784"/>
      <c r="O804" s="783"/>
      <c r="P804" s="783">
        <f>L804</f>
        <v>5000000</v>
      </c>
      <c r="Q804" s="783"/>
      <c r="R804" s="784"/>
      <c r="S804" s="783"/>
      <c r="T804" s="84"/>
    </row>
    <row r="805" spans="1:31" ht="15.75" thickBot="1">
      <c r="G805" s="785" t="s">
        <v>4157</v>
      </c>
      <c r="H805" s="786">
        <f>SUM(H801:H802)</f>
        <v>0</v>
      </c>
      <c r="I805" s="904">
        <f t="shared" ref="I805:S805" si="137">SUM(I801:I802)</f>
        <v>0</v>
      </c>
      <c r="J805" s="787"/>
      <c r="K805" s="786">
        <f t="shared" si="137"/>
        <v>0</v>
      </c>
      <c r="L805" s="788">
        <f>SUM(L801:L804)</f>
        <v>26276318</v>
      </c>
      <c r="M805" s="788">
        <f t="shared" si="137"/>
        <v>0</v>
      </c>
      <c r="N805" s="789"/>
      <c r="O805" s="788">
        <f t="shared" si="137"/>
        <v>26276318</v>
      </c>
      <c r="P805" s="788">
        <f>P802+P804</f>
        <v>26276318</v>
      </c>
      <c r="Q805" s="788">
        <f t="shared" si="137"/>
        <v>0</v>
      </c>
      <c r="R805" s="789"/>
      <c r="S805" s="788">
        <f t="shared" si="137"/>
        <v>26276318</v>
      </c>
      <c r="T805" s="84"/>
      <c r="AB805" s="84">
        <f t="shared" si="125"/>
        <v>0</v>
      </c>
    </row>
    <row r="806" spans="1:31">
      <c r="E806" s="771"/>
      <c r="F806" s="772"/>
      <c r="G806" s="790" t="s">
        <v>5428</v>
      </c>
      <c r="H806" s="791"/>
      <c r="I806" s="910"/>
      <c r="J806" s="793"/>
      <c r="K806" s="792"/>
      <c r="L806" s="794"/>
      <c r="M806" s="795"/>
      <c r="N806" s="796"/>
      <c r="O806" s="795"/>
      <c r="P806" s="795"/>
      <c r="Q806" s="795"/>
      <c r="R806" s="796"/>
      <c r="S806" s="861"/>
      <c r="T806" s="84"/>
      <c r="AB806" s="84">
        <f t="shared" si="125"/>
        <v>0</v>
      </c>
    </row>
    <row r="807" spans="1:31">
      <c r="E807" s="778"/>
      <c r="F807" s="779" t="s">
        <v>235</v>
      </c>
      <c r="G807" s="780" t="s">
        <v>236</v>
      </c>
      <c r="H807" s="781">
        <f>H801</f>
        <v>0</v>
      </c>
      <c r="I807" s="870">
        <f t="shared" ref="I807:S807" si="138">I801</f>
        <v>0</v>
      </c>
      <c r="J807" s="782"/>
      <c r="K807" s="781">
        <f t="shared" si="138"/>
        <v>0</v>
      </c>
      <c r="L807" s="783">
        <f t="shared" si="138"/>
        <v>0</v>
      </c>
      <c r="M807" s="783">
        <f t="shared" si="138"/>
        <v>0</v>
      </c>
      <c r="N807" s="784"/>
      <c r="O807" s="783">
        <f t="shared" si="138"/>
        <v>0</v>
      </c>
      <c r="P807" s="783">
        <f t="shared" si="138"/>
        <v>0</v>
      </c>
      <c r="Q807" s="783">
        <f t="shared" si="138"/>
        <v>0</v>
      </c>
      <c r="R807" s="784"/>
      <c r="S807" s="783">
        <f t="shared" si="138"/>
        <v>0</v>
      </c>
      <c r="T807" s="84"/>
      <c r="AB807" s="84">
        <f t="shared" si="125"/>
        <v>0</v>
      </c>
    </row>
    <row r="808" spans="1:31">
      <c r="E808" s="778"/>
      <c r="F808" s="804" t="s">
        <v>247</v>
      </c>
      <c r="G808" s="780" t="s">
        <v>4695</v>
      </c>
      <c r="H808" s="781">
        <f>H802</f>
        <v>0</v>
      </c>
      <c r="I808" s="870">
        <f t="shared" ref="I808:S808" si="139">I802</f>
        <v>0</v>
      </c>
      <c r="J808" s="782"/>
      <c r="K808" s="781">
        <f t="shared" si="139"/>
        <v>0</v>
      </c>
      <c r="L808" s="783">
        <f t="shared" si="139"/>
        <v>21276318</v>
      </c>
      <c r="M808" s="783">
        <f t="shared" si="139"/>
        <v>0</v>
      </c>
      <c r="N808" s="784"/>
      <c r="O808" s="783">
        <f t="shared" si="139"/>
        <v>26276318</v>
      </c>
      <c r="P808" s="783">
        <f t="shared" si="139"/>
        <v>21276318</v>
      </c>
      <c r="Q808" s="783">
        <f t="shared" si="139"/>
        <v>0</v>
      </c>
      <c r="R808" s="784"/>
      <c r="S808" s="783">
        <f t="shared" si="139"/>
        <v>26276318</v>
      </c>
      <c r="T808" s="84"/>
      <c r="AB808" s="84">
        <f t="shared" si="125"/>
        <v>0</v>
      </c>
    </row>
    <row r="809" spans="1:31" ht="15.75" hidden="1" thickBot="1">
      <c r="E809" s="778"/>
      <c r="F809" s="779" t="s">
        <v>256</v>
      </c>
      <c r="G809" s="780" t="s">
        <v>257</v>
      </c>
      <c r="H809" s="781">
        <f>H803</f>
        <v>0</v>
      </c>
      <c r="I809" s="870"/>
      <c r="J809" s="782"/>
      <c r="K809" s="781"/>
      <c r="L809" s="783">
        <f>L803</f>
        <v>0</v>
      </c>
      <c r="M809" s="783">
        <f>M803</f>
        <v>0</v>
      </c>
      <c r="N809" s="784">
        <f>N803</f>
        <v>0</v>
      </c>
      <c r="O809" s="783">
        <f>O803</f>
        <v>26276318</v>
      </c>
      <c r="P809" s="783">
        <f>P803</f>
        <v>26276318</v>
      </c>
      <c r="Q809" s="783"/>
      <c r="R809" s="784"/>
      <c r="S809" s="783"/>
      <c r="T809" s="84"/>
    </row>
    <row r="810" spans="1:31" ht="15.75" thickBot="1">
      <c r="E810" s="778"/>
      <c r="F810" s="779">
        <v>13</v>
      </c>
      <c r="G810" s="780" t="s">
        <v>5520</v>
      </c>
      <c r="H810" s="781">
        <v>0</v>
      </c>
      <c r="I810" s="870"/>
      <c r="J810" s="782"/>
      <c r="K810" s="781"/>
      <c r="L810" s="783">
        <f>L804</f>
        <v>5000000</v>
      </c>
      <c r="M810" s="783"/>
      <c r="N810" s="784"/>
      <c r="O810" s="783"/>
      <c r="P810" s="783"/>
      <c r="Q810" s="783"/>
      <c r="R810" s="784"/>
      <c r="S810" s="783"/>
      <c r="T810" s="84"/>
    </row>
    <row r="811" spans="1:31" ht="15.75" thickBot="1">
      <c r="G811" s="785" t="s">
        <v>4937</v>
      </c>
      <c r="H811" s="786">
        <f>H809</f>
        <v>0</v>
      </c>
      <c r="I811" s="904">
        <f>SUM(I807:I808)</f>
        <v>0</v>
      </c>
      <c r="J811" s="787"/>
      <c r="K811" s="786">
        <f>SUM(K807:K808)</f>
        <v>0</v>
      </c>
      <c r="L811" s="788">
        <f>L808</f>
        <v>21276318</v>
      </c>
      <c r="M811" s="788">
        <f>M809</f>
        <v>0</v>
      </c>
      <c r="N811" s="789">
        <f>N809</f>
        <v>0</v>
      </c>
      <c r="O811" s="788">
        <f>O809</f>
        <v>26276318</v>
      </c>
      <c r="P811" s="788">
        <f>P809</f>
        <v>26276318</v>
      </c>
      <c r="Q811" s="788">
        <f>SUM(Q807:Q808)</f>
        <v>0</v>
      </c>
      <c r="R811" s="789"/>
      <c r="S811" s="788">
        <f>SUM(S807:S808)</f>
        <v>26276318</v>
      </c>
      <c r="T811" s="84"/>
      <c r="AB811" s="84">
        <f t="shared" si="125"/>
        <v>0</v>
      </c>
    </row>
    <row r="812" spans="1:31">
      <c r="A812" s="84"/>
      <c r="B812" s="84"/>
      <c r="C812" s="744"/>
      <c r="D812" s="84"/>
      <c r="E812" s="977"/>
      <c r="F812" s="84"/>
      <c r="T812" s="84"/>
      <c r="AB812" s="84">
        <f t="shared" si="125"/>
        <v>0</v>
      </c>
    </row>
    <row r="813" spans="1:31" ht="15" customHeight="1">
      <c r="A813" s="754"/>
      <c r="B813" s="755"/>
      <c r="C813" s="951" t="s">
        <v>5434</v>
      </c>
      <c r="D813" s="754"/>
      <c r="E813" s="755"/>
      <c r="F813" s="952"/>
      <c r="G813" s="852" t="s">
        <v>5435</v>
      </c>
      <c r="H813" s="761"/>
      <c r="I813" s="761"/>
      <c r="J813" s="762"/>
      <c r="K813" s="761"/>
      <c r="L813" s="763"/>
      <c r="M813" s="763"/>
      <c r="N813" s="764"/>
      <c r="O813" s="763"/>
      <c r="P813" s="763"/>
      <c r="Q813" s="763"/>
      <c r="R813" s="764"/>
      <c r="S813" s="953"/>
      <c r="T813" s="84"/>
      <c r="AB813" s="84">
        <f t="shared" ref="AB813:AB824" si="140">Z813-AA813</f>
        <v>0</v>
      </c>
    </row>
    <row r="814" spans="1:31">
      <c r="A814" s="754"/>
      <c r="B814" s="755"/>
      <c r="C814" s="957"/>
      <c r="D814" s="765">
        <v>490</v>
      </c>
      <c r="E814" s="766"/>
      <c r="F814" s="765"/>
      <c r="G814" s="958" t="s">
        <v>113</v>
      </c>
      <c r="H814" s="761"/>
      <c r="I814" s="761"/>
      <c r="J814" s="762"/>
      <c r="K814" s="761"/>
      <c r="L814" s="763"/>
      <c r="M814" s="763"/>
      <c r="N814" s="764"/>
      <c r="O814" s="763"/>
      <c r="P814" s="763"/>
      <c r="Q814" s="763"/>
      <c r="R814" s="764"/>
      <c r="S814" s="953"/>
      <c r="T814" s="84"/>
      <c r="AB814" s="84">
        <f t="shared" si="140"/>
        <v>0</v>
      </c>
    </row>
    <row r="815" spans="1:31" ht="15.75" thickBot="1">
      <c r="A815" s="754"/>
      <c r="B815" s="755"/>
      <c r="C815" s="957"/>
      <c r="D815" s="765"/>
      <c r="E815" s="747" t="s">
        <v>5106</v>
      </c>
      <c r="F815" s="746">
        <v>454</v>
      </c>
      <c r="G815" s="979" t="s">
        <v>3803</v>
      </c>
      <c r="H815" s="761">
        <v>0</v>
      </c>
      <c r="I815" s="761">
        <v>0</v>
      </c>
      <c r="J815" s="762"/>
      <c r="K815" s="761">
        <f>H815-I815</f>
        <v>0</v>
      </c>
      <c r="L815" s="763">
        <v>10000000</v>
      </c>
      <c r="M815" s="763">
        <v>532589.81999999995</v>
      </c>
      <c r="N815" s="764">
        <f>M815/L815</f>
        <v>5.3258981999999996E-2</v>
      </c>
      <c r="O815" s="763">
        <f>L815-M815</f>
        <v>9467410.1799999997</v>
      </c>
      <c r="P815" s="763">
        <f>L815+H815</f>
        <v>10000000</v>
      </c>
      <c r="Q815" s="763">
        <f>M815+I815</f>
        <v>532589.81999999995</v>
      </c>
      <c r="R815" s="764">
        <f>Q815/P815</f>
        <v>5.3258981999999996E-2</v>
      </c>
      <c r="S815" s="953">
        <f>P815-Q815</f>
        <v>9467410.1799999997</v>
      </c>
      <c r="T815" s="84"/>
    </row>
    <row r="816" spans="1:31" ht="15.75" hidden="1" thickBot="1">
      <c r="A816" s="754"/>
      <c r="B816" s="755"/>
      <c r="C816" s="951"/>
      <c r="D816" s="754"/>
      <c r="E816" s="959"/>
      <c r="F816" s="972">
        <v>426</v>
      </c>
      <c r="G816" s="770" t="s">
        <v>3785</v>
      </c>
      <c r="H816" s="761">
        <v>0</v>
      </c>
      <c r="I816" s="870">
        <v>0</v>
      </c>
      <c r="J816" s="762"/>
      <c r="K816" s="761">
        <f>H816-I816</f>
        <v>0</v>
      </c>
      <c r="L816" s="763">
        <v>0</v>
      </c>
      <c r="M816" s="763">
        <v>0</v>
      </c>
      <c r="N816" s="764" t="e">
        <f>M816/L816</f>
        <v>#DIV/0!</v>
      </c>
      <c r="O816" s="763">
        <f>L816-M816</f>
        <v>0</v>
      </c>
      <c r="P816" s="763">
        <f>L816+H816</f>
        <v>0</v>
      </c>
      <c r="Q816" s="763">
        <f>M816+I816</f>
        <v>0</v>
      </c>
      <c r="R816" s="764" t="e">
        <f>Q816/P816</f>
        <v>#DIV/0!</v>
      </c>
      <c r="S816" s="953">
        <f>P816-Q816</f>
        <v>0</v>
      </c>
      <c r="T816" s="84"/>
      <c r="Z816" s="813">
        <f>H816-X816+Y816</f>
        <v>0</v>
      </c>
      <c r="AA816" s="814">
        <v>0</v>
      </c>
      <c r="AB816" s="84">
        <f t="shared" si="140"/>
        <v>0</v>
      </c>
      <c r="AE816" s="84">
        <f>H816-AA816</f>
        <v>0</v>
      </c>
    </row>
    <row r="817" spans="1:28">
      <c r="E817" s="771"/>
      <c r="F817" s="772"/>
      <c r="G817" s="773" t="s">
        <v>5440</v>
      </c>
      <c r="H817" s="774"/>
      <c r="I817" s="894"/>
      <c r="J817" s="775"/>
      <c r="K817" s="774"/>
      <c r="L817" s="776"/>
      <c r="M817" s="776"/>
      <c r="N817" s="777"/>
      <c r="O817" s="776"/>
      <c r="P817" s="776"/>
      <c r="Q817" s="776"/>
      <c r="R817" s="777"/>
      <c r="S817" s="860"/>
      <c r="T817" s="84"/>
      <c r="AB817" s="84">
        <f t="shared" si="140"/>
        <v>0</v>
      </c>
    </row>
    <row r="818" spans="1:28" ht="15.75" thickBot="1">
      <c r="E818" s="771"/>
      <c r="F818" s="771" t="s">
        <v>247</v>
      </c>
      <c r="G818" s="780" t="s">
        <v>4695</v>
      </c>
      <c r="H818" s="953">
        <f>H815</f>
        <v>0</v>
      </c>
      <c r="I818" s="961"/>
      <c r="J818" s="807"/>
      <c r="K818" s="806"/>
      <c r="L818" s="808">
        <f>L815</f>
        <v>10000000</v>
      </c>
      <c r="M818" s="808">
        <v>0</v>
      </c>
      <c r="N818" s="809"/>
      <c r="O818" s="808">
        <v>0</v>
      </c>
      <c r="P818" s="808">
        <f>SUM(H818:L818)</f>
        <v>10000000</v>
      </c>
      <c r="Q818" s="808">
        <f>M818+I818</f>
        <v>0</v>
      </c>
      <c r="R818" s="809"/>
      <c r="S818" s="863"/>
      <c r="T818" s="84"/>
    </row>
    <row r="819" spans="1:28" ht="15.75" hidden="1" thickBot="1">
      <c r="E819" s="778"/>
      <c r="F819" s="804" t="s">
        <v>5108</v>
      </c>
      <c r="G819" s="780" t="s">
        <v>5278</v>
      </c>
      <c r="H819" s="781">
        <v>0</v>
      </c>
      <c r="I819" s="870">
        <f>SUM(I813:I816)</f>
        <v>0</v>
      </c>
      <c r="J819" s="782"/>
      <c r="K819" s="781">
        <f>SUM(K813:K813)</f>
        <v>0</v>
      </c>
      <c r="L819" s="783">
        <v>0</v>
      </c>
      <c r="M819" s="783">
        <f>SUM(M815)</f>
        <v>532589.81999999995</v>
      </c>
      <c r="N819" s="784" t="e">
        <f>M819/L819</f>
        <v>#DIV/0!</v>
      </c>
      <c r="O819" s="783">
        <v>0</v>
      </c>
      <c r="P819" s="783">
        <f>SUM(H819:L819)</f>
        <v>0</v>
      </c>
      <c r="Q819" s="783">
        <f>SUM(Q813:Q816)</f>
        <v>532589.81999999995</v>
      </c>
      <c r="R819" s="784" t="e">
        <f>Q819/P819</f>
        <v>#DIV/0!</v>
      </c>
      <c r="S819" s="783">
        <f>P819-Q819</f>
        <v>-532589.81999999995</v>
      </c>
      <c r="T819" s="84"/>
      <c r="AB819" s="84">
        <f t="shared" si="140"/>
        <v>0</v>
      </c>
    </row>
    <row r="820" spans="1:28" ht="15.75" thickBot="1">
      <c r="G820" s="785" t="s">
        <v>5436</v>
      </c>
      <c r="H820" s="786">
        <f>SUM(H818:H819)</f>
        <v>0</v>
      </c>
      <c r="I820" s="904">
        <f t="shared" ref="I820:Q820" si="141">SUM(I817:I819)</f>
        <v>0</v>
      </c>
      <c r="J820" s="787"/>
      <c r="K820" s="786">
        <f t="shared" si="141"/>
        <v>0</v>
      </c>
      <c r="L820" s="788">
        <f>SUM(L818:L819)</f>
        <v>10000000</v>
      </c>
      <c r="M820" s="788">
        <f t="shared" si="141"/>
        <v>532589.81999999995</v>
      </c>
      <c r="N820" s="789">
        <f>M820/L820</f>
        <v>5.3258981999999996E-2</v>
      </c>
      <c r="O820" s="788">
        <f t="shared" si="141"/>
        <v>0</v>
      </c>
      <c r="P820" s="788">
        <f>SUM(P818:P819)</f>
        <v>10000000</v>
      </c>
      <c r="Q820" s="788">
        <f t="shared" si="141"/>
        <v>532589.81999999995</v>
      </c>
      <c r="R820" s="789">
        <f>Q820/P820</f>
        <v>5.3258981999999996E-2</v>
      </c>
      <c r="S820" s="788">
        <f>P820-Q820</f>
        <v>9467410.1799999997</v>
      </c>
      <c r="T820" s="84"/>
      <c r="AB820" s="84">
        <f t="shared" si="140"/>
        <v>0</v>
      </c>
    </row>
    <row r="821" spans="1:28">
      <c r="E821" s="771"/>
      <c r="F821" s="772"/>
      <c r="G821" s="790" t="s">
        <v>5437</v>
      </c>
      <c r="H821" s="791"/>
      <c r="I821" s="910"/>
      <c r="J821" s="793"/>
      <c r="K821" s="792"/>
      <c r="L821" s="794"/>
      <c r="M821" s="795"/>
      <c r="N821" s="796"/>
      <c r="O821" s="795"/>
      <c r="P821" s="795"/>
      <c r="Q821" s="795"/>
      <c r="R821" s="796"/>
      <c r="S821" s="861"/>
      <c r="T821" s="84"/>
      <c r="AB821" s="84">
        <f t="shared" si="140"/>
        <v>0</v>
      </c>
    </row>
    <row r="822" spans="1:28" ht="15.75" thickBot="1">
      <c r="E822" s="771"/>
      <c r="F822" s="771" t="s">
        <v>247</v>
      </c>
      <c r="G822" s="780" t="s">
        <v>4695</v>
      </c>
      <c r="H822" s="953">
        <f>H819</f>
        <v>0</v>
      </c>
      <c r="I822" s="961"/>
      <c r="J822" s="807"/>
      <c r="K822" s="806"/>
      <c r="L822" s="808">
        <f>L818</f>
        <v>10000000</v>
      </c>
      <c r="M822" s="808">
        <v>0</v>
      </c>
      <c r="N822" s="809"/>
      <c r="O822" s="808">
        <v>0</v>
      </c>
      <c r="P822" s="808">
        <f>SUM(H822:L822)</f>
        <v>10000000</v>
      </c>
      <c r="Q822" s="808">
        <f>M822+I822</f>
        <v>0</v>
      </c>
      <c r="R822" s="809"/>
      <c r="S822" s="863"/>
      <c r="T822" s="84"/>
    </row>
    <row r="823" spans="1:28" ht="15.75" hidden="1" thickBot="1">
      <c r="E823" s="778"/>
      <c r="F823" s="804" t="s">
        <v>5108</v>
      </c>
      <c r="G823" s="780" t="s">
        <v>5278</v>
      </c>
      <c r="H823" s="781">
        <f>H819</f>
        <v>0</v>
      </c>
      <c r="I823" s="870">
        <f>I817</f>
        <v>0</v>
      </c>
      <c r="J823" s="782"/>
      <c r="K823" s="781">
        <f>K817</f>
        <v>0</v>
      </c>
      <c r="L823" s="783">
        <f t="shared" ref="L823:P823" si="142">L819</f>
        <v>0</v>
      </c>
      <c r="M823" s="783">
        <f t="shared" si="142"/>
        <v>532589.81999999995</v>
      </c>
      <c r="N823" s="784" t="e">
        <f t="shared" si="142"/>
        <v>#DIV/0!</v>
      </c>
      <c r="O823" s="783">
        <f t="shared" si="142"/>
        <v>0</v>
      </c>
      <c r="P823" s="783">
        <f t="shared" si="142"/>
        <v>0</v>
      </c>
      <c r="Q823" s="783">
        <f>M823+I823</f>
        <v>532589.81999999995</v>
      </c>
      <c r="R823" s="784" t="e">
        <f>Q823/P823</f>
        <v>#DIV/0!</v>
      </c>
      <c r="S823" s="783">
        <f>P823-Q823</f>
        <v>-532589.81999999995</v>
      </c>
      <c r="T823" s="84"/>
      <c r="AB823" s="84">
        <f t="shared" si="140"/>
        <v>0</v>
      </c>
    </row>
    <row r="824" spans="1:28" ht="15.75" thickBot="1">
      <c r="G824" s="785" t="s">
        <v>5438</v>
      </c>
      <c r="H824" s="786">
        <f>SUM(H821:H823)</f>
        <v>0</v>
      </c>
      <c r="I824" s="904">
        <f t="shared" ref="I824:Q824" si="143">SUM(I821:I823)</f>
        <v>0</v>
      </c>
      <c r="J824" s="787"/>
      <c r="K824" s="786">
        <f t="shared" si="143"/>
        <v>0</v>
      </c>
      <c r="L824" s="788">
        <f t="shared" si="143"/>
        <v>10000000</v>
      </c>
      <c r="M824" s="788">
        <f t="shared" si="143"/>
        <v>532589.81999999995</v>
      </c>
      <c r="N824" s="789">
        <f>M824/L824</f>
        <v>5.3258981999999996E-2</v>
      </c>
      <c r="O824" s="788">
        <f t="shared" si="143"/>
        <v>0</v>
      </c>
      <c r="P824" s="788">
        <f t="shared" si="143"/>
        <v>10000000</v>
      </c>
      <c r="Q824" s="788">
        <f t="shared" si="143"/>
        <v>532589.81999999995</v>
      </c>
      <c r="R824" s="789">
        <f>Q824/P824</f>
        <v>5.3258981999999996E-2</v>
      </c>
      <c r="S824" s="788">
        <f>P824-Q824</f>
        <v>9467410.1799999997</v>
      </c>
      <c r="T824" s="84"/>
      <c r="AB824" s="84">
        <f t="shared" si="140"/>
        <v>0</v>
      </c>
    </row>
    <row r="825" spans="1:28" s="204" customFormat="1">
      <c r="A825" s="867"/>
      <c r="B825" s="868"/>
      <c r="C825" s="890"/>
      <c r="D825" s="867"/>
      <c r="E825" s="868"/>
      <c r="F825" s="867"/>
      <c r="G825" s="980"/>
      <c r="H825" s="917"/>
      <c r="I825" s="917"/>
      <c r="J825" s="918"/>
      <c r="K825" s="917"/>
      <c r="L825" s="872"/>
      <c r="M825" s="872"/>
      <c r="N825" s="873"/>
      <c r="O825" s="872"/>
      <c r="P825" s="872"/>
      <c r="Q825" s="872"/>
      <c r="R825" s="873"/>
      <c r="S825" s="872"/>
      <c r="T825" s="856"/>
      <c r="V825" s="875"/>
      <c r="W825" s="875"/>
      <c r="X825" s="816"/>
      <c r="Y825" s="817"/>
      <c r="Z825" s="813"/>
      <c r="AA825" s="814"/>
      <c r="AB825" s="204">
        <f t="shared" si="125"/>
        <v>0</v>
      </c>
    </row>
    <row r="826" spans="1:28" s="204" customFormat="1">
      <c r="A826" s="867"/>
      <c r="B826" s="866"/>
      <c r="C826" s="890"/>
      <c r="D826" s="867"/>
      <c r="E826" s="868"/>
      <c r="F826" s="892"/>
      <c r="G826" s="960" t="s">
        <v>4138</v>
      </c>
      <c r="H826" s="961"/>
      <c r="I826" s="961"/>
      <c r="J826" s="962"/>
      <c r="K826" s="961"/>
      <c r="L826" s="874"/>
      <c r="M826" s="874"/>
      <c r="N826" s="963"/>
      <c r="O826" s="874"/>
      <c r="P826" s="874"/>
      <c r="Q826" s="874"/>
      <c r="R826" s="963"/>
      <c r="S826" s="961"/>
      <c r="T826" s="856"/>
      <c r="V826" s="875"/>
      <c r="W826" s="875"/>
      <c r="X826" s="816"/>
      <c r="Y826" s="817"/>
      <c r="Z826" s="813"/>
      <c r="AA826" s="814"/>
      <c r="AB826" s="204">
        <f t="shared" si="125"/>
        <v>0</v>
      </c>
    </row>
    <row r="827" spans="1:28" s="204" customFormat="1">
      <c r="A827" s="867"/>
      <c r="B827" s="898"/>
      <c r="C827" s="890"/>
      <c r="D827" s="867"/>
      <c r="E827" s="868"/>
      <c r="F827" s="916" t="s">
        <v>235</v>
      </c>
      <c r="G827" s="900" t="s">
        <v>236</v>
      </c>
      <c r="H827" s="870">
        <f>H807+H792+H782+H757+H658+H822</f>
        <v>152202755</v>
      </c>
      <c r="I827" s="870">
        <f>I807+I792+I782+I757+I658</f>
        <v>78406234.980000034</v>
      </c>
      <c r="J827" s="871">
        <f>I827/H827</f>
        <v>0.51514333613737828</v>
      </c>
      <c r="K827" s="870">
        <f>K807+K792+K782+K757+K658</f>
        <v>73796520.019999996</v>
      </c>
      <c r="L827" s="901">
        <v>0</v>
      </c>
      <c r="M827" s="901">
        <v>0</v>
      </c>
      <c r="N827" s="902"/>
      <c r="O827" s="901">
        <v>0</v>
      </c>
      <c r="P827" s="901">
        <f>L827+H827</f>
        <v>152202755</v>
      </c>
      <c r="Q827" s="901">
        <f>M827+I827</f>
        <v>78406234.980000034</v>
      </c>
      <c r="R827" s="902">
        <f>Q827/P827</f>
        <v>0.51514333613737828</v>
      </c>
      <c r="S827" s="901">
        <f>P827-Q827</f>
        <v>73796520.019999966</v>
      </c>
      <c r="T827" s="856"/>
      <c r="V827" s="875"/>
      <c r="W827" s="875"/>
      <c r="X827" s="816"/>
      <c r="Y827" s="817"/>
      <c r="Z827" s="813"/>
      <c r="AA827" s="814"/>
      <c r="AB827" s="204">
        <f t="shared" si="125"/>
        <v>0</v>
      </c>
    </row>
    <row r="828" spans="1:28" s="204" customFormat="1">
      <c r="A828" s="867"/>
      <c r="B828" s="868"/>
      <c r="C828" s="890"/>
      <c r="D828" s="867"/>
      <c r="E828" s="868"/>
      <c r="F828" s="916" t="s">
        <v>237</v>
      </c>
      <c r="G828" s="900" t="s">
        <v>238</v>
      </c>
      <c r="H828" s="917"/>
      <c r="I828" s="917"/>
      <c r="J828" s="918"/>
      <c r="K828" s="917"/>
      <c r="L828" s="872"/>
      <c r="M828" s="872"/>
      <c r="N828" s="873"/>
      <c r="O828" s="872"/>
      <c r="P828" s="872"/>
      <c r="Q828" s="872"/>
      <c r="R828" s="873"/>
      <c r="S828" s="901">
        <f t="shared" ref="S828:S842" si="144">SUM(H828:L828)</f>
        <v>0</v>
      </c>
      <c r="T828" s="856"/>
      <c r="V828" s="875"/>
      <c r="W828" s="875"/>
      <c r="X828" s="816"/>
      <c r="Y828" s="817"/>
      <c r="Z828" s="813"/>
      <c r="AA828" s="814"/>
      <c r="AB828" s="204">
        <f t="shared" si="125"/>
        <v>0</v>
      </c>
    </row>
    <row r="829" spans="1:28" s="204" customFormat="1">
      <c r="A829" s="867"/>
      <c r="B829" s="868"/>
      <c r="C829" s="890"/>
      <c r="D829" s="867"/>
      <c r="E829" s="868"/>
      <c r="F829" s="916" t="s">
        <v>239</v>
      </c>
      <c r="G829" s="900" t="s">
        <v>240</v>
      </c>
      <c r="H829" s="917"/>
      <c r="I829" s="917"/>
      <c r="J829" s="918"/>
      <c r="K829" s="917"/>
      <c r="L829" s="872"/>
      <c r="M829" s="872"/>
      <c r="N829" s="873"/>
      <c r="O829" s="872"/>
      <c r="P829" s="872"/>
      <c r="Q829" s="872"/>
      <c r="R829" s="873"/>
      <c r="S829" s="901">
        <f t="shared" si="144"/>
        <v>0</v>
      </c>
      <c r="T829" s="856"/>
      <c r="V829" s="875"/>
      <c r="W829" s="875"/>
      <c r="X829" s="816"/>
      <c r="Y829" s="817"/>
      <c r="Z829" s="813"/>
      <c r="AA829" s="814"/>
      <c r="AB829" s="204">
        <f t="shared" si="125"/>
        <v>0</v>
      </c>
    </row>
    <row r="830" spans="1:28" s="204" customFormat="1">
      <c r="A830" s="867"/>
      <c r="B830" s="868"/>
      <c r="C830" s="890"/>
      <c r="D830" s="867"/>
      <c r="E830" s="868"/>
      <c r="F830" s="916" t="s">
        <v>241</v>
      </c>
      <c r="G830" s="900" t="s">
        <v>242</v>
      </c>
      <c r="H830" s="917"/>
      <c r="I830" s="917"/>
      <c r="J830" s="918"/>
      <c r="K830" s="917"/>
      <c r="L830" s="872"/>
      <c r="M830" s="872"/>
      <c r="N830" s="873"/>
      <c r="O830" s="872"/>
      <c r="P830" s="872"/>
      <c r="Q830" s="872"/>
      <c r="R830" s="873"/>
      <c r="S830" s="901">
        <f t="shared" si="144"/>
        <v>0</v>
      </c>
      <c r="T830" s="856"/>
      <c r="V830" s="875"/>
      <c r="W830" s="875"/>
      <c r="X830" s="816"/>
      <c r="Y830" s="817"/>
      <c r="Z830" s="813"/>
      <c r="AA830" s="814"/>
      <c r="AB830" s="204">
        <f t="shared" si="125"/>
        <v>0</v>
      </c>
    </row>
    <row r="831" spans="1:28" s="204" customFormat="1">
      <c r="A831" s="867"/>
      <c r="B831" s="868"/>
      <c r="C831" s="890"/>
      <c r="D831" s="867"/>
      <c r="E831" s="868"/>
      <c r="F831" s="916" t="s">
        <v>243</v>
      </c>
      <c r="G831" s="900" t="s">
        <v>244</v>
      </c>
      <c r="H831" s="917"/>
      <c r="I831" s="917"/>
      <c r="J831" s="918"/>
      <c r="K831" s="917"/>
      <c r="L831" s="872"/>
      <c r="M831" s="872"/>
      <c r="N831" s="873"/>
      <c r="O831" s="872"/>
      <c r="P831" s="872"/>
      <c r="Q831" s="872"/>
      <c r="R831" s="873"/>
      <c r="S831" s="901">
        <f t="shared" si="144"/>
        <v>0</v>
      </c>
      <c r="T831" s="856"/>
      <c r="V831" s="875"/>
      <c r="W831" s="875"/>
      <c r="X831" s="816"/>
      <c r="Y831" s="817"/>
      <c r="Z831" s="813"/>
      <c r="AA831" s="814"/>
      <c r="AB831" s="204">
        <f t="shared" si="125"/>
        <v>0</v>
      </c>
    </row>
    <row r="832" spans="1:28" s="204" customFormat="1">
      <c r="A832" s="867"/>
      <c r="B832" s="868"/>
      <c r="C832" s="890"/>
      <c r="D832" s="867"/>
      <c r="E832" s="868"/>
      <c r="F832" s="899" t="s">
        <v>245</v>
      </c>
      <c r="G832" s="900" t="s">
        <v>246</v>
      </c>
      <c r="H832" s="917">
        <v>0</v>
      </c>
      <c r="I832" s="917">
        <f t="shared" ref="I832:O832" si="145">I824</f>
        <v>0</v>
      </c>
      <c r="J832" s="918"/>
      <c r="K832" s="917">
        <f t="shared" si="145"/>
        <v>0</v>
      </c>
      <c r="L832" s="872">
        <f>L644</f>
        <v>0</v>
      </c>
      <c r="M832" s="872">
        <f>M644</f>
        <v>0</v>
      </c>
      <c r="N832" s="873" t="e">
        <f>M832/L832</f>
        <v>#DIV/0!</v>
      </c>
      <c r="O832" s="872">
        <f t="shared" si="145"/>
        <v>0</v>
      </c>
      <c r="P832" s="872">
        <f t="shared" ref="P832:P842" si="146">L832+H832</f>
        <v>0</v>
      </c>
      <c r="Q832" s="872">
        <f t="shared" ref="Q832:Q842" si="147">M832+I832</f>
        <v>0</v>
      </c>
      <c r="R832" s="873" t="e">
        <f t="shared" ref="R832:R842" si="148">Q832/P832</f>
        <v>#DIV/0!</v>
      </c>
      <c r="S832" s="901">
        <f t="shared" si="144"/>
        <v>0</v>
      </c>
      <c r="T832" s="856"/>
      <c r="V832" s="875"/>
      <c r="W832" s="875"/>
      <c r="X832" s="816"/>
      <c r="Y832" s="817"/>
      <c r="Z832" s="813"/>
      <c r="AA832" s="814"/>
      <c r="AB832" s="204">
        <f t="shared" si="125"/>
        <v>0</v>
      </c>
    </row>
    <row r="833" spans="1:28" s="204" customFormat="1">
      <c r="A833" s="867"/>
      <c r="B833" s="868"/>
      <c r="C833" s="890"/>
      <c r="D833" s="867"/>
      <c r="E833" s="868"/>
      <c r="F833" s="916" t="s">
        <v>247</v>
      </c>
      <c r="G833" s="900" t="s">
        <v>4695</v>
      </c>
      <c r="H833" s="917">
        <v>0</v>
      </c>
      <c r="I833" s="917">
        <v>0</v>
      </c>
      <c r="J833" s="918"/>
      <c r="K833" s="917"/>
      <c r="L833" s="872">
        <f>L808+L822</f>
        <v>31276318</v>
      </c>
      <c r="M833" s="872">
        <f>M664</f>
        <v>102144.61000000004</v>
      </c>
      <c r="N833" s="873">
        <f t="shared" ref="N833:N842" si="149">M833/L833</f>
        <v>3.2658770767070486E-3</v>
      </c>
      <c r="O833" s="872"/>
      <c r="P833" s="872">
        <f t="shared" si="146"/>
        <v>31276318</v>
      </c>
      <c r="Q833" s="872">
        <f t="shared" si="147"/>
        <v>102144.61000000004</v>
      </c>
      <c r="R833" s="873">
        <f t="shared" si="148"/>
        <v>3.2658770767070486E-3</v>
      </c>
      <c r="S833" s="901">
        <f t="shared" si="144"/>
        <v>31276318</v>
      </c>
      <c r="T833" s="856"/>
      <c r="V833" s="875"/>
      <c r="W833" s="875"/>
      <c r="X833" s="816"/>
      <c r="Y833" s="817"/>
      <c r="Z833" s="813"/>
      <c r="AA833" s="814"/>
      <c r="AB833" s="204">
        <f t="shared" si="125"/>
        <v>0</v>
      </c>
    </row>
    <row r="834" spans="1:28" s="204" customFormat="1" ht="30">
      <c r="A834" s="867"/>
      <c r="B834" s="868"/>
      <c r="C834" s="890"/>
      <c r="D834" s="867"/>
      <c r="E834" s="868"/>
      <c r="F834" s="916" t="s">
        <v>248</v>
      </c>
      <c r="G834" s="900" t="s">
        <v>4694</v>
      </c>
      <c r="H834" s="917"/>
      <c r="I834" s="917"/>
      <c r="J834" s="918"/>
      <c r="K834" s="917"/>
      <c r="L834" s="872"/>
      <c r="M834" s="872"/>
      <c r="N834" s="873" t="e">
        <f t="shared" si="149"/>
        <v>#DIV/0!</v>
      </c>
      <c r="O834" s="872"/>
      <c r="P834" s="872">
        <f t="shared" si="146"/>
        <v>0</v>
      </c>
      <c r="Q834" s="872">
        <f t="shared" si="147"/>
        <v>0</v>
      </c>
      <c r="R834" s="873" t="e">
        <f t="shared" si="148"/>
        <v>#DIV/0!</v>
      </c>
      <c r="S834" s="901">
        <f t="shared" si="144"/>
        <v>0</v>
      </c>
      <c r="T834" s="856"/>
      <c r="V834" s="875"/>
      <c r="W834" s="875"/>
      <c r="X834" s="816"/>
      <c r="Y834" s="817"/>
      <c r="Z834" s="813"/>
      <c r="AA834" s="814"/>
      <c r="AB834" s="204">
        <f t="shared" si="125"/>
        <v>0</v>
      </c>
    </row>
    <row r="835" spans="1:28" s="204" customFormat="1">
      <c r="A835" s="867"/>
      <c r="B835" s="868"/>
      <c r="C835" s="890"/>
      <c r="D835" s="867"/>
      <c r="E835" s="868"/>
      <c r="F835" s="916" t="s">
        <v>249</v>
      </c>
      <c r="G835" s="900" t="s">
        <v>58</v>
      </c>
      <c r="H835" s="917">
        <v>0</v>
      </c>
      <c r="I835" s="917">
        <v>0</v>
      </c>
      <c r="J835" s="918"/>
      <c r="K835" s="917"/>
      <c r="L835" s="872">
        <f>L666</f>
        <v>0</v>
      </c>
      <c r="M835" s="872">
        <f>M666</f>
        <v>0</v>
      </c>
      <c r="N835" s="873" t="e">
        <f t="shared" si="149"/>
        <v>#DIV/0!</v>
      </c>
      <c r="O835" s="872"/>
      <c r="P835" s="872">
        <f t="shared" si="146"/>
        <v>0</v>
      </c>
      <c r="Q835" s="872">
        <f t="shared" si="147"/>
        <v>0</v>
      </c>
      <c r="R835" s="873" t="e">
        <f t="shared" si="148"/>
        <v>#DIV/0!</v>
      </c>
      <c r="S835" s="901">
        <f t="shared" si="144"/>
        <v>0</v>
      </c>
      <c r="T835" s="856"/>
      <c r="V835" s="875"/>
      <c r="W835" s="875"/>
      <c r="X835" s="816"/>
      <c r="Y835" s="817"/>
      <c r="Z835" s="813"/>
      <c r="AA835" s="814"/>
      <c r="AB835" s="204">
        <f t="shared" si="125"/>
        <v>0</v>
      </c>
    </row>
    <row r="836" spans="1:28" s="204" customFormat="1">
      <c r="A836" s="867"/>
      <c r="B836" s="868"/>
      <c r="C836" s="890"/>
      <c r="D836" s="867"/>
      <c r="E836" s="868"/>
      <c r="F836" s="916" t="s">
        <v>250</v>
      </c>
      <c r="G836" s="900" t="s">
        <v>251</v>
      </c>
      <c r="H836" s="917">
        <v>0</v>
      </c>
      <c r="I836" s="917">
        <v>0</v>
      </c>
      <c r="J836" s="918"/>
      <c r="K836" s="917">
        <v>0</v>
      </c>
      <c r="L836" s="872"/>
      <c r="M836" s="872"/>
      <c r="N836" s="873" t="e">
        <f t="shared" si="149"/>
        <v>#DIV/0!</v>
      </c>
      <c r="O836" s="872">
        <v>0</v>
      </c>
      <c r="P836" s="872">
        <f t="shared" si="146"/>
        <v>0</v>
      </c>
      <c r="Q836" s="872">
        <f t="shared" si="147"/>
        <v>0</v>
      </c>
      <c r="R836" s="873" t="e">
        <f t="shared" si="148"/>
        <v>#DIV/0!</v>
      </c>
      <c r="S836" s="901">
        <f>P836-Q836</f>
        <v>0</v>
      </c>
      <c r="T836" s="856"/>
      <c r="V836" s="875"/>
      <c r="W836" s="875"/>
      <c r="X836" s="816"/>
      <c r="Y836" s="817"/>
      <c r="Z836" s="813"/>
      <c r="AA836" s="814"/>
      <c r="AB836" s="204">
        <f t="shared" si="125"/>
        <v>0</v>
      </c>
    </row>
    <row r="837" spans="1:28" s="204" customFormat="1">
      <c r="A837" s="867"/>
      <c r="B837" s="868"/>
      <c r="C837" s="890"/>
      <c r="D837" s="867"/>
      <c r="E837" s="868"/>
      <c r="F837" s="916" t="s">
        <v>252</v>
      </c>
      <c r="G837" s="900" t="s">
        <v>253</v>
      </c>
      <c r="H837" s="917"/>
      <c r="I837" s="917"/>
      <c r="J837" s="918"/>
      <c r="K837" s="917"/>
      <c r="L837" s="872"/>
      <c r="M837" s="872"/>
      <c r="N837" s="873" t="e">
        <f t="shared" si="149"/>
        <v>#DIV/0!</v>
      </c>
      <c r="O837" s="872"/>
      <c r="P837" s="872">
        <f t="shared" si="146"/>
        <v>0</v>
      </c>
      <c r="Q837" s="872">
        <f t="shared" si="147"/>
        <v>0</v>
      </c>
      <c r="R837" s="873" t="e">
        <f t="shared" si="148"/>
        <v>#DIV/0!</v>
      </c>
      <c r="S837" s="901">
        <f t="shared" si="144"/>
        <v>0</v>
      </c>
      <c r="T837" s="856"/>
      <c r="V837" s="875"/>
      <c r="W837" s="875"/>
      <c r="X837" s="816"/>
      <c r="Y837" s="817"/>
      <c r="Z837" s="813"/>
      <c r="AA837" s="814"/>
      <c r="AB837" s="204">
        <f t="shared" si="125"/>
        <v>0</v>
      </c>
    </row>
    <row r="838" spans="1:28" s="204" customFormat="1" ht="30">
      <c r="A838" s="867"/>
      <c r="B838" s="868"/>
      <c r="C838" s="890"/>
      <c r="D838" s="867"/>
      <c r="E838" s="868"/>
      <c r="F838" s="916" t="s">
        <v>254</v>
      </c>
      <c r="G838" s="900" t="s">
        <v>255</v>
      </c>
      <c r="H838" s="917"/>
      <c r="I838" s="917"/>
      <c r="J838" s="918"/>
      <c r="K838" s="917"/>
      <c r="L838" s="872"/>
      <c r="M838" s="872"/>
      <c r="N838" s="873" t="e">
        <f t="shared" si="149"/>
        <v>#DIV/0!</v>
      </c>
      <c r="O838" s="872"/>
      <c r="P838" s="872">
        <f t="shared" si="146"/>
        <v>0</v>
      </c>
      <c r="Q838" s="872">
        <f t="shared" si="147"/>
        <v>0</v>
      </c>
      <c r="R838" s="873" t="e">
        <f t="shared" si="148"/>
        <v>#DIV/0!</v>
      </c>
      <c r="S838" s="901">
        <f t="shared" si="144"/>
        <v>0</v>
      </c>
      <c r="T838" s="856"/>
      <c r="V838" s="875"/>
      <c r="W838" s="875"/>
      <c r="X838" s="816"/>
      <c r="Y838" s="817"/>
      <c r="Z838" s="813"/>
      <c r="AA838" s="814"/>
      <c r="AB838" s="204">
        <f t="shared" si="125"/>
        <v>0</v>
      </c>
    </row>
    <row r="839" spans="1:28" s="204" customFormat="1">
      <c r="A839" s="867"/>
      <c r="B839" s="868"/>
      <c r="C839" s="890"/>
      <c r="D839" s="867"/>
      <c r="E839" s="868"/>
      <c r="F839" s="916" t="s">
        <v>256</v>
      </c>
      <c r="G839" s="900" t="s">
        <v>257</v>
      </c>
      <c r="H839" s="917">
        <v>0</v>
      </c>
      <c r="I839" s="917">
        <v>0</v>
      </c>
      <c r="J839" s="918"/>
      <c r="K839" s="917">
        <v>0</v>
      </c>
      <c r="L839" s="872">
        <f>L653+L810</f>
        <v>24952693</v>
      </c>
      <c r="M839" s="872">
        <f>M811</f>
        <v>0</v>
      </c>
      <c r="N839" s="873">
        <f t="shared" si="149"/>
        <v>0</v>
      </c>
      <c r="O839" s="872">
        <f>L839-M839</f>
        <v>24952693</v>
      </c>
      <c r="P839" s="872">
        <f t="shared" si="146"/>
        <v>24952693</v>
      </c>
      <c r="Q839" s="872">
        <f t="shared" si="147"/>
        <v>0</v>
      </c>
      <c r="R839" s="873">
        <f t="shared" si="148"/>
        <v>0</v>
      </c>
      <c r="S839" s="901">
        <f>P839-Q839</f>
        <v>24952693</v>
      </c>
      <c r="T839" s="856"/>
      <c r="V839" s="875"/>
      <c r="W839" s="875"/>
      <c r="X839" s="816"/>
      <c r="Y839" s="817"/>
      <c r="Z839" s="813"/>
      <c r="AA839" s="814"/>
      <c r="AB839" s="204">
        <f t="shared" si="125"/>
        <v>0</v>
      </c>
    </row>
    <row r="840" spans="1:28" s="204" customFormat="1" ht="30">
      <c r="A840" s="867"/>
      <c r="B840" s="868"/>
      <c r="C840" s="890"/>
      <c r="D840" s="867"/>
      <c r="E840" s="868"/>
      <c r="F840" s="916" t="s">
        <v>258</v>
      </c>
      <c r="G840" s="900" t="s">
        <v>259</v>
      </c>
      <c r="H840" s="917"/>
      <c r="I840" s="917"/>
      <c r="J840" s="918"/>
      <c r="K840" s="917"/>
      <c r="L840" s="872"/>
      <c r="M840" s="872"/>
      <c r="N840" s="873" t="e">
        <f t="shared" si="149"/>
        <v>#DIV/0!</v>
      </c>
      <c r="O840" s="872"/>
      <c r="P840" s="872">
        <f t="shared" si="146"/>
        <v>0</v>
      </c>
      <c r="Q840" s="872">
        <f t="shared" si="147"/>
        <v>0</v>
      </c>
      <c r="R840" s="873" t="e">
        <f t="shared" si="148"/>
        <v>#DIV/0!</v>
      </c>
      <c r="S840" s="901">
        <f t="shared" si="144"/>
        <v>0</v>
      </c>
      <c r="T840" s="856"/>
      <c r="V840" s="875"/>
      <c r="W840" s="875"/>
      <c r="X840" s="816"/>
      <c r="Y840" s="817"/>
      <c r="Z840" s="813"/>
      <c r="AA840" s="814"/>
      <c r="AB840" s="204">
        <f t="shared" si="125"/>
        <v>0</v>
      </c>
    </row>
    <row r="841" spans="1:28" s="204" customFormat="1" ht="30">
      <c r="A841" s="867"/>
      <c r="B841" s="868"/>
      <c r="C841" s="890"/>
      <c r="D841" s="867"/>
      <c r="E841" s="868"/>
      <c r="F841" s="916" t="s">
        <v>260</v>
      </c>
      <c r="G841" s="900" t="s">
        <v>261</v>
      </c>
      <c r="H841" s="917">
        <v>0</v>
      </c>
      <c r="I841" s="917">
        <v>0</v>
      </c>
      <c r="J841" s="918"/>
      <c r="K841" s="917"/>
      <c r="L841" s="872">
        <v>68613</v>
      </c>
      <c r="M841" s="872">
        <f>M672</f>
        <v>720982</v>
      </c>
      <c r="N841" s="873">
        <f t="shared" si="149"/>
        <v>10.507950388410359</v>
      </c>
      <c r="O841" s="872"/>
      <c r="P841" s="872">
        <f t="shared" si="146"/>
        <v>68613</v>
      </c>
      <c r="Q841" s="872">
        <f t="shared" si="147"/>
        <v>720982</v>
      </c>
      <c r="R841" s="873">
        <f t="shared" si="148"/>
        <v>10.507950388410359</v>
      </c>
      <c r="S841" s="901">
        <f t="shared" si="144"/>
        <v>68613</v>
      </c>
      <c r="T841" s="856"/>
      <c r="V841" s="875"/>
      <c r="W841" s="875"/>
      <c r="X841" s="816"/>
      <c r="Y841" s="817"/>
      <c r="Z841" s="813"/>
      <c r="AA841" s="814"/>
      <c r="AB841" s="204">
        <f t="shared" si="125"/>
        <v>0</v>
      </c>
    </row>
    <row r="842" spans="1:28" s="204" customFormat="1" ht="15.75" thickBot="1">
      <c r="A842" s="867"/>
      <c r="B842" s="868"/>
      <c r="C842" s="890"/>
      <c r="D842" s="867"/>
      <c r="E842" s="868"/>
      <c r="F842" s="916">
        <v>56</v>
      </c>
      <c r="G842" s="900" t="s">
        <v>5278</v>
      </c>
      <c r="H842" s="870">
        <v>0</v>
      </c>
      <c r="I842" s="870">
        <v>0</v>
      </c>
      <c r="J842" s="871"/>
      <c r="K842" s="870"/>
      <c r="L842" s="901">
        <f>L823</f>
        <v>0</v>
      </c>
      <c r="M842" s="901">
        <f>M823</f>
        <v>532589.81999999995</v>
      </c>
      <c r="N842" s="902" t="e">
        <f t="shared" si="149"/>
        <v>#DIV/0!</v>
      </c>
      <c r="O842" s="901"/>
      <c r="P842" s="901">
        <f t="shared" si="146"/>
        <v>0</v>
      </c>
      <c r="Q842" s="901">
        <f t="shared" si="147"/>
        <v>532589.81999999995</v>
      </c>
      <c r="R842" s="902" t="e">
        <f t="shared" si="148"/>
        <v>#DIV/0!</v>
      </c>
      <c r="S842" s="901">
        <f t="shared" si="144"/>
        <v>0</v>
      </c>
      <c r="T842" s="856"/>
      <c r="V842" s="875"/>
      <c r="W842" s="875"/>
      <c r="X842" s="816"/>
      <c r="Y842" s="817"/>
      <c r="Z842" s="813"/>
      <c r="AA842" s="814"/>
      <c r="AB842" s="204">
        <f t="shared" si="125"/>
        <v>0</v>
      </c>
    </row>
    <row r="843" spans="1:28" s="204" customFormat="1" ht="15.75" thickBot="1">
      <c r="A843" s="867"/>
      <c r="B843" s="868"/>
      <c r="C843" s="890"/>
      <c r="D843" s="867"/>
      <c r="E843" s="868"/>
      <c r="F843" s="867"/>
      <c r="G843" s="903" t="s">
        <v>4139</v>
      </c>
      <c r="H843" s="904">
        <f>SUM(H827:H835)</f>
        <v>152202755</v>
      </c>
      <c r="I843" s="904">
        <f>SUM(I827:I842)</f>
        <v>78406234.980000034</v>
      </c>
      <c r="J843" s="905">
        <f>SUM(J827:J842)</f>
        <v>0.51514333613737828</v>
      </c>
      <c r="K843" s="904">
        <f>SUM(K827:K842)</f>
        <v>73796520.019999996</v>
      </c>
      <c r="L843" s="906">
        <f>SUM(L827:L842)</f>
        <v>56297624</v>
      </c>
      <c r="M843" s="906">
        <f>SUM(M827:M842)</f>
        <v>1355716.4300000002</v>
      </c>
      <c r="N843" s="907">
        <f>M843/L843</f>
        <v>2.4081237069614167E-2</v>
      </c>
      <c r="O843" s="906">
        <f>SUM(O827:O842)</f>
        <v>24952693</v>
      </c>
      <c r="P843" s="906">
        <f>SUM(P827:P835)</f>
        <v>183479073</v>
      </c>
      <c r="Q843" s="906">
        <f>SUM(Q827:Q842)</f>
        <v>79761951.410000026</v>
      </c>
      <c r="R843" s="907">
        <f>Q843/P843</f>
        <v>0.43471961191999281</v>
      </c>
      <c r="S843" s="906">
        <f>SUM(S827:S842)</f>
        <v>130094144.01999997</v>
      </c>
      <c r="T843" s="856"/>
      <c r="V843" s="875"/>
      <c r="W843" s="875"/>
      <c r="X843" s="816"/>
      <c r="Y843" s="817"/>
      <c r="Z843" s="813"/>
      <c r="AA843" s="814"/>
      <c r="AB843" s="204">
        <f t="shared" si="125"/>
        <v>0</v>
      </c>
    </row>
    <row r="844" spans="1:28">
      <c r="AB844" s="84">
        <f t="shared" si="125"/>
        <v>0</v>
      </c>
    </row>
    <row r="845" spans="1:28">
      <c r="AB845" s="84">
        <f t="shared" si="125"/>
        <v>0</v>
      </c>
    </row>
    <row r="846" spans="1:28" s="204" customFormat="1" ht="28.5">
      <c r="A846" s="867"/>
      <c r="B846" s="868"/>
      <c r="C846" s="981" t="s">
        <v>3560</v>
      </c>
      <c r="D846" s="867"/>
      <c r="E846" s="868"/>
      <c r="F846" s="867"/>
      <c r="G846" s="978" t="s">
        <v>5077</v>
      </c>
      <c r="H846" s="917"/>
      <c r="I846" s="917"/>
      <c r="J846" s="918"/>
      <c r="K846" s="917"/>
      <c r="L846" s="872"/>
      <c r="M846" s="872"/>
      <c r="N846" s="873"/>
      <c r="O846" s="872"/>
      <c r="P846" s="872"/>
      <c r="Q846" s="872"/>
      <c r="R846" s="873"/>
      <c r="S846" s="872"/>
      <c r="T846" s="856"/>
      <c r="V846" s="875"/>
      <c r="W846" s="875"/>
      <c r="X846" s="816"/>
      <c r="Y846" s="817"/>
      <c r="Z846" s="813"/>
      <c r="AA846" s="814"/>
      <c r="AB846" s="204">
        <f t="shared" si="125"/>
        <v>0</v>
      </c>
    </row>
    <row r="847" spans="1:28" s="204" customFormat="1">
      <c r="A847" s="867"/>
      <c r="B847" s="868"/>
      <c r="C847" s="944" t="s">
        <v>4199</v>
      </c>
      <c r="D847" s="867"/>
      <c r="E847" s="868"/>
      <c r="F847" s="867"/>
      <c r="G847" s="978" t="s">
        <v>5025</v>
      </c>
      <c r="H847" s="917"/>
      <c r="I847" s="917"/>
      <c r="J847" s="918"/>
      <c r="K847" s="917"/>
      <c r="L847" s="872"/>
      <c r="M847" s="872"/>
      <c r="N847" s="873"/>
      <c r="O847" s="872"/>
      <c r="P847" s="872"/>
      <c r="Q847" s="872"/>
      <c r="R847" s="873"/>
      <c r="S847" s="872"/>
      <c r="T847" s="856"/>
      <c r="V847" s="875"/>
      <c r="W847" s="875"/>
      <c r="X847" s="816"/>
      <c r="Y847" s="817"/>
      <c r="Z847" s="813"/>
      <c r="AA847" s="814"/>
      <c r="AB847" s="204">
        <f t="shared" si="125"/>
        <v>0</v>
      </c>
    </row>
    <row r="848" spans="1:28" s="204" customFormat="1">
      <c r="A848" s="867"/>
      <c r="B848" s="868"/>
      <c r="C848" s="981"/>
      <c r="D848" s="881">
        <v>130</v>
      </c>
      <c r="E848" s="882"/>
      <c r="F848" s="881"/>
      <c r="G848" s="883" t="s">
        <v>113</v>
      </c>
      <c r="H848" s="917"/>
      <c r="I848" s="917"/>
      <c r="J848" s="918"/>
      <c r="K848" s="917"/>
      <c r="L848" s="872"/>
      <c r="M848" s="872"/>
      <c r="N848" s="873"/>
      <c r="O848" s="872"/>
      <c r="P848" s="872"/>
      <c r="Q848" s="872"/>
      <c r="R848" s="873"/>
      <c r="S848" s="872"/>
      <c r="T848" s="856"/>
      <c r="V848" s="875"/>
      <c r="W848" s="875"/>
      <c r="X848" s="816"/>
      <c r="Y848" s="817"/>
      <c r="Z848" s="813"/>
      <c r="AA848" s="814"/>
      <c r="AB848" s="204">
        <f t="shared" si="125"/>
        <v>0</v>
      </c>
    </row>
    <row r="849" spans="1:31" s="204" customFormat="1" ht="15.75" thickBot="1">
      <c r="A849" s="867"/>
      <c r="B849" s="868"/>
      <c r="C849" s="890"/>
      <c r="D849" s="867"/>
      <c r="E849" s="868" t="s">
        <v>5107</v>
      </c>
      <c r="F849" s="886">
        <v>511</v>
      </c>
      <c r="G849" s="803" t="s">
        <v>4129</v>
      </c>
      <c r="H849" s="982">
        <v>8000000</v>
      </c>
      <c r="I849" s="982">
        <v>0</v>
      </c>
      <c r="J849" s="983">
        <f>I849/H849</f>
        <v>0</v>
      </c>
      <c r="K849" s="982">
        <f>H849-I849</f>
        <v>8000000</v>
      </c>
      <c r="L849" s="984">
        <v>0</v>
      </c>
      <c r="M849" s="984">
        <v>0</v>
      </c>
      <c r="N849" s="985"/>
      <c r="O849" s="984">
        <f>L849-M849</f>
        <v>0</v>
      </c>
      <c r="P849" s="984">
        <f>L849+H849</f>
        <v>8000000</v>
      </c>
      <c r="Q849" s="984">
        <f>M849+I849</f>
        <v>0</v>
      </c>
      <c r="R849" s="985">
        <f>Q849/P849</f>
        <v>0</v>
      </c>
      <c r="S849" s="984">
        <f>P849-Q849</f>
        <v>8000000</v>
      </c>
      <c r="T849" s="856"/>
      <c r="V849" s="875"/>
      <c r="W849" s="875"/>
      <c r="X849" s="816">
        <v>699020.26</v>
      </c>
      <c r="Y849" s="817"/>
      <c r="Z849" s="813">
        <f>H849-X849+Y849</f>
        <v>7300979.7400000002</v>
      </c>
      <c r="AA849" s="814">
        <v>919020.26</v>
      </c>
      <c r="AB849" s="204">
        <f t="shared" si="125"/>
        <v>6381959.4800000004</v>
      </c>
      <c r="AE849" s="204">
        <f>H849-AA849</f>
        <v>7080979.7400000002</v>
      </c>
    </row>
    <row r="850" spans="1:31" s="204" customFormat="1">
      <c r="A850" s="867"/>
      <c r="B850" s="868"/>
      <c r="C850" s="890"/>
      <c r="D850" s="867"/>
      <c r="E850" s="891"/>
      <c r="F850" s="892"/>
      <c r="G850" s="893" t="s">
        <v>4173</v>
      </c>
      <c r="H850" s="894"/>
      <c r="I850" s="894"/>
      <c r="J850" s="895"/>
      <c r="K850" s="894"/>
      <c r="L850" s="896"/>
      <c r="M850" s="896"/>
      <c r="N850" s="897"/>
      <c r="O850" s="896"/>
      <c r="P850" s="896"/>
      <c r="Q850" s="896"/>
      <c r="R850" s="897"/>
      <c r="S850" s="894"/>
      <c r="T850" s="856"/>
      <c r="V850" s="875"/>
      <c r="W850" s="875"/>
      <c r="X850" s="816"/>
      <c r="Y850" s="817"/>
      <c r="Z850" s="813"/>
      <c r="AA850" s="814"/>
      <c r="AB850" s="204">
        <f t="shared" si="125"/>
        <v>0</v>
      </c>
    </row>
    <row r="851" spans="1:31" s="204" customFormat="1" ht="15.75" thickBot="1">
      <c r="A851" s="867"/>
      <c r="B851" s="868"/>
      <c r="C851" s="890"/>
      <c r="D851" s="867"/>
      <c r="E851" s="898"/>
      <c r="F851" s="916" t="s">
        <v>235</v>
      </c>
      <c r="G851" s="900" t="s">
        <v>236</v>
      </c>
      <c r="H851" s="870">
        <f t="shared" ref="H851:M851" si="150">SUM(H849:H849)</f>
        <v>8000000</v>
      </c>
      <c r="I851" s="870">
        <f t="shared" si="150"/>
        <v>0</v>
      </c>
      <c r="J851" s="871">
        <f t="shared" si="150"/>
        <v>0</v>
      </c>
      <c r="K851" s="870">
        <f t="shared" si="150"/>
        <v>8000000</v>
      </c>
      <c r="L851" s="901">
        <f t="shared" si="150"/>
        <v>0</v>
      </c>
      <c r="M851" s="901">
        <f t="shared" si="150"/>
        <v>0</v>
      </c>
      <c r="N851" s="902"/>
      <c r="O851" s="901">
        <f>SUM(O849:O849)</f>
        <v>0</v>
      </c>
      <c r="P851" s="901">
        <f>SUM(P849:P849)</f>
        <v>8000000</v>
      </c>
      <c r="Q851" s="901">
        <f>SUM(Q849:Q849)</f>
        <v>0</v>
      </c>
      <c r="R851" s="902">
        <f>SUM(R849:R849)</f>
        <v>0</v>
      </c>
      <c r="S851" s="901">
        <f>SUM(S849:S849)</f>
        <v>8000000</v>
      </c>
      <c r="T851" s="856"/>
      <c r="V851" s="875"/>
      <c r="W851" s="875"/>
      <c r="X851" s="816"/>
      <c r="Y851" s="817"/>
      <c r="Z851" s="813"/>
      <c r="AA851" s="814"/>
      <c r="AB851" s="204">
        <f t="shared" ref="AB851:AB916" si="151">Z851-AA851</f>
        <v>0</v>
      </c>
    </row>
    <row r="852" spans="1:31" s="204" customFormat="1" ht="15.75" thickBot="1">
      <c r="A852" s="867"/>
      <c r="B852" s="868"/>
      <c r="C852" s="890"/>
      <c r="D852" s="867"/>
      <c r="E852" s="868"/>
      <c r="F852" s="867"/>
      <c r="G852" s="903" t="s">
        <v>4157</v>
      </c>
      <c r="H852" s="904">
        <f t="shared" ref="H852:M852" si="152">SUM(H851)</f>
        <v>8000000</v>
      </c>
      <c r="I852" s="904">
        <f t="shared" si="152"/>
        <v>0</v>
      </c>
      <c r="J852" s="905">
        <f t="shared" si="152"/>
        <v>0</v>
      </c>
      <c r="K852" s="904">
        <f t="shared" si="152"/>
        <v>8000000</v>
      </c>
      <c r="L852" s="906">
        <f t="shared" si="152"/>
        <v>0</v>
      </c>
      <c r="M852" s="906">
        <f t="shared" si="152"/>
        <v>0</v>
      </c>
      <c r="N852" s="907"/>
      <c r="O852" s="906">
        <f>SUM(O851)</f>
        <v>0</v>
      </c>
      <c r="P852" s="906">
        <f>SUM(P851)</f>
        <v>8000000</v>
      </c>
      <c r="Q852" s="906">
        <f>SUM(Q851)</f>
        <v>0</v>
      </c>
      <c r="R852" s="907">
        <f>SUM(R851)</f>
        <v>0</v>
      </c>
      <c r="S852" s="906">
        <f>SUM(S851)</f>
        <v>8000000</v>
      </c>
      <c r="T852" s="856"/>
      <c r="V852" s="875"/>
      <c r="W852" s="875"/>
      <c r="X852" s="816"/>
      <c r="Y852" s="817"/>
      <c r="Z852" s="813"/>
      <c r="AA852" s="814"/>
      <c r="AB852" s="204">
        <f t="shared" si="151"/>
        <v>0</v>
      </c>
    </row>
    <row r="853" spans="1:31" s="204" customFormat="1" ht="28.5">
      <c r="A853" s="867"/>
      <c r="B853" s="868"/>
      <c r="C853" s="890"/>
      <c r="D853" s="867"/>
      <c r="E853" s="891"/>
      <c r="F853" s="892"/>
      <c r="G853" s="908" t="s">
        <v>4721</v>
      </c>
      <c r="H853" s="909"/>
      <c r="I853" s="910"/>
      <c r="J853" s="911"/>
      <c r="K853" s="910"/>
      <c r="L853" s="912"/>
      <c r="M853" s="913"/>
      <c r="N853" s="914"/>
      <c r="O853" s="913"/>
      <c r="P853" s="913"/>
      <c r="Q853" s="913"/>
      <c r="R853" s="914"/>
      <c r="S853" s="915"/>
      <c r="T853" s="856"/>
      <c r="V853" s="875"/>
      <c r="W853" s="875"/>
      <c r="X853" s="816"/>
      <c r="Y853" s="817"/>
      <c r="Z853" s="813"/>
      <c r="AA853" s="814"/>
      <c r="AB853" s="204">
        <f t="shared" si="151"/>
        <v>0</v>
      </c>
    </row>
    <row r="854" spans="1:31" s="204" customFormat="1" ht="15.75" thickBot="1">
      <c r="A854" s="867"/>
      <c r="B854" s="868"/>
      <c r="C854" s="890"/>
      <c r="D854" s="867"/>
      <c r="E854" s="898"/>
      <c r="F854" s="916" t="s">
        <v>235</v>
      </c>
      <c r="G854" s="900" t="s">
        <v>236</v>
      </c>
      <c r="H854" s="870">
        <f>SUM(H849)</f>
        <v>8000000</v>
      </c>
      <c r="I854" s="870">
        <f>SUM(I849)</f>
        <v>0</v>
      </c>
      <c r="J854" s="871">
        <f>I854/H854</f>
        <v>0</v>
      </c>
      <c r="K854" s="870">
        <f>SUM(K849)</f>
        <v>8000000</v>
      </c>
      <c r="L854" s="901">
        <f>SUM(L849)</f>
        <v>0</v>
      </c>
      <c r="M854" s="901">
        <f>SUM(M849)</f>
        <v>0</v>
      </c>
      <c r="N854" s="902"/>
      <c r="O854" s="901">
        <f>SUM(O849)</f>
        <v>0</v>
      </c>
      <c r="P854" s="901">
        <f>SUM(P849)</f>
        <v>8000000</v>
      </c>
      <c r="Q854" s="901">
        <f>SUM(Q849)</f>
        <v>0</v>
      </c>
      <c r="R854" s="902">
        <f>Q854/P854</f>
        <v>0</v>
      </c>
      <c r="S854" s="901">
        <f>SUM(S849)</f>
        <v>8000000</v>
      </c>
      <c r="T854" s="856"/>
      <c r="V854" s="875"/>
      <c r="W854" s="875"/>
      <c r="X854" s="816"/>
      <c r="Y854" s="817"/>
      <c r="Z854" s="813"/>
      <c r="AA854" s="814"/>
      <c r="AB854" s="204">
        <f t="shared" si="151"/>
        <v>0</v>
      </c>
    </row>
    <row r="855" spans="1:31" s="204" customFormat="1" ht="15.75" thickBot="1">
      <c r="A855" s="867"/>
      <c r="B855" s="868"/>
      <c r="C855" s="890"/>
      <c r="D855" s="867"/>
      <c r="E855" s="868"/>
      <c r="F855" s="867"/>
      <c r="G855" s="903" t="s">
        <v>4720</v>
      </c>
      <c r="H855" s="904">
        <f t="shared" ref="H855:M855" si="153">SUM(H854)</f>
        <v>8000000</v>
      </c>
      <c r="I855" s="904">
        <f t="shared" si="153"/>
        <v>0</v>
      </c>
      <c r="J855" s="905">
        <f t="shared" si="153"/>
        <v>0</v>
      </c>
      <c r="K855" s="904">
        <f t="shared" si="153"/>
        <v>8000000</v>
      </c>
      <c r="L855" s="906">
        <f t="shared" si="153"/>
        <v>0</v>
      </c>
      <c r="M855" s="906">
        <f t="shared" si="153"/>
        <v>0</v>
      </c>
      <c r="N855" s="907"/>
      <c r="O855" s="906">
        <f>SUM(O854)</f>
        <v>0</v>
      </c>
      <c r="P855" s="906">
        <f>SUM(P854)</f>
        <v>8000000</v>
      </c>
      <c r="Q855" s="906">
        <f>SUM(Q854)</f>
        <v>0</v>
      </c>
      <c r="R855" s="907">
        <f>SUM(R854)</f>
        <v>0</v>
      </c>
      <c r="S855" s="906">
        <f>SUM(S854)</f>
        <v>8000000</v>
      </c>
      <c r="T855" s="856"/>
      <c r="V855" s="875"/>
      <c r="W855" s="875"/>
      <c r="X855" s="816"/>
      <c r="Y855" s="817"/>
      <c r="Z855" s="813"/>
      <c r="AA855" s="814"/>
      <c r="AB855" s="204">
        <f t="shared" si="151"/>
        <v>0</v>
      </c>
    </row>
    <row r="856" spans="1:31" s="204" customFormat="1">
      <c r="A856" s="867"/>
      <c r="B856" s="868"/>
      <c r="C856" s="890"/>
      <c r="D856" s="867"/>
      <c r="E856" s="868"/>
      <c r="F856" s="867"/>
      <c r="G856" s="945"/>
      <c r="H856" s="947"/>
      <c r="I856" s="947"/>
      <c r="J856" s="948"/>
      <c r="K856" s="947"/>
      <c r="L856" s="949"/>
      <c r="M856" s="949"/>
      <c r="N856" s="950"/>
      <c r="O856" s="949"/>
      <c r="P856" s="949"/>
      <c r="Q856" s="949"/>
      <c r="R856" s="950"/>
      <c r="S856" s="949"/>
      <c r="T856" s="856"/>
      <c r="V856" s="875"/>
      <c r="W856" s="875"/>
      <c r="X856" s="816"/>
      <c r="Y856" s="817"/>
      <c r="Z856" s="813"/>
      <c r="AA856" s="814"/>
      <c r="AB856" s="204">
        <f t="shared" si="151"/>
        <v>0</v>
      </c>
    </row>
    <row r="857" spans="1:31" s="204" customFormat="1" ht="28.5">
      <c r="A857" s="867"/>
      <c r="B857" s="868"/>
      <c r="C857" s="944" t="s">
        <v>5078</v>
      </c>
      <c r="D857" s="867"/>
      <c r="E857" s="868"/>
      <c r="F857" s="867"/>
      <c r="G857" s="978" t="s">
        <v>5079</v>
      </c>
      <c r="H857" s="917"/>
      <c r="I857" s="917"/>
      <c r="J857" s="918"/>
      <c r="K857" s="917"/>
      <c r="L857" s="872"/>
      <c r="M857" s="872"/>
      <c r="N857" s="873"/>
      <c r="O857" s="872"/>
      <c r="P857" s="872"/>
      <c r="Q857" s="872"/>
      <c r="R857" s="873"/>
      <c r="S857" s="872"/>
      <c r="T857" s="856"/>
      <c r="V857" s="875"/>
      <c r="W857" s="875"/>
      <c r="X857" s="816"/>
      <c r="Y857" s="817"/>
      <c r="Z857" s="813"/>
      <c r="AA857" s="814"/>
      <c r="AB857" s="204">
        <f t="shared" si="151"/>
        <v>0</v>
      </c>
    </row>
    <row r="858" spans="1:31" s="204" customFormat="1">
      <c r="A858" s="867"/>
      <c r="B858" s="868"/>
      <c r="C858" s="981"/>
      <c r="D858" s="881">
        <v>133</v>
      </c>
      <c r="E858" s="882"/>
      <c r="F858" s="881"/>
      <c r="G858" s="883" t="s">
        <v>116</v>
      </c>
      <c r="H858" s="917"/>
      <c r="I858" s="917"/>
      <c r="J858" s="918"/>
      <c r="K858" s="917"/>
      <c r="L858" s="872"/>
      <c r="M858" s="872"/>
      <c r="N858" s="873"/>
      <c r="O858" s="872"/>
      <c r="P858" s="872"/>
      <c r="Q858" s="872"/>
      <c r="R858" s="873"/>
      <c r="S858" s="872"/>
      <c r="T858" s="856"/>
      <c r="V858" s="875"/>
      <c r="W858" s="875"/>
      <c r="X858" s="816"/>
      <c r="Y858" s="817"/>
      <c r="Z858" s="813"/>
      <c r="AA858" s="814"/>
      <c r="AB858" s="204">
        <f t="shared" si="151"/>
        <v>0</v>
      </c>
    </row>
    <row r="859" spans="1:31" s="204" customFormat="1" ht="15.75" thickBot="1">
      <c r="A859" s="867"/>
      <c r="B859" s="868"/>
      <c r="C859" s="890"/>
      <c r="D859" s="867"/>
      <c r="E859" s="868" t="s">
        <v>5108</v>
      </c>
      <c r="F859" s="886">
        <v>425</v>
      </c>
      <c r="G859" s="889" t="s">
        <v>4115</v>
      </c>
      <c r="H859" s="870">
        <v>800000</v>
      </c>
      <c r="I859" s="870"/>
      <c r="J859" s="871"/>
      <c r="K859" s="870"/>
      <c r="L859" s="901">
        <v>0</v>
      </c>
      <c r="M859" s="901"/>
      <c r="N859" s="902"/>
      <c r="O859" s="901"/>
      <c r="P859" s="901">
        <f>L859+H859</f>
        <v>800000</v>
      </c>
      <c r="Q859" s="901"/>
      <c r="R859" s="902"/>
      <c r="S859" s="901"/>
      <c r="T859" s="856"/>
      <c r="V859" s="875"/>
      <c r="W859" s="875"/>
      <c r="X859" s="816"/>
      <c r="Y859" s="817"/>
      <c r="Z859" s="813"/>
      <c r="AA859" s="814"/>
    </row>
    <row r="860" spans="1:31" s="204" customFormat="1" ht="15.75" hidden="1" thickBot="1">
      <c r="A860" s="867"/>
      <c r="B860" s="868"/>
      <c r="C860" s="890"/>
      <c r="D860" s="867"/>
      <c r="E860" s="868" t="s">
        <v>5356</v>
      </c>
      <c r="F860" s="886">
        <v>512</v>
      </c>
      <c r="G860" s="889" t="s">
        <v>4129</v>
      </c>
      <c r="H860" s="870">
        <v>0</v>
      </c>
      <c r="I860" s="870">
        <v>0</v>
      </c>
      <c r="J860" s="871" t="e">
        <f>I860/H860</f>
        <v>#DIV/0!</v>
      </c>
      <c r="K860" s="870">
        <f>H860-I860</f>
        <v>0</v>
      </c>
      <c r="L860" s="901">
        <v>0</v>
      </c>
      <c r="M860" s="901">
        <v>0</v>
      </c>
      <c r="N860" s="902"/>
      <c r="O860" s="901">
        <f>L860-M860</f>
        <v>0</v>
      </c>
      <c r="P860" s="901">
        <f>L860+H860</f>
        <v>0</v>
      </c>
      <c r="Q860" s="901">
        <f>M860+I860</f>
        <v>0</v>
      </c>
      <c r="R860" s="902" t="e">
        <f>Q860/P860</f>
        <v>#DIV/0!</v>
      </c>
      <c r="S860" s="901">
        <f>P860-Q860</f>
        <v>0</v>
      </c>
      <c r="T860" s="856"/>
      <c r="V860" s="875"/>
      <c r="W860" s="875"/>
      <c r="X860" s="816"/>
      <c r="Y860" s="817"/>
      <c r="Z860" s="813"/>
      <c r="AA860" s="814"/>
    </row>
    <row r="861" spans="1:31" s="204" customFormat="1">
      <c r="A861" s="867"/>
      <c r="B861" s="868"/>
      <c r="C861" s="890"/>
      <c r="D861" s="867"/>
      <c r="E861" s="891"/>
      <c r="F861" s="892"/>
      <c r="G861" s="893" t="s">
        <v>5029</v>
      </c>
      <c r="H861" s="894"/>
      <c r="I861" s="894"/>
      <c r="J861" s="895"/>
      <c r="K861" s="894"/>
      <c r="L861" s="896"/>
      <c r="M861" s="896"/>
      <c r="N861" s="897"/>
      <c r="O861" s="896"/>
      <c r="P861" s="896"/>
      <c r="Q861" s="896"/>
      <c r="R861" s="897"/>
      <c r="S861" s="894"/>
      <c r="T861" s="856"/>
      <c r="V861" s="875"/>
      <c r="W861" s="875"/>
      <c r="X861" s="816"/>
      <c r="Y861" s="817"/>
      <c r="Z861" s="813"/>
      <c r="AA861" s="814"/>
      <c r="AB861" s="204">
        <f t="shared" si="151"/>
        <v>0</v>
      </c>
    </row>
    <row r="862" spans="1:31" s="204" customFormat="1" ht="15.75" thickBot="1">
      <c r="A862" s="867"/>
      <c r="B862" s="868"/>
      <c r="C862" s="890"/>
      <c r="D862" s="867"/>
      <c r="E862" s="898"/>
      <c r="F862" s="916" t="s">
        <v>235</v>
      </c>
      <c r="G862" s="900" t="s">
        <v>236</v>
      </c>
      <c r="H862" s="870">
        <f>SUM(H859:H860)</f>
        <v>800000</v>
      </c>
      <c r="I862" s="870">
        <f>SUM(I859:I860)</f>
        <v>0</v>
      </c>
      <c r="J862" s="871" t="e">
        <f>SUM(#REF!)</f>
        <v>#REF!</v>
      </c>
      <c r="K862" s="870">
        <f>SUM(K859:K860)</f>
        <v>0</v>
      </c>
      <c r="L862" s="901">
        <v>0</v>
      </c>
      <c r="M862" s="901" t="e">
        <f>SUM(#REF!)</f>
        <v>#REF!</v>
      </c>
      <c r="N862" s="902"/>
      <c r="O862" s="901" t="e">
        <f>SUM(#REF!)</f>
        <v>#REF!</v>
      </c>
      <c r="P862" s="901">
        <f>SUM(P859:P860)</f>
        <v>800000</v>
      </c>
      <c r="Q862" s="901">
        <f>SUM(Q859:Q860)</f>
        <v>0</v>
      </c>
      <c r="R862" s="902" t="e">
        <f>SUM(#REF!)</f>
        <v>#REF!</v>
      </c>
      <c r="S862" s="901">
        <f>SUM(S859:S860)</f>
        <v>0</v>
      </c>
      <c r="T862" s="856"/>
      <c r="V862" s="875"/>
      <c r="W862" s="875"/>
      <c r="X862" s="816"/>
      <c r="Y862" s="817"/>
      <c r="Z862" s="813"/>
      <c r="AA862" s="814"/>
      <c r="AB862" s="204">
        <f t="shared" si="151"/>
        <v>0</v>
      </c>
    </row>
    <row r="863" spans="1:31" s="204" customFormat="1" ht="15.75" thickBot="1">
      <c r="A863" s="867"/>
      <c r="B863" s="868"/>
      <c r="C863" s="890"/>
      <c r="D863" s="867"/>
      <c r="E863" s="868"/>
      <c r="F863" s="867"/>
      <c r="G863" s="903" t="s">
        <v>5030</v>
      </c>
      <c r="H863" s="904">
        <f>SUM(H862:H862)</f>
        <v>800000</v>
      </c>
      <c r="I863" s="904">
        <f>SUM(I862)</f>
        <v>0</v>
      </c>
      <c r="J863" s="905" t="e">
        <f>SUM(J862)</f>
        <v>#REF!</v>
      </c>
      <c r="K863" s="904">
        <f>SUM(K862)</f>
        <v>0</v>
      </c>
      <c r="L863" s="906">
        <f>SUM(L862)</f>
        <v>0</v>
      </c>
      <c r="M863" s="906" t="e">
        <f>SUM(M862)</f>
        <v>#REF!</v>
      </c>
      <c r="N863" s="907"/>
      <c r="O863" s="906" t="e">
        <f>SUM(O862)</f>
        <v>#REF!</v>
      </c>
      <c r="P863" s="906">
        <f>SUM(P862:P862)</f>
        <v>800000</v>
      </c>
      <c r="Q863" s="906">
        <f>SUM(Q862)</f>
        <v>0</v>
      </c>
      <c r="R863" s="907" t="e">
        <f>SUM(R862)</f>
        <v>#REF!</v>
      </c>
      <c r="S863" s="906">
        <f>SUM(S862:S862)</f>
        <v>0</v>
      </c>
      <c r="T863" s="856"/>
      <c r="V863" s="875"/>
      <c r="W863" s="875"/>
      <c r="X863" s="816"/>
      <c r="Y863" s="817"/>
      <c r="Z863" s="813"/>
      <c r="AA863" s="814"/>
      <c r="AB863" s="204">
        <f t="shared" si="151"/>
        <v>0</v>
      </c>
    </row>
    <row r="864" spans="1:31" s="204" customFormat="1" ht="28.5">
      <c r="A864" s="867"/>
      <c r="B864" s="868"/>
      <c r="C864" s="890"/>
      <c r="D864" s="867"/>
      <c r="E864" s="891"/>
      <c r="F864" s="892"/>
      <c r="G864" s="908" t="s">
        <v>5080</v>
      </c>
      <c r="H864" s="909"/>
      <c r="I864" s="910"/>
      <c r="J864" s="911"/>
      <c r="K864" s="910"/>
      <c r="L864" s="912"/>
      <c r="M864" s="913"/>
      <c r="N864" s="914"/>
      <c r="O864" s="913"/>
      <c r="P864" s="913"/>
      <c r="Q864" s="913"/>
      <c r="R864" s="914"/>
      <c r="S864" s="915"/>
      <c r="T864" s="856"/>
      <c r="V864" s="875"/>
      <c r="W864" s="875"/>
      <c r="X864" s="816"/>
      <c r="Y864" s="817"/>
      <c r="Z864" s="813"/>
      <c r="AA864" s="814"/>
      <c r="AB864" s="204">
        <f t="shared" si="151"/>
        <v>0</v>
      </c>
    </row>
    <row r="865" spans="1:31" s="204" customFormat="1" ht="15.75" thickBot="1">
      <c r="A865" s="867"/>
      <c r="B865" s="868"/>
      <c r="C865" s="890"/>
      <c r="D865" s="867"/>
      <c r="E865" s="898"/>
      <c r="F865" s="916" t="s">
        <v>235</v>
      </c>
      <c r="G865" s="900" t="s">
        <v>236</v>
      </c>
      <c r="H865" s="870">
        <f>H862</f>
        <v>800000</v>
      </c>
      <c r="I865" s="870" t="e">
        <f>SUM(#REF!)</f>
        <v>#REF!</v>
      </c>
      <c r="J865" s="871" t="e">
        <f>I865/H865</f>
        <v>#REF!</v>
      </c>
      <c r="K865" s="870" t="e">
        <f>SUM(#REF!)</f>
        <v>#REF!</v>
      </c>
      <c r="L865" s="901">
        <f>L862</f>
        <v>0</v>
      </c>
      <c r="M865" s="901" t="e">
        <f>M862</f>
        <v>#REF!</v>
      </c>
      <c r="N865" s="902"/>
      <c r="O865" s="901" t="e">
        <f>O862</f>
        <v>#REF!</v>
      </c>
      <c r="P865" s="901">
        <f>P862</f>
        <v>800000</v>
      </c>
      <c r="Q865" s="901" t="e">
        <f>SUM(#REF!)</f>
        <v>#REF!</v>
      </c>
      <c r="R865" s="902" t="e">
        <f>Q865/P865</f>
        <v>#REF!</v>
      </c>
      <c r="S865" s="901">
        <f>S862</f>
        <v>0</v>
      </c>
      <c r="T865" s="856"/>
      <c r="V865" s="875"/>
      <c r="W865" s="875"/>
      <c r="X865" s="816"/>
      <c r="Y865" s="817"/>
      <c r="Z865" s="813"/>
      <c r="AA865" s="814"/>
      <c r="AB865" s="204">
        <f t="shared" si="151"/>
        <v>0</v>
      </c>
    </row>
    <row r="866" spans="1:31" s="204" customFormat="1" ht="15.75" thickBot="1">
      <c r="A866" s="867"/>
      <c r="B866" s="868"/>
      <c r="C866" s="890"/>
      <c r="D866" s="867"/>
      <c r="E866" s="868"/>
      <c r="F866" s="867"/>
      <c r="G866" s="903" t="s">
        <v>5081</v>
      </c>
      <c r="H866" s="904">
        <f>SUM(H865:H865)</f>
        <v>800000</v>
      </c>
      <c r="I866" s="904" t="e">
        <f>SUM(I865)</f>
        <v>#REF!</v>
      </c>
      <c r="J866" s="905" t="e">
        <f>SUM(J865)</f>
        <v>#REF!</v>
      </c>
      <c r="K866" s="904" t="e">
        <f>SUM(K865)</f>
        <v>#REF!</v>
      </c>
      <c r="L866" s="906">
        <f>SUM(L865:L865)</f>
        <v>0</v>
      </c>
      <c r="M866" s="906" t="e">
        <f>SUM(M865)</f>
        <v>#REF!</v>
      </c>
      <c r="N866" s="907">
        <f>N863</f>
        <v>0</v>
      </c>
      <c r="O866" s="906" t="e">
        <f>SUM(O865)</f>
        <v>#REF!</v>
      </c>
      <c r="P866" s="906">
        <f>SUM(P865:P865)</f>
        <v>800000</v>
      </c>
      <c r="Q866" s="906" t="e">
        <f>SUM(Q865)</f>
        <v>#REF!</v>
      </c>
      <c r="R866" s="907" t="e">
        <f>SUM(R865)</f>
        <v>#REF!</v>
      </c>
      <c r="S866" s="906">
        <f>SUM(S865:S865)</f>
        <v>0</v>
      </c>
      <c r="T866" s="856"/>
      <c r="V866" s="875"/>
      <c r="W866" s="875"/>
      <c r="X866" s="816"/>
      <c r="Y866" s="817"/>
      <c r="Z866" s="813"/>
      <c r="AA866" s="814"/>
      <c r="AB866" s="204">
        <f t="shared" si="151"/>
        <v>0</v>
      </c>
    </row>
    <row r="867" spans="1:31" s="204" customFormat="1">
      <c r="A867" s="867"/>
      <c r="B867" s="868"/>
      <c r="C867" s="890"/>
      <c r="D867" s="867"/>
      <c r="E867" s="868"/>
      <c r="F867" s="867"/>
      <c r="G867" s="945"/>
      <c r="H867" s="947"/>
      <c r="I867" s="947"/>
      <c r="J867" s="948"/>
      <c r="K867" s="947"/>
      <c r="L867" s="949"/>
      <c r="M867" s="949"/>
      <c r="N867" s="950"/>
      <c r="O867" s="949"/>
      <c r="P867" s="949"/>
      <c r="Q867" s="949"/>
      <c r="R867" s="950"/>
      <c r="S867" s="949"/>
      <c r="T867" s="856"/>
      <c r="V867" s="875"/>
      <c r="W867" s="875"/>
      <c r="X867" s="816"/>
      <c r="Y867" s="817"/>
      <c r="Z867" s="813"/>
      <c r="AA867" s="814"/>
      <c r="AB867" s="204">
        <f t="shared" si="151"/>
        <v>0</v>
      </c>
    </row>
    <row r="868" spans="1:31" s="204" customFormat="1" hidden="1">
      <c r="A868" s="867"/>
      <c r="B868" s="868"/>
      <c r="C868" s="944" t="s">
        <v>4201</v>
      </c>
      <c r="D868" s="867"/>
      <c r="E868" s="868"/>
      <c r="F868" s="867"/>
      <c r="G868" s="978" t="s">
        <v>5026</v>
      </c>
      <c r="H868" s="917"/>
      <c r="I868" s="917"/>
      <c r="J868" s="918"/>
      <c r="K868" s="917"/>
      <c r="L868" s="872"/>
      <c r="M868" s="872"/>
      <c r="N868" s="873"/>
      <c r="O868" s="872"/>
      <c r="P868" s="872"/>
      <c r="Q868" s="872"/>
      <c r="R868" s="873"/>
      <c r="S868" s="872"/>
      <c r="T868" s="856"/>
      <c r="V868" s="875"/>
      <c r="W868" s="875"/>
      <c r="X868" s="816"/>
      <c r="Y868" s="817"/>
      <c r="Z868" s="813"/>
      <c r="AA868" s="814"/>
      <c r="AB868" s="204">
        <f t="shared" si="151"/>
        <v>0</v>
      </c>
    </row>
    <row r="869" spans="1:31" s="204" customFormat="1" hidden="1">
      <c r="A869" s="867"/>
      <c r="B869" s="868"/>
      <c r="C869" s="981"/>
      <c r="D869" s="881">
        <v>133</v>
      </c>
      <c r="E869" s="882"/>
      <c r="F869" s="881"/>
      <c r="G869" s="883" t="s">
        <v>116</v>
      </c>
      <c r="H869" s="917"/>
      <c r="I869" s="917"/>
      <c r="J869" s="918"/>
      <c r="K869" s="917"/>
      <c r="L869" s="872"/>
      <c r="M869" s="872"/>
      <c r="N869" s="873"/>
      <c r="O869" s="872"/>
      <c r="P869" s="872"/>
      <c r="Q869" s="872"/>
      <c r="R869" s="873"/>
      <c r="S869" s="872"/>
      <c r="T869" s="856"/>
      <c r="V869" s="875"/>
      <c r="W869" s="875"/>
      <c r="X869" s="816"/>
      <c r="Y869" s="817"/>
      <c r="Z869" s="813"/>
      <c r="AA869" s="814"/>
      <c r="AB869" s="204">
        <f t="shared" si="151"/>
        <v>0</v>
      </c>
    </row>
    <row r="870" spans="1:31" s="204" customFormat="1" hidden="1">
      <c r="A870" s="867"/>
      <c r="B870" s="868"/>
      <c r="C870" s="890"/>
      <c r="D870" s="867"/>
      <c r="E870" s="868" t="s">
        <v>5115</v>
      </c>
      <c r="F870" s="886">
        <v>511</v>
      </c>
      <c r="G870" s="889" t="s">
        <v>4129</v>
      </c>
      <c r="H870" s="870">
        <v>0</v>
      </c>
      <c r="I870" s="870">
        <v>0</v>
      </c>
      <c r="J870" s="871" t="e">
        <f>I870/H870</f>
        <v>#DIV/0!</v>
      </c>
      <c r="K870" s="870">
        <f>H870-I870</f>
        <v>0</v>
      </c>
      <c r="L870" s="901">
        <v>0</v>
      </c>
      <c r="M870" s="901">
        <v>0</v>
      </c>
      <c r="N870" s="902"/>
      <c r="O870" s="901">
        <f>L870-M870</f>
        <v>0</v>
      </c>
      <c r="P870" s="901">
        <f>L870+H870</f>
        <v>0</v>
      </c>
      <c r="Q870" s="901">
        <f>M870+I870</f>
        <v>0</v>
      </c>
      <c r="R870" s="902" t="e">
        <f>Q870/P870</f>
        <v>#DIV/0!</v>
      </c>
      <c r="S870" s="901">
        <f>P870-Q870</f>
        <v>0</v>
      </c>
      <c r="T870" s="856"/>
      <c r="V870" s="875"/>
      <c r="W870" s="875"/>
      <c r="X870" s="816"/>
      <c r="Y870" s="817"/>
      <c r="Z870" s="813">
        <f>H870-X870+Y870</f>
        <v>0</v>
      </c>
      <c r="AA870" s="814">
        <v>3000000</v>
      </c>
      <c r="AB870" s="204">
        <f t="shared" si="151"/>
        <v>-3000000</v>
      </c>
      <c r="AE870" s="204">
        <f>H870-AA870</f>
        <v>-3000000</v>
      </c>
    </row>
    <row r="871" spans="1:31" s="204" customFormat="1" ht="15.75" hidden="1" thickBot="1">
      <c r="A871" s="867"/>
      <c r="B871" s="868"/>
      <c r="C871" s="890"/>
      <c r="D871" s="867"/>
      <c r="E871" s="868" t="s">
        <v>5221</v>
      </c>
      <c r="F871" s="886">
        <v>515</v>
      </c>
      <c r="G871" s="889" t="s">
        <v>3832</v>
      </c>
      <c r="H871" s="870">
        <v>0</v>
      </c>
      <c r="I871" s="870">
        <v>0</v>
      </c>
      <c r="J871" s="871"/>
      <c r="K871" s="982">
        <f>H871-I871</f>
        <v>0</v>
      </c>
      <c r="L871" s="984">
        <v>0</v>
      </c>
      <c r="M871" s="984">
        <v>0</v>
      </c>
      <c r="N871" s="985"/>
      <c r="O871" s="984">
        <f>L871-M871</f>
        <v>0</v>
      </c>
      <c r="P871" s="984">
        <f>L871+H871</f>
        <v>0</v>
      </c>
      <c r="Q871" s="984">
        <f>M871+I871</f>
        <v>0</v>
      </c>
      <c r="R871" s="985"/>
      <c r="S871" s="984">
        <f>P871-Q871</f>
        <v>0</v>
      </c>
      <c r="T871" s="856"/>
      <c r="V871" s="875"/>
      <c r="W871" s="875"/>
      <c r="X871" s="816"/>
      <c r="Y871" s="817"/>
      <c r="Z871" s="813">
        <f>H871-X871+Y871</f>
        <v>0</v>
      </c>
      <c r="AA871" s="814">
        <v>0</v>
      </c>
      <c r="AB871" s="204">
        <f t="shared" si="151"/>
        <v>0</v>
      </c>
      <c r="AE871" s="204">
        <f>H871-AA871</f>
        <v>0</v>
      </c>
    </row>
    <row r="872" spans="1:31" s="204" customFormat="1" hidden="1">
      <c r="A872" s="867"/>
      <c r="B872" s="868"/>
      <c r="C872" s="890"/>
      <c r="D872" s="867"/>
      <c r="E872" s="891"/>
      <c r="F872" s="892"/>
      <c r="G872" s="893" t="s">
        <v>5029</v>
      </c>
      <c r="H872" s="894"/>
      <c r="I872" s="894"/>
      <c r="J872" s="895"/>
      <c r="K872" s="894"/>
      <c r="L872" s="896"/>
      <c r="M872" s="896"/>
      <c r="N872" s="897"/>
      <c r="O872" s="896"/>
      <c r="P872" s="896"/>
      <c r="Q872" s="896"/>
      <c r="R872" s="897"/>
      <c r="S872" s="894"/>
      <c r="T872" s="856"/>
      <c r="V872" s="875"/>
      <c r="W872" s="875"/>
      <c r="X872" s="816"/>
      <c r="Y872" s="817"/>
      <c r="Z872" s="813"/>
      <c r="AA872" s="814"/>
      <c r="AB872" s="204">
        <f t="shared" si="151"/>
        <v>0</v>
      </c>
    </row>
    <row r="873" spans="1:31" s="204" customFormat="1" ht="15.75" hidden="1" thickBot="1">
      <c r="A873" s="867"/>
      <c r="B873" s="868"/>
      <c r="C873" s="890"/>
      <c r="D873" s="867"/>
      <c r="E873" s="898"/>
      <c r="F873" s="916" t="s">
        <v>235</v>
      </c>
      <c r="G873" s="900" t="s">
        <v>236</v>
      </c>
      <c r="H873" s="870">
        <f>SUM(H870:H871)</f>
        <v>0</v>
      </c>
      <c r="I873" s="870">
        <f>SUM(I870:I871)</f>
        <v>0</v>
      </c>
      <c r="J873" s="871" t="e">
        <f>I873/H873</f>
        <v>#DIV/0!</v>
      </c>
      <c r="K873" s="870">
        <f>SUM(K870:K871)</f>
        <v>0</v>
      </c>
      <c r="L873" s="901">
        <f>SUM(L870:L870)</f>
        <v>0</v>
      </c>
      <c r="M873" s="901">
        <f>SUM(M870:M870)</f>
        <v>0</v>
      </c>
      <c r="N873" s="902"/>
      <c r="O873" s="901">
        <f>SUM(O870:O870)</f>
        <v>0</v>
      </c>
      <c r="P873" s="901">
        <f>SUM(P870:P871)</f>
        <v>0</v>
      </c>
      <c r="Q873" s="901">
        <f>SUM(Q870:Q871)</f>
        <v>0</v>
      </c>
      <c r="R873" s="902" t="e">
        <f>Q873/P873</f>
        <v>#DIV/0!</v>
      </c>
      <c r="S873" s="901">
        <f>SUM(S870:S871)</f>
        <v>0</v>
      </c>
      <c r="T873" s="856"/>
      <c r="V873" s="875"/>
      <c r="W873" s="875"/>
      <c r="X873" s="816"/>
      <c r="Y873" s="817"/>
      <c r="Z873" s="813"/>
      <c r="AA873" s="814"/>
      <c r="AB873" s="204">
        <f t="shared" si="151"/>
        <v>0</v>
      </c>
    </row>
    <row r="874" spans="1:31" s="204" customFormat="1" ht="15.75" hidden="1" thickBot="1">
      <c r="A874" s="867"/>
      <c r="B874" s="868"/>
      <c r="C874" s="890"/>
      <c r="D874" s="867"/>
      <c r="E874" s="868"/>
      <c r="F874" s="867"/>
      <c r="G874" s="903" t="s">
        <v>5030</v>
      </c>
      <c r="H874" s="904">
        <f t="shared" ref="H874:M874" si="154">SUM(H873)</f>
        <v>0</v>
      </c>
      <c r="I874" s="904">
        <f t="shared" si="154"/>
        <v>0</v>
      </c>
      <c r="J874" s="905" t="e">
        <f t="shared" si="154"/>
        <v>#DIV/0!</v>
      </c>
      <c r="K874" s="904">
        <f t="shared" si="154"/>
        <v>0</v>
      </c>
      <c r="L874" s="906">
        <f t="shared" si="154"/>
        <v>0</v>
      </c>
      <c r="M874" s="906">
        <f t="shared" si="154"/>
        <v>0</v>
      </c>
      <c r="N874" s="907"/>
      <c r="O874" s="906">
        <f>SUM(O873)</f>
        <v>0</v>
      </c>
      <c r="P874" s="906">
        <f>SUM(P873)</f>
        <v>0</v>
      </c>
      <c r="Q874" s="906">
        <f>SUM(Q873)</f>
        <v>0</v>
      </c>
      <c r="R874" s="907" t="e">
        <f>SUM(R873)</f>
        <v>#DIV/0!</v>
      </c>
      <c r="S874" s="906">
        <f>SUM(S873)</f>
        <v>0</v>
      </c>
      <c r="T874" s="856"/>
      <c r="V874" s="875"/>
      <c r="W874" s="875"/>
      <c r="X874" s="816"/>
      <c r="Y874" s="817"/>
      <c r="Z874" s="813"/>
      <c r="AA874" s="814"/>
      <c r="AB874" s="204">
        <f t="shared" si="151"/>
        <v>0</v>
      </c>
    </row>
    <row r="875" spans="1:31" s="204" customFormat="1" hidden="1">
      <c r="A875" s="867"/>
      <c r="B875" s="868"/>
      <c r="C875" s="890"/>
      <c r="D875" s="867"/>
      <c r="E875" s="891"/>
      <c r="F875" s="892"/>
      <c r="G875" s="908" t="s">
        <v>5027</v>
      </c>
      <c r="H875" s="909"/>
      <c r="I875" s="910"/>
      <c r="J875" s="911"/>
      <c r="K875" s="910"/>
      <c r="L875" s="912"/>
      <c r="M875" s="913"/>
      <c r="N875" s="914"/>
      <c r="O875" s="913"/>
      <c r="P875" s="913"/>
      <c r="Q875" s="913"/>
      <c r="R875" s="914"/>
      <c r="S875" s="915"/>
      <c r="T875" s="856"/>
      <c r="V875" s="875"/>
      <c r="W875" s="875"/>
      <c r="X875" s="816"/>
      <c r="Y875" s="817"/>
      <c r="Z875" s="813"/>
      <c r="AA875" s="814"/>
      <c r="AB875" s="204">
        <f t="shared" si="151"/>
        <v>0</v>
      </c>
    </row>
    <row r="876" spans="1:31" s="204" customFormat="1" ht="15.75" hidden="1" thickBot="1">
      <c r="A876" s="867"/>
      <c r="B876" s="868"/>
      <c r="C876" s="890"/>
      <c r="D876" s="867"/>
      <c r="E876" s="898"/>
      <c r="F876" s="916" t="s">
        <v>235</v>
      </c>
      <c r="G876" s="900" t="s">
        <v>236</v>
      </c>
      <c r="H876" s="870">
        <f>SUM(H873)</f>
        <v>0</v>
      </c>
      <c r="I876" s="870">
        <f t="shared" ref="I876:S876" si="155">SUM(I873)</f>
        <v>0</v>
      </c>
      <c r="J876" s="871" t="e">
        <f t="shared" si="155"/>
        <v>#DIV/0!</v>
      </c>
      <c r="K876" s="870">
        <f t="shared" si="155"/>
        <v>0</v>
      </c>
      <c r="L876" s="901">
        <f t="shared" si="155"/>
        <v>0</v>
      </c>
      <c r="M876" s="901">
        <f t="shared" si="155"/>
        <v>0</v>
      </c>
      <c r="N876" s="902">
        <f t="shared" si="155"/>
        <v>0</v>
      </c>
      <c r="O876" s="901">
        <f t="shared" si="155"/>
        <v>0</v>
      </c>
      <c r="P876" s="901">
        <f t="shared" si="155"/>
        <v>0</v>
      </c>
      <c r="Q876" s="901">
        <f t="shared" si="155"/>
        <v>0</v>
      </c>
      <c r="R876" s="902" t="e">
        <f t="shared" si="155"/>
        <v>#DIV/0!</v>
      </c>
      <c r="S876" s="901">
        <f t="shared" si="155"/>
        <v>0</v>
      </c>
      <c r="T876" s="856"/>
      <c r="V876" s="875"/>
      <c r="W876" s="875"/>
      <c r="X876" s="816"/>
      <c r="Y876" s="817"/>
      <c r="Z876" s="813"/>
      <c r="AA876" s="814"/>
      <c r="AB876" s="204">
        <f t="shared" si="151"/>
        <v>0</v>
      </c>
    </row>
    <row r="877" spans="1:31" s="204" customFormat="1" ht="15.75" hidden="1" thickBot="1">
      <c r="A877" s="867"/>
      <c r="B877" s="868"/>
      <c r="C877" s="890"/>
      <c r="D877" s="867"/>
      <c r="E877" s="868"/>
      <c r="F877" s="867"/>
      <c r="G877" s="903" t="s">
        <v>5028</v>
      </c>
      <c r="H877" s="904">
        <f>H876</f>
        <v>0</v>
      </c>
      <c r="I877" s="904">
        <f t="shared" ref="I877:S877" si="156">I876</f>
        <v>0</v>
      </c>
      <c r="J877" s="905" t="e">
        <f t="shared" si="156"/>
        <v>#DIV/0!</v>
      </c>
      <c r="K877" s="904">
        <f t="shared" si="156"/>
        <v>0</v>
      </c>
      <c r="L877" s="906">
        <f t="shared" si="156"/>
        <v>0</v>
      </c>
      <c r="M877" s="906">
        <f t="shared" si="156"/>
        <v>0</v>
      </c>
      <c r="N877" s="907">
        <f t="shared" si="156"/>
        <v>0</v>
      </c>
      <c r="O877" s="906">
        <f t="shared" si="156"/>
        <v>0</v>
      </c>
      <c r="P877" s="906">
        <f t="shared" si="156"/>
        <v>0</v>
      </c>
      <c r="Q877" s="906">
        <f t="shared" si="156"/>
        <v>0</v>
      </c>
      <c r="R877" s="907" t="e">
        <f t="shared" si="156"/>
        <v>#DIV/0!</v>
      </c>
      <c r="S877" s="906">
        <f t="shared" si="156"/>
        <v>0</v>
      </c>
      <c r="T877" s="856"/>
      <c r="V877" s="875"/>
      <c r="W877" s="875"/>
      <c r="X877" s="816"/>
      <c r="Y877" s="817"/>
      <c r="Z877" s="813"/>
      <c r="AA877" s="814"/>
      <c r="AB877" s="204">
        <f t="shared" si="151"/>
        <v>0</v>
      </c>
    </row>
    <row r="878" spans="1:31" s="204" customFormat="1" hidden="1">
      <c r="A878" s="864"/>
      <c r="B878" s="865"/>
      <c r="C878" s="884"/>
      <c r="D878" s="864"/>
      <c r="E878" s="865"/>
      <c r="F878" s="867"/>
      <c r="G878" s="945"/>
      <c r="H878" s="947"/>
      <c r="I878" s="947"/>
      <c r="J878" s="948"/>
      <c r="K878" s="947"/>
      <c r="L878" s="949"/>
      <c r="M878" s="949"/>
      <c r="N878" s="950"/>
      <c r="O878" s="949"/>
      <c r="P878" s="949"/>
      <c r="Q878" s="949"/>
      <c r="R878" s="950"/>
      <c r="S878" s="949"/>
      <c r="T878" s="856"/>
      <c r="V878" s="875"/>
      <c r="W878" s="875"/>
      <c r="X878" s="816"/>
      <c r="Y878" s="817"/>
      <c r="Z878" s="813"/>
      <c r="AA878" s="814"/>
      <c r="AB878" s="204">
        <f t="shared" si="151"/>
        <v>0</v>
      </c>
    </row>
    <row r="879" spans="1:31" s="204" customFormat="1">
      <c r="A879" s="867"/>
      <c r="B879" s="866"/>
      <c r="C879" s="890"/>
      <c r="D879" s="867"/>
      <c r="E879" s="868"/>
      <c r="F879" s="892"/>
      <c r="G879" s="960" t="s">
        <v>4149</v>
      </c>
      <c r="H879" s="961"/>
      <c r="I879" s="961"/>
      <c r="J879" s="962"/>
      <c r="K879" s="961"/>
      <c r="L879" s="874"/>
      <c r="M879" s="874"/>
      <c r="N879" s="963"/>
      <c r="O879" s="874"/>
      <c r="P879" s="874"/>
      <c r="Q879" s="874"/>
      <c r="R879" s="963"/>
      <c r="S879" s="961"/>
      <c r="T879" s="856"/>
      <c r="V879" s="875"/>
      <c r="W879" s="875"/>
      <c r="X879" s="816"/>
      <c r="Y879" s="817"/>
      <c r="Z879" s="813"/>
      <c r="AA879" s="814"/>
      <c r="AB879" s="204">
        <f t="shared" si="151"/>
        <v>0</v>
      </c>
    </row>
    <row r="880" spans="1:31" s="204" customFormat="1" ht="15.75" thickBot="1">
      <c r="A880" s="867"/>
      <c r="B880" s="898"/>
      <c r="C880" s="890"/>
      <c r="D880" s="867"/>
      <c r="E880" s="868"/>
      <c r="F880" s="916" t="s">
        <v>235</v>
      </c>
      <c r="G880" s="900" t="s">
        <v>236</v>
      </c>
      <c r="H880" s="870">
        <f>H854+H876+H865</f>
        <v>8800000</v>
      </c>
      <c r="I880" s="870" t="e">
        <f>I854+I876+I865</f>
        <v>#REF!</v>
      </c>
      <c r="J880" s="871" t="e">
        <f>I880/H880</f>
        <v>#REF!</v>
      </c>
      <c r="K880" s="870" t="e">
        <f>K854+K876+K865</f>
        <v>#REF!</v>
      </c>
      <c r="L880" s="901">
        <f>L854+L876+L865</f>
        <v>0</v>
      </c>
      <c r="M880" s="901" t="e">
        <f>M854+M876+M865</f>
        <v>#REF!</v>
      </c>
      <c r="N880" s="902"/>
      <c r="O880" s="901">
        <f>O854+O876</f>
        <v>0</v>
      </c>
      <c r="P880" s="901">
        <f>P854+P876+P865</f>
        <v>8800000</v>
      </c>
      <c r="Q880" s="901" t="e">
        <f>Q854+Q876+Q865</f>
        <v>#REF!</v>
      </c>
      <c r="R880" s="902" t="e">
        <f>Q880/P880</f>
        <v>#REF!</v>
      </c>
      <c r="S880" s="901" t="e">
        <f>P880-Q880</f>
        <v>#REF!</v>
      </c>
      <c r="T880" s="856"/>
      <c r="V880" s="875"/>
      <c r="W880" s="875"/>
      <c r="X880" s="816"/>
      <c r="Y880" s="817"/>
      <c r="Z880" s="813"/>
      <c r="AA880" s="814"/>
      <c r="AB880" s="204">
        <f t="shared" si="151"/>
        <v>0</v>
      </c>
    </row>
    <row r="881" spans="1:31" s="204" customFormat="1" ht="15.75" thickBot="1">
      <c r="A881" s="867"/>
      <c r="B881" s="868"/>
      <c r="C881" s="890"/>
      <c r="D881" s="867"/>
      <c r="E881" s="868"/>
      <c r="F881" s="867"/>
      <c r="G881" s="903" t="s">
        <v>4150</v>
      </c>
      <c r="H881" s="904">
        <f>SUM(H880:H880)</f>
        <v>8800000</v>
      </c>
      <c r="I881" s="904" t="e">
        <f t="shared" ref="I881:S881" si="157">SUM(I880)</f>
        <v>#REF!</v>
      </c>
      <c r="J881" s="905" t="e">
        <f t="shared" si="157"/>
        <v>#REF!</v>
      </c>
      <c r="K881" s="904" t="e">
        <f t="shared" si="157"/>
        <v>#REF!</v>
      </c>
      <c r="L881" s="906">
        <f>SUM(L880:L880)</f>
        <v>0</v>
      </c>
      <c r="M881" s="906" t="e">
        <f t="shared" si="157"/>
        <v>#REF!</v>
      </c>
      <c r="N881" s="907"/>
      <c r="O881" s="906">
        <f t="shared" si="157"/>
        <v>0</v>
      </c>
      <c r="P881" s="906">
        <f>SUM(P880:P880)</f>
        <v>8800000</v>
      </c>
      <c r="Q881" s="906" t="e">
        <f t="shared" si="157"/>
        <v>#REF!</v>
      </c>
      <c r="R881" s="907" t="e">
        <f t="shared" si="157"/>
        <v>#REF!</v>
      </c>
      <c r="S881" s="906" t="e">
        <f t="shared" si="157"/>
        <v>#REF!</v>
      </c>
      <c r="T881" s="856"/>
      <c r="V881" s="875"/>
      <c r="W881" s="875"/>
      <c r="X881" s="816"/>
      <c r="Y881" s="817"/>
      <c r="Z881" s="813"/>
      <c r="AA881" s="814"/>
      <c r="AB881" s="204">
        <f t="shared" si="151"/>
        <v>0</v>
      </c>
    </row>
    <row r="882" spans="1:31" s="204" customFormat="1">
      <c r="A882" s="864"/>
      <c r="B882" s="865"/>
      <c r="C882" s="884"/>
      <c r="D882" s="986"/>
      <c r="E882" s="987"/>
      <c r="F882" s="867"/>
      <c r="G882" s="945"/>
      <c r="H882" s="947"/>
      <c r="I882" s="947"/>
      <c r="J882" s="948"/>
      <c r="K882" s="947"/>
      <c r="L882" s="949"/>
      <c r="M882" s="949"/>
      <c r="N882" s="950"/>
      <c r="O882" s="949"/>
      <c r="P882" s="949"/>
      <c r="Q882" s="949"/>
      <c r="R882" s="950"/>
      <c r="S882" s="949"/>
      <c r="T882" s="856"/>
      <c r="V882" s="875"/>
      <c r="W882" s="875"/>
      <c r="X882" s="816"/>
      <c r="Y882" s="817"/>
      <c r="Z882" s="813"/>
      <c r="AA882" s="814"/>
      <c r="AB882" s="204">
        <f t="shared" si="151"/>
        <v>0</v>
      </c>
    </row>
    <row r="883" spans="1:31" s="955" customFormat="1">
      <c r="A883" s="754"/>
      <c r="B883" s="755"/>
      <c r="C883" s="951"/>
      <c r="D883" s="964"/>
      <c r="E883" s="965"/>
      <c r="F883" s="746"/>
      <c r="G883" s="798"/>
      <c r="H883" s="750"/>
      <c r="I883" s="751"/>
      <c r="J883" s="800"/>
      <c r="K883" s="799"/>
      <c r="L883" s="801"/>
      <c r="M883" s="801"/>
      <c r="N883" s="802"/>
      <c r="O883" s="801"/>
      <c r="P883" s="801"/>
      <c r="Q883" s="801"/>
      <c r="R883" s="802"/>
      <c r="S883" s="801"/>
      <c r="T883" s="954"/>
      <c r="V883" s="956"/>
      <c r="W883" s="956"/>
      <c r="X883" s="816"/>
      <c r="Y883" s="817"/>
      <c r="Z883" s="813"/>
      <c r="AA883" s="814"/>
      <c r="AB883" s="955">
        <f t="shared" si="151"/>
        <v>0</v>
      </c>
    </row>
    <row r="884" spans="1:31" ht="42.75">
      <c r="C884" s="748" t="s">
        <v>3578</v>
      </c>
      <c r="G884" s="749" t="s">
        <v>4943</v>
      </c>
      <c r="AB884" s="84">
        <f t="shared" si="151"/>
        <v>0</v>
      </c>
    </row>
    <row r="885" spans="1:31" s="955" customFormat="1" ht="29.25">
      <c r="A885" s="754"/>
      <c r="B885" s="755"/>
      <c r="C885" s="756" t="s">
        <v>4198</v>
      </c>
      <c r="D885" s="757"/>
      <c r="E885" s="758"/>
      <c r="F885" s="759"/>
      <c r="G885" s="760" t="s">
        <v>5031</v>
      </c>
      <c r="H885" s="761"/>
      <c r="I885" s="761"/>
      <c r="J885" s="762"/>
      <c r="K885" s="761"/>
      <c r="L885" s="763"/>
      <c r="M885" s="763"/>
      <c r="N885" s="764"/>
      <c r="O885" s="763"/>
      <c r="P885" s="763"/>
      <c r="Q885" s="763"/>
      <c r="R885" s="764"/>
      <c r="S885" s="953"/>
      <c r="T885" s="954"/>
      <c r="V885" s="956"/>
      <c r="W885" s="956"/>
      <c r="X885" s="816"/>
      <c r="Y885" s="817"/>
      <c r="Z885" s="813"/>
      <c r="AA885" s="814"/>
      <c r="AB885" s="955">
        <f t="shared" si="151"/>
        <v>0</v>
      </c>
    </row>
    <row r="886" spans="1:31">
      <c r="C886" s="748"/>
      <c r="D886" s="765">
        <v>451</v>
      </c>
      <c r="E886" s="766"/>
      <c r="F886" s="765"/>
      <c r="G886" s="767" t="s">
        <v>154</v>
      </c>
      <c r="AB886" s="84">
        <f t="shared" si="151"/>
        <v>0</v>
      </c>
    </row>
    <row r="887" spans="1:31">
      <c r="C887" s="748"/>
      <c r="D887" s="765"/>
      <c r="E887" s="766" t="s">
        <v>5109</v>
      </c>
      <c r="F887" s="746">
        <v>423</v>
      </c>
      <c r="G887" s="768" t="s">
        <v>3779</v>
      </c>
      <c r="H887" s="750">
        <v>215000</v>
      </c>
      <c r="I887" s="750">
        <v>0</v>
      </c>
      <c r="J887" s="751">
        <f>I887/H887</f>
        <v>0</v>
      </c>
      <c r="K887" s="750">
        <f>H887-I887</f>
        <v>215000</v>
      </c>
      <c r="L887" s="752">
        <v>0</v>
      </c>
      <c r="M887" s="752">
        <v>0</v>
      </c>
      <c r="O887" s="752">
        <f>L887-M887</f>
        <v>0</v>
      </c>
      <c r="P887" s="752">
        <f t="shared" ref="P887:Q889" si="158">L887+H887</f>
        <v>215000</v>
      </c>
      <c r="Q887" s="752">
        <f t="shared" si="158"/>
        <v>0</v>
      </c>
      <c r="R887" s="753">
        <f>Q887/P887</f>
        <v>0</v>
      </c>
      <c r="S887" s="752">
        <f>P887-Q887</f>
        <v>215000</v>
      </c>
      <c r="AB887" s="84">
        <f t="shared" si="151"/>
        <v>0</v>
      </c>
    </row>
    <row r="888" spans="1:31">
      <c r="A888" s="84"/>
      <c r="B888" s="84"/>
      <c r="C888" s="84"/>
      <c r="D888" s="84"/>
      <c r="E888" s="747" t="s">
        <v>5110</v>
      </c>
      <c r="F888" s="769">
        <v>425</v>
      </c>
      <c r="G888" s="770" t="s">
        <v>4115</v>
      </c>
      <c r="H888" s="750">
        <f>48000000-33000+360000+33000</f>
        <v>48360000</v>
      </c>
      <c r="I888" s="750">
        <v>37399047.939999998</v>
      </c>
      <c r="J888" s="751">
        <f>I888/H888</f>
        <v>0.77334673159636058</v>
      </c>
      <c r="K888" s="750">
        <f>H888-I888</f>
        <v>10960952.060000002</v>
      </c>
      <c r="L888" s="752">
        <v>0</v>
      </c>
      <c r="M888" s="752">
        <v>0</v>
      </c>
      <c r="O888" s="752">
        <f>L888-M888</f>
        <v>0</v>
      </c>
      <c r="P888" s="752">
        <f t="shared" si="158"/>
        <v>48360000</v>
      </c>
      <c r="Q888" s="752">
        <f t="shared" si="158"/>
        <v>37399047.939999998</v>
      </c>
      <c r="R888" s="753">
        <f>Q888/P888</f>
        <v>0.77334673159636058</v>
      </c>
      <c r="S888" s="752">
        <f>P888-Q888</f>
        <v>10960952.060000002</v>
      </c>
      <c r="T888" s="84"/>
      <c r="V888" s="203">
        <f>887121.9+457000+600000</f>
        <v>1944121.9</v>
      </c>
      <c r="Y888" s="817">
        <v>1945000</v>
      </c>
      <c r="Z888" s="813">
        <f>H888-X888+Y888</f>
        <v>50305000</v>
      </c>
      <c r="AA888" s="814">
        <v>25700000</v>
      </c>
      <c r="AB888" s="84">
        <f t="shared" si="151"/>
        <v>24605000</v>
      </c>
      <c r="AE888" s="84">
        <f>H888-AA888</f>
        <v>22660000</v>
      </c>
    </row>
    <row r="889" spans="1:31" ht="15.75" thickBot="1">
      <c r="A889" s="84"/>
      <c r="B889" s="84"/>
      <c r="C889" s="84"/>
      <c r="D889" s="84"/>
      <c r="E889" s="747" t="s">
        <v>5111</v>
      </c>
      <c r="F889" s="769">
        <v>511</v>
      </c>
      <c r="G889" s="770" t="s">
        <v>4129</v>
      </c>
      <c r="H889" s="750">
        <v>18000000</v>
      </c>
      <c r="I889" s="750">
        <v>768865.02</v>
      </c>
      <c r="J889" s="751">
        <f>I889/H889</f>
        <v>4.2714723333333336E-2</v>
      </c>
      <c r="K889" s="750">
        <f>H889-I889</f>
        <v>17231134.98</v>
      </c>
      <c r="L889" s="752">
        <v>0</v>
      </c>
      <c r="M889" s="752">
        <v>0</v>
      </c>
      <c r="O889" s="752">
        <f>L889-M889</f>
        <v>0</v>
      </c>
      <c r="P889" s="752">
        <f t="shared" si="158"/>
        <v>18000000</v>
      </c>
      <c r="Q889" s="752">
        <f t="shared" si="158"/>
        <v>768865.02</v>
      </c>
      <c r="R889" s="753">
        <f>Q889/P889</f>
        <v>4.2714723333333336E-2</v>
      </c>
      <c r="S889" s="752">
        <f>P889-Q889</f>
        <v>17231134.98</v>
      </c>
      <c r="T889" s="84"/>
      <c r="Z889" s="813">
        <f>H889-X889+Y889</f>
        <v>18000000</v>
      </c>
      <c r="AA889" s="814">
        <v>0</v>
      </c>
      <c r="AB889" s="84">
        <f t="shared" si="151"/>
        <v>18000000</v>
      </c>
      <c r="AE889" s="84">
        <f>H889-AA889</f>
        <v>18000000</v>
      </c>
    </row>
    <row r="890" spans="1:31">
      <c r="A890" s="84"/>
      <c r="B890" s="84"/>
      <c r="C890" s="84"/>
      <c r="D890" s="84"/>
      <c r="E890" s="771"/>
      <c r="F890" s="772"/>
      <c r="G890" s="773" t="s">
        <v>5032</v>
      </c>
      <c r="H890" s="774"/>
      <c r="I890" s="774"/>
      <c r="J890" s="775"/>
      <c r="K890" s="774"/>
      <c r="L890" s="776"/>
      <c r="M890" s="776"/>
      <c r="N890" s="777"/>
      <c r="O890" s="776"/>
      <c r="P890" s="776"/>
      <c r="Q890" s="776"/>
      <c r="R890" s="777"/>
      <c r="S890" s="860"/>
      <c r="T890" s="84"/>
      <c r="AB890" s="84">
        <f t="shared" si="151"/>
        <v>0</v>
      </c>
    </row>
    <row r="891" spans="1:31" ht="15.75" thickBot="1">
      <c r="A891" s="84"/>
      <c r="B891" s="84"/>
      <c r="C891" s="84"/>
      <c r="D891" s="84"/>
      <c r="E891" s="778"/>
      <c r="F891" s="779" t="s">
        <v>235</v>
      </c>
      <c r="G891" s="780" t="s">
        <v>236</v>
      </c>
      <c r="H891" s="781">
        <f>SUM(H887:H889)</f>
        <v>66575000</v>
      </c>
      <c r="I891" s="781">
        <f>SUM(I887:I889)</f>
        <v>38167912.960000001</v>
      </c>
      <c r="J891" s="782">
        <f t="shared" ref="J891:J907" si="159">I891/H891</f>
        <v>0.57330699151333087</v>
      </c>
      <c r="K891" s="781">
        <f>SUM(K887:K889)</f>
        <v>28407087.040000003</v>
      </c>
      <c r="L891" s="783">
        <v>0</v>
      </c>
      <c r="M891" s="783">
        <v>0</v>
      </c>
      <c r="N891" s="784"/>
      <c r="O891" s="783">
        <f>L891-M891</f>
        <v>0</v>
      </c>
      <c r="P891" s="783">
        <f>L891+H891</f>
        <v>66575000</v>
      </c>
      <c r="Q891" s="783">
        <f>M891+I891</f>
        <v>38167912.960000001</v>
      </c>
      <c r="R891" s="784">
        <f>Q891/P891</f>
        <v>0.57330699151333087</v>
      </c>
      <c r="S891" s="783">
        <f>P891-Q891</f>
        <v>28407087.039999999</v>
      </c>
      <c r="T891" s="84"/>
      <c r="AB891" s="84">
        <f t="shared" si="151"/>
        <v>0</v>
      </c>
    </row>
    <row r="892" spans="1:31" hidden="1">
      <c r="A892" s="84"/>
      <c r="B892" s="84"/>
      <c r="C892" s="84"/>
      <c r="D892" s="84"/>
      <c r="F892" s="779" t="s">
        <v>237</v>
      </c>
      <c r="G892" s="780" t="s">
        <v>238</v>
      </c>
      <c r="J892" s="751" t="e">
        <f t="shared" si="159"/>
        <v>#DIV/0!</v>
      </c>
      <c r="R892" s="753" t="e">
        <f t="shared" ref="R892:R907" si="160">Q892/P892</f>
        <v>#DIV/0!</v>
      </c>
      <c r="S892" s="783" t="e">
        <f t="shared" ref="S892:S906" si="161">SUM(H892:L892)</f>
        <v>#DIV/0!</v>
      </c>
      <c r="T892" s="84"/>
      <c r="AB892" s="84">
        <f t="shared" si="151"/>
        <v>0</v>
      </c>
    </row>
    <row r="893" spans="1:31" hidden="1">
      <c r="A893" s="84"/>
      <c r="B893" s="84"/>
      <c r="C893" s="84"/>
      <c r="D893" s="84"/>
      <c r="F893" s="779" t="s">
        <v>239</v>
      </c>
      <c r="G893" s="780" t="s">
        <v>240</v>
      </c>
      <c r="J893" s="751" t="e">
        <f t="shared" si="159"/>
        <v>#DIV/0!</v>
      </c>
      <c r="R893" s="753" t="e">
        <f t="shared" si="160"/>
        <v>#DIV/0!</v>
      </c>
      <c r="S893" s="783" t="e">
        <f t="shared" si="161"/>
        <v>#DIV/0!</v>
      </c>
      <c r="T893" s="84"/>
      <c r="AB893" s="84">
        <f t="shared" si="151"/>
        <v>0</v>
      </c>
    </row>
    <row r="894" spans="1:31" hidden="1">
      <c r="A894" s="84"/>
      <c r="B894" s="84"/>
      <c r="C894" s="84"/>
      <c r="D894" s="84"/>
      <c r="F894" s="779" t="s">
        <v>241</v>
      </c>
      <c r="G894" s="780" t="s">
        <v>242</v>
      </c>
      <c r="J894" s="751" t="e">
        <f t="shared" si="159"/>
        <v>#DIV/0!</v>
      </c>
      <c r="R894" s="753" t="e">
        <f t="shared" si="160"/>
        <v>#DIV/0!</v>
      </c>
      <c r="S894" s="783" t="e">
        <f t="shared" si="161"/>
        <v>#DIV/0!</v>
      </c>
      <c r="T894" s="84"/>
      <c r="AB894" s="84">
        <f t="shared" si="151"/>
        <v>0</v>
      </c>
    </row>
    <row r="895" spans="1:31" hidden="1">
      <c r="A895" s="84"/>
      <c r="B895" s="84"/>
      <c r="C895" s="84"/>
      <c r="D895" s="84"/>
      <c r="F895" s="779" t="s">
        <v>243</v>
      </c>
      <c r="G895" s="780" t="s">
        <v>244</v>
      </c>
      <c r="J895" s="751" t="e">
        <f t="shared" si="159"/>
        <v>#DIV/0!</v>
      </c>
      <c r="R895" s="753" t="e">
        <f t="shared" si="160"/>
        <v>#DIV/0!</v>
      </c>
      <c r="S895" s="783" t="e">
        <f t="shared" si="161"/>
        <v>#DIV/0!</v>
      </c>
      <c r="T895" s="84"/>
      <c r="AB895" s="84">
        <f t="shared" si="151"/>
        <v>0</v>
      </c>
    </row>
    <row r="896" spans="1:31" hidden="1">
      <c r="A896" s="84"/>
      <c r="B896" s="84"/>
      <c r="C896" s="84"/>
      <c r="D896" s="84"/>
      <c r="F896" s="779" t="s">
        <v>245</v>
      </c>
      <c r="G896" s="780" t="s">
        <v>246</v>
      </c>
      <c r="J896" s="751" t="e">
        <f t="shared" si="159"/>
        <v>#DIV/0!</v>
      </c>
      <c r="R896" s="753" t="e">
        <f t="shared" si="160"/>
        <v>#DIV/0!</v>
      </c>
      <c r="S896" s="783" t="e">
        <f t="shared" si="161"/>
        <v>#DIV/0!</v>
      </c>
      <c r="T896" s="84"/>
      <c r="AB896" s="84">
        <f t="shared" si="151"/>
        <v>0</v>
      </c>
    </row>
    <row r="897" spans="1:31" hidden="1">
      <c r="A897" s="84"/>
      <c r="B897" s="84"/>
      <c r="C897" s="84"/>
      <c r="D897" s="84"/>
      <c r="F897" s="779" t="s">
        <v>247</v>
      </c>
      <c r="G897" s="780" t="s">
        <v>4695</v>
      </c>
      <c r="J897" s="751" t="e">
        <f t="shared" si="159"/>
        <v>#DIV/0!</v>
      </c>
      <c r="R897" s="753" t="e">
        <f t="shared" si="160"/>
        <v>#DIV/0!</v>
      </c>
      <c r="S897" s="783" t="e">
        <f t="shared" si="161"/>
        <v>#DIV/0!</v>
      </c>
      <c r="T897" s="84"/>
      <c r="AB897" s="84">
        <f t="shared" si="151"/>
        <v>0</v>
      </c>
    </row>
    <row r="898" spans="1:31" ht="30" hidden="1">
      <c r="A898" s="84"/>
      <c r="B898" s="84"/>
      <c r="C898" s="84"/>
      <c r="D898" s="84"/>
      <c r="F898" s="779" t="s">
        <v>248</v>
      </c>
      <c r="G898" s="780" t="s">
        <v>4694</v>
      </c>
      <c r="J898" s="751" t="e">
        <f t="shared" si="159"/>
        <v>#DIV/0!</v>
      </c>
      <c r="R898" s="753" t="e">
        <f t="shared" si="160"/>
        <v>#DIV/0!</v>
      </c>
      <c r="S898" s="783" t="e">
        <f t="shared" si="161"/>
        <v>#DIV/0!</v>
      </c>
      <c r="T898" s="84"/>
      <c r="AB898" s="84">
        <f t="shared" si="151"/>
        <v>0</v>
      </c>
    </row>
    <row r="899" spans="1:31" hidden="1">
      <c r="A899" s="84"/>
      <c r="B899" s="84"/>
      <c r="C899" s="84"/>
      <c r="D899" s="84"/>
      <c r="F899" s="779" t="s">
        <v>249</v>
      </c>
      <c r="G899" s="780" t="s">
        <v>58</v>
      </c>
      <c r="J899" s="751" t="e">
        <f t="shared" si="159"/>
        <v>#DIV/0!</v>
      </c>
      <c r="R899" s="753" t="e">
        <f t="shared" si="160"/>
        <v>#DIV/0!</v>
      </c>
      <c r="S899" s="783" t="e">
        <f t="shared" si="161"/>
        <v>#DIV/0!</v>
      </c>
      <c r="T899" s="84"/>
      <c r="AB899" s="84">
        <f t="shared" si="151"/>
        <v>0</v>
      </c>
    </row>
    <row r="900" spans="1:31" ht="15.75" hidden="1" thickBot="1">
      <c r="A900" s="84"/>
      <c r="B900" s="84"/>
      <c r="C900" s="84"/>
      <c r="D900" s="84"/>
      <c r="F900" s="779" t="s">
        <v>250</v>
      </c>
      <c r="G900" s="780" t="s">
        <v>251</v>
      </c>
      <c r="H900" s="750">
        <v>0</v>
      </c>
      <c r="I900" s="750">
        <v>0</v>
      </c>
      <c r="K900" s="750">
        <v>0</v>
      </c>
      <c r="L900" s="752">
        <f>L889</f>
        <v>0</v>
      </c>
      <c r="M900" s="752">
        <f t="shared" ref="M900:S900" si="162">M889</f>
        <v>0</v>
      </c>
      <c r="N900" s="753" t="e">
        <f>M900/L900</f>
        <v>#DIV/0!</v>
      </c>
      <c r="O900" s="752">
        <f t="shared" si="162"/>
        <v>0</v>
      </c>
      <c r="P900" s="752">
        <f t="shared" si="162"/>
        <v>18000000</v>
      </c>
      <c r="Q900" s="752">
        <f t="shared" si="162"/>
        <v>768865.02</v>
      </c>
      <c r="R900" s="753">
        <f t="shared" si="162"/>
        <v>4.2714723333333336E-2</v>
      </c>
      <c r="S900" s="783">
        <f t="shared" si="162"/>
        <v>17231134.98</v>
      </c>
      <c r="T900" s="84"/>
      <c r="AB900" s="84">
        <f t="shared" si="151"/>
        <v>0</v>
      </c>
    </row>
    <row r="901" spans="1:31" ht="15.75" hidden="1" thickBot="1">
      <c r="A901" s="84"/>
      <c r="B901" s="84"/>
      <c r="C901" s="84"/>
      <c r="D901" s="84"/>
      <c r="F901" s="779" t="s">
        <v>252</v>
      </c>
      <c r="G901" s="780" t="s">
        <v>253</v>
      </c>
      <c r="J901" s="751" t="e">
        <f t="shared" si="159"/>
        <v>#DIV/0!</v>
      </c>
      <c r="R901" s="753" t="e">
        <f t="shared" si="160"/>
        <v>#DIV/0!</v>
      </c>
      <c r="S901" s="783" t="e">
        <f t="shared" si="161"/>
        <v>#DIV/0!</v>
      </c>
      <c r="T901" s="84"/>
      <c r="AB901" s="84">
        <f t="shared" si="151"/>
        <v>0</v>
      </c>
    </row>
    <row r="902" spans="1:31" ht="30.75" hidden="1" thickBot="1">
      <c r="A902" s="84"/>
      <c r="B902" s="84"/>
      <c r="C902" s="84"/>
      <c r="D902" s="84"/>
      <c r="F902" s="779" t="s">
        <v>254</v>
      </c>
      <c r="G902" s="780" t="s">
        <v>255</v>
      </c>
      <c r="J902" s="751" t="e">
        <f t="shared" si="159"/>
        <v>#DIV/0!</v>
      </c>
      <c r="R902" s="753" t="e">
        <f t="shared" si="160"/>
        <v>#DIV/0!</v>
      </c>
      <c r="S902" s="783" t="e">
        <f t="shared" si="161"/>
        <v>#DIV/0!</v>
      </c>
      <c r="T902" s="84"/>
      <c r="AB902" s="84">
        <f t="shared" si="151"/>
        <v>0</v>
      </c>
    </row>
    <row r="903" spans="1:31" ht="15.75" hidden="1" thickBot="1">
      <c r="A903" s="84"/>
      <c r="B903" s="84"/>
      <c r="C903" s="84"/>
      <c r="D903" s="84"/>
      <c r="F903" s="779" t="s">
        <v>256</v>
      </c>
      <c r="G903" s="780" t="s">
        <v>257</v>
      </c>
      <c r="J903" s="751" t="e">
        <f t="shared" si="159"/>
        <v>#DIV/0!</v>
      </c>
      <c r="R903" s="753" t="e">
        <f t="shared" si="160"/>
        <v>#DIV/0!</v>
      </c>
      <c r="S903" s="783" t="e">
        <f t="shared" si="161"/>
        <v>#DIV/0!</v>
      </c>
      <c r="T903" s="84"/>
      <c r="AB903" s="84">
        <f t="shared" si="151"/>
        <v>0</v>
      </c>
    </row>
    <row r="904" spans="1:31" ht="30.75" hidden="1" thickBot="1">
      <c r="A904" s="84"/>
      <c r="B904" s="84"/>
      <c r="C904" s="84"/>
      <c r="D904" s="84"/>
      <c r="F904" s="779" t="s">
        <v>258</v>
      </c>
      <c r="G904" s="780" t="s">
        <v>259</v>
      </c>
      <c r="J904" s="751" t="e">
        <f t="shared" si="159"/>
        <v>#DIV/0!</v>
      </c>
      <c r="R904" s="753" t="e">
        <f t="shared" si="160"/>
        <v>#DIV/0!</v>
      </c>
      <c r="S904" s="783" t="e">
        <f t="shared" si="161"/>
        <v>#DIV/0!</v>
      </c>
      <c r="T904" s="84"/>
      <c r="AB904" s="84">
        <f t="shared" si="151"/>
        <v>0</v>
      </c>
    </row>
    <row r="905" spans="1:31" ht="30.75" hidden="1" thickBot="1">
      <c r="A905" s="84"/>
      <c r="B905" s="84"/>
      <c r="C905" s="84"/>
      <c r="D905" s="84"/>
      <c r="F905" s="779" t="s">
        <v>260</v>
      </c>
      <c r="G905" s="780" t="s">
        <v>261</v>
      </c>
      <c r="J905" s="751" t="e">
        <f t="shared" si="159"/>
        <v>#DIV/0!</v>
      </c>
      <c r="R905" s="753" t="e">
        <f t="shared" si="160"/>
        <v>#DIV/0!</v>
      </c>
      <c r="S905" s="783" t="e">
        <f t="shared" si="161"/>
        <v>#DIV/0!</v>
      </c>
      <c r="T905" s="84"/>
      <c r="AB905" s="84">
        <f t="shared" si="151"/>
        <v>0</v>
      </c>
    </row>
    <row r="906" spans="1:31" ht="15.75" hidden="1" thickBot="1">
      <c r="A906" s="84"/>
      <c r="B906" s="84"/>
      <c r="C906" s="84"/>
      <c r="D906" s="84"/>
      <c r="F906" s="779" t="s">
        <v>262</v>
      </c>
      <c r="G906" s="780" t="s">
        <v>263</v>
      </c>
      <c r="H906" s="781"/>
      <c r="I906" s="781"/>
      <c r="J906" s="782" t="e">
        <f t="shared" si="159"/>
        <v>#DIV/0!</v>
      </c>
      <c r="K906" s="781"/>
      <c r="L906" s="783"/>
      <c r="M906" s="783"/>
      <c r="N906" s="784"/>
      <c r="O906" s="783"/>
      <c r="P906" s="783"/>
      <c r="Q906" s="783"/>
      <c r="R906" s="784" t="e">
        <f t="shared" si="160"/>
        <v>#DIV/0!</v>
      </c>
      <c r="S906" s="783" t="e">
        <f t="shared" si="161"/>
        <v>#DIV/0!</v>
      </c>
      <c r="T906" s="84"/>
      <c r="AB906" s="84">
        <f t="shared" si="151"/>
        <v>0</v>
      </c>
    </row>
    <row r="907" spans="1:31" ht="15.75" thickBot="1">
      <c r="A907" s="84"/>
      <c r="B907" s="84"/>
      <c r="C907" s="84"/>
      <c r="D907" s="84"/>
      <c r="G907" s="785" t="s">
        <v>5033</v>
      </c>
      <c r="H907" s="786">
        <f>SUM(H891:H906)</f>
        <v>66575000</v>
      </c>
      <c r="I907" s="786">
        <f>SUM(I891:I906)</f>
        <v>38167912.960000001</v>
      </c>
      <c r="J907" s="787">
        <f t="shared" si="159"/>
        <v>0.57330699151333087</v>
      </c>
      <c r="K907" s="786">
        <f>SUM(K891:K906)</f>
        <v>28407087.040000003</v>
      </c>
      <c r="L907" s="788">
        <f>SUM(L891:L900)</f>
        <v>0</v>
      </c>
      <c r="M907" s="788">
        <f>SUM(M891:M900)</f>
        <v>0</v>
      </c>
      <c r="N907" s="789"/>
      <c r="O907" s="788">
        <f>L907-M907</f>
        <v>0</v>
      </c>
      <c r="P907" s="788">
        <f>L907+H907</f>
        <v>66575000</v>
      </c>
      <c r="Q907" s="788">
        <f>M907+I907</f>
        <v>38167912.960000001</v>
      </c>
      <c r="R907" s="789">
        <f t="shared" si="160"/>
        <v>0.57330699151333087</v>
      </c>
      <c r="S907" s="788">
        <f>P907-Q907</f>
        <v>28407087.039999999</v>
      </c>
      <c r="T907" s="84"/>
      <c r="AB907" s="84">
        <f t="shared" si="151"/>
        <v>0</v>
      </c>
    </row>
    <row r="908" spans="1:31" ht="30">
      <c r="C908" s="748"/>
      <c r="D908" s="765">
        <v>360</v>
      </c>
      <c r="E908" s="766"/>
      <c r="F908" s="765"/>
      <c r="G908" s="767" t="s">
        <v>3913</v>
      </c>
      <c r="AB908" s="84">
        <f t="shared" si="151"/>
        <v>0</v>
      </c>
    </row>
    <row r="909" spans="1:31">
      <c r="C909" s="748"/>
      <c r="D909" s="765"/>
      <c r="E909" s="747" t="s">
        <v>5112</v>
      </c>
      <c r="F909" s="746">
        <v>423</v>
      </c>
      <c r="G909" s="768" t="s">
        <v>3779</v>
      </c>
      <c r="H909" s="750">
        <v>250000</v>
      </c>
      <c r="I909" s="750">
        <v>21600</v>
      </c>
      <c r="J909" s="751">
        <f>I909/H909</f>
        <v>8.6400000000000005E-2</v>
      </c>
      <c r="K909" s="750">
        <f>H909-I909</f>
        <v>228400</v>
      </c>
      <c r="L909" s="752">
        <v>0</v>
      </c>
      <c r="M909" s="752">
        <v>0</v>
      </c>
      <c r="O909" s="752">
        <f>L909-M909</f>
        <v>0</v>
      </c>
      <c r="P909" s="752">
        <f t="shared" ref="P909:Q912" si="163">L909+H909</f>
        <v>250000</v>
      </c>
      <c r="Q909" s="752">
        <f t="shared" si="163"/>
        <v>21600</v>
      </c>
      <c r="R909" s="753">
        <f>Q909/P909</f>
        <v>8.6400000000000005E-2</v>
      </c>
      <c r="S909" s="752">
        <f>P909-Q909</f>
        <v>228400</v>
      </c>
      <c r="X909" s="816">
        <v>113200</v>
      </c>
      <c r="Z909" s="813">
        <f>H909-X909+Y909</f>
        <v>136800</v>
      </c>
      <c r="AA909" s="814">
        <v>250000</v>
      </c>
      <c r="AB909" s="84">
        <f t="shared" si="151"/>
        <v>-113200</v>
      </c>
      <c r="AE909" s="84">
        <f>H909-AA909</f>
        <v>0</v>
      </c>
    </row>
    <row r="910" spans="1:31" hidden="1">
      <c r="C910" s="748"/>
      <c r="D910" s="765"/>
      <c r="E910" s="747" t="s">
        <v>5396</v>
      </c>
      <c r="F910" s="746">
        <v>425</v>
      </c>
      <c r="G910" s="768" t="s">
        <v>4115</v>
      </c>
      <c r="H910" s="750">
        <v>0</v>
      </c>
      <c r="L910" s="752">
        <v>0</v>
      </c>
      <c r="P910" s="752">
        <f>L910</f>
        <v>0</v>
      </c>
    </row>
    <row r="911" spans="1:31" ht="15.75" thickBot="1">
      <c r="A911" s="84"/>
      <c r="B911" s="84"/>
      <c r="C911" s="84"/>
      <c r="D911" s="84"/>
      <c r="E911" s="747" t="s">
        <v>5396</v>
      </c>
      <c r="F911" s="769">
        <v>426</v>
      </c>
      <c r="G911" s="770" t="s">
        <v>3785</v>
      </c>
      <c r="H911" s="750">
        <v>250000</v>
      </c>
      <c r="I911" s="750">
        <v>30200.400000000001</v>
      </c>
      <c r="J911" s="751">
        <f>I911/H911</f>
        <v>0.12080160000000001</v>
      </c>
      <c r="K911" s="750">
        <f>H911-I911</f>
        <v>219799.6</v>
      </c>
      <c r="L911" s="752">
        <v>0</v>
      </c>
      <c r="M911" s="752">
        <v>0</v>
      </c>
      <c r="O911" s="752">
        <f>L911-M911</f>
        <v>0</v>
      </c>
      <c r="P911" s="752">
        <f t="shared" si="163"/>
        <v>250000</v>
      </c>
      <c r="Q911" s="752">
        <f t="shared" si="163"/>
        <v>30200.400000000001</v>
      </c>
      <c r="R911" s="753">
        <f>Q911/P911</f>
        <v>0.12080160000000001</v>
      </c>
      <c r="S911" s="752">
        <f>P911-Q911</f>
        <v>219799.6</v>
      </c>
      <c r="T911" s="84"/>
      <c r="X911" s="816">
        <v>203584</v>
      </c>
      <c r="Z911" s="813">
        <f>H911-X911+Y911</f>
        <v>46416</v>
      </c>
      <c r="AA911" s="814">
        <v>400000</v>
      </c>
      <c r="AB911" s="84">
        <f t="shared" si="151"/>
        <v>-353584</v>
      </c>
      <c r="AE911" s="84">
        <f>H911-AA911</f>
        <v>-150000</v>
      </c>
    </row>
    <row r="912" spans="1:31" ht="15.75" hidden="1" thickBot="1">
      <c r="A912" s="84"/>
      <c r="B912" s="84"/>
      <c r="C912" s="84"/>
      <c r="D912" s="84"/>
      <c r="F912" s="769">
        <v>511</v>
      </c>
      <c r="G912" s="770" t="s">
        <v>4129</v>
      </c>
      <c r="H912" s="750">
        <v>0</v>
      </c>
      <c r="I912" s="750">
        <v>0</v>
      </c>
      <c r="K912" s="750">
        <f>H912-I912</f>
        <v>0</v>
      </c>
      <c r="L912" s="752">
        <v>0</v>
      </c>
      <c r="M912" s="752">
        <v>0</v>
      </c>
      <c r="O912" s="752">
        <f>L912-M912</f>
        <v>0</v>
      </c>
      <c r="P912" s="752">
        <f t="shared" si="163"/>
        <v>0</v>
      </c>
      <c r="Q912" s="752">
        <f t="shared" si="163"/>
        <v>0</v>
      </c>
      <c r="S912" s="752">
        <f>P912-Q912</f>
        <v>0</v>
      </c>
      <c r="T912" s="84"/>
      <c r="X912" s="816">
        <v>200000</v>
      </c>
      <c r="Z912" s="813">
        <f>H912-X912+Y912</f>
        <v>-200000</v>
      </c>
      <c r="AA912" s="814">
        <v>450000</v>
      </c>
      <c r="AB912" s="84">
        <f t="shared" si="151"/>
        <v>-650000</v>
      </c>
      <c r="AE912" s="84">
        <f>H912-AA912</f>
        <v>-450000</v>
      </c>
    </row>
    <row r="913" spans="1:28">
      <c r="A913" s="84"/>
      <c r="B913" s="84"/>
      <c r="C913" s="84"/>
      <c r="D913" s="84"/>
      <c r="E913" s="771"/>
      <c r="F913" s="772"/>
      <c r="G913" s="773" t="s">
        <v>5063</v>
      </c>
      <c r="H913" s="774"/>
      <c r="I913" s="774"/>
      <c r="J913" s="775"/>
      <c r="K913" s="774"/>
      <c r="L913" s="776"/>
      <c r="M913" s="776"/>
      <c r="N913" s="777"/>
      <c r="O913" s="776"/>
      <c r="P913" s="776"/>
      <c r="Q913" s="776"/>
      <c r="R913" s="777"/>
      <c r="S913" s="860"/>
      <c r="T913" s="84"/>
      <c r="AB913" s="84">
        <f t="shared" si="151"/>
        <v>0</v>
      </c>
    </row>
    <row r="914" spans="1:28">
      <c r="A914" s="84"/>
      <c r="B914" s="84"/>
      <c r="C914" s="84"/>
      <c r="D914" s="84"/>
      <c r="E914" s="778"/>
      <c r="F914" s="779" t="s">
        <v>235</v>
      </c>
      <c r="G914" s="780" t="s">
        <v>236</v>
      </c>
      <c r="H914" s="781">
        <f>SUM(H908:H912)</f>
        <v>500000</v>
      </c>
      <c r="I914" s="781">
        <f>SUM(I908:I912)</f>
        <v>51800.4</v>
      </c>
      <c r="J914" s="782">
        <f>I914/H914</f>
        <v>0.10360080000000001</v>
      </c>
      <c r="K914" s="781">
        <f>SUM(K908:K912)</f>
        <v>448199.6</v>
      </c>
      <c r="L914" s="783">
        <v>0</v>
      </c>
      <c r="M914" s="783">
        <v>0</v>
      </c>
      <c r="N914" s="784"/>
      <c r="O914" s="783">
        <f>L914-M914</f>
        <v>0</v>
      </c>
      <c r="P914" s="783">
        <f>L914+H914</f>
        <v>500000</v>
      </c>
      <c r="Q914" s="783">
        <f>M914+I914</f>
        <v>51800.4</v>
      </c>
      <c r="R914" s="784">
        <f>Q914/P914</f>
        <v>0.10360080000000001</v>
      </c>
      <c r="S914" s="783">
        <f>P914-Q914</f>
        <v>448199.6</v>
      </c>
      <c r="T914" s="84"/>
      <c r="AB914" s="84">
        <f t="shared" si="151"/>
        <v>0</v>
      </c>
    </row>
    <row r="915" spans="1:28" ht="15.75" thickBot="1">
      <c r="A915" s="84"/>
      <c r="B915" s="84"/>
      <c r="C915" s="84"/>
      <c r="D915" s="84"/>
      <c r="E915" s="778"/>
      <c r="F915" s="779">
        <v>13</v>
      </c>
      <c r="G915" s="780" t="s">
        <v>257</v>
      </c>
      <c r="H915" s="781"/>
      <c r="I915" s="781"/>
      <c r="J915" s="782"/>
      <c r="K915" s="781"/>
      <c r="L915" s="783">
        <v>0</v>
      </c>
      <c r="M915" s="783"/>
      <c r="N915" s="784"/>
      <c r="O915" s="783"/>
      <c r="P915" s="783">
        <f>L915</f>
        <v>0</v>
      </c>
      <c r="Q915" s="783"/>
      <c r="R915" s="784"/>
      <c r="S915" s="783"/>
      <c r="T915" s="84"/>
    </row>
    <row r="916" spans="1:28" ht="15.75" thickBot="1">
      <c r="A916" s="84"/>
      <c r="B916" s="84"/>
      <c r="C916" s="84"/>
      <c r="D916" s="84"/>
      <c r="G916" s="785" t="s">
        <v>5064</v>
      </c>
      <c r="H916" s="786">
        <f>H914</f>
        <v>500000</v>
      </c>
      <c r="I916" s="786">
        <f t="shared" ref="I916:R916" si="164">I914</f>
        <v>51800.4</v>
      </c>
      <c r="J916" s="787">
        <f t="shared" si="164"/>
        <v>0.10360080000000001</v>
      </c>
      <c r="K916" s="786">
        <f t="shared" si="164"/>
        <v>448199.6</v>
      </c>
      <c r="L916" s="788">
        <f>L915</f>
        <v>0</v>
      </c>
      <c r="M916" s="788">
        <f t="shared" si="164"/>
        <v>0</v>
      </c>
      <c r="N916" s="789"/>
      <c r="O916" s="788">
        <f t="shared" si="164"/>
        <v>0</v>
      </c>
      <c r="P916" s="788">
        <f>H916+L916</f>
        <v>500000</v>
      </c>
      <c r="Q916" s="788">
        <f t="shared" si="164"/>
        <v>51800.4</v>
      </c>
      <c r="R916" s="789">
        <f t="shared" si="164"/>
        <v>0.10360080000000001</v>
      </c>
      <c r="S916" s="788">
        <f>S914</f>
        <v>448199.6</v>
      </c>
      <c r="T916" s="84"/>
      <c r="AB916" s="84">
        <f t="shared" si="151"/>
        <v>0</v>
      </c>
    </row>
    <row r="917" spans="1:28" ht="28.5" collapsed="1">
      <c r="A917" s="84"/>
      <c r="B917" s="84"/>
      <c r="C917" s="84"/>
      <c r="D917" s="84"/>
      <c r="E917" s="771"/>
      <c r="F917" s="772"/>
      <c r="G917" s="790" t="s">
        <v>4688</v>
      </c>
      <c r="H917" s="791"/>
      <c r="I917" s="792"/>
      <c r="J917" s="793"/>
      <c r="K917" s="792"/>
      <c r="L917" s="794"/>
      <c r="M917" s="795"/>
      <c r="N917" s="796"/>
      <c r="O917" s="795"/>
      <c r="P917" s="795"/>
      <c r="Q917" s="795"/>
      <c r="R917" s="796"/>
      <c r="S917" s="861"/>
      <c r="T917" s="84"/>
      <c r="AB917" s="84">
        <f t="shared" ref="AB917:AB947" si="165">Z917-AA917</f>
        <v>0</v>
      </c>
    </row>
    <row r="918" spans="1:28">
      <c r="A918" s="84"/>
      <c r="B918" s="84"/>
      <c r="C918" s="84"/>
      <c r="D918" s="84"/>
      <c r="E918" s="778"/>
      <c r="F918" s="779" t="s">
        <v>235</v>
      </c>
      <c r="G918" s="780" t="s">
        <v>236</v>
      </c>
      <c r="H918" s="781">
        <f>H891+H914</f>
        <v>67075000</v>
      </c>
      <c r="I918" s="781">
        <f>I891+I914</f>
        <v>38219713.359999999</v>
      </c>
      <c r="J918" s="782">
        <f>J891</f>
        <v>0.57330699151333087</v>
      </c>
      <c r="K918" s="781">
        <f>K891+K914</f>
        <v>28855286.640000004</v>
      </c>
      <c r="L918" s="783">
        <f>L891+L914</f>
        <v>0</v>
      </c>
      <c r="M918" s="783">
        <f>M891+M914</f>
        <v>0</v>
      </c>
      <c r="N918" s="784"/>
      <c r="O918" s="783">
        <f>O891+O914</f>
        <v>0</v>
      </c>
      <c r="P918" s="783">
        <f>P891+P914</f>
        <v>67075000</v>
      </c>
      <c r="Q918" s="783">
        <f>Q891+Q914</f>
        <v>38219713.359999999</v>
      </c>
      <c r="R918" s="784">
        <f>R891</f>
        <v>0.57330699151333087</v>
      </c>
      <c r="S918" s="783">
        <f>P918-Q918</f>
        <v>28855286.640000001</v>
      </c>
      <c r="T918" s="84"/>
      <c r="AB918" s="84">
        <f t="shared" si="165"/>
        <v>0</v>
      </c>
    </row>
    <row r="919" spans="1:28" hidden="1">
      <c r="A919" s="84"/>
      <c r="B919" s="84"/>
      <c r="C919" s="84"/>
      <c r="D919" s="84"/>
      <c r="F919" s="779" t="s">
        <v>237</v>
      </c>
      <c r="G919" s="780" t="s">
        <v>238</v>
      </c>
      <c r="J919" s="751" t="e">
        <f t="shared" ref="J919:J933" si="166">I919/H919</f>
        <v>#DIV/0!</v>
      </c>
      <c r="R919" s="753" t="e">
        <f t="shared" ref="R919:R933" si="167">Q919/P919</f>
        <v>#DIV/0!</v>
      </c>
      <c r="S919" s="783" t="e">
        <f t="shared" ref="S919:S933" si="168">SUM(H919:L919)</f>
        <v>#DIV/0!</v>
      </c>
      <c r="T919" s="84"/>
      <c r="AB919" s="84">
        <f t="shared" si="165"/>
        <v>0</v>
      </c>
    </row>
    <row r="920" spans="1:28" hidden="1">
      <c r="A920" s="84"/>
      <c r="B920" s="84"/>
      <c r="C920" s="84"/>
      <c r="D920" s="84"/>
      <c r="F920" s="779" t="s">
        <v>239</v>
      </c>
      <c r="G920" s="780" t="s">
        <v>240</v>
      </c>
      <c r="J920" s="751" t="e">
        <f t="shared" si="166"/>
        <v>#DIV/0!</v>
      </c>
      <c r="R920" s="753" t="e">
        <f t="shared" si="167"/>
        <v>#DIV/0!</v>
      </c>
      <c r="S920" s="783" t="e">
        <f t="shared" si="168"/>
        <v>#DIV/0!</v>
      </c>
      <c r="T920" s="84"/>
      <c r="AB920" s="84">
        <f t="shared" si="165"/>
        <v>0</v>
      </c>
    </row>
    <row r="921" spans="1:28" hidden="1">
      <c r="A921" s="84"/>
      <c r="B921" s="84"/>
      <c r="C921" s="84"/>
      <c r="D921" s="84"/>
      <c r="F921" s="779" t="s">
        <v>241</v>
      </c>
      <c r="G921" s="780" t="s">
        <v>242</v>
      </c>
      <c r="J921" s="751" t="e">
        <f t="shared" si="166"/>
        <v>#DIV/0!</v>
      </c>
      <c r="R921" s="753" t="e">
        <f t="shared" si="167"/>
        <v>#DIV/0!</v>
      </c>
      <c r="S921" s="783" t="e">
        <f t="shared" si="168"/>
        <v>#DIV/0!</v>
      </c>
      <c r="T921" s="84"/>
      <c r="AB921" s="84">
        <f t="shared" si="165"/>
        <v>0</v>
      </c>
    </row>
    <row r="922" spans="1:28" hidden="1">
      <c r="A922" s="84"/>
      <c r="B922" s="84"/>
      <c r="C922" s="84"/>
      <c r="D922" s="84"/>
      <c r="F922" s="779" t="s">
        <v>243</v>
      </c>
      <c r="G922" s="780" t="s">
        <v>244</v>
      </c>
      <c r="J922" s="751" t="e">
        <f t="shared" si="166"/>
        <v>#DIV/0!</v>
      </c>
      <c r="R922" s="753" t="e">
        <f t="shared" si="167"/>
        <v>#DIV/0!</v>
      </c>
      <c r="S922" s="783" t="e">
        <f t="shared" si="168"/>
        <v>#DIV/0!</v>
      </c>
      <c r="T922" s="84"/>
      <c r="AB922" s="84">
        <f t="shared" si="165"/>
        <v>0</v>
      </c>
    </row>
    <row r="923" spans="1:28" hidden="1">
      <c r="A923" s="84"/>
      <c r="B923" s="84"/>
      <c r="C923" s="84"/>
      <c r="D923" s="84"/>
      <c r="F923" s="779" t="s">
        <v>245</v>
      </c>
      <c r="G923" s="780" t="s">
        <v>246</v>
      </c>
      <c r="J923" s="751" t="e">
        <f t="shared" si="166"/>
        <v>#DIV/0!</v>
      </c>
      <c r="R923" s="753" t="e">
        <f t="shared" si="167"/>
        <v>#DIV/0!</v>
      </c>
      <c r="S923" s="783" t="e">
        <f t="shared" si="168"/>
        <v>#DIV/0!</v>
      </c>
      <c r="T923" s="84"/>
      <c r="AB923" s="84">
        <f t="shared" si="165"/>
        <v>0</v>
      </c>
    </row>
    <row r="924" spans="1:28" hidden="1">
      <c r="A924" s="84"/>
      <c r="B924" s="84"/>
      <c r="C924" s="84"/>
      <c r="D924" s="84"/>
      <c r="F924" s="779" t="s">
        <v>247</v>
      </c>
      <c r="G924" s="780" t="s">
        <v>4695</v>
      </c>
      <c r="J924" s="751" t="e">
        <f t="shared" si="166"/>
        <v>#DIV/0!</v>
      </c>
      <c r="R924" s="753" t="e">
        <f t="shared" si="167"/>
        <v>#DIV/0!</v>
      </c>
      <c r="S924" s="783" t="e">
        <f t="shared" si="168"/>
        <v>#DIV/0!</v>
      </c>
      <c r="T924" s="84"/>
      <c r="AB924" s="84">
        <f t="shared" si="165"/>
        <v>0</v>
      </c>
    </row>
    <row r="925" spans="1:28" ht="30" hidden="1">
      <c r="A925" s="84"/>
      <c r="B925" s="84"/>
      <c r="C925" s="84"/>
      <c r="D925" s="84"/>
      <c r="F925" s="779" t="s">
        <v>248</v>
      </c>
      <c r="G925" s="780" t="s">
        <v>4694</v>
      </c>
      <c r="J925" s="751" t="e">
        <f t="shared" si="166"/>
        <v>#DIV/0!</v>
      </c>
      <c r="R925" s="753" t="e">
        <f t="shared" si="167"/>
        <v>#DIV/0!</v>
      </c>
      <c r="S925" s="783" t="e">
        <f t="shared" si="168"/>
        <v>#DIV/0!</v>
      </c>
      <c r="T925" s="84"/>
      <c r="AB925" s="84">
        <f t="shared" si="165"/>
        <v>0</v>
      </c>
    </row>
    <row r="926" spans="1:28" hidden="1">
      <c r="A926" s="84"/>
      <c r="B926" s="84"/>
      <c r="C926" s="84"/>
      <c r="D926" s="84"/>
      <c r="F926" s="779" t="s">
        <v>249</v>
      </c>
      <c r="G926" s="780" t="s">
        <v>58</v>
      </c>
      <c r="J926" s="751" t="e">
        <f t="shared" si="166"/>
        <v>#DIV/0!</v>
      </c>
      <c r="R926" s="753" t="e">
        <f t="shared" si="167"/>
        <v>#DIV/0!</v>
      </c>
      <c r="S926" s="783" t="e">
        <f t="shared" si="168"/>
        <v>#DIV/0!</v>
      </c>
      <c r="T926" s="84"/>
      <c r="AB926" s="84">
        <f t="shared" si="165"/>
        <v>0</v>
      </c>
    </row>
    <row r="927" spans="1:28" ht="15.75" hidden="1" thickBot="1">
      <c r="F927" s="779" t="s">
        <v>250</v>
      </c>
      <c r="G927" s="780" t="s">
        <v>251</v>
      </c>
      <c r="H927" s="750">
        <v>0</v>
      </c>
      <c r="I927" s="750">
        <v>0</v>
      </c>
      <c r="K927" s="750">
        <v>0</v>
      </c>
      <c r="L927" s="752">
        <f>L900</f>
        <v>0</v>
      </c>
      <c r="M927" s="752">
        <f>M900</f>
        <v>0</v>
      </c>
      <c r="N927" s="753" t="e">
        <f>M927/L927</f>
        <v>#DIV/0!</v>
      </c>
      <c r="O927" s="752">
        <f>O900</f>
        <v>0</v>
      </c>
      <c r="P927" s="752">
        <f>P900</f>
        <v>18000000</v>
      </c>
      <c r="Q927" s="752">
        <f>Q900</f>
        <v>768865.02</v>
      </c>
      <c r="R927" s="753">
        <f>R900</f>
        <v>4.2714723333333336E-2</v>
      </c>
      <c r="S927" s="783">
        <f>S900</f>
        <v>17231134.98</v>
      </c>
      <c r="AB927" s="84">
        <f t="shared" si="165"/>
        <v>0</v>
      </c>
    </row>
    <row r="928" spans="1:28" ht="15.75" hidden="1" thickBot="1">
      <c r="F928" s="779" t="s">
        <v>252</v>
      </c>
      <c r="G928" s="780" t="s">
        <v>253</v>
      </c>
      <c r="J928" s="751" t="e">
        <f t="shared" si="166"/>
        <v>#DIV/0!</v>
      </c>
      <c r="R928" s="753" t="e">
        <f t="shared" si="167"/>
        <v>#DIV/0!</v>
      </c>
      <c r="S928" s="783" t="e">
        <f t="shared" si="168"/>
        <v>#DIV/0!</v>
      </c>
      <c r="AB928" s="84">
        <f t="shared" si="165"/>
        <v>0</v>
      </c>
    </row>
    <row r="929" spans="1:28" ht="30.75" hidden="1" thickBot="1">
      <c r="F929" s="779" t="s">
        <v>254</v>
      </c>
      <c r="G929" s="780" t="s">
        <v>255</v>
      </c>
      <c r="J929" s="751" t="e">
        <f t="shared" si="166"/>
        <v>#DIV/0!</v>
      </c>
      <c r="R929" s="753" t="e">
        <f t="shared" si="167"/>
        <v>#DIV/0!</v>
      </c>
      <c r="S929" s="783" t="e">
        <f t="shared" si="168"/>
        <v>#DIV/0!</v>
      </c>
      <c r="AB929" s="84">
        <f t="shared" si="165"/>
        <v>0</v>
      </c>
    </row>
    <row r="930" spans="1:28" ht="15.75" hidden="1" thickBot="1">
      <c r="F930" s="779" t="s">
        <v>256</v>
      </c>
      <c r="G930" s="780" t="s">
        <v>257</v>
      </c>
      <c r="J930" s="751" t="e">
        <f t="shared" si="166"/>
        <v>#DIV/0!</v>
      </c>
      <c r="R930" s="753" t="e">
        <f t="shared" si="167"/>
        <v>#DIV/0!</v>
      </c>
      <c r="S930" s="783" t="e">
        <f t="shared" si="168"/>
        <v>#DIV/0!</v>
      </c>
      <c r="AB930" s="84">
        <f t="shared" si="165"/>
        <v>0</v>
      </c>
    </row>
    <row r="931" spans="1:28" ht="30.75" hidden="1" thickBot="1">
      <c r="F931" s="779" t="s">
        <v>258</v>
      </c>
      <c r="G931" s="780" t="s">
        <v>259</v>
      </c>
      <c r="J931" s="751" t="e">
        <f t="shared" si="166"/>
        <v>#DIV/0!</v>
      </c>
      <c r="R931" s="753" t="e">
        <f t="shared" si="167"/>
        <v>#DIV/0!</v>
      </c>
      <c r="S931" s="783" t="e">
        <f t="shared" si="168"/>
        <v>#DIV/0!</v>
      </c>
      <c r="AB931" s="84">
        <f t="shared" si="165"/>
        <v>0</v>
      </c>
    </row>
    <row r="932" spans="1:28" ht="30.75" hidden="1" thickBot="1">
      <c r="F932" s="779" t="s">
        <v>260</v>
      </c>
      <c r="G932" s="780" t="s">
        <v>261</v>
      </c>
      <c r="J932" s="751" t="e">
        <f t="shared" si="166"/>
        <v>#DIV/0!</v>
      </c>
      <c r="R932" s="753" t="e">
        <f t="shared" si="167"/>
        <v>#DIV/0!</v>
      </c>
      <c r="S932" s="783" t="e">
        <f t="shared" si="168"/>
        <v>#DIV/0!</v>
      </c>
      <c r="AB932" s="84">
        <f t="shared" si="165"/>
        <v>0</v>
      </c>
    </row>
    <row r="933" spans="1:28" ht="15.75" hidden="1" thickBot="1">
      <c r="F933" s="779" t="s">
        <v>262</v>
      </c>
      <c r="G933" s="780" t="s">
        <v>263</v>
      </c>
      <c r="H933" s="781"/>
      <c r="I933" s="781"/>
      <c r="J933" s="782" t="e">
        <f t="shared" si="166"/>
        <v>#DIV/0!</v>
      </c>
      <c r="K933" s="781"/>
      <c r="L933" s="783"/>
      <c r="M933" s="783"/>
      <c r="N933" s="784"/>
      <c r="O933" s="783"/>
      <c r="P933" s="783"/>
      <c r="Q933" s="783"/>
      <c r="R933" s="784" t="e">
        <f t="shared" si="167"/>
        <v>#DIV/0!</v>
      </c>
      <c r="S933" s="783" t="e">
        <f t="shared" si="168"/>
        <v>#DIV/0!</v>
      </c>
      <c r="AB933" s="84">
        <f t="shared" si="165"/>
        <v>0</v>
      </c>
    </row>
    <row r="934" spans="1:28" ht="15.75" thickBot="1">
      <c r="A934" s="84"/>
      <c r="B934" s="84"/>
      <c r="C934" s="84"/>
      <c r="D934" s="84"/>
      <c r="E934" s="778"/>
      <c r="F934" s="779">
        <v>13</v>
      </c>
      <c r="G934" s="780" t="s">
        <v>257</v>
      </c>
      <c r="H934" s="781"/>
      <c r="I934" s="781"/>
      <c r="J934" s="782"/>
      <c r="K934" s="781"/>
      <c r="L934" s="783">
        <v>0</v>
      </c>
      <c r="M934" s="783"/>
      <c r="N934" s="784"/>
      <c r="O934" s="783"/>
      <c r="P934" s="783">
        <f>L934</f>
        <v>0</v>
      </c>
      <c r="Q934" s="783"/>
      <c r="R934" s="784"/>
      <c r="S934" s="783"/>
      <c r="T934" s="84"/>
    </row>
    <row r="935" spans="1:28" ht="15.75" collapsed="1" thickBot="1">
      <c r="G935" s="785" t="s">
        <v>4689</v>
      </c>
      <c r="H935" s="786">
        <f>H918</f>
        <v>67075000</v>
      </c>
      <c r="I935" s="786">
        <f>I918</f>
        <v>38219713.359999999</v>
      </c>
      <c r="J935" s="787">
        <f>J918</f>
        <v>0.57330699151333087</v>
      </c>
      <c r="K935" s="786">
        <f>K918</f>
        <v>28855286.640000004</v>
      </c>
      <c r="L935" s="788">
        <v>0</v>
      </c>
      <c r="M935" s="788">
        <f>SUM(M918:M927)</f>
        <v>0</v>
      </c>
      <c r="N935" s="789"/>
      <c r="O935" s="788">
        <f>O918</f>
        <v>0</v>
      </c>
      <c r="P935" s="788">
        <f>H935+L935</f>
        <v>67075000</v>
      </c>
      <c r="Q935" s="788">
        <f>SUM(Q918:Q927)</f>
        <v>38988578.380000003</v>
      </c>
      <c r="R935" s="789">
        <f>Q935/P935</f>
        <v>0.581268406708908</v>
      </c>
      <c r="S935" s="788">
        <f>P935-Q935</f>
        <v>28086421.619999997</v>
      </c>
      <c r="AB935" s="84">
        <f t="shared" si="165"/>
        <v>0</v>
      </c>
    </row>
    <row r="936" spans="1:28">
      <c r="G936" s="798"/>
      <c r="H936" s="799"/>
      <c r="I936" s="799"/>
      <c r="J936" s="800"/>
      <c r="K936" s="799"/>
      <c r="L936" s="801"/>
      <c r="M936" s="801"/>
      <c r="N936" s="802"/>
      <c r="O936" s="801"/>
      <c r="P936" s="801"/>
      <c r="Q936" s="801"/>
      <c r="R936" s="802"/>
      <c r="S936" s="801"/>
      <c r="AB936" s="84">
        <f t="shared" si="165"/>
        <v>0</v>
      </c>
    </row>
    <row r="937" spans="1:28">
      <c r="G937" s="798"/>
      <c r="H937" s="799"/>
      <c r="I937" s="799"/>
      <c r="J937" s="800"/>
      <c r="K937" s="799"/>
      <c r="L937" s="801"/>
      <c r="M937" s="801"/>
      <c r="N937" s="802"/>
      <c r="O937" s="801"/>
      <c r="P937" s="801"/>
      <c r="Q937" s="801"/>
      <c r="R937" s="802"/>
      <c r="S937" s="801"/>
    </row>
    <row r="938" spans="1:28">
      <c r="E938" s="771"/>
      <c r="F938" s="772"/>
      <c r="G938" s="805" t="s">
        <v>4151</v>
      </c>
      <c r="H938" s="806"/>
      <c r="I938" s="806"/>
      <c r="J938" s="807"/>
      <c r="K938" s="806"/>
      <c r="L938" s="808"/>
      <c r="M938" s="808"/>
      <c r="N938" s="809"/>
      <c r="O938" s="808"/>
      <c r="P938" s="808"/>
      <c r="Q938" s="808"/>
      <c r="R938" s="809"/>
      <c r="S938" s="863"/>
      <c r="AB938" s="84">
        <f t="shared" si="165"/>
        <v>0</v>
      </c>
    </row>
    <row r="939" spans="1:28">
      <c r="E939" s="778"/>
      <c r="F939" s="779" t="s">
        <v>235</v>
      </c>
      <c r="G939" s="780" t="s">
        <v>236</v>
      </c>
      <c r="H939" s="781">
        <f>H918</f>
        <v>67075000</v>
      </c>
      <c r="I939" s="781">
        <f>I918</f>
        <v>38219713.359999999</v>
      </c>
      <c r="J939" s="782">
        <f>I939/H939</f>
        <v>0.56980564084979501</v>
      </c>
      <c r="K939" s="781">
        <f>H939-I939</f>
        <v>28855286.640000001</v>
      </c>
      <c r="L939" s="783">
        <v>0</v>
      </c>
      <c r="M939" s="783">
        <v>0</v>
      </c>
      <c r="N939" s="784"/>
      <c r="O939" s="783">
        <v>0</v>
      </c>
      <c r="P939" s="783">
        <f>H939+L939</f>
        <v>67075000</v>
      </c>
      <c r="Q939" s="783">
        <f>I939+M939</f>
        <v>38219713.359999999</v>
      </c>
      <c r="R939" s="784">
        <f>Q939/P939</f>
        <v>0.56980564084979501</v>
      </c>
      <c r="S939" s="783">
        <f>P939-Q939</f>
        <v>28855286.640000001</v>
      </c>
      <c r="AB939" s="84">
        <f t="shared" si="165"/>
        <v>0</v>
      </c>
    </row>
    <row r="940" spans="1:28" hidden="1">
      <c r="E940" s="778"/>
      <c r="F940" s="804" t="s">
        <v>247</v>
      </c>
      <c r="G940" s="780" t="s">
        <v>4695</v>
      </c>
      <c r="H940" s="781">
        <v>0</v>
      </c>
      <c r="I940" s="781"/>
      <c r="J940" s="782"/>
      <c r="K940" s="781" t="e">
        <f>#REF!+#REF!+#REF!</f>
        <v>#REF!</v>
      </c>
      <c r="L940" s="783">
        <v>0</v>
      </c>
      <c r="M940" s="783"/>
      <c r="N940" s="784"/>
      <c r="O940" s="783" t="e">
        <f>#REF!+#REF!+#REF!</f>
        <v>#REF!</v>
      </c>
      <c r="P940" s="783">
        <f>P931+P936</f>
        <v>0</v>
      </c>
      <c r="Q940" s="783"/>
      <c r="R940" s="784"/>
      <c r="S940" s="783" t="e">
        <f>#REF!</f>
        <v>#REF!</v>
      </c>
      <c r="AB940" s="84">
        <f t="shared" si="165"/>
        <v>0</v>
      </c>
    </row>
    <row r="941" spans="1:28" ht="15.75" hidden="1" thickBot="1">
      <c r="F941" s="779" t="s">
        <v>250</v>
      </c>
      <c r="G941" s="780" t="s">
        <v>251</v>
      </c>
      <c r="H941" s="750">
        <v>0</v>
      </c>
      <c r="I941" s="750">
        <v>0</v>
      </c>
      <c r="K941" s="750">
        <v>0</v>
      </c>
      <c r="L941" s="752">
        <v>0</v>
      </c>
      <c r="O941" s="752">
        <f>L941-M941</f>
        <v>0</v>
      </c>
      <c r="P941" s="783">
        <f>P932+P937</f>
        <v>0</v>
      </c>
      <c r="Q941" s="752">
        <f>I941+M941</f>
        <v>0</v>
      </c>
      <c r="S941" s="783">
        <f>P941-Q941</f>
        <v>0</v>
      </c>
      <c r="AB941" s="84">
        <f t="shared" si="165"/>
        <v>0</v>
      </c>
    </row>
    <row r="942" spans="1:28" ht="15.75" thickBot="1">
      <c r="F942" s="779">
        <v>13</v>
      </c>
      <c r="G942" s="780" t="s">
        <v>257</v>
      </c>
      <c r="L942" s="752">
        <v>0</v>
      </c>
      <c r="P942" s="783">
        <f>L942</f>
        <v>0</v>
      </c>
      <c r="S942" s="783"/>
    </row>
    <row r="943" spans="1:28" ht="15.75" thickBot="1">
      <c r="G943" s="785" t="s">
        <v>4152</v>
      </c>
      <c r="H943" s="786">
        <f>SUM(H939:H941)</f>
        <v>67075000</v>
      </c>
      <c r="I943" s="786">
        <f>SUM(I939)</f>
        <v>38219713.359999999</v>
      </c>
      <c r="J943" s="787">
        <f>I943/H943</f>
        <v>0.56980564084979501</v>
      </c>
      <c r="K943" s="786">
        <f>H943-I943</f>
        <v>28855286.640000001</v>
      </c>
      <c r="L943" s="788">
        <f>SUM(L939:L942)</f>
        <v>0</v>
      </c>
      <c r="M943" s="788">
        <f>SUM(M939)</f>
        <v>0</v>
      </c>
      <c r="N943" s="789"/>
      <c r="O943" s="788">
        <v>0</v>
      </c>
      <c r="P943" s="788">
        <f>SUM(P939:P942)</f>
        <v>67075000</v>
      </c>
      <c r="Q943" s="788">
        <f>SUM(Q939)</f>
        <v>38219713.359999999</v>
      </c>
      <c r="R943" s="789">
        <f>Q943/P943</f>
        <v>0.56980564084979501</v>
      </c>
      <c r="S943" s="788">
        <f>P943-Q943</f>
        <v>28855286.640000001</v>
      </c>
      <c r="AB943" s="84">
        <f t="shared" si="165"/>
        <v>0</v>
      </c>
    </row>
    <row r="944" spans="1:28">
      <c r="AB944" s="84">
        <f t="shared" si="165"/>
        <v>0</v>
      </c>
    </row>
    <row r="945" spans="1:31" ht="28.5">
      <c r="C945" s="748" t="s">
        <v>3572</v>
      </c>
      <c r="G945" s="921" t="s">
        <v>5117</v>
      </c>
      <c r="AB945" s="84">
        <f t="shared" si="165"/>
        <v>0</v>
      </c>
    </row>
    <row r="946" spans="1:31" ht="29.25">
      <c r="C946" s="748" t="s">
        <v>4954</v>
      </c>
      <c r="G946" s="760" t="s">
        <v>4955</v>
      </c>
      <c r="AB946" s="84">
        <f t="shared" si="165"/>
        <v>0</v>
      </c>
    </row>
    <row r="947" spans="1:31">
      <c r="D947" s="765">
        <v>420</v>
      </c>
      <c r="G947" s="767" t="s">
        <v>138</v>
      </c>
      <c r="AB947" s="84">
        <f t="shared" si="165"/>
        <v>0</v>
      </c>
    </row>
    <row r="948" spans="1:31">
      <c r="A948" s="84"/>
      <c r="B948" s="84"/>
      <c r="E948" s="747" t="s">
        <v>5113</v>
      </c>
      <c r="F948" s="746">
        <v>423</v>
      </c>
      <c r="G948" s="862" t="s">
        <v>3779</v>
      </c>
      <c r="H948" s="750">
        <v>350000</v>
      </c>
      <c r="I948" s="750">
        <v>0</v>
      </c>
      <c r="K948" s="750">
        <f>H948-I948</f>
        <v>350000</v>
      </c>
      <c r="L948" s="752">
        <v>0</v>
      </c>
      <c r="M948" s="752">
        <v>0</v>
      </c>
      <c r="O948" s="752">
        <f>L948-M948</f>
        <v>0</v>
      </c>
      <c r="P948" s="752">
        <f>L948+H948</f>
        <v>350000</v>
      </c>
      <c r="Q948" s="752">
        <f>M948+I948</f>
        <v>0</v>
      </c>
      <c r="S948" s="752">
        <f>P948-Q948</f>
        <v>350000</v>
      </c>
      <c r="Z948" s="813">
        <f>H948-X948+Y948</f>
        <v>350000</v>
      </c>
      <c r="AA948" s="814">
        <v>11488000</v>
      </c>
      <c r="AB948" s="84">
        <f>Z948-AA948</f>
        <v>-11138000</v>
      </c>
      <c r="AE948" s="84">
        <f>H948-AA948</f>
        <v>-11138000</v>
      </c>
    </row>
    <row r="949" spans="1:31" ht="15.75" thickBot="1">
      <c r="A949" s="84"/>
      <c r="B949" s="84"/>
      <c r="E949" s="747" t="s">
        <v>5316</v>
      </c>
      <c r="F949" s="746">
        <v>454</v>
      </c>
      <c r="G949" s="862" t="s">
        <v>3803</v>
      </c>
      <c r="H949" s="750">
        <v>11000000</v>
      </c>
      <c r="I949" s="750">
        <v>1086000</v>
      </c>
      <c r="J949" s="751">
        <f>I949/H949</f>
        <v>9.8727272727272733E-2</v>
      </c>
      <c r="K949" s="750">
        <f>H949-I949</f>
        <v>9914000</v>
      </c>
      <c r="L949" s="752">
        <v>0</v>
      </c>
      <c r="M949" s="752">
        <v>0</v>
      </c>
      <c r="O949" s="752">
        <f>L949-M949</f>
        <v>0</v>
      </c>
      <c r="P949" s="752">
        <f>L949+H949</f>
        <v>11000000</v>
      </c>
      <c r="Q949" s="752">
        <f>M949+I949</f>
        <v>1086000</v>
      </c>
      <c r="R949" s="753">
        <f>Q949/P949</f>
        <v>9.8727272727272733E-2</v>
      </c>
      <c r="S949" s="752">
        <f>P949-Q949</f>
        <v>9914000</v>
      </c>
      <c r="Z949" s="813">
        <f>H949-X949+Y949</f>
        <v>11000000</v>
      </c>
      <c r="AA949" s="814">
        <v>11488000</v>
      </c>
      <c r="AB949" s="84">
        <f t="shared" ref="AB949:AB1028" si="169">Z949-AA949</f>
        <v>-488000</v>
      </c>
      <c r="AE949" s="84">
        <f>H949-AA949</f>
        <v>-488000</v>
      </c>
    </row>
    <row r="950" spans="1:31" ht="15.75" hidden="1" thickBot="1">
      <c r="A950" s="84"/>
      <c r="B950" s="84"/>
      <c r="F950" s="746">
        <v>481</v>
      </c>
      <c r="G950" s="862" t="s">
        <v>4124</v>
      </c>
      <c r="H950" s="750">
        <v>0</v>
      </c>
      <c r="I950" s="750">
        <v>0</v>
      </c>
      <c r="K950" s="750">
        <f>H950-I950</f>
        <v>0</v>
      </c>
      <c r="L950" s="752">
        <v>0</v>
      </c>
      <c r="M950" s="752">
        <v>0</v>
      </c>
      <c r="O950" s="752">
        <v>0</v>
      </c>
      <c r="P950" s="752">
        <f>H950+L950</f>
        <v>0</v>
      </c>
      <c r="Q950" s="752">
        <f>M950+I950</f>
        <v>0</v>
      </c>
      <c r="S950" s="752">
        <f>P950-Q950</f>
        <v>0</v>
      </c>
    </row>
    <row r="951" spans="1:31">
      <c r="A951" s="84"/>
      <c r="B951" s="84"/>
      <c r="E951" s="771"/>
      <c r="F951" s="772"/>
      <c r="G951" s="773" t="s">
        <v>4722</v>
      </c>
      <c r="H951" s="774"/>
      <c r="I951" s="774"/>
      <c r="J951" s="775"/>
      <c r="K951" s="774"/>
      <c r="L951" s="776"/>
      <c r="M951" s="776"/>
      <c r="N951" s="777"/>
      <c r="O951" s="776"/>
      <c r="P951" s="776"/>
      <c r="Q951" s="776"/>
      <c r="R951" s="777"/>
      <c r="S951" s="860"/>
      <c r="AB951" s="84">
        <f t="shared" si="169"/>
        <v>0</v>
      </c>
    </row>
    <row r="952" spans="1:31" ht="15.75" thickBot="1">
      <c r="A952" s="84"/>
      <c r="B952" s="84"/>
      <c r="E952" s="778"/>
      <c r="F952" s="779" t="s">
        <v>235</v>
      </c>
      <c r="G952" s="780" t="s">
        <v>236</v>
      </c>
      <c r="H952" s="781">
        <f>H948+H949+H950</f>
        <v>11350000</v>
      </c>
      <c r="I952" s="781">
        <f>SUM(I948:I949)</f>
        <v>1086000</v>
      </c>
      <c r="J952" s="782">
        <f>I952/H952</f>
        <v>9.5682819383259912E-2</v>
      </c>
      <c r="K952" s="781">
        <f>SUM(K948:K950)</f>
        <v>10264000</v>
      </c>
      <c r="L952" s="783">
        <f>SUM(L948:L949)</f>
        <v>0</v>
      </c>
      <c r="M952" s="783">
        <f>SUM(M948:M949)</f>
        <v>0</v>
      </c>
      <c r="N952" s="784"/>
      <c r="O952" s="783">
        <f>SUM(O948:O949)</f>
        <v>0</v>
      </c>
      <c r="P952" s="783">
        <f>P948+P949+P950</f>
        <v>11350000</v>
      </c>
      <c r="Q952" s="783">
        <f>SUM(Q948:Q949)</f>
        <v>1086000</v>
      </c>
      <c r="R952" s="784">
        <f>Q952/P952</f>
        <v>9.5682819383259912E-2</v>
      </c>
      <c r="S952" s="783">
        <f>S948+S949+S950</f>
        <v>10264000</v>
      </c>
      <c r="AB952" s="84">
        <f t="shared" si="169"/>
        <v>0</v>
      </c>
    </row>
    <row r="953" spans="1:31" ht="15.75" thickBot="1">
      <c r="A953" s="84"/>
      <c r="B953" s="84"/>
      <c r="G953" s="785" t="s">
        <v>4723</v>
      </c>
      <c r="H953" s="786">
        <f>H952</f>
        <v>11350000</v>
      </c>
      <c r="I953" s="786">
        <f>SUM(I949)</f>
        <v>1086000</v>
      </c>
      <c r="J953" s="787">
        <f>SUM(J949)</f>
        <v>9.8727272727272733E-2</v>
      </c>
      <c r="K953" s="786">
        <f>SUM(K952)</f>
        <v>10264000</v>
      </c>
      <c r="L953" s="788">
        <f>SUM(L949)</f>
        <v>0</v>
      </c>
      <c r="M953" s="788">
        <f>SUM(M949)</f>
        <v>0</v>
      </c>
      <c r="N953" s="789"/>
      <c r="O953" s="788">
        <f>SUM(O949)</f>
        <v>0</v>
      </c>
      <c r="P953" s="788">
        <f>P952</f>
        <v>11350000</v>
      </c>
      <c r="Q953" s="788">
        <f>SUM(Q949)</f>
        <v>1086000</v>
      </c>
      <c r="R953" s="789">
        <f>SUM(R949)</f>
        <v>9.8727272727272733E-2</v>
      </c>
      <c r="S953" s="788">
        <f>S952</f>
        <v>10264000</v>
      </c>
      <c r="AB953" s="84">
        <f t="shared" si="169"/>
        <v>0</v>
      </c>
    </row>
    <row r="954" spans="1:31" ht="28.5" collapsed="1">
      <c r="A954" s="84"/>
      <c r="B954" s="84"/>
      <c r="E954" s="771"/>
      <c r="F954" s="772"/>
      <c r="G954" s="790" t="s">
        <v>4952</v>
      </c>
      <c r="H954" s="791"/>
      <c r="I954" s="792"/>
      <c r="J954" s="793"/>
      <c r="K954" s="792"/>
      <c r="L954" s="794"/>
      <c r="M954" s="795"/>
      <c r="N954" s="796"/>
      <c r="O954" s="795"/>
      <c r="P954" s="795"/>
      <c r="Q954" s="795"/>
      <c r="R954" s="796"/>
      <c r="S954" s="861"/>
      <c r="AB954" s="84">
        <f t="shared" si="169"/>
        <v>0</v>
      </c>
    </row>
    <row r="955" spans="1:31" ht="15.75" thickBot="1">
      <c r="A955" s="84"/>
      <c r="B955" s="84"/>
      <c r="E955" s="778"/>
      <c r="F955" s="779" t="s">
        <v>235</v>
      </c>
      <c r="G955" s="780" t="s">
        <v>236</v>
      </c>
      <c r="H955" s="781">
        <f>H952</f>
        <v>11350000</v>
      </c>
      <c r="I955" s="781">
        <f>SUM(I949)</f>
        <v>1086000</v>
      </c>
      <c r="J955" s="782">
        <f>SUM(J949)</f>
        <v>9.8727272727272733E-2</v>
      </c>
      <c r="K955" s="781">
        <f>SUM(K952)</f>
        <v>10264000</v>
      </c>
      <c r="L955" s="783">
        <f>SUM(L949)</f>
        <v>0</v>
      </c>
      <c r="M955" s="783">
        <f>SUM(M949)</f>
        <v>0</v>
      </c>
      <c r="N955" s="784"/>
      <c r="O955" s="783">
        <f>SUM(O949)</f>
        <v>0</v>
      </c>
      <c r="P955" s="783">
        <f>P952</f>
        <v>11350000</v>
      </c>
      <c r="Q955" s="783">
        <f>SUM(Q949)</f>
        <v>1086000</v>
      </c>
      <c r="R955" s="784">
        <f>SUM(R949)</f>
        <v>9.8727272727272733E-2</v>
      </c>
      <c r="S955" s="783">
        <f>S952</f>
        <v>10264000</v>
      </c>
      <c r="AB955" s="84">
        <f t="shared" si="169"/>
        <v>0</v>
      </c>
    </row>
    <row r="956" spans="1:31" ht="15.75" collapsed="1" thickBot="1">
      <c r="A956" s="84"/>
      <c r="B956" s="84"/>
      <c r="G956" s="785" t="s">
        <v>4953</v>
      </c>
      <c r="H956" s="786">
        <f t="shared" ref="H956:M956" si="170">SUM(H955)</f>
        <v>11350000</v>
      </c>
      <c r="I956" s="786">
        <f t="shared" si="170"/>
        <v>1086000</v>
      </c>
      <c r="J956" s="787">
        <f t="shared" si="170"/>
        <v>9.8727272727272733E-2</v>
      </c>
      <c r="K956" s="786">
        <f t="shared" si="170"/>
        <v>10264000</v>
      </c>
      <c r="L956" s="788">
        <f t="shared" si="170"/>
        <v>0</v>
      </c>
      <c r="M956" s="788">
        <f t="shared" si="170"/>
        <v>0</v>
      </c>
      <c r="N956" s="789"/>
      <c r="O956" s="788">
        <f>SUM(O955)</f>
        <v>0</v>
      </c>
      <c r="P956" s="788">
        <f>SUM(P955)</f>
        <v>11350000</v>
      </c>
      <c r="Q956" s="788">
        <f>SUM(Q955)</f>
        <v>1086000</v>
      </c>
      <c r="R956" s="789">
        <f>SUM(R955)</f>
        <v>9.8727272727272733E-2</v>
      </c>
      <c r="S956" s="788">
        <f>SUM(S955)</f>
        <v>10264000</v>
      </c>
      <c r="AB956" s="84">
        <f t="shared" si="169"/>
        <v>0</v>
      </c>
    </row>
    <row r="957" spans="1:31">
      <c r="A957" s="84"/>
      <c r="B957" s="84"/>
      <c r="G957" s="798"/>
      <c r="H957" s="799"/>
      <c r="I957" s="799"/>
      <c r="J957" s="800"/>
      <c r="K957" s="799"/>
      <c r="L957" s="801"/>
      <c r="M957" s="801"/>
      <c r="N957" s="802"/>
      <c r="O957" s="801"/>
      <c r="P957" s="801"/>
      <c r="Q957" s="801"/>
      <c r="R957" s="802"/>
      <c r="S957" s="801"/>
      <c r="AB957" s="84">
        <f t="shared" si="169"/>
        <v>0</v>
      </c>
    </row>
    <row r="958" spans="1:31">
      <c r="A958" s="84"/>
      <c r="B958" s="84"/>
      <c r="C958" s="748" t="s">
        <v>4056</v>
      </c>
      <c r="G958" s="760" t="s">
        <v>4894</v>
      </c>
      <c r="AB958" s="84">
        <f t="shared" si="169"/>
        <v>0</v>
      </c>
    </row>
    <row r="959" spans="1:31">
      <c r="A959" s="84"/>
      <c r="B959" s="84"/>
      <c r="D959" s="765">
        <v>420</v>
      </c>
      <c r="G959" s="767" t="s">
        <v>138</v>
      </c>
      <c r="AB959" s="84">
        <f t="shared" si="169"/>
        <v>0</v>
      </c>
    </row>
    <row r="960" spans="1:31" ht="15.75" thickBot="1">
      <c r="A960" s="84"/>
      <c r="B960" s="84"/>
      <c r="E960" s="747" t="s">
        <v>5397</v>
      </c>
      <c r="F960" s="746">
        <v>425</v>
      </c>
      <c r="G960" s="862" t="s">
        <v>4115</v>
      </c>
      <c r="H960" s="750">
        <v>3000000</v>
      </c>
      <c r="I960" s="750">
        <v>3380130.72</v>
      </c>
      <c r="J960" s="751">
        <f>I960/H960</f>
        <v>1.12671024</v>
      </c>
      <c r="K960" s="750">
        <f>H960-I960</f>
        <v>-380130.7200000002</v>
      </c>
      <c r="L960" s="752">
        <v>0</v>
      </c>
      <c r="M960" s="752">
        <v>0</v>
      </c>
      <c r="O960" s="752">
        <f>L960-M960</f>
        <v>0</v>
      </c>
      <c r="P960" s="752">
        <f>L960+H960</f>
        <v>3000000</v>
      </c>
      <c r="Q960" s="752">
        <f>M960+I960</f>
        <v>3380130.72</v>
      </c>
      <c r="R960" s="753">
        <f>Q960/P960</f>
        <v>1.12671024</v>
      </c>
      <c r="S960" s="752">
        <f>P960-Q960</f>
        <v>-380130.7200000002</v>
      </c>
      <c r="Z960" s="813">
        <f>H960-X960+Y960</f>
        <v>3000000</v>
      </c>
      <c r="AA960" s="814">
        <v>7000000</v>
      </c>
      <c r="AB960" s="84">
        <f t="shared" si="169"/>
        <v>-4000000</v>
      </c>
      <c r="AE960" s="84">
        <f>H960-AA960</f>
        <v>-4000000</v>
      </c>
    </row>
    <row r="961" spans="1:31">
      <c r="A961" s="84"/>
      <c r="B961" s="84"/>
      <c r="E961" s="771"/>
      <c r="F961" s="772"/>
      <c r="G961" s="773" t="s">
        <v>4722</v>
      </c>
      <c r="H961" s="774"/>
      <c r="I961" s="774"/>
      <c r="J961" s="775"/>
      <c r="K961" s="774"/>
      <c r="L961" s="776"/>
      <c r="M961" s="776"/>
      <c r="N961" s="777"/>
      <c r="O961" s="776"/>
      <c r="P961" s="776"/>
      <c r="Q961" s="776"/>
      <c r="R961" s="777"/>
      <c r="S961" s="860"/>
      <c r="AB961" s="84">
        <f t="shared" si="169"/>
        <v>0</v>
      </c>
    </row>
    <row r="962" spans="1:31" ht="15.75" thickBot="1">
      <c r="A962" s="84"/>
      <c r="B962" s="84"/>
      <c r="E962" s="778"/>
      <c r="F962" s="779" t="s">
        <v>235</v>
      </c>
      <c r="G962" s="780" t="s">
        <v>236</v>
      </c>
      <c r="H962" s="781">
        <f t="shared" ref="H962:M962" si="171">SUM(H960)</f>
        <v>3000000</v>
      </c>
      <c r="I962" s="781">
        <f t="shared" si="171"/>
        <v>3380130.72</v>
      </c>
      <c r="J962" s="782">
        <f>I962/H962</f>
        <v>1.12671024</v>
      </c>
      <c r="K962" s="781">
        <f t="shared" si="171"/>
        <v>-380130.7200000002</v>
      </c>
      <c r="L962" s="783">
        <f t="shared" si="171"/>
        <v>0</v>
      </c>
      <c r="M962" s="783">
        <f t="shared" si="171"/>
        <v>0</v>
      </c>
      <c r="N962" s="784"/>
      <c r="O962" s="783">
        <f>SUM(O960)</f>
        <v>0</v>
      </c>
      <c r="P962" s="783">
        <f>SUM(P960)</f>
        <v>3000000</v>
      </c>
      <c r="Q962" s="783">
        <f>SUM(Q960)</f>
        <v>3380130.72</v>
      </c>
      <c r="R962" s="784">
        <f>Q962/P962</f>
        <v>1.12671024</v>
      </c>
      <c r="S962" s="783">
        <f>SUM(S960)</f>
        <v>-380130.7200000002</v>
      </c>
      <c r="AB962" s="84">
        <f t="shared" si="169"/>
        <v>0</v>
      </c>
    </row>
    <row r="963" spans="1:31" ht="15.75" thickBot="1">
      <c r="A963" s="84"/>
      <c r="B963" s="84"/>
      <c r="G963" s="785" t="s">
        <v>4723</v>
      </c>
      <c r="H963" s="786">
        <f t="shared" ref="H963:M963" si="172">SUM(H960)</f>
        <v>3000000</v>
      </c>
      <c r="I963" s="786">
        <f t="shared" si="172"/>
        <v>3380130.72</v>
      </c>
      <c r="J963" s="787">
        <f>I963/H963</f>
        <v>1.12671024</v>
      </c>
      <c r="K963" s="786">
        <f t="shared" si="172"/>
        <v>-380130.7200000002</v>
      </c>
      <c r="L963" s="788">
        <f t="shared" si="172"/>
        <v>0</v>
      </c>
      <c r="M963" s="788">
        <f t="shared" si="172"/>
        <v>0</v>
      </c>
      <c r="N963" s="789"/>
      <c r="O963" s="788">
        <f>SUM(O960)</f>
        <v>0</v>
      </c>
      <c r="P963" s="788">
        <f>SUM(P960)</f>
        <v>3000000</v>
      </c>
      <c r="Q963" s="788">
        <f>SUM(Q960)</f>
        <v>3380130.72</v>
      </c>
      <c r="R963" s="789">
        <f>Q963/P963</f>
        <v>1.12671024</v>
      </c>
      <c r="S963" s="788">
        <f>SUM(S960)</f>
        <v>-380130.7200000002</v>
      </c>
      <c r="AB963" s="84">
        <f t="shared" si="169"/>
        <v>0</v>
      </c>
    </row>
    <row r="964" spans="1:31" ht="28.5" collapsed="1">
      <c r="A964" s="84"/>
      <c r="B964" s="84"/>
      <c r="E964" s="771"/>
      <c r="F964" s="772"/>
      <c r="G964" s="790" t="s">
        <v>4725</v>
      </c>
      <c r="H964" s="791"/>
      <c r="I964" s="792"/>
      <c r="J964" s="793"/>
      <c r="K964" s="792"/>
      <c r="L964" s="794"/>
      <c r="M964" s="795"/>
      <c r="N964" s="796"/>
      <c r="O964" s="795"/>
      <c r="P964" s="795"/>
      <c r="Q964" s="795"/>
      <c r="R964" s="796"/>
      <c r="S964" s="861"/>
      <c r="AB964" s="84">
        <f t="shared" si="169"/>
        <v>0</v>
      </c>
    </row>
    <row r="965" spans="1:31" ht="15.75" thickBot="1">
      <c r="E965" s="778"/>
      <c r="F965" s="779" t="s">
        <v>235</v>
      </c>
      <c r="G965" s="780" t="s">
        <v>236</v>
      </c>
      <c r="H965" s="781">
        <f t="shared" ref="H965:M965" si="173">SUM(H960)</f>
        <v>3000000</v>
      </c>
      <c r="I965" s="781">
        <f t="shared" si="173"/>
        <v>3380130.72</v>
      </c>
      <c r="J965" s="782">
        <f>I965/H965</f>
        <v>1.12671024</v>
      </c>
      <c r="K965" s="781">
        <f t="shared" si="173"/>
        <v>-380130.7200000002</v>
      </c>
      <c r="L965" s="783">
        <f t="shared" si="173"/>
        <v>0</v>
      </c>
      <c r="M965" s="783">
        <f t="shared" si="173"/>
        <v>0</v>
      </c>
      <c r="N965" s="784"/>
      <c r="O965" s="783">
        <f>SUM(O960)</f>
        <v>0</v>
      </c>
      <c r="P965" s="783">
        <f>SUM(P960)</f>
        <v>3000000</v>
      </c>
      <c r="Q965" s="783">
        <f>SUM(Q960)</f>
        <v>3380130.72</v>
      </c>
      <c r="R965" s="784">
        <f>Q965/P965</f>
        <v>1.12671024</v>
      </c>
      <c r="S965" s="783">
        <f>SUM(S960)</f>
        <v>-380130.7200000002</v>
      </c>
      <c r="AB965" s="84">
        <f t="shared" si="169"/>
        <v>0</v>
      </c>
    </row>
    <row r="966" spans="1:31" ht="15.75" collapsed="1" thickBot="1">
      <c r="G966" s="785" t="s">
        <v>4726</v>
      </c>
      <c r="H966" s="786">
        <f t="shared" ref="H966:M966" si="174">SUM(H965)</f>
        <v>3000000</v>
      </c>
      <c r="I966" s="786">
        <f t="shared" si="174"/>
        <v>3380130.72</v>
      </c>
      <c r="J966" s="787">
        <f>I966/H966</f>
        <v>1.12671024</v>
      </c>
      <c r="K966" s="786">
        <f t="shared" si="174"/>
        <v>-380130.7200000002</v>
      </c>
      <c r="L966" s="788">
        <f t="shared" si="174"/>
        <v>0</v>
      </c>
      <c r="M966" s="788">
        <f t="shared" si="174"/>
        <v>0</v>
      </c>
      <c r="N966" s="789"/>
      <c r="O966" s="788">
        <f>SUM(O965)</f>
        <v>0</v>
      </c>
      <c r="P966" s="788">
        <f>SUM(P965)</f>
        <v>3000000</v>
      </c>
      <c r="Q966" s="788">
        <f>SUM(Q965)</f>
        <v>3380130.72</v>
      </c>
      <c r="R966" s="789">
        <f>Q966/P966</f>
        <v>1.12671024</v>
      </c>
      <c r="S966" s="788">
        <f>SUM(S965)</f>
        <v>-380130.7200000002</v>
      </c>
      <c r="AB966" s="84">
        <f t="shared" si="169"/>
        <v>0</v>
      </c>
    </row>
    <row r="967" spans="1:31">
      <c r="G967" s="798"/>
      <c r="H967" s="799"/>
      <c r="I967" s="799"/>
      <c r="J967" s="800"/>
      <c r="K967" s="799"/>
      <c r="L967" s="801"/>
      <c r="M967" s="801"/>
      <c r="N967" s="802"/>
      <c r="O967" s="801"/>
      <c r="P967" s="801"/>
      <c r="Q967" s="801"/>
      <c r="R967" s="802"/>
      <c r="S967" s="801"/>
      <c r="AB967" s="84">
        <f t="shared" si="169"/>
        <v>0</v>
      </c>
    </row>
    <row r="968" spans="1:31">
      <c r="E968" s="771"/>
      <c r="F968" s="772"/>
      <c r="G968" s="805" t="s">
        <v>4727</v>
      </c>
      <c r="H968" s="806"/>
      <c r="I968" s="806"/>
      <c r="J968" s="807"/>
      <c r="K968" s="806"/>
      <c r="L968" s="808"/>
      <c r="M968" s="808"/>
      <c r="N968" s="809"/>
      <c r="O968" s="808"/>
      <c r="P968" s="808"/>
      <c r="Q968" s="808"/>
      <c r="R968" s="809"/>
      <c r="S968" s="863"/>
      <c r="AB968" s="84">
        <f t="shared" si="169"/>
        <v>0</v>
      </c>
    </row>
    <row r="969" spans="1:31" ht="15.75" thickBot="1">
      <c r="E969" s="778"/>
      <c r="F969" s="779" t="s">
        <v>235</v>
      </c>
      <c r="G969" s="780" t="s">
        <v>236</v>
      </c>
      <c r="H969" s="781">
        <f>H965+H955</f>
        <v>14350000</v>
      </c>
      <c r="I969" s="781">
        <f t="shared" ref="I969:S969" si="175">I965+I955</f>
        <v>4466130.7200000007</v>
      </c>
      <c r="J969" s="782">
        <f>I969/H969</f>
        <v>0.31122862160278753</v>
      </c>
      <c r="K969" s="781">
        <f t="shared" si="175"/>
        <v>9883869.2799999993</v>
      </c>
      <c r="L969" s="783">
        <f t="shared" si="175"/>
        <v>0</v>
      </c>
      <c r="M969" s="783">
        <f t="shared" si="175"/>
        <v>0</v>
      </c>
      <c r="N969" s="784">
        <f t="shared" si="175"/>
        <v>0</v>
      </c>
      <c r="O969" s="783">
        <f t="shared" si="175"/>
        <v>0</v>
      </c>
      <c r="P969" s="783">
        <f t="shared" si="175"/>
        <v>14350000</v>
      </c>
      <c r="Q969" s="783">
        <f t="shared" si="175"/>
        <v>4466130.7200000007</v>
      </c>
      <c r="R969" s="784">
        <f>Q969/P969</f>
        <v>0.31122862160278753</v>
      </c>
      <c r="S969" s="783">
        <f t="shared" si="175"/>
        <v>9883869.2799999993</v>
      </c>
      <c r="AB969" s="84">
        <f t="shared" si="169"/>
        <v>0</v>
      </c>
    </row>
    <row r="970" spans="1:31" ht="15.75" thickBot="1">
      <c r="G970" s="785" t="s">
        <v>4728</v>
      </c>
      <c r="H970" s="786">
        <f t="shared" ref="H970:M970" si="176">SUM(H969:H969)</f>
        <v>14350000</v>
      </c>
      <c r="I970" s="786">
        <f t="shared" si="176"/>
        <v>4466130.7200000007</v>
      </c>
      <c r="J970" s="787">
        <f>I970/H970</f>
        <v>0.31122862160278753</v>
      </c>
      <c r="K970" s="786">
        <f t="shared" si="176"/>
        <v>9883869.2799999993</v>
      </c>
      <c r="L970" s="788">
        <f t="shared" si="176"/>
        <v>0</v>
      </c>
      <c r="M970" s="788">
        <f t="shared" si="176"/>
        <v>0</v>
      </c>
      <c r="N970" s="789"/>
      <c r="O970" s="788">
        <f>SUM(O969:O969)</f>
        <v>0</v>
      </c>
      <c r="P970" s="788">
        <f>SUM(P969:P969)</f>
        <v>14350000</v>
      </c>
      <c r="Q970" s="788">
        <f>SUM(Q969:Q969)</f>
        <v>4466130.7200000007</v>
      </c>
      <c r="R970" s="789">
        <f>Q970/P970</f>
        <v>0.31122862160278753</v>
      </c>
      <c r="S970" s="788">
        <f>SUM(S969:S969)</f>
        <v>9883869.2799999993</v>
      </c>
      <c r="AB970" s="84">
        <f t="shared" si="169"/>
        <v>0</v>
      </c>
    </row>
    <row r="971" spans="1:31">
      <c r="G971" s="798"/>
      <c r="H971" s="799"/>
      <c r="I971" s="799"/>
      <c r="J971" s="800"/>
      <c r="K971" s="799"/>
      <c r="L971" s="801"/>
      <c r="M971" s="801"/>
      <c r="N971" s="802"/>
      <c r="O971" s="801"/>
      <c r="P971" s="801"/>
      <c r="Q971" s="801"/>
      <c r="R971" s="802"/>
      <c r="S971" s="801"/>
      <c r="AB971" s="84">
        <f t="shared" si="169"/>
        <v>0</v>
      </c>
    </row>
    <row r="972" spans="1:31" ht="28.5">
      <c r="C972" s="748" t="s">
        <v>3575</v>
      </c>
      <c r="G972" s="798" t="s">
        <v>4741</v>
      </c>
      <c r="H972" s="799"/>
      <c r="I972" s="799"/>
      <c r="J972" s="800"/>
      <c r="K972" s="799"/>
      <c r="L972" s="801"/>
      <c r="M972" s="801"/>
      <c r="N972" s="802"/>
      <c r="O972" s="801"/>
      <c r="P972" s="801"/>
      <c r="Q972" s="801"/>
      <c r="R972" s="802"/>
      <c r="S972" s="801"/>
      <c r="AB972" s="84">
        <f t="shared" si="169"/>
        <v>0</v>
      </c>
    </row>
    <row r="973" spans="1:31" ht="30" customHeight="1">
      <c r="C973" s="748" t="s">
        <v>4047</v>
      </c>
      <c r="D973" s="757"/>
      <c r="G973" s="852" t="s">
        <v>4905</v>
      </c>
      <c r="AB973" s="84">
        <f t="shared" si="169"/>
        <v>0</v>
      </c>
    </row>
    <row r="974" spans="1:31" s="955" customFormat="1" ht="30">
      <c r="A974" s="754"/>
      <c r="B974" s="755"/>
      <c r="C974" s="951"/>
      <c r="D974" s="969" t="s">
        <v>3960</v>
      </c>
      <c r="E974" s="969"/>
      <c r="F974" s="970"/>
      <c r="G974" s="971" t="s">
        <v>180</v>
      </c>
      <c r="H974" s="761"/>
      <c r="I974" s="761"/>
      <c r="J974" s="762"/>
      <c r="K974" s="761"/>
      <c r="L974" s="763"/>
      <c r="M974" s="763"/>
      <c r="N974" s="764"/>
      <c r="O974" s="763"/>
      <c r="P974" s="763"/>
      <c r="Q974" s="763"/>
      <c r="R974" s="764"/>
      <c r="S974" s="953"/>
      <c r="T974" s="954"/>
      <c r="V974" s="956"/>
      <c r="W974" s="956"/>
      <c r="X974" s="816"/>
      <c r="Y974" s="817"/>
      <c r="Z974" s="813"/>
      <c r="AA974" s="814"/>
      <c r="AB974" s="955">
        <f t="shared" si="169"/>
        <v>0</v>
      </c>
    </row>
    <row r="975" spans="1:31" s="955" customFormat="1">
      <c r="A975" s="754"/>
      <c r="B975" s="755"/>
      <c r="C975" s="951"/>
      <c r="D975" s="969"/>
      <c r="E975" s="959" t="s">
        <v>5317</v>
      </c>
      <c r="F975" s="972">
        <v>421</v>
      </c>
      <c r="G975" s="974" t="s">
        <v>4903</v>
      </c>
      <c r="H975" s="750">
        <f>600000+40000</f>
        <v>640000</v>
      </c>
      <c r="I975" s="750">
        <v>0</v>
      </c>
      <c r="J975" s="751">
        <f>I975/H975</f>
        <v>0</v>
      </c>
      <c r="K975" s="750">
        <f>H975-I975</f>
        <v>640000</v>
      </c>
      <c r="L975" s="752">
        <v>0</v>
      </c>
      <c r="M975" s="752">
        <v>0</v>
      </c>
      <c r="N975" s="753"/>
      <c r="O975" s="752">
        <f>L975-M975</f>
        <v>0</v>
      </c>
      <c r="P975" s="752">
        <f t="shared" ref="P975:Q979" si="177">L975+H975</f>
        <v>640000</v>
      </c>
      <c r="Q975" s="752">
        <f t="shared" si="177"/>
        <v>0</v>
      </c>
      <c r="R975" s="753">
        <f>Q975/P975</f>
        <v>0</v>
      </c>
      <c r="S975" s="752">
        <f>P975-Q975</f>
        <v>640000</v>
      </c>
      <c r="T975" s="954"/>
      <c r="V975" s="956"/>
      <c r="W975" s="956"/>
      <c r="X975" s="816"/>
      <c r="Y975" s="817">
        <v>21600</v>
      </c>
      <c r="Z975" s="813">
        <f>H975-X975+Y975</f>
        <v>661600</v>
      </c>
      <c r="AA975" s="814">
        <v>600000</v>
      </c>
      <c r="AB975" s="955">
        <f t="shared" si="169"/>
        <v>61600</v>
      </c>
      <c r="AE975" s="955">
        <f>H975-AA975</f>
        <v>40000</v>
      </c>
    </row>
    <row r="976" spans="1:31" hidden="1">
      <c r="A976" s="84"/>
      <c r="B976" s="84"/>
      <c r="C976" s="84"/>
      <c r="D976" s="84"/>
      <c r="F976" s="769">
        <v>423</v>
      </c>
      <c r="G976" s="770" t="s">
        <v>3779</v>
      </c>
      <c r="H976" s="750">
        <v>0</v>
      </c>
      <c r="I976" s="750">
        <v>0</v>
      </c>
      <c r="J976" s="751" t="e">
        <f>I976/H976</f>
        <v>#DIV/0!</v>
      </c>
      <c r="K976" s="750">
        <f>H976-I976</f>
        <v>0</v>
      </c>
      <c r="L976" s="752">
        <v>0</v>
      </c>
      <c r="M976" s="752">
        <v>0</v>
      </c>
      <c r="O976" s="752">
        <f>L976-M976</f>
        <v>0</v>
      </c>
      <c r="P976" s="752">
        <f t="shared" si="177"/>
        <v>0</v>
      </c>
      <c r="Q976" s="752">
        <f t="shared" si="177"/>
        <v>0</v>
      </c>
      <c r="R976" s="753" t="e">
        <f>Q976/P976</f>
        <v>#DIV/0!</v>
      </c>
      <c r="S976" s="752">
        <f>P976-Q976</f>
        <v>0</v>
      </c>
      <c r="T976" s="84"/>
      <c r="Z976" s="813">
        <f>H976-X976+Y976</f>
        <v>0</v>
      </c>
      <c r="AA976" s="814">
        <v>0</v>
      </c>
      <c r="AB976" s="84">
        <f t="shared" si="169"/>
        <v>0</v>
      </c>
      <c r="AE976" s="84">
        <f>H976-AA976</f>
        <v>0</v>
      </c>
    </row>
    <row r="977" spans="1:31" ht="15.75" customHeight="1" thickBot="1">
      <c r="A977" s="84"/>
      <c r="B977" s="84"/>
      <c r="C977" s="84"/>
      <c r="D977" s="84"/>
      <c r="E977" s="747" t="s">
        <v>5318</v>
      </c>
      <c r="F977" s="769">
        <v>424</v>
      </c>
      <c r="G977" s="770" t="s">
        <v>3781</v>
      </c>
      <c r="H977" s="750">
        <f>920000+1000000</f>
        <v>1920000</v>
      </c>
      <c r="I977" s="750">
        <v>0</v>
      </c>
      <c r="K977" s="750">
        <f>H977-I977</f>
        <v>1920000</v>
      </c>
      <c r="L977" s="752">
        <v>0</v>
      </c>
      <c r="M977" s="752">
        <v>0</v>
      </c>
      <c r="O977" s="752">
        <v>0</v>
      </c>
      <c r="P977" s="752">
        <f>L977+H977</f>
        <v>1920000</v>
      </c>
      <c r="Q977" s="752">
        <f>M977+I977</f>
        <v>0</v>
      </c>
      <c r="S977" s="752">
        <f>P977-Q977</f>
        <v>1920000</v>
      </c>
      <c r="T977" s="84"/>
      <c r="X977" s="816">
        <v>3000000</v>
      </c>
      <c r="Z977" s="813">
        <f>H977-X977+Y977</f>
        <v>-1080000</v>
      </c>
      <c r="AA977" s="814">
        <v>3000000</v>
      </c>
      <c r="AB977" s="84">
        <f t="shared" si="169"/>
        <v>-4080000</v>
      </c>
      <c r="AE977" s="84">
        <f>H977-AA977</f>
        <v>-1080000</v>
      </c>
    </row>
    <row r="978" spans="1:31" ht="15" hidden="1" customHeight="1">
      <c r="A978" s="84"/>
      <c r="B978" s="84"/>
      <c r="C978" s="84"/>
      <c r="D978" s="84"/>
      <c r="F978" s="769">
        <v>426</v>
      </c>
      <c r="G978" s="770" t="s">
        <v>3785</v>
      </c>
      <c r="H978" s="750">
        <v>0</v>
      </c>
      <c r="I978" s="750">
        <v>0</v>
      </c>
      <c r="J978" s="751" t="e">
        <f>I978/H978</f>
        <v>#DIV/0!</v>
      </c>
      <c r="K978" s="750">
        <f>H978-I978</f>
        <v>0</v>
      </c>
      <c r="L978" s="752">
        <v>0</v>
      </c>
      <c r="M978" s="752">
        <v>0</v>
      </c>
      <c r="O978" s="752">
        <f>L978-M978</f>
        <v>0</v>
      </c>
      <c r="P978" s="752">
        <f t="shared" si="177"/>
        <v>0</v>
      </c>
      <c r="Q978" s="752">
        <f t="shared" si="177"/>
        <v>0</v>
      </c>
      <c r="R978" s="753" t="e">
        <f>Q978/P978</f>
        <v>#DIV/0!</v>
      </c>
      <c r="S978" s="752">
        <f>P978-Q978</f>
        <v>0</v>
      </c>
      <c r="T978" s="84"/>
      <c r="Z978" s="813">
        <f>H978-X978+Y978</f>
        <v>0</v>
      </c>
      <c r="AA978" s="814">
        <v>0</v>
      </c>
      <c r="AB978" s="84">
        <f t="shared" si="169"/>
        <v>0</v>
      </c>
    </row>
    <row r="979" spans="1:31" ht="15.75" hidden="1" customHeight="1" thickBot="1">
      <c r="A979" s="84"/>
      <c r="B979" s="84"/>
      <c r="C979" s="84"/>
      <c r="D979" s="84"/>
      <c r="F979" s="769">
        <v>512</v>
      </c>
      <c r="G979" s="770" t="s">
        <v>4130</v>
      </c>
      <c r="H979" s="750">
        <v>0</v>
      </c>
      <c r="I979" s="988">
        <v>0</v>
      </c>
      <c r="K979" s="750">
        <f>H979-I979</f>
        <v>0</v>
      </c>
      <c r="L979" s="752">
        <v>0</v>
      </c>
      <c r="M979" s="752">
        <v>0</v>
      </c>
      <c r="O979" s="752">
        <v>0</v>
      </c>
      <c r="P979" s="752">
        <f t="shared" si="177"/>
        <v>0</v>
      </c>
      <c r="Q979" s="752">
        <f t="shared" si="177"/>
        <v>0</v>
      </c>
      <c r="S979" s="752">
        <f>P979-Q979</f>
        <v>0</v>
      </c>
      <c r="T979" s="84"/>
      <c r="Z979" s="813">
        <f>H979-X979+Y979</f>
        <v>0</v>
      </c>
      <c r="AA979" s="814">
        <v>0</v>
      </c>
      <c r="AB979" s="84">
        <f t="shared" si="169"/>
        <v>0</v>
      </c>
    </row>
    <row r="980" spans="1:31">
      <c r="A980" s="84"/>
      <c r="B980" s="84"/>
      <c r="C980" s="84"/>
      <c r="D980" s="84"/>
      <c r="E980" s="771"/>
      <c r="F980" s="772"/>
      <c r="G980" s="773" t="s">
        <v>4737</v>
      </c>
      <c r="H980" s="774"/>
      <c r="I980" s="774"/>
      <c r="J980" s="775"/>
      <c r="K980" s="774"/>
      <c r="L980" s="776"/>
      <c r="M980" s="776"/>
      <c r="N980" s="777"/>
      <c r="O980" s="776"/>
      <c r="P980" s="776"/>
      <c r="Q980" s="776"/>
      <c r="R980" s="777"/>
      <c r="S980" s="860"/>
      <c r="T980" s="84"/>
      <c r="AB980" s="84">
        <f t="shared" si="169"/>
        <v>0</v>
      </c>
    </row>
    <row r="981" spans="1:31" ht="15.75" thickBot="1">
      <c r="A981" s="84"/>
      <c r="B981" s="84"/>
      <c r="C981" s="84"/>
      <c r="D981" s="84"/>
      <c r="E981" s="778"/>
      <c r="F981" s="779" t="s">
        <v>235</v>
      </c>
      <c r="G981" s="780" t="s">
        <v>236</v>
      </c>
      <c r="H981" s="781">
        <f>SUM(H975:H979)</f>
        <v>2560000</v>
      </c>
      <c r="I981" s="781">
        <f>SUM(I975:I979)</f>
        <v>0</v>
      </c>
      <c r="J981" s="782">
        <f>I981/H981</f>
        <v>0</v>
      </c>
      <c r="K981" s="781">
        <f>H981-I981</f>
        <v>2560000</v>
      </c>
      <c r="L981" s="783">
        <f>SUM(L975:L979)</f>
        <v>0</v>
      </c>
      <c r="M981" s="783">
        <f>SUM(M975:M979)</f>
        <v>0</v>
      </c>
      <c r="N981" s="784"/>
      <c r="O981" s="783">
        <f>L981-M981</f>
        <v>0</v>
      </c>
      <c r="P981" s="783">
        <f>L981+H981</f>
        <v>2560000</v>
      </c>
      <c r="Q981" s="783">
        <f>M981+I981</f>
        <v>0</v>
      </c>
      <c r="R981" s="784">
        <f>Q981/P981</f>
        <v>0</v>
      </c>
      <c r="S981" s="783">
        <f>P981-Q981</f>
        <v>2560000</v>
      </c>
      <c r="T981" s="84"/>
      <c r="AB981" s="84">
        <f t="shared" si="169"/>
        <v>0</v>
      </c>
    </row>
    <row r="982" spans="1:31" ht="15.75" thickBot="1">
      <c r="A982" s="84"/>
      <c r="B982" s="84"/>
      <c r="C982" s="84"/>
      <c r="D982" s="84"/>
      <c r="G982" s="785" t="s">
        <v>4738</v>
      </c>
      <c r="H982" s="786">
        <f>SUM(H981:H981)</f>
        <v>2560000</v>
      </c>
      <c r="I982" s="786">
        <f>SUM(I981:I981)</f>
        <v>0</v>
      </c>
      <c r="J982" s="787">
        <f>I982/H982</f>
        <v>0</v>
      </c>
      <c r="K982" s="786">
        <f>H982-I982</f>
        <v>2560000</v>
      </c>
      <c r="L982" s="788">
        <f>SUM(L981)</f>
        <v>0</v>
      </c>
      <c r="M982" s="788">
        <f>SUM(M981)</f>
        <v>0</v>
      </c>
      <c r="N982" s="789"/>
      <c r="O982" s="788">
        <f>L982-M982</f>
        <v>0</v>
      </c>
      <c r="P982" s="788">
        <f>L982+H982</f>
        <v>2560000</v>
      </c>
      <c r="Q982" s="788">
        <f>M982+I982</f>
        <v>0</v>
      </c>
      <c r="R982" s="789">
        <f>Q982/P982</f>
        <v>0</v>
      </c>
      <c r="S982" s="788">
        <f>P982-Q982</f>
        <v>2560000</v>
      </c>
      <c r="T982" s="84"/>
      <c r="AB982" s="84">
        <f t="shared" si="169"/>
        <v>0</v>
      </c>
    </row>
    <row r="983" spans="1:31" ht="28.5" collapsed="1">
      <c r="A983" s="84"/>
      <c r="B983" s="84"/>
      <c r="C983" s="84"/>
      <c r="D983" s="84"/>
      <c r="E983" s="771"/>
      <c r="F983" s="772"/>
      <c r="G983" s="790" t="s">
        <v>4739</v>
      </c>
      <c r="H983" s="791"/>
      <c r="I983" s="792"/>
      <c r="J983" s="793"/>
      <c r="K983" s="792"/>
      <c r="L983" s="794"/>
      <c r="M983" s="795"/>
      <c r="N983" s="796"/>
      <c r="O983" s="795"/>
      <c r="P983" s="795"/>
      <c r="Q983" s="795"/>
      <c r="R983" s="796"/>
      <c r="S983" s="861"/>
      <c r="T983" s="84"/>
      <c r="AB983" s="84">
        <f t="shared" si="169"/>
        <v>0</v>
      </c>
    </row>
    <row r="984" spans="1:31" ht="15.75" thickBot="1">
      <c r="A984" s="84"/>
      <c r="B984" s="84"/>
      <c r="C984" s="84"/>
      <c r="D984" s="84"/>
      <c r="E984" s="778"/>
      <c r="F984" s="779" t="s">
        <v>235</v>
      </c>
      <c r="G984" s="780" t="s">
        <v>236</v>
      </c>
      <c r="H984" s="781">
        <f>SUM(H981)</f>
        <v>2560000</v>
      </c>
      <c r="I984" s="781">
        <f>SUM(I981)</f>
        <v>0</v>
      </c>
      <c r="J984" s="782">
        <f>I984/H984</f>
        <v>0</v>
      </c>
      <c r="K984" s="781">
        <f>H984-I984</f>
        <v>2560000</v>
      </c>
      <c r="L984" s="783">
        <f>SUM(L981)</f>
        <v>0</v>
      </c>
      <c r="M984" s="783">
        <f>SUM(M981)</f>
        <v>0</v>
      </c>
      <c r="N984" s="784"/>
      <c r="O984" s="783">
        <f>L984-M984</f>
        <v>0</v>
      </c>
      <c r="P984" s="783">
        <f>L984+H984</f>
        <v>2560000</v>
      </c>
      <c r="Q984" s="783">
        <f>M984+I984</f>
        <v>0</v>
      </c>
      <c r="R984" s="784">
        <f>Q984/P984</f>
        <v>0</v>
      </c>
      <c r="S984" s="783">
        <f>P984-Q984</f>
        <v>2560000</v>
      </c>
      <c r="T984" s="84"/>
      <c r="AB984" s="84">
        <f t="shared" si="169"/>
        <v>0</v>
      </c>
    </row>
    <row r="985" spans="1:31" ht="15.75" collapsed="1" thickBot="1">
      <c r="A985" s="84"/>
      <c r="B985" s="84"/>
      <c r="C985" s="84"/>
      <c r="D985" s="84"/>
      <c r="G985" s="785" t="s">
        <v>4740</v>
      </c>
      <c r="H985" s="786">
        <f>SUM(H984:H984)</f>
        <v>2560000</v>
      </c>
      <c r="I985" s="786">
        <f>SUM(I984:I984)</f>
        <v>0</v>
      </c>
      <c r="J985" s="787">
        <f>I985/H985</f>
        <v>0</v>
      </c>
      <c r="K985" s="786">
        <f>H985-I985</f>
        <v>2560000</v>
      </c>
      <c r="L985" s="788">
        <v>0</v>
      </c>
      <c r="M985" s="788">
        <v>0</v>
      </c>
      <c r="N985" s="789"/>
      <c r="O985" s="788">
        <f>L985-M985</f>
        <v>0</v>
      </c>
      <c r="P985" s="788">
        <f>L985+H985</f>
        <v>2560000</v>
      </c>
      <c r="Q985" s="788">
        <f>M985+I985</f>
        <v>0</v>
      </c>
      <c r="R985" s="789">
        <f>Q985/P985</f>
        <v>0</v>
      </c>
      <c r="S985" s="788">
        <f>P985-Q985</f>
        <v>2560000</v>
      </c>
      <c r="T985" s="84"/>
      <c r="AB985" s="84">
        <f t="shared" si="169"/>
        <v>0</v>
      </c>
    </row>
    <row r="986" spans="1:31">
      <c r="A986" s="84"/>
      <c r="B986" s="84"/>
      <c r="C986" s="84"/>
      <c r="D986" s="84"/>
      <c r="G986" s="798"/>
      <c r="H986" s="799"/>
      <c r="I986" s="799"/>
      <c r="J986" s="800"/>
      <c r="K986" s="799"/>
      <c r="L986" s="801"/>
      <c r="M986" s="801"/>
      <c r="N986" s="802"/>
      <c r="O986" s="801"/>
      <c r="P986" s="801"/>
      <c r="Q986" s="801"/>
      <c r="R986" s="802"/>
      <c r="S986" s="801"/>
      <c r="T986" s="84"/>
      <c r="AB986" s="84">
        <f t="shared" si="169"/>
        <v>0</v>
      </c>
    </row>
    <row r="987" spans="1:31" ht="30" customHeight="1">
      <c r="C987" s="748" t="s">
        <v>4904</v>
      </c>
      <c r="D987" s="757"/>
      <c r="G987" s="852" t="s">
        <v>4050</v>
      </c>
      <c r="AB987" s="84">
        <f t="shared" si="169"/>
        <v>0</v>
      </c>
    </row>
    <row r="988" spans="1:31" s="955" customFormat="1">
      <c r="A988" s="754"/>
      <c r="B988" s="755"/>
      <c r="C988" s="951"/>
      <c r="D988" s="969" t="s">
        <v>3826</v>
      </c>
      <c r="E988" s="969"/>
      <c r="F988" s="970"/>
      <c r="G988" s="971" t="s">
        <v>175</v>
      </c>
      <c r="H988" s="761"/>
      <c r="I988" s="761"/>
      <c r="J988" s="762"/>
      <c r="K988" s="761"/>
      <c r="L988" s="763"/>
      <c r="M988" s="763"/>
      <c r="N988" s="764"/>
      <c r="O988" s="763"/>
      <c r="P988" s="763"/>
      <c r="Q988" s="763"/>
      <c r="R988" s="764"/>
      <c r="S988" s="953"/>
      <c r="T988" s="954"/>
      <c r="V988" s="956"/>
      <c r="W988" s="956"/>
      <c r="X988" s="816"/>
      <c r="Y988" s="817"/>
      <c r="Z988" s="813"/>
      <c r="AA988" s="814"/>
      <c r="AB988" s="955">
        <f t="shared" si="169"/>
        <v>0</v>
      </c>
    </row>
    <row r="989" spans="1:31" s="955" customFormat="1">
      <c r="A989" s="754"/>
      <c r="B989" s="755"/>
      <c r="C989" s="951"/>
      <c r="D989" s="969"/>
      <c r="E989" s="959" t="s">
        <v>5115</v>
      </c>
      <c r="F989" s="972">
        <v>421</v>
      </c>
      <c r="G989" s="974" t="s">
        <v>3777</v>
      </c>
      <c r="H989" s="761">
        <v>8000000</v>
      </c>
      <c r="I989" s="761">
        <v>6858740</v>
      </c>
      <c r="J989" s="762">
        <f>I989/H989</f>
        <v>0.85734250000000001</v>
      </c>
      <c r="K989" s="761">
        <f>H989-I989</f>
        <v>1141260</v>
      </c>
      <c r="L989" s="763">
        <v>0</v>
      </c>
      <c r="M989" s="763">
        <v>0</v>
      </c>
      <c r="N989" s="764"/>
      <c r="O989" s="763">
        <v>0</v>
      </c>
      <c r="P989" s="763">
        <f>H989+L989</f>
        <v>8000000</v>
      </c>
      <c r="Q989" s="763">
        <f>I989+M989</f>
        <v>6858740</v>
      </c>
      <c r="R989" s="764">
        <f>Q989/P989</f>
        <v>0.85734250000000001</v>
      </c>
      <c r="S989" s="953">
        <f>P989-Q989</f>
        <v>1141260</v>
      </c>
      <c r="T989" s="954"/>
      <c r="V989" s="956">
        <f>(784080+350000)+3548160</f>
        <v>4682240</v>
      </c>
      <c r="W989" s="956">
        <f>V989-H989</f>
        <v>-3317760</v>
      </c>
      <c r="X989" s="816"/>
      <c r="Y989" s="817">
        <v>415000</v>
      </c>
      <c r="Z989" s="813">
        <f>H989-X989+Y989</f>
        <v>8415000</v>
      </c>
      <c r="AA989" s="814">
        <v>4268880</v>
      </c>
      <c r="AB989" s="955">
        <f t="shared" si="169"/>
        <v>4146120</v>
      </c>
      <c r="AE989" s="955">
        <f>H989-AA989</f>
        <v>3731120</v>
      </c>
    </row>
    <row r="990" spans="1:31" s="955" customFormat="1" ht="30.75" thickBot="1">
      <c r="A990" s="754"/>
      <c r="B990" s="755"/>
      <c r="C990" s="951"/>
      <c r="D990" s="969"/>
      <c r="E990" s="959" t="s">
        <v>5319</v>
      </c>
      <c r="F990" s="972">
        <v>451</v>
      </c>
      <c r="G990" s="974" t="s">
        <v>4724</v>
      </c>
      <c r="H990" s="750">
        <v>1720000</v>
      </c>
      <c r="I990" s="750">
        <v>374498</v>
      </c>
      <c r="J990" s="751">
        <f>I990/H990</f>
        <v>0.2177313953488372</v>
      </c>
      <c r="K990" s="750">
        <f>H990-I990</f>
        <v>1345502</v>
      </c>
      <c r="L990" s="752">
        <v>0</v>
      </c>
      <c r="M990" s="752">
        <v>0</v>
      </c>
      <c r="N990" s="753"/>
      <c r="O990" s="752">
        <f>L990-M990</f>
        <v>0</v>
      </c>
      <c r="P990" s="752">
        <f>L990+H990</f>
        <v>1720000</v>
      </c>
      <c r="Q990" s="752">
        <f>M990+I990</f>
        <v>374498</v>
      </c>
      <c r="R990" s="753">
        <f>Q990/P990</f>
        <v>0.2177313953488372</v>
      </c>
      <c r="S990" s="752">
        <f>P990-Q990</f>
        <v>1345502</v>
      </c>
      <c r="T990" s="954"/>
      <c r="V990" s="956"/>
      <c r="W990" s="956"/>
      <c r="X990" s="816"/>
      <c r="Y990" s="817"/>
      <c r="Z990" s="813">
        <f>H990-X990+Y990</f>
        <v>1720000</v>
      </c>
      <c r="AA990" s="814">
        <v>773906</v>
      </c>
      <c r="AB990" s="955">
        <f t="shared" si="169"/>
        <v>946094</v>
      </c>
      <c r="AE990" s="955">
        <f>H990-AA990</f>
        <v>946094</v>
      </c>
    </row>
    <row r="991" spans="1:31" s="955" customFormat="1" ht="15.75" hidden="1" thickBot="1">
      <c r="A991" s="754"/>
      <c r="B991" s="755"/>
      <c r="C991" s="951"/>
      <c r="D991" s="969"/>
      <c r="E991" s="959" t="s">
        <v>5320</v>
      </c>
      <c r="F991" s="972">
        <v>512</v>
      </c>
      <c r="G991" s="974" t="s">
        <v>4130</v>
      </c>
      <c r="H991" s="750">
        <v>0</v>
      </c>
      <c r="I991" s="750">
        <v>1004400</v>
      </c>
      <c r="J991" s="751" t="e">
        <f>I991/H991</f>
        <v>#DIV/0!</v>
      </c>
      <c r="K991" s="750">
        <f>H991-I991</f>
        <v>-1004400</v>
      </c>
      <c r="L991" s="752">
        <v>0</v>
      </c>
      <c r="M991" s="752">
        <v>0</v>
      </c>
      <c r="N991" s="753"/>
      <c r="O991" s="752">
        <f>L991-M991</f>
        <v>0</v>
      </c>
      <c r="P991" s="752">
        <f>L991+H991</f>
        <v>0</v>
      </c>
      <c r="Q991" s="752">
        <f>M991+I991</f>
        <v>1004400</v>
      </c>
      <c r="R991" s="753" t="e">
        <f>Q991/P991</f>
        <v>#DIV/0!</v>
      </c>
      <c r="S991" s="752">
        <f>P991-Q991</f>
        <v>-1004400</v>
      </c>
      <c r="T991" s="954"/>
      <c r="V991" s="956"/>
      <c r="W991" s="956"/>
      <c r="X991" s="816"/>
      <c r="Y991" s="817"/>
      <c r="Z991" s="813">
        <f>H991-X991+Y991</f>
        <v>0</v>
      </c>
      <c r="AA991" s="814">
        <v>520800</v>
      </c>
      <c r="AB991" s="955">
        <f t="shared" si="169"/>
        <v>-520800</v>
      </c>
      <c r="AE991" s="955">
        <f>H991-AA991</f>
        <v>-520800</v>
      </c>
    </row>
    <row r="992" spans="1:31">
      <c r="A992" s="84"/>
      <c r="B992" s="84"/>
      <c r="C992" s="84"/>
      <c r="D992" s="84"/>
      <c r="E992" s="771"/>
      <c r="F992" s="772"/>
      <c r="G992" s="773" t="s">
        <v>4906</v>
      </c>
      <c r="H992" s="774"/>
      <c r="I992" s="774"/>
      <c r="J992" s="775"/>
      <c r="K992" s="774"/>
      <c r="L992" s="776"/>
      <c r="M992" s="776"/>
      <c r="N992" s="777"/>
      <c r="O992" s="776"/>
      <c r="P992" s="776"/>
      <c r="Q992" s="776"/>
      <c r="R992" s="777"/>
      <c r="S992" s="860"/>
      <c r="T992" s="84"/>
      <c r="AB992" s="84">
        <f t="shared" si="169"/>
        <v>0</v>
      </c>
    </row>
    <row r="993" spans="1:28" ht="15.75" thickBot="1">
      <c r="A993" s="84"/>
      <c r="B993" s="84"/>
      <c r="C993" s="84"/>
      <c r="D993" s="84"/>
      <c r="E993" s="778"/>
      <c r="F993" s="779" t="s">
        <v>235</v>
      </c>
      <c r="G993" s="780" t="s">
        <v>236</v>
      </c>
      <c r="H993" s="781">
        <f>SUM(H989:H991)</f>
        <v>9720000</v>
      </c>
      <c r="I993" s="781">
        <f>SUM(I989:I991)</f>
        <v>8237638</v>
      </c>
      <c r="J993" s="782">
        <f>I993/H993</f>
        <v>0.84749362139917694</v>
      </c>
      <c r="K993" s="781">
        <f>H993-I993</f>
        <v>1482362</v>
      </c>
      <c r="L993" s="783">
        <f>SUM(L989:L991)</f>
        <v>0</v>
      </c>
      <c r="M993" s="783">
        <f>SUM(M989:M991)</f>
        <v>0</v>
      </c>
      <c r="N993" s="784"/>
      <c r="O993" s="783">
        <f>L993-M993</f>
        <v>0</v>
      </c>
      <c r="P993" s="783">
        <f>L993+H993</f>
        <v>9720000</v>
      </c>
      <c r="Q993" s="783">
        <f>M993+I993</f>
        <v>8237638</v>
      </c>
      <c r="R993" s="784">
        <f>Q993/P993</f>
        <v>0.84749362139917694</v>
      </c>
      <c r="S993" s="783">
        <f>P993-Q993</f>
        <v>1482362</v>
      </c>
      <c r="T993" s="84"/>
      <c r="AB993" s="84">
        <f t="shared" si="169"/>
        <v>0</v>
      </c>
    </row>
    <row r="994" spans="1:28" ht="15.75" thickBot="1">
      <c r="A994" s="84"/>
      <c r="B994" s="84"/>
      <c r="C994" s="84"/>
      <c r="D994" s="84"/>
      <c r="G994" s="785" t="s">
        <v>4907</v>
      </c>
      <c r="H994" s="786">
        <f>SUM(H993:H993)</f>
        <v>9720000</v>
      </c>
      <c r="I994" s="786">
        <f>SUM(I993:I993)</f>
        <v>8237638</v>
      </c>
      <c r="J994" s="787">
        <f>I994/H994</f>
        <v>0.84749362139917694</v>
      </c>
      <c r="K994" s="786">
        <f>H994-I994</f>
        <v>1482362</v>
      </c>
      <c r="L994" s="788">
        <f>SUM(L993)</f>
        <v>0</v>
      </c>
      <c r="M994" s="788">
        <f>SUM(M993)</f>
        <v>0</v>
      </c>
      <c r="N994" s="789"/>
      <c r="O994" s="788">
        <f>L994-M994</f>
        <v>0</v>
      </c>
      <c r="P994" s="788">
        <f>L994+H994</f>
        <v>9720000</v>
      </c>
      <c r="Q994" s="788">
        <f>M994+I994</f>
        <v>8237638</v>
      </c>
      <c r="R994" s="789">
        <f>Q994/P994</f>
        <v>0.84749362139917694</v>
      </c>
      <c r="S994" s="788">
        <f>P994-Q994</f>
        <v>1482362</v>
      </c>
      <c r="T994" s="84"/>
      <c r="AB994" s="84">
        <f t="shared" si="169"/>
        <v>0</v>
      </c>
    </row>
    <row r="995" spans="1:28" ht="28.5" collapsed="1">
      <c r="A995" s="84"/>
      <c r="B995" s="84"/>
      <c r="C995" s="84"/>
      <c r="D995" s="84"/>
      <c r="E995" s="771"/>
      <c r="F995" s="772"/>
      <c r="G995" s="790" t="s">
        <v>4908</v>
      </c>
      <c r="H995" s="791"/>
      <c r="I995" s="792"/>
      <c r="J995" s="793"/>
      <c r="K995" s="792"/>
      <c r="L995" s="794"/>
      <c r="M995" s="795"/>
      <c r="N995" s="796"/>
      <c r="O995" s="795"/>
      <c r="P995" s="795"/>
      <c r="Q995" s="795"/>
      <c r="R995" s="796"/>
      <c r="S995" s="861"/>
      <c r="T995" s="84"/>
      <c r="AB995" s="84">
        <f t="shared" si="169"/>
        <v>0</v>
      </c>
    </row>
    <row r="996" spans="1:28" ht="15.75" thickBot="1">
      <c r="A996" s="84"/>
      <c r="B996" s="84"/>
      <c r="C996" s="84"/>
      <c r="D996" s="84"/>
      <c r="E996" s="778"/>
      <c r="F996" s="779" t="s">
        <v>235</v>
      </c>
      <c r="G996" s="780" t="s">
        <v>236</v>
      </c>
      <c r="H996" s="781">
        <f>SUM(H993)</f>
        <v>9720000</v>
      </c>
      <c r="I996" s="781">
        <f>SUM(I993)</f>
        <v>8237638</v>
      </c>
      <c r="J996" s="782">
        <f>I996/H996</f>
        <v>0.84749362139917694</v>
      </c>
      <c r="K996" s="781">
        <f>H996-I996</f>
        <v>1482362</v>
      </c>
      <c r="L996" s="783">
        <f>SUM(L993)</f>
        <v>0</v>
      </c>
      <c r="M996" s="783">
        <f>SUM(M993)</f>
        <v>0</v>
      </c>
      <c r="N996" s="784"/>
      <c r="O996" s="783">
        <f>L996-M996</f>
        <v>0</v>
      </c>
      <c r="P996" s="783">
        <f>L996+H996</f>
        <v>9720000</v>
      </c>
      <c r="Q996" s="783">
        <f>M996+I996</f>
        <v>8237638</v>
      </c>
      <c r="R996" s="784">
        <f>Q996/P996</f>
        <v>0.84749362139917694</v>
      </c>
      <c r="S996" s="783">
        <f>P996-Q996</f>
        <v>1482362</v>
      </c>
      <c r="T996" s="84"/>
      <c r="AB996" s="84">
        <f t="shared" si="169"/>
        <v>0</v>
      </c>
    </row>
    <row r="997" spans="1:28" ht="15.75" collapsed="1" thickBot="1">
      <c r="A997" s="84"/>
      <c r="B997" s="84"/>
      <c r="C997" s="84"/>
      <c r="D997" s="84"/>
      <c r="G997" s="785" t="s">
        <v>4909</v>
      </c>
      <c r="H997" s="786">
        <f>SUM(H996:H996)</f>
        <v>9720000</v>
      </c>
      <c r="I997" s="786">
        <f>SUM(I996:I996)</f>
        <v>8237638</v>
      </c>
      <c r="J997" s="787">
        <f>I997/H997</f>
        <v>0.84749362139917694</v>
      </c>
      <c r="K997" s="786">
        <f>H997-I997</f>
        <v>1482362</v>
      </c>
      <c r="L997" s="788">
        <v>0</v>
      </c>
      <c r="M997" s="788">
        <v>0</v>
      </c>
      <c r="N997" s="789"/>
      <c r="O997" s="788">
        <f>L997-M997</f>
        <v>0</v>
      </c>
      <c r="P997" s="788">
        <f>L997+H997</f>
        <v>9720000</v>
      </c>
      <c r="Q997" s="788">
        <f>M997+I997</f>
        <v>8237638</v>
      </c>
      <c r="R997" s="789">
        <f>Q997/P997</f>
        <v>0.84749362139917694</v>
      </c>
      <c r="S997" s="788">
        <f>P997-Q997</f>
        <v>1482362</v>
      </c>
      <c r="T997" s="84"/>
      <c r="AB997" s="84">
        <f t="shared" si="169"/>
        <v>0</v>
      </c>
    </row>
    <row r="998" spans="1:28">
      <c r="A998" s="84"/>
      <c r="B998" s="84"/>
      <c r="C998" s="84"/>
      <c r="D998" s="84"/>
      <c r="G998" s="798"/>
      <c r="H998" s="799"/>
      <c r="I998" s="799"/>
      <c r="J998" s="800"/>
      <c r="K998" s="799"/>
      <c r="L998" s="801"/>
      <c r="M998" s="801"/>
      <c r="N998" s="802"/>
      <c r="O998" s="801"/>
      <c r="P998" s="801"/>
      <c r="Q998" s="801"/>
      <c r="R998" s="802"/>
      <c r="S998" s="801"/>
      <c r="T998" s="84"/>
    </row>
    <row r="999" spans="1:28">
      <c r="C999" s="748" t="s">
        <v>5494</v>
      </c>
      <c r="D999" s="757"/>
      <c r="G999" s="852" t="s">
        <v>5495</v>
      </c>
      <c r="Q999" s="801"/>
      <c r="R999" s="802"/>
      <c r="S999" s="801"/>
      <c r="T999" s="84"/>
    </row>
    <row r="1000" spans="1:28" ht="30">
      <c r="A1000" s="754"/>
      <c r="B1000" s="755"/>
      <c r="C1000" s="951"/>
      <c r="D1000" s="969" t="s">
        <v>3960</v>
      </c>
      <c r="E1000" s="969"/>
      <c r="F1000" s="970"/>
      <c r="G1000" s="971" t="s">
        <v>180</v>
      </c>
      <c r="H1000" s="761"/>
      <c r="I1000" s="761"/>
      <c r="J1000" s="762"/>
      <c r="K1000" s="761"/>
      <c r="L1000" s="763"/>
      <c r="M1000" s="763"/>
      <c r="N1000" s="764"/>
      <c r="O1000" s="763"/>
      <c r="P1000" s="763"/>
      <c r="Q1000" s="801"/>
      <c r="R1000" s="802"/>
      <c r="S1000" s="801"/>
      <c r="T1000" s="84"/>
    </row>
    <row r="1001" spans="1:28" ht="15.75" thickBot="1">
      <c r="A1001" s="754"/>
      <c r="B1001" s="755"/>
      <c r="C1001" s="951"/>
      <c r="D1001" s="969" t="s">
        <v>5496</v>
      </c>
      <c r="E1001" s="959" t="s">
        <v>5497</v>
      </c>
      <c r="F1001" s="972">
        <v>424</v>
      </c>
      <c r="G1001" s="974" t="s">
        <v>3781</v>
      </c>
      <c r="H1001" s="761">
        <v>0</v>
      </c>
      <c r="I1001" s="761">
        <v>6858740</v>
      </c>
      <c r="J1001" s="762" t="e">
        <f>I1001/H1001</f>
        <v>#DIV/0!</v>
      </c>
      <c r="K1001" s="761">
        <f>H1001-I1001</f>
        <v>-6858740</v>
      </c>
      <c r="L1001" s="763">
        <v>1800000</v>
      </c>
      <c r="M1001" s="763">
        <v>0</v>
      </c>
      <c r="N1001" s="764"/>
      <c r="O1001" s="763">
        <v>0</v>
      </c>
      <c r="P1001" s="763">
        <f>H1001+L1001</f>
        <v>1800000</v>
      </c>
      <c r="Q1001" s="801"/>
      <c r="R1001" s="802"/>
      <c r="S1001" s="801"/>
      <c r="T1001" s="84"/>
    </row>
    <row r="1002" spans="1:28" ht="30" hidden="1">
      <c r="A1002" s="754"/>
      <c r="B1002" s="755"/>
      <c r="C1002" s="951"/>
      <c r="D1002" s="969"/>
      <c r="E1002" s="959" t="s">
        <v>5319</v>
      </c>
      <c r="F1002" s="972">
        <v>451</v>
      </c>
      <c r="G1002" s="974" t="s">
        <v>4724</v>
      </c>
      <c r="H1002" s="750">
        <v>0</v>
      </c>
      <c r="I1002" s="750">
        <v>374498</v>
      </c>
      <c r="J1002" s="751" t="e">
        <f>I1002/H1002</f>
        <v>#DIV/0!</v>
      </c>
      <c r="K1002" s="750">
        <f>H1002-I1002</f>
        <v>-374498</v>
      </c>
      <c r="L1002" s="752">
        <v>0</v>
      </c>
      <c r="M1002" s="752">
        <v>0</v>
      </c>
      <c r="O1002" s="752">
        <f>L1002-M1002</f>
        <v>0</v>
      </c>
      <c r="P1002" s="752">
        <f>L1002+H1002</f>
        <v>0</v>
      </c>
      <c r="Q1002" s="801"/>
      <c r="R1002" s="802"/>
      <c r="S1002" s="801"/>
      <c r="T1002" s="84"/>
    </row>
    <row r="1003" spans="1:28" ht="15.75" hidden="1" thickBot="1">
      <c r="A1003" s="754"/>
      <c r="B1003" s="755"/>
      <c r="C1003" s="951"/>
      <c r="D1003" s="969"/>
      <c r="E1003" s="959" t="s">
        <v>5320</v>
      </c>
      <c r="F1003" s="972">
        <v>512</v>
      </c>
      <c r="G1003" s="974" t="s">
        <v>4130</v>
      </c>
      <c r="H1003" s="750">
        <v>0</v>
      </c>
      <c r="I1003" s="750">
        <v>1004400</v>
      </c>
      <c r="J1003" s="751" t="e">
        <f>I1003/H1003</f>
        <v>#DIV/0!</v>
      </c>
      <c r="K1003" s="750">
        <f>H1003-I1003</f>
        <v>-1004400</v>
      </c>
      <c r="L1003" s="752">
        <v>0</v>
      </c>
      <c r="M1003" s="752">
        <v>0</v>
      </c>
      <c r="O1003" s="752">
        <f>L1003-M1003</f>
        <v>0</v>
      </c>
      <c r="P1003" s="752">
        <f>L1003+H1003</f>
        <v>0</v>
      </c>
      <c r="Q1003" s="801"/>
      <c r="R1003" s="802"/>
      <c r="S1003" s="801"/>
      <c r="T1003" s="84"/>
    </row>
    <row r="1004" spans="1:28">
      <c r="A1004" s="84"/>
      <c r="B1004" s="84"/>
      <c r="C1004" s="84"/>
      <c r="D1004" s="84"/>
      <c r="E1004" s="771"/>
      <c r="F1004" s="772"/>
      <c r="G1004" s="773" t="s">
        <v>5498</v>
      </c>
      <c r="H1004" s="774"/>
      <c r="I1004" s="774"/>
      <c r="J1004" s="775"/>
      <c r="K1004" s="774"/>
      <c r="L1004" s="776"/>
      <c r="M1004" s="776"/>
      <c r="N1004" s="777"/>
      <c r="O1004" s="776"/>
      <c r="P1004" s="776"/>
      <c r="Q1004" s="801"/>
      <c r="R1004" s="802"/>
      <c r="S1004" s="801"/>
      <c r="T1004" s="84"/>
    </row>
    <row r="1005" spans="1:28">
      <c r="A1005" s="84"/>
      <c r="B1005" s="84"/>
      <c r="C1005" s="84"/>
      <c r="D1005" s="84"/>
      <c r="E1005" s="778"/>
      <c r="F1005" s="804" t="s">
        <v>247</v>
      </c>
      <c r="G1005" s="780" t="s">
        <v>4695</v>
      </c>
      <c r="H1005" s="781">
        <f>SUM(H1001:H1003)</f>
        <v>0</v>
      </c>
      <c r="I1005" s="781">
        <f>SUM(I1001:I1003)</f>
        <v>8237638</v>
      </c>
      <c r="J1005" s="782" t="e">
        <f>I1005/H1005</f>
        <v>#DIV/0!</v>
      </c>
      <c r="K1005" s="781">
        <f>H1005-I1005</f>
        <v>-8237638</v>
      </c>
      <c r="L1005" s="783">
        <v>1200000</v>
      </c>
      <c r="M1005" s="783">
        <f>SUM(M1001:M1003)</f>
        <v>0</v>
      </c>
      <c r="N1005" s="784"/>
      <c r="O1005" s="783">
        <f>L1005-M1005</f>
        <v>1200000</v>
      </c>
      <c r="P1005" s="783">
        <f>L1005+H1005</f>
        <v>1200000</v>
      </c>
      <c r="Q1005" s="801"/>
      <c r="R1005" s="802"/>
      <c r="S1005" s="801"/>
      <c r="T1005" s="84"/>
    </row>
    <row r="1006" spans="1:28" ht="30.75" thickBot="1">
      <c r="A1006" s="84"/>
      <c r="B1006" s="84"/>
      <c r="C1006" s="84"/>
      <c r="D1006" s="84"/>
      <c r="E1006" s="778"/>
      <c r="F1006" s="779">
        <v>13</v>
      </c>
      <c r="G1006" s="780" t="s">
        <v>5499</v>
      </c>
      <c r="H1006" s="781"/>
      <c r="I1006" s="781"/>
      <c r="J1006" s="782"/>
      <c r="K1006" s="781"/>
      <c r="L1006" s="783">
        <v>600000</v>
      </c>
      <c r="M1006" s="783"/>
      <c r="N1006" s="784"/>
      <c r="O1006" s="783"/>
      <c r="P1006" s="783">
        <f>L1006</f>
        <v>600000</v>
      </c>
      <c r="Q1006" s="801"/>
      <c r="R1006" s="802"/>
      <c r="S1006" s="801"/>
      <c r="T1006" s="84"/>
    </row>
    <row r="1007" spans="1:28" ht="15.75" thickBot="1">
      <c r="A1007" s="84"/>
      <c r="B1007" s="84"/>
      <c r="C1007" s="84"/>
      <c r="D1007" s="84"/>
      <c r="G1007" s="785" t="s">
        <v>4907</v>
      </c>
      <c r="H1007" s="786">
        <f>SUM(H1005:H1005)</f>
        <v>0</v>
      </c>
      <c r="I1007" s="786">
        <f>SUM(I1005:I1005)</f>
        <v>8237638</v>
      </c>
      <c r="J1007" s="787" t="e">
        <f>I1007/H1007</f>
        <v>#DIV/0!</v>
      </c>
      <c r="K1007" s="786">
        <f>H1007-I1007</f>
        <v>-8237638</v>
      </c>
      <c r="L1007" s="788">
        <f>SUM(L1005:L1006)</f>
        <v>1800000</v>
      </c>
      <c r="M1007" s="788">
        <f>SUM(M1005)</f>
        <v>0</v>
      </c>
      <c r="N1007" s="789"/>
      <c r="O1007" s="788">
        <f>L1007-M1007</f>
        <v>1800000</v>
      </c>
      <c r="P1007" s="788">
        <f>L1007+H1007</f>
        <v>1800000</v>
      </c>
      <c r="Q1007" s="801"/>
      <c r="R1007" s="802"/>
      <c r="S1007" s="801"/>
      <c r="T1007" s="84"/>
    </row>
    <row r="1008" spans="1:28">
      <c r="A1008" s="84"/>
      <c r="B1008" s="84"/>
      <c r="C1008" s="84"/>
      <c r="D1008" s="84"/>
      <c r="E1008" s="771"/>
      <c r="F1008" s="772"/>
      <c r="G1008" s="790" t="s">
        <v>5500</v>
      </c>
      <c r="H1008" s="791"/>
      <c r="I1008" s="792"/>
      <c r="J1008" s="793"/>
      <c r="K1008" s="792"/>
      <c r="L1008" s="794"/>
      <c r="M1008" s="795"/>
      <c r="N1008" s="796"/>
      <c r="O1008" s="795"/>
      <c r="P1008" s="795"/>
      <c r="Q1008" s="801"/>
      <c r="R1008" s="802"/>
      <c r="S1008" s="801"/>
      <c r="T1008" s="84"/>
    </row>
    <row r="1009" spans="1:31">
      <c r="A1009" s="84"/>
      <c r="B1009" s="84"/>
      <c r="C1009" s="84"/>
      <c r="D1009" s="84"/>
      <c r="E1009" s="778"/>
      <c r="F1009" s="804" t="s">
        <v>247</v>
      </c>
      <c r="G1009" s="780" t="s">
        <v>4695</v>
      </c>
      <c r="H1009" s="781">
        <f>SUM(H1005:H1007)</f>
        <v>0</v>
      </c>
      <c r="I1009" s="781">
        <f>SUM(I1005:I1007)</f>
        <v>16475276</v>
      </c>
      <c r="J1009" s="782" t="e">
        <f>I1009/H1009</f>
        <v>#DIV/0!</v>
      </c>
      <c r="K1009" s="781">
        <f>H1009-I1009</f>
        <v>-16475276</v>
      </c>
      <c r="L1009" s="783">
        <v>1200000</v>
      </c>
      <c r="M1009" s="783">
        <f>SUM(M1005:M1007)</f>
        <v>0</v>
      </c>
      <c r="N1009" s="784"/>
      <c r="O1009" s="783">
        <f>L1009-M1009</f>
        <v>1200000</v>
      </c>
      <c r="P1009" s="783">
        <f>L1009+H1009</f>
        <v>1200000</v>
      </c>
      <c r="Q1009" s="801"/>
      <c r="R1009" s="802"/>
      <c r="S1009" s="801"/>
      <c r="T1009" s="84"/>
    </row>
    <row r="1010" spans="1:31" ht="30.75" thickBot="1">
      <c r="A1010" s="84"/>
      <c r="B1010" s="84"/>
      <c r="C1010" s="84"/>
      <c r="D1010" s="84"/>
      <c r="E1010" s="778"/>
      <c r="F1010" s="779">
        <v>13</v>
      </c>
      <c r="G1010" s="780" t="s">
        <v>5499</v>
      </c>
      <c r="H1010" s="781"/>
      <c r="I1010" s="781"/>
      <c r="J1010" s="782"/>
      <c r="K1010" s="781"/>
      <c r="L1010" s="783">
        <v>600000</v>
      </c>
      <c r="M1010" s="783"/>
      <c r="N1010" s="784"/>
      <c r="O1010" s="783"/>
      <c r="P1010" s="783">
        <f>L1010</f>
        <v>600000</v>
      </c>
      <c r="Q1010" s="801"/>
      <c r="R1010" s="802"/>
      <c r="S1010" s="801"/>
      <c r="T1010" s="84"/>
    </row>
    <row r="1011" spans="1:31" ht="15.75" thickBot="1">
      <c r="A1011" s="84"/>
      <c r="B1011" s="84"/>
      <c r="C1011" s="84"/>
      <c r="D1011" s="84"/>
      <c r="G1011" s="785" t="s">
        <v>5501</v>
      </c>
      <c r="H1011" s="786">
        <f>SUM(H1009:H1009)</f>
        <v>0</v>
      </c>
      <c r="I1011" s="786">
        <f>SUM(I1009:I1009)</f>
        <v>16475276</v>
      </c>
      <c r="J1011" s="787" t="e">
        <f>I1011/H1011</f>
        <v>#DIV/0!</v>
      </c>
      <c r="K1011" s="786">
        <f>H1011-I1011</f>
        <v>-16475276</v>
      </c>
      <c r="L1011" s="788">
        <f>L1009+L1010</f>
        <v>1800000</v>
      </c>
      <c r="M1011" s="788">
        <v>0</v>
      </c>
      <c r="N1011" s="789"/>
      <c r="O1011" s="788">
        <f>L1011-M1011</f>
        <v>1800000</v>
      </c>
      <c r="P1011" s="788">
        <f>L1011+H1011</f>
        <v>1800000</v>
      </c>
      <c r="Q1011" s="801"/>
      <c r="R1011" s="802"/>
      <c r="S1011" s="801"/>
      <c r="T1011" s="84"/>
    </row>
    <row r="1012" spans="1:31">
      <c r="A1012" s="84"/>
      <c r="B1012" s="84"/>
      <c r="C1012" s="84"/>
      <c r="D1012" s="84"/>
      <c r="G1012" s="798"/>
      <c r="H1012" s="799"/>
      <c r="I1012" s="799"/>
      <c r="J1012" s="800"/>
      <c r="K1012" s="799"/>
      <c r="L1012" s="801"/>
      <c r="M1012" s="801"/>
      <c r="N1012" s="802"/>
      <c r="O1012" s="801"/>
      <c r="P1012" s="801"/>
      <c r="Q1012" s="801"/>
      <c r="R1012" s="802"/>
      <c r="S1012" s="801"/>
      <c r="T1012" s="84"/>
    </row>
    <row r="1013" spans="1:31">
      <c r="A1013" s="84"/>
      <c r="B1013" s="84"/>
      <c r="C1013" s="84"/>
      <c r="D1013" s="84"/>
      <c r="G1013" s="798"/>
      <c r="H1013" s="799"/>
      <c r="I1013" s="799"/>
      <c r="J1013" s="800"/>
      <c r="K1013" s="799"/>
      <c r="L1013" s="801"/>
      <c r="M1013" s="801"/>
      <c r="N1013" s="802"/>
      <c r="O1013" s="801"/>
      <c r="P1013" s="801"/>
      <c r="Q1013" s="801"/>
      <c r="R1013" s="802"/>
      <c r="S1013" s="801"/>
      <c r="T1013" s="84"/>
      <c r="AB1013" s="84">
        <f t="shared" si="169"/>
        <v>0</v>
      </c>
    </row>
    <row r="1014" spans="1:31">
      <c r="E1014" s="771"/>
      <c r="F1014" s="772"/>
      <c r="G1014" s="805" t="s">
        <v>4742</v>
      </c>
      <c r="H1014" s="806"/>
      <c r="I1014" s="806"/>
      <c r="J1014" s="807"/>
      <c r="K1014" s="806"/>
      <c r="L1014" s="808"/>
      <c r="M1014" s="808"/>
      <c r="N1014" s="809"/>
      <c r="O1014" s="808"/>
      <c r="P1014" s="808"/>
      <c r="Q1014" s="808"/>
      <c r="R1014" s="809"/>
      <c r="S1014" s="863"/>
      <c r="AB1014" s="84">
        <f t="shared" si="169"/>
        <v>0</v>
      </c>
    </row>
    <row r="1015" spans="1:31" ht="15.75" thickBot="1">
      <c r="E1015" s="778"/>
      <c r="F1015" s="779" t="s">
        <v>235</v>
      </c>
      <c r="G1015" s="780" t="s">
        <v>236</v>
      </c>
      <c r="H1015" s="781">
        <f>H996+H984</f>
        <v>12280000</v>
      </c>
      <c r="I1015" s="781">
        <f>I996+I984</f>
        <v>8237638</v>
      </c>
      <c r="J1015" s="782">
        <f>I1015/H1015</f>
        <v>0.6708174267100977</v>
      </c>
      <c r="K1015" s="781">
        <f>H1015-I1015</f>
        <v>4042362</v>
      </c>
      <c r="L1015" s="783">
        <f>L1011</f>
        <v>1800000</v>
      </c>
      <c r="M1015" s="783">
        <v>0</v>
      </c>
      <c r="N1015" s="784"/>
      <c r="O1015" s="783">
        <f>L1015-M1015</f>
        <v>1800000</v>
      </c>
      <c r="P1015" s="783">
        <f>L1015+H1015</f>
        <v>14080000</v>
      </c>
      <c r="Q1015" s="783">
        <f>M1015+I1015</f>
        <v>8237638</v>
      </c>
      <c r="R1015" s="784">
        <f>Q1015/P1015</f>
        <v>0.58505951704545456</v>
      </c>
      <c r="S1015" s="783">
        <f>P1015-Q1015</f>
        <v>5842362</v>
      </c>
      <c r="AB1015" s="84">
        <f t="shared" si="169"/>
        <v>0</v>
      </c>
    </row>
    <row r="1016" spans="1:31" ht="15.75" thickBot="1">
      <c r="G1016" s="785" t="s">
        <v>4743</v>
      </c>
      <c r="H1016" s="786">
        <f>SUM(H1015)</f>
        <v>12280000</v>
      </c>
      <c r="I1016" s="786">
        <f>SUM(I1015)</f>
        <v>8237638</v>
      </c>
      <c r="J1016" s="787">
        <f>SUM(J1015)</f>
        <v>0.6708174267100977</v>
      </c>
      <c r="K1016" s="786">
        <f>SUM(K1015)</f>
        <v>4042362</v>
      </c>
      <c r="L1016" s="788">
        <f>L1015</f>
        <v>1800000</v>
      </c>
      <c r="M1016" s="788">
        <v>0</v>
      </c>
      <c r="N1016" s="789"/>
      <c r="O1016" s="788">
        <f>L1016-M1016</f>
        <v>1800000</v>
      </c>
      <c r="P1016" s="788">
        <f>L1016+H1016</f>
        <v>14080000</v>
      </c>
      <c r="Q1016" s="788">
        <f>M1016+I1016</f>
        <v>8237638</v>
      </c>
      <c r="R1016" s="789">
        <f>Q1016/P1016</f>
        <v>0.58505951704545456</v>
      </c>
      <c r="S1016" s="788">
        <f>P1016-Q1016</f>
        <v>5842362</v>
      </c>
      <c r="AB1016" s="84">
        <f t="shared" si="169"/>
        <v>0</v>
      </c>
    </row>
    <row r="1017" spans="1:31">
      <c r="G1017" s="798"/>
      <c r="H1017" s="799"/>
      <c r="I1017" s="799"/>
      <c r="J1017" s="800"/>
      <c r="K1017" s="799"/>
      <c r="L1017" s="801"/>
      <c r="M1017" s="801"/>
      <c r="N1017" s="802"/>
      <c r="O1017" s="801"/>
      <c r="P1017" s="801"/>
      <c r="Q1017" s="801"/>
      <c r="R1017" s="802"/>
      <c r="S1017" s="801"/>
      <c r="AB1017" s="84">
        <f t="shared" si="169"/>
        <v>0</v>
      </c>
    </row>
    <row r="1018" spans="1:31">
      <c r="C1018" s="748" t="s">
        <v>3587</v>
      </c>
      <c r="G1018" s="852" t="s">
        <v>5413</v>
      </c>
      <c r="T1018" s="84"/>
      <c r="AB1018" s="84">
        <f t="shared" si="169"/>
        <v>0</v>
      </c>
    </row>
    <row r="1019" spans="1:31" ht="28.5">
      <c r="C1019" s="748" t="s">
        <v>4167</v>
      </c>
      <c r="D1019" s="757"/>
      <c r="G1019" s="852" t="s">
        <v>5455</v>
      </c>
      <c r="T1019" s="84"/>
      <c r="AB1019" s="84">
        <f t="shared" si="169"/>
        <v>0</v>
      </c>
    </row>
    <row r="1020" spans="1:31">
      <c r="C1020" s="748"/>
      <c r="D1020" s="765">
        <v>912</v>
      </c>
      <c r="E1020" s="766"/>
      <c r="F1020" s="765"/>
      <c r="G1020" s="767" t="s">
        <v>216</v>
      </c>
      <c r="T1020" s="84"/>
      <c r="AB1020" s="84">
        <f t="shared" si="169"/>
        <v>0</v>
      </c>
    </row>
    <row r="1021" spans="1:31" ht="15.75" thickBot="1">
      <c r="A1021" s="84"/>
      <c r="B1021" s="84"/>
      <c r="C1021" s="84"/>
      <c r="D1021" s="84"/>
      <c r="E1021" s="747" t="s">
        <v>5320</v>
      </c>
      <c r="F1021" s="769">
        <v>463</v>
      </c>
      <c r="G1021" s="770" t="s">
        <v>4732</v>
      </c>
      <c r="H1021" s="750">
        <v>25000000</v>
      </c>
      <c r="I1021" s="750">
        <v>11563179.230000008</v>
      </c>
      <c r="J1021" s="751">
        <f>I1021/H1021</f>
        <v>0.46252716920000031</v>
      </c>
      <c r="K1021" s="750">
        <f>H1021-I1021</f>
        <v>13436820.769999992</v>
      </c>
      <c r="L1021" s="752">
        <v>0</v>
      </c>
      <c r="M1021" s="752">
        <v>0</v>
      </c>
      <c r="O1021" s="752">
        <f>L1021-M1021</f>
        <v>0</v>
      </c>
      <c r="P1021" s="752">
        <f>L1021+H1021</f>
        <v>25000000</v>
      </c>
      <c r="Q1021" s="752">
        <f>M1021+I1021</f>
        <v>11563179.230000008</v>
      </c>
      <c r="R1021" s="753">
        <f>Q1021/P1021</f>
        <v>0.46252716920000031</v>
      </c>
      <c r="S1021" s="752">
        <f>P1021-Q1021</f>
        <v>13436820.769999992</v>
      </c>
      <c r="T1021" s="84"/>
      <c r="Y1021" s="817">
        <v>1200000</v>
      </c>
      <c r="Z1021" s="813">
        <f>H1021-X1021+Y1021</f>
        <v>26200000</v>
      </c>
      <c r="AA1021" s="814">
        <v>18798150</v>
      </c>
      <c r="AB1021" s="84">
        <f t="shared" si="169"/>
        <v>7401850</v>
      </c>
      <c r="AE1021" s="84">
        <f>H1021-AA1021</f>
        <v>6201850</v>
      </c>
    </row>
    <row r="1022" spans="1:31">
      <c r="A1022" s="84"/>
      <c r="B1022" s="84"/>
      <c r="C1022" s="84"/>
      <c r="D1022" s="84"/>
      <c r="E1022" s="771"/>
      <c r="F1022" s="772"/>
      <c r="G1022" s="773" t="s">
        <v>4181</v>
      </c>
      <c r="H1022" s="774"/>
      <c r="I1022" s="774"/>
      <c r="J1022" s="775"/>
      <c r="K1022" s="774"/>
      <c r="L1022" s="776"/>
      <c r="M1022" s="776"/>
      <c r="N1022" s="777"/>
      <c r="O1022" s="776"/>
      <c r="P1022" s="776"/>
      <c r="Q1022" s="776"/>
      <c r="R1022" s="777"/>
      <c r="S1022" s="860"/>
      <c r="T1022" s="84"/>
      <c r="AB1022" s="84">
        <f t="shared" si="169"/>
        <v>0</v>
      </c>
    </row>
    <row r="1023" spans="1:31" ht="15.75" thickBot="1">
      <c r="A1023" s="84"/>
      <c r="B1023" s="84"/>
      <c r="C1023" s="84"/>
      <c r="D1023" s="84"/>
      <c r="E1023" s="778"/>
      <c r="F1023" s="779" t="s">
        <v>235</v>
      </c>
      <c r="G1023" s="780" t="s">
        <v>236</v>
      </c>
      <c r="H1023" s="781">
        <f>SUM(H1021:H1021)</f>
        <v>25000000</v>
      </c>
      <c r="I1023" s="781">
        <f>SUM(I1021:I1021)</f>
        <v>11563179.230000008</v>
      </c>
      <c r="J1023" s="782">
        <f>I1023/H1023</f>
        <v>0.46252716920000031</v>
      </c>
      <c r="K1023" s="781">
        <f>H1023-I1023</f>
        <v>13436820.769999992</v>
      </c>
      <c r="L1023" s="783">
        <v>0</v>
      </c>
      <c r="M1023" s="783">
        <v>0</v>
      </c>
      <c r="N1023" s="784"/>
      <c r="O1023" s="783">
        <f>L1023-M1023</f>
        <v>0</v>
      </c>
      <c r="P1023" s="783">
        <f>L1023+H1023</f>
        <v>25000000</v>
      </c>
      <c r="Q1023" s="783">
        <f>M1023+I1023</f>
        <v>11563179.230000008</v>
      </c>
      <c r="R1023" s="784">
        <f>Q1023/P1023</f>
        <v>0.46252716920000031</v>
      </c>
      <c r="S1023" s="783">
        <f>P1023-Q1023</f>
        <v>13436820.769999992</v>
      </c>
      <c r="T1023" s="84"/>
      <c r="AB1023" s="84">
        <f t="shared" si="169"/>
        <v>0</v>
      </c>
    </row>
    <row r="1024" spans="1:31" ht="15.75" thickBot="1">
      <c r="A1024" s="84"/>
      <c r="B1024" s="84"/>
      <c r="C1024" s="84"/>
      <c r="D1024" s="84"/>
      <c r="G1024" s="785" t="s">
        <v>4182</v>
      </c>
      <c r="H1024" s="786">
        <f>SUM(H1023:H1023)</f>
        <v>25000000</v>
      </c>
      <c r="I1024" s="786">
        <f>SUM(I1023:I1023)</f>
        <v>11563179.230000008</v>
      </c>
      <c r="J1024" s="787">
        <f>I1024/H1024</f>
        <v>0.46252716920000031</v>
      </c>
      <c r="K1024" s="786">
        <f>H1024-I1024</f>
        <v>13436820.769999992</v>
      </c>
      <c r="L1024" s="788">
        <v>0</v>
      </c>
      <c r="M1024" s="788">
        <v>0</v>
      </c>
      <c r="N1024" s="789"/>
      <c r="O1024" s="788">
        <f>L1024-M1024</f>
        <v>0</v>
      </c>
      <c r="P1024" s="788">
        <f>L1024+H1024</f>
        <v>25000000</v>
      </c>
      <c r="Q1024" s="788">
        <f>M1024+I1024</f>
        <v>11563179.230000008</v>
      </c>
      <c r="R1024" s="789">
        <f>Q1024/P1024</f>
        <v>0.46252716920000031</v>
      </c>
      <c r="S1024" s="788">
        <f>P1024-Q1024</f>
        <v>13436820.769999992</v>
      </c>
      <c r="T1024" s="84"/>
      <c r="AB1024" s="84">
        <f t="shared" si="169"/>
        <v>0</v>
      </c>
    </row>
    <row r="1025" spans="1:31" ht="28.5" collapsed="1">
      <c r="A1025" s="84"/>
      <c r="B1025" s="84"/>
      <c r="C1025" s="84"/>
      <c r="D1025" s="84"/>
      <c r="E1025" s="771"/>
      <c r="F1025" s="772"/>
      <c r="G1025" s="790" t="s">
        <v>4187</v>
      </c>
      <c r="H1025" s="791"/>
      <c r="I1025" s="792"/>
      <c r="J1025" s="793"/>
      <c r="K1025" s="792"/>
      <c r="L1025" s="794"/>
      <c r="M1025" s="795"/>
      <c r="N1025" s="796"/>
      <c r="O1025" s="795"/>
      <c r="P1025" s="795"/>
      <c r="Q1025" s="795"/>
      <c r="R1025" s="796"/>
      <c r="S1025" s="861"/>
      <c r="T1025" s="84"/>
      <c r="AB1025" s="84">
        <f t="shared" si="169"/>
        <v>0</v>
      </c>
    </row>
    <row r="1026" spans="1:31" ht="15.75" thickBot="1">
      <c r="A1026" s="84"/>
      <c r="B1026" s="84"/>
      <c r="C1026" s="84"/>
      <c r="D1026" s="84"/>
      <c r="E1026" s="778"/>
      <c r="F1026" s="779" t="s">
        <v>235</v>
      </c>
      <c r="G1026" s="780" t="s">
        <v>236</v>
      </c>
      <c r="H1026" s="781">
        <f>SUM(H1021:H1021)</f>
        <v>25000000</v>
      </c>
      <c r="I1026" s="781">
        <f>SUM(I1021:I1021)</f>
        <v>11563179.230000008</v>
      </c>
      <c r="J1026" s="782">
        <f>I1026/H1026</f>
        <v>0.46252716920000031</v>
      </c>
      <c r="K1026" s="781">
        <f>H1026-I1026</f>
        <v>13436820.769999992</v>
      </c>
      <c r="L1026" s="783">
        <v>0</v>
      </c>
      <c r="M1026" s="783">
        <v>0</v>
      </c>
      <c r="N1026" s="784"/>
      <c r="O1026" s="783">
        <f>L1026-M1026</f>
        <v>0</v>
      </c>
      <c r="P1026" s="783">
        <f>L1026+H1026</f>
        <v>25000000</v>
      </c>
      <c r="Q1026" s="783">
        <f>M1026+I1026</f>
        <v>11563179.230000008</v>
      </c>
      <c r="R1026" s="784">
        <f>Q1026/P1026</f>
        <v>0.46252716920000031</v>
      </c>
      <c r="S1026" s="783">
        <f>P1026-Q1026</f>
        <v>13436820.769999992</v>
      </c>
      <c r="T1026" s="84"/>
      <c r="AB1026" s="84">
        <f t="shared" si="169"/>
        <v>0</v>
      </c>
    </row>
    <row r="1027" spans="1:31" ht="15.75" collapsed="1" thickBot="1">
      <c r="A1027" s="84"/>
      <c r="B1027" s="84"/>
      <c r="C1027" s="84"/>
      <c r="D1027" s="84"/>
      <c r="G1027" s="785" t="s">
        <v>4188</v>
      </c>
      <c r="H1027" s="786">
        <f>SUM(H1026:H1026)</f>
        <v>25000000</v>
      </c>
      <c r="I1027" s="786">
        <f>SUM(I1026:I1026)</f>
        <v>11563179.230000008</v>
      </c>
      <c r="J1027" s="787">
        <f>I1027/H1027</f>
        <v>0.46252716920000031</v>
      </c>
      <c r="K1027" s="786">
        <f>H1027-I1027</f>
        <v>13436820.769999992</v>
      </c>
      <c r="L1027" s="788">
        <v>0</v>
      </c>
      <c r="M1027" s="788">
        <v>0</v>
      </c>
      <c r="N1027" s="789"/>
      <c r="O1027" s="788">
        <f>L1027-M1027</f>
        <v>0</v>
      </c>
      <c r="P1027" s="788">
        <f>L1027+H1027</f>
        <v>25000000</v>
      </c>
      <c r="Q1027" s="788">
        <f>M1027+I1027</f>
        <v>11563179.230000008</v>
      </c>
      <c r="R1027" s="789">
        <f>Q1027/P1027</f>
        <v>0.46252716920000031</v>
      </c>
      <c r="S1027" s="788">
        <f>P1027-Q1027</f>
        <v>13436820.769999992</v>
      </c>
      <c r="T1027" s="84"/>
      <c r="AB1027" s="84">
        <f t="shared" si="169"/>
        <v>0</v>
      </c>
    </row>
    <row r="1028" spans="1:31">
      <c r="AB1028" s="84">
        <f t="shared" si="169"/>
        <v>0</v>
      </c>
    </row>
    <row r="1029" spans="1:31">
      <c r="C1029" s="748" t="s">
        <v>5423</v>
      </c>
      <c r="D1029" s="757"/>
      <c r="G1029" s="852" t="s">
        <v>5265</v>
      </c>
      <c r="T1029" s="84"/>
      <c r="Z1029" s="1129"/>
      <c r="AA1029" s="1130"/>
      <c r="AB1029" s="84">
        <f t="shared" ref="AB1029:AB1037" si="178">Z1029-AA1029</f>
        <v>0</v>
      </c>
    </row>
    <row r="1030" spans="1:31">
      <c r="C1030" s="748"/>
      <c r="D1030" s="765">
        <v>912</v>
      </c>
      <c r="E1030" s="766"/>
      <c r="F1030" s="765"/>
      <c r="G1030" s="767" t="s">
        <v>216</v>
      </c>
      <c r="T1030" s="84"/>
      <c r="Z1030" s="1129"/>
      <c r="AA1030" s="1130"/>
      <c r="AB1030" s="84">
        <f t="shared" si="178"/>
        <v>0</v>
      </c>
    </row>
    <row r="1031" spans="1:31" ht="15.75" thickBot="1">
      <c r="A1031" s="84"/>
      <c r="B1031" s="84"/>
      <c r="C1031" s="84"/>
      <c r="D1031" s="84"/>
      <c r="E1031" s="747" t="s">
        <v>5321</v>
      </c>
      <c r="F1031" s="769">
        <v>472</v>
      </c>
      <c r="G1031" s="770" t="s">
        <v>3813</v>
      </c>
      <c r="H1031" s="750">
        <v>25000000</v>
      </c>
      <c r="I1031" s="750">
        <v>7989799.9800000004</v>
      </c>
      <c r="J1031" s="751">
        <f>I1031/H1031</f>
        <v>0.31959199920000003</v>
      </c>
      <c r="K1031" s="750">
        <f>H1031-I1031</f>
        <v>17010200.02</v>
      </c>
      <c r="L1031" s="752">
        <v>0</v>
      </c>
      <c r="M1031" s="752">
        <v>0</v>
      </c>
      <c r="O1031" s="752">
        <f>L1031-M1031</f>
        <v>0</v>
      </c>
      <c r="P1031" s="752">
        <f>L1031+H1031</f>
        <v>25000000</v>
      </c>
      <c r="Q1031" s="752">
        <f>M1031+I1031</f>
        <v>7989799.9800000004</v>
      </c>
      <c r="R1031" s="753">
        <f>Q1031/P1031</f>
        <v>0.31959199920000003</v>
      </c>
      <c r="S1031" s="752">
        <f>P1031-Q1031</f>
        <v>17010200.02</v>
      </c>
      <c r="T1031" s="84"/>
      <c r="Z1031" s="1129">
        <f>H1031-X1031+Y1031</f>
        <v>25000000</v>
      </c>
      <c r="AA1031" s="1130">
        <v>0</v>
      </c>
      <c r="AB1031" s="84">
        <f t="shared" si="178"/>
        <v>25000000</v>
      </c>
      <c r="AE1031" s="84">
        <f>H1031-AA1031</f>
        <v>25000000</v>
      </c>
    </row>
    <row r="1032" spans="1:31">
      <c r="A1032" s="84"/>
      <c r="B1032" s="84"/>
      <c r="C1032" s="84"/>
      <c r="D1032" s="84"/>
      <c r="E1032" s="771"/>
      <c r="F1032" s="772"/>
      <c r="G1032" s="773" t="s">
        <v>4181</v>
      </c>
      <c r="H1032" s="774"/>
      <c r="I1032" s="774"/>
      <c r="J1032" s="775"/>
      <c r="K1032" s="774"/>
      <c r="L1032" s="776"/>
      <c r="M1032" s="776"/>
      <c r="N1032" s="777"/>
      <c r="O1032" s="776"/>
      <c r="P1032" s="776"/>
      <c r="Q1032" s="776"/>
      <c r="R1032" s="777"/>
      <c r="S1032" s="860"/>
      <c r="T1032" s="84"/>
      <c r="Z1032" s="1129"/>
      <c r="AA1032" s="1130"/>
      <c r="AB1032" s="84">
        <f t="shared" si="178"/>
        <v>0</v>
      </c>
    </row>
    <row r="1033" spans="1:31" ht="15.75" thickBot="1">
      <c r="A1033" s="84"/>
      <c r="B1033" s="84"/>
      <c r="C1033" s="84"/>
      <c r="D1033" s="84"/>
      <c r="E1033" s="778"/>
      <c r="F1033" s="779" t="s">
        <v>235</v>
      </c>
      <c r="G1033" s="780" t="s">
        <v>236</v>
      </c>
      <c r="H1033" s="781">
        <f>SUM(H1031)</f>
        <v>25000000</v>
      </c>
      <c r="I1033" s="781">
        <f>SUM(I1031)</f>
        <v>7989799.9800000004</v>
      </c>
      <c r="J1033" s="782">
        <f>I1033/H1033</f>
        <v>0.31959199920000003</v>
      </c>
      <c r="K1033" s="781">
        <f>H1033-I1033</f>
        <v>17010200.02</v>
      </c>
      <c r="L1033" s="783">
        <f>SUM(L1031)</f>
        <v>0</v>
      </c>
      <c r="M1033" s="783">
        <f>SUM(M1031)</f>
        <v>0</v>
      </c>
      <c r="N1033" s="784"/>
      <c r="O1033" s="783">
        <f>SUM(O1031)</f>
        <v>0</v>
      </c>
      <c r="P1033" s="783">
        <f>L1033+H1033</f>
        <v>25000000</v>
      </c>
      <c r="Q1033" s="783">
        <f>M1033+I1033</f>
        <v>7989799.9800000004</v>
      </c>
      <c r="R1033" s="784">
        <f>Q1033/P1033</f>
        <v>0.31959199920000003</v>
      </c>
      <c r="S1033" s="783">
        <f>P1033-Q1033</f>
        <v>17010200.02</v>
      </c>
      <c r="T1033" s="84"/>
      <c r="Z1033" s="1129"/>
      <c r="AA1033" s="1130"/>
      <c r="AB1033" s="84">
        <f t="shared" si="178"/>
        <v>0</v>
      </c>
    </row>
    <row r="1034" spans="1:31" ht="15.75" thickBot="1">
      <c r="A1034" s="84"/>
      <c r="B1034" s="84"/>
      <c r="C1034" s="84"/>
      <c r="D1034" s="84"/>
      <c r="G1034" s="785" t="s">
        <v>4182</v>
      </c>
      <c r="H1034" s="786">
        <f>SUM(H1033:H1033)</f>
        <v>25000000</v>
      </c>
      <c r="I1034" s="786">
        <f>SUM(I1033:I1033)</f>
        <v>7989799.9800000004</v>
      </c>
      <c r="J1034" s="787">
        <f>I1034/H1034</f>
        <v>0.31959199920000003</v>
      </c>
      <c r="K1034" s="786">
        <f>H1034-I1034</f>
        <v>17010200.02</v>
      </c>
      <c r="L1034" s="788">
        <f>SUM(L1033:L1033)</f>
        <v>0</v>
      </c>
      <c r="M1034" s="788">
        <f>SUM(M1033:M1033)</f>
        <v>0</v>
      </c>
      <c r="N1034" s="789"/>
      <c r="O1034" s="788">
        <f>SUM(O1033:O1033)</f>
        <v>0</v>
      </c>
      <c r="P1034" s="788">
        <f>L1034+H1034</f>
        <v>25000000</v>
      </c>
      <c r="Q1034" s="788">
        <f>M1034+I1034</f>
        <v>7989799.9800000004</v>
      </c>
      <c r="R1034" s="789">
        <f>Q1034/P1034</f>
        <v>0.31959199920000003</v>
      </c>
      <c r="S1034" s="788">
        <f>P1034-Q1034</f>
        <v>17010200.02</v>
      </c>
      <c r="T1034" s="84"/>
      <c r="Z1034" s="1129"/>
      <c r="AA1034" s="1130"/>
      <c r="AB1034" s="84">
        <f t="shared" si="178"/>
        <v>0</v>
      </c>
    </row>
    <row r="1035" spans="1:31" collapsed="1">
      <c r="A1035" s="84"/>
      <c r="B1035" s="84"/>
      <c r="C1035" s="84"/>
      <c r="D1035" s="84"/>
      <c r="E1035" s="771"/>
      <c r="F1035" s="772"/>
      <c r="G1035" s="790" t="s">
        <v>5429</v>
      </c>
      <c r="H1035" s="791"/>
      <c r="I1035" s="792"/>
      <c r="J1035" s="793"/>
      <c r="K1035" s="792"/>
      <c r="L1035" s="794"/>
      <c r="M1035" s="795"/>
      <c r="N1035" s="796"/>
      <c r="O1035" s="795"/>
      <c r="P1035" s="795"/>
      <c r="Q1035" s="795"/>
      <c r="R1035" s="796"/>
      <c r="S1035" s="861"/>
      <c r="T1035" s="84"/>
      <c r="Z1035" s="1129"/>
      <c r="AA1035" s="1130"/>
      <c r="AB1035" s="84">
        <f t="shared" si="178"/>
        <v>0</v>
      </c>
    </row>
    <row r="1036" spans="1:31" ht="15.75" thickBot="1">
      <c r="A1036" s="84"/>
      <c r="B1036" s="84"/>
      <c r="C1036" s="84"/>
      <c r="D1036" s="84"/>
      <c r="E1036" s="778"/>
      <c r="F1036" s="779" t="s">
        <v>235</v>
      </c>
      <c r="G1036" s="780" t="s">
        <v>236</v>
      </c>
      <c r="H1036" s="781">
        <f>SUM(H1031:H1031)</f>
        <v>25000000</v>
      </c>
      <c r="I1036" s="781">
        <f>SUM(I1031:I1031)</f>
        <v>7989799.9800000004</v>
      </c>
      <c r="J1036" s="782">
        <f>I1036/H1036</f>
        <v>0.31959199920000003</v>
      </c>
      <c r="K1036" s="781">
        <f>H1036-I1036</f>
        <v>17010200.02</v>
      </c>
      <c r="L1036" s="783">
        <f>SUM(L1031:L1031)</f>
        <v>0</v>
      </c>
      <c r="M1036" s="783">
        <f>SUM(M1031:M1031)</f>
        <v>0</v>
      </c>
      <c r="N1036" s="784"/>
      <c r="O1036" s="783">
        <f>SUM(O1031:O1031)</f>
        <v>0</v>
      </c>
      <c r="P1036" s="783">
        <f>L1036+H1036</f>
        <v>25000000</v>
      </c>
      <c r="Q1036" s="783">
        <f>M1036+I1036</f>
        <v>7989799.9800000004</v>
      </c>
      <c r="R1036" s="784">
        <f>Q1036/P1036</f>
        <v>0.31959199920000003</v>
      </c>
      <c r="S1036" s="783">
        <f>P1036-Q1036</f>
        <v>17010200.02</v>
      </c>
      <c r="T1036" s="84"/>
      <c r="Z1036" s="1129"/>
      <c r="AA1036" s="1130"/>
      <c r="AB1036" s="84">
        <f t="shared" si="178"/>
        <v>0</v>
      </c>
    </row>
    <row r="1037" spans="1:31" ht="15.75" collapsed="1" thickBot="1">
      <c r="A1037" s="84"/>
      <c r="B1037" s="84"/>
      <c r="C1037" s="84"/>
      <c r="D1037" s="84"/>
      <c r="G1037" s="785" t="s">
        <v>5421</v>
      </c>
      <c r="H1037" s="786">
        <f>SUM(H1036:H1036)</f>
        <v>25000000</v>
      </c>
      <c r="I1037" s="786">
        <f>SUM(I1036:I1036)</f>
        <v>7989799.9800000004</v>
      </c>
      <c r="J1037" s="787">
        <f>I1037/H1037</f>
        <v>0.31959199920000003</v>
      </c>
      <c r="K1037" s="786">
        <f>H1037-I1037</f>
        <v>17010200.02</v>
      </c>
      <c r="L1037" s="788">
        <f>SUM(L1036:L1036)</f>
        <v>0</v>
      </c>
      <c r="M1037" s="788">
        <v>0</v>
      </c>
      <c r="N1037" s="789"/>
      <c r="O1037" s="788">
        <v>0</v>
      </c>
      <c r="P1037" s="788">
        <f>L1037+H1037</f>
        <v>25000000</v>
      </c>
      <c r="Q1037" s="788">
        <f>M1037+I1037</f>
        <v>7989799.9800000004</v>
      </c>
      <c r="R1037" s="789">
        <f>Q1037/P1037</f>
        <v>0.31959199920000003</v>
      </c>
      <c r="S1037" s="788">
        <f>P1037-Q1037</f>
        <v>17010200.02</v>
      </c>
      <c r="T1037" s="84"/>
      <c r="Z1037" s="1129"/>
      <c r="AA1037" s="1130"/>
      <c r="AB1037" s="84">
        <f t="shared" si="178"/>
        <v>0</v>
      </c>
    </row>
    <row r="1038" spans="1:31">
      <c r="C1038" s="1127"/>
      <c r="D1038" s="1124"/>
      <c r="E1038" s="1123"/>
      <c r="F1038" s="1124"/>
      <c r="G1038" s="1128"/>
      <c r="H1038" s="1087"/>
      <c r="I1038" s="1087"/>
      <c r="J1038" s="1125"/>
      <c r="K1038" s="1087"/>
      <c r="L1038" s="1063"/>
      <c r="M1038" s="1063"/>
      <c r="N1038" s="1126"/>
      <c r="O1038" s="1063"/>
      <c r="P1038" s="1063"/>
    </row>
    <row r="1039" spans="1:31">
      <c r="A1039" s="84"/>
      <c r="B1039" s="84"/>
      <c r="C1039" s="84"/>
      <c r="D1039" s="84"/>
      <c r="E1039" s="771"/>
      <c r="F1039" s="772"/>
      <c r="G1039" s="805" t="s">
        <v>4183</v>
      </c>
      <c r="H1039" s="806"/>
      <c r="I1039" s="806"/>
      <c r="J1039" s="807"/>
      <c r="K1039" s="806"/>
      <c r="L1039" s="808"/>
      <c r="M1039" s="808"/>
      <c r="N1039" s="809"/>
      <c r="O1039" s="808"/>
      <c r="P1039" s="808"/>
      <c r="Q1039" s="808"/>
      <c r="R1039" s="809"/>
      <c r="S1039" s="863"/>
      <c r="T1039" s="84"/>
      <c r="AB1039" s="84">
        <f t="shared" ref="AB1039:AB1104" si="179">Z1039-AA1039</f>
        <v>0</v>
      </c>
    </row>
    <row r="1040" spans="1:31" ht="15.75" thickBot="1">
      <c r="A1040" s="84"/>
      <c r="B1040" s="84"/>
      <c r="C1040" s="84"/>
      <c r="D1040" s="84"/>
      <c r="E1040" s="778"/>
      <c r="F1040" s="779" t="s">
        <v>235</v>
      </c>
      <c r="G1040" s="780" t="s">
        <v>236</v>
      </c>
      <c r="H1040" s="781">
        <f>SUM(H1021)+H1031</f>
        <v>50000000</v>
      </c>
      <c r="I1040" s="781">
        <f>I1026+I1036</f>
        <v>19552979.210000008</v>
      </c>
      <c r="J1040" s="782">
        <f>I1040/H1040</f>
        <v>0.39105958420000014</v>
      </c>
      <c r="K1040" s="781">
        <f>H1040-I1040</f>
        <v>30447020.789999992</v>
      </c>
      <c r="L1040" s="783">
        <v>0</v>
      </c>
      <c r="M1040" s="783">
        <v>0</v>
      </c>
      <c r="N1040" s="784"/>
      <c r="O1040" s="783">
        <f>L1040-M1040</f>
        <v>0</v>
      </c>
      <c r="P1040" s="783">
        <f>L1040+H1040</f>
        <v>50000000</v>
      </c>
      <c r="Q1040" s="783">
        <f>M1040+I1040</f>
        <v>19552979.210000008</v>
      </c>
      <c r="R1040" s="784">
        <f>Q1040/P1040</f>
        <v>0.39105958420000014</v>
      </c>
      <c r="S1040" s="783">
        <f>P1040-Q1040</f>
        <v>30447020.789999992</v>
      </c>
      <c r="T1040" s="84"/>
      <c r="AB1040" s="84">
        <f t="shared" si="179"/>
        <v>0</v>
      </c>
    </row>
    <row r="1041" spans="1:31" ht="15.75" thickBot="1">
      <c r="A1041" s="84"/>
      <c r="B1041" s="84"/>
      <c r="C1041" s="84"/>
      <c r="D1041" s="84"/>
      <c r="G1041" s="785" t="s">
        <v>4184</v>
      </c>
      <c r="H1041" s="786">
        <f>SUM(H1040:H1040)</f>
        <v>50000000</v>
      </c>
      <c r="I1041" s="786">
        <f>SUM(I1040:I1040)</f>
        <v>19552979.210000008</v>
      </c>
      <c r="J1041" s="787">
        <f>I1041/H1041</f>
        <v>0.39105958420000014</v>
      </c>
      <c r="K1041" s="786">
        <f>H1041-I1041</f>
        <v>30447020.789999992</v>
      </c>
      <c r="L1041" s="788">
        <v>0</v>
      </c>
      <c r="M1041" s="788">
        <v>0</v>
      </c>
      <c r="N1041" s="789"/>
      <c r="O1041" s="788">
        <f>L1041-M1041</f>
        <v>0</v>
      </c>
      <c r="P1041" s="788">
        <f>L1041+H1041</f>
        <v>50000000</v>
      </c>
      <c r="Q1041" s="788">
        <f>M1041+I1041</f>
        <v>19552979.210000008</v>
      </c>
      <c r="R1041" s="789">
        <f>Q1041/P1041</f>
        <v>0.39105958420000014</v>
      </c>
      <c r="S1041" s="788">
        <f>P1041-Q1041</f>
        <v>30447020.789999992</v>
      </c>
      <c r="T1041" s="84"/>
      <c r="AB1041" s="84">
        <f t="shared" si="179"/>
        <v>0</v>
      </c>
    </row>
    <row r="1042" spans="1:31">
      <c r="G1042" s="798"/>
      <c r="H1042" s="799"/>
      <c r="I1042" s="799"/>
      <c r="J1042" s="800"/>
      <c r="K1042" s="799"/>
      <c r="L1042" s="801"/>
      <c r="M1042" s="801"/>
      <c r="N1042" s="802"/>
      <c r="O1042" s="801"/>
      <c r="P1042" s="801"/>
      <c r="Q1042" s="801"/>
      <c r="R1042" s="802"/>
      <c r="S1042" s="801"/>
      <c r="AB1042" s="84">
        <f t="shared" si="179"/>
        <v>0</v>
      </c>
    </row>
    <row r="1043" spans="1:31" ht="30" customHeight="1">
      <c r="C1043" s="748" t="s">
        <v>5456</v>
      </c>
      <c r="G1043" s="852" t="s">
        <v>5412</v>
      </c>
      <c r="T1043" s="84"/>
      <c r="AB1043" s="84">
        <f t="shared" si="179"/>
        <v>0</v>
      </c>
    </row>
    <row r="1044" spans="1:31" ht="28.5">
      <c r="C1044" s="748" t="s">
        <v>5457</v>
      </c>
      <c r="D1044" s="757"/>
      <c r="G1044" s="852" t="s">
        <v>5458</v>
      </c>
      <c r="T1044" s="84"/>
      <c r="AB1044" s="84">
        <f t="shared" si="179"/>
        <v>0</v>
      </c>
    </row>
    <row r="1045" spans="1:31">
      <c r="C1045" s="748"/>
      <c r="D1045" s="765">
        <v>920</v>
      </c>
      <c r="E1045" s="766"/>
      <c r="F1045" s="765"/>
      <c r="G1045" s="767" t="s">
        <v>221</v>
      </c>
      <c r="T1045" s="84"/>
      <c r="AB1045" s="84">
        <f t="shared" si="179"/>
        <v>0</v>
      </c>
    </row>
    <row r="1046" spans="1:31" ht="15.75" thickBot="1">
      <c r="A1046" s="84"/>
      <c r="B1046" s="84"/>
      <c r="C1046" s="84"/>
      <c r="D1046" s="84"/>
      <c r="E1046" s="747" t="s">
        <v>5322</v>
      </c>
      <c r="F1046" s="769">
        <v>463</v>
      </c>
      <c r="G1046" s="770" t="s">
        <v>4732</v>
      </c>
      <c r="H1046" s="750">
        <v>14000000</v>
      </c>
      <c r="I1046" s="750">
        <v>9641016.0799999963</v>
      </c>
      <c r="J1046" s="751">
        <f>I1046/H1046</f>
        <v>0.68864400571428541</v>
      </c>
      <c r="K1046" s="750">
        <f>H1046-I1046</f>
        <v>4358983.9200000037</v>
      </c>
      <c r="L1046" s="752">
        <v>0</v>
      </c>
      <c r="M1046" s="752">
        <v>0</v>
      </c>
      <c r="O1046" s="752">
        <f>L1046-M1046</f>
        <v>0</v>
      </c>
      <c r="P1046" s="752">
        <f>L1046+H1046</f>
        <v>14000000</v>
      </c>
      <c r="Q1046" s="752">
        <f>M1046+I1046</f>
        <v>9641016.0799999963</v>
      </c>
      <c r="R1046" s="753">
        <f>Q1046/P1046</f>
        <v>0.68864400571428541</v>
      </c>
      <c r="S1046" s="752">
        <f>P1046-Q1046</f>
        <v>4358983.9200000037</v>
      </c>
      <c r="T1046" s="84"/>
      <c r="Y1046" s="817">
        <v>1000000</v>
      </c>
      <c r="Z1046" s="813">
        <f>H1046-X1046+Y1046</f>
        <v>15000000</v>
      </c>
      <c r="AA1046" s="814">
        <v>5500000</v>
      </c>
      <c r="AB1046" s="84">
        <f t="shared" si="179"/>
        <v>9500000</v>
      </c>
      <c r="AE1046" s="84">
        <f>H1046-AA1046</f>
        <v>8500000</v>
      </c>
    </row>
    <row r="1047" spans="1:31">
      <c r="A1047" s="84"/>
      <c r="B1047" s="84"/>
      <c r="C1047" s="84"/>
      <c r="D1047" s="84"/>
      <c r="E1047" s="771"/>
      <c r="F1047" s="772"/>
      <c r="G1047" s="773" t="s">
        <v>4185</v>
      </c>
      <c r="H1047" s="774"/>
      <c r="I1047" s="774"/>
      <c r="J1047" s="775"/>
      <c r="K1047" s="774"/>
      <c r="L1047" s="776"/>
      <c r="M1047" s="776"/>
      <c r="N1047" s="777"/>
      <c r="O1047" s="776"/>
      <c r="P1047" s="776"/>
      <c r="Q1047" s="776"/>
      <c r="R1047" s="777"/>
      <c r="S1047" s="860"/>
      <c r="T1047" s="84"/>
      <c r="AB1047" s="84">
        <f t="shared" si="179"/>
        <v>0</v>
      </c>
    </row>
    <row r="1048" spans="1:31" ht="15.75" thickBot="1">
      <c r="A1048" s="84"/>
      <c r="B1048" s="84"/>
      <c r="C1048" s="84"/>
      <c r="D1048" s="84"/>
      <c r="E1048" s="778"/>
      <c r="F1048" s="779" t="s">
        <v>235</v>
      </c>
      <c r="G1048" s="780" t="s">
        <v>236</v>
      </c>
      <c r="H1048" s="781">
        <f>SUM(H1046)</f>
        <v>14000000</v>
      </c>
      <c r="I1048" s="781">
        <f>SUM(I1046)</f>
        <v>9641016.0799999963</v>
      </c>
      <c r="J1048" s="782">
        <f>I1048/H1048</f>
        <v>0.68864400571428541</v>
      </c>
      <c r="K1048" s="781">
        <f>H1048-I1048</f>
        <v>4358983.9200000037</v>
      </c>
      <c r="L1048" s="783">
        <f>SUM(L1046)</f>
        <v>0</v>
      </c>
      <c r="M1048" s="783">
        <f>SUM(M1046)</f>
        <v>0</v>
      </c>
      <c r="N1048" s="784"/>
      <c r="O1048" s="783">
        <f>SUM(O1046)</f>
        <v>0</v>
      </c>
      <c r="P1048" s="783">
        <f>L1048+H1048</f>
        <v>14000000</v>
      </c>
      <c r="Q1048" s="783">
        <f>M1048+I1048</f>
        <v>9641016.0799999963</v>
      </c>
      <c r="R1048" s="784">
        <f>Q1048/P1048</f>
        <v>0.68864400571428541</v>
      </c>
      <c r="S1048" s="783">
        <f>P1048-Q1048</f>
        <v>4358983.9200000037</v>
      </c>
      <c r="T1048" s="84"/>
      <c r="AB1048" s="84">
        <f t="shared" si="179"/>
        <v>0</v>
      </c>
    </row>
    <row r="1049" spans="1:31" ht="15.75" thickBot="1">
      <c r="A1049" s="84"/>
      <c r="B1049" s="84"/>
      <c r="C1049" s="84"/>
      <c r="D1049" s="84"/>
      <c r="G1049" s="785" t="s">
        <v>4186</v>
      </c>
      <c r="H1049" s="786">
        <f>SUM(H1048:H1048)</f>
        <v>14000000</v>
      </c>
      <c r="I1049" s="786">
        <f>SUM(I1048:I1048)</f>
        <v>9641016.0799999963</v>
      </c>
      <c r="J1049" s="787">
        <f>I1049/H1049</f>
        <v>0.68864400571428541</v>
      </c>
      <c r="K1049" s="786">
        <f>H1049-I1049</f>
        <v>4358983.9200000037</v>
      </c>
      <c r="L1049" s="788">
        <f>SUM(L1048:L1048)</f>
        <v>0</v>
      </c>
      <c r="M1049" s="788">
        <f>SUM(M1048:M1048)</f>
        <v>0</v>
      </c>
      <c r="N1049" s="789"/>
      <c r="O1049" s="788">
        <f>SUM(O1048:O1048)</f>
        <v>0</v>
      </c>
      <c r="P1049" s="788">
        <f>L1049+H1049</f>
        <v>14000000</v>
      </c>
      <c r="Q1049" s="788">
        <f>M1049+I1049</f>
        <v>9641016.0799999963</v>
      </c>
      <c r="R1049" s="789">
        <f>Q1049/P1049</f>
        <v>0.68864400571428541</v>
      </c>
      <c r="S1049" s="788">
        <f>P1049-Q1049</f>
        <v>4358983.9200000037</v>
      </c>
      <c r="T1049" s="84"/>
      <c r="AB1049" s="84">
        <f t="shared" si="179"/>
        <v>0</v>
      </c>
    </row>
    <row r="1050" spans="1:31" ht="28.5" collapsed="1">
      <c r="A1050" s="84"/>
      <c r="B1050" s="84"/>
      <c r="C1050" s="84"/>
      <c r="D1050" s="84"/>
      <c r="E1050" s="771"/>
      <c r="F1050" s="772"/>
      <c r="G1050" s="790" t="s">
        <v>4187</v>
      </c>
      <c r="H1050" s="791"/>
      <c r="I1050" s="792"/>
      <c r="J1050" s="793"/>
      <c r="K1050" s="792"/>
      <c r="L1050" s="794"/>
      <c r="M1050" s="795"/>
      <c r="N1050" s="796"/>
      <c r="O1050" s="795"/>
      <c r="P1050" s="795"/>
      <c r="Q1050" s="795"/>
      <c r="R1050" s="796"/>
      <c r="S1050" s="861"/>
      <c r="T1050" s="84"/>
      <c r="AB1050" s="84">
        <f t="shared" si="179"/>
        <v>0</v>
      </c>
    </row>
    <row r="1051" spans="1:31" ht="15.75" thickBot="1">
      <c r="A1051" s="84"/>
      <c r="B1051" s="84"/>
      <c r="C1051" s="84"/>
      <c r="D1051" s="84"/>
      <c r="E1051" s="778"/>
      <c r="F1051" s="779" t="s">
        <v>235</v>
      </c>
      <c r="G1051" s="780" t="s">
        <v>236</v>
      </c>
      <c r="H1051" s="781">
        <f>SUM(H1046:H1046)</f>
        <v>14000000</v>
      </c>
      <c r="I1051" s="781">
        <f>SUM(I1046:I1046)</f>
        <v>9641016.0799999963</v>
      </c>
      <c r="J1051" s="782">
        <f>I1051/H1051</f>
        <v>0.68864400571428541</v>
      </c>
      <c r="K1051" s="781">
        <f>H1051-I1051</f>
        <v>4358983.9200000037</v>
      </c>
      <c r="L1051" s="783">
        <f>SUM(L1046:L1046)</f>
        <v>0</v>
      </c>
      <c r="M1051" s="783">
        <f>SUM(M1046:M1046)</f>
        <v>0</v>
      </c>
      <c r="N1051" s="784"/>
      <c r="O1051" s="783">
        <f>SUM(O1046:O1046)</f>
        <v>0</v>
      </c>
      <c r="P1051" s="783">
        <f>L1051+H1051</f>
        <v>14000000</v>
      </c>
      <c r="Q1051" s="783">
        <f>M1051+I1051</f>
        <v>9641016.0799999963</v>
      </c>
      <c r="R1051" s="784">
        <f>Q1051/P1051</f>
        <v>0.68864400571428541</v>
      </c>
      <c r="S1051" s="783">
        <f>P1051-Q1051</f>
        <v>4358983.9200000037</v>
      </c>
      <c r="T1051" s="84"/>
      <c r="AB1051" s="84">
        <f t="shared" si="179"/>
        <v>0</v>
      </c>
    </row>
    <row r="1052" spans="1:31" ht="15.75" collapsed="1" thickBot="1">
      <c r="A1052" s="84"/>
      <c r="B1052" s="84"/>
      <c r="C1052" s="84"/>
      <c r="D1052" s="84"/>
      <c r="G1052" s="785" t="s">
        <v>5477</v>
      </c>
      <c r="H1052" s="786">
        <f>SUM(H1051:H1051)</f>
        <v>14000000</v>
      </c>
      <c r="I1052" s="786">
        <f>SUM(I1051:I1051)</f>
        <v>9641016.0799999963</v>
      </c>
      <c r="J1052" s="787">
        <f>I1052/H1052</f>
        <v>0.68864400571428541</v>
      </c>
      <c r="K1052" s="786">
        <f>H1052-I1052</f>
        <v>4358983.9200000037</v>
      </c>
      <c r="L1052" s="788">
        <f>SUM(L1051:L1051)</f>
        <v>0</v>
      </c>
      <c r="M1052" s="788">
        <v>0</v>
      </c>
      <c r="N1052" s="789"/>
      <c r="O1052" s="788">
        <v>0</v>
      </c>
      <c r="P1052" s="788">
        <f>L1052+H1052</f>
        <v>14000000</v>
      </c>
      <c r="Q1052" s="788">
        <f>M1052+I1052</f>
        <v>9641016.0799999963</v>
      </c>
      <c r="R1052" s="789">
        <f>Q1052/P1052</f>
        <v>0.68864400571428541</v>
      </c>
      <c r="S1052" s="788">
        <f>P1052-Q1052</f>
        <v>4358983.9200000037</v>
      </c>
      <c r="T1052" s="84"/>
      <c r="AB1052" s="84">
        <f t="shared" si="179"/>
        <v>0</v>
      </c>
    </row>
    <row r="1053" spans="1:31">
      <c r="AB1053" s="84">
        <f t="shared" si="179"/>
        <v>0</v>
      </c>
    </row>
    <row r="1054" spans="1:31">
      <c r="C1054" s="748" t="s">
        <v>5459</v>
      </c>
      <c r="D1054" s="757"/>
      <c r="G1054" s="852" t="s">
        <v>5264</v>
      </c>
      <c r="T1054" s="84"/>
      <c r="AB1054" s="84">
        <f t="shared" si="179"/>
        <v>0</v>
      </c>
    </row>
    <row r="1055" spans="1:31">
      <c r="C1055" s="748"/>
      <c r="D1055" s="765">
        <v>920</v>
      </c>
      <c r="E1055" s="766"/>
      <c r="F1055" s="765"/>
      <c r="G1055" s="767" t="s">
        <v>221</v>
      </c>
      <c r="T1055" s="84"/>
      <c r="AB1055" s="84">
        <f t="shared" si="179"/>
        <v>0</v>
      </c>
    </row>
    <row r="1056" spans="1:31" ht="15.75" thickBot="1">
      <c r="A1056" s="84"/>
      <c r="B1056" s="84"/>
      <c r="C1056" s="84"/>
      <c r="D1056" s="84"/>
      <c r="E1056" s="747" t="s">
        <v>5116</v>
      </c>
      <c r="F1056" s="769">
        <v>472</v>
      </c>
      <c r="G1056" s="770" t="s">
        <v>3813</v>
      </c>
      <c r="H1056" s="750">
        <v>700000</v>
      </c>
      <c r="I1056" s="750">
        <v>3815175.98</v>
      </c>
      <c r="J1056" s="751">
        <f>I1056/H1056</f>
        <v>5.4502514</v>
      </c>
      <c r="K1056" s="750">
        <f>H1056-I1056</f>
        <v>-3115175.98</v>
      </c>
      <c r="L1056" s="752">
        <v>0</v>
      </c>
      <c r="M1056" s="752">
        <v>0</v>
      </c>
      <c r="O1056" s="752">
        <f>L1056-M1056</f>
        <v>0</v>
      </c>
      <c r="P1056" s="752">
        <f>L1056+H1056</f>
        <v>700000</v>
      </c>
      <c r="Q1056" s="752">
        <f>M1056+I1056</f>
        <v>3815175.98</v>
      </c>
      <c r="R1056" s="753">
        <f>Q1056/P1056</f>
        <v>5.4502514</v>
      </c>
      <c r="S1056" s="752">
        <f>P1056-Q1056</f>
        <v>-3115175.98</v>
      </c>
      <c r="T1056" s="84"/>
      <c r="Z1056" s="813">
        <f>H1056-X1056+Y1056</f>
        <v>700000</v>
      </c>
      <c r="AA1056" s="814">
        <v>0</v>
      </c>
      <c r="AB1056" s="84">
        <f t="shared" si="179"/>
        <v>700000</v>
      </c>
      <c r="AE1056" s="84">
        <f>H1056-AA1056</f>
        <v>700000</v>
      </c>
    </row>
    <row r="1057" spans="1:31">
      <c r="A1057" s="84"/>
      <c r="B1057" s="84"/>
      <c r="C1057" s="84"/>
      <c r="D1057" s="84"/>
      <c r="E1057" s="771"/>
      <c r="F1057" s="772"/>
      <c r="G1057" s="773" t="s">
        <v>4185</v>
      </c>
      <c r="H1057" s="774"/>
      <c r="I1057" s="774"/>
      <c r="J1057" s="775"/>
      <c r="K1057" s="774"/>
      <c r="L1057" s="776"/>
      <c r="M1057" s="776"/>
      <c r="N1057" s="777"/>
      <c r="O1057" s="776"/>
      <c r="P1057" s="776"/>
      <c r="Q1057" s="776"/>
      <c r="R1057" s="777"/>
      <c r="S1057" s="860"/>
      <c r="T1057" s="84"/>
      <c r="AB1057" s="84">
        <f t="shared" si="179"/>
        <v>0</v>
      </c>
    </row>
    <row r="1058" spans="1:31" ht="15.75" thickBot="1">
      <c r="A1058" s="84"/>
      <c r="B1058" s="84"/>
      <c r="C1058" s="84"/>
      <c r="D1058" s="84"/>
      <c r="E1058" s="778"/>
      <c r="F1058" s="779" t="s">
        <v>235</v>
      </c>
      <c r="G1058" s="780" t="s">
        <v>236</v>
      </c>
      <c r="H1058" s="781">
        <f>SUM(H1056)</f>
        <v>700000</v>
      </c>
      <c r="I1058" s="781">
        <f>SUM(I1056)</f>
        <v>3815175.98</v>
      </c>
      <c r="J1058" s="782">
        <f>I1058/H1058</f>
        <v>5.4502514</v>
      </c>
      <c r="K1058" s="781">
        <f>H1058-I1058</f>
        <v>-3115175.98</v>
      </c>
      <c r="L1058" s="783">
        <f>SUM(L1056)</f>
        <v>0</v>
      </c>
      <c r="M1058" s="783">
        <f>SUM(M1056)</f>
        <v>0</v>
      </c>
      <c r="N1058" s="784"/>
      <c r="O1058" s="783">
        <f>SUM(O1056)</f>
        <v>0</v>
      </c>
      <c r="P1058" s="783">
        <f>L1058+H1058</f>
        <v>700000</v>
      </c>
      <c r="Q1058" s="783">
        <f>M1058+I1058</f>
        <v>3815175.98</v>
      </c>
      <c r="R1058" s="784">
        <f>Q1058/P1058</f>
        <v>5.4502514</v>
      </c>
      <c r="S1058" s="783">
        <f>P1058-Q1058</f>
        <v>-3115175.98</v>
      </c>
      <c r="T1058" s="84"/>
      <c r="AB1058" s="84">
        <f t="shared" si="179"/>
        <v>0</v>
      </c>
    </row>
    <row r="1059" spans="1:31" ht="15.75" thickBot="1">
      <c r="A1059" s="84"/>
      <c r="B1059" s="84"/>
      <c r="C1059" s="84"/>
      <c r="D1059" s="84"/>
      <c r="G1059" s="785" t="s">
        <v>4186</v>
      </c>
      <c r="H1059" s="786">
        <f>SUM(H1058:H1058)</f>
        <v>700000</v>
      </c>
      <c r="I1059" s="786">
        <f>SUM(I1058:I1058)</f>
        <v>3815175.98</v>
      </c>
      <c r="J1059" s="787">
        <f>I1059/H1059</f>
        <v>5.4502514</v>
      </c>
      <c r="K1059" s="786">
        <f>H1059-I1059</f>
        <v>-3115175.98</v>
      </c>
      <c r="L1059" s="788">
        <f>SUM(L1058:L1058)</f>
        <v>0</v>
      </c>
      <c r="M1059" s="788">
        <f>SUM(M1058:M1058)</f>
        <v>0</v>
      </c>
      <c r="N1059" s="789"/>
      <c r="O1059" s="788">
        <f>SUM(O1058:O1058)</f>
        <v>0</v>
      </c>
      <c r="P1059" s="788">
        <f>L1059+H1059</f>
        <v>700000</v>
      </c>
      <c r="Q1059" s="788">
        <f>M1059+I1059</f>
        <v>3815175.98</v>
      </c>
      <c r="R1059" s="789">
        <f>Q1059/P1059</f>
        <v>5.4502514</v>
      </c>
      <c r="S1059" s="788">
        <f>P1059-Q1059</f>
        <v>-3115175.98</v>
      </c>
      <c r="T1059" s="84"/>
      <c r="AB1059" s="84">
        <f t="shared" si="179"/>
        <v>0</v>
      </c>
    </row>
    <row r="1060" spans="1:31" collapsed="1">
      <c r="A1060" s="84"/>
      <c r="B1060" s="84"/>
      <c r="C1060" s="84"/>
      <c r="D1060" s="84"/>
      <c r="E1060" s="771"/>
      <c r="F1060" s="772"/>
      <c r="G1060" s="790" t="s">
        <v>5478</v>
      </c>
      <c r="H1060" s="791"/>
      <c r="I1060" s="792"/>
      <c r="J1060" s="793"/>
      <c r="K1060" s="792"/>
      <c r="L1060" s="794"/>
      <c r="M1060" s="795"/>
      <c r="N1060" s="796"/>
      <c r="O1060" s="795"/>
      <c r="P1060" s="795"/>
      <c r="Q1060" s="795"/>
      <c r="R1060" s="796"/>
      <c r="S1060" s="861"/>
      <c r="T1060" s="84"/>
      <c r="AB1060" s="84">
        <f t="shared" si="179"/>
        <v>0</v>
      </c>
    </row>
    <row r="1061" spans="1:31" ht="15.75" thickBot="1">
      <c r="A1061" s="84"/>
      <c r="B1061" s="84"/>
      <c r="C1061" s="84"/>
      <c r="D1061" s="84"/>
      <c r="E1061" s="778"/>
      <c r="F1061" s="779" t="s">
        <v>235</v>
      </c>
      <c r="G1061" s="780" t="s">
        <v>236</v>
      </c>
      <c r="H1061" s="781">
        <f>SUM(H1056:H1056)</f>
        <v>700000</v>
      </c>
      <c r="I1061" s="781">
        <f>SUM(I1056:I1056)</f>
        <v>3815175.98</v>
      </c>
      <c r="J1061" s="782">
        <f>I1061/H1061</f>
        <v>5.4502514</v>
      </c>
      <c r="K1061" s="781">
        <f>H1061-I1061</f>
        <v>-3115175.98</v>
      </c>
      <c r="L1061" s="783">
        <f>SUM(L1056:L1056)</f>
        <v>0</v>
      </c>
      <c r="M1061" s="783">
        <f>SUM(M1056:M1056)</f>
        <v>0</v>
      </c>
      <c r="N1061" s="784"/>
      <c r="O1061" s="783">
        <f>SUM(O1056:O1056)</f>
        <v>0</v>
      </c>
      <c r="P1061" s="783">
        <f>L1061+H1061</f>
        <v>700000</v>
      </c>
      <c r="Q1061" s="783">
        <f>M1061+I1061</f>
        <v>3815175.98</v>
      </c>
      <c r="R1061" s="784">
        <f>Q1061/P1061</f>
        <v>5.4502514</v>
      </c>
      <c r="S1061" s="783">
        <f>P1061-Q1061</f>
        <v>-3115175.98</v>
      </c>
      <c r="T1061" s="84"/>
      <c r="AB1061" s="84">
        <f t="shared" si="179"/>
        <v>0</v>
      </c>
    </row>
    <row r="1062" spans="1:31" ht="15.75" collapsed="1" thickBot="1">
      <c r="A1062" s="84"/>
      <c r="B1062" s="84"/>
      <c r="C1062" s="84"/>
      <c r="D1062" s="84"/>
      <c r="G1062" s="785" t="s">
        <v>5479</v>
      </c>
      <c r="H1062" s="786">
        <f>SUM(H1061:H1061)</f>
        <v>700000</v>
      </c>
      <c r="I1062" s="786">
        <f>SUM(I1061:I1061)</f>
        <v>3815175.98</v>
      </c>
      <c r="J1062" s="787">
        <f>I1062/H1062</f>
        <v>5.4502514</v>
      </c>
      <c r="K1062" s="786">
        <f>H1062-I1062</f>
        <v>-3115175.98</v>
      </c>
      <c r="L1062" s="788">
        <f>SUM(L1061:L1061)</f>
        <v>0</v>
      </c>
      <c r="M1062" s="788">
        <v>0</v>
      </c>
      <c r="N1062" s="789"/>
      <c r="O1062" s="788">
        <v>0</v>
      </c>
      <c r="P1062" s="788">
        <f>L1062+H1062</f>
        <v>700000</v>
      </c>
      <c r="Q1062" s="788">
        <f>M1062+I1062</f>
        <v>3815175.98</v>
      </c>
      <c r="R1062" s="789">
        <f>Q1062/P1062</f>
        <v>5.4502514</v>
      </c>
      <c r="S1062" s="788">
        <f>P1062-Q1062</f>
        <v>-3115175.98</v>
      </c>
      <c r="T1062" s="84"/>
      <c r="AB1062" s="84">
        <f t="shared" si="179"/>
        <v>0</v>
      </c>
    </row>
    <row r="1063" spans="1:31">
      <c r="AB1063" s="84">
        <f t="shared" si="179"/>
        <v>0</v>
      </c>
    </row>
    <row r="1064" spans="1:31">
      <c r="A1064" s="84"/>
      <c r="B1064" s="84"/>
      <c r="C1064" s="84"/>
      <c r="D1064" s="84"/>
      <c r="E1064" s="771"/>
      <c r="F1064" s="772"/>
      <c r="G1064" s="805" t="s">
        <v>4191</v>
      </c>
      <c r="H1064" s="806"/>
      <c r="I1064" s="806"/>
      <c r="J1064" s="807"/>
      <c r="K1064" s="806"/>
      <c r="L1064" s="808"/>
      <c r="M1064" s="808"/>
      <c r="N1064" s="809"/>
      <c r="O1064" s="808"/>
      <c r="P1064" s="808"/>
      <c r="Q1064" s="808"/>
      <c r="R1064" s="809"/>
      <c r="S1064" s="863"/>
      <c r="T1064" s="84"/>
      <c r="AB1064" s="84">
        <f t="shared" si="179"/>
        <v>0</v>
      </c>
    </row>
    <row r="1065" spans="1:31" ht="15.75" thickBot="1">
      <c r="A1065" s="84"/>
      <c r="B1065" s="84"/>
      <c r="C1065" s="84"/>
      <c r="D1065" s="84"/>
      <c r="E1065" s="778"/>
      <c r="F1065" s="779" t="s">
        <v>235</v>
      </c>
      <c r="G1065" s="780" t="s">
        <v>236</v>
      </c>
      <c r="H1065" s="781">
        <f>H1051+H1061</f>
        <v>14700000</v>
      </c>
      <c r="I1065" s="781">
        <f t="shared" ref="I1065:S1065" si="180">I1051+I1061</f>
        <v>13456192.059999997</v>
      </c>
      <c r="J1065" s="782">
        <f>I1065/H1065</f>
        <v>0.91538721496598618</v>
      </c>
      <c r="K1065" s="781">
        <f t="shared" si="180"/>
        <v>1243807.9400000037</v>
      </c>
      <c r="L1065" s="783">
        <f t="shared" si="180"/>
        <v>0</v>
      </c>
      <c r="M1065" s="783">
        <f t="shared" si="180"/>
        <v>0</v>
      </c>
      <c r="N1065" s="784">
        <f t="shared" si="180"/>
        <v>0</v>
      </c>
      <c r="O1065" s="783">
        <f t="shared" si="180"/>
        <v>0</v>
      </c>
      <c r="P1065" s="783">
        <f t="shared" si="180"/>
        <v>14700000</v>
      </c>
      <c r="Q1065" s="783">
        <f t="shared" si="180"/>
        <v>13456192.059999997</v>
      </c>
      <c r="R1065" s="784">
        <f t="shared" si="180"/>
        <v>6.138895405714285</v>
      </c>
      <c r="S1065" s="783">
        <f t="shared" si="180"/>
        <v>1243807.9400000037</v>
      </c>
      <c r="T1065" s="84"/>
      <c r="AB1065" s="84">
        <f t="shared" si="179"/>
        <v>0</v>
      </c>
    </row>
    <row r="1066" spans="1:31" ht="15.75" thickBot="1">
      <c r="A1066" s="84"/>
      <c r="B1066" s="84"/>
      <c r="C1066" s="84"/>
      <c r="D1066" s="84"/>
      <c r="G1066" s="785" t="s">
        <v>4192</v>
      </c>
      <c r="H1066" s="786">
        <f>SUM(H1065:H1065)</f>
        <v>14700000</v>
      </c>
      <c r="I1066" s="786">
        <f>SUM(I1065:I1065)</f>
        <v>13456192.059999997</v>
      </c>
      <c r="J1066" s="787">
        <f>I1066/H1066</f>
        <v>0.91538721496598618</v>
      </c>
      <c r="K1066" s="786">
        <f>H1066-I1066</f>
        <v>1243807.9400000032</v>
      </c>
      <c r="L1066" s="788">
        <v>0</v>
      </c>
      <c r="M1066" s="788">
        <v>0</v>
      </c>
      <c r="N1066" s="789"/>
      <c r="O1066" s="788">
        <f>L1066-M1066</f>
        <v>0</v>
      </c>
      <c r="P1066" s="788">
        <f>L1066+H1066</f>
        <v>14700000</v>
      </c>
      <c r="Q1066" s="788">
        <f>M1066+I1066</f>
        <v>13456192.059999997</v>
      </c>
      <c r="R1066" s="789">
        <f>Q1066/P1066</f>
        <v>0.91538721496598618</v>
      </c>
      <c r="S1066" s="788">
        <f>P1066-Q1066</f>
        <v>1243807.9400000032</v>
      </c>
      <c r="T1066" s="84"/>
      <c r="AB1066" s="84">
        <f t="shared" si="179"/>
        <v>0</v>
      </c>
    </row>
    <row r="1067" spans="1:31">
      <c r="A1067" s="84"/>
      <c r="B1067" s="84"/>
      <c r="C1067" s="84"/>
      <c r="D1067" s="84"/>
      <c r="G1067" s="798"/>
      <c r="H1067" s="799"/>
      <c r="I1067" s="799"/>
      <c r="J1067" s="800"/>
      <c r="K1067" s="799"/>
      <c r="L1067" s="801"/>
      <c r="M1067" s="801"/>
      <c r="N1067" s="802"/>
      <c r="O1067" s="801"/>
      <c r="P1067" s="801"/>
      <c r="Q1067" s="801"/>
      <c r="R1067" s="802"/>
      <c r="S1067" s="801"/>
      <c r="T1067" s="84"/>
      <c r="AB1067" s="84">
        <f t="shared" si="179"/>
        <v>0</v>
      </c>
    </row>
    <row r="1068" spans="1:31" s="955" customFormat="1" ht="28.5">
      <c r="A1068" s="754"/>
      <c r="B1068" s="755"/>
      <c r="C1068" s="957" t="s">
        <v>5460</v>
      </c>
      <c r="D1068" s="957"/>
      <c r="E1068" s="989"/>
      <c r="F1068" s="990"/>
      <c r="G1068" s="749" t="s">
        <v>5414</v>
      </c>
      <c r="H1068" s="991"/>
      <c r="I1068" s="991"/>
      <c r="J1068" s="992"/>
      <c r="K1068" s="991"/>
      <c r="L1068" s="634"/>
      <c r="M1068" s="634"/>
      <c r="N1068" s="993"/>
      <c r="O1068" s="634"/>
      <c r="P1068" s="634"/>
      <c r="Q1068" s="634"/>
      <c r="R1068" s="993"/>
      <c r="S1068" s="634"/>
      <c r="T1068" s="954"/>
      <c r="V1068" s="956"/>
      <c r="W1068" s="956"/>
      <c r="X1068" s="816"/>
      <c r="Y1068" s="817"/>
      <c r="Z1068" s="813"/>
      <c r="AA1068" s="814"/>
      <c r="AB1068" s="955">
        <f t="shared" si="179"/>
        <v>0</v>
      </c>
    </row>
    <row r="1069" spans="1:31" ht="22.5" customHeight="1">
      <c r="C1069" s="748" t="s">
        <v>5461</v>
      </c>
      <c r="D1069" s="757"/>
      <c r="G1069" s="852" t="s">
        <v>5034</v>
      </c>
      <c r="AB1069" s="84">
        <f t="shared" si="179"/>
        <v>0</v>
      </c>
    </row>
    <row r="1070" spans="1:31" s="955" customFormat="1" ht="30">
      <c r="A1070" s="754"/>
      <c r="B1070" s="755"/>
      <c r="C1070" s="957"/>
      <c r="D1070" s="994" t="s">
        <v>3876</v>
      </c>
      <c r="E1070" s="995"/>
      <c r="F1070" s="996"/>
      <c r="G1070" s="997" t="s">
        <v>4156</v>
      </c>
      <c r="H1070" s="991"/>
      <c r="I1070" s="991"/>
      <c r="J1070" s="992"/>
      <c r="K1070" s="991"/>
      <c r="L1070" s="634"/>
      <c r="M1070" s="634"/>
      <c r="N1070" s="993"/>
      <c r="O1070" s="634"/>
      <c r="P1070" s="634"/>
      <c r="Q1070" s="634"/>
      <c r="R1070" s="993"/>
      <c r="S1070" s="634"/>
      <c r="T1070" s="954"/>
      <c r="V1070" s="956"/>
      <c r="W1070" s="956"/>
      <c r="X1070" s="816"/>
      <c r="Y1070" s="817"/>
      <c r="Z1070" s="813"/>
      <c r="AA1070" s="814"/>
      <c r="AB1070" s="955">
        <f t="shared" si="179"/>
        <v>0</v>
      </c>
    </row>
    <row r="1071" spans="1:31" ht="15.75" thickBot="1">
      <c r="A1071" s="84"/>
      <c r="B1071" s="84"/>
      <c r="C1071" s="84"/>
      <c r="D1071" s="84"/>
      <c r="E1071" s="747" t="s">
        <v>5325</v>
      </c>
      <c r="F1071" s="769">
        <v>463</v>
      </c>
      <c r="G1071" s="770" t="s">
        <v>4732</v>
      </c>
      <c r="H1071" s="750">
        <v>8000000</v>
      </c>
      <c r="I1071" s="750">
        <v>4281932.8099999996</v>
      </c>
      <c r="J1071" s="751">
        <f>I1071/H1071</f>
        <v>0.53524160124999998</v>
      </c>
      <c r="K1071" s="750">
        <f>H1071-I1071</f>
        <v>3718067.1900000004</v>
      </c>
      <c r="L1071" s="752">
        <v>0</v>
      </c>
      <c r="M1071" s="752">
        <v>0</v>
      </c>
      <c r="O1071" s="752">
        <f>L1071-M1071</f>
        <v>0</v>
      </c>
      <c r="P1071" s="752">
        <f>L1071+H1071</f>
        <v>8000000</v>
      </c>
      <c r="Q1071" s="752">
        <f>M1071+I1071</f>
        <v>4281932.8099999996</v>
      </c>
      <c r="R1071" s="753">
        <f>Q1071/P1071</f>
        <v>0.53524160124999998</v>
      </c>
      <c r="S1071" s="752">
        <f>P1071-Q1071</f>
        <v>3718067.1900000004</v>
      </c>
      <c r="T1071" s="84"/>
      <c r="X1071" s="816">
        <v>2000000</v>
      </c>
      <c r="Z1071" s="813">
        <f>H1071-X1071+Y1071</f>
        <v>6000000</v>
      </c>
      <c r="AA1071" s="814">
        <v>10000000</v>
      </c>
      <c r="AB1071" s="84">
        <f t="shared" si="179"/>
        <v>-4000000</v>
      </c>
      <c r="AE1071" s="84">
        <f>H1071-AA1071</f>
        <v>-2000000</v>
      </c>
    </row>
    <row r="1072" spans="1:31">
      <c r="A1072" s="84"/>
      <c r="B1072" s="84"/>
      <c r="C1072" s="84"/>
      <c r="D1072" s="84"/>
      <c r="E1072" s="771"/>
      <c r="F1072" s="772"/>
      <c r="G1072" s="773" t="s">
        <v>4171</v>
      </c>
      <c r="H1072" s="774"/>
      <c r="I1072" s="774"/>
      <c r="J1072" s="775"/>
      <c r="K1072" s="774"/>
      <c r="L1072" s="776"/>
      <c r="M1072" s="776"/>
      <c r="N1072" s="777"/>
      <c r="O1072" s="776"/>
      <c r="P1072" s="776"/>
      <c r="Q1072" s="776"/>
      <c r="R1072" s="777"/>
      <c r="S1072" s="860"/>
      <c r="T1072" s="84"/>
      <c r="AB1072" s="84">
        <f t="shared" si="179"/>
        <v>0</v>
      </c>
    </row>
    <row r="1073" spans="1:31" ht="15.75" thickBot="1">
      <c r="A1073" s="84"/>
      <c r="B1073" s="84"/>
      <c r="C1073" s="84"/>
      <c r="D1073" s="84"/>
      <c r="E1073" s="778"/>
      <c r="F1073" s="779" t="s">
        <v>235</v>
      </c>
      <c r="G1073" s="780" t="s">
        <v>236</v>
      </c>
      <c r="H1073" s="781">
        <f t="shared" ref="H1073:M1073" si="181">SUM(H1071:H1071)</f>
        <v>8000000</v>
      </c>
      <c r="I1073" s="781">
        <f t="shared" si="181"/>
        <v>4281932.8099999996</v>
      </c>
      <c r="J1073" s="782">
        <f t="shared" si="181"/>
        <v>0.53524160124999998</v>
      </c>
      <c r="K1073" s="781">
        <f t="shared" si="181"/>
        <v>3718067.1900000004</v>
      </c>
      <c r="L1073" s="783">
        <f t="shared" si="181"/>
        <v>0</v>
      </c>
      <c r="M1073" s="783">
        <f t="shared" si="181"/>
        <v>0</v>
      </c>
      <c r="N1073" s="784"/>
      <c r="O1073" s="783">
        <f>SUM(O1071:O1071)</f>
        <v>0</v>
      </c>
      <c r="P1073" s="783">
        <f>SUM(P1071:P1071)</f>
        <v>8000000</v>
      </c>
      <c r="Q1073" s="783">
        <f>SUM(Q1071:Q1071)</f>
        <v>4281932.8099999996</v>
      </c>
      <c r="R1073" s="784">
        <f>SUM(R1071:R1071)</f>
        <v>0.53524160124999998</v>
      </c>
      <c r="S1073" s="783">
        <f>SUM(S1071:S1071)</f>
        <v>3718067.1900000004</v>
      </c>
      <c r="T1073" s="84"/>
      <c r="AB1073" s="84">
        <f t="shared" si="179"/>
        <v>0</v>
      </c>
    </row>
    <row r="1074" spans="1:31" ht="15.75" thickBot="1">
      <c r="A1074" s="84"/>
      <c r="B1074" s="84"/>
      <c r="C1074" s="84"/>
      <c r="D1074" s="84"/>
      <c r="G1074" s="785" t="s">
        <v>4172</v>
      </c>
      <c r="H1074" s="786">
        <f t="shared" ref="H1074:M1074" si="182">SUM(H1073:H1073)</f>
        <v>8000000</v>
      </c>
      <c r="I1074" s="786">
        <f t="shared" si="182"/>
        <v>4281932.8099999996</v>
      </c>
      <c r="J1074" s="787">
        <f t="shared" si="182"/>
        <v>0.53524160124999998</v>
      </c>
      <c r="K1074" s="786">
        <f t="shared" si="182"/>
        <v>3718067.1900000004</v>
      </c>
      <c r="L1074" s="788">
        <f t="shared" si="182"/>
        <v>0</v>
      </c>
      <c r="M1074" s="788">
        <f t="shared" si="182"/>
        <v>0</v>
      </c>
      <c r="N1074" s="789"/>
      <c r="O1074" s="788">
        <f>SUM(O1073:O1073)</f>
        <v>0</v>
      </c>
      <c r="P1074" s="788">
        <f>SUM(P1073:P1073)</f>
        <v>8000000</v>
      </c>
      <c r="Q1074" s="788">
        <f>SUM(Q1073:Q1073)</f>
        <v>4281932.8099999996</v>
      </c>
      <c r="R1074" s="789">
        <f>SUM(R1073:R1073)</f>
        <v>0.53524160124999998</v>
      </c>
      <c r="S1074" s="788">
        <f>SUM(S1073:S1073)</f>
        <v>3718067.1900000004</v>
      </c>
      <c r="T1074" s="84"/>
      <c r="AB1074" s="84">
        <f t="shared" si="179"/>
        <v>0</v>
      </c>
    </row>
    <row r="1075" spans="1:31" ht="28.5" collapsed="1">
      <c r="A1075" s="84"/>
      <c r="B1075" s="84"/>
      <c r="C1075" s="84"/>
      <c r="D1075" s="84"/>
      <c r="E1075" s="771"/>
      <c r="F1075" s="772"/>
      <c r="G1075" s="790" t="s">
        <v>5481</v>
      </c>
      <c r="H1075" s="791"/>
      <c r="I1075" s="792"/>
      <c r="J1075" s="793"/>
      <c r="K1075" s="792"/>
      <c r="L1075" s="794"/>
      <c r="M1075" s="795"/>
      <c r="N1075" s="796"/>
      <c r="O1075" s="795"/>
      <c r="P1075" s="795"/>
      <c r="Q1075" s="795"/>
      <c r="R1075" s="796"/>
      <c r="S1075" s="861"/>
      <c r="T1075" s="84"/>
      <c r="AB1075" s="84">
        <f t="shared" si="179"/>
        <v>0</v>
      </c>
    </row>
    <row r="1076" spans="1:31" ht="15.75" thickBot="1">
      <c r="A1076" s="84"/>
      <c r="B1076" s="84"/>
      <c r="C1076" s="84"/>
      <c r="D1076" s="84"/>
      <c r="E1076" s="778"/>
      <c r="F1076" s="779" t="s">
        <v>235</v>
      </c>
      <c r="G1076" s="780" t="s">
        <v>236</v>
      </c>
      <c r="H1076" s="781">
        <f t="shared" ref="H1076:M1076" si="183">SUM(H1071:H1071)</f>
        <v>8000000</v>
      </c>
      <c r="I1076" s="781">
        <f t="shared" si="183"/>
        <v>4281932.8099999996</v>
      </c>
      <c r="J1076" s="782">
        <f t="shared" si="183"/>
        <v>0.53524160124999998</v>
      </c>
      <c r="K1076" s="781">
        <f t="shared" si="183"/>
        <v>3718067.1900000004</v>
      </c>
      <c r="L1076" s="783">
        <f t="shared" si="183"/>
        <v>0</v>
      </c>
      <c r="M1076" s="783">
        <f t="shared" si="183"/>
        <v>0</v>
      </c>
      <c r="N1076" s="784"/>
      <c r="O1076" s="783">
        <f>SUM(O1071:O1071)</f>
        <v>0</v>
      </c>
      <c r="P1076" s="783">
        <f>SUM(P1071:P1071)</f>
        <v>8000000</v>
      </c>
      <c r="Q1076" s="783">
        <f>SUM(Q1071:Q1071)</f>
        <v>4281932.8099999996</v>
      </c>
      <c r="R1076" s="784">
        <f>SUM(R1071:R1071)</f>
        <v>0.53524160124999998</v>
      </c>
      <c r="S1076" s="783">
        <f>SUM(S1071:S1071)</f>
        <v>3718067.1900000004</v>
      </c>
      <c r="T1076" s="84"/>
      <c r="AB1076" s="84">
        <f t="shared" si="179"/>
        <v>0</v>
      </c>
    </row>
    <row r="1077" spans="1:31" ht="15.75" collapsed="1" thickBot="1">
      <c r="G1077" s="785" t="s">
        <v>5480</v>
      </c>
      <c r="H1077" s="786">
        <f t="shared" ref="H1077:M1077" si="184">SUM(H1076:H1076)</f>
        <v>8000000</v>
      </c>
      <c r="I1077" s="786">
        <f t="shared" si="184"/>
        <v>4281932.8099999996</v>
      </c>
      <c r="J1077" s="787">
        <f t="shared" si="184"/>
        <v>0.53524160124999998</v>
      </c>
      <c r="K1077" s="786">
        <f t="shared" si="184"/>
        <v>3718067.1900000004</v>
      </c>
      <c r="L1077" s="788">
        <f t="shared" si="184"/>
        <v>0</v>
      </c>
      <c r="M1077" s="788">
        <f t="shared" si="184"/>
        <v>0</v>
      </c>
      <c r="N1077" s="789"/>
      <c r="O1077" s="788">
        <f>SUM(O1076:O1076)</f>
        <v>0</v>
      </c>
      <c r="P1077" s="788">
        <f>SUM(P1076:P1076)</f>
        <v>8000000</v>
      </c>
      <c r="Q1077" s="788">
        <f>SUM(Q1076:Q1076)</f>
        <v>4281932.8099999996</v>
      </c>
      <c r="R1077" s="789">
        <f>SUM(R1076:R1076)</f>
        <v>0.53524160124999998</v>
      </c>
      <c r="S1077" s="788">
        <f>SUM(S1076:S1076)</f>
        <v>3718067.1900000004</v>
      </c>
      <c r="AB1077" s="84">
        <f t="shared" si="179"/>
        <v>0</v>
      </c>
    </row>
    <row r="1078" spans="1:31">
      <c r="G1078" s="798"/>
      <c r="H1078" s="799"/>
      <c r="I1078" s="799"/>
      <c r="J1078" s="800"/>
      <c r="K1078" s="799"/>
      <c r="L1078" s="801"/>
      <c r="M1078" s="801"/>
      <c r="N1078" s="802"/>
      <c r="O1078" s="801"/>
      <c r="P1078" s="801"/>
      <c r="Q1078" s="801"/>
      <c r="R1078" s="802"/>
      <c r="S1078" s="801"/>
      <c r="AB1078" s="84">
        <f t="shared" si="179"/>
        <v>0</v>
      </c>
    </row>
    <row r="1079" spans="1:31" ht="33" hidden="1" customHeight="1">
      <c r="C1079" s="748" t="s">
        <v>4059</v>
      </c>
      <c r="D1079" s="757"/>
      <c r="G1079" s="852" t="s">
        <v>5041</v>
      </c>
      <c r="AB1079" s="84">
        <f t="shared" si="179"/>
        <v>0</v>
      </c>
    </row>
    <row r="1080" spans="1:31" s="955" customFormat="1" hidden="1">
      <c r="A1080" s="754"/>
      <c r="B1080" s="755"/>
      <c r="C1080" s="957"/>
      <c r="D1080" s="994" t="s">
        <v>3870</v>
      </c>
      <c r="E1080" s="995"/>
      <c r="F1080" s="996"/>
      <c r="G1080" s="997" t="s">
        <v>101</v>
      </c>
      <c r="H1080" s="991"/>
      <c r="I1080" s="991"/>
      <c r="J1080" s="992"/>
      <c r="K1080" s="991"/>
      <c r="L1080" s="634"/>
      <c r="M1080" s="634"/>
      <c r="N1080" s="993"/>
      <c r="O1080" s="634"/>
      <c r="P1080" s="634"/>
      <c r="Q1080" s="634"/>
      <c r="R1080" s="993"/>
      <c r="S1080" s="634"/>
      <c r="T1080" s="954"/>
      <c r="V1080" s="956"/>
      <c r="W1080" s="956"/>
      <c r="X1080" s="816"/>
      <c r="Y1080" s="817"/>
      <c r="Z1080" s="813"/>
      <c r="AA1080" s="814"/>
      <c r="AB1080" s="955">
        <f t="shared" si="179"/>
        <v>0</v>
      </c>
    </row>
    <row r="1081" spans="1:31" ht="15.75" hidden="1" thickBot="1">
      <c r="A1081" s="84"/>
      <c r="B1081" s="84"/>
      <c r="C1081" s="84"/>
      <c r="D1081" s="84"/>
      <c r="E1081" s="747" t="s">
        <v>5119</v>
      </c>
      <c r="F1081" s="769">
        <v>511</v>
      </c>
      <c r="G1081" s="770" t="s">
        <v>4129</v>
      </c>
      <c r="H1081" s="750">
        <v>0</v>
      </c>
      <c r="I1081" s="750">
        <v>0</v>
      </c>
      <c r="K1081" s="750">
        <f>H1081-I1081</f>
        <v>0</v>
      </c>
      <c r="L1081" s="752">
        <v>0</v>
      </c>
      <c r="M1081" s="752">
        <v>0</v>
      </c>
      <c r="O1081" s="752">
        <f>L1081-M1081</f>
        <v>0</v>
      </c>
      <c r="P1081" s="752">
        <f>L1081+H1081</f>
        <v>0</v>
      </c>
      <c r="Q1081" s="752">
        <f>M1081+I1081</f>
        <v>0</v>
      </c>
      <c r="S1081" s="752">
        <f>P1081-Q1081</f>
        <v>0</v>
      </c>
      <c r="T1081" s="84"/>
      <c r="Z1081" s="813">
        <f>H1081-X1081+Y1081</f>
        <v>0</v>
      </c>
      <c r="AA1081" s="814">
        <v>0</v>
      </c>
      <c r="AB1081" s="84">
        <f t="shared" si="179"/>
        <v>0</v>
      </c>
      <c r="AC1081" s="84">
        <v>7</v>
      </c>
      <c r="AE1081" s="84">
        <f>H1081-AA1081</f>
        <v>0</v>
      </c>
    </row>
    <row r="1082" spans="1:31" hidden="1">
      <c r="A1082" s="84"/>
      <c r="B1082" s="84"/>
      <c r="C1082" s="84"/>
      <c r="D1082" s="84"/>
      <c r="E1082" s="771"/>
      <c r="F1082" s="772"/>
      <c r="G1082" s="773" t="s">
        <v>5037</v>
      </c>
      <c r="H1082" s="774"/>
      <c r="I1082" s="774"/>
      <c r="J1082" s="775"/>
      <c r="K1082" s="774"/>
      <c r="L1082" s="776"/>
      <c r="M1082" s="776"/>
      <c r="N1082" s="777"/>
      <c r="O1082" s="776"/>
      <c r="P1082" s="776"/>
      <c r="Q1082" s="776"/>
      <c r="R1082" s="777"/>
      <c r="S1082" s="860"/>
      <c r="T1082" s="84"/>
      <c r="AB1082" s="84">
        <f t="shared" si="179"/>
        <v>0</v>
      </c>
    </row>
    <row r="1083" spans="1:31" hidden="1">
      <c r="A1083" s="84"/>
      <c r="B1083" s="84"/>
      <c r="C1083" s="84"/>
      <c r="D1083" s="84"/>
      <c r="E1083" s="778"/>
      <c r="F1083" s="779" t="s">
        <v>235</v>
      </c>
      <c r="G1083" s="780" t="s">
        <v>236</v>
      </c>
      <c r="H1083" s="781">
        <f t="shared" ref="H1083:M1083" si="185">SUM(H1081:H1081)</f>
        <v>0</v>
      </c>
      <c r="I1083" s="781">
        <f t="shared" si="185"/>
        <v>0</v>
      </c>
      <c r="J1083" s="782"/>
      <c r="K1083" s="781">
        <f t="shared" si="185"/>
        <v>0</v>
      </c>
      <c r="L1083" s="783">
        <v>0</v>
      </c>
      <c r="M1083" s="783">
        <f t="shared" si="185"/>
        <v>0</v>
      </c>
      <c r="N1083" s="784"/>
      <c r="O1083" s="783">
        <f>SUM(O1081:O1081)</f>
        <v>0</v>
      </c>
      <c r="P1083" s="783">
        <f>H1083+L1083</f>
        <v>0</v>
      </c>
      <c r="Q1083" s="783">
        <f>SUM(Q1081:Q1081)</f>
        <v>0</v>
      </c>
      <c r="R1083" s="784"/>
      <c r="S1083" s="783">
        <f>SUM(S1081:S1081)</f>
        <v>0</v>
      </c>
      <c r="T1083" s="84"/>
      <c r="AB1083" s="84">
        <f t="shared" si="179"/>
        <v>0</v>
      </c>
    </row>
    <row r="1084" spans="1:31" ht="15.75" hidden="1" thickBot="1">
      <c r="A1084" s="84"/>
      <c r="B1084" s="84"/>
      <c r="C1084" s="84"/>
      <c r="D1084" s="84"/>
      <c r="E1084" s="778"/>
      <c r="F1084" s="779" t="s">
        <v>247</v>
      </c>
      <c r="G1084" s="780" t="s">
        <v>4695</v>
      </c>
      <c r="H1084" s="781"/>
      <c r="I1084" s="781"/>
      <c r="J1084" s="782"/>
      <c r="K1084" s="781"/>
      <c r="L1084" s="783">
        <f>L1081</f>
        <v>0</v>
      </c>
      <c r="M1084" s="783"/>
      <c r="N1084" s="784"/>
      <c r="O1084" s="783"/>
      <c r="P1084" s="783">
        <f>H1084+L1084</f>
        <v>0</v>
      </c>
      <c r="Q1084" s="783"/>
      <c r="R1084" s="784"/>
      <c r="S1084" s="783"/>
      <c r="T1084" s="84"/>
    </row>
    <row r="1085" spans="1:31" ht="15.75" hidden="1" thickBot="1">
      <c r="A1085" s="84"/>
      <c r="B1085" s="84"/>
      <c r="C1085" s="84"/>
      <c r="D1085" s="84"/>
      <c r="G1085" s="785" t="s">
        <v>5038</v>
      </c>
      <c r="H1085" s="786">
        <f t="shared" ref="H1085:M1085" si="186">SUM(H1083:H1083)</f>
        <v>0</v>
      </c>
      <c r="I1085" s="786">
        <f t="shared" si="186"/>
        <v>0</v>
      </c>
      <c r="J1085" s="787"/>
      <c r="K1085" s="786">
        <f t="shared" si="186"/>
        <v>0</v>
      </c>
      <c r="L1085" s="788">
        <f>SUM(L1083:L1084)</f>
        <v>0</v>
      </c>
      <c r="M1085" s="788">
        <f t="shared" si="186"/>
        <v>0</v>
      </c>
      <c r="N1085" s="789"/>
      <c r="O1085" s="788">
        <f>SUM(O1083:O1083)</f>
        <v>0</v>
      </c>
      <c r="P1085" s="788">
        <f>H1085+L1085</f>
        <v>0</v>
      </c>
      <c r="Q1085" s="788">
        <f>SUM(Q1083:Q1083)</f>
        <v>0</v>
      </c>
      <c r="R1085" s="789"/>
      <c r="S1085" s="788">
        <f>SUM(S1083:S1083)</f>
        <v>0</v>
      </c>
      <c r="T1085" s="84"/>
      <c r="AB1085" s="84">
        <f t="shared" si="179"/>
        <v>0</v>
      </c>
    </row>
    <row r="1086" spans="1:31" ht="28.5" hidden="1" collapsed="1">
      <c r="A1086" s="84"/>
      <c r="B1086" s="84"/>
      <c r="C1086" s="84"/>
      <c r="D1086" s="84"/>
      <c r="E1086" s="771"/>
      <c r="F1086" s="772"/>
      <c r="G1086" s="790" t="s">
        <v>5039</v>
      </c>
      <c r="H1086" s="791"/>
      <c r="I1086" s="792"/>
      <c r="J1086" s="793"/>
      <c r="K1086" s="792"/>
      <c r="L1086" s="794"/>
      <c r="M1086" s="795"/>
      <c r="N1086" s="796"/>
      <c r="O1086" s="795"/>
      <c r="P1086" s="795"/>
      <c r="Q1086" s="795"/>
      <c r="R1086" s="796"/>
      <c r="S1086" s="861"/>
      <c r="T1086" s="84"/>
      <c r="AB1086" s="84">
        <f t="shared" si="179"/>
        <v>0</v>
      </c>
    </row>
    <row r="1087" spans="1:31" hidden="1">
      <c r="A1087" s="84"/>
      <c r="B1087" s="84"/>
      <c r="C1087" s="84"/>
      <c r="D1087" s="84"/>
      <c r="E1087" s="778"/>
      <c r="F1087" s="779" t="s">
        <v>235</v>
      </c>
      <c r="G1087" s="780" t="s">
        <v>236</v>
      </c>
      <c r="H1087" s="781">
        <f>H1083</f>
        <v>0</v>
      </c>
      <c r="I1087" s="781">
        <f>SUM(I1081:I1081)</f>
        <v>0</v>
      </c>
      <c r="J1087" s="782"/>
      <c r="K1087" s="781">
        <f>SUM(K1081:K1081)</f>
        <v>0</v>
      </c>
      <c r="L1087" s="783">
        <f>L1083</f>
        <v>0</v>
      </c>
      <c r="M1087" s="783">
        <f>M1083</f>
        <v>0</v>
      </c>
      <c r="N1087" s="784"/>
      <c r="O1087" s="783">
        <f>O1083</f>
        <v>0</v>
      </c>
      <c r="P1087" s="783">
        <f>P1083</f>
        <v>0</v>
      </c>
      <c r="Q1087" s="783">
        <f>SUM(Q1081:Q1081)</f>
        <v>0</v>
      </c>
      <c r="R1087" s="784"/>
      <c r="S1087" s="783">
        <f>SUM(S1081:S1081)</f>
        <v>0</v>
      </c>
      <c r="T1087" s="84"/>
      <c r="AB1087" s="84">
        <f t="shared" si="179"/>
        <v>0</v>
      </c>
    </row>
    <row r="1088" spans="1:31" ht="15.75" hidden="1" thickBot="1">
      <c r="A1088" s="84"/>
      <c r="B1088" s="84"/>
      <c r="C1088" s="84"/>
      <c r="D1088" s="84"/>
      <c r="E1088" s="778"/>
      <c r="F1088" s="779" t="s">
        <v>247</v>
      </c>
      <c r="G1088" s="780" t="s">
        <v>4695</v>
      </c>
      <c r="H1088" s="781">
        <f>H1084</f>
        <v>0</v>
      </c>
      <c r="I1088" s="781"/>
      <c r="J1088" s="782"/>
      <c r="K1088" s="781"/>
      <c r="L1088" s="783">
        <f>L1084</f>
        <v>0</v>
      </c>
      <c r="M1088" s="783">
        <f>M1084</f>
        <v>0</v>
      </c>
      <c r="N1088" s="784"/>
      <c r="O1088" s="783">
        <f>O1084</f>
        <v>0</v>
      </c>
      <c r="P1088" s="783">
        <f>P1084</f>
        <v>0</v>
      </c>
      <c r="Q1088" s="783"/>
      <c r="R1088" s="784"/>
      <c r="S1088" s="783"/>
      <c r="T1088" s="84"/>
    </row>
    <row r="1089" spans="1:31" ht="15.75" hidden="1" collapsed="1" thickBot="1">
      <c r="G1089" s="785" t="s">
        <v>5040</v>
      </c>
      <c r="H1089" s="786">
        <f>SUM(H1087:H1088)</f>
        <v>0</v>
      </c>
      <c r="I1089" s="786">
        <f>SUM(I1087:I1087)</f>
        <v>0</v>
      </c>
      <c r="J1089" s="787"/>
      <c r="K1089" s="786">
        <f>SUM(K1087:K1087)</f>
        <v>0</v>
      </c>
      <c r="L1089" s="788">
        <f>SUM(L1087:L1088)</f>
        <v>0</v>
      </c>
      <c r="M1089" s="788">
        <f>SUM(M1087:M1087)</f>
        <v>0</v>
      </c>
      <c r="N1089" s="789"/>
      <c r="O1089" s="788">
        <f>SUM(O1087:O1087)</f>
        <v>0</v>
      </c>
      <c r="P1089" s="788">
        <f>H1089+L1089</f>
        <v>0</v>
      </c>
      <c r="Q1089" s="788">
        <f>SUM(Q1087:Q1087)</f>
        <v>0</v>
      </c>
      <c r="R1089" s="789"/>
      <c r="S1089" s="788">
        <f>SUM(S1087:S1087)</f>
        <v>0</v>
      </c>
      <c r="AB1089" s="84">
        <f t="shared" si="179"/>
        <v>0</v>
      </c>
    </row>
    <row r="1090" spans="1:31" hidden="1">
      <c r="G1090" s="798"/>
      <c r="H1090" s="799"/>
      <c r="I1090" s="799"/>
      <c r="J1090" s="800"/>
      <c r="K1090" s="799"/>
      <c r="L1090" s="801"/>
      <c r="M1090" s="801"/>
      <c r="N1090" s="802"/>
      <c r="O1090" s="801"/>
      <c r="P1090" s="801"/>
      <c r="Q1090" s="801"/>
      <c r="R1090" s="802"/>
      <c r="S1090" s="801"/>
      <c r="AB1090" s="84">
        <f t="shared" si="179"/>
        <v>0</v>
      </c>
    </row>
    <row r="1091" spans="1:31">
      <c r="C1091" s="748" t="s">
        <v>5462</v>
      </c>
      <c r="D1091" s="757"/>
      <c r="G1091" s="852" t="s">
        <v>5036</v>
      </c>
      <c r="AB1091" s="84">
        <f t="shared" si="179"/>
        <v>0</v>
      </c>
    </row>
    <row r="1092" spans="1:31" s="955" customFormat="1">
      <c r="A1092" s="754"/>
      <c r="B1092" s="755"/>
      <c r="C1092" s="951"/>
      <c r="D1092" s="969" t="s">
        <v>3862</v>
      </c>
      <c r="E1092" s="969"/>
      <c r="F1092" s="970"/>
      <c r="G1092" s="971" t="s">
        <v>97</v>
      </c>
      <c r="H1092" s="761"/>
      <c r="I1092" s="761"/>
      <c r="J1092" s="762"/>
      <c r="K1092" s="761"/>
      <c r="L1092" s="763"/>
      <c r="M1092" s="763"/>
      <c r="N1092" s="764"/>
      <c r="O1092" s="763"/>
      <c r="P1092" s="763"/>
      <c r="Q1092" s="763"/>
      <c r="R1092" s="764"/>
      <c r="S1092" s="953"/>
      <c r="T1092" s="954"/>
      <c r="V1092" s="956"/>
      <c r="W1092" s="956"/>
      <c r="X1092" s="816"/>
      <c r="Y1092" s="817"/>
      <c r="Z1092" s="813"/>
      <c r="AA1092" s="814"/>
      <c r="AB1092" s="955">
        <f t="shared" si="179"/>
        <v>0</v>
      </c>
    </row>
    <row r="1093" spans="1:31" ht="15.75" thickBot="1">
      <c r="E1093" s="747" t="s">
        <v>5326</v>
      </c>
      <c r="F1093" s="769">
        <v>472</v>
      </c>
      <c r="G1093" s="770" t="s">
        <v>3813</v>
      </c>
      <c r="H1093" s="750">
        <v>1800000</v>
      </c>
      <c r="I1093" s="750">
        <v>0</v>
      </c>
      <c r="K1093" s="750">
        <f>H1093-I1093</f>
        <v>1800000</v>
      </c>
      <c r="L1093" s="752">
        <v>3000000</v>
      </c>
      <c r="M1093" s="752">
        <v>2999850</v>
      </c>
      <c r="N1093" s="753">
        <f>M1093/L1093</f>
        <v>0.99995000000000001</v>
      </c>
      <c r="O1093" s="752">
        <f>L1093-M1093</f>
        <v>150</v>
      </c>
      <c r="P1093" s="752">
        <f>L1093+H1093</f>
        <v>4800000</v>
      </c>
      <c r="Q1093" s="752">
        <f>M1093+I1093</f>
        <v>2999850</v>
      </c>
      <c r="R1093" s="753">
        <f>Q1093/P1093</f>
        <v>0.62496874999999996</v>
      </c>
      <c r="S1093" s="752">
        <f>P1093-Q1093</f>
        <v>1800150</v>
      </c>
      <c r="Z1093" s="813">
        <f>H1093-X1093+Y1093</f>
        <v>1800000</v>
      </c>
      <c r="AA1093" s="814">
        <v>0</v>
      </c>
      <c r="AB1093" s="84">
        <f t="shared" si="179"/>
        <v>1800000</v>
      </c>
      <c r="AE1093" s="84">
        <f>H1093-AA1093</f>
        <v>1800000</v>
      </c>
    </row>
    <row r="1094" spans="1:31">
      <c r="E1094" s="771"/>
      <c r="F1094" s="772"/>
      <c r="G1094" s="773" t="s">
        <v>4986</v>
      </c>
      <c r="H1094" s="774"/>
      <c r="I1094" s="774"/>
      <c r="J1094" s="775"/>
      <c r="K1094" s="774"/>
      <c r="L1094" s="776"/>
      <c r="M1094" s="776"/>
      <c r="N1094" s="777"/>
      <c r="O1094" s="776"/>
      <c r="P1094" s="776"/>
      <c r="Q1094" s="776"/>
      <c r="R1094" s="777"/>
      <c r="S1094" s="860"/>
      <c r="AB1094" s="84">
        <f t="shared" si="179"/>
        <v>0</v>
      </c>
    </row>
    <row r="1095" spans="1:31">
      <c r="E1095" s="778"/>
      <c r="F1095" s="804" t="s">
        <v>247</v>
      </c>
      <c r="G1095" s="780" t="s">
        <v>4695</v>
      </c>
      <c r="H1095" s="781">
        <f>SUM(H1093)</f>
        <v>1800000</v>
      </c>
      <c r="I1095" s="781">
        <f>SUM(I1093)</f>
        <v>0</v>
      </c>
      <c r="J1095" s="782"/>
      <c r="K1095" s="781">
        <f>H1095-I1095</f>
        <v>1800000</v>
      </c>
      <c r="L1095" s="783">
        <v>3000000</v>
      </c>
      <c r="M1095" s="783">
        <v>1499925</v>
      </c>
      <c r="N1095" s="784">
        <f>M1095/L1095</f>
        <v>0.499975</v>
      </c>
      <c r="O1095" s="783">
        <f>L1095-M1095</f>
        <v>1500075</v>
      </c>
      <c r="P1095" s="783">
        <f t="shared" ref="P1095:Q1097" si="187">L1095+H1095</f>
        <v>4800000</v>
      </c>
      <c r="Q1095" s="783">
        <f t="shared" si="187"/>
        <v>1499925</v>
      </c>
      <c r="R1095" s="784">
        <f>Q1095/P1095</f>
        <v>0.31248437499999998</v>
      </c>
      <c r="S1095" s="783">
        <f>P1095-Q1095</f>
        <v>3300075</v>
      </c>
      <c r="AB1095" s="84">
        <f t="shared" si="179"/>
        <v>0</v>
      </c>
    </row>
    <row r="1096" spans="1:31" ht="15.75" thickBot="1">
      <c r="E1096" s="778"/>
      <c r="F1096" s="804" t="s">
        <v>256</v>
      </c>
      <c r="G1096" s="780" t="s">
        <v>4969</v>
      </c>
      <c r="H1096" s="781">
        <v>0</v>
      </c>
      <c r="I1096" s="781">
        <v>0</v>
      </c>
      <c r="J1096" s="782"/>
      <c r="K1096" s="781">
        <v>0</v>
      </c>
      <c r="L1096" s="783">
        <v>0</v>
      </c>
      <c r="M1096" s="783">
        <v>1499925</v>
      </c>
      <c r="N1096" s="784" t="e">
        <f>M1096/L1096</f>
        <v>#DIV/0!</v>
      </c>
      <c r="O1096" s="783">
        <f>L1096-M1096</f>
        <v>-1499925</v>
      </c>
      <c r="P1096" s="783">
        <f t="shared" si="187"/>
        <v>0</v>
      </c>
      <c r="Q1096" s="783">
        <f t="shared" si="187"/>
        <v>1499925</v>
      </c>
      <c r="R1096" s="784" t="e">
        <f>Q1096/P1096</f>
        <v>#DIV/0!</v>
      </c>
      <c r="S1096" s="783">
        <f>P1096-Q1096</f>
        <v>-1499925</v>
      </c>
      <c r="AB1096" s="84">
        <f t="shared" si="179"/>
        <v>0</v>
      </c>
    </row>
    <row r="1097" spans="1:31" ht="15.75" thickBot="1">
      <c r="A1097" s="84"/>
      <c r="B1097" s="84"/>
      <c r="C1097" s="84"/>
      <c r="D1097" s="84"/>
      <c r="G1097" s="785" t="s">
        <v>4987</v>
      </c>
      <c r="H1097" s="786">
        <f>SUM(H1095:H1095)</f>
        <v>1800000</v>
      </c>
      <c r="I1097" s="786">
        <f>SUM(I1095:I1095)</f>
        <v>0</v>
      </c>
      <c r="J1097" s="787"/>
      <c r="K1097" s="786">
        <f>H1097-I1097</f>
        <v>1800000</v>
      </c>
      <c r="L1097" s="788">
        <f>SUM(L1095:L1096)</f>
        <v>3000000</v>
      </c>
      <c r="M1097" s="788">
        <f>SUM(M1095:M1096)</f>
        <v>2999850</v>
      </c>
      <c r="N1097" s="789">
        <f>M1097/L1097</f>
        <v>0.99995000000000001</v>
      </c>
      <c r="O1097" s="788">
        <f>L1097-M1097</f>
        <v>150</v>
      </c>
      <c r="P1097" s="788">
        <f t="shared" si="187"/>
        <v>4800000</v>
      </c>
      <c r="Q1097" s="788">
        <f t="shared" si="187"/>
        <v>2999850</v>
      </c>
      <c r="R1097" s="789">
        <f>Q1097/P1097</f>
        <v>0.62496874999999996</v>
      </c>
      <c r="S1097" s="788">
        <f>P1097-Q1097</f>
        <v>1800150</v>
      </c>
      <c r="T1097" s="84"/>
      <c r="AB1097" s="84">
        <f t="shared" si="179"/>
        <v>0</v>
      </c>
    </row>
    <row r="1098" spans="1:31" ht="28.5" collapsed="1">
      <c r="A1098" s="84"/>
      <c r="B1098" s="84"/>
      <c r="C1098" s="84"/>
      <c r="D1098" s="84"/>
      <c r="E1098" s="771"/>
      <c r="F1098" s="772"/>
      <c r="G1098" s="790" t="s">
        <v>5482</v>
      </c>
      <c r="H1098" s="791"/>
      <c r="I1098" s="792"/>
      <c r="J1098" s="793"/>
      <c r="K1098" s="792"/>
      <c r="L1098" s="794"/>
      <c r="M1098" s="795"/>
      <c r="N1098" s="796"/>
      <c r="O1098" s="795"/>
      <c r="P1098" s="795"/>
      <c r="Q1098" s="795"/>
      <c r="R1098" s="796"/>
      <c r="S1098" s="861"/>
      <c r="T1098" s="84"/>
      <c r="AB1098" s="84">
        <f t="shared" si="179"/>
        <v>0</v>
      </c>
    </row>
    <row r="1099" spans="1:31">
      <c r="A1099" s="84"/>
      <c r="B1099" s="84"/>
      <c r="C1099" s="84"/>
      <c r="D1099" s="84"/>
      <c r="E1099" s="778"/>
      <c r="F1099" s="804" t="s">
        <v>247</v>
      </c>
      <c r="G1099" s="780" t="s">
        <v>4695</v>
      </c>
      <c r="H1099" s="781">
        <f>SUM(H1093)</f>
        <v>1800000</v>
      </c>
      <c r="I1099" s="781">
        <f>SUM(I1093)</f>
        <v>0</v>
      </c>
      <c r="J1099" s="782"/>
      <c r="K1099" s="781">
        <f>H1099-I1099</f>
        <v>1800000</v>
      </c>
      <c r="L1099" s="783">
        <f>SUM(L1095)</f>
        <v>3000000</v>
      </c>
      <c r="M1099" s="783">
        <f>SUM(M1095)</f>
        <v>1499925</v>
      </c>
      <c r="N1099" s="784">
        <f>M1099/L1099</f>
        <v>0.499975</v>
      </c>
      <c r="O1099" s="783">
        <f>L1099-M1099</f>
        <v>1500075</v>
      </c>
      <c r="P1099" s="783">
        <f>L1099+H1099</f>
        <v>4800000</v>
      </c>
      <c r="Q1099" s="783">
        <f>M1099+I1099</f>
        <v>1499925</v>
      </c>
      <c r="R1099" s="784">
        <f>Q1099/P1099</f>
        <v>0.31248437499999998</v>
      </c>
      <c r="S1099" s="783">
        <f>P1099-Q1099</f>
        <v>3300075</v>
      </c>
      <c r="T1099" s="84"/>
      <c r="AB1099" s="84">
        <f t="shared" si="179"/>
        <v>0</v>
      </c>
    </row>
    <row r="1100" spans="1:31" ht="15.75" thickBot="1">
      <c r="A1100" s="84"/>
      <c r="B1100" s="84"/>
      <c r="C1100" s="84"/>
      <c r="D1100" s="84"/>
      <c r="E1100" s="778"/>
      <c r="F1100" s="804" t="s">
        <v>256</v>
      </c>
      <c r="G1100" s="780" t="s">
        <v>4969</v>
      </c>
      <c r="H1100" s="781"/>
      <c r="I1100" s="781"/>
      <c r="J1100" s="782"/>
      <c r="K1100" s="781"/>
      <c r="L1100" s="783">
        <v>0</v>
      </c>
      <c r="M1100" s="783">
        <f>SUM(M1096)</f>
        <v>1499925</v>
      </c>
      <c r="N1100" s="784" t="e">
        <f>SUM(N1096)</f>
        <v>#DIV/0!</v>
      </c>
      <c r="O1100" s="783" t="e">
        <f>M1100/L1100</f>
        <v>#DIV/0!</v>
      </c>
      <c r="P1100" s="783">
        <f>P1096</f>
        <v>0</v>
      </c>
      <c r="Q1100" s="783">
        <f>Q1096</f>
        <v>1499925</v>
      </c>
      <c r="R1100" s="784" t="e">
        <f>Q1100/P1100</f>
        <v>#DIV/0!</v>
      </c>
      <c r="S1100" s="783">
        <f>P1100-Q1100</f>
        <v>-1499925</v>
      </c>
      <c r="T1100" s="84"/>
      <c r="AB1100" s="84">
        <f t="shared" si="179"/>
        <v>0</v>
      </c>
    </row>
    <row r="1101" spans="1:31" ht="15.75" collapsed="1" thickBot="1">
      <c r="G1101" s="785" t="s">
        <v>5464</v>
      </c>
      <c r="H1101" s="786">
        <f>SUM(H1093)</f>
        <v>1800000</v>
      </c>
      <c r="I1101" s="786">
        <f>SUM(I1093)</f>
        <v>0</v>
      </c>
      <c r="J1101" s="787"/>
      <c r="K1101" s="786">
        <f>H1101-I1101</f>
        <v>1800000</v>
      </c>
      <c r="L1101" s="788">
        <f>SUM(L1099:L1100)</f>
        <v>3000000</v>
      </c>
      <c r="M1101" s="788">
        <f>SUM(M1099:M1100)</f>
        <v>2999850</v>
      </c>
      <c r="N1101" s="789">
        <f>M1101/L1101</f>
        <v>0.99995000000000001</v>
      </c>
      <c r="O1101" s="788">
        <f>L1101-M1101</f>
        <v>150</v>
      </c>
      <c r="P1101" s="788">
        <f>SUM(P1099:P1100)</f>
        <v>4800000</v>
      </c>
      <c r="Q1101" s="788">
        <f>M1101+I1101</f>
        <v>2999850</v>
      </c>
      <c r="R1101" s="789">
        <f>Q1101/P1101</f>
        <v>0.62496874999999996</v>
      </c>
      <c r="S1101" s="788">
        <f>P1101-Q1101</f>
        <v>1800150</v>
      </c>
      <c r="AB1101" s="84">
        <f t="shared" si="179"/>
        <v>0</v>
      </c>
    </row>
    <row r="1102" spans="1:31">
      <c r="G1102" s="798"/>
      <c r="H1102" s="799"/>
      <c r="I1102" s="799"/>
      <c r="J1102" s="800"/>
      <c r="K1102" s="799"/>
      <c r="L1102" s="801"/>
      <c r="M1102" s="801"/>
      <c r="N1102" s="802"/>
      <c r="O1102" s="801"/>
      <c r="P1102" s="801"/>
      <c r="Q1102" s="801"/>
      <c r="R1102" s="802"/>
      <c r="S1102" s="801"/>
      <c r="AB1102" s="84">
        <f t="shared" si="179"/>
        <v>0</v>
      </c>
    </row>
    <row r="1103" spans="1:31" ht="28.5">
      <c r="C1103" s="748" t="s">
        <v>5463</v>
      </c>
      <c r="D1103" s="757"/>
      <c r="G1103" s="852" t="s">
        <v>5035</v>
      </c>
      <c r="AB1103" s="84">
        <f t="shared" si="179"/>
        <v>0</v>
      </c>
    </row>
    <row r="1104" spans="1:31" s="955" customFormat="1" ht="30">
      <c r="A1104" s="754"/>
      <c r="B1104" s="755"/>
      <c r="C1104" s="951"/>
      <c r="D1104" s="969" t="s">
        <v>3876</v>
      </c>
      <c r="E1104" s="969"/>
      <c r="F1104" s="970"/>
      <c r="G1104" s="971" t="s">
        <v>104</v>
      </c>
      <c r="H1104" s="761"/>
      <c r="I1104" s="761"/>
      <c r="J1104" s="762"/>
      <c r="K1104" s="761"/>
      <c r="L1104" s="763"/>
      <c r="M1104" s="763"/>
      <c r="N1104" s="764"/>
      <c r="O1104" s="763"/>
      <c r="P1104" s="763"/>
      <c r="Q1104" s="763"/>
      <c r="R1104" s="764"/>
      <c r="S1104" s="953"/>
      <c r="T1104" s="954"/>
      <c r="V1104" s="956"/>
      <c r="W1104" s="956"/>
      <c r="X1104" s="816"/>
      <c r="Y1104" s="817"/>
      <c r="Z1104" s="813"/>
      <c r="AA1104" s="814"/>
      <c r="AB1104" s="955">
        <f t="shared" si="179"/>
        <v>0</v>
      </c>
    </row>
    <row r="1105" spans="1:31" ht="15.75" thickBot="1">
      <c r="E1105" s="747" t="s">
        <v>5327</v>
      </c>
      <c r="F1105" s="769">
        <v>481</v>
      </c>
      <c r="G1105" s="770" t="s">
        <v>4124</v>
      </c>
      <c r="H1105" s="750">
        <v>6500000</v>
      </c>
      <c r="I1105" s="750">
        <v>3754166.5000000014</v>
      </c>
      <c r="J1105" s="751">
        <f>I1105/H1105</f>
        <v>0.5775640769230771</v>
      </c>
      <c r="K1105" s="750">
        <f>H1105-I1105</f>
        <v>2745833.4999999986</v>
      </c>
      <c r="L1105" s="752">
        <v>0</v>
      </c>
      <c r="M1105" s="752">
        <v>0</v>
      </c>
      <c r="N1105" s="753" t="e">
        <f>M1105/L1105</f>
        <v>#DIV/0!</v>
      </c>
      <c r="O1105" s="752">
        <f>L1105-M1105</f>
        <v>0</v>
      </c>
      <c r="P1105" s="752">
        <f>L1105+H1105</f>
        <v>6500000</v>
      </c>
      <c r="Q1105" s="752">
        <f>M1105+I1105</f>
        <v>3754166.5000000014</v>
      </c>
      <c r="R1105" s="753">
        <f>Q1105/P1105</f>
        <v>0.5775640769230771</v>
      </c>
      <c r="S1105" s="752">
        <f>P1105-Q1105</f>
        <v>2745833.4999999986</v>
      </c>
      <c r="Z1105" s="813">
        <f>H1105-X1105+Y1105</f>
        <v>6500000</v>
      </c>
      <c r="AA1105" s="814">
        <v>4100000</v>
      </c>
      <c r="AB1105" s="84">
        <f t="shared" ref="AB1105:AB1203" si="188">Z1105-AA1105</f>
        <v>2400000</v>
      </c>
      <c r="AE1105" s="84">
        <f>H1105-AA1105</f>
        <v>2400000</v>
      </c>
    </row>
    <row r="1106" spans="1:31">
      <c r="E1106" s="771"/>
      <c r="F1106" s="772"/>
      <c r="G1106" s="773" t="s">
        <v>4171</v>
      </c>
      <c r="H1106" s="774"/>
      <c r="I1106" s="774"/>
      <c r="J1106" s="775"/>
      <c r="K1106" s="774"/>
      <c r="L1106" s="776"/>
      <c r="M1106" s="776"/>
      <c r="N1106" s="777"/>
      <c r="O1106" s="776"/>
      <c r="P1106" s="776"/>
      <c r="Q1106" s="776"/>
      <c r="R1106" s="777"/>
      <c r="S1106" s="860"/>
      <c r="AB1106" s="84">
        <f t="shared" si="188"/>
        <v>0</v>
      </c>
    </row>
    <row r="1107" spans="1:31">
      <c r="E1107" s="778"/>
      <c r="F1107" s="779" t="s">
        <v>235</v>
      </c>
      <c r="G1107" s="780" t="s">
        <v>236</v>
      </c>
      <c r="H1107" s="781">
        <f>SUM(H1105)</f>
        <v>6500000</v>
      </c>
      <c r="I1107" s="781">
        <f>SUM(I1105)</f>
        <v>3754166.5000000014</v>
      </c>
      <c r="J1107" s="782">
        <f>I1107/H1107</f>
        <v>0.5775640769230771</v>
      </c>
      <c r="K1107" s="781">
        <f>H1107-I1107</f>
        <v>2745833.4999999986</v>
      </c>
      <c r="L1107" s="783">
        <v>0</v>
      </c>
      <c r="M1107" s="783">
        <v>0</v>
      </c>
      <c r="N1107" s="784"/>
      <c r="O1107" s="783">
        <f>L1107-M1107</f>
        <v>0</v>
      </c>
      <c r="P1107" s="783">
        <f t="shared" ref="P1107:Q1110" si="189">L1107+H1107</f>
        <v>6500000</v>
      </c>
      <c r="Q1107" s="783">
        <f t="shared" si="189"/>
        <v>3754166.5000000014</v>
      </c>
      <c r="R1107" s="784">
        <f>Q1107/P1107</f>
        <v>0.5775640769230771</v>
      </c>
      <c r="S1107" s="783">
        <f>P1107-Q1107</f>
        <v>2745833.4999999986</v>
      </c>
      <c r="AB1107" s="84">
        <f t="shared" si="188"/>
        <v>0</v>
      </c>
    </row>
    <row r="1108" spans="1:31" hidden="1">
      <c r="E1108" s="778"/>
      <c r="F1108" s="779" t="s">
        <v>247</v>
      </c>
      <c r="G1108" s="780" t="s">
        <v>4695</v>
      </c>
      <c r="H1108" s="781">
        <v>0</v>
      </c>
      <c r="I1108" s="781"/>
      <c r="J1108" s="782"/>
      <c r="K1108" s="781"/>
      <c r="L1108" s="783">
        <v>0</v>
      </c>
      <c r="M1108" s="783">
        <v>0</v>
      </c>
      <c r="N1108" s="784" t="e">
        <f>M1108/L1108</f>
        <v>#DIV/0!</v>
      </c>
      <c r="O1108" s="783"/>
      <c r="P1108" s="783">
        <f t="shared" si="189"/>
        <v>0</v>
      </c>
      <c r="Q1108" s="783">
        <f t="shared" si="189"/>
        <v>0</v>
      </c>
      <c r="R1108" s="784"/>
      <c r="S1108" s="783"/>
    </row>
    <row r="1109" spans="1:31" ht="15.75" thickBot="1">
      <c r="A1109" s="84"/>
      <c r="B1109" s="84"/>
      <c r="C1109" s="84"/>
      <c r="D1109" s="84"/>
      <c r="E1109" s="778"/>
      <c r="F1109" s="804" t="s">
        <v>256</v>
      </c>
      <c r="G1109" s="780" t="s">
        <v>4969</v>
      </c>
      <c r="H1109" s="781"/>
      <c r="I1109" s="781"/>
      <c r="J1109" s="782"/>
      <c r="K1109" s="781"/>
      <c r="L1109" s="783">
        <v>117954</v>
      </c>
      <c r="M1109" s="783">
        <f>SUM(M1105)</f>
        <v>0</v>
      </c>
      <c r="N1109" s="784" t="e">
        <f>SUM(N1105)</f>
        <v>#DIV/0!</v>
      </c>
      <c r="O1109" s="783">
        <f>M1109/L1109</f>
        <v>0</v>
      </c>
      <c r="P1109" s="783">
        <f>L1109</f>
        <v>117954</v>
      </c>
      <c r="Q1109" s="783">
        <f>Q1105</f>
        <v>3754166.5000000014</v>
      </c>
      <c r="R1109" s="784">
        <f>Q1109/P1109</f>
        <v>31.827377621784777</v>
      </c>
      <c r="S1109" s="783">
        <f>P1109-Q1109</f>
        <v>-3636212.5000000014</v>
      </c>
      <c r="T1109" s="84"/>
      <c r="AB1109" s="84">
        <f t="shared" ref="AB1109" si="190">Z1109-AA1109</f>
        <v>0</v>
      </c>
    </row>
    <row r="1110" spans="1:31" ht="15.75" thickBot="1">
      <c r="A1110" s="84"/>
      <c r="B1110" s="84"/>
      <c r="C1110" s="84"/>
      <c r="D1110" s="84"/>
      <c r="G1110" s="785" t="s">
        <v>4172</v>
      </c>
      <c r="H1110" s="786">
        <f>SUM(H1107:H1108)</f>
        <v>6500000</v>
      </c>
      <c r="I1110" s="786">
        <f>SUM(I1107:I1107)</f>
        <v>3754166.5000000014</v>
      </c>
      <c r="J1110" s="787">
        <f>I1110/H1110</f>
        <v>0.5775640769230771</v>
      </c>
      <c r="K1110" s="786">
        <f>H1110-I1110</f>
        <v>2745833.4999999986</v>
      </c>
      <c r="L1110" s="788">
        <f>SUM(L1107:L1109)</f>
        <v>117954</v>
      </c>
      <c r="M1110" s="788">
        <f>SUM(M1107:M1108)</f>
        <v>0</v>
      </c>
      <c r="N1110" s="789">
        <f>M1110/L1110</f>
        <v>0</v>
      </c>
      <c r="O1110" s="788">
        <f>L1110-M1110</f>
        <v>117954</v>
      </c>
      <c r="P1110" s="788">
        <f t="shared" si="189"/>
        <v>6617954</v>
      </c>
      <c r="Q1110" s="788">
        <f t="shared" si="189"/>
        <v>3754166.5000000014</v>
      </c>
      <c r="R1110" s="789">
        <f>Q1110/P1110</f>
        <v>0.56726995986977269</v>
      </c>
      <c r="S1110" s="788">
        <f>P1110-Q1110</f>
        <v>2863787.4999999986</v>
      </c>
      <c r="T1110" s="84"/>
      <c r="AB1110" s="84">
        <f t="shared" si="188"/>
        <v>0</v>
      </c>
    </row>
    <row r="1111" spans="1:31" ht="28.5" collapsed="1">
      <c r="A1111" s="84"/>
      <c r="B1111" s="84"/>
      <c r="C1111" s="84"/>
      <c r="D1111" s="84"/>
      <c r="E1111" s="771"/>
      <c r="F1111" s="772"/>
      <c r="G1111" s="790" t="s">
        <v>5465</v>
      </c>
      <c r="H1111" s="791"/>
      <c r="I1111" s="792"/>
      <c r="J1111" s="793"/>
      <c r="K1111" s="792"/>
      <c r="L1111" s="794"/>
      <c r="M1111" s="795"/>
      <c r="N1111" s="796"/>
      <c r="O1111" s="795"/>
      <c r="P1111" s="795"/>
      <c r="Q1111" s="795"/>
      <c r="R1111" s="796"/>
      <c r="S1111" s="861"/>
      <c r="T1111" s="84"/>
      <c r="AB1111" s="84">
        <f t="shared" si="188"/>
        <v>0</v>
      </c>
    </row>
    <row r="1112" spans="1:31">
      <c r="A1112" s="84"/>
      <c r="B1112" s="84"/>
      <c r="C1112" s="84"/>
      <c r="D1112" s="84"/>
      <c r="E1112" s="778"/>
      <c r="F1112" s="779" t="s">
        <v>235</v>
      </c>
      <c r="G1112" s="780" t="s">
        <v>236</v>
      </c>
      <c r="H1112" s="781">
        <f>SUM(H1105)</f>
        <v>6500000</v>
      </c>
      <c r="I1112" s="781">
        <f>SUM(I1105)</f>
        <v>3754166.5000000014</v>
      </c>
      <c r="J1112" s="782">
        <f>I1112/H1112</f>
        <v>0.5775640769230771</v>
      </c>
      <c r="K1112" s="781">
        <f>H1112-I1112</f>
        <v>2745833.4999999986</v>
      </c>
      <c r="L1112" s="783">
        <v>0</v>
      </c>
      <c r="M1112" s="783">
        <f>M1107</f>
        <v>0</v>
      </c>
      <c r="N1112" s="784"/>
      <c r="O1112" s="783">
        <f>L1112-M1112</f>
        <v>0</v>
      </c>
      <c r="P1112" s="783">
        <f t="shared" ref="P1112:Q1115" si="191">L1112+H1112</f>
        <v>6500000</v>
      </c>
      <c r="Q1112" s="783">
        <f t="shared" si="191"/>
        <v>3754166.5000000014</v>
      </c>
      <c r="R1112" s="784">
        <f>Q1112/P1112</f>
        <v>0.5775640769230771</v>
      </c>
      <c r="S1112" s="783">
        <f>P1112-Q1112</f>
        <v>2745833.4999999986</v>
      </c>
      <c r="T1112" s="84"/>
      <c r="AB1112" s="84">
        <f t="shared" si="188"/>
        <v>0</v>
      </c>
    </row>
    <row r="1113" spans="1:31" hidden="1">
      <c r="A1113" s="84"/>
      <c r="B1113" s="84"/>
      <c r="C1113" s="84"/>
      <c r="D1113" s="84"/>
      <c r="E1113" s="778"/>
      <c r="F1113" s="779" t="s">
        <v>247</v>
      </c>
      <c r="G1113" s="780" t="s">
        <v>4695</v>
      </c>
      <c r="H1113" s="781">
        <v>0</v>
      </c>
      <c r="I1113" s="781"/>
      <c r="J1113" s="782"/>
      <c r="K1113" s="781"/>
      <c r="L1113" s="783">
        <f>L1108</f>
        <v>0</v>
      </c>
      <c r="M1113" s="783">
        <f>M1108</f>
        <v>0</v>
      </c>
      <c r="N1113" s="784" t="e">
        <f>M1113/L1113</f>
        <v>#DIV/0!</v>
      </c>
      <c r="O1113" s="783"/>
      <c r="P1113" s="783">
        <f t="shared" si="191"/>
        <v>0</v>
      </c>
      <c r="Q1113" s="783">
        <f t="shared" si="191"/>
        <v>0</v>
      </c>
      <c r="R1113" s="784" t="e">
        <f>Q1113/P1113</f>
        <v>#DIV/0!</v>
      </c>
      <c r="S1113" s="783"/>
      <c r="T1113" s="84"/>
    </row>
    <row r="1114" spans="1:31" ht="15.75" thickBot="1">
      <c r="A1114" s="84"/>
      <c r="B1114" s="84"/>
      <c r="C1114" s="84"/>
      <c r="D1114" s="84"/>
      <c r="E1114" s="778"/>
      <c r="F1114" s="804" t="s">
        <v>256</v>
      </c>
      <c r="G1114" s="780" t="s">
        <v>4969</v>
      </c>
      <c r="H1114" s="781"/>
      <c r="I1114" s="781"/>
      <c r="J1114" s="782"/>
      <c r="K1114" s="781"/>
      <c r="L1114" s="783">
        <f>L1109</f>
        <v>117954</v>
      </c>
      <c r="M1114" s="783">
        <f>SUM(M1110)</f>
        <v>0</v>
      </c>
      <c r="N1114" s="784">
        <f>SUM(N1110)</f>
        <v>0</v>
      </c>
      <c r="O1114" s="783">
        <f>M1114/L1114</f>
        <v>0</v>
      </c>
      <c r="P1114" s="783">
        <f>P1109</f>
        <v>117954</v>
      </c>
      <c r="Q1114" s="783">
        <f>Q1110</f>
        <v>3754166.5000000014</v>
      </c>
      <c r="R1114" s="784">
        <f>Q1114/P1114</f>
        <v>31.827377621784777</v>
      </c>
      <c r="S1114" s="783">
        <f>P1114-Q1114</f>
        <v>-3636212.5000000014</v>
      </c>
      <c r="T1114" s="84"/>
      <c r="AB1114" s="84">
        <f t="shared" ref="AB1114" si="192">Z1114-AA1114</f>
        <v>0</v>
      </c>
    </row>
    <row r="1115" spans="1:31" ht="15.75" collapsed="1" thickBot="1">
      <c r="G1115" s="785" t="s">
        <v>5466</v>
      </c>
      <c r="H1115" s="786">
        <f>SUM(H1105)</f>
        <v>6500000</v>
      </c>
      <c r="I1115" s="786">
        <f>SUM(I1112:I1113)</f>
        <v>3754166.5000000014</v>
      </c>
      <c r="J1115" s="787">
        <f>I1115/H1115</f>
        <v>0.5775640769230771</v>
      </c>
      <c r="K1115" s="786">
        <f>H1115-I1115</f>
        <v>2745833.4999999986</v>
      </c>
      <c r="L1115" s="788">
        <f>L1113+L1114</f>
        <v>117954</v>
      </c>
      <c r="M1115" s="788">
        <f>SUM(M1112:M1113)</f>
        <v>0</v>
      </c>
      <c r="N1115" s="789">
        <f>M1115/L1115</f>
        <v>0</v>
      </c>
      <c r="O1115" s="788">
        <f>L1115-M1115</f>
        <v>117954</v>
      </c>
      <c r="P1115" s="788">
        <f>L1115+H1115</f>
        <v>6617954</v>
      </c>
      <c r="Q1115" s="788">
        <f t="shared" si="191"/>
        <v>3754166.5000000014</v>
      </c>
      <c r="R1115" s="789">
        <f>Q1115/P1115</f>
        <v>0.56726995986977269</v>
      </c>
      <c r="S1115" s="788">
        <f>P1115-Q1115</f>
        <v>2863787.4999999986</v>
      </c>
      <c r="AB1115" s="84">
        <f t="shared" si="188"/>
        <v>0</v>
      </c>
    </row>
    <row r="1116" spans="1:31">
      <c r="G1116" s="798"/>
      <c r="H1116" s="799"/>
      <c r="I1116" s="799"/>
      <c r="J1116" s="800"/>
      <c r="K1116" s="799"/>
      <c r="L1116" s="801"/>
      <c r="M1116" s="801"/>
      <c r="N1116" s="802"/>
      <c r="O1116" s="801"/>
      <c r="P1116" s="801"/>
      <c r="Q1116" s="801"/>
      <c r="R1116" s="802"/>
      <c r="S1116" s="801"/>
      <c r="AB1116" s="84">
        <f t="shared" si="188"/>
        <v>0</v>
      </c>
    </row>
    <row r="1117" spans="1:31">
      <c r="C1117" s="748" t="s">
        <v>5469</v>
      </c>
      <c r="D1117" s="757"/>
      <c r="G1117" s="852" t="s">
        <v>4910</v>
      </c>
      <c r="AB1117" s="84">
        <f t="shared" si="188"/>
        <v>0</v>
      </c>
    </row>
    <row r="1118" spans="1:31" s="955" customFormat="1">
      <c r="A1118" s="754"/>
      <c r="B1118" s="755"/>
      <c r="C1118" s="951"/>
      <c r="D1118" s="969" t="s">
        <v>3866</v>
      </c>
      <c r="E1118" s="969"/>
      <c r="F1118" s="970"/>
      <c r="G1118" s="971" t="s">
        <v>99</v>
      </c>
      <c r="H1118" s="761"/>
      <c r="I1118" s="761"/>
      <c r="J1118" s="762"/>
      <c r="K1118" s="761"/>
      <c r="L1118" s="763"/>
      <c r="M1118" s="763"/>
      <c r="N1118" s="764"/>
      <c r="O1118" s="763"/>
      <c r="P1118" s="763"/>
      <c r="Q1118" s="763"/>
      <c r="R1118" s="764"/>
      <c r="S1118" s="953"/>
      <c r="T1118" s="954"/>
      <c r="V1118" s="956"/>
      <c r="W1118" s="956"/>
      <c r="X1118" s="816"/>
      <c r="Y1118" s="817"/>
      <c r="Z1118" s="813"/>
      <c r="AA1118" s="814"/>
      <c r="AB1118" s="955">
        <f t="shared" si="188"/>
        <v>0</v>
      </c>
    </row>
    <row r="1119" spans="1:31" ht="15.75" thickBot="1">
      <c r="E1119" s="747" t="s">
        <v>5328</v>
      </c>
      <c r="F1119" s="769">
        <v>472</v>
      </c>
      <c r="G1119" s="770" t="s">
        <v>3813</v>
      </c>
      <c r="H1119" s="750">
        <v>4000000</v>
      </c>
      <c r="I1119" s="750">
        <v>1516400</v>
      </c>
      <c r="J1119" s="751">
        <f>I1119/H1119</f>
        <v>0.37909999999999999</v>
      </c>
      <c r="K1119" s="750">
        <f>H1119-I1119</f>
        <v>2483600</v>
      </c>
      <c r="L1119" s="752">
        <f>700000+L1123</f>
        <v>1047136</v>
      </c>
      <c r="M1119" s="752">
        <v>0</v>
      </c>
      <c r="N1119" s="753">
        <f>M1119/L1119</f>
        <v>0</v>
      </c>
      <c r="O1119" s="752">
        <f>L1119-M1119</f>
        <v>1047136</v>
      </c>
      <c r="P1119" s="752">
        <f>L1119+H1119</f>
        <v>5047136</v>
      </c>
      <c r="Q1119" s="752">
        <f>M1119+I1119</f>
        <v>1516400</v>
      </c>
      <c r="R1119" s="753">
        <f>Q1119/P1119</f>
        <v>0.30044762019489868</v>
      </c>
      <c r="S1119" s="752">
        <f>P1119-Q1119</f>
        <v>3530736</v>
      </c>
      <c r="X1119" s="816">
        <v>393778.76</v>
      </c>
      <c r="Z1119" s="813">
        <f>H1119-X1119+Y1119</f>
        <v>3606221.24</v>
      </c>
      <c r="AA1119" s="814">
        <v>4027500</v>
      </c>
      <c r="AB1119" s="84">
        <f t="shared" si="188"/>
        <v>-421278.75999999978</v>
      </c>
      <c r="AE1119" s="84">
        <f>H1119-AA1119</f>
        <v>-27500</v>
      </c>
    </row>
    <row r="1120" spans="1:31">
      <c r="E1120" s="771"/>
      <c r="F1120" s="772"/>
      <c r="G1120" s="773" t="s">
        <v>4171</v>
      </c>
      <c r="H1120" s="774"/>
      <c r="I1120" s="774"/>
      <c r="J1120" s="775"/>
      <c r="K1120" s="774"/>
      <c r="L1120" s="776"/>
      <c r="M1120" s="776"/>
      <c r="N1120" s="777"/>
      <c r="O1120" s="776"/>
      <c r="P1120" s="776"/>
      <c r="Q1120" s="776"/>
      <c r="R1120" s="777"/>
      <c r="S1120" s="860"/>
      <c r="AB1120" s="84">
        <f t="shared" si="188"/>
        <v>0</v>
      </c>
    </row>
    <row r="1121" spans="1:28">
      <c r="E1121" s="778"/>
      <c r="F1121" s="779" t="s">
        <v>235</v>
      </c>
      <c r="G1121" s="780" t="s">
        <v>236</v>
      </c>
      <c r="H1121" s="781">
        <f>SUM(H1119)</f>
        <v>4000000</v>
      </c>
      <c r="I1121" s="781">
        <f>SUM(I1119)</f>
        <v>1516400</v>
      </c>
      <c r="J1121" s="782">
        <f>I1121/H1121</f>
        <v>0.37909999999999999</v>
      </c>
      <c r="K1121" s="781">
        <f>H1121-I1121</f>
        <v>2483600</v>
      </c>
      <c r="L1121" s="783">
        <v>0</v>
      </c>
      <c r="M1121" s="783">
        <v>0</v>
      </c>
      <c r="N1121" s="784"/>
      <c r="O1121" s="783">
        <f>L1121-M1121</f>
        <v>0</v>
      </c>
      <c r="P1121" s="783">
        <f t="shared" ref="P1121" si="193">L1121+H1121</f>
        <v>4000000</v>
      </c>
      <c r="Q1121" s="783">
        <f>M1121+I1121</f>
        <v>1516400</v>
      </c>
      <c r="R1121" s="784">
        <f>Q1121/P1121</f>
        <v>0.37909999999999999</v>
      </c>
      <c r="S1121" s="783">
        <f>P1121-Q1121</f>
        <v>2483600</v>
      </c>
      <c r="AB1121" s="84">
        <f t="shared" si="188"/>
        <v>0</v>
      </c>
    </row>
    <row r="1122" spans="1:28">
      <c r="E1122" s="778"/>
      <c r="F1122" s="804" t="s">
        <v>247</v>
      </c>
      <c r="G1122" s="780" t="s">
        <v>4695</v>
      </c>
      <c r="H1122" s="781">
        <v>0</v>
      </c>
      <c r="I1122" s="781">
        <v>0</v>
      </c>
      <c r="J1122" s="782"/>
      <c r="K1122" s="781">
        <v>0</v>
      </c>
      <c r="L1122" s="783">
        <v>700000</v>
      </c>
      <c r="M1122" s="783">
        <f>M1119</f>
        <v>0</v>
      </c>
      <c r="N1122" s="784">
        <f>M1122/L1122</f>
        <v>0</v>
      </c>
      <c r="O1122" s="783">
        <f>L1122-M1122</f>
        <v>700000</v>
      </c>
      <c r="P1122" s="783">
        <f>L1122+H1122</f>
        <v>700000</v>
      </c>
      <c r="Q1122" s="783">
        <f>M1122+I1122</f>
        <v>0</v>
      </c>
      <c r="R1122" s="784">
        <f>Q1122/P1122</f>
        <v>0</v>
      </c>
      <c r="S1122" s="783">
        <f>P1122-Q1122</f>
        <v>700000</v>
      </c>
      <c r="AB1122" s="84">
        <f>Z1122-AA1122</f>
        <v>0</v>
      </c>
    </row>
    <row r="1123" spans="1:28" ht="15.75" thickBot="1">
      <c r="A1123" s="84"/>
      <c r="B1123" s="84"/>
      <c r="C1123" s="84"/>
      <c r="D1123" s="84"/>
      <c r="E1123" s="778"/>
      <c r="F1123" s="804" t="s">
        <v>256</v>
      </c>
      <c r="G1123" s="780" t="s">
        <v>4969</v>
      </c>
      <c r="H1123" s="781">
        <v>0</v>
      </c>
      <c r="I1123" s="781"/>
      <c r="J1123" s="782"/>
      <c r="K1123" s="781"/>
      <c r="L1123" s="783">
        <v>347136</v>
      </c>
      <c r="M1123" s="783">
        <f>SUM(M1119)</f>
        <v>0</v>
      </c>
      <c r="N1123" s="784">
        <f>SUM(N1119)</f>
        <v>0</v>
      </c>
      <c r="O1123" s="783">
        <f>M1123/L1123</f>
        <v>0</v>
      </c>
      <c r="P1123" s="783">
        <f>L1123+H1123</f>
        <v>347136</v>
      </c>
      <c r="Q1123" s="783">
        <f>Q1119</f>
        <v>1516400</v>
      </c>
      <c r="R1123" s="784">
        <f>Q1123/P1123</f>
        <v>4.368316740412979</v>
      </c>
      <c r="S1123" s="783">
        <f>P1123-Q1123</f>
        <v>-1169264</v>
      </c>
      <c r="T1123" s="84"/>
      <c r="AB1123" s="84">
        <f t="shared" ref="AB1123" si="194">Z1123-AA1123</f>
        <v>0</v>
      </c>
    </row>
    <row r="1124" spans="1:28" ht="15.75" thickBot="1">
      <c r="A1124" s="84"/>
      <c r="B1124" s="84"/>
      <c r="C1124" s="84"/>
      <c r="D1124" s="84"/>
      <c r="G1124" s="785" t="s">
        <v>4911</v>
      </c>
      <c r="H1124" s="786">
        <f>SUM(H1121:H1121)</f>
        <v>4000000</v>
      </c>
      <c r="I1124" s="786">
        <f>SUM(I1121:I1121)</f>
        <v>1516400</v>
      </c>
      <c r="J1124" s="787">
        <f>I1124/H1124</f>
        <v>0.37909999999999999</v>
      </c>
      <c r="K1124" s="786">
        <f>H1124-I1124</f>
        <v>2483600</v>
      </c>
      <c r="L1124" s="788">
        <f>SUM(L1121:L1123)</f>
        <v>1047136</v>
      </c>
      <c r="M1124" s="788">
        <f>SUM(M1121:M1122)</f>
        <v>0</v>
      </c>
      <c r="N1124" s="789">
        <f>M1124/L1124</f>
        <v>0</v>
      </c>
      <c r="O1124" s="788">
        <f>L1124-M1124</f>
        <v>1047136</v>
      </c>
      <c r="P1124" s="788">
        <f>SUM(P1121:P1123)</f>
        <v>5047136</v>
      </c>
      <c r="Q1124" s="788">
        <f>M1124+I1124</f>
        <v>1516400</v>
      </c>
      <c r="R1124" s="789">
        <f>Q1124/P1124</f>
        <v>0.30044762019489868</v>
      </c>
      <c r="S1124" s="788">
        <f>P1124-Q1124</f>
        <v>3530736</v>
      </c>
      <c r="T1124" s="84"/>
      <c r="AB1124" s="84">
        <f t="shared" si="188"/>
        <v>0</v>
      </c>
    </row>
    <row r="1125" spans="1:28" ht="28.5" collapsed="1">
      <c r="A1125" s="84"/>
      <c r="B1125" s="84"/>
      <c r="C1125" s="84"/>
      <c r="D1125" s="84"/>
      <c r="E1125" s="771"/>
      <c r="F1125" s="772"/>
      <c r="G1125" s="790" t="s">
        <v>5483</v>
      </c>
      <c r="H1125" s="791"/>
      <c r="I1125" s="792"/>
      <c r="J1125" s="793"/>
      <c r="K1125" s="792"/>
      <c r="L1125" s="794"/>
      <c r="M1125" s="795"/>
      <c r="N1125" s="796"/>
      <c r="O1125" s="795"/>
      <c r="P1125" s="795"/>
      <c r="Q1125" s="795"/>
      <c r="R1125" s="796"/>
      <c r="S1125" s="861"/>
      <c r="T1125" s="84"/>
      <c r="AB1125" s="84">
        <f t="shared" si="188"/>
        <v>0</v>
      </c>
    </row>
    <row r="1126" spans="1:28">
      <c r="A1126" s="84"/>
      <c r="B1126" s="84"/>
      <c r="C1126" s="84"/>
      <c r="D1126" s="84"/>
      <c r="E1126" s="778"/>
      <c r="F1126" s="779" t="s">
        <v>235</v>
      </c>
      <c r="G1126" s="780" t="s">
        <v>236</v>
      </c>
      <c r="H1126" s="781">
        <f>SUM(H1119)</f>
        <v>4000000</v>
      </c>
      <c r="I1126" s="781">
        <f>SUM(I1119)</f>
        <v>1516400</v>
      </c>
      <c r="J1126" s="782">
        <f>I1126/H1126</f>
        <v>0.37909999999999999</v>
      </c>
      <c r="K1126" s="781">
        <f>H1126-I1126</f>
        <v>2483600</v>
      </c>
      <c r="L1126" s="783">
        <v>0</v>
      </c>
      <c r="M1126" s="783">
        <v>0</v>
      </c>
      <c r="N1126" s="784"/>
      <c r="O1126" s="783">
        <f>L1126-M1126</f>
        <v>0</v>
      </c>
      <c r="P1126" s="783">
        <f t="shared" ref="P1126:Q1129" si="195">L1126+H1126</f>
        <v>4000000</v>
      </c>
      <c r="Q1126" s="783">
        <f t="shared" si="195"/>
        <v>1516400</v>
      </c>
      <c r="R1126" s="784">
        <f>Q1126/P1126</f>
        <v>0.37909999999999999</v>
      </c>
      <c r="S1126" s="783">
        <f>P1126-Q1126</f>
        <v>2483600</v>
      </c>
      <c r="T1126" s="84"/>
      <c r="AB1126" s="84">
        <f t="shared" si="188"/>
        <v>0</v>
      </c>
    </row>
    <row r="1127" spans="1:28">
      <c r="E1127" s="778"/>
      <c r="F1127" s="804" t="s">
        <v>247</v>
      </c>
      <c r="G1127" s="780" t="s">
        <v>4695</v>
      </c>
      <c r="H1127" s="781">
        <v>0</v>
      </c>
      <c r="I1127" s="781">
        <v>0</v>
      </c>
      <c r="J1127" s="782"/>
      <c r="K1127" s="781">
        <v>0</v>
      </c>
      <c r="L1127" s="783">
        <f>L1122</f>
        <v>700000</v>
      </c>
      <c r="M1127" s="783">
        <f>SUM(M1124)</f>
        <v>0</v>
      </c>
      <c r="N1127" s="784">
        <f>M1127/L1127</f>
        <v>0</v>
      </c>
      <c r="O1127" s="783">
        <f>L1127-M1127</f>
        <v>700000</v>
      </c>
      <c r="P1127" s="783">
        <f>L1127+H1127</f>
        <v>700000</v>
      </c>
      <c r="Q1127" s="783">
        <f t="shared" si="195"/>
        <v>0</v>
      </c>
      <c r="R1127" s="784">
        <f>Q1127/P1127</f>
        <v>0</v>
      </c>
      <c r="S1127" s="783">
        <f>P1127-Q1127</f>
        <v>700000</v>
      </c>
      <c r="AB1127" s="84">
        <f>Z1127-AA1127</f>
        <v>0</v>
      </c>
    </row>
    <row r="1128" spans="1:28" ht="15.75" thickBot="1">
      <c r="A1128" s="84"/>
      <c r="B1128" s="84"/>
      <c r="C1128" s="84"/>
      <c r="D1128" s="84"/>
      <c r="E1128" s="778"/>
      <c r="F1128" s="804" t="s">
        <v>256</v>
      </c>
      <c r="G1128" s="780" t="s">
        <v>4969</v>
      </c>
      <c r="H1128" s="781">
        <v>0</v>
      </c>
      <c r="I1128" s="781"/>
      <c r="J1128" s="782"/>
      <c r="K1128" s="781"/>
      <c r="L1128" s="783">
        <f>L1123</f>
        <v>347136</v>
      </c>
      <c r="M1128" s="783">
        <f>SUM(M1124)</f>
        <v>0</v>
      </c>
      <c r="N1128" s="784">
        <f>SUM(N1124)</f>
        <v>0</v>
      </c>
      <c r="O1128" s="783">
        <f>M1128/L1128</f>
        <v>0</v>
      </c>
      <c r="P1128" s="783">
        <f>L1128+H1128</f>
        <v>347136</v>
      </c>
      <c r="Q1128" s="783">
        <f>Q1124</f>
        <v>1516400</v>
      </c>
      <c r="R1128" s="784">
        <f>Q1128/P1128</f>
        <v>4.368316740412979</v>
      </c>
      <c r="S1128" s="783">
        <f>P1128-Q1128</f>
        <v>-1169264</v>
      </c>
      <c r="T1128" s="84"/>
      <c r="AB1128" s="84">
        <f t="shared" ref="AB1128" si="196">Z1128-AA1128</f>
        <v>0</v>
      </c>
    </row>
    <row r="1129" spans="1:28" ht="15.75" collapsed="1" thickBot="1">
      <c r="G1129" s="785" t="s">
        <v>5467</v>
      </c>
      <c r="H1129" s="786">
        <f>SUM(H1119)</f>
        <v>4000000</v>
      </c>
      <c r="I1129" s="786">
        <f>SUM(I1119)</f>
        <v>1516400</v>
      </c>
      <c r="J1129" s="787">
        <f>I1129/H1129</f>
        <v>0.37909999999999999</v>
      </c>
      <c r="K1129" s="786">
        <f>H1129-I1129</f>
        <v>2483600</v>
      </c>
      <c r="L1129" s="788">
        <f>L1124</f>
        <v>1047136</v>
      </c>
      <c r="M1129" s="788">
        <v>0</v>
      </c>
      <c r="N1129" s="789">
        <f>M1129/L1129</f>
        <v>0</v>
      </c>
      <c r="O1129" s="788">
        <f>L1129-M1129</f>
        <v>1047136</v>
      </c>
      <c r="P1129" s="788">
        <f>L1129+H1129</f>
        <v>5047136</v>
      </c>
      <c r="Q1129" s="788">
        <f t="shared" si="195"/>
        <v>1516400</v>
      </c>
      <c r="R1129" s="789">
        <f>Q1129/P1129</f>
        <v>0.30044762019489868</v>
      </c>
      <c r="S1129" s="788">
        <f>P1129-Q1129</f>
        <v>3530736</v>
      </c>
      <c r="AB1129" s="84">
        <f t="shared" si="188"/>
        <v>0</v>
      </c>
    </row>
    <row r="1130" spans="1:28">
      <c r="G1130" s="798"/>
      <c r="H1130" s="799"/>
      <c r="I1130" s="799"/>
      <c r="J1130" s="800"/>
      <c r="K1130" s="799"/>
      <c r="L1130" s="801"/>
      <c r="M1130" s="801"/>
      <c r="N1130" s="802"/>
      <c r="O1130" s="801"/>
      <c r="P1130" s="801"/>
      <c r="Q1130" s="801"/>
      <c r="R1130" s="802"/>
      <c r="S1130" s="801"/>
      <c r="AB1130" s="84">
        <f t="shared" si="188"/>
        <v>0</v>
      </c>
    </row>
    <row r="1131" spans="1:28">
      <c r="C1131" s="748" t="s">
        <v>5470</v>
      </c>
      <c r="D1131" s="757"/>
      <c r="G1131" s="852" t="s">
        <v>5042</v>
      </c>
      <c r="AB1131" s="84">
        <f t="shared" si="188"/>
        <v>0</v>
      </c>
    </row>
    <row r="1132" spans="1:28" s="955" customFormat="1">
      <c r="A1132" s="754"/>
      <c r="B1132" s="755"/>
      <c r="C1132" s="951"/>
      <c r="D1132" s="969" t="s">
        <v>3866</v>
      </c>
      <c r="E1132" s="969"/>
      <c r="F1132" s="970"/>
      <c r="G1132" s="971" t="s">
        <v>99</v>
      </c>
      <c r="H1132" s="761"/>
      <c r="I1132" s="761"/>
      <c r="J1132" s="762"/>
      <c r="K1132" s="761"/>
      <c r="L1132" s="763"/>
      <c r="M1132" s="763"/>
      <c r="N1132" s="764"/>
      <c r="O1132" s="763"/>
      <c r="P1132" s="763"/>
      <c r="Q1132" s="763"/>
      <c r="R1132" s="764"/>
      <c r="S1132" s="953"/>
      <c r="T1132" s="954"/>
      <c r="V1132" s="956"/>
      <c r="W1132" s="956"/>
      <c r="X1132" s="816"/>
      <c r="Y1132" s="817"/>
      <c r="Z1132" s="813"/>
      <c r="AA1132" s="814"/>
      <c r="AB1132" s="955">
        <f t="shared" si="188"/>
        <v>0</v>
      </c>
    </row>
    <row r="1133" spans="1:28" s="1082" customFormat="1" hidden="1">
      <c r="A1133" s="964"/>
      <c r="B1133" s="965"/>
      <c r="C1133" s="1073"/>
      <c r="D1133" s="1074"/>
      <c r="E1133" s="1074" t="s">
        <v>5351</v>
      </c>
      <c r="F1133" s="1086">
        <v>421</v>
      </c>
      <c r="G1133" s="1075" t="s">
        <v>3777</v>
      </c>
      <c r="H1133" s="1076">
        <v>0</v>
      </c>
      <c r="I1133" s="1076">
        <v>0</v>
      </c>
      <c r="J1133" s="1077" t="e">
        <f>I1133/H1133</f>
        <v>#DIV/0!</v>
      </c>
      <c r="K1133" s="1076">
        <f t="shared" ref="K1133:K1138" si="197">H1133-I1133</f>
        <v>0</v>
      </c>
      <c r="L1133" s="1078">
        <v>0</v>
      </c>
      <c r="M1133" s="1078">
        <v>0</v>
      </c>
      <c r="N1133" s="784" t="e">
        <f t="shared" ref="N1133:N1146" si="198">M1133/L1133</f>
        <v>#DIV/0!</v>
      </c>
      <c r="O1133" s="1078">
        <f t="shared" ref="O1133:O1138" si="199">L1133-M1133</f>
        <v>0</v>
      </c>
      <c r="P1133" s="1078">
        <f t="shared" ref="P1133:Q1138" si="200">L1133+H1133</f>
        <v>0</v>
      </c>
      <c r="Q1133" s="1078">
        <f t="shared" si="200"/>
        <v>0</v>
      </c>
      <c r="R1133" s="1079" t="e">
        <f t="shared" ref="R1133:R1138" si="201">Q1133/P1133</f>
        <v>#DIV/0!</v>
      </c>
      <c r="S1133" s="1080">
        <f t="shared" ref="S1133:S1138" si="202">P1133-Q1133</f>
        <v>0</v>
      </c>
      <c r="T1133" s="1081"/>
      <c r="V1133" s="1083"/>
      <c r="W1133" s="1083"/>
      <c r="X1133" s="1084"/>
      <c r="Y1133" s="1085"/>
      <c r="Z1133" s="813"/>
      <c r="AA1133" s="814"/>
    </row>
    <row r="1134" spans="1:28" s="1082" customFormat="1" hidden="1">
      <c r="A1134" s="964"/>
      <c r="B1134" s="965"/>
      <c r="C1134" s="1073"/>
      <c r="D1134" s="1074"/>
      <c r="E1134" s="1074" t="s">
        <v>5352</v>
      </c>
      <c r="F1134" s="1086">
        <v>423</v>
      </c>
      <c r="G1134" s="1075" t="s">
        <v>3779</v>
      </c>
      <c r="H1134" s="1076">
        <v>0</v>
      </c>
      <c r="I1134" s="1076">
        <v>0</v>
      </c>
      <c r="J1134" s="1077" t="e">
        <f>I1134/H1134</f>
        <v>#DIV/0!</v>
      </c>
      <c r="K1134" s="1076">
        <f t="shared" si="197"/>
        <v>0</v>
      </c>
      <c r="L1134" s="1078">
        <v>0</v>
      </c>
      <c r="M1134" s="1078">
        <v>0</v>
      </c>
      <c r="N1134" s="784" t="e">
        <f t="shared" si="198"/>
        <v>#DIV/0!</v>
      </c>
      <c r="O1134" s="1078">
        <f t="shared" si="199"/>
        <v>0</v>
      </c>
      <c r="P1134" s="1078">
        <f t="shared" si="200"/>
        <v>0</v>
      </c>
      <c r="Q1134" s="1078">
        <f t="shared" si="200"/>
        <v>0</v>
      </c>
      <c r="R1134" s="1079" t="e">
        <f t="shared" si="201"/>
        <v>#DIV/0!</v>
      </c>
      <c r="S1134" s="1080">
        <f t="shared" si="202"/>
        <v>0</v>
      </c>
      <c r="T1134" s="1081"/>
      <c r="V1134" s="1083"/>
      <c r="W1134" s="1083"/>
      <c r="X1134" s="1084"/>
      <c r="Y1134" s="1085"/>
      <c r="Z1134" s="813"/>
      <c r="AA1134" s="814"/>
    </row>
    <row r="1135" spans="1:28" s="1082" customFormat="1" hidden="1">
      <c r="A1135" s="964"/>
      <c r="B1135" s="965"/>
      <c r="C1135" s="1073"/>
      <c r="D1135" s="1074"/>
      <c r="E1135" s="1074" t="s">
        <v>5353</v>
      </c>
      <c r="F1135" s="1086">
        <v>424</v>
      </c>
      <c r="G1135" s="1075" t="s">
        <v>3781</v>
      </c>
      <c r="H1135" s="1076">
        <v>0</v>
      </c>
      <c r="I1135" s="1076">
        <v>0</v>
      </c>
      <c r="J1135" s="1077" t="e">
        <f>I1135/H1135</f>
        <v>#DIV/0!</v>
      </c>
      <c r="K1135" s="1076">
        <f t="shared" si="197"/>
        <v>0</v>
      </c>
      <c r="L1135" s="1078">
        <v>0</v>
      </c>
      <c r="M1135" s="1078">
        <v>0</v>
      </c>
      <c r="N1135" s="784" t="e">
        <f>M1135/L1135</f>
        <v>#DIV/0!</v>
      </c>
      <c r="O1135" s="1078">
        <f t="shared" si="199"/>
        <v>0</v>
      </c>
      <c r="P1135" s="1078">
        <f t="shared" si="200"/>
        <v>0</v>
      </c>
      <c r="Q1135" s="1078">
        <f t="shared" si="200"/>
        <v>0</v>
      </c>
      <c r="R1135" s="1079" t="e">
        <f t="shared" si="201"/>
        <v>#DIV/0!</v>
      </c>
      <c r="S1135" s="1080">
        <f t="shared" si="202"/>
        <v>0</v>
      </c>
      <c r="T1135" s="1081"/>
      <c r="V1135" s="1083"/>
      <c r="W1135" s="1083"/>
      <c r="X1135" s="1084"/>
      <c r="Y1135" s="1085"/>
      <c r="Z1135" s="813"/>
      <c r="AA1135" s="814"/>
    </row>
    <row r="1136" spans="1:28" s="1082" customFormat="1" hidden="1">
      <c r="A1136" s="964"/>
      <c r="B1136" s="965"/>
      <c r="C1136" s="1073"/>
      <c r="D1136" s="1074"/>
      <c r="E1136" s="1074" t="s">
        <v>5354</v>
      </c>
      <c r="F1136" s="1086">
        <v>426</v>
      </c>
      <c r="G1136" s="1075" t="s">
        <v>3785</v>
      </c>
      <c r="H1136" s="1076">
        <v>0</v>
      </c>
      <c r="I1136" s="1076">
        <v>0</v>
      </c>
      <c r="J1136" s="1077"/>
      <c r="K1136" s="1076">
        <f t="shared" si="197"/>
        <v>0</v>
      </c>
      <c r="L1136" s="1078">
        <v>0</v>
      </c>
      <c r="M1136" s="1078">
        <v>0</v>
      </c>
      <c r="N1136" s="784" t="e">
        <f t="shared" si="198"/>
        <v>#DIV/0!</v>
      </c>
      <c r="O1136" s="1078">
        <f t="shared" si="199"/>
        <v>0</v>
      </c>
      <c r="P1136" s="1078">
        <f t="shared" si="200"/>
        <v>0</v>
      </c>
      <c r="Q1136" s="1078">
        <f t="shared" si="200"/>
        <v>0</v>
      </c>
      <c r="R1136" s="1079" t="e">
        <f t="shared" si="201"/>
        <v>#DIV/0!</v>
      </c>
      <c r="S1136" s="1080">
        <f t="shared" si="202"/>
        <v>0</v>
      </c>
      <c r="T1136" s="1081"/>
      <c r="V1136" s="1083"/>
      <c r="W1136" s="1083"/>
      <c r="X1136" s="1084"/>
      <c r="Y1136" s="1085"/>
      <c r="Z1136" s="813"/>
      <c r="AA1136" s="814"/>
    </row>
    <row r="1137" spans="1:31" ht="15.75" thickBot="1">
      <c r="E1137" s="747" t="s">
        <v>5189</v>
      </c>
      <c r="F1137" s="769">
        <v>472</v>
      </c>
      <c r="G1137" s="770" t="s">
        <v>3813</v>
      </c>
      <c r="H1137" s="750">
        <v>3000000</v>
      </c>
      <c r="I1137" s="750">
        <v>824000</v>
      </c>
      <c r="J1137" s="751">
        <f>I1137/H1137</f>
        <v>0.27466666666666667</v>
      </c>
      <c r="K1137" s="750">
        <f t="shared" si="197"/>
        <v>2176000</v>
      </c>
      <c r="L1137" s="752">
        <v>0</v>
      </c>
      <c r="M1137" s="752">
        <v>0</v>
      </c>
      <c r="O1137" s="752">
        <f t="shared" si="199"/>
        <v>0</v>
      </c>
      <c r="P1137" s="752">
        <f t="shared" si="200"/>
        <v>3000000</v>
      </c>
      <c r="Q1137" s="752">
        <f t="shared" si="200"/>
        <v>824000</v>
      </c>
      <c r="R1137" s="753">
        <f t="shared" si="201"/>
        <v>0.27466666666666667</v>
      </c>
      <c r="S1137" s="752">
        <f t="shared" si="202"/>
        <v>2176000</v>
      </c>
      <c r="Y1137" s="817">
        <v>50000</v>
      </c>
      <c r="Z1137" s="813">
        <f>H1137-X1137+Y1137</f>
        <v>3050000</v>
      </c>
      <c r="AA1137" s="814">
        <v>1094000</v>
      </c>
      <c r="AB1137" s="84">
        <f t="shared" si="188"/>
        <v>1956000</v>
      </c>
      <c r="AE1137" s="84">
        <f>H1137-AA1137</f>
        <v>1906000</v>
      </c>
    </row>
    <row r="1138" spans="1:31" ht="15.75" hidden="1" thickBot="1">
      <c r="E1138" s="747" t="s">
        <v>5355</v>
      </c>
      <c r="F1138" s="769">
        <v>512</v>
      </c>
      <c r="G1138" s="770" t="s">
        <v>5048</v>
      </c>
      <c r="H1138" s="750">
        <v>0</v>
      </c>
      <c r="I1138" s="750">
        <v>0</v>
      </c>
      <c r="J1138" s="751" t="e">
        <f>I1138/H1138</f>
        <v>#DIV/0!</v>
      </c>
      <c r="K1138" s="750">
        <f t="shared" si="197"/>
        <v>0</v>
      </c>
      <c r="L1138" s="752">
        <v>0</v>
      </c>
      <c r="M1138" s="752">
        <v>0</v>
      </c>
      <c r="N1138" s="753" t="e">
        <f t="shared" si="198"/>
        <v>#DIV/0!</v>
      </c>
      <c r="O1138" s="752">
        <f t="shared" si="199"/>
        <v>0</v>
      </c>
      <c r="P1138" s="752">
        <f t="shared" si="200"/>
        <v>0</v>
      </c>
      <c r="Q1138" s="752">
        <f t="shared" si="200"/>
        <v>0</v>
      </c>
      <c r="R1138" s="753" t="e">
        <f t="shared" si="201"/>
        <v>#DIV/0!</v>
      </c>
      <c r="S1138" s="752">
        <f t="shared" si="202"/>
        <v>0</v>
      </c>
    </row>
    <row r="1139" spans="1:31">
      <c r="E1139" s="771"/>
      <c r="F1139" s="772"/>
      <c r="G1139" s="773" t="s">
        <v>5043</v>
      </c>
      <c r="H1139" s="774"/>
      <c r="I1139" s="774"/>
      <c r="J1139" s="775"/>
      <c r="K1139" s="774"/>
      <c r="L1139" s="776"/>
      <c r="M1139" s="776"/>
      <c r="N1139" s="777"/>
      <c r="O1139" s="776"/>
      <c r="P1139" s="776"/>
      <c r="Q1139" s="776"/>
      <c r="R1139" s="777"/>
      <c r="S1139" s="860"/>
      <c r="AB1139" s="84">
        <f t="shared" si="188"/>
        <v>0</v>
      </c>
    </row>
    <row r="1140" spans="1:31" ht="15.75" thickBot="1">
      <c r="E1140" s="778"/>
      <c r="F1140" s="804" t="s">
        <v>235</v>
      </c>
      <c r="G1140" s="780" t="s">
        <v>236</v>
      </c>
      <c r="H1140" s="781">
        <f>SUM(H1133:H1138)</f>
        <v>3000000</v>
      </c>
      <c r="I1140" s="781">
        <f>SUM(I1137)</f>
        <v>824000</v>
      </c>
      <c r="J1140" s="782">
        <f>I1140/H1140</f>
        <v>0.27466666666666667</v>
      </c>
      <c r="K1140" s="781">
        <f>H1140-I1140</f>
        <v>2176000</v>
      </c>
      <c r="L1140" s="783">
        <v>0</v>
      </c>
      <c r="M1140" s="783">
        <v>0</v>
      </c>
      <c r="N1140" s="784"/>
      <c r="O1140" s="783">
        <f>L1140-M1140</f>
        <v>0</v>
      </c>
      <c r="P1140" s="783">
        <f t="shared" ref="P1140:P1142" si="203">L1140+H1140</f>
        <v>3000000</v>
      </c>
      <c r="Q1140" s="783">
        <f>M1140+I1140</f>
        <v>824000</v>
      </c>
      <c r="R1140" s="784">
        <f>Q1140/P1140</f>
        <v>0.27466666666666667</v>
      </c>
      <c r="S1140" s="783">
        <f>P1140-Q1140</f>
        <v>2176000</v>
      </c>
      <c r="AB1140" s="84">
        <f t="shared" si="188"/>
        <v>0</v>
      </c>
    </row>
    <row r="1141" spans="1:31" ht="15.75" hidden="1" thickBot="1">
      <c r="E1141" s="778"/>
      <c r="F1141" s="804" t="s">
        <v>247</v>
      </c>
      <c r="G1141" s="780" t="s">
        <v>4695</v>
      </c>
      <c r="H1141" s="781">
        <v>0</v>
      </c>
      <c r="I1141" s="781">
        <v>0</v>
      </c>
      <c r="J1141" s="782"/>
      <c r="K1141" s="781">
        <v>0</v>
      </c>
      <c r="L1141" s="783">
        <f>SUM(L1133:L1138)</f>
        <v>0</v>
      </c>
      <c r="M1141" s="783">
        <f>SUM(M1133:M1138)</f>
        <v>0</v>
      </c>
      <c r="N1141" s="784" t="e">
        <f t="shared" si="198"/>
        <v>#DIV/0!</v>
      </c>
      <c r="O1141" s="783">
        <f>L1141-M1141</f>
        <v>0</v>
      </c>
      <c r="P1141" s="783">
        <f t="shared" si="203"/>
        <v>0</v>
      </c>
      <c r="Q1141" s="783">
        <f>M1141+I1141</f>
        <v>0</v>
      </c>
      <c r="R1141" s="784" t="e">
        <f>Q1141/P1141</f>
        <v>#DIV/0!</v>
      </c>
      <c r="S1141" s="783">
        <f>P1141-Q1141</f>
        <v>0</v>
      </c>
      <c r="AB1141" s="84">
        <f t="shared" si="188"/>
        <v>0</v>
      </c>
    </row>
    <row r="1142" spans="1:31" ht="15.75" thickBot="1">
      <c r="A1142" s="84"/>
      <c r="B1142" s="84"/>
      <c r="C1142" s="84"/>
      <c r="D1142" s="84"/>
      <c r="G1142" s="785" t="s">
        <v>4911</v>
      </c>
      <c r="H1142" s="786">
        <f>SUM(H1140:H1140)</f>
        <v>3000000</v>
      </c>
      <c r="I1142" s="786">
        <f>SUM(I1140:I1140)</f>
        <v>824000</v>
      </c>
      <c r="J1142" s="787">
        <f>I1142/H1142</f>
        <v>0.27466666666666667</v>
      </c>
      <c r="K1142" s="786">
        <f>H1142-I1142</f>
        <v>2176000</v>
      </c>
      <c r="L1142" s="788">
        <f>SUM(L1140:L1141)</f>
        <v>0</v>
      </c>
      <c r="M1142" s="788">
        <f>SUM(M1140:M1141)</f>
        <v>0</v>
      </c>
      <c r="N1142" s="789" t="e">
        <f t="shared" si="198"/>
        <v>#DIV/0!</v>
      </c>
      <c r="O1142" s="788">
        <f>L1142-M1142</f>
        <v>0</v>
      </c>
      <c r="P1142" s="788">
        <f t="shared" si="203"/>
        <v>3000000</v>
      </c>
      <c r="Q1142" s="788">
        <f>M1142+I1142</f>
        <v>824000</v>
      </c>
      <c r="R1142" s="789">
        <f>Q1142/P1142</f>
        <v>0.27466666666666667</v>
      </c>
      <c r="S1142" s="788">
        <f>P1142-Q1142</f>
        <v>2176000</v>
      </c>
      <c r="T1142" s="84"/>
      <c r="AB1142" s="84">
        <f t="shared" si="188"/>
        <v>0</v>
      </c>
    </row>
    <row r="1143" spans="1:31" ht="28.5" collapsed="1">
      <c r="A1143" s="84"/>
      <c r="B1143" s="84"/>
      <c r="C1143" s="84"/>
      <c r="D1143" s="84"/>
      <c r="E1143" s="771"/>
      <c r="F1143" s="772"/>
      <c r="G1143" s="790" t="s">
        <v>5484</v>
      </c>
      <c r="H1143" s="791"/>
      <c r="I1143" s="792"/>
      <c r="J1143" s="793"/>
      <c r="K1143" s="792"/>
      <c r="L1143" s="794"/>
      <c r="M1143" s="795"/>
      <c r="N1143" s="796"/>
      <c r="O1143" s="795"/>
      <c r="P1143" s="795"/>
      <c r="Q1143" s="795"/>
      <c r="R1143" s="796"/>
      <c r="S1143" s="861"/>
      <c r="T1143" s="84"/>
      <c r="AB1143" s="84">
        <f t="shared" si="188"/>
        <v>0</v>
      </c>
    </row>
    <row r="1144" spans="1:31" ht="15.75" thickBot="1">
      <c r="A1144" s="84"/>
      <c r="B1144" s="84"/>
      <c r="C1144" s="84"/>
      <c r="D1144" s="84"/>
      <c r="E1144" s="778"/>
      <c r="F1144" s="804" t="s">
        <v>235</v>
      </c>
      <c r="G1144" s="780" t="s">
        <v>236</v>
      </c>
      <c r="H1144" s="781">
        <f>H1140</f>
        <v>3000000</v>
      </c>
      <c r="I1144" s="781">
        <f>SUM(I1137)</f>
        <v>824000</v>
      </c>
      <c r="J1144" s="782">
        <f>I1144/H1144</f>
        <v>0.27466666666666667</v>
      </c>
      <c r="K1144" s="781">
        <f>H1144-I1144</f>
        <v>2176000</v>
      </c>
      <c r="L1144" s="783">
        <f>SUM(L1140)</f>
        <v>0</v>
      </c>
      <c r="M1144" s="783">
        <f>SUM(M1140)</f>
        <v>0</v>
      </c>
      <c r="N1144" s="784"/>
      <c r="O1144" s="783">
        <f>L1144-M1144</f>
        <v>0</v>
      </c>
      <c r="P1144" s="783">
        <f>L1144+H1144</f>
        <v>3000000</v>
      </c>
      <c r="Q1144" s="783">
        <f>M1144+I1144</f>
        <v>824000</v>
      </c>
      <c r="R1144" s="784">
        <f>Q1144/P1144</f>
        <v>0.27466666666666667</v>
      </c>
      <c r="S1144" s="783">
        <f>P1144-Q1144</f>
        <v>2176000</v>
      </c>
      <c r="T1144" s="84"/>
      <c r="AB1144" s="84">
        <f t="shared" si="188"/>
        <v>0</v>
      </c>
    </row>
    <row r="1145" spans="1:31" ht="15.75" hidden="1" thickBot="1">
      <c r="A1145" s="84"/>
      <c r="B1145" s="84"/>
      <c r="C1145" s="84"/>
      <c r="D1145" s="84"/>
      <c r="E1145" s="778"/>
      <c r="F1145" s="804" t="s">
        <v>247</v>
      </c>
      <c r="G1145" s="780" t="s">
        <v>4695</v>
      </c>
      <c r="H1145" s="781">
        <v>0</v>
      </c>
      <c r="I1145" s="781">
        <v>0</v>
      </c>
      <c r="J1145" s="782"/>
      <c r="K1145" s="781">
        <v>0</v>
      </c>
      <c r="L1145" s="783">
        <f>SUM(L1141)</f>
        <v>0</v>
      </c>
      <c r="M1145" s="783">
        <f>SUM(M1141)</f>
        <v>0</v>
      </c>
      <c r="N1145" s="784" t="e">
        <f t="shared" si="198"/>
        <v>#DIV/0!</v>
      </c>
      <c r="O1145" s="783">
        <f>L1145-M1145</f>
        <v>0</v>
      </c>
      <c r="P1145" s="783">
        <f>P1141</f>
        <v>0</v>
      </c>
      <c r="Q1145" s="783">
        <f>M1145+I1145</f>
        <v>0</v>
      </c>
      <c r="R1145" s="784" t="e">
        <f>Q1145/P1145</f>
        <v>#DIV/0!</v>
      </c>
      <c r="S1145" s="783">
        <f>P1145-Q1145</f>
        <v>0</v>
      </c>
      <c r="T1145" s="84"/>
      <c r="AB1145" s="84">
        <f t="shared" si="188"/>
        <v>0</v>
      </c>
    </row>
    <row r="1146" spans="1:31" ht="15.75" collapsed="1" thickBot="1">
      <c r="G1146" s="785" t="s">
        <v>5468</v>
      </c>
      <c r="H1146" s="786">
        <f>H1144</f>
        <v>3000000</v>
      </c>
      <c r="I1146" s="786">
        <f>SUM(I1137)</f>
        <v>824000</v>
      </c>
      <c r="J1146" s="787">
        <f>I1146/H1146</f>
        <v>0.27466666666666667</v>
      </c>
      <c r="K1146" s="786">
        <f>H1146-I1146</f>
        <v>2176000</v>
      </c>
      <c r="L1146" s="788">
        <f>SUM(L1144:L1145)</f>
        <v>0</v>
      </c>
      <c r="M1146" s="788">
        <f>SUM(M1144:M1145)</f>
        <v>0</v>
      </c>
      <c r="N1146" s="789" t="e">
        <f t="shared" si="198"/>
        <v>#DIV/0!</v>
      </c>
      <c r="O1146" s="788">
        <f>L1146-M1146</f>
        <v>0</v>
      </c>
      <c r="P1146" s="788">
        <f>SUM(P1144:P1145)</f>
        <v>3000000</v>
      </c>
      <c r="Q1146" s="788">
        <f>M1146+I1146</f>
        <v>824000</v>
      </c>
      <c r="R1146" s="789">
        <f>Q1146/P1146</f>
        <v>0.27466666666666667</v>
      </c>
      <c r="S1146" s="788">
        <f>P1146-Q1146</f>
        <v>2176000</v>
      </c>
      <c r="AB1146" s="84">
        <f t="shared" si="188"/>
        <v>0</v>
      </c>
    </row>
    <row r="1147" spans="1:31">
      <c r="G1147" s="798"/>
      <c r="H1147" s="799"/>
      <c r="I1147" s="799"/>
      <c r="J1147" s="800"/>
      <c r="K1147" s="799"/>
      <c r="L1147" s="801"/>
      <c r="M1147" s="801"/>
      <c r="N1147" s="802"/>
      <c r="O1147" s="801"/>
      <c r="P1147" s="801"/>
      <c r="Q1147" s="801"/>
      <c r="R1147" s="802"/>
      <c r="S1147" s="801"/>
      <c r="AB1147" s="84">
        <f t="shared" si="188"/>
        <v>0</v>
      </c>
    </row>
    <row r="1148" spans="1:31" ht="43.5" customHeight="1">
      <c r="C1148" s="748" t="s">
        <v>5471</v>
      </c>
      <c r="D1148" s="757"/>
      <c r="G1148" s="852" t="s">
        <v>5323</v>
      </c>
      <c r="AB1148" s="84">
        <f t="shared" si="188"/>
        <v>0</v>
      </c>
    </row>
    <row r="1149" spans="1:31" s="955" customFormat="1" ht="30">
      <c r="A1149" s="754"/>
      <c r="B1149" s="755"/>
      <c r="C1149" s="951"/>
      <c r="D1149" s="969" t="s">
        <v>3872</v>
      </c>
      <c r="E1149" s="969"/>
      <c r="F1149" s="970"/>
      <c r="G1149" s="971" t="s">
        <v>104</v>
      </c>
      <c r="H1149" s="761"/>
      <c r="I1149" s="761"/>
      <c r="J1149" s="762"/>
      <c r="K1149" s="761"/>
      <c r="L1149" s="763"/>
      <c r="M1149" s="763"/>
      <c r="N1149" s="764"/>
      <c r="O1149" s="763"/>
      <c r="P1149" s="763"/>
      <c r="Q1149" s="763"/>
      <c r="R1149" s="764"/>
      <c r="S1149" s="953"/>
      <c r="T1149" s="954"/>
      <c r="V1149" s="956"/>
      <c r="W1149" s="956"/>
      <c r="X1149" s="816"/>
      <c r="Y1149" s="817"/>
      <c r="Z1149" s="813"/>
      <c r="AA1149" s="814"/>
      <c r="AB1149" s="955">
        <f t="shared" si="188"/>
        <v>0</v>
      </c>
    </row>
    <row r="1150" spans="1:31" ht="15.75" thickBot="1">
      <c r="E1150" s="747" t="s">
        <v>5329</v>
      </c>
      <c r="F1150" s="769">
        <v>472</v>
      </c>
      <c r="G1150" s="770" t="s">
        <v>3813</v>
      </c>
      <c r="H1150" s="750">
        <v>900000</v>
      </c>
      <c r="I1150" s="750">
        <v>262996.65000000002</v>
      </c>
      <c r="J1150" s="751">
        <f>I1150/H1150</f>
        <v>0.29221850000000005</v>
      </c>
      <c r="K1150" s="750">
        <f>H1150-I1150</f>
        <v>637003.35</v>
      </c>
      <c r="L1150" s="752">
        <f>10000000+L1156</f>
        <v>12679190</v>
      </c>
      <c r="M1150" s="752">
        <v>5154836.3499999996</v>
      </c>
      <c r="N1150" s="753">
        <f>M1150/L1150</f>
        <v>0.40655880620134249</v>
      </c>
      <c r="O1150" s="752">
        <f>L1150-M1150</f>
        <v>7524353.6500000004</v>
      </c>
      <c r="P1150" s="752">
        <f>L1150+H1150</f>
        <v>13579190</v>
      </c>
      <c r="Q1150" s="752">
        <f>M1150+I1150</f>
        <v>5417833</v>
      </c>
      <c r="R1150" s="753">
        <f>Q1150/P1150</f>
        <v>0.39898057247891811</v>
      </c>
      <c r="S1150" s="752">
        <f>P1150-Q1150</f>
        <v>8161357</v>
      </c>
      <c r="V1150" s="203">
        <v>453625</v>
      </c>
      <c r="Y1150" s="817">
        <v>253625</v>
      </c>
      <c r="Z1150" s="813">
        <f>H1150-X1150+Y1150</f>
        <v>1153625</v>
      </c>
      <c r="AA1150" s="814">
        <v>200000</v>
      </c>
      <c r="AB1150" s="84">
        <f t="shared" si="188"/>
        <v>953625</v>
      </c>
      <c r="AE1150" s="84">
        <f>H1150-AA1150</f>
        <v>700000</v>
      </c>
    </row>
    <row r="1151" spans="1:31">
      <c r="E1151" s="771"/>
      <c r="F1151" s="772"/>
      <c r="G1151" s="773" t="s">
        <v>5003</v>
      </c>
      <c r="H1151" s="774"/>
      <c r="I1151" s="774"/>
      <c r="J1151" s="775"/>
      <c r="K1151" s="774"/>
      <c r="L1151" s="776"/>
      <c r="M1151" s="776"/>
      <c r="N1151" s="777"/>
      <c r="O1151" s="776"/>
      <c r="P1151" s="776"/>
      <c r="Q1151" s="776"/>
      <c r="R1151" s="777"/>
      <c r="S1151" s="860"/>
      <c r="AB1151" s="84">
        <f t="shared" si="188"/>
        <v>0</v>
      </c>
    </row>
    <row r="1152" spans="1:31">
      <c r="E1152" s="778"/>
      <c r="F1152" s="779" t="s">
        <v>235</v>
      </c>
      <c r="G1152" s="780" t="s">
        <v>236</v>
      </c>
      <c r="H1152" s="781">
        <f>SUM(H1150)</f>
        <v>900000</v>
      </c>
      <c r="I1152" s="781">
        <f>SUM(I1150)</f>
        <v>262996.65000000002</v>
      </c>
      <c r="J1152" s="782">
        <f>I1152/H1152</f>
        <v>0.29221850000000005</v>
      </c>
      <c r="K1152" s="781">
        <f>H1152-I1152</f>
        <v>637003.35</v>
      </c>
      <c r="L1152" s="783">
        <v>0</v>
      </c>
      <c r="M1152" s="783">
        <v>0</v>
      </c>
      <c r="N1152" s="784"/>
      <c r="O1152" s="783">
        <f>L1152-M1152</f>
        <v>0</v>
      </c>
      <c r="P1152" s="783">
        <f t="shared" ref="P1152:Q1155" si="204">L1152+H1152</f>
        <v>900000</v>
      </c>
      <c r="Q1152" s="783">
        <f t="shared" si="204"/>
        <v>262996.65000000002</v>
      </c>
      <c r="R1152" s="784">
        <f>Q1152/P1152</f>
        <v>0.29221850000000005</v>
      </c>
      <c r="S1152" s="783">
        <f>P1152-Q1152</f>
        <v>637003.35</v>
      </c>
      <c r="AB1152" s="84">
        <f t="shared" si="188"/>
        <v>0</v>
      </c>
    </row>
    <row r="1153" spans="1:31">
      <c r="E1153" s="778"/>
      <c r="F1153" s="804" t="s">
        <v>245</v>
      </c>
      <c r="G1153" s="780" t="s">
        <v>246</v>
      </c>
      <c r="H1153" s="781">
        <v>0</v>
      </c>
      <c r="I1153" s="781">
        <v>0</v>
      </c>
      <c r="J1153" s="782"/>
      <c r="K1153" s="781">
        <f>H1153-I1153</f>
        <v>0</v>
      </c>
      <c r="L1153" s="783">
        <v>0</v>
      </c>
      <c r="M1153" s="783">
        <v>157900</v>
      </c>
      <c r="N1153" s="784" t="e">
        <f>M1153/L1153</f>
        <v>#DIV/0!</v>
      </c>
      <c r="O1153" s="783">
        <f>L1153-M1153</f>
        <v>-157900</v>
      </c>
      <c r="P1153" s="783">
        <f t="shared" si="204"/>
        <v>0</v>
      </c>
      <c r="Q1153" s="783">
        <f>M1153+I1153</f>
        <v>157900</v>
      </c>
      <c r="R1153" s="784" t="e">
        <f>Q1153/P1153</f>
        <v>#DIV/0!</v>
      </c>
      <c r="S1153" s="783">
        <f>P1153-Q1153</f>
        <v>-157900</v>
      </c>
    </row>
    <row r="1154" spans="1:31">
      <c r="E1154" s="778"/>
      <c r="F1154" s="804" t="s">
        <v>247</v>
      </c>
      <c r="G1154" s="780" t="s">
        <v>4695</v>
      </c>
      <c r="H1154" s="781">
        <v>0</v>
      </c>
      <c r="I1154" s="781">
        <v>0</v>
      </c>
      <c r="J1154" s="782"/>
      <c r="K1154" s="781">
        <v>0</v>
      </c>
      <c r="L1154" s="783">
        <v>10000000</v>
      </c>
      <c r="M1154" s="783">
        <v>4996936.3499999996</v>
      </c>
      <c r="N1154" s="784">
        <f>M1154/L1154</f>
        <v>0.49969363499999997</v>
      </c>
      <c r="O1154" s="783">
        <f>L1154-M1154</f>
        <v>5003063.6500000004</v>
      </c>
      <c r="P1154" s="783">
        <f t="shared" si="204"/>
        <v>10000000</v>
      </c>
      <c r="Q1154" s="783">
        <f>M1154+I1154</f>
        <v>4996936.3499999996</v>
      </c>
      <c r="R1154" s="784">
        <f>Q1154/P1154</f>
        <v>0.49969363499999997</v>
      </c>
      <c r="S1154" s="783">
        <f>P1154-Q1154</f>
        <v>5003063.6500000004</v>
      </c>
      <c r="AB1154" s="84">
        <f t="shared" si="188"/>
        <v>0</v>
      </c>
    </row>
    <row r="1155" spans="1:31" ht="15.75" hidden="1" thickBot="1">
      <c r="E1155" s="778"/>
      <c r="F1155" s="779">
        <v>13</v>
      </c>
      <c r="G1155" s="780" t="s">
        <v>4969</v>
      </c>
      <c r="H1155" s="781">
        <v>0</v>
      </c>
      <c r="I1155" s="781">
        <v>0</v>
      </c>
      <c r="J1155" s="782"/>
      <c r="K1155" s="781">
        <v>0</v>
      </c>
      <c r="L1155" s="783">
        <v>0</v>
      </c>
      <c r="M1155" s="783">
        <v>0</v>
      </c>
      <c r="N1155" s="784" t="e">
        <f>M1155/L1155</f>
        <v>#DIV/0!</v>
      </c>
      <c r="O1155" s="783">
        <f>L1155-M1155</f>
        <v>0</v>
      </c>
      <c r="P1155" s="783">
        <f t="shared" si="204"/>
        <v>0</v>
      </c>
      <c r="Q1155" s="783">
        <f t="shared" si="204"/>
        <v>0</v>
      </c>
      <c r="R1155" s="784" t="e">
        <f>Q1155/P1155</f>
        <v>#DIV/0!</v>
      </c>
      <c r="S1155" s="783">
        <f>P1155-Q1155</f>
        <v>0</v>
      </c>
      <c r="AB1155" s="84">
        <f t="shared" si="188"/>
        <v>0</v>
      </c>
    </row>
    <row r="1156" spans="1:31" ht="15.75" thickBot="1">
      <c r="E1156" s="778"/>
      <c r="F1156" s="804" t="s">
        <v>256</v>
      </c>
      <c r="G1156" s="780" t="s">
        <v>4969</v>
      </c>
      <c r="H1156" s="781"/>
      <c r="I1156" s="781"/>
      <c r="J1156" s="782"/>
      <c r="K1156" s="781"/>
      <c r="L1156" s="783">
        <v>2679190</v>
      </c>
      <c r="M1156" s="783"/>
      <c r="N1156" s="784"/>
      <c r="O1156" s="783"/>
      <c r="P1156" s="783">
        <f>L1156</f>
        <v>2679190</v>
      </c>
      <c r="Q1156" s="783"/>
      <c r="R1156" s="784"/>
      <c r="S1156" s="783"/>
    </row>
    <row r="1157" spans="1:31" ht="15.75" thickBot="1">
      <c r="A1157" s="84"/>
      <c r="B1157" s="84"/>
      <c r="C1157" s="84"/>
      <c r="D1157" s="84"/>
      <c r="G1157" s="785" t="s">
        <v>5002</v>
      </c>
      <c r="H1157" s="786">
        <f>H1152</f>
        <v>900000</v>
      </c>
      <c r="I1157" s="786">
        <f>SUM(I1152:I1155)</f>
        <v>262996.65000000002</v>
      </c>
      <c r="J1157" s="787">
        <f>I1157/H1157</f>
        <v>0.29221850000000005</v>
      </c>
      <c r="K1157" s="786">
        <f>SUM(K1152:K1155)</f>
        <v>637003.35</v>
      </c>
      <c r="L1157" s="788">
        <f>SUM(L1152:L1156)</f>
        <v>12679190</v>
      </c>
      <c r="M1157" s="788">
        <f>SUM(M1152:M1155)</f>
        <v>5154836.3499999996</v>
      </c>
      <c r="N1157" s="789">
        <f>M1157/L1157</f>
        <v>0.40655880620134249</v>
      </c>
      <c r="O1157" s="788">
        <f>SUM(O1152:O1155)</f>
        <v>4845163.6500000004</v>
      </c>
      <c r="P1157" s="788">
        <f>SUM(P1152:P1156)</f>
        <v>13579190</v>
      </c>
      <c r="Q1157" s="788">
        <f>SUM(Q1152:Q1155)</f>
        <v>5417833</v>
      </c>
      <c r="R1157" s="789">
        <f>Q1157/P1157</f>
        <v>0.39898057247891811</v>
      </c>
      <c r="S1157" s="788">
        <f>P1157-Q1157</f>
        <v>8161357</v>
      </c>
      <c r="T1157" s="84"/>
      <c r="AB1157" s="84">
        <f t="shared" si="188"/>
        <v>0</v>
      </c>
    </row>
    <row r="1158" spans="1:31" ht="28.5" collapsed="1">
      <c r="A1158" s="84"/>
      <c r="B1158" s="84"/>
      <c r="C1158" s="84"/>
      <c r="D1158" s="84"/>
      <c r="E1158" s="771"/>
      <c r="F1158" s="772"/>
      <c r="G1158" s="790" t="s">
        <v>5473</v>
      </c>
      <c r="H1158" s="791"/>
      <c r="I1158" s="792"/>
      <c r="J1158" s="793"/>
      <c r="K1158" s="792"/>
      <c r="L1158" s="794"/>
      <c r="M1158" s="795"/>
      <c r="N1158" s="796"/>
      <c r="O1158" s="795"/>
      <c r="P1158" s="795"/>
      <c r="Q1158" s="795"/>
      <c r="R1158" s="796"/>
      <c r="S1158" s="861"/>
      <c r="T1158" s="84"/>
      <c r="AB1158" s="84">
        <f t="shared" si="188"/>
        <v>0</v>
      </c>
    </row>
    <row r="1159" spans="1:31">
      <c r="A1159" s="84"/>
      <c r="B1159" s="84"/>
      <c r="C1159" s="84"/>
      <c r="D1159" s="84"/>
      <c r="E1159" s="778"/>
      <c r="F1159" s="779" t="s">
        <v>235</v>
      </c>
      <c r="G1159" s="780" t="s">
        <v>236</v>
      </c>
      <c r="H1159" s="781">
        <f t="shared" ref="H1159:M1159" si="205">SUM(H1152)</f>
        <v>900000</v>
      </c>
      <c r="I1159" s="781">
        <f t="shared" si="205"/>
        <v>262996.65000000002</v>
      </c>
      <c r="J1159" s="782">
        <f t="shared" si="205"/>
        <v>0.29221850000000005</v>
      </c>
      <c r="K1159" s="781">
        <f t="shared" si="205"/>
        <v>637003.35</v>
      </c>
      <c r="L1159" s="783">
        <f t="shared" si="205"/>
        <v>0</v>
      </c>
      <c r="M1159" s="783">
        <f t="shared" si="205"/>
        <v>0</v>
      </c>
      <c r="N1159" s="784"/>
      <c r="O1159" s="783">
        <f>SUM(O1152)</f>
        <v>0</v>
      </c>
      <c r="P1159" s="783">
        <f>SUM(P1152)</f>
        <v>900000</v>
      </c>
      <c r="Q1159" s="783">
        <f>SUM(Q1152)</f>
        <v>262996.65000000002</v>
      </c>
      <c r="R1159" s="784">
        <f>SUM(R1152)</f>
        <v>0.29221850000000005</v>
      </c>
      <c r="S1159" s="783">
        <f>SUM(S1152)</f>
        <v>637003.35</v>
      </c>
      <c r="T1159" s="84"/>
      <c r="AB1159" s="84">
        <f t="shared" si="188"/>
        <v>0</v>
      </c>
    </row>
    <row r="1160" spans="1:31">
      <c r="A1160" s="84"/>
      <c r="B1160" s="84"/>
      <c r="C1160" s="84"/>
      <c r="D1160" s="84"/>
      <c r="E1160" s="778"/>
      <c r="F1160" s="779" t="s">
        <v>245</v>
      </c>
      <c r="G1160" s="780" t="s">
        <v>246</v>
      </c>
      <c r="H1160" s="781">
        <f>H1153</f>
        <v>0</v>
      </c>
      <c r="I1160" s="781">
        <f t="shared" ref="I1160:S1160" si="206">I1153</f>
        <v>0</v>
      </c>
      <c r="J1160" s="782">
        <f t="shared" si="206"/>
        <v>0</v>
      </c>
      <c r="K1160" s="781">
        <f t="shared" si="206"/>
        <v>0</v>
      </c>
      <c r="L1160" s="783">
        <f>L1153</f>
        <v>0</v>
      </c>
      <c r="M1160" s="783">
        <f t="shared" si="206"/>
        <v>157900</v>
      </c>
      <c r="N1160" s="784" t="e">
        <f t="shared" si="206"/>
        <v>#DIV/0!</v>
      </c>
      <c r="O1160" s="783">
        <f t="shared" si="206"/>
        <v>-157900</v>
      </c>
      <c r="P1160" s="783">
        <f t="shared" si="206"/>
        <v>0</v>
      </c>
      <c r="Q1160" s="783">
        <f t="shared" si="206"/>
        <v>157900</v>
      </c>
      <c r="R1160" s="784" t="e">
        <f t="shared" si="206"/>
        <v>#DIV/0!</v>
      </c>
      <c r="S1160" s="783">
        <f t="shared" si="206"/>
        <v>-157900</v>
      </c>
      <c r="T1160" s="84"/>
    </row>
    <row r="1161" spans="1:31">
      <c r="A1161" s="84"/>
      <c r="B1161" s="84"/>
      <c r="C1161" s="84"/>
      <c r="D1161" s="84"/>
      <c r="E1161" s="778"/>
      <c r="F1161" s="804" t="s">
        <v>247</v>
      </c>
      <c r="G1161" s="780" t="s">
        <v>4695</v>
      </c>
      <c r="H1161" s="781">
        <f>H1154</f>
        <v>0</v>
      </c>
      <c r="I1161" s="781">
        <f>I1154</f>
        <v>0</v>
      </c>
      <c r="J1161" s="782">
        <f>J1154</f>
        <v>0</v>
      </c>
      <c r="K1161" s="781">
        <f>K1154</f>
        <v>0</v>
      </c>
      <c r="L1161" s="783">
        <f>L1154</f>
        <v>10000000</v>
      </c>
      <c r="M1161" s="783">
        <f t="shared" ref="M1161:S1161" si="207">M1154</f>
        <v>4996936.3499999996</v>
      </c>
      <c r="N1161" s="784">
        <f t="shared" si="207"/>
        <v>0.49969363499999997</v>
      </c>
      <c r="O1161" s="783">
        <f t="shared" si="207"/>
        <v>5003063.6500000004</v>
      </c>
      <c r="P1161" s="783">
        <f t="shared" si="207"/>
        <v>10000000</v>
      </c>
      <c r="Q1161" s="783">
        <f t="shared" si="207"/>
        <v>4996936.3499999996</v>
      </c>
      <c r="R1161" s="784">
        <f t="shared" si="207"/>
        <v>0.49969363499999997</v>
      </c>
      <c r="S1161" s="783">
        <f t="shared" si="207"/>
        <v>5003063.6500000004</v>
      </c>
      <c r="T1161" s="84"/>
      <c r="AB1161" s="84">
        <f t="shared" si="188"/>
        <v>0</v>
      </c>
    </row>
    <row r="1162" spans="1:31" ht="15.75" hidden="1" thickBot="1">
      <c r="A1162" s="84"/>
      <c r="B1162" s="84"/>
      <c r="C1162" s="84"/>
      <c r="D1162" s="84"/>
      <c r="E1162" s="778"/>
      <c r="F1162" s="779">
        <v>13</v>
      </c>
      <c r="G1162" s="780" t="s">
        <v>4969</v>
      </c>
      <c r="H1162" s="781">
        <f>H1155</f>
        <v>0</v>
      </c>
      <c r="I1162" s="781">
        <f>I1155</f>
        <v>0</v>
      </c>
      <c r="J1162" s="782"/>
      <c r="K1162" s="781">
        <f>K1155</f>
        <v>0</v>
      </c>
      <c r="L1162" s="783">
        <f>L1155</f>
        <v>0</v>
      </c>
      <c r="M1162" s="783">
        <f>M1155</f>
        <v>0</v>
      </c>
      <c r="N1162" s="784" t="e">
        <f>M1162/L1162</f>
        <v>#DIV/0!</v>
      </c>
      <c r="O1162" s="783">
        <f>O1155</f>
        <v>0</v>
      </c>
      <c r="P1162" s="783">
        <f>P1155</f>
        <v>0</v>
      </c>
      <c r="Q1162" s="783">
        <f>Q1155</f>
        <v>0</v>
      </c>
      <c r="R1162" s="784" t="e">
        <f>R1155</f>
        <v>#DIV/0!</v>
      </c>
      <c r="S1162" s="783">
        <f>S1155</f>
        <v>0</v>
      </c>
      <c r="T1162" s="84"/>
      <c r="AB1162" s="84">
        <f t="shared" si="188"/>
        <v>0</v>
      </c>
    </row>
    <row r="1163" spans="1:31" ht="15.75" thickBot="1">
      <c r="A1163" s="84"/>
      <c r="B1163" s="84"/>
      <c r="C1163" s="84"/>
      <c r="D1163" s="84"/>
      <c r="E1163" s="778"/>
      <c r="F1163" s="804" t="s">
        <v>256</v>
      </c>
      <c r="G1163" s="780" t="s">
        <v>4969</v>
      </c>
      <c r="H1163" s="781">
        <v>0</v>
      </c>
      <c r="I1163" s="781"/>
      <c r="J1163" s="782"/>
      <c r="K1163" s="781"/>
      <c r="L1163" s="783">
        <f>L1156</f>
        <v>2679190</v>
      </c>
      <c r="M1163" s="783"/>
      <c r="N1163" s="784"/>
      <c r="O1163" s="783"/>
      <c r="P1163" s="783"/>
      <c r="Q1163" s="783"/>
      <c r="R1163" s="784"/>
      <c r="S1163" s="783"/>
      <c r="T1163" s="84"/>
    </row>
    <row r="1164" spans="1:31" ht="15.75" collapsed="1" thickBot="1">
      <c r="G1164" s="785" t="s">
        <v>5474</v>
      </c>
      <c r="H1164" s="786">
        <f>SUM(H1159:H1162)</f>
        <v>900000</v>
      </c>
      <c r="I1164" s="786">
        <f>SUM(I1159:I1162)</f>
        <v>262996.65000000002</v>
      </c>
      <c r="J1164" s="787">
        <f>I1164/H1164</f>
        <v>0.29221850000000005</v>
      </c>
      <c r="K1164" s="786">
        <f>SUM(K1159:K1162)</f>
        <v>637003.35</v>
      </c>
      <c r="L1164" s="788">
        <f>SUM(L1159:L1163)</f>
        <v>12679190</v>
      </c>
      <c r="M1164" s="788">
        <f>SUM(M1159:M1162)</f>
        <v>5154836.3499999996</v>
      </c>
      <c r="N1164" s="789">
        <f>M1164/L1164</f>
        <v>0.40655880620134249</v>
      </c>
      <c r="O1164" s="788">
        <f>L1164-M1164</f>
        <v>7524353.6500000004</v>
      </c>
      <c r="P1164" s="788">
        <f>L1164+H1164</f>
        <v>13579190</v>
      </c>
      <c r="Q1164" s="788">
        <f>M1164+I1164</f>
        <v>5417833</v>
      </c>
      <c r="R1164" s="789">
        <f>Q1164/P1164</f>
        <v>0.39898057247891811</v>
      </c>
      <c r="S1164" s="788">
        <f>P1164-Q1164</f>
        <v>8161357</v>
      </c>
      <c r="AB1164" s="84">
        <f t="shared" si="188"/>
        <v>0</v>
      </c>
    </row>
    <row r="1165" spans="1:31">
      <c r="G1165" s="798"/>
      <c r="H1165" s="799"/>
      <c r="I1165" s="799"/>
      <c r="J1165" s="800"/>
      <c r="K1165" s="799"/>
      <c r="L1165" s="801"/>
      <c r="M1165" s="801"/>
      <c r="N1165" s="802"/>
      <c r="O1165" s="801"/>
      <c r="P1165" s="801"/>
      <c r="Q1165" s="801"/>
      <c r="R1165" s="802"/>
      <c r="S1165" s="801"/>
      <c r="AB1165" s="84">
        <f t="shared" si="188"/>
        <v>0</v>
      </c>
    </row>
    <row r="1166" spans="1:31" ht="33" customHeight="1">
      <c r="C1166" s="748" t="s">
        <v>5472</v>
      </c>
      <c r="D1166" s="757"/>
      <c r="G1166" s="852" t="s">
        <v>5324</v>
      </c>
      <c r="AB1166" s="84">
        <f t="shared" ref="AB1166:AB1178" si="208">Z1166-AA1166</f>
        <v>0</v>
      </c>
    </row>
    <row r="1167" spans="1:31" s="955" customFormat="1" ht="30">
      <c r="A1167" s="754"/>
      <c r="B1167" s="755"/>
      <c r="C1167" s="951"/>
      <c r="D1167" s="969" t="s">
        <v>3872</v>
      </c>
      <c r="E1167" s="969"/>
      <c r="F1167" s="970"/>
      <c r="G1167" s="971" t="s">
        <v>104</v>
      </c>
      <c r="H1167" s="761"/>
      <c r="I1167" s="761"/>
      <c r="J1167" s="762"/>
      <c r="K1167" s="761"/>
      <c r="L1167" s="763"/>
      <c r="M1167" s="763"/>
      <c r="N1167" s="764"/>
      <c r="O1167" s="763"/>
      <c r="P1167" s="763"/>
      <c r="Q1167" s="763"/>
      <c r="R1167" s="764"/>
      <c r="S1167" s="953"/>
      <c r="T1167" s="954"/>
      <c r="V1167" s="956"/>
      <c r="W1167" s="956"/>
      <c r="X1167" s="816"/>
      <c r="Y1167" s="817"/>
      <c r="Z1167" s="813"/>
      <c r="AA1167" s="814"/>
      <c r="AB1167" s="955">
        <f t="shared" si="208"/>
        <v>0</v>
      </c>
    </row>
    <row r="1168" spans="1:31" ht="15.75" thickBot="1">
      <c r="E1168" s="747" t="s">
        <v>5330</v>
      </c>
      <c r="F1168" s="769">
        <v>511</v>
      </c>
      <c r="G1168" s="770" t="s">
        <v>4129</v>
      </c>
      <c r="H1168" s="750">
        <f>500000-500000</f>
        <v>0</v>
      </c>
      <c r="I1168" s="750">
        <v>0</v>
      </c>
      <c r="K1168" s="750">
        <f>H1168-I1168</f>
        <v>0</v>
      </c>
      <c r="L1168" s="752">
        <f>2000000-2000000</f>
        <v>0</v>
      </c>
      <c r="M1168" s="752">
        <v>0</v>
      </c>
      <c r="O1168" s="752">
        <f>L1168-M1168</f>
        <v>0</v>
      </c>
      <c r="P1168" s="752">
        <f>L1168+H1168</f>
        <v>0</v>
      </c>
      <c r="Q1168" s="752">
        <f>M1168+I1168</f>
        <v>0</v>
      </c>
      <c r="S1168" s="752">
        <f>P1168-Q1168</f>
        <v>0</v>
      </c>
      <c r="V1168" s="203">
        <v>453625</v>
      </c>
      <c r="Y1168" s="817">
        <v>253625</v>
      </c>
      <c r="Z1168" s="813">
        <f>H1168-X1168+Y1168</f>
        <v>253625</v>
      </c>
      <c r="AA1168" s="814">
        <v>200000</v>
      </c>
      <c r="AB1168" s="84">
        <f t="shared" si="208"/>
        <v>53625</v>
      </c>
      <c r="AE1168" s="84">
        <f>H1168-AA1168</f>
        <v>-200000</v>
      </c>
    </row>
    <row r="1169" spans="1:28">
      <c r="E1169" s="771"/>
      <c r="F1169" s="772"/>
      <c r="G1169" s="773" t="s">
        <v>5003</v>
      </c>
      <c r="H1169" s="774"/>
      <c r="I1169" s="774"/>
      <c r="J1169" s="775"/>
      <c r="K1169" s="774"/>
      <c r="L1169" s="776"/>
      <c r="M1169" s="776"/>
      <c r="N1169" s="777"/>
      <c r="O1169" s="776"/>
      <c r="P1169" s="776"/>
      <c r="Q1169" s="776"/>
      <c r="R1169" s="777"/>
      <c r="S1169" s="860"/>
      <c r="AB1169" s="84">
        <f t="shared" si="208"/>
        <v>0</v>
      </c>
    </row>
    <row r="1170" spans="1:28">
      <c r="E1170" s="778"/>
      <c r="F1170" s="779" t="s">
        <v>235</v>
      </c>
      <c r="G1170" s="780" t="s">
        <v>236</v>
      </c>
      <c r="H1170" s="781">
        <f>SUM(H1168)</f>
        <v>0</v>
      </c>
      <c r="I1170" s="781">
        <f>SUM(I1168)</f>
        <v>0</v>
      </c>
      <c r="J1170" s="782"/>
      <c r="K1170" s="781">
        <f>H1170-I1170</f>
        <v>0</v>
      </c>
      <c r="L1170" s="783">
        <v>0</v>
      </c>
      <c r="M1170" s="783">
        <v>0</v>
      </c>
      <c r="N1170" s="784"/>
      <c r="O1170" s="783">
        <f>L1170-M1170</f>
        <v>0</v>
      </c>
      <c r="P1170" s="783">
        <f>L1170+H1170</f>
        <v>0</v>
      </c>
      <c r="Q1170" s="783">
        <f>M1170+I1170</f>
        <v>0</v>
      </c>
      <c r="R1170" s="784"/>
      <c r="S1170" s="783">
        <f>P1170-Q1170</f>
        <v>0</v>
      </c>
      <c r="AB1170" s="84">
        <f t="shared" si="208"/>
        <v>0</v>
      </c>
    </row>
    <row r="1171" spans="1:28" ht="15.75" thickBot="1">
      <c r="E1171" s="778"/>
      <c r="F1171" s="804" t="s">
        <v>247</v>
      </c>
      <c r="G1171" s="780" t="s">
        <v>4695</v>
      </c>
      <c r="H1171" s="781">
        <v>0</v>
      </c>
      <c r="I1171" s="781">
        <v>0</v>
      </c>
      <c r="J1171" s="782"/>
      <c r="K1171" s="781">
        <v>0</v>
      </c>
      <c r="L1171" s="783">
        <v>0</v>
      </c>
      <c r="M1171" s="783">
        <v>0</v>
      </c>
      <c r="N1171" s="784"/>
      <c r="O1171" s="783">
        <f>L1171-M1171</f>
        <v>0</v>
      </c>
      <c r="P1171" s="783">
        <f>L1171+H1171</f>
        <v>0</v>
      </c>
      <c r="Q1171" s="783">
        <f>M1171+I1171</f>
        <v>0</v>
      </c>
      <c r="R1171" s="784"/>
      <c r="S1171" s="783">
        <f>P1171-Q1171</f>
        <v>0</v>
      </c>
      <c r="AB1171" s="84">
        <f t="shared" si="208"/>
        <v>0</v>
      </c>
    </row>
    <row r="1172" spans="1:28" ht="15.75" hidden="1" thickBot="1">
      <c r="A1172" s="84"/>
      <c r="B1172" s="84"/>
      <c r="C1172" s="84"/>
      <c r="D1172" s="84"/>
      <c r="E1172" s="778"/>
      <c r="F1172" s="804" t="s">
        <v>256</v>
      </c>
      <c r="G1172" s="780" t="s">
        <v>4969</v>
      </c>
      <c r="H1172" s="781">
        <v>0</v>
      </c>
      <c r="I1172" s="781"/>
      <c r="J1172" s="782"/>
      <c r="K1172" s="781"/>
      <c r="L1172" s="783">
        <v>0</v>
      </c>
      <c r="M1172" s="783">
        <f>SUM(M1168)</f>
        <v>0</v>
      </c>
      <c r="N1172" s="784">
        <f>SUM(N1168)</f>
        <v>0</v>
      </c>
      <c r="O1172" s="783" t="e">
        <f>M1172/L1172</f>
        <v>#DIV/0!</v>
      </c>
      <c r="P1172" s="783">
        <f>L1172+H1172</f>
        <v>0</v>
      </c>
      <c r="Q1172" s="783">
        <f>Q1168</f>
        <v>0</v>
      </c>
      <c r="R1172" s="784" t="e">
        <f>Q1172/P1172</f>
        <v>#DIV/0!</v>
      </c>
      <c r="S1172" s="783">
        <f>P1172-Q1172</f>
        <v>0</v>
      </c>
      <c r="T1172" s="84"/>
      <c r="AB1172" s="84">
        <f t="shared" si="208"/>
        <v>0</v>
      </c>
    </row>
    <row r="1173" spans="1:28" ht="15.75" thickBot="1">
      <c r="A1173" s="84"/>
      <c r="B1173" s="84"/>
      <c r="C1173" s="84"/>
      <c r="D1173" s="84"/>
      <c r="G1173" s="785" t="s">
        <v>5002</v>
      </c>
      <c r="H1173" s="786">
        <f>SUM(H1169:H1171)</f>
        <v>0</v>
      </c>
      <c r="I1173" s="786">
        <f>SUM(I1169:I1171)</f>
        <v>0</v>
      </c>
      <c r="J1173" s="787"/>
      <c r="K1173" s="786">
        <f>SUM(K1169:K1171)</f>
        <v>0</v>
      </c>
      <c r="L1173" s="788">
        <f>SUM(L1169:L1172)</f>
        <v>0</v>
      </c>
      <c r="M1173" s="788">
        <f>SUM(M1169:M1171)</f>
        <v>0</v>
      </c>
      <c r="N1173" s="789"/>
      <c r="O1173" s="788">
        <f>SUM(O1169:O1171)</f>
        <v>0</v>
      </c>
      <c r="P1173" s="788">
        <f>P1170+P1171+P1172</f>
        <v>0</v>
      </c>
      <c r="Q1173" s="788">
        <f>SUM(Q1169:Q1171)</f>
        <v>0</v>
      </c>
      <c r="R1173" s="789"/>
      <c r="S1173" s="788">
        <f>P1173-Q1173</f>
        <v>0</v>
      </c>
      <c r="T1173" s="84"/>
      <c r="AB1173" s="84">
        <f t="shared" si="208"/>
        <v>0</v>
      </c>
    </row>
    <row r="1174" spans="1:28" ht="28.5" collapsed="1">
      <c r="A1174" s="84"/>
      <c r="B1174" s="84"/>
      <c r="C1174" s="84"/>
      <c r="D1174" s="84"/>
      <c r="E1174" s="771"/>
      <c r="F1174" s="772"/>
      <c r="G1174" s="790" t="s">
        <v>5475</v>
      </c>
      <c r="H1174" s="791"/>
      <c r="I1174" s="792"/>
      <c r="J1174" s="793"/>
      <c r="K1174" s="792"/>
      <c r="L1174" s="794"/>
      <c r="M1174" s="795"/>
      <c r="N1174" s="796"/>
      <c r="O1174" s="795"/>
      <c r="P1174" s="795"/>
      <c r="Q1174" s="795"/>
      <c r="R1174" s="796"/>
      <c r="S1174" s="861"/>
      <c r="T1174" s="84"/>
      <c r="AB1174" s="84">
        <f t="shared" si="208"/>
        <v>0</v>
      </c>
    </row>
    <row r="1175" spans="1:28">
      <c r="A1175" s="84"/>
      <c r="B1175" s="84"/>
      <c r="C1175" s="84"/>
      <c r="D1175" s="84"/>
      <c r="E1175" s="778"/>
      <c r="F1175" s="779" t="s">
        <v>235</v>
      </c>
      <c r="G1175" s="780" t="s">
        <v>236</v>
      </c>
      <c r="H1175" s="781">
        <f>H1170</f>
        <v>0</v>
      </c>
      <c r="I1175" s="781">
        <f>SUM(I1169)</f>
        <v>0</v>
      </c>
      <c r="J1175" s="782"/>
      <c r="K1175" s="781">
        <f>SUM(K1169)</f>
        <v>0</v>
      </c>
      <c r="L1175" s="783">
        <f>SUM(L1169)</f>
        <v>0</v>
      </c>
      <c r="M1175" s="783">
        <f>SUM(M1169)</f>
        <v>0</v>
      </c>
      <c r="N1175" s="784"/>
      <c r="O1175" s="783">
        <f>SUM(O1169)</f>
        <v>0</v>
      </c>
      <c r="P1175" s="783">
        <f>H1175+L1175</f>
        <v>0</v>
      </c>
      <c r="Q1175" s="783">
        <f>SUM(Q1169)</f>
        <v>0</v>
      </c>
      <c r="R1175" s="784"/>
      <c r="S1175" s="783">
        <f>SUM(S1169)</f>
        <v>0</v>
      </c>
      <c r="T1175" s="84"/>
      <c r="AB1175" s="84">
        <f t="shared" si="208"/>
        <v>0</v>
      </c>
    </row>
    <row r="1176" spans="1:28">
      <c r="A1176" s="84"/>
      <c r="B1176" s="84"/>
      <c r="C1176" s="84"/>
      <c r="D1176" s="84"/>
      <c r="E1176" s="778"/>
      <c r="F1176" s="804" t="s">
        <v>247</v>
      </c>
      <c r="G1176" s="780" t="s">
        <v>4695</v>
      </c>
      <c r="H1176" s="781">
        <v>0</v>
      </c>
      <c r="I1176" s="781">
        <f>I1170</f>
        <v>0</v>
      </c>
      <c r="J1176" s="782"/>
      <c r="K1176" s="781">
        <f>K1170</f>
        <v>0</v>
      </c>
      <c r="L1176" s="783">
        <f>L1171</f>
        <v>0</v>
      </c>
      <c r="M1176" s="783">
        <f t="shared" ref="M1176:S1176" si="209">M1170</f>
        <v>0</v>
      </c>
      <c r="N1176" s="784"/>
      <c r="O1176" s="783">
        <f t="shared" si="209"/>
        <v>0</v>
      </c>
      <c r="P1176" s="783">
        <f>H1176+L1176</f>
        <v>0</v>
      </c>
      <c r="Q1176" s="783">
        <f t="shared" si="209"/>
        <v>0</v>
      </c>
      <c r="R1176" s="784"/>
      <c r="S1176" s="783">
        <f t="shared" si="209"/>
        <v>0</v>
      </c>
      <c r="T1176" s="84"/>
      <c r="AB1176" s="84">
        <f t="shared" si="208"/>
        <v>0</v>
      </c>
    </row>
    <row r="1177" spans="1:28" ht="15.75" thickBot="1">
      <c r="A1177" s="84"/>
      <c r="B1177" s="84"/>
      <c r="C1177" s="84"/>
      <c r="D1177" s="84"/>
      <c r="E1177" s="778"/>
      <c r="F1177" s="804" t="s">
        <v>256</v>
      </c>
      <c r="G1177" s="780" t="s">
        <v>4969</v>
      </c>
      <c r="H1177" s="781">
        <v>0</v>
      </c>
      <c r="I1177" s="781"/>
      <c r="J1177" s="782"/>
      <c r="K1177" s="781"/>
      <c r="L1177" s="783">
        <f>L1172</f>
        <v>0</v>
      </c>
      <c r="M1177" s="783">
        <f>SUM(M1173)</f>
        <v>0</v>
      </c>
      <c r="N1177" s="784">
        <f>SUM(N1173)</f>
        <v>0</v>
      </c>
      <c r="O1177" s="783" t="e">
        <f>M1177/L1177</f>
        <v>#DIV/0!</v>
      </c>
      <c r="P1177" s="783">
        <f>L1177+H1177</f>
        <v>0</v>
      </c>
      <c r="Q1177" s="783">
        <f>Q1173</f>
        <v>0</v>
      </c>
      <c r="R1177" s="784" t="e">
        <f>Q1177/P1177</f>
        <v>#DIV/0!</v>
      </c>
      <c r="S1177" s="783">
        <f>P1177-Q1177</f>
        <v>0</v>
      </c>
      <c r="T1177" s="84"/>
      <c r="AB1177" s="84">
        <f t="shared" ref="AB1177" si="210">Z1177-AA1177</f>
        <v>0</v>
      </c>
    </row>
    <row r="1178" spans="1:28" ht="15.75" collapsed="1" thickBot="1">
      <c r="G1178" s="785" t="s">
        <v>5476</v>
      </c>
      <c r="H1178" s="786">
        <f>SUM(H1175:H1176)</f>
        <v>0</v>
      </c>
      <c r="I1178" s="786">
        <f>SUM(I1174:I1176)</f>
        <v>0</v>
      </c>
      <c r="J1178" s="787"/>
      <c r="K1178" s="786">
        <f>SUM(K1174:K1176)</f>
        <v>0</v>
      </c>
      <c r="L1178" s="788">
        <f>SUM(L1175:L1177)</f>
        <v>0</v>
      </c>
      <c r="M1178" s="788">
        <f>SUM(M1174:M1176)</f>
        <v>0</v>
      </c>
      <c r="N1178" s="789"/>
      <c r="O1178" s="788">
        <f>L1178-M1178</f>
        <v>0</v>
      </c>
      <c r="P1178" s="788">
        <f>L1178+H1178</f>
        <v>0</v>
      </c>
      <c r="Q1178" s="788">
        <f>M1178+I1178</f>
        <v>0</v>
      </c>
      <c r="R1178" s="789"/>
      <c r="S1178" s="788">
        <f>P1178-Q1178</f>
        <v>0</v>
      </c>
      <c r="AB1178" s="84">
        <f t="shared" si="208"/>
        <v>0</v>
      </c>
    </row>
    <row r="1179" spans="1:28">
      <c r="G1179" s="798"/>
      <c r="H1179" s="799"/>
      <c r="I1179" s="799"/>
      <c r="J1179" s="800"/>
      <c r="K1179" s="799"/>
      <c r="L1179" s="801"/>
      <c r="M1179" s="801"/>
      <c r="N1179" s="802"/>
      <c r="O1179" s="801"/>
      <c r="P1179" s="801"/>
      <c r="Q1179" s="801"/>
      <c r="R1179" s="802"/>
      <c r="S1179" s="801"/>
    </row>
    <row r="1180" spans="1:28" ht="28.5" hidden="1">
      <c r="C1180" s="748" t="s">
        <v>5415</v>
      </c>
      <c r="D1180" s="757"/>
      <c r="G1180" s="852" t="s">
        <v>5358</v>
      </c>
      <c r="Q1180" s="801"/>
      <c r="R1180" s="802"/>
      <c r="S1180" s="801"/>
    </row>
    <row r="1181" spans="1:28" ht="30" hidden="1">
      <c r="C1181" s="951"/>
      <c r="D1181" s="969" t="s">
        <v>3872</v>
      </c>
      <c r="E1181" s="969"/>
      <c r="F1181" s="970"/>
      <c r="G1181" s="971" t="s">
        <v>104</v>
      </c>
      <c r="H1181" s="761"/>
      <c r="I1181" s="761"/>
      <c r="J1181" s="762"/>
      <c r="K1181" s="761"/>
      <c r="L1181" s="763"/>
      <c r="M1181" s="763"/>
      <c r="N1181" s="764"/>
      <c r="O1181" s="763"/>
      <c r="P1181" s="763"/>
      <c r="Q1181" s="801"/>
      <c r="R1181" s="802"/>
      <c r="S1181" s="801"/>
    </row>
    <row r="1182" spans="1:28" ht="15.75" hidden="1" thickBot="1">
      <c r="E1182" s="747" t="s">
        <v>5332</v>
      </c>
      <c r="F1182" s="769">
        <v>472</v>
      </c>
      <c r="G1182" s="770" t="s">
        <v>3813</v>
      </c>
      <c r="H1182" s="750">
        <v>0</v>
      </c>
      <c r="I1182" s="750">
        <v>1667483</v>
      </c>
      <c r="J1182" s="751" t="e">
        <f>I1182/H1182</f>
        <v>#DIV/0!</v>
      </c>
      <c r="K1182" s="750">
        <f>H1182-I1182</f>
        <v>-1667483</v>
      </c>
      <c r="L1182" s="752">
        <v>0</v>
      </c>
      <c r="M1182" s="752">
        <v>1262510</v>
      </c>
      <c r="N1182" s="753" t="e">
        <f>M1182/L1182</f>
        <v>#DIV/0!</v>
      </c>
      <c r="O1182" s="752">
        <f>L1182-M1182</f>
        <v>-1262510</v>
      </c>
      <c r="P1182" s="752">
        <f>L1182+H1182</f>
        <v>0</v>
      </c>
      <c r="Q1182" s="1106">
        <f>M1182+I1182</f>
        <v>2929993</v>
      </c>
      <c r="R1182" s="802" t="e">
        <f>Q1182/P1182</f>
        <v>#DIV/0!</v>
      </c>
      <c r="S1182" s="801"/>
    </row>
    <row r="1183" spans="1:28" hidden="1">
      <c r="E1183" s="771"/>
      <c r="F1183" s="772"/>
      <c r="G1183" s="773" t="s">
        <v>5003</v>
      </c>
      <c r="H1183" s="774"/>
      <c r="I1183" s="774"/>
      <c r="J1183" s="775"/>
      <c r="K1183" s="774"/>
      <c r="L1183" s="776"/>
      <c r="M1183" s="776"/>
      <c r="N1183" s="777"/>
      <c r="O1183" s="776"/>
      <c r="P1183" s="776"/>
      <c r="Q1183" s="776"/>
      <c r="R1183" s="777"/>
      <c r="S1183" s="860"/>
      <c r="AB1183" s="84">
        <f t="shared" ref="AB1183:AB1190" si="211">Z1183-AA1183</f>
        <v>0</v>
      </c>
    </row>
    <row r="1184" spans="1:28" hidden="1">
      <c r="E1184" s="778"/>
      <c r="F1184" s="779" t="s">
        <v>235</v>
      </c>
      <c r="G1184" s="780" t="s">
        <v>236</v>
      </c>
      <c r="H1184" s="781">
        <v>0</v>
      </c>
      <c r="I1184" s="781">
        <f>SUM(I1182)</f>
        <v>1667483</v>
      </c>
      <c r="J1184" s="782" t="e">
        <f>I1184/H1184</f>
        <v>#DIV/0!</v>
      </c>
      <c r="K1184" s="781">
        <f>H1184-I1184</f>
        <v>-1667483</v>
      </c>
      <c r="L1184" s="783">
        <v>0</v>
      </c>
      <c r="M1184" s="783">
        <v>0</v>
      </c>
      <c r="N1184" s="784"/>
      <c r="O1184" s="783">
        <f>L1184-M1184</f>
        <v>0</v>
      </c>
      <c r="P1184" s="783">
        <f>L1184+H1184</f>
        <v>0</v>
      </c>
      <c r="Q1184" s="783">
        <f>M1184+I1184</f>
        <v>1667483</v>
      </c>
      <c r="R1184" s="784" t="e">
        <f>Q1184/P1184</f>
        <v>#DIV/0!</v>
      </c>
      <c r="S1184" s="783">
        <f>P1184-Q1184</f>
        <v>-1667483</v>
      </c>
      <c r="AB1184" s="84">
        <f t="shared" si="211"/>
        <v>0</v>
      </c>
    </row>
    <row r="1185" spans="1:28" ht="30.75" hidden="1" thickBot="1">
      <c r="E1185" s="778"/>
      <c r="F1185" s="804" t="s">
        <v>248</v>
      </c>
      <c r="G1185" s="780" t="s">
        <v>4694</v>
      </c>
      <c r="H1185" s="781">
        <v>0</v>
      </c>
      <c r="I1185" s="781">
        <v>0</v>
      </c>
      <c r="J1185" s="782"/>
      <c r="K1185" s="781">
        <v>0</v>
      </c>
      <c r="L1185" s="783">
        <f>SUM(L1182)</f>
        <v>0</v>
      </c>
      <c r="M1185" s="783">
        <f>SUM(M1182)</f>
        <v>1262510</v>
      </c>
      <c r="N1185" s="784" t="e">
        <f>M1185/L1185</f>
        <v>#DIV/0!</v>
      </c>
      <c r="O1185" s="783">
        <f>L1185-M1185</f>
        <v>-1262510</v>
      </c>
      <c r="P1185" s="783">
        <f>L1185+H1185</f>
        <v>0</v>
      </c>
      <c r="Q1185" s="783">
        <f>M1185+I1185</f>
        <v>1262510</v>
      </c>
      <c r="R1185" s="784" t="e">
        <f>Q1185/P1185</f>
        <v>#DIV/0!</v>
      </c>
      <c r="S1185" s="783">
        <f>P1185-Q1185</f>
        <v>-1262510</v>
      </c>
      <c r="AB1185" s="84">
        <f t="shared" si="211"/>
        <v>0</v>
      </c>
    </row>
    <row r="1186" spans="1:28" ht="15.75" hidden="1" thickBot="1">
      <c r="A1186" s="84"/>
      <c r="B1186" s="84"/>
      <c r="C1186" s="84"/>
      <c r="D1186" s="84"/>
      <c r="G1186" s="785" t="s">
        <v>5002</v>
      </c>
      <c r="H1186" s="786">
        <f>SUM(H1183:H1185)</f>
        <v>0</v>
      </c>
      <c r="I1186" s="786">
        <f>SUM(I1183:I1185)</f>
        <v>1667483</v>
      </c>
      <c r="J1186" s="787" t="e">
        <f>I1186/H1186</f>
        <v>#DIV/0!</v>
      </c>
      <c r="K1186" s="786">
        <f>SUM(K1183:K1185)</f>
        <v>-1667483</v>
      </c>
      <c r="L1186" s="788">
        <f>SUM(L1183:L1185)</f>
        <v>0</v>
      </c>
      <c r="M1186" s="788">
        <f>SUM(M1183:M1185)</f>
        <v>1262510</v>
      </c>
      <c r="N1186" s="789" t="e">
        <f>M1186/L1186</f>
        <v>#DIV/0!</v>
      </c>
      <c r="O1186" s="788">
        <f>SUM(O1183:O1185)</f>
        <v>-1262510</v>
      </c>
      <c r="P1186" s="788">
        <f>P1184+P1185</f>
        <v>0</v>
      </c>
      <c r="Q1186" s="788">
        <f>SUM(Q1183:Q1185)</f>
        <v>2929993</v>
      </c>
      <c r="R1186" s="789" t="e">
        <f>Q1186/P1186</f>
        <v>#DIV/0!</v>
      </c>
      <c r="S1186" s="788">
        <f>P1186-Q1186</f>
        <v>-2929993</v>
      </c>
      <c r="T1186" s="84"/>
      <c r="AB1186" s="84">
        <f t="shared" si="211"/>
        <v>0</v>
      </c>
    </row>
    <row r="1187" spans="1:28" ht="28.5" hidden="1" collapsed="1">
      <c r="A1187" s="84"/>
      <c r="B1187" s="84"/>
      <c r="C1187" s="84"/>
      <c r="D1187" s="84"/>
      <c r="E1187" s="771"/>
      <c r="F1187" s="772"/>
      <c r="G1187" s="790" t="s">
        <v>5430</v>
      </c>
      <c r="H1187" s="791"/>
      <c r="I1187" s="792"/>
      <c r="J1187" s="793"/>
      <c r="K1187" s="792"/>
      <c r="L1187" s="794"/>
      <c r="M1187" s="795"/>
      <c r="N1187" s="796"/>
      <c r="O1187" s="795"/>
      <c r="P1187" s="795"/>
      <c r="Q1187" s="795"/>
      <c r="R1187" s="796"/>
      <c r="S1187" s="861"/>
      <c r="T1187" s="84"/>
      <c r="AB1187" s="84">
        <f t="shared" si="211"/>
        <v>0</v>
      </c>
    </row>
    <row r="1188" spans="1:28" hidden="1">
      <c r="A1188" s="84"/>
      <c r="B1188" s="84"/>
      <c r="C1188" s="84"/>
      <c r="D1188" s="84"/>
      <c r="E1188" s="778"/>
      <c r="F1188" s="779" t="s">
        <v>235</v>
      </c>
      <c r="G1188" s="780" t="s">
        <v>236</v>
      </c>
      <c r="H1188" s="781">
        <f>H1184</f>
        <v>0</v>
      </c>
      <c r="I1188" s="781">
        <f>SUM(I1184)</f>
        <v>1667483</v>
      </c>
      <c r="J1188" s="782" t="e">
        <f>SUM(J1184)</f>
        <v>#DIV/0!</v>
      </c>
      <c r="K1188" s="781">
        <f>SUM(K1184)</f>
        <v>-1667483</v>
      </c>
      <c r="L1188" s="783">
        <f>SUM(L1184)</f>
        <v>0</v>
      </c>
      <c r="M1188" s="783">
        <f>SUM(M1184)</f>
        <v>0</v>
      </c>
      <c r="N1188" s="784"/>
      <c r="O1188" s="783">
        <f>SUM(O1184)</f>
        <v>0</v>
      </c>
      <c r="P1188" s="783">
        <f>H1188+L1188</f>
        <v>0</v>
      </c>
      <c r="Q1188" s="783">
        <f>SUM(Q1184)</f>
        <v>1667483</v>
      </c>
      <c r="R1188" s="784" t="e">
        <f>SUM(R1184)</f>
        <v>#DIV/0!</v>
      </c>
      <c r="S1188" s="783">
        <f>SUM(S1184)</f>
        <v>-1667483</v>
      </c>
      <c r="T1188" s="84"/>
      <c r="AB1188" s="84">
        <f t="shared" si="211"/>
        <v>0</v>
      </c>
    </row>
    <row r="1189" spans="1:28" ht="30.75" hidden="1" thickBot="1">
      <c r="A1189" s="84"/>
      <c r="B1189" s="84"/>
      <c r="C1189" s="84"/>
      <c r="D1189" s="84"/>
      <c r="E1189" s="778"/>
      <c r="F1189" s="804" t="s">
        <v>248</v>
      </c>
      <c r="G1189" s="780" t="s">
        <v>4694</v>
      </c>
      <c r="H1189" s="781">
        <f>H1185</f>
        <v>0</v>
      </c>
      <c r="I1189" s="781">
        <f t="shared" ref="I1189:O1189" si="212">I1185</f>
        <v>0</v>
      </c>
      <c r="J1189" s="782">
        <f t="shared" si="212"/>
        <v>0</v>
      </c>
      <c r="K1189" s="781">
        <f t="shared" si="212"/>
        <v>0</v>
      </c>
      <c r="L1189" s="783">
        <f t="shared" si="212"/>
        <v>0</v>
      </c>
      <c r="M1189" s="783">
        <f t="shared" si="212"/>
        <v>1262510</v>
      </c>
      <c r="N1189" s="784" t="e">
        <f t="shared" si="212"/>
        <v>#DIV/0!</v>
      </c>
      <c r="O1189" s="783">
        <f t="shared" si="212"/>
        <v>-1262510</v>
      </c>
      <c r="P1189" s="783">
        <f>H1189+L1189</f>
        <v>0</v>
      </c>
      <c r="Q1189" s="783">
        <f>Q1185</f>
        <v>1262510</v>
      </c>
      <c r="R1189" s="784" t="e">
        <f>R1185</f>
        <v>#DIV/0!</v>
      </c>
      <c r="S1189" s="783">
        <f>S1185</f>
        <v>-1262510</v>
      </c>
      <c r="T1189" s="84"/>
      <c r="AB1189" s="84">
        <f t="shared" si="211"/>
        <v>0</v>
      </c>
    </row>
    <row r="1190" spans="1:28" ht="15.75" hidden="1" collapsed="1" thickBot="1">
      <c r="G1190" s="785" t="s">
        <v>5431</v>
      </c>
      <c r="H1190" s="786">
        <f>SUM(H1188:H1189)</f>
        <v>0</v>
      </c>
      <c r="I1190" s="786">
        <f>SUM(I1188:I1189)</f>
        <v>1667483</v>
      </c>
      <c r="J1190" s="787" t="e">
        <f>I1190/H1190</f>
        <v>#DIV/0!</v>
      </c>
      <c r="K1190" s="786">
        <f>SUM(K1188:K1189)</f>
        <v>-1667483</v>
      </c>
      <c r="L1190" s="788">
        <f>SUM(L1188:L1189)</f>
        <v>0</v>
      </c>
      <c r="M1190" s="788">
        <f>SUM(M1188:M1189)</f>
        <v>1262510</v>
      </c>
      <c r="N1190" s="789" t="e">
        <f>M1190/L1190</f>
        <v>#DIV/0!</v>
      </c>
      <c r="O1190" s="788">
        <f>L1190-M1190</f>
        <v>-1262510</v>
      </c>
      <c r="P1190" s="788">
        <f>L1190+H1190</f>
        <v>0</v>
      </c>
      <c r="Q1190" s="788">
        <f>M1190+I1190</f>
        <v>2929993</v>
      </c>
      <c r="R1190" s="789" t="e">
        <f>Q1190/P1190</f>
        <v>#DIV/0!</v>
      </c>
      <c r="S1190" s="788">
        <f>P1190-Q1190</f>
        <v>-2929993</v>
      </c>
      <c r="AB1190" s="84">
        <f t="shared" si="211"/>
        <v>0</v>
      </c>
    </row>
    <row r="1191" spans="1:28" hidden="1">
      <c r="G1191" s="798"/>
      <c r="H1191" s="799"/>
      <c r="I1191" s="799"/>
      <c r="J1191" s="800"/>
      <c r="K1191" s="799"/>
      <c r="L1191" s="801"/>
      <c r="M1191" s="801"/>
      <c r="N1191" s="802"/>
      <c r="O1191" s="801"/>
      <c r="P1191" s="801"/>
      <c r="Q1191" s="801"/>
      <c r="R1191" s="802"/>
      <c r="S1191" s="801"/>
    </row>
    <row r="1192" spans="1:28">
      <c r="E1192" s="771"/>
      <c r="F1192" s="772"/>
      <c r="G1192" s="805" t="s">
        <v>4153</v>
      </c>
      <c r="H1192" s="806"/>
      <c r="I1192" s="806"/>
      <c r="J1192" s="807"/>
      <c r="K1192" s="806"/>
      <c r="L1192" s="808"/>
      <c r="M1192" s="808"/>
      <c r="N1192" s="809"/>
      <c r="O1192" s="808"/>
      <c r="P1192" s="808"/>
      <c r="Q1192" s="808"/>
      <c r="R1192" s="809"/>
      <c r="S1192" s="863"/>
      <c r="AB1192" s="84">
        <f t="shared" si="188"/>
        <v>0</v>
      </c>
    </row>
    <row r="1193" spans="1:28">
      <c r="E1193" s="778"/>
      <c r="F1193" s="779" t="s">
        <v>235</v>
      </c>
      <c r="G1193" s="780" t="s">
        <v>236</v>
      </c>
      <c r="H1193" s="781">
        <f>H1126+H1076+H1159+H1112+H1087+H1144+H1175+H1188+H1093</f>
        <v>24200000</v>
      </c>
      <c r="I1193" s="781">
        <f>I1126+I1076+I1159+I1112+I1087+I1144+I1188</f>
        <v>12306978.960000001</v>
      </c>
      <c r="J1193" s="782">
        <v>0</v>
      </c>
      <c r="K1193" s="781">
        <f>H1193-I1193</f>
        <v>11893021.039999999</v>
      </c>
      <c r="L1193" s="783">
        <v>0</v>
      </c>
      <c r="M1193" s="783">
        <v>0</v>
      </c>
      <c r="N1193" s="784">
        <v>0</v>
      </c>
      <c r="O1193" s="783">
        <v>0</v>
      </c>
      <c r="P1193" s="783">
        <f>H1193+L1193</f>
        <v>24200000</v>
      </c>
      <c r="Q1193" s="783">
        <f>I1193+M1193</f>
        <v>12306978.960000001</v>
      </c>
      <c r="R1193" s="784">
        <f>Q1193/P1193</f>
        <v>0.50855284958677693</v>
      </c>
      <c r="S1193" s="783">
        <f>P1193-Q1193</f>
        <v>11893021.039999999</v>
      </c>
      <c r="AB1193" s="84">
        <f t="shared" si="188"/>
        <v>0</v>
      </c>
    </row>
    <row r="1194" spans="1:28">
      <c r="E1194" s="778"/>
      <c r="F1194" s="779" t="s">
        <v>245</v>
      </c>
      <c r="G1194" s="780" t="s">
        <v>246</v>
      </c>
      <c r="H1194" s="781">
        <v>0</v>
      </c>
      <c r="I1194" s="781">
        <v>0</v>
      </c>
      <c r="J1194" s="782"/>
      <c r="K1194" s="781">
        <v>0</v>
      </c>
      <c r="L1194" s="783">
        <f t="shared" ref="L1194:S1194" si="213">L1160</f>
        <v>0</v>
      </c>
      <c r="M1194" s="783">
        <f t="shared" si="213"/>
        <v>157900</v>
      </c>
      <c r="N1194" s="784" t="e">
        <f t="shared" si="213"/>
        <v>#DIV/0!</v>
      </c>
      <c r="O1194" s="783">
        <f t="shared" si="213"/>
        <v>-157900</v>
      </c>
      <c r="P1194" s="783">
        <f t="shared" si="213"/>
        <v>0</v>
      </c>
      <c r="Q1194" s="783">
        <f t="shared" ref="Q1194:Q1199" si="214">I1194+M1194</f>
        <v>157900</v>
      </c>
      <c r="R1194" s="784" t="e">
        <f t="shared" si="213"/>
        <v>#DIV/0!</v>
      </c>
      <c r="S1194" s="783">
        <f t="shared" si="213"/>
        <v>-157900</v>
      </c>
    </row>
    <row r="1195" spans="1:28">
      <c r="E1195" s="778"/>
      <c r="F1195" s="804" t="s">
        <v>247</v>
      </c>
      <c r="G1195" s="780" t="s">
        <v>4695</v>
      </c>
      <c r="H1195" s="781">
        <v>0</v>
      </c>
      <c r="I1195" s="781">
        <v>0</v>
      </c>
      <c r="J1195" s="782"/>
      <c r="K1195" s="781">
        <v>0</v>
      </c>
      <c r="L1195" s="783">
        <f>L1093+L1119+L1154+L1168-347136</f>
        <v>13700000</v>
      </c>
      <c r="M1195" s="783">
        <f>M1099+M1161+M1145+M1088+M1127+M1176</f>
        <v>6496861.3499999996</v>
      </c>
      <c r="N1195" s="784">
        <f>M1195/L1195</f>
        <v>0.47422345620437956</v>
      </c>
      <c r="O1195" s="783">
        <f>L1195-M1195</f>
        <v>7203138.6500000004</v>
      </c>
      <c r="P1195" s="783">
        <f>L1195</f>
        <v>13700000</v>
      </c>
      <c r="Q1195" s="783">
        <f t="shared" si="214"/>
        <v>6496861.3499999996</v>
      </c>
      <c r="R1195" s="784">
        <f>Q1195/P1195</f>
        <v>0.47422345620437956</v>
      </c>
      <c r="S1195" s="783">
        <f>P1195-Q1195</f>
        <v>7203138.6500000004</v>
      </c>
      <c r="AB1195" s="84">
        <f t="shared" si="188"/>
        <v>0</v>
      </c>
    </row>
    <row r="1196" spans="1:28" ht="15" hidden="1" customHeight="1">
      <c r="E1196" s="778"/>
      <c r="F1196" s="804" t="s">
        <v>245</v>
      </c>
      <c r="G1196" s="780" t="s">
        <v>246</v>
      </c>
      <c r="H1196" s="781">
        <v>0</v>
      </c>
      <c r="I1196" s="781">
        <v>0</v>
      </c>
      <c r="J1196" s="782"/>
      <c r="K1196" s="781">
        <v>0</v>
      </c>
      <c r="L1196" s="783"/>
      <c r="M1196" s="783"/>
      <c r="N1196" s="784" t="e">
        <f>M1196/L1196</f>
        <v>#DIV/0!</v>
      </c>
      <c r="O1196" s="783" t="e">
        <f>#REF!</f>
        <v>#REF!</v>
      </c>
      <c r="P1196" s="783">
        <f>H1196+L1196</f>
        <v>0</v>
      </c>
      <c r="Q1196" s="783">
        <f t="shared" si="214"/>
        <v>0</v>
      </c>
      <c r="R1196" s="784" t="e">
        <f>Q1196/P1196</f>
        <v>#DIV/0!</v>
      </c>
      <c r="S1196" s="783">
        <f>P1196-Q1196</f>
        <v>0</v>
      </c>
      <c r="AB1196" s="84">
        <f t="shared" si="188"/>
        <v>0</v>
      </c>
    </row>
    <row r="1197" spans="1:28" ht="15" customHeight="1">
      <c r="E1197" s="778"/>
      <c r="F1197" s="804" t="s">
        <v>248</v>
      </c>
      <c r="G1197" s="780" t="s">
        <v>4694</v>
      </c>
      <c r="H1197" s="781">
        <f>H1185</f>
        <v>0</v>
      </c>
      <c r="I1197" s="781">
        <v>0</v>
      </c>
      <c r="J1197" s="782"/>
      <c r="K1197" s="781"/>
      <c r="L1197" s="783">
        <f>L1185</f>
        <v>0</v>
      </c>
      <c r="M1197" s="783">
        <f>M1189</f>
        <v>1262510</v>
      </c>
      <c r="N1197" s="784" t="e">
        <f>M1197/L1197</f>
        <v>#DIV/0!</v>
      </c>
      <c r="O1197" s="783"/>
      <c r="P1197" s="783">
        <f>L1197</f>
        <v>0</v>
      </c>
      <c r="Q1197" s="783">
        <f t="shared" si="214"/>
        <v>1262510</v>
      </c>
      <c r="R1197" s="784" t="e">
        <f>Q1197/P1197</f>
        <v>#DIV/0!</v>
      </c>
      <c r="S1197" s="783"/>
    </row>
    <row r="1198" spans="1:28" ht="15.75" thickBot="1">
      <c r="E1198" s="778"/>
      <c r="F1198" s="779">
        <v>13</v>
      </c>
      <c r="G1198" s="780" t="s">
        <v>4969</v>
      </c>
      <c r="H1198" s="781">
        <v>0</v>
      </c>
      <c r="I1198" s="781">
        <v>0</v>
      </c>
      <c r="J1198" s="782"/>
      <c r="K1198" s="781">
        <v>0</v>
      </c>
      <c r="L1198" s="783">
        <f>L1163+347136+L1109</f>
        <v>3144280</v>
      </c>
      <c r="M1198" s="783">
        <f>M1096+M1162</f>
        <v>1499925</v>
      </c>
      <c r="N1198" s="784">
        <f>M1198/L1198</f>
        <v>0.47703289783352626</v>
      </c>
      <c r="O1198" s="783">
        <f>L1198-M1198</f>
        <v>1644355</v>
      </c>
      <c r="P1198" s="783">
        <f>L1198</f>
        <v>3144280</v>
      </c>
      <c r="Q1198" s="783">
        <f t="shared" si="214"/>
        <v>1499925</v>
      </c>
      <c r="R1198" s="784">
        <f>Q1198/P1198</f>
        <v>0.47703289783352626</v>
      </c>
      <c r="S1198" s="783">
        <f>P1198-Q1198</f>
        <v>1644355</v>
      </c>
      <c r="AB1198" s="84">
        <f t="shared" si="188"/>
        <v>0</v>
      </c>
    </row>
    <row r="1199" spans="1:28" ht="15.75" thickBot="1">
      <c r="G1199" s="785" t="s">
        <v>4154</v>
      </c>
      <c r="H1199" s="786">
        <f>SUM(H1193:H1198)</f>
        <v>24200000</v>
      </c>
      <c r="I1199" s="786">
        <f>SUM(I1193:I1198)</f>
        <v>12306978.960000001</v>
      </c>
      <c r="J1199" s="787">
        <f>I1199/H1199</f>
        <v>0.50855284958677693</v>
      </c>
      <c r="K1199" s="786">
        <f>SUM(K1193:K1198)</f>
        <v>11893021.039999999</v>
      </c>
      <c r="L1199" s="788">
        <f>SUM(L1193:L1198)</f>
        <v>16844280</v>
      </c>
      <c r="M1199" s="788">
        <f>SUM(M1193:M1198)</f>
        <v>9417196.3499999996</v>
      </c>
      <c r="N1199" s="789">
        <f>M1199/L1199</f>
        <v>0.55907384287128925</v>
      </c>
      <c r="O1199" s="788">
        <f>O1193+O1195+O1198</f>
        <v>8847493.6500000004</v>
      </c>
      <c r="P1199" s="788">
        <f>SUM(P1193:P1198)</f>
        <v>41044280</v>
      </c>
      <c r="Q1199" s="788">
        <f t="shared" si="214"/>
        <v>21724175.310000002</v>
      </c>
      <c r="R1199" s="789">
        <f>Q1199/P1199</f>
        <v>0.5292863051806489</v>
      </c>
      <c r="S1199" s="788">
        <f>SUM(S1193:S1198)</f>
        <v>20582614.689999998</v>
      </c>
      <c r="AB1199" s="84">
        <f t="shared" si="188"/>
        <v>0</v>
      </c>
    </row>
    <row r="1200" spans="1:28">
      <c r="A1200" s="84"/>
      <c r="B1200" s="84"/>
      <c r="C1200" s="84"/>
      <c r="D1200" s="84"/>
      <c r="G1200" s="798"/>
      <c r="H1200" s="799"/>
      <c r="I1200" s="799"/>
      <c r="J1200" s="800"/>
      <c r="K1200" s="799"/>
      <c r="L1200" s="801"/>
      <c r="M1200" s="801"/>
      <c r="N1200" s="802"/>
      <c r="O1200" s="801"/>
      <c r="P1200" s="801"/>
      <c r="Q1200" s="801"/>
      <c r="R1200" s="802"/>
      <c r="S1200" s="801"/>
      <c r="T1200" s="84"/>
      <c r="AB1200" s="84">
        <f t="shared" si="188"/>
        <v>0</v>
      </c>
    </row>
    <row r="1201" spans="1:31" s="955" customFormat="1">
      <c r="A1201" s="754"/>
      <c r="B1201" s="755"/>
      <c r="C1201" s="957" t="s">
        <v>3593</v>
      </c>
      <c r="E1201" s="998"/>
      <c r="G1201" s="749" t="s">
        <v>5262</v>
      </c>
      <c r="H1201" s="991"/>
      <c r="I1201" s="991"/>
      <c r="J1201" s="992"/>
      <c r="K1201" s="991"/>
      <c r="L1201" s="634"/>
      <c r="M1201" s="634"/>
      <c r="N1201" s="993"/>
      <c r="O1201" s="634"/>
      <c r="P1201" s="634"/>
      <c r="Q1201" s="634"/>
      <c r="R1201" s="993"/>
      <c r="S1201" s="634"/>
      <c r="T1201" s="954"/>
      <c r="V1201" s="956"/>
      <c r="W1201" s="956"/>
      <c r="X1201" s="816"/>
      <c r="Y1201" s="817"/>
      <c r="Z1201" s="813"/>
      <c r="AA1201" s="814"/>
      <c r="AB1201" s="955">
        <f t="shared" si="188"/>
        <v>0</v>
      </c>
    </row>
    <row r="1202" spans="1:31" ht="28.5">
      <c r="C1202" s="748" t="s">
        <v>4066</v>
      </c>
      <c r="D1202" s="757"/>
      <c r="G1202" s="852" t="s">
        <v>4063</v>
      </c>
      <c r="AB1202" s="84">
        <f t="shared" si="188"/>
        <v>0</v>
      </c>
    </row>
    <row r="1203" spans="1:31" s="955" customFormat="1">
      <c r="A1203" s="754"/>
      <c r="B1203" s="755"/>
      <c r="C1203" s="957"/>
      <c r="D1203" s="994" t="s">
        <v>3994</v>
      </c>
      <c r="E1203" s="995"/>
      <c r="F1203" s="996"/>
      <c r="G1203" s="997" t="s">
        <v>205</v>
      </c>
      <c r="H1203" s="991"/>
      <c r="I1203" s="991"/>
      <c r="J1203" s="992"/>
      <c r="K1203" s="991"/>
      <c r="L1203" s="634"/>
      <c r="M1203" s="634"/>
      <c r="N1203" s="993"/>
      <c r="O1203" s="634"/>
      <c r="P1203" s="634"/>
      <c r="Q1203" s="634"/>
      <c r="R1203" s="993"/>
      <c r="S1203" s="634"/>
      <c r="T1203" s="954"/>
      <c r="V1203" s="956"/>
      <c r="W1203" s="956"/>
      <c r="X1203" s="816"/>
      <c r="Y1203" s="817"/>
      <c r="Z1203" s="813"/>
      <c r="AA1203" s="814"/>
      <c r="AB1203" s="955">
        <f t="shared" si="188"/>
        <v>0</v>
      </c>
    </row>
    <row r="1204" spans="1:31" ht="30.75" thickBot="1">
      <c r="A1204" s="84"/>
      <c r="B1204" s="84"/>
      <c r="C1204" s="84"/>
      <c r="D1204" s="84"/>
      <c r="E1204" s="747" t="s">
        <v>5331</v>
      </c>
      <c r="F1204" s="769">
        <v>464</v>
      </c>
      <c r="G1204" s="770" t="s">
        <v>3809</v>
      </c>
      <c r="H1204" s="750">
        <v>12000000</v>
      </c>
      <c r="I1204" s="750">
        <v>7762334.0999999987</v>
      </c>
      <c r="J1204" s="751">
        <f>I1204/H1204</f>
        <v>0.64686117499999984</v>
      </c>
      <c r="K1204" s="750">
        <f>H1204-I1204</f>
        <v>4237665.9000000013</v>
      </c>
      <c r="L1204" s="752">
        <v>0</v>
      </c>
      <c r="M1204" s="752">
        <v>0</v>
      </c>
      <c r="O1204" s="752">
        <f>L1204-M1204</f>
        <v>0</v>
      </c>
      <c r="P1204" s="752">
        <f>L1204+H1204</f>
        <v>12000000</v>
      </c>
      <c r="Q1204" s="752">
        <f>M1204+I1204</f>
        <v>7762334.0999999987</v>
      </c>
      <c r="R1204" s="753">
        <f>Q1204/P1204</f>
        <v>0.64686117499999984</v>
      </c>
      <c r="S1204" s="752">
        <f>P1204-Q1204</f>
        <v>4237665.9000000013</v>
      </c>
      <c r="T1204" s="84"/>
      <c r="Z1204" s="813">
        <f>H1204-X1204+Y1204</f>
        <v>12000000</v>
      </c>
      <c r="AA1204" s="814">
        <v>14000000</v>
      </c>
      <c r="AB1204" s="84">
        <f t="shared" ref="AB1204:AB1323" si="215">Z1204-AA1204</f>
        <v>-2000000</v>
      </c>
      <c r="AE1204" s="84">
        <f>H1204-AA1204</f>
        <v>-2000000</v>
      </c>
    </row>
    <row r="1205" spans="1:31">
      <c r="A1205" s="84"/>
      <c r="B1205" s="84"/>
      <c r="C1205" s="84"/>
      <c r="D1205" s="84"/>
      <c r="E1205" s="771"/>
      <c r="F1205" s="772"/>
      <c r="G1205" s="773" t="s">
        <v>4915</v>
      </c>
      <c r="H1205" s="774"/>
      <c r="I1205" s="774"/>
      <c r="J1205" s="775"/>
      <c r="K1205" s="774"/>
      <c r="L1205" s="776"/>
      <c r="M1205" s="776"/>
      <c r="N1205" s="777"/>
      <c r="O1205" s="776"/>
      <c r="P1205" s="776"/>
      <c r="Q1205" s="776"/>
      <c r="R1205" s="777"/>
      <c r="S1205" s="860"/>
      <c r="T1205" s="84"/>
      <c r="AB1205" s="84">
        <f t="shared" si="215"/>
        <v>0</v>
      </c>
    </row>
    <row r="1206" spans="1:31">
      <c r="A1206" s="84"/>
      <c r="B1206" s="84"/>
      <c r="C1206" s="84"/>
      <c r="D1206" s="84"/>
      <c r="E1206" s="778"/>
      <c r="F1206" s="779" t="s">
        <v>235</v>
      </c>
      <c r="G1206" s="780" t="s">
        <v>236</v>
      </c>
      <c r="H1206" s="781">
        <f>SUM(H1204:H1204)</f>
        <v>12000000</v>
      </c>
      <c r="I1206" s="781">
        <f>SUM(I1204:I1204)</f>
        <v>7762334.0999999987</v>
      </c>
      <c r="J1206" s="782">
        <f>SUM(J1204:J1204)</f>
        <v>0.64686117499999984</v>
      </c>
      <c r="K1206" s="781">
        <f>SUM(K1204:K1204)</f>
        <v>4237665.9000000013</v>
      </c>
      <c r="L1206" s="783">
        <v>0</v>
      </c>
      <c r="M1206" s="783">
        <v>0</v>
      </c>
      <c r="N1206" s="784"/>
      <c r="O1206" s="783">
        <f>L1206-M1206</f>
        <v>0</v>
      </c>
      <c r="P1206" s="783">
        <f>L1206+H1206</f>
        <v>12000000</v>
      </c>
      <c r="Q1206" s="783">
        <f>M1206+I1206</f>
        <v>7762334.0999999987</v>
      </c>
      <c r="R1206" s="784">
        <f>Q1206/P1206</f>
        <v>0.64686117499999984</v>
      </c>
      <c r="S1206" s="783">
        <f>P1206-Q1206</f>
        <v>4237665.9000000013</v>
      </c>
      <c r="T1206" s="84"/>
      <c r="AB1206" s="84">
        <f t="shared" si="215"/>
        <v>0</v>
      </c>
    </row>
    <row r="1207" spans="1:31" ht="15.75" thickBot="1">
      <c r="A1207" s="84"/>
      <c r="B1207" s="84"/>
      <c r="C1207" s="84"/>
      <c r="D1207" s="84"/>
      <c r="E1207" s="778"/>
      <c r="F1207" s="804" t="s">
        <v>247</v>
      </c>
      <c r="G1207" s="780" t="s">
        <v>4695</v>
      </c>
      <c r="H1207" s="781">
        <v>0</v>
      </c>
      <c r="I1207" s="781"/>
      <c r="J1207" s="782"/>
      <c r="K1207" s="781"/>
      <c r="L1207" s="783">
        <f>L1204</f>
        <v>0</v>
      </c>
      <c r="M1207" s="783"/>
      <c r="N1207" s="784"/>
      <c r="O1207" s="783"/>
      <c r="P1207" s="783">
        <f>L1207+H1207</f>
        <v>0</v>
      </c>
      <c r="Q1207" s="783"/>
      <c r="R1207" s="784"/>
      <c r="S1207" s="783"/>
      <c r="T1207" s="84"/>
    </row>
    <row r="1208" spans="1:31" ht="15.75" thickBot="1">
      <c r="A1208" s="84"/>
      <c r="B1208" s="84"/>
      <c r="C1208" s="84"/>
      <c r="D1208" s="84"/>
      <c r="G1208" s="785" t="s">
        <v>4914</v>
      </c>
      <c r="H1208" s="786">
        <f>SUM(H1206:H1206)</f>
        <v>12000000</v>
      </c>
      <c r="I1208" s="786">
        <f>SUM(I1206:I1206)</f>
        <v>7762334.0999999987</v>
      </c>
      <c r="J1208" s="787">
        <f>SUM(J1206:J1206)</f>
        <v>0.64686117499999984</v>
      </c>
      <c r="K1208" s="786">
        <f>SUM(K1206:K1206)</f>
        <v>4237665.9000000013</v>
      </c>
      <c r="L1208" s="788">
        <f>SUM(L1207)</f>
        <v>0</v>
      </c>
      <c r="M1208" s="788">
        <v>0</v>
      </c>
      <c r="N1208" s="789"/>
      <c r="O1208" s="788">
        <f>L1208-M1208</f>
        <v>0</v>
      </c>
      <c r="P1208" s="788">
        <f>L1208+H1208</f>
        <v>12000000</v>
      </c>
      <c r="Q1208" s="788">
        <f>M1208+I1208</f>
        <v>7762334.0999999987</v>
      </c>
      <c r="R1208" s="789">
        <f>Q1208/P1208</f>
        <v>0.64686117499999984</v>
      </c>
      <c r="S1208" s="788">
        <f>P1208-Q1208</f>
        <v>4237665.9000000013</v>
      </c>
      <c r="T1208" s="84"/>
      <c r="AB1208" s="84">
        <f t="shared" si="215"/>
        <v>0</v>
      </c>
    </row>
    <row r="1209" spans="1:31" ht="28.5" collapsed="1">
      <c r="A1209" s="84"/>
      <c r="B1209" s="84"/>
      <c r="C1209" s="84"/>
      <c r="D1209" s="84"/>
      <c r="E1209" s="771"/>
      <c r="F1209" s="772"/>
      <c r="G1209" s="790" t="s">
        <v>4733</v>
      </c>
      <c r="H1209" s="791"/>
      <c r="I1209" s="792"/>
      <c r="J1209" s="793"/>
      <c r="K1209" s="792"/>
      <c r="L1209" s="794"/>
      <c r="M1209" s="795"/>
      <c r="N1209" s="796"/>
      <c r="O1209" s="795"/>
      <c r="P1209" s="795"/>
      <c r="Q1209" s="795"/>
      <c r="R1209" s="796"/>
      <c r="S1209" s="861"/>
      <c r="T1209" s="84"/>
      <c r="AB1209" s="84">
        <f t="shared" si="215"/>
        <v>0</v>
      </c>
    </row>
    <row r="1210" spans="1:31">
      <c r="A1210" s="84"/>
      <c r="B1210" s="84"/>
      <c r="C1210" s="84"/>
      <c r="D1210" s="84"/>
      <c r="E1210" s="778"/>
      <c r="F1210" s="779" t="s">
        <v>235</v>
      </c>
      <c r="G1210" s="780" t="s">
        <v>236</v>
      </c>
      <c r="H1210" s="781">
        <f t="shared" ref="H1210:K1211" si="216">SUM(H1204:H1204)</f>
        <v>12000000</v>
      </c>
      <c r="I1210" s="781">
        <f t="shared" si="216"/>
        <v>7762334.0999999987</v>
      </c>
      <c r="J1210" s="782">
        <f t="shared" si="216"/>
        <v>0.64686117499999984</v>
      </c>
      <c r="K1210" s="781">
        <f t="shared" si="216"/>
        <v>4237665.9000000013</v>
      </c>
      <c r="L1210" s="783">
        <f>L1206</f>
        <v>0</v>
      </c>
      <c r="M1210" s="783">
        <v>0</v>
      </c>
      <c r="N1210" s="784"/>
      <c r="O1210" s="783">
        <f>L1210-M1210</f>
        <v>0</v>
      </c>
      <c r="P1210" s="783">
        <f>L1210+H1210</f>
        <v>12000000</v>
      </c>
      <c r="Q1210" s="783">
        <f>M1210+I1210</f>
        <v>7762334.0999999987</v>
      </c>
      <c r="R1210" s="784">
        <f>Q1210/P1210</f>
        <v>0.64686117499999984</v>
      </c>
      <c r="S1210" s="783">
        <f>P1210-Q1210</f>
        <v>4237665.9000000013</v>
      </c>
      <c r="T1210" s="84"/>
      <c r="AB1210" s="84">
        <f t="shared" si="215"/>
        <v>0</v>
      </c>
    </row>
    <row r="1211" spans="1:31" ht="15.75" thickBot="1">
      <c r="A1211" s="84"/>
      <c r="B1211" s="84"/>
      <c r="C1211" s="84"/>
      <c r="D1211" s="84"/>
      <c r="E1211" s="778"/>
      <c r="F1211" s="779" t="s">
        <v>247</v>
      </c>
      <c r="G1211" s="780" t="s">
        <v>4695</v>
      </c>
      <c r="H1211" s="781">
        <f t="shared" si="216"/>
        <v>0</v>
      </c>
      <c r="I1211" s="781">
        <f t="shared" si="216"/>
        <v>0</v>
      </c>
      <c r="J1211" s="782">
        <f t="shared" si="216"/>
        <v>0</v>
      </c>
      <c r="K1211" s="781">
        <f t="shared" si="216"/>
        <v>0</v>
      </c>
      <c r="L1211" s="783">
        <f>L1207</f>
        <v>0</v>
      </c>
      <c r="M1211" s="783">
        <v>0</v>
      </c>
      <c r="N1211" s="784"/>
      <c r="O1211" s="783">
        <f>L1211-M1211</f>
        <v>0</v>
      </c>
      <c r="P1211" s="783">
        <f>L1211+H1211</f>
        <v>0</v>
      </c>
      <c r="Q1211" s="783"/>
      <c r="R1211" s="784"/>
      <c r="S1211" s="783"/>
      <c r="T1211" s="84"/>
    </row>
    <row r="1212" spans="1:31" ht="15.75" collapsed="1" thickBot="1">
      <c r="G1212" s="785" t="s">
        <v>4734</v>
      </c>
      <c r="H1212" s="786">
        <f>SUM(H1210:H1210)</f>
        <v>12000000</v>
      </c>
      <c r="I1212" s="786">
        <f>SUM(I1210:I1210)</f>
        <v>7762334.0999999987</v>
      </c>
      <c r="J1212" s="787">
        <f>SUM(J1210:J1210)</f>
        <v>0.64686117499999984</v>
      </c>
      <c r="K1212" s="786">
        <f>SUM(K1210:K1210)</f>
        <v>4237665.9000000013</v>
      </c>
      <c r="L1212" s="788">
        <f>SUM(L1210:L1211)</f>
        <v>0</v>
      </c>
      <c r="M1212" s="788">
        <v>0</v>
      </c>
      <c r="N1212" s="789"/>
      <c r="O1212" s="788">
        <f>L1212-M1212</f>
        <v>0</v>
      </c>
      <c r="P1212" s="788">
        <f>L1212+H1212</f>
        <v>12000000</v>
      </c>
      <c r="Q1212" s="788">
        <f>M1212+I1212</f>
        <v>7762334.0999999987</v>
      </c>
      <c r="R1212" s="789">
        <f>Q1212/P1212</f>
        <v>0.64686117499999984</v>
      </c>
      <c r="S1212" s="788">
        <f>P1212-Q1212</f>
        <v>4237665.9000000013</v>
      </c>
      <c r="AB1212" s="84">
        <f t="shared" si="215"/>
        <v>0</v>
      </c>
    </row>
    <row r="1213" spans="1:31">
      <c r="G1213" s="798"/>
      <c r="H1213" s="799"/>
      <c r="I1213" s="799"/>
      <c r="J1213" s="800"/>
      <c r="K1213" s="799"/>
      <c r="L1213" s="801"/>
      <c r="M1213" s="801"/>
      <c r="N1213" s="802"/>
      <c r="O1213" s="801"/>
      <c r="P1213" s="801"/>
      <c r="Q1213" s="801"/>
      <c r="R1213" s="802"/>
      <c r="S1213" s="801"/>
      <c r="AB1213" s="84">
        <f t="shared" si="215"/>
        <v>0</v>
      </c>
    </row>
    <row r="1214" spans="1:31">
      <c r="C1214" s="748" t="s">
        <v>4912</v>
      </c>
      <c r="D1214" s="757"/>
      <c r="G1214" s="852" t="s">
        <v>4913</v>
      </c>
      <c r="AB1214" s="84">
        <f t="shared" si="215"/>
        <v>0</v>
      </c>
    </row>
    <row r="1215" spans="1:31" s="955" customFormat="1">
      <c r="A1215" s="754"/>
      <c r="B1215" s="755"/>
      <c r="C1215" s="957"/>
      <c r="D1215" s="994" t="s">
        <v>3980</v>
      </c>
      <c r="E1215" s="995"/>
      <c r="F1215" s="996"/>
      <c r="G1215" s="997" t="s">
        <v>205</v>
      </c>
      <c r="H1215" s="991"/>
      <c r="I1215" s="991"/>
      <c r="J1215" s="992"/>
      <c r="K1215" s="991"/>
      <c r="L1215" s="634"/>
      <c r="M1215" s="634"/>
      <c r="N1215" s="993"/>
      <c r="O1215" s="634"/>
      <c r="P1215" s="634"/>
      <c r="Q1215" s="634"/>
      <c r="R1215" s="993"/>
      <c r="S1215" s="634"/>
      <c r="T1215" s="954"/>
      <c r="V1215" s="956"/>
      <c r="W1215" s="956"/>
      <c r="X1215" s="816"/>
      <c r="Y1215" s="817"/>
      <c r="Z1215" s="813"/>
      <c r="AA1215" s="814"/>
      <c r="AB1215" s="955">
        <f t="shared" si="215"/>
        <v>0</v>
      </c>
    </row>
    <row r="1216" spans="1:31" ht="15.75" thickBot="1">
      <c r="A1216" s="84"/>
      <c r="B1216" s="84"/>
      <c r="C1216" s="84"/>
      <c r="D1216" s="84"/>
      <c r="E1216" s="747" t="s">
        <v>5332</v>
      </c>
      <c r="F1216" s="769">
        <v>424</v>
      </c>
      <c r="G1216" s="770" t="s">
        <v>3781</v>
      </c>
      <c r="H1216" s="750">
        <v>800000</v>
      </c>
      <c r="I1216" s="750">
        <v>550314.47999999986</v>
      </c>
      <c r="J1216" s="751">
        <f>I1216/H1216</f>
        <v>0.68789309999999981</v>
      </c>
      <c r="K1216" s="750">
        <f>H1216-I1216</f>
        <v>249685.52000000014</v>
      </c>
      <c r="L1216" s="752">
        <v>0</v>
      </c>
      <c r="M1216" s="752">
        <v>0</v>
      </c>
      <c r="O1216" s="752">
        <f>L1216-M1216</f>
        <v>0</v>
      </c>
      <c r="P1216" s="752">
        <f>L1216+H1216</f>
        <v>800000</v>
      </c>
      <c r="Q1216" s="752">
        <f>M1216+I1216</f>
        <v>550314.47999999986</v>
      </c>
      <c r="R1216" s="753">
        <f>Q1216/P1216</f>
        <v>0.68789309999999981</v>
      </c>
      <c r="S1216" s="752">
        <f>P1216-Q1216</f>
        <v>249685.52000000014</v>
      </c>
      <c r="T1216" s="84"/>
      <c r="Z1216" s="813">
        <f>H1216-X1216+Y1216</f>
        <v>800000</v>
      </c>
      <c r="AA1216" s="814">
        <v>650000</v>
      </c>
      <c r="AB1216" s="84">
        <f t="shared" si="215"/>
        <v>150000</v>
      </c>
      <c r="AE1216" s="84">
        <f>H1216-AA1216</f>
        <v>150000</v>
      </c>
    </row>
    <row r="1217" spans="1:31">
      <c r="A1217" s="84"/>
      <c r="B1217" s="84"/>
      <c r="C1217" s="84"/>
      <c r="D1217" s="84"/>
      <c r="E1217" s="771"/>
      <c r="F1217" s="772"/>
      <c r="G1217" s="773" t="s">
        <v>5127</v>
      </c>
      <c r="H1217" s="774"/>
      <c r="I1217" s="774"/>
      <c r="J1217" s="775"/>
      <c r="K1217" s="774"/>
      <c r="L1217" s="776"/>
      <c r="M1217" s="776"/>
      <c r="N1217" s="777"/>
      <c r="O1217" s="776"/>
      <c r="P1217" s="776"/>
      <c r="Q1217" s="776"/>
      <c r="R1217" s="777"/>
      <c r="S1217" s="860"/>
      <c r="T1217" s="84"/>
      <c r="AB1217" s="84">
        <f t="shared" si="215"/>
        <v>0</v>
      </c>
    </row>
    <row r="1218" spans="1:31" ht="15.75" thickBot="1">
      <c r="A1218" s="84"/>
      <c r="B1218" s="84"/>
      <c r="C1218" s="84"/>
      <c r="D1218" s="84"/>
      <c r="E1218" s="778"/>
      <c r="F1218" s="779" t="s">
        <v>235</v>
      </c>
      <c r="G1218" s="780" t="s">
        <v>236</v>
      </c>
      <c r="H1218" s="781">
        <f>SUM(H1216:H1216)</f>
        <v>800000</v>
      </c>
      <c r="I1218" s="781">
        <f>SUM(I1216:I1216)</f>
        <v>550314.47999999986</v>
      </c>
      <c r="J1218" s="782">
        <f>SUM(J1216:J1216)</f>
        <v>0.68789309999999981</v>
      </c>
      <c r="K1218" s="781">
        <f>SUM(K1216:K1216)</f>
        <v>249685.52000000014</v>
      </c>
      <c r="L1218" s="783">
        <v>0</v>
      </c>
      <c r="M1218" s="783">
        <v>0</v>
      </c>
      <c r="N1218" s="784"/>
      <c r="O1218" s="783">
        <f>L1218-M1218</f>
        <v>0</v>
      </c>
      <c r="P1218" s="783">
        <f>L1218+H1218</f>
        <v>800000</v>
      </c>
      <c r="Q1218" s="783">
        <f>M1218+I1218</f>
        <v>550314.47999999986</v>
      </c>
      <c r="R1218" s="784">
        <f>Q1218/P1218</f>
        <v>0.68789309999999981</v>
      </c>
      <c r="S1218" s="783">
        <f>P1218-Q1218</f>
        <v>249685.52000000014</v>
      </c>
      <c r="T1218" s="84"/>
      <c r="AB1218" s="84">
        <f t="shared" si="215"/>
        <v>0</v>
      </c>
    </row>
    <row r="1219" spans="1:31" ht="15.75" thickBot="1">
      <c r="A1219" s="84"/>
      <c r="B1219" s="84"/>
      <c r="C1219" s="84"/>
      <c r="D1219" s="84"/>
      <c r="G1219" s="785" t="s">
        <v>5128</v>
      </c>
      <c r="H1219" s="786">
        <f>SUM(H1218:H1218)</f>
        <v>800000</v>
      </c>
      <c r="I1219" s="786">
        <f>SUM(I1218:I1218)</f>
        <v>550314.47999999986</v>
      </c>
      <c r="J1219" s="787">
        <f>SUM(J1218:J1218)</f>
        <v>0.68789309999999981</v>
      </c>
      <c r="K1219" s="786">
        <f>SUM(K1218:K1218)</f>
        <v>249685.52000000014</v>
      </c>
      <c r="L1219" s="788">
        <v>0</v>
      </c>
      <c r="M1219" s="788">
        <v>0</v>
      </c>
      <c r="N1219" s="789"/>
      <c r="O1219" s="788">
        <f>L1219-M1219</f>
        <v>0</v>
      </c>
      <c r="P1219" s="788">
        <f>L1219+H1219</f>
        <v>800000</v>
      </c>
      <c r="Q1219" s="788">
        <f>M1219+I1219</f>
        <v>550314.47999999986</v>
      </c>
      <c r="R1219" s="789">
        <f>Q1219/P1219</f>
        <v>0.68789309999999981</v>
      </c>
      <c r="S1219" s="788">
        <f>P1219-Q1219</f>
        <v>249685.52000000014</v>
      </c>
      <c r="T1219" s="84"/>
      <c r="AB1219" s="84">
        <f t="shared" si="215"/>
        <v>0</v>
      </c>
    </row>
    <row r="1220" spans="1:31" ht="28.5" collapsed="1">
      <c r="A1220" s="84"/>
      <c r="B1220" s="84"/>
      <c r="C1220" s="84"/>
      <c r="D1220" s="84"/>
      <c r="E1220" s="771"/>
      <c r="F1220" s="772"/>
      <c r="G1220" s="790" t="s">
        <v>5045</v>
      </c>
      <c r="H1220" s="791"/>
      <c r="I1220" s="792"/>
      <c r="J1220" s="793"/>
      <c r="K1220" s="792"/>
      <c r="L1220" s="794"/>
      <c r="M1220" s="795"/>
      <c r="N1220" s="796"/>
      <c r="O1220" s="795"/>
      <c r="P1220" s="795"/>
      <c r="Q1220" s="795"/>
      <c r="R1220" s="796"/>
      <c r="S1220" s="861"/>
      <c r="T1220" s="84"/>
      <c r="AB1220" s="84">
        <f t="shared" si="215"/>
        <v>0</v>
      </c>
    </row>
    <row r="1221" spans="1:31" ht="15.75" thickBot="1">
      <c r="A1221" s="84"/>
      <c r="B1221" s="84"/>
      <c r="C1221" s="84"/>
      <c r="D1221" s="84"/>
      <c r="E1221" s="778"/>
      <c r="F1221" s="779" t="s">
        <v>235</v>
      </c>
      <c r="G1221" s="780" t="s">
        <v>236</v>
      </c>
      <c r="H1221" s="781">
        <f>SUM(H1216:H1216)</f>
        <v>800000</v>
      </c>
      <c r="I1221" s="781">
        <f>SUM(I1216:I1216)</f>
        <v>550314.47999999986</v>
      </c>
      <c r="J1221" s="782">
        <f>SUM(J1216:J1216)</f>
        <v>0.68789309999999981</v>
      </c>
      <c r="K1221" s="781">
        <f>SUM(K1216:K1216)</f>
        <v>249685.52000000014</v>
      </c>
      <c r="L1221" s="783">
        <v>0</v>
      </c>
      <c r="M1221" s="783">
        <v>0</v>
      </c>
      <c r="N1221" s="784"/>
      <c r="O1221" s="783">
        <f>L1221-M1221</f>
        <v>0</v>
      </c>
      <c r="P1221" s="783">
        <f>L1221+H1221</f>
        <v>800000</v>
      </c>
      <c r="Q1221" s="783">
        <f>M1221+I1221</f>
        <v>550314.47999999986</v>
      </c>
      <c r="R1221" s="784">
        <f>Q1221/P1221</f>
        <v>0.68789309999999981</v>
      </c>
      <c r="S1221" s="783">
        <f>P1221-Q1221</f>
        <v>249685.52000000014</v>
      </c>
      <c r="T1221" s="84"/>
      <c r="AB1221" s="84">
        <f t="shared" si="215"/>
        <v>0</v>
      </c>
    </row>
    <row r="1222" spans="1:31" ht="15.75" collapsed="1" thickBot="1">
      <c r="G1222" s="785" t="s">
        <v>5046</v>
      </c>
      <c r="H1222" s="786">
        <f>SUM(H1221:H1221)</f>
        <v>800000</v>
      </c>
      <c r="I1222" s="786">
        <f>SUM(I1221:I1221)</f>
        <v>550314.47999999986</v>
      </c>
      <c r="J1222" s="787">
        <f>SUM(J1221:J1221)</f>
        <v>0.68789309999999981</v>
      </c>
      <c r="K1222" s="786">
        <f>SUM(K1221:K1221)</f>
        <v>249685.52000000014</v>
      </c>
      <c r="L1222" s="788">
        <v>0</v>
      </c>
      <c r="M1222" s="788">
        <v>0</v>
      </c>
      <c r="N1222" s="789"/>
      <c r="O1222" s="788">
        <f>L1222-M1222</f>
        <v>0</v>
      </c>
      <c r="P1222" s="788">
        <f>L1222+H1222</f>
        <v>800000</v>
      </c>
      <c r="Q1222" s="788">
        <f>M1222+I1222</f>
        <v>550314.47999999986</v>
      </c>
      <c r="R1222" s="789">
        <f>Q1222/P1222</f>
        <v>0.68789309999999981</v>
      </c>
      <c r="S1222" s="788">
        <f>P1222-Q1222</f>
        <v>249685.52000000014</v>
      </c>
      <c r="AB1222" s="84">
        <f t="shared" si="215"/>
        <v>0</v>
      </c>
    </row>
    <row r="1223" spans="1:31">
      <c r="G1223" s="798"/>
      <c r="H1223" s="799"/>
      <c r="I1223" s="799"/>
      <c r="J1223" s="800"/>
      <c r="K1223" s="799"/>
      <c r="L1223" s="801"/>
      <c r="M1223" s="801"/>
      <c r="N1223" s="802"/>
      <c r="O1223" s="801"/>
      <c r="P1223" s="801"/>
      <c r="Q1223" s="801"/>
      <c r="R1223" s="802"/>
      <c r="S1223" s="801"/>
      <c r="AB1223" s="84">
        <f t="shared" si="215"/>
        <v>0</v>
      </c>
    </row>
    <row r="1224" spans="1:31" ht="28.5" hidden="1">
      <c r="C1224" s="748" t="s">
        <v>4492</v>
      </c>
      <c r="D1224" s="757"/>
      <c r="G1224" s="852" t="s">
        <v>5047</v>
      </c>
      <c r="AB1224" s="84">
        <f t="shared" si="215"/>
        <v>0</v>
      </c>
    </row>
    <row r="1225" spans="1:31" s="955" customFormat="1" hidden="1">
      <c r="A1225" s="754"/>
      <c r="B1225" s="755"/>
      <c r="C1225" s="957"/>
      <c r="D1225" s="994" t="s">
        <v>3972</v>
      </c>
      <c r="E1225" s="995"/>
      <c r="F1225" s="996"/>
      <c r="G1225" s="997" t="s">
        <v>205</v>
      </c>
      <c r="H1225" s="991"/>
      <c r="I1225" s="991"/>
      <c r="J1225" s="992"/>
      <c r="K1225" s="991"/>
      <c r="L1225" s="634"/>
      <c r="M1225" s="634"/>
      <c r="N1225" s="993"/>
      <c r="O1225" s="634"/>
      <c r="P1225" s="634"/>
      <c r="Q1225" s="634"/>
      <c r="R1225" s="993"/>
      <c r="S1225" s="634"/>
      <c r="T1225" s="954"/>
      <c r="V1225" s="956"/>
      <c r="W1225" s="956"/>
      <c r="X1225" s="816"/>
      <c r="Y1225" s="817"/>
      <c r="Z1225" s="813"/>
      <c r="AA1225" s="814"/>
      <c r="AB1225" s="955">
        <f t="shared" si="215"/>
        <v>0</v>
      </c>
    </row>
    <row r="1226" spans="1:31" ht="15.75" hidden="1" thickBot="1">
      <c r="A1226" s="84"/>
      <c r="B1226" s="84"/>
      <c r="C1226" s="84"/>
      <c r="D1226" s="84"/>
      <c r="E1226" s="747" t="s">
        <v>5129</v>
      </c>
      <c r="F1226" s="769">
        <v>512</v>
      </c>
      <c r="G1226" s="770" t="s">
        <v>5048</v>
      </c>
      <c r="H1226" s="750">
        <v>0</v>
      </c>
      <c r="I1226" s="750">
        <v>0</v>
      </c>
      <c r="K1226" s="750">
        <f>H1226-I1226</f>
        <v>0</v>
      </c>
      <c r="L1226" s="752">
        <v>0</v>
      </c>
      <c r="M1226" s="752">
        <v>0</v>
      </c>
      <c r="O1226" s="752">
        <f>L1226-M1226</f>
        <v>0</v>
      </c>
      <c r="P1226" s="752">
        <f>L1226+H1226</f>
        <v>0</v>
      </c>
      <c r="Q1226" s="752">
        <f>M1226+I1226</f>
        <v>0</v>
      </c>
      <c r="R1226" s="753" t="e">
        <f>Q1226/P1226</f>
        <v>#DIV/0!</v>
      </c>
      <c r="S1226" s="752">
        <f>P1226-Q1226</f>
        <v>0</v>
      </c>
      <c r="T1226" s="84"/>
      <c r="Z1226" s="813">
        <f>H1226-X1226+Y1226</f>
        <v>0</v>
      </c>
      <c r="AA1226" s="814">
        <v>0</v>
      </c>
      <c r="AB1226" s="84">
        <f t="shared" si="215"/>
        <v>0</v>
      </c>
      <c r="AE1226" s="84">
        <f>H1226-AA1226</f>
        <v>0</v>
      </c>
    </row>
    <row r="1227" spans="1:31" hidden="1">
      <c r="A1227" s="84"/>
      <c r="B1227" s="84"/>
      <c r="C1227" s="84"/>
      <c r="D1227" s="84"/>
      <c r="E1227" s="771"/>
      <c r="F1227" s="772"/>
      <c r="G1227" s="773" t="s">
        <v>5049</v>
      </c>
      <c r="H1227" s="774"/>
      <c r="I1227" s="774"/>
      <c r="J1227" s="775"/>
      <c r="K1227" s="774"/>
      <c r="L1227" s="776"/>
      <c r="M1227" s="776"/>
      <c r="N1227" s="777"/>
      <c r="O1227" s="776"/>
      <c r="P1227" s="776"/>
      <c r="Q1227" s="776"/>
      <c r="R1227" s="777"/>
      <c r="S1227" s="860"/>
      <c r="T1227" s="84"/>
      <c r="AB1227" s="84">
        <f t="shared" si="215"/>
        <v>0</v>
      </c>
    </row>
    <row r="1228" spans="1:31" ht="15.75" hidden="1" thickBot="1">
      <c r="A1228" s="84"/>
      <c r="B1228" s="84"/>
      <c r="C1228" s="84"/>
      <c r="D1228" s="84"/>
      <c r="E1228" s="778"/>
      <c r="F1228" s="779" t="s">
        <v>235</v>
      </c>
      <c r="G1228" s="780" t="s">
        <v>236</v>
      </c>
      <c r="H1228" s="781">
        <f>SUM(H1226:H1226)</f>
        <v>0</v>
      </c>
      <c r="I1228" s="781">
        <f>SUM(I1226:I1226)</f>
        <v>0</v>
      </c>
      <c r="J1228" s="782"/>
      <c r="K1228" s="781">
        <f>SUM(K1226:K1226)</f>
        <v>0</v>
      </c>
      <c r="L1228" s="783">
        <v>0</v>
      </c>
      <c r="M1228" s="783">
        <v>0</v>
      </c>
      <c r="N1228" s="784"/>
      <c r="O1228" s="783">
        <f>L1228-M1228</f>
        <v>0</v>
      </c>
      <c r="P1228" s="783">
        <f>L1228+H1228</f>
        <v>0</v>
      </c>
      <c r="Q1228" s="783">
        <f>M1228+I1228</f>
        <v>0</v>
      </c>
      <c r="R1228" s="784" t="e">
        <f>Q1228/P1228</f>
        <v>#DIV/0!</v>
      </c>
      <c r="S1228" s="783">
        <f>P1228-Q1228</f>
        <v>0</v>
      </c>
      <c r="T1228" s="84"/>
      <c r="AB1228" s="84">
        <f t="shared" si="215"/>
        <v>0</v>
      </c>
    </row>
    <row r="1229" spans="1:31" ht="15.75" hidden="1" thickBot="1">
      <c r="A1229" s="84"/>
      <c r="B1229" s="84"/>
      <c r="C1229" s="84"/>
      <c r="D1229" s="84"/>
      <c r="G1229" s="785" t="s">
        <v>5050</v>
      </c>
      <c r="H1229" s="786">
        <f>SUM(H1228:H1228)</f>
        <v>0</v>
      </c>
      <c r="I1229" s="786">
        <f>SUM(I1228:I1228)</f>
        <v>0</v>
      </c>
      <c r="J1229" s="787"/>
      <c r="K1229" s="786">
        <f>SUM(K1228:K1228)</f>
        <v>0</v>
      </c>
      <c r="L1229" s="788">
        <v>0</v>
      </c>
      <c r="M1229" s="788">
        <v>0</v>
      </c>
      <c r="N1229" s="789"/>
      <c r="O1229" s="788">
        <f>L1229-M1229</f>
        <v>0</v>
      </c>
      <c r="P1229" s="788">
        <f>L1229+H1229</f>
        <v>0</v>
      </c>
      <c r="Q1229" s="788">
        <f>M1229+I1229</f>
        <v>0</v>
      </c>
      <c r="R1229" s="789" t="e">
        <f>Q1229/P1229</f>
        <v>#DIV/0!</v>
      </c>
      <c r="S1229" s="788">
        <f>P1229-Q1229</f>
        <v>0</v>
      </c>
      <c r="T1229" s="84"/>
      <c r="AB1229" s="84">
        <f t="shared" si="215"/>
        <v>0</v>
      </c>
    </row>
    <row r="1230" spans="1:31" hidden="1" collapsed="1">
      <c r="A1230" s="84"/>
      <c r="B1230" s="84"/>
      <c r="C1230" s="84"/>
      <c r="D1230" s="84"/>
      <c r="E1230" s="771"/>
      <c r="F1230" s="772"/>
      <c r="G1230" s="790" t="s">
        <v>5051</v>
      </c>
      <c r="H1230" s="791"/>
      <c r="I1230" s="792"/>
      <c r="J1230" s="793"/>
      <c r="K1230" s="792"/>
      <c r="L1230" s="794"/>
      <c r="M1230" s="795"/>
      <c r="N1230" s="796"/>
      <c r="O1230" s="795"/>
      <c r="P1230" s="795"/>
      <c r="Q1230" s="795"/>
      <c r="R1230" s="796"/>
      <c r="S1230" s="861"/>
      <c r="T1230" s="84"/>
      <c r="AB1230" s="84">
        <f t="shared" si="215"/>
        <v>0</v>
      </c>
    </row>
    <row r="1231" spans="1:31" ht="15.75" hidden="1" thickBot="1">
      <c r="A1231" s="84"/>
      <c r="B1231" s="84"/>
      <c r="C1231" s="84"/>
      <c r="D1231" s="84"/>
      <c r="E1231" s="778"/>
      <c r="F1231" s="779" t="s">
        <v>235</v>
      </c>
      <c r="G1231" s="780" t="s">
        <v>236</v>
      </c>
      <c r="H1231" s="781">
        <f>SUM(H1226:H1226)</f>
        <v>0</v>
      </c>
      <c r="I1231" s="781">
        <f>SUM(I1226:I1226)</f>
        <v>0</v>
      </c>
      <c r="J1231" s="782"/>
      <c r="K1231" s="781">
        <f>SUM(K1226:K1226)</f>
        <v>0</v>
      </c>
      <c r="L1231" s="783">
        <v>0</v>
      </c>
      <c r="M1231" s="783">
        <v>0</v>
      </c>
      <c r="N1231" s="784"/>
      <c r="O1231" s="783">
        <f>L1231-M1231</f>
        <v>0</v>
      </c>
      <c r="P1231" s="783">
        <f>L1231+H1231</f>
        <v>0</v>
      </c>
      <c r="Q1231" s="783">
        <f>M1231+I1231</f>
        <v>0</v>
      </c>
      <c r="R1231" s="784" t="e">
        <f>Q1231/P1231</f>
        <v>#DIV/0!</v>
      </c>
      <c r="S1231" s="783">
        <f>P1231-Q1231</f>
        <v>0</v>
      </c>
      <c r="T1231" s="84"/>
      <c r="AB1231" s="84">
        <f t="shared" si="215"/>
        <v>0</v>
      </c>
    </row>
    <row r="1232" spans="1:31" ht="15.75" hidden="1" collapsed="1" thickBot="1">
      <c r="G1232" s="785" t="s">
        <v>5052</v>
      </c>
      <c r="H1232" s="786">
        <f>SUM(H1231:H1231)</f>
        <v>0</v>
      </c>
      <c r="I1232" s="786">
        <f>SUM(I1231:I1231)</f>
        <v>0</v>
      </c>
      <c r="J1232" s="787"/>
      <c r="K1232" s="786">
        <f>SUM(K1231:K1231)</f>
        <v>0</v>
      </c>
      <c r="L1232" s="788">
        <v>0</v>
      </c>
      <c r="M1232" s="788">
        <v>0</v>
      </c>
      <c r="N1232" s="789"/>
      <c r="O1232" s="788">
        <f>L1232-M1232</f>
        <v>0</v>
      </c>
      <c r="P1232" s="788">
        <f>L1232+H1232</f>
        <v>0</v>
      </c>
      <c r="Q1232" s="788">
        <f>M1232+I1232</f>
        <v>0</v>
      </c>
      <c r="R1232" s="789" t="e">
        <f>Q1232/P1232</f>
        <v>#DIV/0!</v>
      </c>
      <c r="S1232" s="788">
        <f>P1232-Q1232</f>
        <v>0</v>
      </c>
      <c r="AB1232" s="84">
        <f t="shared" si="215"/>
        <v>0</v>
      </c>
    </row>
    <row r="1233" spans="1:31" hidden="1">
      <c r="G1233" s="798"/>
      <c r="H1233" s="799"/>
      <c r="I1233" s="799"/>
      <c r="J1233" s="800"/>
      <c r="K1233" s="799"/>
      <c r="L1233" s="801"/>
      <c r="M1233" s="801"/>
      <c r="N1233" s="802"/>
      <c r="O1233" s="801"/>
      <c r="P1233" s="801"/>
      <c r="Q1233" s="801"/>
      <c r="R1233" s="802"/>
      <c r="S1233" s="801"/>
      <c r="AB1233" s="84">
        <f t="shared" si="215"/>
        <v>0</v>
      </c>
    </row>
    <row r="1234" spans="1:31">
      <c r="E1234" s="771"/>
      <c r="F1234" s="772"/>
      <c r="G1234" s="805" t="s">
        <v>4735</v>
      </c>
      <c r="H1234" s="806"/>
      <c r="I1234" s="806"/>
      <c r="J1234" s="807"/>
      <c r="K1234" s="806"/>
      <c r="L1234" s="808"/>
      <c r="M1234" s="808"/>
      <c r="N1234" s="809"/>
      <c r="O1234" s="808"/>
      <c r="P1234" s="808"/>
      <c r="Q1234" s="808"/>
      <c r="R1234" s="809"/>
      <c r="S1234" s="863"/>
      <c r="AB1234" s="84">
        <f t="shared" si="215"/>
        <v>0</v>
      </c>
    </row>
    <row r="1235" spans="1:31">
      <c r="A1235" s="84"/>
      <c r="B1235" s="84"/>
      <c r="E1235" s="778"/>
      <c r="F1235" s="779" t="s">
        <v>235</v>
      </c>
      <c r="G1235" s="780" t="s">
        <v>236</v>
      </c>
      <c r="H1235" s="781">
        <f>H1221+H1210+H1231</f>
        <v>12800000</v>
      </c>
      <c r="I1235" s="781">
        <f>I1221+I1210+I1231</f>
        <v>8312648.5799999982</v>
      </c>
      <c r="J1235" s="782">
        <f>I1235/H1235</f>
        <v>0.64942567031249987</v>
      </c>
      <c r="K1235" s="781">
        <f>H1235-I1235</f>
        <v>4487351.4200000018</v>
      </c>
      <c r="L1235" s="783">
        <v>0</v>
      </c>
      <c r="M1235" s="783">
        <v>0</v>
      </c>
      <c r="N1235" s="784"/>
      <c r="O1235" s="783">
        <f>L1235-M1235</f>
        <v>0</v>
      </c>
      <c r="P1235" s="783">
        <f>L1235+H1235</f>
        <v>12800000</v>
      </c>
      <c r="Q1235" s="783">
        <f>M1235+I1235</f>
        <v>8312648.5799999982</v>
      </c>
      <c r="R1235" s="784">
        <f>Q1235/P1235</f>
        <v>0.64942567031249987</v>
      </c>
      <c r="S1235" s="783">
        <f>P1235-Q1235</f>
        <v>4487351.4200000018</v>
      </c>
      <c r="AB1235" s="84">
        <f t="shared" si="215"/>
        <v>0</v>
      </c>
    </row>
    <row r="1236" spans="1:31" ht="15.75" thickBot="1">
      <c r="A1236" s="84"/>
      <c r="B1236" s="84"/>
      <c r="E1236" s="778"/>
      <c r="F1236" s="779" t="s">
        <v>247</v>
      </c>
      <c r="G1236" s="780" t="s">
        <v>4695</v>
      </c>
      <c r="H1236" s="781">
        <v>0</v>
      </c>
      <c r="I1236" s="781"/>
      <c r="J1236" s="782"/>
      <c r="K1236" s="781"/>
      <c r="L1236" s="783">
        <f>L1212</f>
        <v>0</v>
      </c>
      <c r="M1236" s="783"/>
      <c r="N1236" s="784"/>
      <c r="O1236" s="783"/>
      <c r="P1236" s="783">
        <f>L1236+H1236</f>
        <v>0</v>
      </c>
      <c r="Q1236" s="783"/>
      <c r="R1236" s="784"/>
      <c r="S1236" s="783"/>
    </row>
    <row r="1237" spans="1:31" ht="15.75" thickBot="1">
      <c r="A1237" s="84"/>
      <c r="B1237" s="84"/>
      <c r="G1237" s="785" t="s">
        <v>4736</v>
      </c>
      <c r="H1237" s="786">
        <f>SUM(H1235)</f>
        <v>12800000</v>
      </c>
      <c r="I1237" s="786">
        <f>SUM(I1235)</f>
        <v>8312648.5799999982</v>
      </c>
      <c r="J1237" s="787">
        <f>SUM(J1235)</f>
        <v>0.64942567031249987</v>
      </c>
      <c r="K1237" s="786">
        <f>SUM(K1235)</f>
        <v>4487351.4200000018</v>
      </c>
      <c r="L1237" s="788">
        <f>SUM(L1235:L1236)</f>
        <v>0</v>
      </c>
      <c r="M1237" s="788">
        <v>0</v>
      </c>
      <c r="N1237" s="789"/>
      <c r="O1237" s="788">
        <f>L1237-M1237</f>
        <v>0</v>
      </c>
      <c r="P1237" s="788">
        <f>SUM(P1235:P1236)</f>
        <v>12800000</v>
      </c>
      <c r="Q1237" s="788">
        <f>M1237+I1237</f>
        <v>8312648.5799999982</v>
      </c>
      <c r="R1237" s="789">
        <f>Q1237/P1237</f>
        <v>0.64942567031249987</v>
      </c>
      <c r="S1237" s="788">
        <f>P1237-Q1237</f>
        <v>4487351.4200000018</v>
      </c>
      <c r="AB1237" s="84">
        <f t="shared" si="215"/>
        <v>0</v>
      </c>
    </row>
    <row r="1238" spans="1:31">
      <c r="A1238" s="84"/>
      <c r="B1238" s="84"/>
      <c r="G1238" s="798"/>
      <c r="H1238" s="799"/>
      <c r="I1238" s="799"/>
      <c r="J1238" s="800"/>
      <c r="K1238" s="799"/>
      <c r="L1238" s="801"/>
      <c r="M1238" s="801"/>
      <c r="N1238" s="802"/>
      <c r="O1238" s="801"/>
      <c r="P1238" s="801"/>
      <c r="Q1238" s="801"/>
      <c r="R1238" s="802"/>
      <c r="S1238" s="801"/>
      <c r="AB1238" s="84">
        <f t="shared" si="215"/>
        <v>0</v>
      </c>
    </row>
    <row r="1239" spans="1:31" ht="28.5">
      <c r="A1239" s="84"/>
      <c r="B1239" s="84"/>
      <c r="C1239" s="748" t="s">
        <v>3596</v>
      </c>
      <c r="G1239" s="852" t="s">
        <v>5065</v>
      </c>
      <c r="H1239" s="799"/>
      <c r="I1239" s="799"/>
      <c r="J1239" s="800"/>
      <c r="K1239" s="799"/>
      <c r="L1239" s="801"/>
      <c r="M1239" s="801"/>
      <c r="N1239" s="802"/>
      <c r="O1239" s="801"/>
      <c r="P1239" s="801"/>
      <c r="Q1239" s="801"/>
      <c r="R1239" s="802"/>
      <c r="S1239" s="801"/>
      <c r="AB1239" s="84">
        <f t="shared" si="215"/>
        <v>0</v>
      </c>
    </row>
    <row r="1240" spans="1:31" ht="33.75" customHeight="1">
      <c r="A1240" s="84"/>
      <c r="B1240" s="84"/>
      <c r="C1240" s="748" t="s">
        <v>5068</v>
      </c>
      <c r="D1240" s="757"/>
      <c r="G1240" s="978" t="s">
        <v>5067</v>
      </c>
      <c r="AB1240" s="84">
        <f t="shared" si="215"/>
        <v>0</v>
      </c>
    </row>
    <row r="1241" spans="1:31" ht="30" customHeight="1">
      <c r="A1241" s="84"/>
      <c r="B1241" s="84"/>
      <c r="C1241" s="748"/>
      <c r="D1241" s="765">
        <v>860</v>
      </c>
      <c r="E1241" s="766"/>
      <c r="F1241" s="765"/>
      <c r="G1241" s="767" t="s">
        <v>212</v>
      </c>
      <c r="H1241" s="781"/>
      <c r="I1241" s="781"/>
      <c r="J1241" s="782"/>
      <c r="K1241" s="781"/>
      <c r="L1241" s="783"/>
      <c r="M1241" s="783"/>
      <c r="N1241" s="784"/>
      <c r="O1241" s="783"/>
      <c r="P1241" s="783"/>
      <c r="Q1241" s="783"/>
      <c r="R1241" s="784"/>
      <c r="S1241" s="783"/>
      <c r="AB1241" s="84">
        <f t="shared" si="215"/>
        <v>0</v>
      </c>
    </row>
    <row r="1242" spans="1:31" ht="15.75" thickBot="1">
      <c r="A1242" s="84"/>
      <c r="B1242" s="84"/>
      <c r="E1242" s="747" t="s">
        <v>5333</v>
      </c>
      <c r="F1242" s="769">
        <v>481</v>
      </c>
      <c r="G1242" s="859" t="s">
        <v>4124</v>
      </c>
      <c r="H1242" s="750">
        <f>1580000+20000</f>
        <v>1600000</v>
      </c>
      <c r="I1242" s="750">
        <v>0</v>
      </c>
      <c r="J1242" s="751">
        <f>I1242/H1242</f>
        <v>0</v>
      </c>
      <c r="K1242" s="750">
        <f>H1242-I1242</f>
        <v>1600000</v>
      </c>
      <c r="L1242" s="752">
        <v>0</v>
      </c>
      <c r="M1242" s="752">
        <v>0</v>
      </c>
      <c r="O1242" s="752">
        <f>L1242-M1242</f>
        <v>0</v>
      </c>
      <c r="P1242" s="752">
        <f>L1242+H1242</f>
        <v>1600000</v>
      </c>
      <c r="Q1242" s="752">
        <f>M1242+I1242</f>
        <v>0</v>
      </c>
      <c r="R1242" s="753">
        <f>Q1242/P1242</f>
        <v>0</v>
      </c>
      <c r="S1242" s="752">
        <f>P1242-Q1242</f>
        <v>1600000</v>
      </c>
      <c r="Z1242" s="813">
        <f>H1242-X1242+Y1242</f>
        <v>1600000</v>
      </c>
      <c r="AA1242" s="814">
        <v>1382000</v>
      </c>
      <c r="AB1242" s="84">
        <f t="shared" si="215"/>
        <v>218000</v>
      </c>
      <c r="AE1242" s="84">
        <f>H1242-AA1242</f>
        <v>218000</v>
      </c>
    </row>
    <row r="1243" spans="1:31">
      <c r="A1243" s="84"/>
      <c r="B1243" s="84"/>
      <c r="E1243" s="771"/>
      <c r="F1243" s="772"/>
      <c r="G1243" s="773" t="s">
        <v>5069</v>
      </c>
      <c r="H1243" s="774"/>
      <c r="I1243" s="774"/>
      <c r="J1243" s="775"/>
      <c r="K1243" s="774"/>
      <c r="L1243" s="776"/>
      <c r="M1243" s="776"/>
      <c r="N1243" s="777"/>
      <c r="O1243" s="776"/>
      <c r="P1243" s="776"/>
      <c r="Q1243" s="776"/>
      <c r="R1243" s="777"/>
      <c r="S1243" s="860"/>
      <c r="AB1243" s="84">
        <f t="shared" si="215"/>
        <v>0</v>
      </c>
    </row>
    <row r="1244" spans="1:31" ht="15.75" thickBot="1">
      <c r="A1244" s="84"/>
      <c r="B1244" s="84"/>
      <c r="E1244" s="778"/>
      <c r="F1244" s="779" t="s">
        <v>235</v>
      </c>
      <c r="G1244" s="780" t="s">
        <v>236</v>
      </c>
      <c r="H1244" s="781">
        <f t="shared" ref="H1244:M1244" si="217">SUM(H1242)</f>
        <v>1600000</v>
      </c>
      <c r="I1244" s="781">
        <f t="shared" si="217"/>
        <v>0</v>
      </c>
      <c r="J1244" s="782">
        <f t="shared" si="217"/>
        <v>0</v>
      </c>
      <c r="K1244" s="781">
        <f t="shared" si="217"/>
        <v>1600000</v>
      </c>
      <c r="L1244" s="783">
        <f t="shared" si="217"/>
        <v>0</v>
      </c>
      <c r="M1244" s="783">
        <f t="shared" si="217"/>
        <v>0</v>
      </c>
      <c r="N1244" s="784"/>
      <c r="O1244" s="783">
        <f>SUM(O1242)</f>
        <v>0</v>
      </c>
      <c r="P1244" s="783">
        <f>SUM(P1242)</f>
        <v>1600000</v>
      </c>
      <c r="Q1244" s="783">
        <f>SUM(Q1242)</f>
        <v>0</v>
      </c>
      <c r="R1244" s="784">
        <f>SUM(R1242)</f>
        <v>0</v>
      </c>
      <c r="S1244" s="783">
        <f>SUM(S1242)</f>
        <v>1600000</v>
      </c>
      <c r="AB1244" s="84">
        <f t="shared" si="215"/>
        <v>0</v>
      </c>
    </row>
    <row r="1245" spans="1:31" ht="15.75" thickBot="1">
      <c r="A1245" s="84"/>
      <c r="B1245" s="84"/>
      <c r="G1245" s="785" t="s">
        <v>5070</v>
      </c>
      <c r="H1245" s="786">
        <f t="shared" ref="H1245:M1245" si="218">SUM(H1244)</f>
        <v>1600000</v>
      </c>
      <c r="I1245" s="786">
        <f t="shared" si="218"/>
        <v>0</v>
      </c>
      <c r="J1245" s="787">
        <f t="shared" si="218"/>
        <v>0</v>
      </c>
      <c r="K1245" s="786">
        <f t="shared" si="218"/>
        <v>1600000</v>
      </c>
      <c r="L1245" s="788">
        <f t="shared" si="218"/>
        <v>0</v>
      </c>
      <c r="M1245" s="788">
        <f t="shared" si="218"/>
        <v>0</v>
      </c>
      <c r="N1245" s="789"/>
      <c r="O1245" s="788">
        <f>SUM(O1244)</f>
        <v>0</v>
      </c>
      <c r="P1245" s="788">
        <f>SUM(P1244)</f>
        <v>1600000</v>
      </c>
      <c r="Q1245" s="788">
        <f>SUM(Q1244)</f>
        <v>0</v>
      </c>
      <c r="R1245" s="789">
        <f>SUM(R1244)</f>
        <v>0</v>
      </c>
      <c r="S1245" s="788">
        <f>SUM(S1244)</f>
        <v>1600000</v>
      </c>
      <c r="AB1245" s="84">
        <f t="shared" si="215"/>
        <v>0</v>
      </c>
    </row>
    <row r="1246" spans="1:31" ht="28.5" collapsed="1">
      <c r="A1246" s="84"/>
      <c r="B1246" s="84"/>
      <c r="E1246" s="771"/>
      <c r="F1246" s="772"/>
      <c r="G1246" s="790" t="s">
        <v>5071</v>
      </c>
      <c r="H1246" s="791"/>
      <c r="I1246" s="792"/>
      <c r="J1246" s="793"/>
      <c r="K1246" s="792"/>
      <c r="L1246" s="794"/>
      <c r="M1246" s="795"/>
      <c r="N1246" s="796"/>
      <c r="O1246" s="795"/>
      <c r="P1246" s="795"/>
      <c r="Q1246" s="795"/>
      <c r="R1246" s="796"/>
      <c r="S1246" s="861"/>
      <c r="AB1246" s="84">
        <f t="shared" si="215"/>
        <v>0</v>
      </c>
    </row>
    <row r="1247" spans="1:31" ht="15.75" thickBot="1">
      <c r="A1247" s="84"/>
      <c r="B1247" s="84"/>
      <c r="E1247" s="778"/>
      <c r="F1247" s="779" t="s">
        <v>235</v>
      </c>
      <c r="G1247" s="780" t="s">
        <v>236</v>
      </c>
      <c r="H1247" s="781">
        <f t="shared" ref="H1247:M1247" si="219">SUM(H1244)</f>
        <v>1600000</v>
      </c>
      <c r="I1247" s="781">
        <f t="shared" si="219"/>
        <v>0</v>
      </c>
      <c r="J1247" s="782">
        <f t="shared" si="219"/>
        <v>0</v>
      </c>
      <c r="K1247" s="781">
        <f t="shared" si="219"/>
        <v>1600000</v>
      </c>
      <c r="L1247" s="783">
        <f t="shared" si="219"/>
        <v>0</v>
      </c>
      <c r="M1247" s="783">
        <f t="shared" si="219"/>
        <v>0</v>
      </c>
      <c r="N1247" s="784"/>
      <c r="O1247" s="783">
        <f>SUM(O1244)</f>
        <v>0</v>
      </c>
      <c r="P1247" s="783">
        <f>SUM(P1244)</f>
        <v>1600000</v>
      </c>
      <c r="Q1247" s="783">
        <f>SUM(Q1244)</f>
        <v>0</v>
      </c>
      <c r="R1247" s="784">
        <f>SUM(R1244)</f>
        <v>0</v>
      </c>
      <c r="S1247" s="783">
        <f>SUM(S1244)</f>
        <v>1600000</v>
      </c>
      <c r="AB1247" s="84">
        <f t="shared" si="215"/>
        <v>0</v>
      </c>
    </row>
    <row r="1248" spans="1:31" ht="15.75" collapsed="1" thickBot="1">
      <c r="A1248" s="84"/>
      <c r="B1248" s="84"/>
      <c r="G1248" s="785" t="s">
        <v>5072</v>
      </c>
      <c r="H1248" s="786">
        <f t="shared" ref="H1248:M1248" si="220">SUM(H1247)</f>
        <v>1600000</v>
      </c>
      <c r="I1248" s="786">
        <f t="shared" si="220"/>
        <v>0</v>
      </c>
      <c r="J1248" s="787">
        <f t="shared" si="220"/>
        <v>0</v>
      </c>
      <c r="K1248" s="786">
        <f t="shared" si="220"/>
        <v>1600000</v>
      </c>
      <c r="L1248" s="788">
        <f t="shared" si="220"/>
        <v>0</v>
      </c>
      <c r="M1248" s="788">
        <f t="shared" si="220"/>
        <v>0</v>
      </c>
      <c r="N1248" s="789"/>
      <c r="O1248" s="788">
        <f>SUM(O1247)</f>
        <v>0</v>
      </c>
      <c r="P1248" s="788">
        <f>SUM(P1247)</f>
        <v>1600000</v>
      </c>
      <c r="Q1248" s="788">
        <f>SUM(Q1247)</f>
        <v>0</v>
      </c>
      <c r="R1248" s="789">
        <f>SUM(R1247)</f>
        <v>0</v>
      </c>
      <c r="S1248" s="788">
        <f>SUM(S1247)</f>
        <v>1600000</v>
      </c>
      <c r="AB1248" s="84">
        <f t="shared" si="215"/>
        <v>0</v>
      </c>
    </row>
    <row r="1249" spans="1:31">
      <c r="A1249" s="84"/>
      <c r="B1249" s="84"/>
      <c r="C1249" s="748"/>
      <c r="G1249" s="852"/>
      <c r="H1249" s="799"/>
      <c r="I1249" s="799"/>
      <c r="J1249" s="800"/>
      <c r="K1249" s="799"/>
      <c r="L1249" s="801"/>
      <c r="M1249" s="801"/>
      <c r="N1249" s="802"/>
      <c r="O1249" s="801"/>
      <c r="P1249" s="801"/>
      <c r="Q1249" s="801"/>
      <c r="R1249" s="802"/>
      <c r="S1249" s="801"/>
      <c r="AB1249" s="84">
        <f t="shared" si="215"/>
        <v>0</v>
      </c>
    </row>
    <row r="1250" spans="1:31" ht="28.5">
      <c r="A1250" s="84"/>
      <c r="B1250" s="84"/>
      <c r="C1250" s="748" t="s">
        <v>4916</v>
      </c>
      <c r="D1250" s="757"/>
      <c r="G1250" s="978" t="s">
        <v>4917</v>
      </c>
      <c r="AB1250" s="84">
        <f t="shared" si="215"/>
        <v>0</v>
      </c>
    </row>
    <row r="1251" spans="1:31" ht="21" customHeight="1">
      <c r="A1251" s="84"/>
      <c r="B1251" s="84"/>
      <c r="C1251" s="748"/>
      <c r="D1251" s="765">
        <v>830</v>
      </c>
      <c r="E1251" s="766"/>
      <c r="F1251" s="765"/>
      <c r="G1251" s="767" t="s">
        <v>209</v>
      </c>
      <c r="H1251" s="781"/>
      <c r="I1251" s="781"/>
      <c r="J1251" s="782"/>
      <c r="K1251" s="781"/>
      <c r="L1251" s="783"/>
      <c r="M1251" s="783"/>
      <c r="N1251" s="784"/>
      <c r="O1251" s="783"/>
      <c r="P1251" s="783"/>
      <c r="Q1251" s="783"/>
      <c r="R1251" s="784"/>
      <c r="S1251" s="783"/>
      <c r="AB1251" s="84">
        <f t="shared" si="215"/>
        <v>0</v>
      </c>
    </row>
    <row r="1252" spans="1:31" ht="15.75" thickBot="1">
      <c r="E1252" s="747" t="s">
        <v>5118</v>
      </c>
      <c r="F1252" s="769">
        <v>454</v>
      </c>
      <c r="G1252" s="859" t="s">
        <v>3779</v>
      </c>
      <c r="H1252" s="750">
        <v>3000000</v>
      </c>
      <c r="I1252" s="750">
        <v>650000</v>
      </c>
      <c r="J1252" s="751">
        <f>I1252/H1252</f>
        <v>0.21666666666666667</v>
      </c>
      <c r="K1252" s="750">
        <f>H1252-I1252</f>
        <v>2350000</v>
      </c>
      <c r="L1252" s="752">
        <v>0</v>
      </c>
      <c r="M1252" s="752">
        <v>0</v>
      </c>
      <c r="O1252" s="752">
        <f>L1252-M1252</f>
        <v>0</v>
      </c>
      <c r="P1252" s="752">
        <f>L1252+H1252</f>
        <v>3000000</v>
      </c>
      <c r="Q1252" s="752">
        <f>M1252+I1252</f>
        <v>650000</v>
      </c>
      <c r="R1252" s="753">
        <f>Q1252/P1252</f>
        <v>0.21666666666666667</v>
      </c>
      <c r="S1252" s="752">
        <f>P1252-Q1252</f>
        <v>2350000</v>
      </c>
      <c r="Z1252" s="813">
        <f>H1252-X1252+Y1252</f>
        <v>3000000</v>
      </c>
      <c r="AA1252" s="814">
        <v>1580000</v>
      </c>
      <c r="AB1252" s="84">
        <f t="shared" si="215"/>
        <v>1420000</v>
      </c>
      <c r="AE1252" s="84">
        <f>H1252-AA1252</f>
        <v>1420000</v>
      </c>
    </row>
    <row r="1253" spans="1:31">
      <c r="E1253" s="771"/>
      <c r="F1253" s="772"/>
      <c r="G1253" s="773" t="s">
        <v>4918</v>
      </c>
      <c r="H1253" s="774"/>
      <c r="I1253" s="774"/>
      <c r="J1253" s="775"/>
      <c r="K1253" s="774"/>
      <c r="L1253" s="776"/>
      <c r="M1253" s="776"/>
      <c r="N1253" s="777"/>
      <c r="O1253" s="776"/>
      <c r="P1253" s="776"/>
      <c r="Q1253" s="776"/>
      <c r="R1253" s="777"/>
      <c r="S1253" s="860"/>
      <c r="AB1253" s="84">
        <f t="shared" si="215"/>
        <v>0</v>
      </c>
    </row>
    <row r="1254" spans="1:31" ht="15.75" thickBot="1">
      <c r="E1254" s="778"/>
      <c r="F1254" s="779" t="s">
        <v>235</v>
      </c>
      <c r="G1254" s="780" t="s">
        <v>236</v>
      </c>
      <c r="H1254" s="781">
        <f t="shared" ref="H1254:M1254" si="221">SUM(H1252)</f>
        <v>3000000</v>
      </c>
      <c r="I1254" s="781">
        <f t="shared" si="221"/>
        <v>650000</v>
      </c>
      <c r="J1254" s="782">
        <f t="shared" si="221"/>
        <v>0.21666666666666667</v>
      </c>
      <c r="K1254" s="781">
        <f t="shared" si="221"/>
        <v>2350000</v>
      </c>
      <c r="L1254" s="783">
        <f t="shared" si="221"/>
        <v>0</v>
      </c>
      <c r="M1254" s="783">
        <f t="shared" si="221"/>
        <v>0</v>
      </c>
      <c r="N1254" s="784"/>
      <c r="O1254" s="783">
        <f>SUM(O1252)</f>
        <v>0</v>
      </c>
      <c r="P1254" s="783">
        <f>SUM(P1252)</f>
        <v>3000000</v>
      </c>
      <c r="Q1254" s="783">
        <f>SUM(Q1252)</f>
        <v>650000</v>
      </c>
      <c r="R1254" s="784">
        <f>SUM(R1252)</f>
        <v>0.21666666666666667</v>
      </c>
      <c r="S1254" s="783">
        <f>SUM(S1252)</f>
        <v>2350000</v>
      </c>
      <c r="AB1254" s="84">
        <f t="shared" si="215"/>
        <v>0</v>
      </c>
    </row>
    <row r="1255" spans="1:31" ht="15.75" thickBot="1">
      <c r="G1255" s="785" t="s">
        <v>4921</v>
      </c>
      <c r="H1255" s="786">
        <f t="shared" ref="H1255:M1255" si="222">SUM(H1254)</f>
        <v>3000000</v>
      </c>
      <c r="I1255" s="786">
        <f t="shared" si="222"/>
        <v>650000</v>
      </c>
      <c r="J1255" s="787">
        <f t="shared" si="222"/>
        <v>0.21666666666666667</v>
      </c>
      <c r="K1255" s="786">
        <f t="shared" si="222"/>
        <v>2350000</v>
      </c>
      <c r="L1255" s="788">
        <f t="shared" si="222"/>
        <v>0</v>
      </c>
      <c r="M1255" s="788">
        <f t="shared" si="222"/>
        <v>0</v>
      </c>
      <c r="N1255" s="789"/>
      <c r="O1255" s="788">
        <f>SUM(O1254)</f>
        <v>0</v>
      </c>
      <c r="P1255" s="788">
        <f>SUM(P1254)</f>
        <v>3000000</v>
      </c>
      <c r="Q1255" s="788">
        <f>SUM(Q1254)</f>
        <v>650000</v>
      </c>
      <c r="R1255" s="789">
        <f>SUM(R1254)</f>
        <v>0.21666666666666667</v>
      </c>
      <c r="S1255" s="788">
        <f>SUM(S1254)</f>
        <v>2350000</v>
      </c>
      <c r="AB1255" s="84">
        <f t="shared" si="215"/>
        <v>0</v>
      </c>
    </row>
    <row r="1256" spans="1:31" ht="28.5" collapsed="1">
      <c r="E1256" s="771"/>
      <c r="F1256" s="772"/>
      <c r="G1256" s="790" t="s">
        <v>4919</v>
      </c>
      <c r="H1256" s="791"/>
      <c r="I1256" s="792"/>
      <c r="J1256" s="793"/>
      <c r="K1256" s="792"/>
      <c r="L1256" s="794"/>
      <c r="M1256" s="795"/>
      <c r="N1256" s="796"/>
      <c r="O1256" s="795"/>
      <c r="P1256" s="795"/>
      <c r="Q1256" s="795"/>
      <c r="R1256" s="796"/>
      <c r="S1256" s="861"/>
      <c r="AB1256" s="84">
        <f t="shared" si="215"/>
        <v>0</v>
      </c>
    </row>
    <row r="1257" spans="1:31" ht="15.75" thickBot="1">
      <c r="E1257" s="778"/>
      <c r="F1257" s="779" t="s">
        <v>235</v>
      </c>
      <c r="G1257" s="780" t="s">
        <v>236</v>
      </c>
      <c r="H1257" s="781">
        <f>H1254</f>
        <v>3000000</v>
      </c>
      <c r="I1257" s="781">
        <f t="shared" ref="I1257:S1257" si="223">I1254</f>
        <v>650000</v>
      </c>
      <c r="J1257" s="782">
        <f t="shared" si="223"/>
        <v>0.21666666666666667</v>
      </c>
      <c r="K1257" s="781">
        <f t="shared" si="223"/>
        <v>2350000</v>
      </c>
      <c r="L1257" s="783">
        <f t="shared" si="223"/>
        <v>0</v>
      </c>
      <c r="M1257" s="783">
        <f t="shared" si="223"/>
        <v>0</v>
      </c>
      <c r="N1257" s="784">
        <f t="shared" si="223"/>
        <v>0</v>
      </c>
      <c r="O1257" s="783">
        <f t="shared" si="223"/>
        <v>0</v>
      </c>
      <c r="P1257" s="783">
        <f t="shared" si="223"/>
        <v>3000000</v>
      </c>
      <c r="Q1257" s="783">
        <f t="shared" si="223"/>
        <v>650000</v>
      </c>
      <c r="R1257" s="784">
        <f t="shared" si="223"/>
        <v>0.21666666666666667</v>
      </c>
      <c r="S1257" s="783">
        <f t="shared" si="223"/>
        <v>2350000</v>
      </c>
      <c r="AB1257" s="84">
        <f t="shared" si="215"/>
        <v>0</v>
      </c>
    </row>
    <row r="1258" spans="1:31" ht="15.75" collapsed="1" thickBot="1">
      <c r="G1258" s="785" t="s">
        <v>4920</v>
      </c>
      <c r="H1258" s="786">
        <f>H1257</f>
        <v>3000000</v>
      </c>
      <c r="I1258" s="786">
        <f t="shared" ref="I1258:S1258" si="224">I1257</f>
        <v>650000</v>
      </c>
      <c r="J1258" s="787">
        <f t="shared" si="224"/>
        <v>0.21666666666666667</v>
      </c>
      <c r="K1258" s="786">
        <f t="shared" si="224"/>
        <v>2350000</v>
      </c>
      <c r="L1258" s="788">
        <f t="shared" si="224"/>
        <v>0</v>
      </c>
      <c r="M1258" s="788">
        <f t="shared" si="224"/>
        <v>0</v>
      </c>
      <c r="N1258" s="789">
        <f t="shared" si="224"/>
        <v>0</v>
      </c>
      <c r="O1258" s="788">
        <f t="shared" si="224"/>
        <v>0</v>
      </c>
      <c r="P1258" s="788">
        <f t="shared" si="224"/>
        <v>3000000</v>
      </c>
      <c r="Q1258" s="788">
        <f t="shared" si="224"/>
        <v>650000</v>
      </c>
      <c r="R1258" s="789">
        <f t="shared" si="224"/>
        <v>0.21666666666666667</v>
      </c>
      <c r="S1258" s="788">
        <f t="shared" si="224"/>
        <v>2350000</v>
      </c>
      <c r="AB1258" s="84">
        <f t="shared" si="215"/>
        <v>0</v>
      </c>
    </row>
    <row r="1259" spans="1:31">
      <c r="G1259" s="798"/>
      <c r="H1259" s="799"/>
      <c r="I1259" s="799"/>
      <c r="J1259" s="800"/>
      <c r="K1259" s="799"/>
      <c r="L1259" s="801"/>
      <c r="M1259" s="801"/>
      <c r="N1259" s="802"/>
      <c r="O1259" s="801"/>
      <c r="P1259" s="801"/>
      <c r="Q1259" s="801"/>
      <c r="R1259" s="802"/>
      <c r="S1259" s="801"/>
    </row>
    <row r="1260" spans="1:31" ht="28.5">
      <c r="A1260" s="84"/>
      <c r="B1260" s="84"/>
      <c r="C1260" s="748" t="s">
        <v>5504</v>
      </c>
      <c r="D1260" s="757"/>
      <c r="G1260" s="978" t="s">
        <v>5502</v>
      </c>
      <c r="Q1260" s="801"/>
      <c r="R1260" s="802"/>
      <c r="S1260" s="801"/>
    </row>
    <row r="1261" spans="1:31">
      <c r="A1261" s="84"/>
      <c r="B1261" s="84"/>
      <c r="C1261" s="748"/>
      <c r="D1261" s="765">
        <v>820</v>
      </c>
      <c r="E1261" s="766"/>
      <c r="F1261" s="765"/>
      <c r="G1261" s="767" t="s">
        <v>208</v>
      </c>
      <c r="H1261" s="781"/>
      <c r="I1261" s="781"/>
      <c r="J1261" s="782"/>
      <c r="K1261" s="781"/>
      <c r="L1261" s="783"/>
      <c r="M1261" s="783"/>
      <c r="N1261" s="784"/>
      <c r="O1261" s="783"/>
      <c r="P1261" s="783"/>
      <c r="Q1261" s="801"/>
      <c r="R1261" s="802"/>
      <c r="S1261" s="801"/>
    </row>
    <row r="1262" spans="1:31" ht="15.75" thickBot="1">
      <c r="E1262" s="747" t="s">
        <v>5503</v>
      </c>
      <c r="F1262" s="769">
        <v>425</v>
      </c>
      <c r="G1262" s="859" t="s">
        <v>4115</v>
      </c>
      <c r="H1262" s="750">
        <v>0</v>
      </c>
      <c r="I1262" s="750">
        <v>650000</v>
      </c>
      <c r="J1262" s="751" t="e">
        <f>I1262/H1262</f>
        <v>#DIV/0!</v>
      </c>
      <c r="K1262" s="750">
        <f>H1262-I1262</f>
        <v>-650000</v>
      </c>
      <c r="L1262" s="752">
        <v>29797998</v>
      </c>
      <c r="M1262" s="752">
        <v>0</v>
      </c>
      <c r="O1262" s="752">
        <f>L1262-M1262</f>
        <v>29797998</v>
      </c>
      <c r="P1262" s="752">
        <f>L1262+H1262</f>
        <v>29797998</v>
      </c>
      <c r="Q1262" s="801"/>
      <c r="R1262" s="802"/>
      <c r="S1262" s="801"/>
    </row>
    <row r="1263" spans="1:31">
      <c r="E1263" s="771"/>
      <c r="F1263" s="772"/>
      <c r="G1263" s="773" t="s">
        <v>4175</v>
      </c>
      <c r="H1263" s="774"/>
      <c r="I1263" s="774"/>
      <c r="J1263" s="775"/>
      <c r="K1263" s="774"/>
      <c r="L1263" s="776"/>
      <c r="M1263" s="776"/>
      <c r="N1263" s="777"/>
      <c r="O1263" s="776"/>
      <c r="P1263" s="776"/>
      <c r="Q1263" s="801"/>
      <c r="R1263" s="802"/>
      <c r="S1263" s="801"/>
    </row>
    <row r="1264" spans="1:31">
      <c r="E1264" s="771"/>
      <c r="F1264" s="771" t="s">
        <v>247</v>
      </c>
      <c r="G1264" s="780" t="s">
        <v>4695</v>
      </c>
      <c r="H1264" s="806"/>
      <c r="I1264" s="806"/>
      <c r="J1264" s="807"/>
      <c r="K1264" s="806"/>
      <c r="L1264" s="808">
        <v>25456078</v>
      </c>
      <c r="M1264" s="808"/>
      <c r="N1264" s="809"/>
      <c r="O1264" s="808"/>
      <c r="P1264" s="808"/>
      <c r="Q1264" s="801"/>
      <c r="R1264" s="802"/>
      <c r="S1264" s="801"/>
    </row>
    <row r="1265" spans="1:19" ht="15.75" thickBot="1">
      <c r="E1265" s="778"/>
      <c r="F1265" s="779">
        <v>13</v>
      </c>
      <c r="G1265" s="780" t="s">
        <v>4969</v>
      </c>
      <c r="H1265" s="781">
        <f t="shared" ref="H1265:M1265" si="225">SUM(H1262)</f>
        <v>0</v>
      </c>
      <c r="I1265" s="781">
        <f t="shared" si="225"/>
        <v>650000</v>
      </c>
      <c r="J1265" s="782" t="e">
        <f t="shared" si="225"/>
        <v>#DIV/0!</v>
      </c>
      <c r="K1265" s="781">
        <f t="shared" si="225"/>
        <v>-650000</v>
      </c>
      <c r="L1265" s="783">
        <v>4341920</v>
      </c>
      <c r="M1265" s="783">
        <f t="shared" si="225"/>
        <v>0</v>
      </c>
      <c r="N1265" s="784"/>
      <c r="O1265" s="783">
        <f>SUM(O1262)</f>
        <v>29797998</v>
      </c>
      <c r="P1265" s="783">
        <f>SUM(P1262)</f>
        <v>29797998</v>
      </c>
      <c r="Q1265" s="801"/>
      <c r="R1265" s="802"/>
      <c r="S1265" s="801"/>
    </row>
    <row r="1266" spans="1:19" ht="15.75" thickBot="1">
      <c r="G1266" s="785" t="s">
        <v>4176</v>
      </c>
      <c r="H1266" s="786">
        <f t="shared" ref="H1266:M1266" si="226">SUM(H1265)</f>
        <v>0</v>
      </c>
      <c r="I1266" s="786">
        <f t="shared" si="226"/>
        <v>650000</v>
      </c>
      <c r="J1266" s="787" t="e">
        <f t="shared" si="226"/>
        <v>#DIV/0!</v>
      </c>
      <c r="K1266" s="786">
        <f t="shared" si="226"/>
        <v>-650000</v>
      </c>
      <c r="L1266" s="788">
        <f>SUM(L1264:L1265)</f>
        <v>29797998</v>
      </c>
      <c r="M1266" s="788">
        <f t="shared" si="226"/>
        <v>0</v>
      </c>
      <c r="N1266" s="789"/>
      <c r="O1266" s="788">
        <f>SUM(O1265)</f>
        <v>29797998</v>
      </c>
      <c r="P1266" s="788">
        <f>SUM(P1265)</f>
        <v>29797998</v>
      </c>
      <c r="Q1266" s="801"/>
      <c r="R1266" s="802"/>
      <c r="S1266" s="801"/>
    </row>
    <row r="1267" spans="1:19">
      <c r="E1267" s="771"/>
      <c r="F1267" s="772"/>
      <c r="G1267" s="790" t="s">
        <v>5507</v>
      </c>
      <c r="H1267" s="791"/>
      <c r="I1267" s="792"/>
      <c r="J1267" s="793"/>
      <c r="K1267" s="792"/>
      <c r="L1267" s="794"/>
      <c r="M1267" s="795"/>
      <c r="N1267" s="796"/>
      <c r="O1267" s="795"/>
      <c r="P1267" s="795"/>
      <c r="Q1267" s="801"/>
      <c r="R1267" s="802"/>
      <c r="S1267" s="801"/>
    </row>
    <row r="1268" spans="1:19">
      <c r="E1268" s="778"/>
      <c r="F1268" s="771" t="s">
        <v>247</v>
      </c>
      <c r="G1268" s="780" t="s">
        <v>4695</v>
      </c>
      <c r="H1268" s="781">
        <f>H1265</f>
        <v>0</v>
      </c>
      <c r="I1268" s="781">
        <f t="shared" ref="I1268:P1268" si="227">I1265</f>
        <v>650000</v>
      </c>
      <c r="J1268" s="782" t="e">
        <f t="shared" si="227"/>
        <v>#DIV/0!</v>
      </c>
      <c r="K1268" s="781">
        <f t="shared" si="227"/>
        <v>-650000</v>
      </c>
      <c r="L1268" s="783">
        <f>L1264</f>
        <v>25456078</v>
      </c>
      <c r="M1268" s="783">
        <f t="shared" si="227"/>
        <v>0</v>
      </c>
      <c r="N1268" s="784">
        <f t="shared" si="227"/>
        <v>0</v>
      </c>
      <c r="O1268" s="783">
        <f t="shared" si="227"/>
        <v>29797998</v>
      </c>
      <c r="P1268" s="783">
        <f t="shared" si="227"/>
        <v>29797998</v>
      </c>
      <c r="Q1268" s="801"/>
      <c r="R1268" s="802"/>
      <c r="S1268" s="801"/>
    </row>
    <row r="1269" spans="1:19" ht="15.75" thickBot="1">
      <c r="E1269" s="778"/>
      <c r="F1269" s="779">
        <v>13</v>
      </c>
      <c r="G1269" s="780" t="s">
        <v>4969</v>
      </c>
      <c r="H1269" s="781"/>
      <c r="I1269" s="781"/>
      <c r="J1269" s="782"/>
      <c r="K1269" s="781"/>
      <c r="L1269" s="783">
        <f>L1265</f>
        <v>4341920</v>
      </c>
      <c r="M1269" s="783"/>
      <c r="N1269" s="784"/>
      <c r="O1269" s="783"/>
      <c r="P1269" s="783"/>
      <c r="Q1269" s="801"/>
      <c r="R1269" s="802"/>
      <c r="S1269" s="801"/>
    </row>
    <row r="1270" spans="1:19" ht="15.75" thickBot="1">
      <c r="G1270" s="785" t="s">
        <v>5508</v>
      </c>
      <c r="H1270" s="786">
        <f>H1268</f>
        <v>0</v>
      </c>
      <c r="I1270" s="786">
        <f>I1268</f>
        <v>650000</v>
      </c>
      <c r="J1270" s="787" t="e">
        <f>J1268</f>
        <v>#DIV/0!</v>
      </c>
      <c r="K1270" s="786">
        <f>K1268</f>
        <v>-650000</v>
      </c>
      <c r="L1270" s="788">
        <f>SUM(L1268:L1269)</f>
        <v>29797998</v>
      </c>
      <c r="M1270" s="788">
        <f>M1268</f>
        <v>0</v>
      </c>
      <c r="N1270" s="789">
        <f>N1268</f>
        <v>0</v>
      </c>
      <c r="O1270" s="788">
        <f>O1268</f>
        <v>29797998</v>
      </c>
      <c r="P1270" s="788">
        <f>P1268</f>
        <v>29797998</v>
      </c>
      <c r="Q1270" s="801"/>
      <c r="R1270" s="802"/>
      <c r="S1270" s="801"/>
    </row>
    <row r="1271" spans="1:19">
      <c r="G1271" s="798"/>
      <c r="H1271" s="799"/>
      <c r="I1271" s="799"/>
      <c r="J1271" s="800"/>
      <c r="K1271" s="799"/>
      <c r="L1271" s="801"/>
      <c r="M1271" s="801"/>
      <c r="N1271" s="802"/>
      <c r="O1271" s="801"/>
      <c r="P1271" s="801"/>
      <c r="Q1271" s="801"/>
      <c r="R1271" s="802"/>
      <c r="S1271" s="801"/>
    </row>
    <row r="1272" spans="1:19" ht="28.5">
      <c r="A1272" s="84"/>
      <c r="B1272" s="84"/>
      <c r="C1272" s="748" t="s">
        <v>5509</v>
      </c>
      <c r="D1272" s="757"/>
      <c r="G1272" s="978" t="s">
        <v>5505</v>
      </c>
      <c r="Q1272" s="801"/>
      <c r="R1272" s="802"/>
      <c r="S1272" s="801"/>
    </row>
    <row r="1273" spans="1:19">
      <c r="A1273" s="84"/>
      <c r="B1273" s="84"/>
      <c r="C1273" s="748"/>
      <c r="D1273" s="765">
        <v>820</v>
      </c>
      <c r="E1273" s="766"/>
      <c r="F1273" s="765"/>
      <c r="G1273" s="767" t="s">
        <v>208</v>
      </c>
      <c r="H1273" s="781"/>
      <c r="I1273" s="781"/>
      <c r="J1273" s="782"/>
      <c r="K1273" s="781"/>
      <c r="L1273" s="783"/>
      <c r="M1273" s="783"/>
      <c r="N1273" s="784"/>
      <c r="O1273" s="783"/>
      <c r="P1273" s="783"/>
      <c r="Q1273" s="801"/>
      <c r="R1273" s="802"/>
      <c r="S1273" s="801"/>
    </row>
    <row r="1274" spans="1:19" ht="15.75" thickBot="1">
      <c r="E1274" s="747" t="s">
        <v>5506</v>
      </c>
      <c r="F1274" s="769">
        <v>425</v>
      </c>
      <c r="G1274" s="859" t="s">
        <v>4115</v>
      </c>
      <c r="H1274" s="750">
        <v>0</v>
      </c>
      <c r="I1274" s="750">
        <v>650000</v>
      </c>
      <c r="J1274" s="751" t="e">
        <f>I1274/H1274</f>
        <v>#DIV/0!</v>
      </c>
      <c r="K1274" s="750">
        <f>H1274-I1274</f>
        <v>-650000</v>
      </c>
      <c r="L1274" s="752">
        <v>15498418</v>
      </c>
      <c r="M1274" s="752">
        <v>0</v>
      </c>
      <c r="O1274" s="752">
        <f>L1274-M1274</f>
        <v>15498418</v>
      </c>
      <c r="P1274" s="752">
        <f>L1274+H1274</f>
        <v>15498418</v>
      </c>
      <c r="Q1274" s="801"/>
      <c r="R1274" s="802"/>
      <c r="S1274" s="801"/>
    </row>
    <row r="1275" spans="1:19">
      <c r="E1275" s="771"/>
      <c r="F1275" s="772"/>
      <c r="G1275" s="773" t="s">
        <v>4175</v>
      </c>
      <c r="H1275" s="774"/>
      <c r="I1275" s="774"/>
      <c r="J1275" s="775"/>
      <c r="K1275" s="774"/>
      <c r="L1275" s="776"/>
      <c r="M1275" s="776"/>
      <c r="N1275" s="777"/>
      <c r="O1275" s="776"/>
      <c r="P1275" s="776"/>
      <c r="Q1275" s="801"/>
      <c r="R1275" s="802"/>
      <c r="S1275" s="801"/>
    </row>
    <row r="1276" spans="1:19">
      <c r="E1276" s="771"/>
      <c r="F1276" s="771" t="s">
        <v>247</v>
      </c>
      <c r="G1276" s="780" t="s">
        <v>4695</v>
      </c>
      <c r="H1276" s="806"/>
      <c r="I1276" s="806"/>
      <c r="J1276" s="807"/>
      <c r="K1276" s="806"/>
      <c r="L1276" s="808">
        <v>14973418</v>
      </c>
      <c r="M1276" s="808"/>
      <c r="N1276" s="809"/>
      <c r="O1276" s="808"/>
      <c r="P1276" s="808"/>
      <c r="Q1276" s="801"/>
      <c r="R1276" s="802"/>
      <c r="S1276" s="801"/>
    </row>
    <row r="1277" spans="1:19" ht="15.75" thickBot="1">
      <c r="E1277" s="778"/>
      <c r="F1277" s="779">
        <v>13</v>
      </c>
      <c r="G1277" s="780" t="s">
        <v>4969</v>
      </c>
      <c r="H1277" s="781">
        <f t="shared" ref="H1277:K1277" si="228">SUM(H1274)</f>
        <v>0</v>
      </c>
      <c r="I1277" s="781">
        <f t="shared" si="228"/>
        <v>650000</v>
      </c>
      <c r="J1277" s="782" t="e">
        <f t="shared" si="228"/>
        <v>#DIV/0!</v>
      </c>
      <c r="K1277" s="781">
        <f t="shared" si="228"/>
        <v>-650000</v>
      </c>
      <c r="L1277" s="783">
        <v>525000</v>
      </c>
      <c r="M1277" s="783">
        <f t="shared" ref="M1277" si="229">SUM(M1274)</f>
        <v>0</v>
      </c>
      <c r="N1277" s="784"/>
      <c r="O1277" s="783">
        <f>SUM(O1274)</f>
        <v>15498418</v>
      </c>
      <c r="P1277" s="783">
        <f>SUM(P1274)</f>
        <v>15498418</v>
      </c>
      <c r="Q1277" s="801"/>
      <c r="R1277" s="802"/>
      <c r="S1277" s="801"/>
    </row>
    <row r="1278" spans="1:19" ht="15.75" thickBot="1">
      <c r="G1278" s="785" t="s">
        <v>4176</v>
      </c>
      <c r="H1278" s="786">
        <f t="shared" ref="H1278:K1278" si="230">SUM(H1277)</f>
        <v>0</v>
      </c>
      <c r="I1278" s="786">
        <f t="shared" si="230"/>
        <v>650000</v>
      </c>
      <c r="J1278" s="787" t="e">
        <f t="shared" si="230"/>
        <v>#DIV/0!</v>
      </c>
      <c r="K1278" s="786">
        <f t="shared" si="230"/>
        <v>-650000</v>
      </c>
      <c r="L1278" s="788">
        <f>SUM(L1276:L1277)</f>
        <v>15498418</v>
      </c>
      <c r="M1278" s="788">
        <f t="shared" ref="M1278" si="231">SUM(M1277)</f>
        <v>0</v>
      </c>
      <c r="N1278" s="789"/>
      <c r="O1278" s="788">
        <f>SUM(O1277)</f>
        <v>15498418</v>
      </c>
      <c r="P1278" s="788">
        <f>SUM(P1277)</f>
        <v>15498418</v>
      </c>
      <c r="Q1278" s="801"/>
      <c r="R1278" s="802"/>
      <c r="S1278" s="801"/>
    </row>
    <row r="1279" spans="1:19">
      <c r="E1279" s="771"/>
      <c r="F1279" s="772"/>
      <c r="G1279" s="790" t="s">
        <v>5511</v>
      </c>
      <c r="H1279" s="791"/>
      <c r="I1279" s="792"/>
      <c r="J1279" s="793"/>
      <c r="K1279" s="792"/>
      <c r="L1279" s="794"/>
      <c r="M1279" s="795"/>
      <c r="N1279" s="796"/>
      <c r="O1279" s="795"/>
      <c r="P1279" s="795"/>
      <c r="Q1279" s="801"/>
      <c r="R1279" s="802"/>
      <c r="S1279" s="801"/>
    </row>
    <row r="1280" spans="1:19">
      <c r="E1280" s="778"/>
      <c r="F1280" s="771" t="s">
        <v>247</v>
      </c>
      <c r="G1280" s="780" t="s">
        <v>4695</v>
      </c>
      <c r="H1280" s="781">
        <f>H1277</f>
        <v>0</v>
      </c>
      <c r="I1280" s="781">
        <f t="shared" ref="I1280:K1280" si="232">I1277</f>
        <v>650000</v>
      </c>
      <c r="J1280" s="782" t="e">
        <f t="shared" si="232"/>
        <v>#DIV/0!</v>
      </c>
      <c r="K1280" s="781">
        <f t="shared" si="232"/>
        <v>-650000</v>
      </c>
      <c r="L1280" s="783">
        <f>L1276</f>
        <v>14973418</v>
      </c>
      <c r="M1280" s="783">
        <f t="shared" ref="M1280:P1280" si="233">M1277</f>
        <v>0</v>
      </c>
      <c r="N1280" s="784">
        <f t="shared" si="233"/>
        <v>0</v>
      </c>
      <c r="O1280" s="783">
        <f t="shared" si="233"/>
        <v>15498418</v>
      </c>
      <c r="P1280" s="783">
        <f t="shared" si="233"/>
        <v>15498418</v>
      </c>
      <c r="Q1280" s="801"/>
      <c r="R1280" s="802"/>
      <c r="S1280" s="801"/>
    </row>
    <row r="1281" spans="1:28" ht="15.75" thickBot="1">
      <c r="E1281" s="778"/>
      <c r="F1281" s="779">
        <v>13</v>
      </c>
      <c r="G1281" s="780" t="s">
        <v>4969</v>
      </c>
      <c r="H1281" s="781"/>
      <c r="I1281" s="781"/>
      <c r="J1281" s="782"/>
      <c r="K1281" s="781"/>
      <c r="L1281" s="783">
        <f>L1277</f>
        <v>525000</v>
      </c>
      <c r="M1281" s="783"/>
      <c r="N1281" s="784"/>
      <c r="O1281" s="783"/>
      <c r="P1281" s="783"/>
      <c r="Q1281" s="801"/>
      <c r="R1281" s="802"/>
      <c r="S1281" s="801"/>
      <c r="AB1281" s="84">
        <f t="shared" si="215"/>
        <v>0</v>
      </c>
    </row>
    <row r="1282" spans="1:28" ht="15.75" thickBot="1">
      <c r="G1282" s="785" t="s">
        <v>5512</v>
      </c>
      <c r="H1282" s="786">
        <f>H1280</f>
        <v>0</v>
      </c>
      <c r="I1282" s="786">
        <f>I1280</f>
        <v>650000</v>
      </c>
      <c r="J1282" s="787" t="e">
        <f>J1280</f>
        <v>#DIV/0!</v>
      </c>
      <c r="K1282" s="786">
        <f>K1280</f>
        <v>-650000</v>
      </c>
      <c r="L1282" s="788">
        <f>SUM(L1280:L1281)</f>
        <v>15498418</v>
      </c>
      <c r="M1282" s="788">
        <f>M1280</f>
        <v>0</v>
      </c>
      <c r="N1282" s="789">
        <f>N1280</f>
        <v>0</v>
      </c>
      <c r="O1282" s="788">
        <f>O1280</f>
        <v>15498418</v>
      </c>
      <c r="P1282" s="788">
        <f>P1280</f>
        <v>15498418</v>
      </c>
      <c r="Q1282" s="808"/>
      <c r="R1282" s="809"/>
      <c r="S1282" s="863"/>
      <c r="AB1282" s="84">
        <f t="shared" si="215"/>
        <v>0</v>
      </c>
    </row>
    <row r="1283" spans="1:28">
      <c r="G1283" s="798"/>
      <c r="H1283" s="799"/>
      <c r="I1283" s="799"/>
      <c r="J1283" s="800"/>
      <c r="K1283" s="799"/>
      <c r="L1283" s="801"/>
      <c r="M1283" s="801"/>
      <c r="N1283" s="802"/>
      <c r="O1283" s="801"/>
      <c r="P1283" s="801"/>
      <c r="Q1283" s="808"/>
      <c r="R1283" s="809"/>
      <c r="S1283" s="863"/>
    </row>
    <row r="1284" spans="1:28">
      <c r="A1284" s="84"/>
      <c r="B1284" s="84"/>
      <c r="C1284" s="748" t="s">
        <v>5514</v>
      </c>
      <c r="D1284" s="757"/>
      <c r="G1284" s="978" t="s">
        <v>5513</v>
      </c>
      <c r="Q1284" s="808"/>
      <c r="R1284" s="809"/>
      <c r="S1284" s="863"/>
    </row>
    <row r="1285" spans="1:28">
      <c r="A1285" s="84"/>
      <c r="B1285" s="84"/>
      <c r="C1285" s="748"/>
      <c r="D1285" s="765">
        <v>820</v>
      </c>
      <c r="E1285" s="766"/>
      <c r="F1285" s="765"/>
      <c r="G1285" s="767" t="s">
        <v>208</v>
      </c>
      <c r="H1285" s="781"/>
      <c r="I1285" s="781"/>
      <c r="J1285" s="782"/>
      <c r="K1285" s="781"/>
      <c r="L1285" s="783"/>
      <c r="M1285" s="783"/>
      <c r="N1285" s="784"/>
      <c r="O1285" s="783"/>
      <c r="P1285" s="783"/>
      <c r="Q1285" s="808"/>
      <c r="R1285" s="809"/>
      <c r="S1285" s="863"/>
    </row>
    <row r="1286" spans="1:28" ht="15.75" thickBot="1">
      <c r="E1286" s="747" t="s">
        <v>5510</v>
      </c>
      <c r="F1286" s="769">
        <v>425</v>
      </c>
      <c r="G1286" s="859" t="s">
        <v>4115</v>
      </c>
      <c r="H1286" s="750">
        <v>0</v>
      </c>
      <c r="I1286" s="750">
        <v>650000</v>
      </c>
      <c r="J1286" s="751" t="e">
        <f>I1286/H1286</f>
        <v>#DIV/0!</v>
      </c>
      <c r="K1286" s="750">
        <f>H1286-I1286</f>
        <v>-650000</v>
      </c>
      <c r="L1286" s="752">
        <v>4987920</v>
      </c>
      <c r="M1286" s="752">
        <v>0</v>
      </c>
      <c r="O1286" s="752">
        <f>L1286-M1286</f>
        <v>4987920</v>
      </c>
      <c r="P1286" s="752">
        <f>L1286+H1286</f>
        <v>4987920</v>
      </c>
      <c r="Q1286" s="808"/>
      <c r="R1286" s="809"/>
      <c r="S1286" s="863"/>
    </row>
    <row r="1287" spans="1:28">
      <c r="E1287" s="771"/>
      <c r="F1287" s="772"/>
      <c r="G1287" s="773" t="s">
        <v>4175</v>
      </c>
      <c r="H1287" s="774"/>
      <c r="I1287" s="774"/>
      <c r="J1287" s="775"/>
      <c r="K1287" s="774"/>
      <c r="L1287" s="776"/>
      <c r="M1287" s="776"/>
      <c r="N1287" s="777"/>
      <c r="O1287" s="776"/>
      <c r="P1287" s="776"/>
      <c r="Q1287" s="808"/>
      <c r="R1287" s="809"/>
      <c r="S1287" s="863"/>
    </row>
    <row r="1288" spans="1:28">
      <c r="E1288" s="771"/>
      <c r="F1288" s="771" t="s">
        <v>247</v>
      </c>
      <c r="G1288" s="780" t="s">
        <v>4695</v>
      </c>
      <c r="H1288" s="806"/>
      <c r="I1288" s="806"/>
      <c r="J1288" s="807"/>
      <c r="K1288" s="806"/>
      <c r="L1288" s="808">
        <v>4821900</v>
      </c>
      <c r="M1288" s="808"/>
      <c r="N1288" s="809"/>
      <c r="O1288" s="808"/>
      <c r="P1288" s="808"/>
      <c r="Q1288" s="808"/>
      <c r="R1288" s="809"/>
      <c r="S1288" s="863"/>
    </row>
    <row r="1289" spans="1:28" ht="15.75" thickBot="1">
      <c r="E1289" s="778"/>
      <c r="F1289" s="779">
        <v>13</v>
      </c>
      <c r="G1289" s="780" t="s">
        <v>4969</v>
      </c>
      <c r="H1289" s="781">
        <f t="shared" ref="H1289:K1289" si="234">SUM(H1286)</f>
        <v>0</v>
      </c>
      <c r="I1289" s="781">
        <f t="shared" si="234"/>
        <v>650000</v>
      </c>
      <c r="J1289" s="782" t="e">
        <f t="shared" si="234"/>
        <v>#DIV/0!</v>
      </c>
      <c r="K1289" s="781">
        <f t="shared" si="234"/>
        <v>-650000</v>
      </c>
      <c r="L1289" s="783">
        <v>166020</v>
      </c>
      <c r="M1289" s="783">
        <f t="shared" ref="M1289" si="235">SUM(M1286)</f>
        <v>0</v>
      </c>
      <c r="N1289" s="784"/>
      <c r="O1289" s="783">
        <f>SUM(O1286)</f>
        <v>4987920</v>
      </c>
      <c r="P1289" s="783">
        <f>SUM(P1286)</f>
        <v>4987920</v>
      </c>
      <c r="Q1289" s="808"/>
      <c r="R1289" s="809"/>
      <c r="S1289" s="863"/>
    </row>
    <row r="1290" spans="1:28" ht="15.75" thickBot="1">
      <c r="G1290" s="785" t="s">
        <v>4176</v>
      </c>
      <c r="H1290" s="786">
        <f t="shared" ref="H1290:K1290" si="236">SUM(H1289)</f>
        <v>0</v>
      </c>
      <c r="I1290" s="786">
        <f t="shared" si="236"/>
        <v>650000</v>
      </c>
      <c r="J1290" s="787" t="e">
        <f t="shared" si="236"/>
        <v>#DIV/0!</v>
      </c>
      <c r="K1290" s="786">
        <f t="shared" si="236"/>
        <v>-650000</v>
      </c>
      <c r="L1290" s="788">
        <f>SUM(L1288:L1289)</f>
        <v>4987920</v>
      </c>
      <c r="M1290" s="788">
        <f t="shared" ref="M1290" si="237">SUM(M1289)</f>
        <v>0</v>
      </c>
      <c r="N1290" s="789"/>
      <c r="O1290" s="788">
        <f>SUM(O1289)</f>
        <v>4987920</v>
      </c>
      <c r="P1290" s="788">
        <f>SUM(P1289)</f>
        <v>4987920</v>
      </c>
      <c r="Q1290" s="808"/>
      <c r="R1290" s="809"/>
      <c r="S1290" s="863"/>
    </row>
    <row r="1291" spans="1:28">
      <c r="E1291" s="771"/>
      <c r="F1291" s="772"/>
      <c r="G1291" s="790" t="s">
        <v>5517</v>
      </c>
      <c r="H1291" s="791"/>
      <c r="I1291" s="792"/>
      <c r="J1291" s="793"/>
      <c r="K1291" s="792"/>
      <c r="L1291" s="794"/>
      <c r="M1291" s="795"/>
      <c r="N1291" s="796"/>
      <c r="O1291" s="795"/>
      <c r="P1291" s="795"/>
      <c r="Q1291" s="808"/>
      <c r="R1291" s="809"/>
      <c r="S1291" s="863"/>
    </row>
    <row r="1292" spans="1:28">
      <c r="E1292" s="778"/>
      <c r="F1292" s="771" t="s">
        <v>247</v>
      </c>
      <c r="G1292" s="780" t="s">
        <v>4695</v>
      </c>
      <c r="H1292" s="781">
        <f>H1289</f>
        <v>0</v>
      </c>
      <c r="I1292" s="781">
        <f t="shared" ref="I1292:K1292" si="238">I1289</f>
        <v>650000</v>
      </c>
      <c r="J1292" s="782" t="e">
        <f t="shared" si="238"/>
        <v>#DIV/0!</v>
      </c>
      <c r="K1292" s="781">
        <f t="shared" si="238"/>
        <v>-650000</v>
      </c>
      <c r="L1292" s="783">
        <f>L1288</f>
        <v>4821900</v>
      </c>
      <c r="M1292" s="783">
        <f t="shared" ref="M1292:P1292" si="239">M1289</f>
        <v>0</v>
      </c>
      <c r="N1292" s="784">
        <f t="shared" si="239"/>
        <v>0</v>
      </c>
      <c r="O1292" s="783">
        <f t="shared" si="239"/>
        <v>4987920</v>
      </c>
      <c r="P1292" s="783">
        <f t="shared" si="239"/>
        <v>4987920</v>
      </c>
      <c r="Q1292" s="808"/>
      <c r="R1292" s="809"/>
      <c r="S1292" s="863"/>
    </row>
    <row r="1293" spans="1:28">
      <c r="E1293" s="778"/>
      <c r="F1293" s="779">
        <v>13</v>
      </c>
      <c r="G1293" s="780" t="s">
        <v>4969</v>
      </c>
      <c r="H1293" s="781"/>
      <c r="I1293" s="781"/>
      <c r="J1293" s="782"/>
      <c r="K1293" s="781"/>
      <c r="L1293" s="783">
        <f>L1289</f>
        <v>166020</v>
      </c>
      <c r="M1293" s="783"/>
      <c r="N1293" s="784"/>
      <c r="O1293" s="783"/>
      <c r="P1293" s="783"/>
      <c r="Q1293" s="808"/>
      <c r="R1293" s="809"/>
      <c r="S1293" s="863"/>
    </row>
    <row r="1294" spans="1:28" ht="15.75" thickBot="1">
      <c r="E1294" s="778"/>
      <c r="F1294" s="779"/>
      <c r="G1294" s="780"/>
      <c r="H1294" s="781"/>
      <c r="I1294" s="781"/>
      <c r="J1294" s="782"/>
      <c r="K1294" s="781"/>
      <c r="L1294" s="783"/>
      <c r="M1294" s="783"/>
      <c r="N1294" s="784"/>
      <c r="O1294" s="783"/>
      <c r="P1294" s="783"/>
      <c r="Q1294" s="808"/>
      <c r="R1294" s="809"/>
      <c r="S1294" s="863"/>
    </row>
    <row r="1295" spans="1:28" ht="15.75" thickBot="1">
      <c r="G1295" s="785" t="s">
        <v>5518</v>
      </c>
      <c r="H1295" s="786">
        <f>H1292</f>
        <v>0</v>
      </c>
      <c r="I1295" s="786">
        <f>I1292</f>
        <v>650000</v>
      </c>
      <c r="J1295" s="787" t="e">
        <f>J1292</f>
        <v>#DIV/0!</v>
      </c>
      <c r="K1295" s="786">
        <f>K1292</f>
        <v>-650000</v>
      </c>
      <c r="L1295" s="788">
        <f>SUM(L1292:L1293)</f>
        <v>4987920</v>
      </c>
      <c r="M1295" s="788">
        <f>M1292</f>
        <v>0</v>
      </c>
      <c r="N1295" s="789">
        <f>N1292</f>
        <v>0</v>
      </c>
      <c r="O1295" s="788">
        <f>O1292</f>
        <v>4987920</v>
      </c>
      <c r="P1295" s="788">
        <f>P1292</f>
        <v>4987920</v>
      </c>
      <c r="Q1295" s="808"/>
      <c r="R1295" s="809"/>
      <c r="S1295" s="863"/>
    </row>
    <row r="1296" spans="1:28">
      <c r="G1296" s="798"/>
      <c r="H1296" s="799"/>
      <c r="I1296" s="799"/>
      <c r="J1296" s="800"/>
      <c r="K1296" s="799"/>
      <c r="L1296" s="801"/>
      <c r="M1296" s="801"/>
      <c r="N1296" s="802"/>
      <c r="O1296" s="801"/>
      <c r="P1296" s="801"/>
      <c r="Q1296" s="808"/>
      <c r="R1296" s="809"/>
      <c r="S1296" s="863"/>
    </row>
    <row r="1297" spans="1:28" ht="28.5">
      <c r="A1297" s="84"/>
      <c r="B1297" s="84"/>
      <c r="C1297" s="748" t="s">
        <v>5526</v>
      </c>
      <c r="D1297" s="757"/>
      <c r="G1297" s="978" t="s">
        <v>5515</v>
      </c>
      <c r="Q1297" s="808"/>
      <c r="R1297" s="809"/>
      <c r="S1297" s="863"/>
    </row>
    <row r="1298" spans="1:28">
      <c r="A1298" s="84"/>
      <c r="B1298" s="84"/>
      <c r="C1298" s="748"/>
      <c r="D1298" s="765">
        <v>820</v>
      </c>
      <c r="E1298" s="766"/>
      <c r="F1298" s="765"/>
      <c r="G1298" s="767" t="s">
        <v>208</v>
      </c>
      <c r="H1298" s="781"/>
      <c r="I1298" s="781"/>
      <c r="J1298" s="782"/>
      <c r="K1298" s="781"/>
      <c r="L1298" s="783"/>
      <c r="M1298" s="783"/>
      <c r="N1298" s="784"/>
      <c r="O1298" s="783"/>
      <c r="P1298" s="783"/>
      <c r="Q1298" s="808"/>
      <c r="R1298" s="809"/>
      <c r="S1298" s="863"/>
    </row>
    <row r="1299" spans="1:28" ht="15.75" thickBot="1">
      <c r="E1299" s="747" t="s">
        <v>5516</v>
      </c>
      <c r="F1299" s="769">
        <v>425</v>
      </c>
      <c r="G1299" s="859" t="s">
        <v>4115</v>
      </c>
      <c r="H1299" s="750">
        <v>0</v>
      </c>
      <c r="I1299" s="750">
        <v>650000</v>
      </c>
      <c r="J1299" s="751" t="e">
        <f>I1299/H1299</f>
        <v>#DIV/0!</v>
      </c>
      <c r="K1299" s="750">
        <f>H1299-I1299</f>
        <v>-650000</v>
      </c>
      <c r="L1299" s="752">
        <v>3200000</v>
      </c>
      <c r="M1299" s="752">
        <v>0</v>
      </c>
      <c r="O1299" s="752">
        <f>L1299-M1299</f>
        <v>3200000</v>
      </c>
      <c r="P1299" s="752">
        <f>L1299+H1299</f>
        <v>3200000</v>
      </c>
      <c r="Q1299" s="808"/>
      <c r="R1299" s="809"/>
      <c r="S1299" s="863"/>
    </row>
    <row r="1300" spans="1:28">
      <c r="E1300" s="771"/>
      <c r="F1300" s="772"/>
      <c r="G1300" s="773" t="s">
        <v>4175</v>
      </c>
      <c r="H1300" s="774"/>
      <c r="I1300" s="774"/>
      <c r="J1300" s="775"/>
      <c r="K1300" s="774"/>
      <c r="L1300" s="776"/>
      <c r="M1300" s="776"/>
      <c r="N1300" s="777"/>
      <c r="O1300" s="776"/>
      <c r="P1300" s="776"/>
      <c r="Q1300" s="808"/>
      <c r="R1300" s="809"/>
      <c r="S1300" s="863"/>
    </row>
    <row r="1301" spans="1:28">
      <c r="E1301" s="771"/>
      <c r="F1301" s="771" t="s">
        <v>247</v>
      </c>
      <c r="G1301" s="780" t="s">
        <v>4695</v>
      </c>
      <c r="H1301" s="806"/>
      <c r="I1301" s="806"/>
      <c r="J1301" s="807"/>
      <c r="K1301" s="806"/>
      <c r="L1301" s="808">
        <v>3200000</v>
      </c>
      <c r="M1301" s="808"/>
      <c r="N1301" s="809"/>
      <c r="O1301" s="808"/>
      <c r="P1301" s="808"/>
      <c r="Q1301" s="808"/>
      <c r="R1301" s="809"/>
      <c r="S1301" s="863"/>
    </row>
    <row r="1302" spans="1:28" ht="15.75" thickBot="1">
      <c r="E1302" s="778"/>
      <c r="F1302" s="779">
        <v>13</v>
      </c>
      <c r="G1302" s="780" t="s">
        <v>4969</v>
      </c>
      <c r="H1302" s="781">
        <f t="shared" ref="H1302:K1302" si="240">SUM(H1299)</f>
        <v>0</v>
      </c>
      <c r="I1302" s="781">
        <f t="shared" si="240"/>
        <v>650000</v>
      </c>
      <c r="J1302" s="782" t="e">
        <f t="shared" si="240"/>
        <v>#DIV/0!</v>
      </c>
      <c r="K1302" s="781">
        <f t="shared" si="240"/>
        <v>-650000</v>
      </c>
      <c r="L1302" s="783">
        <v>0</v>
      </c>
      <c r="M1302" s="783">
        <f t="shared" ref="M1302" si="241">SUM(M1299)</f>
        <v>0</v>
      </c>
      <c r="N1302" s="784"/>
      <c r="O1302" s="783">
        <f>SUM(O1299)</f>
        <v>3200000</v>
      </c>
      <c r="P1302" s="783">
        <f>SUM(P1299)</f>
        <v>3200000</v>
      </c>
      <c r="Q1302" s="808"/>
      <c r="R1302" s="809"/>
      <c r="S1302" s="863"/>
    </row>
    <row r="1303" spans="1:28" ht="15.75" thickBot="1">
      <c r="G1303" s="785" t="s">
        <v>4176</v>
      </c>
      <c r="H1303" s="786">
        <f t="shared" ref="H1303:K1303" si="242">SUM(H1302)</f>
        <v>0</v>
      </c>
      <c r="I1303" s="786">
        <f t="shared" si="242"/>
        <v>650000</v>
      </c>
      <c r="J1303" s="787" t="e">
        <f t="shared" si="242"/>
        <v>#DIV/0!</v>
      </c>
      <c r="K1303" s="786">
        <f t="shared" si="242"/>
        <v>-650000</v>
      </c>
      <c r="L1303" s="788">
        <f>SUM(L1301:L1302)</f>
        <v>3200000</v>
      </c>
      <c r="M1303" s="788">
        <f t="shared" ref="M1303" si="243">SUM(M1302)</f>
        <v>0</v>
      </c>
      <c r="N1303" s="789"/>
      <c r="O1303" s="788">
        <f>SUM(O1302)</f>
        <v>3200000</v>
      </c>
      <c r="P1303" s="788">
        <f>SUM(P1302)</f>
        <v>3200000</v>
      </c>
      <c r="Q1303" s="808"/>
      <c r="R1303" s="809"/>
      <c r="S1303" s="863"/>
    </row>
    <row r="1304" spans="1:28">
      <c r="E1304" s="771"/>
      <c r="F1304" s="772"/>
      <c r="G1304" s="790" t="s">
        <v>5546</v>
      </c>
      <c r="H1304" s="791"/>
      <c r="I1304" s="792"/>
      <c r="J1304" s="793"/>
      <c r="K1304" s="792"/>
      <c r="L1304" s="794"/>
      <c r="M1304" s="795"/>
      <c r="N1304" s="796"/>
      <c r="O1304" s="795"/>
      <c r="P1304" s="795"/>
      <c r="Q1304" s="808"/>
      <c r="R1304" s="809"/>
      <c r="S1304" s="863"/>
    </row>
    <row r="1305" spans="1:28">
      <c r="E1305" s="778"/>
      <c r="F1305" s="771" t="s">
        <v>247</v>
      </c>
      <c r="G1305" s="780" t="s">
        <v>4695</v>
      </c>
      <c r="H1305" s="781">
        <f>H1302</f>
        <v>0</v>
      </c>
      <c r="I1305" s="781">
        <f t="shared" ref="I1305:K1305" si="244">I1302</f>
        <v>650000</v>
      </c>
      <c r="J1305" s="782" t="e">
        <f t="shared" si="244"/>
        <v>#DIV/0!</v>
      </c>
      <c r="K1305" s="781">
        <f t="shared" si="244"/>
        <v>-650000</v>
      </c>
      <c r="L1305" s="783">
        <f>L1301</f>
        <v>3200000</v>
      </c>
      <c r="M1305" s="783">
        <f t="shared" ref="M1305:P1305" si="245">M1302</f>
        <v>0</v>
      </c>
      <c r="N1305" s="784">
        <f t="shared" si="245"/>
        <v>0</v>
      </c>
      <c r="O1305" s="783">
        <f t="shared" si="245"/>
        <v>3200000</v>
      </c>
      <c r="P1305" s="783">
        <f t="shared" si="245"/>
        <v>3200000</v>
      </c>
      <c r="Q1305" s="808"/>
      <c r="R1305" s="809"/>
      <c r="S1305" s="863"/>
    </row>
    <row r="1306" spans="1:28">
      <c r="E1306" s="778"/>
      <c r="F1306" s="779">
        <v>13</v>
      </c>
      <c r="G1306" s="780" t="s">
        <v>4969</v>
      </c>
      <c r="H1306" s="781"/>
      <c r="I1306" s="781"/>
      <c r="J1306" s="782"/>
      <c r="K1306" s="781"/>
      <c r="L1306" s="783">
        <f>L1302</f>
        <v>0</v>
      </c>
      <c r="M1306" s="783"/>
      <c r="N1306" s="784"/>
      <c r="O1306" s="783"/>
      <c r="P1306" s="783"/>
      <c r="Q1306" s="808"/>
      <c r="R1306" s="809"/>
      <c r="S1306" s="863"/>
    </row>
    <row r="1307" spans="1:28" ht="15.75" thickBot="1">
      <c r="E1307" s="778"/>
      <c r="F1307" s="779"/>
      <c r="G1307" s="780"/>
      <c r="H1307" s="781"/>
      <c r="I1307" s="781"/>
      <c r="J1307" s="782"/>
      <c r="K1307" s="781"/>
      <c r="L1307" s="783"/>
      <c r="M1307" s="783"/>
      <c r="N1307" s="784"/>
      <c r="O1307" s="783"/>
      <c r="P1307" s="783"/>
      <c r="Q1307" s="808"/>
      <c r="R1307" s="809"/>
      <c r="S1307" s="863"/>
    </row>
    <row r="1308" spans="1:28" ht="15.75" thickBot="1">
      <c r="G1308" s="785" t="s">
        <v>5518</v>
      </c>
      <c r="H1308" s="786">
        <f>H1305</f>
        <v>0</v>
      </c>
      <c r="I1308" s="786">
        <f>I1305</f>
        <v>650000</v>
      </c>
      <c r="J1308" s="787" t="e">
        <f>J1305</f>
        <v>#DIV/0!</v>
      </c>
      <c r="K1308" s="786">
        <f>K1305</f>
        <v>-650000</v>
      </c>
      <c r="L1308" s="788">
        <f>SUM(L1305:L1306)</f>
        <v>3200000</v>
      </c>
      <c r="M1308" s="788">
        <f>M1305</f>
        <v>0</v>
      </c>
      <c r="N1308" s="789">
        <f>N1305</f>
        <v>0</v>
      </c>
      <c r="O1308" s="788">
        <f>O1305</f>
        <v>3200000</v>
      </c>
      <c r="P1308" s="788">
        <f>P1305</f>
        <v>3200000</v>
      </c>
      <c r="Q1308" s="808"/>
      <c r="R1308" s="809"/>
      <c r="S1308" s="863"/>
    </row>
    <row r="1309" spans="1:28">
      <c r="G1309" s="798"/>
      <c r="H1309" s="799"/>
      <c r="I1309" s="799"/>
      <c r="J1309" s="800"/>
      <c r="K1309" s="799"/>
      <c r="L1309" s="801"/>
      <c r="M1309" s="801"/>
      <c r="N1309" s="802"/>
      <c r="O1309" s="801"/>
      <c r="P1309" s="801"/>
      <c r="Q1309" s="808"/>
      <c r="R1309" s="809"/>
      <c r="S1309" s="863"/>
    </row>
    <row r="1310" spans="1:28" hidden="1">
      <c r="G1310" s="798"/>
      <c r="H1310" s="799"/>
      <c r="I1310" s="799"/>
      <c r="J1310" s="800"/>
      <c r="K1310" s="799"/>
      <c r="L1310" s="801"/>
      <c r="M1310" s="801"/>
      <c r="N1310" s="802"/>
      <c r="O1310" s="801"/>
      <c r="P1310" s="801"/>
      <c r="Q1310" s="808"/>
      <c r="R1310" s="809"/>
      <c r="S1310" s="863"/>
    </row>
    <row r="1311" spans="1:28">
      <c r="A1311" s="84"/>
      <c r="B1311" s="84"/>
      <c r="E1311" s="771"/>
      <c r="F1311" s="772"/>
      <c r="G1311" s="805" t="s">
        <v>4164</v>
      </c>
      <c r="H1311" s="806"/>
      <c r="I1311" s="806"/>
      <c r="J1311" s="807"/>
      <c r="K1311" s="806"/>
      <c r="L1311" s="808"/>
      <c r="M1311" s="808"/>
      <c r="N1311" s="809"/>
      <c r="O1311" s="808"/>
      <c r="P1311" s="808"/>
      <c r="Q1311" s="808"/>
      <c r="R1311" s="809"/>
      <c r="S1311" s="863"/>
    </row>
    <row r="1312" spans="1:28">
      <c r="A1312" s="84"/>
      <c r="B1312" s="84"/>
      <c r="E1312" s="778"/>
      <c r="F1312" s="779" t="s">
        <v>235</v>
      </c>
      <c r="G1312" s="780" t="s">
        <v>236</v>
      </c>
      <c r="H1312" s="781">
        <f>H1242+H1252</f>
        <v>4600000</v>
      </c>
      <c r="I1312" s="781">
        <f>I1288+I1298+I1308</f>
        <v>650000</v>
      </c>
      <c r="J1312" s="782">
        <f>J1288</f>
        <v>0</v>
      </c>
      <c r="K1312" s="781">
        <f>H1312-I1312</f>
        <v>3950000</v>
      </c>
      <c r="L1312" s="783">
        <v>0</v>
      </c>
      <c r="M1312" s="783">
        <f>M1288</f>
        <v>0</v>
      </c>
      <c r="N1312" s="784"/>
      <c r="O1312" s="783">
        <f>O1288</f>
        <v>0</v>
      </c>
      <c r="P1312" s="783">
        <f>H1312</f>
        <v>4600000</v>
      </c>
      <c r="Q1312" s="783">
        <f>I1312+M1312</f>
        <v>650000</v>
      </c>
      <c r="R1312" s="784">
        <f t="shared" ref="R1312:S1312" si="246">R1257</f>
        <v>0.21666666666666667</v>
      </c>
      <c r="S1312" s="783">
        <f t="shared" si="246"/>
        <v>2350000</v>
      </c>
      <c r="AB1312" s="84">
        <f t="shared" si="215"/>
        <v>0</v>
      </c>
    </row>
    <row r="1313" spans="1:31" ht="15.75" thickBot="1">
      <c r="A1313" s="84"/>
      <c r="B1313" s="84"/>
      <c r="E1313" s="778"/>
      <c r="F1313" s="771" t="s">
        <v>247</v>
      </c>
      <c r="G1313" s="780" t="s">
        <v>4695</v>
      </c>
      <c r="H1313" s="781"/>
      <c r="I1313" s="781"/>
      <c r="J1313" s="782"/>
      <c r="K1313" s="781"/>
      <c r="L1313" s="783">
        <f>L1264+L1276+L1288+L1301</f>
        <v>48451396</v>
      </c>
      <c r="M1313" s="783"/>
      <c r="N1313" s="784"/>
      <c r="O1313" s="783"/>
      <c r="P1313" s="783">
        <f>L1313</f>
        <v>48451396</v>
      </c>
      <c r="Q1313" s="783"/>
      <c r="R1313" s="784"/>
      <c r="S1313" s="783"/>
    </row>
    <row r="1314" spans="1:31" ht="15.75" thickBot="1">
      <c r="A1314" s="84"/>
      <c r="B1314" s="84"/>
      <c r="E1314" s="778"/>
      <c r="F1314" s="779">
        <v>13</v>
      </c>
      <c r="G1314" s="780" t="s">
        <v>4969</v>
      </c>
      <c r="H1314" s="781">
        <v>0</v>
      </c>
      <c r="I1314" s="781">
        <v>0</v>
      </c>
      <c r="J1314" s="782"/>
      <c r="K1314" s="781">
        <v>0</v>
      </c>
      <c r="L1314" s="783">
        <f>L1265+L1277+L1289</f>
        <v>5032940</v>
      </c>
      <c r="M1314" s="783" t="e">
        <f>#REF!</f>
        <v>#REF!</v>
      </c>
      <c r="N1314" s="784" t="e">
        <f>M1314/L1314</f>
        <v>#REF!</v>
      </c>
      <c r="O1314" s="783" t="e">
        <f>L1314-M1314</f>
        <v>#REF!</v>
      </c>
      <c r="P1314" s="783">
        <f>L1314</f>
        <v>5032940</v>
      </c>
      <c r="Q1314" s="788">
        <f>Q1312</f>
        <v>650000</v>
      </c>
      <c r="R1314" s="789">
        <f>R1312</f>
        <v>0.21666666666666667</v>
      </c>
      <c r="S1314" s="788">
        <f>S1312</f>
        <v>2350000</v>
      </c>
      <c r="AB1314" s="84">
        <f t="shared" si="215"/>
        <v>0</v>
      </c>
    </row>
    <row r="1315" spans="1:31" ht="15.75" thickBot="1">
      <c r="G1315" s="785" t="s">
        <v>4165</v>
      </c>
      <c r="H1315" s="786">
        <f>SUM(H1312)</f>
        <v>4600000</v>
      </c>
      <c r="I1315" s="786">
        <f>SUM(I1312)</f>
        <v>650000</v>
      </c>
      <c r="J1315" s="787">
        <f>SUM(J1312)</f>
        <v>0</v>
      </c>
      <c r="K1315" s="786">
        <f>SUM(K1312)</f>
        <v>3950000</v>
      </c>
      <c r="L1315" s="788">
        <f>L1313+L1314</f>
        <v>53484336</v>
      </c>
      <c r="M1315" s="788">
        <f>M1312</f>
        <v>0</v>
      </c>
      <c r="N1315" s="789"/>
      <c r="O1315" s="788">
        <f>L1315-M1315</f>
        <v>53484336</v>
      </c>
      <c r="P1315" s="788">
        <f>H1315+L1315</f>
        <v>58084336</v>
      </c>
      <c r="Q1315" s="801"/>
      <c r="R1315" s="802"/>
      <c r="S1315" s="801"/>
      <c r="AB1315" s="84">
        <f t="shared" si="215"/>
        <v>0</v>
      </c>
    </row>
    <row r="1316" spans="1:31">
      <c r="G1316" s="798"/>
      <c r="H1316" s="799"/>
      <c r="I1316" s="799"/>
      <c r="J1316" s="800"/>
      <c r="K1316" s="799"/>
      <c r="L1316" s="801"/>
      <c r="M1316" s="801"/>
      <c r="N1316" s="802"/>
      <c r="O1316" s="801"/>
      <c r="P1316" s="801"/>
      <c r="Q1316" s="801"/>
      <c r="R1316" s="802"/>
      <c r="S1316" s="801"/>
    </row>
    <row r="1317" spans="1:31" ht="28.5">
      <c r="C1317" s="748" t="s">
        <v>3599</v>
      </c>
      <c r="G1317" s="852" t="s">
        <v>4922</v>
      </c>
      <c r="H1317" s="799"/>
      <c r="I1317" s="799"/>
      <c r="J1317" s="800"/>
      <c r="K1317" s="799"/>
      <c r="L1317" s="801"/>
      <c r="M1317" s="801"/>
      <c r="N1317" s="802"/>
      <c r="O1317" s="801"/>
      <c r="P1317" s="801"/>
      <c r="Q1317" s="801"/>
      <c r="R1317" s="802"/>
      <c r="S1317" s="801"/>
      <c r="AB1317" s="84">
        <f t="shared" si="215"/>
        <v>0</v>
      </c>
    </row>
    <row r="1318" spans="1:31" ht="28.5">
      <c r="C1318" s="748" t="s">
        <v>4067</v>
      </c>
      <c r="D1318" s="757"/>
      <c r="G1318" s="978" t="s">
        <v>4068</v>
      </c>
      <c r="AB1318" s="84">
        <f t="shared" si="215"/>
        <v>0</v>
      </c>
    </row>
    <row r="1319" spans="1:31" ht="21" customHeight="1">
      <c r="C1319" s="748"/>
      <c r="D1319" s="765">
        <v>810</v>
      </c>
      <c r="E1319" s="766"/>
      <c r="F1319" s="765"/>
      <c r="G1319" s="767" t="s">
        <v>207</v>
      </c>
      <c r="H1319" s="781"/>
      <c r="I1319" s="781"/>
      <c r="J1319" s="782"/>
      <c r="K1319" s="781"/>
      <c r="L1319" s="783"/>
      <c r="M1319" s="783"/>
      <c r="N1319" s="784"/>
      <c r="O1319" s="783"/>
      <c r="P1319" s="783"/>
      <c r="Q1319" s="783"/>
      <c r="R1319" s="784"/>
      <c r="S1319" s="783"/>
      <c r="AB1319" s="84">
        <f t="shared" si="215"/>
        <v>0</v>
      </c>
    </row>
    <row r="1320" spans="1:31" ht="15.75" thickBot="1">
      <c r="E1320" s="747" t="s">
        <v>5119</v>
      </c>
      <c r="F1320" s="769">
        <v>481</v>
      </c>
      <c r="G1320" s="859" t="s">
        <v>4124</v>
      </c>
      <c r="H1320" s="750">
        <v>12100000</v>
      </c>
      <c r="I1320" s="750">
        <v>7886683.46</v>
      </c>
      <c r="J1320" s="751">
        <f>I1320/H1320</f>
        <v>0.65179202148760329</v>
      </c>
      <c r="K1320" s="750">
        <f>H1320-I1320</f>
        <v>4213316.54</v>
      </c>
      <c r="L1320" s="752">
        <v>0</v>
      </c>
      <c r="M1320" s="752">
        <v>0</v>
      </c>
      <c r="O1320" s="752">
        <f>L1320-M1320</f>
        <v>0</v>
      </c>
      <c r="P1320" s="752">
        <f>L1320+H1320</f>
        <v>12100000</v>
      </c>
      <c r="Q1320" s="752">
        <f>M1320+I1320</f>
        <v>7886683.46</v>
      </c>
      <c r="R1320" s="753">
        <f>Q1320/P1320</f>
        <v>0.65179202148760329</v>
      </c>
      <c r="S1320" s="752">
        <f>P1320-Q1320</f>
        <v>4213316.54</v>
      </c>
      <c r="Z1320" s="813">
        <f>H1320-X1320+Y1320</f>
        <v>12100000</v>
      </c>
      <c r="AA1320" s="814">
        <v>12760838</v>
      </c>
      <c r="AB1320" s="84">
        <f t="shared" si="215"/>
        <v>-660838</v>
      </c>
      <c r="AE1320" s="84">
        <f>H1320-AA1320</f>
        <v>-660838</v>
      </c>
    </row>
    <row r="1321" spans="1:31">
      <c r="A1321" s="84"/>
      <c r="B1321" s="84"/>
      <c r="E1321" s="771"/>
      <c r="F1321" s="772"/>
      <c r="G1321" s="773" t="s">
        <v>4923</v>
      </c>
      <c r="H1321" s="774"/>
      <c r="I1321" s="774"/>
      <c r="J1321" s="775"/>
      <c r="K1321" s="774"/>
      <c r="L1321" s="776"/>
      <c r="M1321" s="776"/>
      <c r="N1321" s="777"/>
      <c r="O1321" s="776"/>
      <c r="P1321" s="776"/>
      <c r="Q1321" s="776"/>
      <c r="R1321" s="777"/>
      <c r="S1321" s="860"/>
      <c r="AB1321" s="84">
        <f t="shared" si="215"/>
        <v>0</v>
      </c>
    </row>
    <row r="1322" spans="1:31" ht="15.75" thickBot="1">
      <c r="A1322" s="84"/>
      <c r="B1322" s="84"/>
      <c r="E1322" s="778"/>
      <c r="F1322" s="779" t="s">
        <v>235</v>
      </c>
      <c r="G1322" s="780" t="s">
        <v>236</v>
      </c>
      <c r="H1322" s="781">
        <f t="shared" ref="H1322:M1322" si="247">SUM(H1320)</f>
        <v>12100000</v>
      </c>
      <c r="I1322" s="781">
        <f t="shared" si="247"/>
        <v>7886683.46</v>
      </c>
      <c r="J1322" s="782">
        <f t="shared" si="247"/>
        <v>0.65179202148760329</v>
      </c>
      <c r="K1322" s="781">
        <f t="shared" si="247"/>
        <v>4213316.54</v>
      </c>
      <c r="L1322" s="783">
        <f t="shared" si="247"/>
        <v>0</v>
      </c>
      <c r="M1322" s="783">
        <f t="shared" si="247"/>
        <v>0</v>
      </c>
      <c r="N1322" s="784"/>
      <c r="O1322" s="783">
        <f>SUM(O1320)</f>
        <v>0</v>
      </c>
      <c r="P1322" s="783">
        <f>SUM(P1320)</f>
        <v>12100000</v>
      </c>
      <c r="Q1322" s="783">
        <f>SUM(Q1320)</f>
        <v>7886683.46</v>
      </c>
      <c r="R1322" s="784">
        <f>SUM(R1320)</f>
        <v>0.65179202148760329</v>
      </c>
      <c r="S1322" s="783">
        <f>SUM(S1320)</f>
        <v>4213316.54</v>
      </c>
      <c r="AB1322" s="84">
        <f t="shared" si="215"/>
        <v>0</v>
      </c>
    </row>
    <row r="1323" spans="1:31" ht="15.75" thickBot="1">
      <c r="A1323" s="84"/>
      <c r="B1323" s="84"/>
      <c r="G1323" s="785" t="s">
        <v>4924</v>
      </c>
      <c r="H1323" s="786">
        <f t="shared" ref="H1323:M1323" si="248">SUM(H1322)</f>
        <v>12100000</v>
      </c>
      <c r="I1323" s="786">
        <f t="shared" si="248"/>
        <v>7886683.46</v>
      </c>
      <c r="J1323" s="787">
        <f t="shared" si="248"/>
        <v>0.65179202148760329</v>
      </c>
      <c r="K1323" s="786">
        <f t="shared" si="248"/>
        <v>4213316.54</v>
      </c>
      <c r="L1323" s="788">
        <f t="shared" si="248"/>
        <v>0</v>
      </c>
      <c r="M1323" s="788">
        <f t="shared" si="248"/>
        <v>0</v>
      </c>
      <c r="N1323" s="789"/>
      <c r="O1323" s="788">
        <f>SUM(O1322)</f>
        <v>0</v>
      </c>
      <c r="P1323" s="788">
        <f>SUM(P1322)</f>
        <v>12100000</v>
      </c>
      <c r="Q1323" s="788">
        <f>SUM(Q1322)</f>
        <v>7886683.46</v>
      </c>
      <c r="R1323" s="789">
        <f>SUM(R1322)</f>
        <v>0.65179202148760329</v>
      </c>
      <c r="S1323" s="788">
        <f>SUM(S1322)</f>
        <v>4213316.54</v>
      </c>
      <c r="AB1323" s="84">
        <f t="shared" si="215"/>
        <v>0</v>
      </c>
    </row>
    <row r="1324" spans="1:31" ht="28.5" collapsed="1">
      <c r="A1324" s="84"/>
      <c r="B1324" s="84"/>
      <c r="E1324" s="771"/>
      <c r="F1324" s="772"/>
      <c r="G1324" s="790" t="s">
        <v>5335</v>
      </c>
      <c r="H1324" s="791"/>
      <c r="I1324" s="792"/>
      <c r="J1324" s="793"/>
      <c r="K1324" s="792"/>
      <c r="L1324" s="794"/>
      <c r="M1324" s="795"/>
      <c r="N1324" s="796"/>
      <c r="O1324" s="795"/>
      <c r="P1324" s="795"/>
      <c r="Q1324" s="795"/>
      <c r="R1324" s="796"/>
      <c r="S1324" s="861"/>
      <c r="AB1324" s="84">
        <f t="shared" ref="AB1324:AB1395" si="249">Z1324-AA1324</f>
        <v>0</v>
      </c>
    </row>
    <row r="1325" spans="1:31" ht="15.75" thickBot="1">
      <c r="A1325" s="84"/>
      <c r="B1325" s="84"/>
      <c r="E1325" s="778"/>
      <c r="F1325" s="779" t="s">
        <v>235</v>
      </c>
      <c r="G1325" s="780" t="s">
        <v>236</v>
      </c>
      <c r="H1325" s="781">
        <f t="shared" ref="H1325:M1325" si="250">SUM(H1322)</f>
        <v>12100000</v>
      </c>
      <c r="I1325" s="781">
        <f t="shared" si="250"/>
        <v>7886683.46</v>
      </c>
      <c r="J1325" s="782">
        <f t="shared" si="250"/>
        <v>0.65179202148760329</v>
      </c>
      <c r="K1325" s="781">
        <f t="shared" si="250"/>
        <v>4213316.54</v>
      </c>
      <c r="L1325" s="783">
        <f t="shared" si="250"/>
        <v>0</v>
      </c>
      <c r="M1325" s="783">
        <f t="shared" si="250"/>
        <v>0</v>
      </c>
      <c r="N1325" s="784"/>
      <c r="O1325" s="783">
        <f>SUM(O1322)</f>
        <v>0</v>
      </c>
      <c r="P1325" s="783">
        <f>SUM(P1322)</f>
        <v>12100000</v>
      </c>
      <c r="Q1325" s="783">
        <f>SUM(Q1322)</f>
        <v>7886683.46</v>
      </c>
      <c r="R1325" s="784">
        <f>SUM(R1322)</f>
        <v>0.65179202148760329</v>
      </c>
      <c r="S1325" s="783">
        <f>SUM(S1322)</f>
        <v>4213316.54</v>
      </c>
      <c r="AB1325" s="84">
        <f t="shared" si="249"/>
        <v>0</v>
      </c>
    </row>
    <row r="1326" spans="1:31" ht="15.75" collapsed="1" thickBot="1">
      <c r="A1326" s="84"/>
      <c r="B1326" s="84"/>
      <c r="G1326" s="785" t="s">
        <v>4925</v>
      </c>
      <c r="H1326" s="786">
        <f t="shared" ref="H1326:M1326" si="251">SUM(H1325)</f>
        <v>12100000</v>
      </c>
      <c r="I1326" s="786">
        <f t="shared" si="251"/>
        <v>7886683.46</v>
      </c>
      <c r="J1326" s="787">
        <f t="shared" si="251"/>
        <v>0.65179202148760329</v>
      </c>
      <c r="K1326" s="786">
        <f t="shared" si="251"/>
        <v>4213316.54</v>
      </c>
      <c r="L1326" s="788">
        <f t="shared" si="251"/>
        <v>0</v>
      </c>
      <c r="M1326" s="788">
        <f t="shared" si="251"/>
        <v>0</v>
      </c>
      <c r="N1326" s="789"/>
      <c r="O1326" s="788">
        <f>SUM(O1325)</f>
        <v>0</v>
      </c>
      <c r="P1326" s="788">
        <f>SUM(P1325)</f>
        <v>12100000</v>
      </c>
      <c r="Q1326" s="788">
        <f>SUM(Q1325)</f>
        <v>7886683.46</v>
      </c>
      <c r="R1326" s="789">
        <f>SUM(R1325)</f>
        <v>0.65179202148760329</v>
      </c>
      <c r="S1326" s="788">
        <f>SUM(S1325)</f>
        <v>4213316.54</v>
      </c>
      <c r="AB1326" s="84">
        <f t="shared" si="249"/>
        <v>0</v>
      </c>
    </row>
    <row r="1327" spans="1:31">
      <c r="A1327" s="84"/>
      <c r="B1327" s="84"/>
      <c r="G1327" s="798"/>
      <c r="H1327" s="799"/>
      <c r="I1327" s="799"/>
      <c r="J1327" s="800"/>
      <c r="K1327" s="799"/>
      <c r="L1327" s="801"/>
      <c r="M1327" s="801"/>
      <c r="N1327" s="802"/>
      <c r="O1327" s="801"/>
      <c r="P1327" s="801"/>
      <c r="Q1327" s="801"/>
      <c r="R1327" s="802"/>
      <c r="S1327" s="801"/>
      <c r="AB1327" s="84">
        <f t="shared" si="249"/>
        <v>0</v>
      </c>
    </row>
    <row r="1328" spans="1:31" ht="20.25" hidden="1" customHeight="1">
      <c r="A1328" s="84"/>
      <c r="B1328" s="84"/>
      <c r="C1328" s="748" t="s">
        <v>4069</v>
      </c>
      <c r="D1328" s="757"/>
      <c r="G1328" s="978" t="s">
        <v>5076</v>
      </c>
      <c r="AB1328" s="84">
        <f t="shared" si="249"/>
        <v>0</v>
      </c>
    </row>
    <row r="1329" spans="1:31" ht="21" hidden="1" customHeight="1">
      <c r="A1329" s="84"/>
      <c r="B1329" s="84"/>
      <c r="C1329" s="748"/>
      <c r="D1329" s="765">
        <v>810</v>
      </c>
      <c r="E1329" s="766"/>
      <c r="F1329" s="765"/>
      <c r="G1329" s="767" t="s">
        <v>207</v>
      </c>
      <c r="H1329" s="781"/>
      <c r="I1329" s="781"/>
      <c r="J1329" s="782"/>
      <c r="K1329" s="781"/>
      <c r="L1329" s="783"/>
      <c r="M1329" s="783"/>
      <c r="N1329" s="784"/>
      <c r="O1329" s="783"/>
      <c r="P1329" s="783"/>
      <c r="Q1329" s="783"/>
      <c r="R1329" s="784"/>
      <c r="S1329" s="783"/>
      <c r="AB1329" s="84">
        <f t="shared" si="249"/>
        <v>0</v>
      </c>
    </row>
    <row r="1330" spans="1:31" ht="15.75" hidden="1" thickBot="1">
      <c r="A1330" s="84"/>
      <c r="B1330" s="84"/>
      <c r="E1330" s="747" t="s">
        <v>5333</v>
      </c>
      <c r="F1330" s="769">
        <v>424</v>
      </c>
      <c r="G1330" s="859" t="s">
        <v>3781</v>
      </c>
      <c r="H1330" s="750">
        <v>0</v>
      </c>
      <c r="I1330" s="750">
        <v>287489.70999999996</v>
      </c>
      <c r="J1330" s="751" t="e">
        <f>I1330/H1330</f>
        <v>#DIV/0!</v>
      </c>
      <c r="K1330" s="750">
        <f>H1330-I1330</f>
        <v>-287489.70999999996</v>
      </c>
      <c r="L1330" s="752">
        <v>0</v>
      </c>
      <c r="M1330" s="752">
        <v>0</v>
      </c>
      <c r="O1330" s="752">
        <f>L1330-M1330</f>
        <v>0</v>
      </c>
      <c r="P1330" s="752">
        <f>L1330+H1330</f>
        <v>0</v>
      </c>
      <c r="Q1330" s="752">
        <f>M1330+I1330</f>
        <v>287489.70999999996</v>
      </c>
      <c r="R1330" s="753" t="e">
        <f>Q1330/P1330</f>
        <v>#DIV/0!</v>
      </c>
      <c r="S1330" s="752">
        <f>P1330-Q1330</f>
        <v>-287489.70999999996</v>
      </c>
      <c r="V1330" s="203">
        <f>70000+253164.64</f>
        <v>323164.64</v>
      </c>
      <c r="W1330" s="203">
        <f>H1330-V1330</f>
        <v>-323164.64</v>
      </c>
      <c r="X1330" s="816">
        <v>150000</v>
      </c>
      <c r="Z1330" s="813">
        <f>H1330-X1330+Y1330</f>
        <v>-150000</v>
      </c>
      <c r="AA1330" s="814">
        <v>475000</v>
      </c>
      <c r="AB1330" s="84">
        <f t="shared" si="249"/>
        <v>-625000</v>
      </c>
      <c r="AE1330" s="84">
        <f>H1330-AA1330</f>
        <v>-475000</v>
      </c>
    </row>
    <row r="1331" spans="1:31" hidden="1">
      <c r="A1331" s="84"/>
      <c r="B1331" s="84"/>
      <c r="E1331" s="771"/>
      <c r="F1331" s="772"/>
      <c r="G1331" s="773" t="s">
        <v>4923</v>
      </c>
      <c r="H1331" s="774"/>
      <c r="I1331" s="774"/>
      <c r="J1331" s="775"/>
      <c r="K1331" s="774"/>
      <c r="L1331" s="776"/>
      <c r="M1331" s="776"/>
      <c r="N1331" s="777"/>
      <c r="O1331" s="776"/>
      <c r="P1331" s="776"/>
      <c r="Q1331" s="776"/>
      <c r="R1331" s="777"/>
      <c r="S1331" s="860"/>
      <c r="AB1331" s="84">
        <f t="shared" si="249"/>
        <v>0</v>
      </c>
    </row>
    <row r="1332" spans="1:31" ht="15.75" hidden="1" thickBot="1">
      <c r="A1332" s="84"/>
      <c r="B1332" s="84"/>
      <c r="E1332" s="778"/>
      <c r="F1332" s="779" t="s">
        <v>235</v>
      </c>
      <c r="G1332" s="780" t="s">
        <v>236</v>
      </c>
      <c r="H1332" s="781">
        <f t="shared" ref="H1332:M1332" si="252">SUM(H1330)</f>
        <v>0</v>
      </c>
      <c r="I1332" s="781">
        <f t="shared" si="252"/>
        <v>287489.70999999996</v>
      </c>
      <c r="J1332" s="782" t="e">
        <f t="shared" si="252"/>
        <v>#DIV/0!</v>
      </c>
      <c r="K1332" s="781">
        <f t="shared" si="252"/>
        <v>-287489.70999999996</v>
      </c>
      <c r="L1332" s="783">
        <f t="shared" si="252"/>
        <v>0</v>
      </c>
      <c r="M1332" s="783">
        <f t="shared" si="252"/>
        <v>0</v>
      </c>
      <c r="N1332" s="784"/>
      <c r="O1332" s="783">
        <f>SUM(O1330)</f>
        <v>0</v>
      </c>
      <c r="P1332" s="783">
        <f>SUM(P1330)</f>
        <v>0</v>
      </c>
      <c r="Q1332" s="783">
        <f>SUM(Q1330)</f>
        <v>287489.70999999996</v>
      </c>
      <c r="R1332" s="784" t="e">
        <f>SUM(R1330)</f>
        <v>#DIV/0!</v>
      </c>
      <c r="S1332" s="783">
        <f>SUM(S1330)</f>
        <v>-287489.70999999996</v>
      </c>
      <c r="AB1332" s="84">
        <f t="shared" si="249"/>
        <v>0</v>
      </c>
    </row>
    <row r="1333" spans="1:31" ht="15.75" hidden="1" thickBot="1">
      <c r="A1333" s="84"/>
      <c r="B1333" s="84"/>
      <c r="G1333" s="785" t="s">
        <v>4924</v>
      </c>
      <c r="H1333" s="786">
        <f t="shared" ref="H1333:M1333" si="253">SUM(H1332)</f>
        <v>0</v>
      </c>
      <c r="I1333" s="786">
        <f t="shared" si="253"/>
        <v>287489.70999999996</v>
      </c>
      <c r="J1333" s="787" t="e">
        <f t="shared" si="253"/>
        <v>#DIV/0!</v>
      </c>
      <c r="K1333" s="786">
        <f t="shared" si="253"/>
        <v>-287489.70999999996</v>
      </c>
      <c r="L1333" s="788">
        <f t="shared" si="253"/>
        <v>0</v>
      </c>
      <c r="M1333" s="788">
        <f t="shared" si="253"/>
        <v>0</v>
      </c>
      <c r="N1333" s="789"/>
      <c r="O1333" s="788">
        <f>SUM(O1332)</f>
        <v>0</v>
      </c>
      <c r="P1333" s="788">
        <f>SUM(P1332)</f>
        <v>0</v>
      </c>
      <c r="Q1333" s="788">
        <f>SUM(Q1332)</f>
        <v>287489.70999999996</v>
      </c>
      <c r="R1333" s="789" t="e">
        <f>SUM(R1332)</f>
        <v>#DIV/0!</v>
      </c>
      <c r="S1333" s="788">
        <f>SUM(S1332)</f>
        <v>-287489.70999999996</v>
      </c>
      <c r="AB1333" s="84">
        <f t="shared" si="249"/>
        <v>0</v>
      </c>
    </row>
    <row r="1334" spans="1:31" ht="28.5" hidden="1" collapsed="1">
      <c r="A1334" s="84"/>
      <c r="B1334" s="84"/>
      <c r="E1334" s="771"/>
      <c r="F1334" s="772"/>
      <c r="G1334" s="790" t="s">
        <v>5074</v>
      </c>
      <c r="H1334" s="791"/>
      <c r="I1334" s="792"/>
      <c r="J1334" s="793"/>
      <c r="K1334" s="792"/>
      <c r="L1334" s="794"/>
      <c r="M1334" s="795"/>
      <c r="N1334" s="796"/>
      <c r="O1334" s="795"/>
      <c r="P1334" s="795"/>
      <c r="Q1334" s="795"/>
      <c r="R1334" s="796"/>
      <c r="S1334" s="861"/>
      <c r="AB1334" s="84">
        <f t="shared" si="249"/>
        <v>0</v>
      </c>
    </row>
    <row r="1335" spans="1:31" ht="15.75" hidden="1" thickBot="1">
      <c r="A1335" s="84"/>
      <c r="B1335" s="84"/>
      <c r="E1335" s="778"/>
      <c r="F1335" s="779" t="s">
        <v>235</v>
      </c>
      <c r="G1335" s="780" t="s">
        <v>236</v>
      </c>
      <c r="H1335" s="781">
        <f t="shared" ref="H1335:M1335" si="254">SUM(H1332)</f>
        <v>0</v>
      </c>
      <c r="I1335" s="781">
        <f t="shared" si="254"/>
        <v>287489.70999999996</v>
      </c>
      <c r="J1335" s="782" t="e">
        <f t="shared" si="254"/>
        <v>#DIV/0!</v>
      </c>
      <c r="K1335" s="781">
        <f t="shared" si="254"/>
        <v>-287489.70999999996</v>
      </c>
      <c r="L1335" s="783">
        <f t="shared" si="254"/>
        <v>0</v>
      </c>
      <c r="M1335" s="783">
        <f t="shared" si="254"/>
        <v>0</v>
      </c>
      <c r="N1335" s="784"/>
      <c r="O1335" s="783">
        <f>SUM(O1332)</f>
        <v>0</v>
      </c>
      <c r="P1335" s="783">
        <f>SUM(P1332)</f>
        <v>0</v>
      </c>
      <c r="Q1335" s="783">
        <f>SUM(Q1332)</f>
        <v>287489.70999999996</v>
      </c>
      <c r="R1335" s="784" t="e">
        <f>SUM(R1332)</f>
        <v>#DIV/0!</v>
      </c>
      <c r="S1335" s="783">
        <f>SUM(S1332)</f>
        <v>-287489.70999999996</v>
      </c>
      <c r="AB1335" s="84">
        <f t="shared" si="249"/>
        <v>0</v>
      </c>
    </row>
    <row r="1336" spans="1:31" ht="15.75" hidden="1" collapsed="1" thickBot="1">
      <c r="A1336" s="84"/>
      <c r="B1336" s="84"/>
      <c r="G1336" s="785" t="s">
        <v>5075</v>
      </c>
      <c r="H1336" s="786">
        <f t="shared" ref="H1336:M1336" si="255">SUM(H1335)</f>
        <v>0</v>
      </c>
      <c r="I1336" s="786">
        <f t="shared" si="255"/>
        <v>287489.70999999996</v>
      </c>
      <c r="J1336" s="787" t="e">
        <f t="shared" si="255"/>
        <v>#DIV/0!</v>
      </c>
      <c r="K1336" s="786">
        <f t="shared" si="255"/>
        <v>-287489.70999999996</v>
      </c>
      <c r="L1336" s="788">
        <f t="shared" si="255"/>
        <v>0</v>
      </c>
      <c r="M1336" s="788">
        <f t="shared" si="255"/>
        <v>0</v>
      </c>
      <c r="N1336" s="789"/>
      <c r="O1336" s="788">
        <f>SUM(O1335)</f>
        <v>0</v>
      </c>
      <c r="P1336" s="788">
        <f>SUM(P1335)</f>
        <v>0</v>
      </c>
      <c r="Q1336" s="788">
        <f>SUM(Q1335)</f>
        <v>287489.70999999996</v>
      </c>
      <c r="R1336" s="789" t="e">
        <f>SUM(R1335)</f>
        <v>#DIV/0!</v>
      </c>
      <c r="S1336" s="788">
        <f>SUM(S1335)</f>
        <v>-287489.70999999996</v>
      </c>
      <c r="AB1336" s="84">
        <f t="shared" si="249"/>
        <v>0</v>
      </c>
    </row>
    <row r="1337" spans="1:31" hidden="1">
      <c r="A1337" s="84"/>
      <c r="B1337" s="84"/>
      <c r="G1337" s="798"/>
      <c r="H1337" s="799"/>
      <c r="I1337" s="799"/>
      <c r="J1337" s="800"/>
      <c r="K1337" s="799"/>
      <c r="L1337" s="801"/>
      <c r="M1337" s="801"/>
      <c r="N1337" s="802"/>
      <c r="O1337" s="801"/>
      <c r="P1337" s="801"/>
      <c r="Q1337" s="801"/>
      <c r="R1337" s="802"/>
      <c r="S1337" s="801"/>
      <c r="AB1337" s="84">
        <f t="shared" si="249"/>
        <v>0</v>
      </c>
    </row>
    <row r="1338" spans="1:31" ht="29.25" hidden="1" customHeight="1">
      <c r="A1338" s="84"/>
      <c r="B1338" s="84"/>
      <c r="C1338" s="748" t="s">
        <v>4571</v>
      </c>
      <c r="D1338" s="757"/>
      <c r="G1338" s="978" t="s">
        <v>5390</v>
      </c>
      <c r="AB1338" s="84">
        <f t="shared" ref="AB1338:AB1346" si="256">Z1338-AA1338</f>
        <v>0</v>
      </c>
    </row>
    <row r="1339" spans="1:31" ht="21" hidden="1" customHeight="1">
      <c r="A1339" s="84"/>
      <c r="B1339" s="84"/>
      <c r="C1339" s="748"/>
      <c r="D1339" s="765">
        <v>810</v>
      </c>
      <c r="E1339" s="766"/>
      <c r="F1339" s="765"/>
      <c r="G1339" s="767" t="s">
        <v>207</v>
      </c>
      <c r="H1339" s="781"/>
      <c r="I1339" s="781"/>
      <c r="J1339" s="782"/>
      <c r="K1339" s="781"/>
      <c r="L1339" s="783"/>
      <c r="M1339" s="783"/>
      <c r="N1339" s="784"/>
      <c r="O1339" s="783"/>
      <c r="P1339" s="783"/>
      <c r="Q1339" s="783"/>
      <c r="R1339" s="784"/>
      <c r="S1339" s="783"/>
      <c r="AB1339" s="84">
        <f t="shared" si="256"/>
        <v>0</v>
      </c>
    </row>
    <row r="1340" spans="1:31" ht="15.75" hidden="1" thickBot="1">
      <c r="A1340" s="84"/>
      <c r="B1340" s="84"/>
      <c r="E1340" s="747" t="s">
        <v>5122</v>
      </c>
      <c r="F1340" s="769">
        <v>511</v>
      </c>
      <c r="G1340" s="859" t="s">
        <v>3781</v>
      </c>
      <c r="H1340" s="750">
        <v>0</v>
      </c>
      <c r="I1340" s="750">
        <v>0</v>
      </c>
      <c r="K1340" s="750">
        <f>H1340-I1340</f>
        <v>0</v>
      </c>
      <c r="L1340" s="752">
        <v>0</v>
      </c>
      <c r="M1340" s="752">
        <v>0</v>
      </c>
      <c r="O1340" s="752">
        <f>L1340-M1340</f>
        <v>0</v>
      </c>
      <c r="P1340" s="752">
        <f>L1340+H1340</f>
        <v>0</v>
      </c>
      <c r="Q1340" s="752">
        <f>M1340+I1340</f>
        <v>0</v>
      </c>
      <c r="S1340" s="752">
        <f>P1340-Q1340</f>
        <v>0</v>
      </c>
      <c r="V1340" s="203">
        <f>70000+253164.64</f>
        <v>323164.64</v>
      </c>
      <c r="W1340" s="203">
        <f>H1340-V1340</f>
        <v>-323164.64</v>
      </c>
      <c r="X1340" s="816">
        <v>150000</v>
      </c>
      <c r="Z1340" s="813">
        <f>H1340-X1340+Y1340</f>
        <v>-150000</v>
      </c>
      <c r="AA1340" s="814">
        <v>475000</v>
      </c>
      <c r="AB1340" s="84">
        <f t="shared" si="256"/>
        <v>-625000</v>
      </c>
      <c r="AE1340" s="84">
        <f>H1340-AA1340</f>
        <v>-475000</v>
      </c>
    </row>
    <row r="1341" spans="1:31" hidden="1">
      <c r="A1341" s="84"/>
      <c r="B1341" s="84"/>
      <c r="E1341" s="771"/>
      <c r="F1341" s="772"/>
      <c r="G1341" s="773" t="s">
        <v>4923</v>
      </c>
      <c r="H1341" s="774"/>
      <c r="I1341" s="774"/>
      <c r="J1341" s="775"/>
      <c r="K1341" s="774"/>
      <c r="L1341" s="776"/>
      <c r="M1341" s="776"/>
      <c r="N1341" s="777"/>
      <c r="O1341" s="776"/>
      <c r="P1341" s="776"/>
      <c r="Q1341" s="776"/>
      <c r="R1341" s="777"/>
      <c r="S1341" s="860"/>
      <c r="AB1341" s="84">
        <f t="shared" si="256"/>
        <v>0</v>
      </c>
    </row>
    <row r="1342" spans="1:31" ht="15.75" hidden="1" thickBot="1">
      <c r="A1342" s="84"/>
      <c r="B1342" s="84"/>
      <c r="E1342" s="778"/>
      <c r="F1342" s="779" t="s">
        <v>235</v>
      </c>
      <c r="G1342" s="780" t="s">
        <v>236</v>
      </c>
      <c r="H1342" s="781">
        <f t="shared" ref="H1342:M1342" si="257">SUM(H1340)</f>
        <v>0</v>
      </c>
      <c r="I1342" s="781">
        <f t="shared" si="257"/>
        <v>0</v>
      </c>
      <c r="J1342" s="782"/>
      <c r="K1342" s="781">
        <f t="shared" si="257"/>
        <v>0</v>
      </c>
      <c r="L1342" s="783">
        <f t="shared" si="257"/>
        <v>0</v>
      </c>
      <c r="M1342" s="783">
        <f t="shared" si="257"/>
        <v>0</v>
      </c>
      <c r="N1342" s="784"/>
      <c r="O1342" s="783">
        <f>SUM(O1340)</f>
        <v>0</v>
      </c>
      <c r="P1342" s="783">
        <f>SUM(P1340)</f>
        <v>0</v>
      </c>
      <c r="Q1342" s="783">
        <f>SUM(Q1340)</f>
        <v>0</v>
      </c>
      <c r="R1342" s="784"/>
      <c r="S1342" s="783">
        <f>SUM(S1340)</f>
        <v>0</v>
      </c>
      <c r="AB1342" s="84">
        <f t="shared" si="256"/>
        <v>0</v>
      </c>
    </row>
    <row r="1343" spans="1:31" ht="15.75" hidden="1" thickBot="1">
      <c r="A1343" s="84"/>
      <c r="B1343" s="84"/>
      <c r="G1343" s="785" t="s">
        <v>4924</v>
      </c>
      <c r="H1343" s="786">
        <f t="shared" ref="H1343:M1343" si="258">SUM(H1342)</f>
        <v>0</v>
      </c>
      <c r="I1343" s="786">
        <f t="shared" si="258"/>
        <v>0</v>
      </c>
      <c r="J1343" s="787"/>
      <c r="K1343" s="786">
        <f t="shared" si="258"/>
        <v>0</v>
      </c>
      <c r="L1343" s="788">
        <f t="shared" si="258"/>
        <v>0</v>
      </c>
      <c r="M1343" s="788">
        <f t="shared" si="258"/>
        <v>0</v>
      </c>
      <c r="N1343" s="789"/>
      <c r="O1343" s="788">
        <f>SUM(O1342)</f>
        <v>0</v>
      </c>
      <c r="P1343" s="788">
        <f>SUM(P1342)</f>
        <v>0</v>
      </c>
      <c r="Q1343" s="788">
        <f>SUM(Q1342)</f>
        <v>0</v>
      </c>
      <c r="R1343" s="789"/>
      <c r="S1343" s="788">
        <f>SUM(S1342)</f>
        <v>0</v>
      </c>
      <c r="AB1343" s="84">
        <f t="shared" si="256"/>
        <v>0</v>
      </c>
    </row>
    <row r="1344" spans="1:31" hidden="1" collapsed="1">
      <c r="A1344" s="84"/>
      <c r="B1344" s="84"/>
      <c r="E1344" s="771"/>
      <c r="F1344" s="772"/>
      <c r="G1344" s="790" t="s">
        <v>5334</v>
      </c>
      <c r="H1344" s="791"/>
      <c r="I1344" s="792"/>
      <c r="J1344" s="793"/>
      <c r="K1344" s="792"/>
      <c r="L1344" s="794"/>
      <c r="M1344" s="795"/>
      <c r="N1344" s="796"/>
      <c r="O1344" s="795"/>
      <c r="P1344" s="795"/>
      <c r="Q1344" s="795"/>
      <c r="R1344" s="796"/>
      <c r="S1344" s="861"/>
      <c r="AB1344" s="84">
        <f t="shared" si="256"/>
        <v>0</v>
      </c>
    </row>
    <row r="1345" spans="1:1024 1027:2048 2051:3072 3075:4096 4099:5120 5123:6144 6147:7168 7171:8192 8195:9216 9219:10240 10243:11264 11267:12288 12291:13312 13315:14336 14339:15360 15363:16384" ht="15.75" hidden="1" thickBot="1">
      <c r="A1345" s="84"/>
      <c r="B1345" s="84"/>
      <c r="E1345" s="778"/>
      <c r="F1345" s="779" t="s">
        <v>235</v>
      </c>
      <c r="G1345" s="780" t="s">
        <v>236</v>
      </c>
      <c r="H1345" s="781">
        <f t="shared" ref="H1345:M1345" si="259">SUM(H1342)</f>
        <v>0</v>
      </c>
      <c r="I1345" s="781">
        <f t="shared" si="259"/>
        <v>0</v>
      </c>
      <c r="J1345" s="782"/>
      <c r="K1345" s="781">
        <f t="shared" si="259"/>
        <v>0</v>
      </c>
      <c r="L1345" s="783">
        <f t="shared" si="259"/>
        <v>0</v>
      </c>
      <c r="M1345" s="783">
        <f t="shared" si="259"/>
        <v>0</v>
      </c>
      <c r="N1345" s="784"/>
      <c r="O1345" s="783">
        <f>SUM(O1342)</f>
        <v>0</v>
      </c>
      <c r="P1345" s="783">
        <f>SUM(P1342)</f>
        <v>0</v>
      </c>
      <c r="Q1345" s="783">
        <f>SUM(Q1342)</f>
        <v>0</v>
      </c>
      <c r="R1345" s="784"/>
      <c r="S1345" s="783">
        <f>SUM(S1342)</f>
        <v>0</v>
      </c>
      <c r="AB1345" s="84">
        <f t="shared" si="256"/>
        <v>0</v>
      </c>
    </row>
    <row r="1346" spans="1:1024 1027:2048 2051:3072 3075:4096 4099:5120 5123:6144 6147:7168 7171:8192 8195:9216 9219:10240 10243:11264 11267:12288 12291:13312 13315:14336 14339:15360 15363:16384" ht="15.75" hidden="1" collapsed="1" thickBot="1">
      <c r="A1346" s="84"/>
      <c r="B1346" s="84"/>
      <c r="G1346" s="785" t="s">
        <v>5336</v>
      </c>
      <c r="H1346" s="786">
        <f t="shared" ref="H1346:M1346" si="260">SUM(H1345)</f>
        <v>0</v>
      </c>
      <c r="I1346" s="786">
        <f t="shared" si="260"/>
        <v>0</v>
      </c>
      <c r="J1346" s="787"/>
      <c r="K1346" s="786">
        <f t="shared" si="260"/>
        <v>0</v>
      </c>
      <c r="L1346" s="788">
        <f t="shared" si="260"/>
        <v>0</v>
      </c>
      <c r="M1346" s="788">
        <f t="shared" si="260"/>
        <v>0</v>
      </c>
      <c r="N1346" s="789"/>
      <c r="O1346" s="788">
        <f>SUM(O1345)</f>
        <v>0</v>
      </c>
      <c r="P1346" s="788">
        <f>SUM(P1345)</f>
        <v>0</v>
      </c>
      <c r="Q1346" s="788">
        <f>SUM(Q1345)</f>
        <v>0</v>
      </c>
      <c r="R1346" s="789"/>
      <c r="S1346" s="788">
        <f>SUM(S1345)</f>
        <v>0</v>
      </c>
      <c r="AB1346" s="84">
        <f t="shared" si="256"/>
        <v>0</v>
      </c>
    </row>
    <row r="1347" spans="1:1024 1027:2048 2051:3072 3075:4096 4099:5120 5123:6144 6147:7168 7171:8192 8195:9216 9219:10240 10243:11264 11267:12288 12291:13312 13315:14336 14339:15360 15363:16384" hidden="1">
      <c r="A1347" s="84"/>
      <c r="B1347" s="84"/>
      <c r="G1347" s="798"/>
      <c r="H1347" s="799"/>
      <c r="I1347" s="799"/>
      <c r="J1347" s="800"/>
      <c r="K1347" s="799"/>
      <c r="L1347" s="801"/>
      <c r="M1347" s="801"/>
      <c r="N1347" s="802"/>
      <c r="O1347" s="801"/>
      <c r="P1347" s="801"/>
      <c r="Q1347" s="801"/>
      <c r="R1347" s="802"/>
      <c r="S1347" s="801"/>
    </row>
    <row r="1348" spans="1:1024 1027:2048 2051:3072 3075:4096 4099:5120 5123:6144 6147:7168 7171:8192 8195:9216 9219:10240 10243:11264 11267:12288 12291:13312 13315:14336 14339:15360 15363:16384">
      <c r="A1348" s="84"/>
      <c r="B1348" s="84"/>
      <c r="E1348" s="771"/>
      <c r="F1348" s="772"/>
      <c r="G1348" s="805" t="s">
        <v>4929</v>
      </c>
      <c r="H1348" s="806"/>
      <c r="I1348" s="806"/>
      <c r="J1348" s="807"/>
      <c r="K1348" s="806"/>
      <c r="L1348" s="808"/>
      <c r="M1348" s="808"/>
      <c r="N1348" s="809"/>
      <c r="O1348" s="808"/>
      <c r="P1348" s="808"/>
      <c r="Q1348" s="808"/>
      <c r="R1348" s="809"/>
      <c r="S1348" s="863"/>
      <c r="AB1348" s="84">
        <f t="shared" si="249"/>
        <v>0</v>
      </c>
    </row>
    <row r="1349" spans="1:1024 1027:2048 2051:3072 3075:4096 4099:5120 5123:6144 6147:7168 7171:8192 8195:9216 9219:10240 10243:11264 11267:12288 12291:13312 13315:14336 14339:15360 15363:16384">
      <c r="A1349" s="84"/>
      <c r="B1349" s="84"/>
      <c r="E1349" s="778"/>
      <c r="F1349" s="779" t="s">
        <v>235</v>
      </c>
      <c r="G1349" s="780" t="s">
        <v>236</v>
      </c>
      <c r="H1349" s="781">
        <f>H1325+H1335+H1345</f>
        <v>12100000</v>
      </c>
      <c r="I1349" s="781">
        <f>I1325+I1335+I1345</f>
        <v>8174173.1699999999</v>
      </c>
      <c r="J1349" s="782">
        <f>J1325</f>
        <v>0.65179202148760329</v>
      </c>
      <c r="K1349" s="781">
        <f>H1349-I1349</f>
        <v>3925826.83</v>
      </c>
      <c r="L1349" s="783">
        <f>L1325</f>
        <v>0</v>
      </c>
      <c r="M1349" s="783">
        <f>M1325</f>
        <v>0</v>
      </c>
      <c r="N1349" s="784"/>
      <c r="O1349" s="783">
        <f>O1325</f>
        <v>0</v>
      </c>
      <c r="P1349" s="783">
        <f>H1349</f>
        <v>12100000</v>
      </c>
      <c r="Q1349" s="783">
        <f>I1349</f>
        <v>8174173.1699999999</v>
      </c>
      <c r="R1349" s="784">
        <f>R1325</f>
        <v>0.65179202148760329</v>
      </c>
      <c r="S1349" s="783">
        <f>P1349-Q1349</f>
        <v>3925826.83</v>
      </c>
      <c r="AB1349" s="84">
        <f t="shared" si="249"/>
        <v>0</v>
      </c>
    </row>
    <row r="1350" spans="1:1024 1027:2048 2051:3072 3075:4096 4099:5120 5123:6144 6147:7168 7171:8192 8195:9216 9219:10240 10243:11264 11267:12288 12291:13312 13315:14336 14339:15360 15363:16384" ht="15.75" thickBot="1">
      <c r="A1350" s="84"/>
      <c r="B1350" s="84"/>
      <c r="E1350" s="778"/>
      <c r="F1350" s="779">
        <v>10</v>
      </c>
      <c r="G1350" s="780" t="s">
        <v>251</v>
      </c>
      <c r="H1350" s="781">
        <v>0</v>
      </c>
      <c r="I1350" s="781">
        <v>0</v>
      </c>
      <c r="J1350" s="782"/>
      <c r="K1350" s="781">
        <v>0</v>
      </c>
      <c r="L1350" s="783">
        <v>0</v>
      </c>
      <c r="M1350" s="783" t="e">
        <f>#REF!</f>
        <v>#REF!</v>
      </c>
      <c r="N1350" s="784" t="e">
        <f>M1350/L1350</f>
        <v>#REF!</v>
      </c>
      <c r="O1350" s="783" t="e">
        <f>L1350-M1350</f>
        <v>#REF!</v>
      </c>
      <c r="P1350" s="783">
        <f>L1350</f>
        <v>0</v>
      </c>
      <c r="Q1350" s="783" t="e">
        <f>M1350</f>
        <v>#REF!</v>
      </c>
      <c r="R1350" s="784" t="e">
        <f>Q1350/P1350</f>
        <v>#REF!</v>
      </c>
      <c r="S1350" s="783" t="e">
        <f>P1350-Q1350</f>
        <v>#REF!</v>
      </c>
      <c r="AB1350" s="84">
        <f t="shared" si="249"/>
        <v>0</v>
      </c>
    </row>
    <row r="1351" spans="1:1024 1027:2048 2051:3072 3075:4096 4099:5120 5123:6144 6147:7168 7171:8192 8195:9216 9219:10240 10243:11264 11267:12288 12291:13312 13315:14336 14339:15360 15363:16384" ht="15.75" thickBot="1">
      <c r="G1351" s="785" t="s">
        <v>4930</v>
      </c>
      <c r="H1351" s="786">
        <f>SUM(H1349)</f>
        <v>12100000</v>
      </c>
      <c r="I1351" s="786">
        <f>SUM(I1349)</f>
        <v>8174173.1699999999</v>
      </c>
      <c r="J1351" s="787">
        <f>SUM(J1349)</f>
        <v>0.65179202148760329</v>
      </c>
      <c r="K1351" s="786">
        <f>SUM(K1349)</f>
        <v>3925826.83</v>
      </c>
      <c r="L1351" s="788">
        <f>L1349</f>
        <v>0</v>
      </c>
      <c r="M1351" s="788">
        <f>M1349</f>
        <v>0</v>
      </c>
      <c r="N1351" s="789"/>
      <c r="O1351" s="788">
        <f>L1351-M1351</f>
        <v>0</v>
      </c>
      <c r="P1351" s="788">
        <f>H1351+L1351</f>
        <v>12100000</v>
      </c>
      <c r="Q1351" s="788">
        <f>I1351+M1351</f>
        <v>8174173.1699999999</v>
      </c>
      <c r="R1351" s="789">
        <f>R1327</f>
        <v>0</v>
      </c>
      <c r="S1351" s="788">
        <f>P1351-Q1351</f>
        <v>3925826.83</v>
      </c>
      <c r="AB1351" s="84">
        <f t="shared" si="249"/>
        <v>0</v>
      </c>
    </row>
    <row r="1352" spans="1:1024 1027:2048 2051:3072 3075:4096 4099:5120 5123:6144 6147:7168 7171:8192 8195:9216 9219:10240 10243:11264 11267:12288 12291:13312 13315:14336 14339:15360 15363:16384">
      <c r="G1352" s="798"/>
      <c r="H1352" s="799"/>
      <c r="I1352" s="799"/>
      <c r="J1352" s="800"/>
      <c r="K1352" s="799"/>
      <c r="L1352" s="801"/>
      <c r="M1352" s="801"/>
      <c r="N1352" s="802"/>
      <c r="O1352" s="801"/>
      <c r="P1352" s="801"/>
      <c r="Q1352" s="801"/>
      <c r="R1352" s="802"/>
      <c r="S1352" s="801"/>
      <c r="AB1352" s="84">
        <f t="shared" si="249"/>
        <v>0</v>
      </c>
    </row>
    <row r="1353" spans="1:1024 1027:2048 2051:3072 3075:4096 4099:5120 5123:6144 6147:7168 7171:8192 8195:9216 9219:10240 10243:11264 11267:12288 12291:13312 13315:14336 14339:15360 15363:16384">
      <c r="A1353" s="84"/>
      <c r="B1353" s="84"/>
      <c r="G1353" s="798"/>
      <c r="H1353" s="799"/>
      <c r="I1353" s="799"/>
      <c r="J1353" s="800"/>
      <c r="K1353" s="799"/>
      <c r="L1353" s="801"/>
      <c r="M1353" s="801"/>
      <c r="N1353" s="802"/>
      <c r="O1353" s="801"/>
      <c r="P1353" s="801"/>
      <c r="Q1353" s="801"/>
      <c r="R1353" s="802"/>
      <c r="S1353" s="801"/>
      <c r="T1353" s="84"/>
      <c r="V1353" s="84"/>
      <c r="W1353" s="84"/>
    </row>
    <row r="1354" spans="1:1024 1027:2048 2051:3072 3075:4096 4099:5120 5123:6144 6147:7168 7171:8192 8195:9216 9219:10240 10243:11264 11267:12288 12291:13312 13315:14336 14339:15360 15363:16384" ht="28.5">
      <c r="A1354" s="84"/>
      <c r="B1354" s="84"/>
      <c r="C1354" s="748" t="s">
        <v>4926</v>
      </c>
      <c r="G1354" s="798" t="s">
        <v>5401</v>
      </c>
      <c r="H1354" s="799"/>
      <c r="I1354" s="799"/>
      <c r="J1354" s="800"/>
      <c r="K1354" s="799"/>
      <c r="L1354" s="801"/>
      <c r="M1354" s="801"/>
      <c r="N1354" s="802"/>
      <c r="O1354" s="801"/>
      <c r="P1354" s="801"/>
      <c r="Q1354" s="801"/>
      <c r="R1354" s="802"/>
      <c r="S1354" s="801" t="s">
        <v>4926</v>
      </c>
      <c r="T1354" s="84"/>
      <c r="V1354" s="84"/>
      <c r="W1354" s="84" t="s">
        <v>5401</v>
      </c>
      <c r="AI1354" s="84" t="s">
        <v>4926</v>
      </c>
      <c r="AM1354" s="84" t="s">
        <v>5401</v>
      </c>
      <c r="AY1354" s="84" t="s">
        <v>4926</v>
      </c>
      <c r="BC1354" s="84" t="s">
        <v>5401</v>
      </c>
      <c r="BO1354" s="84" t="s">
        <v>4926</v>
      </c>
      <c r="BS1354" s="84" t="s">
        <v>5401</v>
      </c>
      <c r="CE1354" s="84" t="s">
        <v>4926</v>
      </c>
      <c r="CI1354" s="84" t="s">
        <v>5401</v>
      </c>
      <c r="CU1354" s="84" t="s">
        <v>4926</v>
      </c>
      <c r="CY1354" s="84" t="s">
        <v>5401</v>
      </c>
      <c r="DK1354" s="84" t="s">
        <v>4926</v>
      </c>
      <c r="DO1354" s="84" t="s">
        <v>5401</v>
      </c>
      <c r="EA1354" s="84" t="s">
        <v>4926</v>
      </c>
      <c r="EE1354" s="84" t="s">
        <v>5401</v>
      </c>
      <c r="EQ1354" s="84" t="s">
        <v>4926</v>
      </c>
      <c r="EU1354" s="84" t="s">
        <v>5401</v>
      </c>
      <c r="FG1354" s="84" t="s">
        <v>4926</v>
      </c>
      <c r="FK1354" s="84" t="s">
        <v>5401</v>
      </c>
      <c r="FW1354" s="84" t="s">
        <v>4926</v>
      </c>
      <c r="GA1354" s="84" t="s">
        <v>5401</v>
      </c>
      <c r="GM1354" s="84" t="s">
        <v>4926</v>
      </c>
      <c r="GQ1354" s="84" t="s">
        <v>5401</v>
      </c>
      <c r="HC1354" s="84" t="s">
        <v>4926</v>
      </c>
      <c r="HG1354" s="84" t="s">
        <v>5401</v>
      </c>
      <c r="HS1354" s="84" t="s">
        <v>4926</v>
      </c>
      <c r="HW1354" s="84" t="s">
        <v>5401</v>
      </c>
      <c r="II1354" s="84" t="s">
        <v>4926</v>
      </c>
      <c r="IM1354" s="84" t="s">
        <v>5401</v>
      </c>
      <c r="IY1354" s="84" t="s">
        <v>4926</v>
      </c>
      <c r="JC1354" s="84" t="s">
        <v>5401</v>
      </c>
      <c r="JO1354" s="84" t="s">
        <v>4926</v>
      </c>
      <c r="JS1354" s="84" t="s">
        <v>5401</v>
      </c>
      <c r="KE1354" s="84" t="s">
        <v>4926</v>
      </c>
      <c r="KI1354" s="84" t="s">
        <v>5401</v>
      </c>
      <c r="KU1354" s="84" t="s">
        <v>4926</v>
      </c>
      <c r="KY1354" s="84" t="s">
        <v>5401</v>
      </c>
      <c r="LK1354" s="84" t="s">
        <v>4926</v>
      </c>
      <c r="LO1354" s="84" t="s">
        <v>5401</v>
      </c>
      <c r="MA1354" s="84" t="s">
        <v>4926</v>
      </c>
      <c r="ME1354" s="84" t="s">
        <v>5401</v>
      </c>
      <c r="MQ1354" s="84" t="s">
        <v>4926</v>
      </c>
      <c r="MU1354" s="84" t="s">
        <v>5401</v>
      </c>
      <c r="NG1354" s="84" t="s">
        <v>4926</v>
      </c>
      <c r="NK1354" s="84" t="s">
        <v>5401</v>
      </c>
      <c r="NW1354" s="84" t="s">
        <v>4926</v>
      </c>
      <c r="OA1354" s="84" t="s">
        <v>5401</v>
      </c>
      <c r="OM1354" s="84" t="s">
        <v>4926</v>
      </c>
      <c r="OQ1354" s="84" t="s">
        <v>5401</v>
      </c>
      <c r="PC1354" s="84" t="s">
        <v>4926</v>
      </c>
      <c r="PG1354" s="84" t="s">
        <v>5401</v>
      </c>
      <c r="PS1354" s="84" t="s">
        <v>4926</v>
      </c>
      <c r="PW1354" s="84" t="s">
        <v>5401</v>
      </c>
      <c r="QI1354" s="84" t="s">
        <v>4926</v>
      </c>
      <c r="QM1354" s="84" t="s">
        <v>5401</v>
      </c>
      <c r="QY1354" s="84" t="s">
        <v>4926</v>
      </c>
      <c r="RC1354" s="84" t="s">
        <v>5401</v>
      </c>
      <c r="RO1354" s="84" t="s">
        <v>4926</v>
      </c>
      <c r="RS1354" s="84" t="s">
        <v>5401</v>
      </c>
      <c r="SE1354" s="84" t="s">
        <v>4926</v>
      </c>
      <c r="SI1354" s="84" t="s">
        <v>5401</v>
      </c>
      <c r="SU1354" s="84" t="s">
        <v>4926</v>
      </c>
      <c r="SY1354" s="84" t="s">
        <v>5401</v>
      </c>
      <c r="TK1354" s="84" t="s">
        <v>4926</v>
      </c>
      <c r="TO1354" s="84" t="s">
        <v>5401</v>
      </c>
      <c r="UA1354" s="84" t="s">
        <v>4926</v>
      </c>
      <c r="UE1354" s="84" t="s">
        <v>5401</v>
      </c>
      <c r="UQ1354" s="84" t="s">
        <v>4926</v>
      </c>
      <c r="UU1354" s="84" t="s">
        <v>5401</v>
      </c>
      <c r="VG1354" s="84" t="s">
        <v>4926</v>
      </c>
      <c r="VK1354" s="84" t="s">
        <v>5401</v>
      </c>
      <c r="VW1354" s="84" t="s">
        <v>4926</v>
      </c>
      <c r="WA1354" s="84" t="s">
        <v>5401</v>
      </c>
      <c r="WM1354" s="84" t="s">
        <v>4926</v>
      </c>
      <c r="WQ1354" s="84" t="s">
        <v>5401</v>
      </c>
      <c r="XC1354" s="84" t="s">
        <v>4926</v>
      </c>
      <c r="XG1354" s="84" t="s">
        <v>5401</v>
      </c>
      <c r="XS1354" s="84" t="s">
        <v>4926</v>
      </c>
      <c r="XW1354" s="84" t="s">
        <v>5401</v>
      </c>
      <c r="YI1354" s="84" t="s">
        <v>4926</v>
      </c>
      <c r="YM1354" s="84" t="s">
        <v>5401</v>
      </c>
      <c r="YY1354" s="84" t="s">
        <v>4926</v>
      </c>
      <c r="ZC1354" s="84" t="s">
        <v>5401</v>
      </c>
      <c r="ZO1354" s="84" t="s">
        <v>4926</v>
      </c>
      <c r="ZS1354" s="84" t="s">
        <v>5401</v>
      </c>
      <c r="AAE1354" s="84" t="s">
        <v>4926</v>
      </c>
      <c r="AAI1354" s="84" t="s">
        <v>5401</v>
      </c>
      <c r="AAU1354" s="84" t="s">
        <v>4926</v>
      </c>
      <c r="AAY1354" s="84" t="s">
        <v>5401</v>
      </c>
      <c r="ABK1354" s="84" t="s">
        <v>4926</v>
      </c>
      <c r="ABO1354" s="84" t="s">
        <v>5401</v>
      </c>
      <c r="ACA1354" s="84" t="s">
        <v>4926</v>
      </c>
      <c r="ACE1354" s="84" t="s">
        <v>5401</v>
      </c>
      <c r="ACQ1354" s="84" t="s">
        <v>4926</v>
      </c>
      <c r="ACU1354" s="84" t="s">
        <v>5401</v>
      </c>
      <c r="ADG1354" s="84" t="s">
        <v>4926</v>
      </c>
      <c r="ADK1354" s="84" t="s">
        <v>5401</v>
      </c>
      <c r="ADW1354" s="84" t="s">
        <v>4926</v>
      </c>
      <c r="AEA1354" s="84" t="s">
        <v>5401</v>
      </c>
      <c r="AEM1354" s="84" t="s">
        <v>4926</v>
      </c>
      <c r="AEQ1354" s="84" t="s">
        <v>5401</v>
      </c>
      <c r="AFC1354" s="84" t="s">
        <v>4926</v>
      </c>
      <c r="AFG1354" s="84" t="s">
        <v>5401</v>
      </c>
      <c r="AFS1354" s="84" t="s">
        <v>4926</v>
      </c>
      <c r="AFW1354" s="84" t="s">
        <v>5401</v>
      </c>
      <c r="AGI1354" s="84" t="s">
        <v>4926</v>
      </c>
      <c r="AGM1354" s="84" t="s">
        <v>5401</v>
      </c>
      <c r="AGY1354" s="84" t="s">
        <v>4926</v>
      </c>
      <c r="AHC1354" s="84" t="s">
        <v>5401</v>
      </c>
      <c r="AHO1354" s="84" t="s">
        <v>4926</v>
      </c>
      <c r="AHS1354" s="84" t="s">
        <v>5401</v>
      </c>
      <c r="AIE1354" s="84" t="s">
        <v>4926</v>
      </c>
      <c r="AII1354" s="84" t="s">
        <v>5401</v>
      </c>
      <c r="AIU1354" s="84" t="s">
        <v>4926</v>
      </c>
      <c r="AIY1354" s="84" t="s">
        <v>5401</v>
      </c>
      <c r="AJK1354" s="84" t="s">
        <v>4926</v>
      </c>
      <c r="AJO1354" s="84" t="s">
        <v>5401</v>
      </c>
      <c r="AKA1354" s="84" t="s">
        <v>4926</v>
      </c>
      <c r="AKE1354" s="84" t="s">
        <v>5401</v>
      </c>
      <c r="AKQ1354" s="84" t="s">
        <v>4926</v>
      </c>
      <c r="AKU1354" s="84" t="s">
        <v>5401</v>
      </c>
      <c r="ALG1354" s="84" t="s">
        <v>4926</v>
      </c>
      <c r="ALK1354" s="84" t="s">
        <v>5401</v>
      </c>
      <c r="ALW1354" s="84" t="s">
        <v>4926</v>
      </c>
      <c r="AMA1354" s="84" t="s">
        <v>5401</v>
      </c>
      <c r="AMM1354" s="84" t="s">
        <v>4926</v>
      </c>
      <c r="AMQ1354" s="84" t="s">
        <v>5401</v>
      </c>
      <c r="ANC1354" s="84" t="s">
        <v>4926</v>
      </c>
      <c r="ANG1354" s="84" t="s">
        <v>5401</v>
      </c>
      <c r="ANS1354" s="84" t="s">
        <v>4926</v>
      </c>
      <c r="ANW1354" s="84" t="s">
        <v>5401</v>
      </c>
      <c r="AOI1354" s="84" t="s">
        <v>4926</v>
      </c>
      <c r="AOM1354" s="84" t="s">
        <v>5401</v>
      </c>
      <c r="AOY1354" s="84" t="s">
        <v>4926</v>
      </c>
      <c r="APC1354" s="84" t="s">
        <v>5401</v>
      </c>
      <c r="APO1354" s="84" t="s">
        <v>4926</v>
      </c>
      <c r="APS1354" s="84" t="s">
        <v>5401</v>
      </c>
      <c r="AQE1354" s="84" t="s">
        <v>4926</v>
      </c>
      <c r="AQI1354" s="84" t="s">
        <v>5401</v>
      </c>
      <c r="AQU1354" s="84" t="s">
        <v>4926</v>
      </c>
      <c r="AQY1354" s="84" t="s">
        <v>5401</v>
      </c>
      <c r="ARK1354" s="84" t="s">
        <v>4926</v>
      </c>
      <c r="ARO1354" s="84" t="s">
        <v>5401</v>
      </c>
      <c r="ASA1354" s="84" t="s">
        <v>4926</v>
      </c>
      <c r="ASE1354" s="84" t="s">
        <v>5401</v>
      </c>
      <c r="ASQ1354" s="84" t="s">
        <v>4926</v>
      </c>
      <c r="ASU1354" s="84" t="s">
        <v>5401</v>
      </c>
      <c r="ATG1354" s="84" t="s">
        <v>4926</v>
      </c>
      <c r="ATK1354" s="84" t="s">
        <v>5401</v>
      </c>
      <c r="ATW1354" s="84" t="s">
        <v>4926</v>
      </c>
      <c r="AUA1354" s="84" t="s">
        <v>5401</v>
      </c>
      <c r="AUM1354" s="84" t="s">
        <v>4926</v>
      </c>
      <c r="AUQ1354" s="84" t="s">
        <v>5401</v>
      </c>
      <c r="AVC1354" s="84" t="s">
        <v>4926</v>
      </c>
      <c r="AVG1354" s="84" t="s">
        <v>5401</v>
      </c>
      <c r="AVS1354" s="84" t="s">
        <v>4926</v>
      </c>
      <c r="AVW1354" s="84" t="s">
        <v>5401</v>
      </c>
      <c r="AWI1354" s="84" t="s">
        <v>4926</v>
      </c>
      <c r="AWM1354" s="84" t="s">
        <v>5401</v>
      </c>
      <c r="AWY1354" s="84" t="s">
        <v>4926</v>
      </c>
      <c r="AXC1354" s="84" t="s">
        <v>5401</v>
      </c>
      <c r="AXO1354" s="84" t="s">
        <v>4926</v>
      </c>
      <c r="AXS1354" s="84" t="s">
        <v>5401</v>
      </c>
      <c r="AYE1354" s="84" t="s">
        <v>4926</v>
      </c>
      <c r="AYI1354" s="84" t="s">
        <v>5401</v>
      </c>
      <c r="AYU1354" s="84" t="s">
        <v>4926</v>
      </c>
      <c r="AYY1354" s="84" t="s">
        <v>5401</v>
      </c>
      <c r="AZK1354" s="84" t="s">
        <v>4926</v>
      </c>
      <c r="AZO1354" s="84" t="s">
        <v>5401</v>
      </c>
      <c r="BAA1354" s="84" t="s">
        <v>4926</v>
      </c>
      <c r="BAE1354" s="84" t="s">
        <v>5401</v>
      </c>
      <c r="BAQ1354" s="84" t="s">
        <v>4926</v>
      </c>
      <c r="BAU1354" s="84" t="s">
        <v>5401</v>
      </c>
      <c r="BBG1354" s="84" t="s">
        <v>4926</v>
      </c>
      <c r="BBK1354" s="84" t="s">
        <v>5401</v>
      </c>
      <c r="BBW1354" s="84" t="s">
        <v>4926</v>
      </c>
      <c r="BCA1354" s="84" t="s">
        <v>5401</v>
      </c>
      <c r="BCM1354" s="84" t="s">
        <v>4926</v>
      </c>
      <c r="BCQ1354" s="84" t="s">
        <v>5401</v>
      </c>
      <c r="BDC1354" s="84" t="s">
        <v>4926</v>
      </c>
      <c r="BDG1354" s="84" t="s">
        <v>5401</v>
      </c>
      <c r="BDS1354" s="84" t="s">
        <v>4926</v>
      </c>
      <c r="BDW1354" s="84" t="s">
        <v>5401</v>
      </c>
      <c r="BEI1354" s="84" t="s">
        <v>4926</v>
      </c>
      <c r="BEM1354" s="84" t="s">
        <v>5401</v>
      </c>
      <c r="BEY1354" s="84" t="s">
        <v>4926</v>
      </c>
      <c r="BFC1354" s="84" t="s">
        <v>5401</v>
      </c>
      <c r="BFO1354" s="84" t="s">
        <v>4926</v>
      </c>
      <c r="BFS1354" s="84" t="s">
        <v>5401</v>
      </c>
      <c r="BGE1354" s="84" t="s">
        <v>4926</v>
      </c>
      <c r="BGI1354" s="84" t="s">
        <v>5401</v>
      </c>
      <c r="BGU1354" s="84" t="s">
        <v>4926</v>
      </c>
      <c r="BGY1354" s="84" t="s">
        <v>5401</v>
      </c>
      <c r="BHK1354" s="84" t="s">
        <v>4926</v>
      </c>
      <c r="BHO1354" s="84" t="s">
        <v>5401</v>
      </c>
      <c r="BIA1354" s="84" t="s">
        <v>4926</v>
      </c>
      <c r="BIE1354" s="84" t="s">
        <v>5401</v>
      </c>
      <c r="BIQ1354" s="84" t="s">
        <v>4926</v>
      </c>
      <c r="BIU1354" s="84" t="s">
        <v>5401</v>
      </c>
      <c r="BJG1354" s="84" t="s">
        <v>4926</v>
      </c>
      <c r="BJK1354" s="84" t="s">
        <v>5401</v>
      </c>
      <c r="BJW1354" s="84" t="s">
        <v>4926</v>
      </c>
      <c r="BKA1354" s="84" t="s">
        <v>5401</v>
      </c>
      <c r="BKM1354" s="84" t="s">
        <v>4926</v>
      </c>
      <c r="BKQ1354" s="84" t="s">
        <v>5401</v>
      </c>
      <c r="BLC1354" s="84" t="s">
        <v>4926</v>
      </c>
      <c r="BLG1354" s="84" t="s">
        <v>5401</v>
      </c>
      <c r="BLS1354" s="84" t="s">
        <v>4926</v>
      </c>
      <c r="BLW1354" s="84" t="s">
        <v>5401</v>
      </c>
      <c r="BMI1354" s="84" t="s">
        <v>4926</v>
      </c>
      <c r="BMM1354" s="84" t="s">
        <v>5401</v>
      </c>
      <c r="BMY1354" s="84" t="s">
        <v>4926</v>
      </c>
      <c r="BNC1354" s="84" t="s">
        <v>5401</v>
      </c>
      <c r="BNO1354" s="84" t="s">
        <v>4926</v>
      </c>
      <c r="BNS1354" s="84" t="s">
        <v>5401</v>
      </c>
      <c r="BOE1354" s="84" t="s">
        <v>4926</v>
      </c>
      <c r="BOI1354" s="84" t="s">
        <v>5401</v>
      </c>
      <c r="BOU1354" s="84" t="s">
        <v>4926</v>
      </c>
      <c r="BOY1354" s="84" t="s">
        <v>5401</v>
      </c>
      <c r="BPK1354" s="84" t="s">
        <v>4926</v>
      </c>
      <c r="BPO1354" s="84" t="s">
        <v>5401</v>
      </c>
      <c r="BQA1354" s="84" t="s">
        <v>4926</v>
      </c>
      <c r="BQE1354" s="84" t="s">
        <v>5401</v>
      </c>
      <c r="BQQ1354" s="84" t="s">
        <v>4926</v>
      </c>
      <c r="BQU1354" s="84" t="s">
        <v>5401</v>
      </c>
      <c r="BRG1354" s="84" t="s">
        <v>4926</v>
      </c>
      <c r="BRK1354" s="84" t="s">
        <v>5401</v>
      </c>
      <c r="BRW1354" s="84" t="s">
        <v>4926</v>
      </c>
      <c r="BSA1354" s="84" t="s">
        <v>5401</v>
      </c>
      <c r="BSM1354" s="84" t="s">
        <v>4926</v>
      </c>
      <c r="BSQ1354" s="84" t="s">
        <v>5401</v>
      </c>
      <c r="BTC1354" s="84" t="s">
        <v>4926</v>
      </c>
      <c r="BTG1354" s="84" t="s">
        <v>5401</v>
      </c>
      <c r="BTS1354" s="84" t="s">
        <v>4926</v>
      </c>
      <c r="BTW1354" s="84" t="s">
        <v>5401</v>
      </c>
      <c r="BUI1354" s="84" t="s">
        <v>4926</v>
      </c>
      <c r="BUM1354" s="84" t="s">
        <v>5401</v>
      </c>
      <c r="BUY1354" s="84" t="s">
        <v>4926</v>
      </c>
      <c r="BVC1354" s="84" t="s">
        <v>5401</v>
      </c>
      <c r="BVO1354" s="84" t="s">
        <v>4926</v>
      </c>
      <c r="BVS1354" s="84" t="s">
        <v>5401</v>
      </c>
      <c r="BWE1354" s="84" t="s">
        <v>4926</v>
      </c>
      <c r="BWI1354" s="84" t="s">
        <v>5401</v>
      </c>
      <c r="BWU1354" s="84" t="s">
        <v>4926</v>
      </c>
      <c r="BWY1354" s="84" t="s">
        <v>5401</v>
      </c>
      <c r="BXK1354" s="84" t="s">
        <v>4926</v>
      </c>
      <c r="BXO1354" s="84" t="s">
        <v>5401</v>
      </c>
      <c r="BYA1354" s="84" t="s">
        <v>4926</v>
      </c>
      <c r="BYE1354" s="84" t="s">
        <v>5401</v>
      </c>
      <c r="BYQ1354" s="84" t="s">
        <v>4926</v>
      </c>
      <c r="BYU1354" s="84" t="s">
        <v>5401</v>
      </c>
      <c r="BZG1354" s="84" t="s">
        <v>4926</v>
      </c>
      <c r="BZK1354" s="84" t="s">
        <v>5401</v>
      </c>
      <c r="BZW1354" s="84" t="s">
        <v>4926</v>
      </c>
      <c r="CAA1354" s="84" t="s">
        <v>5401</v>
      </c>
      <c r="CAM1354" s="84" t="s">
        <v>4926</v>
      </c>
      <c r="CAQ1354" s="84" t="s">
        <v>5401</v>
      </c>
      <c r="CBC1354" s="84" t="s">
        <v>4926</v>
      </c>
      <c r="CBG1354" s="84" t="s">
        <v>5401</v>
      </c>
      <c r="CBS1354" s="84" t="s">
        <v>4926</v>
      </c>
      <c r="CBW1354" s="84" t="s">
        <v>5401</v>
      </c>
      <c r="CCI1354" s="84" t="s">
        <v>4926</v>
      </c>
      <c r="CCM1354" s="84" t="s">
        <v>5401</v>
      </c>
      <c r="CCY1354" s="84" t="s">
        <v>4926</v>
      </c>
      <c r="CDC1354" s="84" t="s">
        <v>5401</v>
      </c>
      <c r="CDO1354" s="84" t="s">
        <v>4926</v>
      </c>
      <c r="CDS1354" s="84" t="s">
        <v>5401</v>
      </c>
      <c r="CEE1354" s="84" t="s">
        <v>4926</v>
      </c>
      <c r="CEI1354" s="84" t="s">
        <v>5401</v>
      </c>
      <c r="CEU1354" s="84" t="s">
        <v>4926</v>
      </c>
      <c r="CEY1354" s="84" t="s">
        <v>5401</v>
      </c>
      <c r="CFK1354" s="84" t="s">
        <v>4926</v>
      </c>
      <c r="CFO1354" s="84" t="s">
        <v>5401</v>
      </c>
      <c r="CGA1354" s="84" t="s">
        <v>4926</v>
      </c>
      <c r="CGE1354" s="84" t="s">
        <v>5401</v>
      </c>
      <c r="CGQ1354" s="84" t="s">
        <v>4926</v>
      </c>
      <c r="CGU1354" s="84" t="s">
        <v>5401</v>
      </c>
      <c r="CHG1354" s="84" t="s">
        <v>4926</v>
      </c>
      <c r="CHK1354" s="84" t="s">
        <v>5401</v>
      </c>
      <c r="CHW1354" s="84" t="s">
        <v>4926</v>
      </c>
      <c r="CIA1354" s="84" t="s">
        <v>5401</v>
      </c>
      <c r="CIM1354" s="84" t="s">
        <v>4926</v>
      </c>
      <c r="CIQ1354" s="84" t="s">
        <v>5401</v>
      </c>
      <c r="CJC1354" s="84" t="s">
        <v>4926</v>
      </c>
      <c r="CJG1354" s="84" t="s">
        <v>5401</v>
      </c>
      <c r="CJS1354" s="84" t="s">
        <v>4926</v>
      </c>
      <c r="CJW1354" s="84" t="s">
        <v>5401</v>
      </c>
      <c r="CKI1354" s="84" t="s">
        <v>4926</v>
      </c>
      <c r="CKM1354" s="84" t="s">
        <v>5401</v>
      </c>
      <c r="CKY1354" s="84" t="s">
        <v>4926</v>
      </c>
      <c r="CLC1354" s="84" t="s">
        <v>5401</v>
      </c>
      <c r="CLO1354" s="84" t="s">
        <v>4926</v>
      </c>
      <c r="CLS1354" s="84" t="s">
        <v>5401</v>
      </c>
      <c r="CME1354" s="84" t="s">
        <v>4926</v>
      </c>
      <c r="CMI1354" s="84" t="s">
        <v>5401</v>
      </c>
      <c r="CMU1354" s="84" t="s">
        <v>4926</v>
      </c>
      <c r="CMY1354" s="84" t="s">
        <v>5401</v>
      </c>
      <c r="CNK1354" s="84" t="s">
        <v>4926</v>
      </c>
      <c r="CNO1354" s="84" t="s">
        <v>5401</v>
      </c>
      <c r="COA1354" s="84" t="s">
        <v>4926</v>
      </c>
      <c r="COE1354" s="84" t="s">
        <v>5401</v>
      </c>
      <c r="COQ1354" s="84" t="s">
        <v>4926</v>
      </c>
      <c r="COU1354" s="84" t="s">
        <v>5401</v>
      </c>
      <c r="CPG1354" s="84" t="s">
        <v>4926</v>
      </c>
      <c r="CPK1354" s="84" t="s">
        <v>5401</v>
      </c>
      <c r="CPW1354" s="84" t="s">
        <v>4926</v>
      </c>
      <c r="CQA1354" s="84" t="s">
        <v>5401</v>
      </c>
      <c r="CQM1354" s="84" t="s">
        <v>4926</v>
      </c>
      <c r="CQQ1354" s="84" t="s">
        <v>5401</v>
      </c>
      <c r="CRC1354" s="84" t="s">
        <v>4926</v>
      </c>
      <c r="CRG1354" s="84" t="s">
        <v>5401</v>
      </c>
      <c r="CRS1354" s="84" t="s">
        <v>4926</v>
      </c>
      <c r="CRW1354" s="84" t="s">
        <v>5401</v>
      </c>
      <c r="CSI1354" s="84" t="s">
        <v>4926</v>
      </c>
      <c r="CSM1354" s="84" t="s">
        <v>5401</v>
      </c>
      <c r="CSY1354" s="84" t="s">
        <v>4926</v>
      </c>
      <c r="CTC1354" s="84" t="s">
        <v>5401</v>
      </c>
      <c r="CTO1354" s="84" t="s">
        <v>4926</v>
      </c>
      <c r="CTS1354" s="84" t="s">
        <v>5401</v>
      </c>
      <c r="CUE1354" s="84" t="s">
        <v>4926</v>
      </c>
      <c r="CUI1354" s="84" t="s">
        <v>5401</v>
      </c>
      <c r="CUU1354" s="84" t="s">
        <v>4926</v>
      </c>
      <c r="CUY1354" s="84" t="s">
        <v>5401</v>
      </c>
      <c r="CVK1354" s="84" t="s">
        <v>4926</v>
      </c>
      <c r="CVO1354" s="84" t="s">
        <v>5401</v>
      </c>
      <c r="CWA1354" s="84" t="s">
        <v>4926</v>
      </c>
      <c r="CWE1354" s="84" t="s">
        <v>5401</v>
      </c>
      <c r="CWQ1354" s="84" t="s">
        <v>4926</v>
      </c>
      <c r="CWU1354" s="84" t="s">
        <v>5401</v>
      </c>
      <c r="CXG1354" s="84" t="s">
        <v>4926</v>
      </c>
      <c r="CXK1354" s="84" t="s">
        <v>5401</v>
      </c>
      <c r="CXW1354" s="84" t="s">
        <v>4926</v>
      </c>
      <c r="CYA1354" s="84" t="s">
        <v>5401</v>
      </c>
      <c r="CYM1354" s="84" t="s">
        <v>4926</v>
      </c>
      <c r="CYQ1354" s="84" t="s">
        <v>5401</v>
      </c>
      <c r="CZC1354" s="84" t="s">
        <v>4926</v>
      </c>
      <c r="CZG1354" s="84" t="s">
        <v>5401</v>
      </c>
      <c r="CZS1354" s="84" t="s">
        <v>4926</v>
      </c>
      <c r="CZW1354" s="84" t="s">
        <v>5401</v>
      </c>
      <c r="DAI1354" s="84" t="s">
        <v>4926</v>
      </c>
      <c r="DAM1354" s="84" t="s">
        <v>5401</v>
      </c>
      <c r="DAY1354" s="84" t="s">
        <v>4926</v>
      </c>
      <c r="DBC1354" s="84" t="s">
        <v>5401</v>
      </c>
      <c r="DBO1354" s="84" t="s">
        <v>4926</v>
      </c>
      <c r="DBS1354" s="84" t="s">
        <v>5401</v>
      </c>
      <c r="DCE1354" s="84" t="s">
        <v>4926</v>
      </c>
      <c r="DCI1354" s="84" t="s">
        <v>5401</v>
      </c>
      <c r="DCU1354" s="84" t="s">
        <v>4926</v>
      </c>
      <c r="DCY1354" s="84" t="s">
        <v>5401</v>
      </c>
      <c r="DDK1354" s="84" t="s">
        <v>4926</v>
      </c>
      <c r="DDO1354" s="84" t="s">
        <v>5401</v>
      </c>
      <c r="DEA1354" s="84" t="s">
        <v>4926</v>
      </c>
      <c r="DEE1354" s="84" t="s">
        <v>5401</v>
      </c>
      <c r="DEQ1354" s="84" t="s">
        <v>4926</v>
      </c>
      <c r="DEU1354" s="84" t="s">
        <v>5401</v>
      </c>
      <c r="DFG1354" s="84" t="s">
        <v>4926</v>
      </c>
      <c r="DFK1354" s="84" t="s">
        <v>5401</v>
      </c>
      <c r="DFW1354" s="84" t="s">
        <v>4926</v>
      </c>
      <c r="DGA1354" s="84" t="s">
        <v>5401</v>
      </c>
      <c r="DGM1354" s="84" t="s">
        <v>4926</v>
      </c>
      <c r="DGQ1354" s="84" t="s">
        <v>5401</v>
      </c>
      <c r="DHC1354" s="84" t="s">
        <v>4926</v>
      </c>
      <c r="DHG1354" s="84" t="s">
        <v>5401</v>
      </c>
      <c r="DHS1354" s="84" t="s">
        <v>4926</v>
      </c>
      <c r="DHW1354" s="84" t="s">
        <v>5401</v>
      </c>
      <c r="DII1354" s="84" t="s">
        <v>4926</v>
      </c>
      <c r="DIM1354" s="84" t="s">
        <v>5401</v>
      </c>
      <c r="DIY1354" s="84" t="s">
        <v>4926</v>
      </c>
      <c r="DJC1354" s="84" t="s">
        <v>5401</v>
      </c>
      <c r="DJO1354" s="84" t="s">
        <v>4926</v>
      </c>
      <c r="DJS1354" s="84" t="s">
        <v>5401</v>
      </c>
      <c r="DKE1354" s="84" t="s">
        <v>4926</v>
      </c>
      <c r="DKI1354" s="84" t="s">
        <v>5401</v>
      </c>
      <c r="DKU1354" s="84" t="s">
        <v>4926</v>
      </c>
      <c r="DKY1354" s="84" t="s">
        <v>5401</v>
      </c>
      <c r="DLK1354" s="84" t="s">
        <v>4926</v>
      </c>
      <c r="DLO1354" s="84" t="s">
        <v>5401</v>
      </c>
      <c r="DMA1354" s="84" t="s">
        <v>4926</v>
      </c>
      <c r="DME1354" s="84" t="s">
        <v>5401</v>
      </c>
      <c r="DMQ1354" s="84" t="s">
        <v>4926</v>
      </c>
      <c r="DMU1354" s="84" t="s">
        <v>5401</v>
      </c>
      <c r="DNG1354" s="84" t="s">
        <v>4926</v>
      </c>
      <c r="DNK1354" s="84" t="s">
        <v>5401</v>
      </c>
      <c r="DNW1354" s="84" t="s">
        <v>4926</v>
      </c>
      <c r="DOA1354" s="84" t="s">
        <v>5401</v>
      </c>
      <c r="DOM1354" s="84" t="s">
        <v>4926</v>
      </c>
      <c r="DOQ1354" s="84" t="s">
        <v>5401</v>
      </c>
      <c r="DPC1354" s="84" t="s">
        <v>4926</v>
      </c>
      <c r="DPG1354" s="84" t="s">
        <v>5401</v>
      </c>
      <c r="DPS1354" s="84" t="s">
        <v>4926</v>
      </c>
      <c r="DPW1354" s="84" t="s">
        <v>5401</v>
      </c>
      <c r="DQI1354" s="84" t="s">
        <v>4926</v>
      </c>
      <c r="DQM1354" s="84" t="s">
        <v>5401</v>
      </c>
      <c r="DQY1354" s="84" t="s">
        <v>4926</v>
      </c>
      <c r="DRC1354" s="84" t="s">
        <v>5401</v>
      </c>
      <c r="DRO1354" s="84" t="s">
        <v>4926</v>
      </c>
      <c r="DRS1354" s="84" t="s">
        <v>5401</v>
      </c>
      <c r="DSE1354" s="84" t="s">
        <v>4926</v>
      </c>
      <c r="DSI1354" s="84" t="s">
        <v>5401</v>
      </c>
      <c r="DSU1354" s="84" t="s">
        <v>4926</v>
      </c>
      <c r="DSY1354" s="84" t="s">
        <v>5401</v>
      </c>
      <c r="DTK1354" s="84" t="s">
        <v>4926</v>
      </c>
      <c r="DTO1354" s="84" t="s">
        <v>5401</v>
      </c>
      <c r="DUA1354" s="84" t="s">
        <v>4926</v>
      </c>
      <c r="DUE1354" s="84" t="s">
        <v>5401</v>
      </c>
      <c r="DUQ1354" s="84" t="s">
        <v>4926</v>
      </c>
      <c r="DUU1354" s="84" t="s">
        <v>5401</v>
      </c>
      <c r="DVG1354" s="84" t="s">
        <v>4926</v>
      </c>
      <c r="DVK1354" s="84" t="s">
        <v>5401</v>
      </c>
      <c r="DVW1354" s="84" t="s">
        <v>4926</v>
      </c>
      <c r="DWA1354" s="84" t="s">
        <v>5401</v>
      </c>
      <c r="DWM1354" s="84" t="s">
        <v>4926</v>
      </c>
      <c r="DWQ1354" s="84" t="s">
        <v>5401</v>
      </c>
      <c r="DXC1354" s="84" t="s">
        <v>4926</v>
      </c>
      <c r="DXG1354" s="84" t="s">
        <v>5401</v>
      </c>
      <c r="DXS1354" s="84" t="s">
        <v>4926</v>
      </c>
      <c r="DXW1354" s="84" t="s">
        <v>5401</v>
      </c>
      <c r="DYI1354" s="84" t="s">
        <v>4926</v>
      </c>
      <c r="DYM1354" s="84" t="s">
        <v>5401</v>
      </c>
      <c r="DYY1354" s="84" t="s">
        <v>4926</v>
      </c>
      <c r="DZC1354" s="84" t="s">
        <v>5401</v>
      </c>
      <c r="DZO1354" s="84" t="s">
        <v>4926</v>
      </c>
      <c r="DZS1354" s="84" t="s">
        <v>5401</v>
      </c>
      <c r="EAE1354" s="84" t="s">
        <v>4926</v>
      </c>
      <c r="EAI1354" s="84" t="s">
        <v>5401</v>
      </c>
      <c r="EAU1354" s="84" t="s">
        <v>4926</v>
      </c>
      <c r="EAY1354" s="84" t="s">
        <v>5401</v>
      </c>
      <c r="EBK1354" s="84" t="s">
        <v>4926</v>
      </c>
      <c r="EBO1354" s="84" t="s">
        <v>5401</v>
      </c>
      <c r="ECA1354" s="84" t="s">
        <v>4926</v>
      </c>
      <c r="ECE1354" s="84" t="s">
        <v>5401</v>
      </c>
      <c r="ECQ1354" s="84" t="s">
        <v>4926</v>
      </c>
      <c r="ECU1354" s="84" t="s">
        <v>5401</v>
      </c>
      <c r="EDG1354" s="84" t="s">
        <v>4926</v>
      </c>
      <c r="EDK1354" s="84" t="s">
        <v>5401</v>
      </c>
      <c r="EDW1354" s="84" t="s">
        <v>4926</v>
      </c>
      <c r="EEA1354" s="84" t="s">
        <v>5401</v>
      </c>
      <c r="EEM1354" s="84" t="s">
        <v>4926</v>
      </c>
      <c r="EEQ1354" s="84" t="s">
        <v>5401</v>
      </c>
      <c r="EFC1354" s="84" t="s">
        <v>4926</v>
      </c>
      <c r="EFG1354" s="84" t="s">
        <v>5401</v>
      </c>
      <c r="EFS1354" s="84" t="s">
        <v>4926</v>
      </c>
      <c r="EFW1354" s="84" t="s">
        <v>5401</v>
      </c>
      <c r="EGI1354" s="84" t="s">
        <v>4926</v>
      </c>
      <c r="EGM1354" s="84" t="s">
        <v>5401</v>
      </c>
      <c r="EGY1354" s="84" t="s">
        <v>4926</v>
      </c>
      <c r="EHC1354" s="84" t="s">
        <v>5401</v>
      </c>
      <c r="EHO1354" s="84" t="s">
        <v>4926</v>
      </c>
      <c r="EHS1354" s="84" t="s">
        <v>5401</v>
      </c>
      <c r="EIE1354" s="84" t="s">
        <v>4926</v>
      </c>
      <c r="EII1354" s="84" t="s">
        <v>5401</v>
      </c>
      <c r="EIU1354" s="84" t="s">
        <v>4926</v>
      </c>
      <c r="EIY1354" s="84" t="s">
        <v>5401</v>
      </c>
      <c r="EJK1354" s="84" t="s">
        <v>4926</v>
      </c>
      <c r="EJO1354" s="84" t="s">
        <v>5401</v>
      </c>
      <c r="EKA1354" s="84" t="s">
        <v>4926</v>
      </c>
      <c r="EKE1354" s="84" t="s">
        <v>5401</v>
      </c>
      <c r="EKQ1354" s="84" t="s">
        <v>4926</v>
      </c>
      <c r="EKU1354" s="84" t="s">
        <v>5401</v>
      </c>
      <c r="ELG1354" s="84" t="s">
        <v>4926</v>
      </c>
      <c r="ELK1354" s="84" t="s">
        <v>5401</v>
      </c>
      <c r="ELW1354" s="84" t="s">
        <v>4926</v>
      </c>
      <c r="EMA1354" s="84" t="s">
        <v>5401</v>
      </c>
      <c r="EMM1354" s="84" t="s">
        <v>4926</v>
      </c>
      <c r="EMQ1354" s="84" t="s">
        <v>5401</v>
      </c>
      <c r="ENC1354" s="84" t="s">
        <v>4926</v>
      </c>
      <c r="ENG1354" s="84" t="s">
        <v>5401</v>
      </c>
      <c r="ENS1354" s="84" t="s">
        <v>4926</v>
      </c>
      <c r="ENW1354" s="84" t="s">
        <v>5401</v>
      </c>
      <c r="EOI1354" s="84" t="s">
        <v>4926</v>
      </c>
      <c r="EOM1354" s="84" t="s">
        <v>5401</v>
      </c>
      <c r="EOY1354" s="84" t="s">
        <v>4926</v>
      </c>
      <c r="EPC1354" s="84" t="s">
        <v>5401</v>
      </c>
      <c r="EPO1354" s="84" t="s">
        <v>4926</v>
      </c>
      <c r="EPS1354" s="84" t="s">
        <v>5401</v>
      </c>
      <c r="EQE1354" s="84" t="s">
        <v>4926</v>
      </c>
      <c r="EQI1354" s="84" t="s">
        <v>5401</v>
      </c>
      <c r="EQU1354" s="84" t="s">
        <v>4926</v>
      </c>
      <c r="EQY1354" s="84" t="s">
        <v>5401</v>
      </c>
      <c r="ERK1354" s="84" t="s">
        <v>4926</v>
      </c>
      <c r="ERO1354" s="84" t="s">
        <v>5401</v>
      </c>
      <c r="ESA1354" s="84" t="s">
        <v>4926</v>
      </c>
      <c r="ESE1354" s="84" t="s">
        <v>5401</v>
      </c>
      <c r="ESQ1354" s="84" t="s">
        <v>4926</v>
      </c>
      <c r="ESU1354" s="84" t="s">
        <v>5401</v>
      </c>
      <c r="ETG1354" s="84" t="s">
        <v>4926</v>
      </c>
      <c r="ETK1354" s="84" t="s">
        <v>5401</v>
      </c>
      <c r="ETW1354" s="84" t="s">
        <v>4926</v>
      </c>
      <c r="EUA1354" s="84" t="s">
        <v>5401</v>
      </c>
      <c r="EUM1354" s="84" t="s">
        <v>4926</v>
      </c>
      <c r="EUQ1354" s="84" t="s">
        <v>5401</v>
      </c>
      <c r="EVC1354" s="84" t="s">
        <v>4926</v>
      </c>
      <c r="EVG1354" s="84" t="s">
        <v>5401</v>
      </c>
      <c r="EVS1354" s="84" t="s">
        <v>4926</v>
      </c>
      <c r="EVW1354" s="84" t="s">
        <v>5401</v>
      </c>
      <c r="EWI1354" s="84" t="s">
        <v>4926</v>
      </c>
      <c r="EWM1354" s="84" t="s">
        <v>5401</v>
      </c>
      <c r="EWY1354" s="84" t="s">
        <v>4926</v>
      </c>
      <c r="EXC1354" s="84" t="s">
        <v>5401</v>
      </c>
      <c r="EXO1354" s="84" t="s">
        <v>4926</v>
      </c>
      <c r="EXS1354" s="84" t="s">
        <v>5401</v>
      </c>
      <c r="EYE1354" s="84" t="s">
        <v>4926</v>
      </c>
      <c r="EYI1354" s="84" t="s">
        <v>5401</v>
      </c>
      <c r="EYU1354" s="84" t="s">
        <v>4926</v>
      </c>
      <c r="EYY1354" s="84" t="s">
        <v>5401</v>
      </c>
      <c r="EZK1354" s="84" t="s">
        <v>4926</v>
      </c>
      <c r="EZO1354" s="84" t="s">
        <v>5401</v>
      </c>
      <c r="FAA1354" s="84" t="s">
        <v>4926</v>
      </c>
      <c r="FAE1354" s="84" t="s">
        <v>5401</v>
      </c>
      <c r="FAQ1354" s="84" t="s">
        <v>4926</v>
      </c>
      <c r="FAU1354" s="84" t="s">
        <v>5401</v>
      </c>
      <c r="FBG1354" s="84" t="s">
        <v>4926</v>
      </c>
      <c r="FBK1354" s="84" t="s">
        <v>5401</v>
      </c>
      <c r="FBW1354" s="84" t="s">
        <v>4926</v>
      </c>
      <c r="FCA1354" s="84" t="s">
        <v>5401</v>
      </c>
      <c r="FCM1354" s="84" t="s">
        <v>4926</v>
      </c>
      <c r="FCQ1354" s="84" t="s">
        <v>5401</v>
      </c>
      <c r="FDC1354" s="84" t="s">
        <v>4926</v>
      </c>
      <c r="FDG1354" s="84" t="s">
        <v>5401</v>
      </c>
      <c r="FDS1354" s="84" t="s">
        <v>4926</v>
      </c>
      <c r="FDW1354" s="84" t="s">
        <v>5401</v>
      </c>
      <c r="FEI1354" s="84" t="s">
        <v>4926</v>
      </c>
      <c r="FEM1354" s="84" t="s">
        <v>5401</v>
      </c>
      <c r="FEY1354" s="84" t="s">
        <v>4926</v>
      </c>
      <c r="FFC1354" s="84" t="s">
        <v>5401</v>
      </c>
      <c r="FFO1354" s="84" t="s">
        <v>4926</v>
      </c>
      <c r="FFS1354" s="84" t="s">
        <v>5401</v>
      </c>
      <c r="FGE1354" s="84" t="s">
        <v>4926</v>
      </c>
      <c r="FGI1354" s="84" t="s">
        <v>5401</v>
      </c>
      <c r="FGU1354" s="84" t="s">
        <v>4926</v>
      </c>
      <c r="FGY1354" s="84" t="s">
        <v>5401</v>
      </c>
      <c r="FHK1354" s="84" t="s">
        <v>4926</v>
      </c>
      <c r="FHO1354" s="84" t="s">
        <v>5401</v>
      </c>
      <c r="FIA1354" s="84" t="s">
        <v>4926</v>
      </c>
      <c r="FIE1354" s="84" t="s">
        <v>5401</v>
      </c>
      <c r="FIQ1354" s="84" t="s">
        <v>4926</v>
      </c>
      <c r="FIU1354" s="84" t="s">
        <v>5401</v>
      </c>
      <c r="FJG1354" s="84" t="s">
        <v>4926</v>
      </c>
      <c r="FJK1354" s="84" t="s">
        <v>5401</v>
      </c>
      <c r="FJW1354" s="84" t="s">
        <v>4926</v>
      </c>
      <c r="FKA1354" s="84" t="s">
        <v>5401</v>
      </c>
      <c r="FKM1354" s="84" t="s">
        <v>4926</v>
      </c>
      <c r="FKQ1354" s="84" t="s">
        <v>5401</v>
      </c>
      <c r="FLC1354" s="84" t="s">
        <v>4926</v>
      </c>
      <c r="FLG1354" s="84" t="s">
        <v>5401</v>
      </c>
      <c r="FLS1354" s="84" t="s">
        <v>4926</v>
      </c>
      <c r="FLW1354" s="84" t="s">
        <v>5401</v>
      </c>
      <c r="FMI1354" s="84" t="s">
        <v>4926</v>
      </c>
      <c r="FMM1354" s="84" t="s">
        <v>5401</v>
      </c>
      <c r="FMY1354" s="84" t="s">
        <v>4926</v>
      </c>
      <c r="FNC1354" s="84" t="s">
        <v>5401</v>
      </c>
      <c r="FNO1354" s="84" t="s">
        <v>4926</v>
      </c>
      <c r="FNS1354" s="84" t="s">
        <v>5401</v>
      </c>
      <c r="FOE1354" s="84" t="s">
        <v>4926</v>
      </c>
      <c r="FOI1354" s="84" t="s">
        <v>5401</v>
      </c>
      <c r="FOU1354" s="84" t="s">
        <v>4926</v>
      </c>
      <c r="FOY1354" s="84" t="s">
        <v>5401</v>
      </c>
      <c r="FPK1354" s="84" t="s">
        <v>4926</v>
      </c>
      <c r="FPO1354" s="84" t="s">
        <v>5401</v>
      </c>
      <c r="FQA1354" s="84" t="s">
        <v>4926</v>
      </c>
      <c r="FQE1354" s="84" t="s">
        <v>5401</v>
      </c>
      <c r="FQQ1354" s="84" t="s">
        <v>4926</v>
      </c>
      <c r="FQU1354" s="84" t="s">
        <v>5401</v>
      </c>
      <c r="FRG1354" s="84" t="s">
        <v>4926</v>
      </c>
      <c r="FRK1354" s="84" t="s">
        <v>5401</v>
      </c>
      <c r="FRW1354" s="84" t="s">
        <v>4926</v>
      </c>
      <c r="FSA1354" s="84" t="s">
        <v>5401</v>
      </c>
      <c r="FSM1354" s="84" t="s">
        <v>4926</v>
      </c>
      <c r="FSQ1354" s="84" t="s">
        <v>5401</v>
      </c>
      <c r="FTC1354" s="84" t="s">
        <v>4926</v>
      </c>
      <c r="FTG1354" s="84" t="s">
        <v>5401</v>
      </c>
      <c r="FTS1354" s="84" t="s">
        <v>4926</v>
      </c>
      <c r="FTW1354" s="84" t="s">
        <v>5401</v>
      </c>
      <c r="FUI1354" s="84" t="s">
        <v>4926</v>
      </c>
      <c r="FUM1354" s="84" t="s">
        <v>5401</v>
      </c>
      <c r="FUY1354" s="84" t="s">
        <v>4926</v>
      </c>
      <c r="FVC1354" s="84" t="s">
        <v>5401</v>
      </c>
      <c r="FVO1354" s="84" t="s">
        <v>4926</v>
      </c>
      <c r="FVS1354" s="84" t="s">
        <v>5401</v>
      </c>
      <c r="FWE1354" s="84" t="s">
        <v>4926</v>
      </c>
      <c r="FWI1354" s="84" t="s">
        <v>5401</v>
      </c>
      <c r="FWU1354" s="84" t="s">
        <v>4926</v>
      </c>
      <c r="FWY1354" s="84" t="s">
        <v>5401</v>
      </c>
      <c r="FXK1354" s="84" t="s">
        <v>4926</v>
      </c>
      <c r="FXO1354" s="84" t="s">
        <v>5401</v>
      </c>
      <c r="FYA1354" s="84" t="s">
        <v>4926</v>
      </c>
      <c r="FYE1354" s="84" t="s">
        <v>5401</v>
      </c>
      <c r="FYQ1354" s="84" t="s">
        <v>4926</v>
      </c>
      <c r="FYU1354" s="84" t="s">
        <v>5401</v>
      </c>
      <c r="FZG1354" s="84" t="s">
        <v>4926</v>
      </c>
      <c r="FZK1354" s="84" t="s">
        <v>5401</v>
      </c>
      <c r="FZW1354" s="84" t="s">
        <v>4926</v>
      </c>
      <c r="GAA1354" s="84" t="s">
        <v>5401</v>
      </c>
      <c r="GAM1354" s="84" t="s">
        <v>4926</v>
      </c>
      <c r="GAQ1354" s="84" t="s">
        <v>5401</v>
      </c>
      <c r="GBC1354" s="84" t="s">
        <v>4926</v>
      </c>
      <c r="GBG1354" s="84" t="s">
        <v>5401</v>
      </c>
      <c r="GBS1354" s="84" t="s">
        <v>4926</v>
      </c>
      <c r="GBW1354" s="84" t="s">
        <v>5401</v>
      </c>
      <c r="GCI1354" s="84" t="s">
        <v>4926</v>
      </c>
      <c r="GCM1354" s="84" t="s">
        <v>5401</v>
      </c>
      <c r="GCY1354" s="84" t="s">
        <v>4926</v>
      </c>
      <c r="GDC1354" s="84" t="s">
        <v>5401</v>
      </c>
      <c r="GDO1354" s="84" t="s">
        <v>4926</v>
      </c>
      <c r="GDS1354" s="84" t="s">
        <v>5401</v>
      </c>
      <c r="GEE1354" s="84" t="s">
        <v>4926</v>
      </c>
      <c r="GEI1354" s="84" t="s">
        <v>5401</v>
      </c>
      <c r="GEU1354" s="84" t="s">
        <v>4926</v>
      </c>
      <c r="GEY1354" s="84" t="s">
        <v>5401</v>
      </c>
      <c r="GFK1354" s="84" t="s">
        <v>4926</v>
      </c>
      <c r="GFO1354" s="84" t="s">
        <v>5401</v>
      </c>
      <c r="GGA1354" s="84" t="s">
        <v>4926</v>
      </c>
      <c r="GGE1354" s="84" t="s">
        <v>5401</v>
      </c>
      <c r="GGQ1354" s="84" t="s">
        <v>4926</v>
      </c>
      <c r="GGU1354" s="84" t="s">
        <v>5401</v>
      </c>
      <c r="GHG1354" s="84" t="s">
        <v>4926</v>
      </c>
      <c r="GHK1354" s="84" t="s">
        <v>5401</v>
      </c>
      <c r="GHW1354" s="84" t="s">
        <v>4926</v>
      </c>
      <c r="GIA1354" s="84" t="s">
        <v>5401</v>
      </c>
      <c r="GIM1354" s="84" t="s">
        <v>4926</v>
      </c>
      <c r="GIQ1354" s="84" t="s">
        <v>5401</v>
      </c>
      <c r="GJC1354" s="84" t="s">
        <v>4926</v>
      </c>
      <c r="GJG1354" s="84" t="s">
        <v>5401</v>
      </c>
      <c r="GJS1354" s="84" t="s">
        <v>4926</v>
      </c>
      <c r="GJW1354" s="84" t="s">
        <v>5401</v>
      </c>
      <c r="GKI1354" s="84" t="s">
        <v>4926</v>
      </c>
      <c r="GKM1354" s="84" t="s">
        <v>5401</v>
      </c>
      <c r="GKY1354" s="84" t="s">
        <v>4926</v>
      </c>
      <c r="GLC1354" s="84" t="s">
        <v>5401</v>
      </c>
      <c r="GLO1354" s="84" t="s">
        <v>4926</v>
      </c>
      <c r="GLS1354" s="84" t="s">
        <v>5401</v>
      </c>
      <c r="GME1354" s="84" t="s">
        <v>4926</v>
      </c>
      <c r="GMI1354" s="84" t="s">
        <v>5401</v>
      </c>
      <c r="GMU1354" s="84" t="s">
        <v>4926</v>
      </c>
      <c r="GMY1354" s="84" t="s">
        <v>5401</v>
      </c>
      <c r="GNK1354" s="84" t="s">
        <v>4926</v>
      </c>
      <c r="GNO1354" s="84" t="s">
        <v>5401</v>
      </c>
      <c r="GOA1354" s="84" t="s">
        <v>4926</v>
      </c>
      <c r="GOE1354" s="84" t="s">
        <v>5401</v>
      </c>
      <c r="GOQ1354" s="84" t="s">
        <v>4926</v>
      </c>
      <c r="GOU1354" s="84" t="s">
        <v>5401</v>
      </c>
      <c r="GPG1354" s="84" t="s">
        <v>4926</v>
      </c>
      <c r="GPK1354" s="84" t="s">
        <v>5401</v>
      </c>
      <c r="GPW1354" s="84" t="s">
        <v>4926</v>
      </c>
      <c r="GQA1354" s="84" t="s">
        <v>5401</v>
      </c>
      <c r="GQM1354" s="84" t="s">
        <v>4926</v>
      </c>
      <c r="GQQ1354" s="84" t="s">
        <v>5401</v>
      </c>
      <c r="GRC1354" s="84" t="s">
        <v>4926</v>
      </c>
      <c r="GRG1354" s="84" t="s">
        <v>5401</v>
      </c>
      <c r="GRS1354" s="84" t="s">
        <v>4926</v>
      </c>
      <c r="GRW1354" s="84" t="s">
        <v>5401</v>
      </c>
      <c r="GSI1354" s="84" t="s">
        <v>4926</v>
      </c>
      <c r="GSM1354" s="84" t="s">
        <v>5401</v>
      </c>
      <c r="GSY1354" s="84" t="s">
        <v>4926</v>
      </c>
      <c r="GTC1354" s="84" t="s">
        <v>5401</v>
      </c>
      <c r="GTO1354" s="84" t="s">
        <v>4926</v>
      </c>
      <c r="GTS1354" s="84" t="s">
        <v>5401</v>
      </c>
      <c r="GUE1354" s="84" t="s">
        <v>4926</v>
      </c>
      <c r="GUI1354" s="84" t="s">
        <v>5401</v>
      </c>
      <c r="GUU1354" s="84" t="s">
        <v>4926</v>
      </c>
      <c r="GUY1354" s="84" t="s">
        <v>5401</v>
      </c>
      <c r="GVK1354" s="84" t="s">
        <v>4926</v>
      </c>
      <c r="GVO1354" s="84" t="s">
        <v>5401</v>
      </c>
      <c r="GWA1354" s="84" t="s">
        <v>4926</v>
      </c>
      <c r="GWE1354" s="84" t="s">
        <v>5401</v>
      </c>
      <c r="GWQ1354" s="84" t="s">
        <v>4926</v>
      </c>
      <c r="GWU1354" s="84" t="s">
        <v>5401</v>
      </c>
      <c r="GXG1354" s="84" t="s">
        <v>4926</v>
      </c>
      <c r="GXK1354" s="84" t="s">
        <v>5401</v>
      </c>
      <c r="GXW1354" s="84" t="s">
        <v>4926</v>
      </c>
      <c r="GYA1354" s="84" t="s">
        <v>5401</v>
      </c>
      <c r="GYM1354" s="84" t="s">
        <v>4926</v>
      </c>
      <c r="GYQ1354" s="84" t="s">
        <v>5401</v>
      </c>
      <c r="GZC1354" s="84" t="s">
        <v>4926</v>
      </c>
      <c r="GZG1354" s="84" t="s">
        <v>5401</v>
      </c>
      <c r="GZS1354" s="84" t="s">
        <v>4926</v>
      </c>
      <c r="GZW1354" s="84" t="s">
        <v>5401</v>
      </c>
      <c r="HAI1354" s="84" t="s">
        <v>4926</v>
      </c>
      <c r="HAM1354" s="84" t="s">
        <v>5401</v>
      </c>
      <c r="HAY1354" s="84" t="s">
        <v>4926</v>
      </c>
      <c r="HBC1354" s="84" t="s">
        <v>5401</v>
      </c>
      <c r="HBO1354" s="84" t="s">
        <v>4926</v>
      </c>
      <c r="HBS1354" s="84" t="s">
        <v>5401</v>
      </c>
      <c r="HCE1354" s="84" t="s">
        <v>4926</v>
      </c>
      <c r="HCI1354" s="84" t="s">
        <v>5401</v>
      </c>
      <c r="HCU1354" s="84" t="s">
        <v>4926</v>
      </c>
      <c r="HCY1354" s="84" t="s">
        <v>5401</v>
      </c>
      <c r="HDK1354" s="84" t="s">
        <v>4926</v>
      </c>
      <c r="HDO1354" s="84" t="s">
        <v>5401</v>
      </c>
      <c r="HEA1354" s="84" t="s">
        <v>4926</v>
      </c>
      <c r="HEE1354" s="84" t="s">
        <v>5401</v>
      </c>
      <c r="HEQ1354" s="84" t="s">
        <v>4926</v>
      </c>
      <c r="HEU1354" s="84" t="s">
        <v>5401</v>
      </c>
      <c r="HFG1354" s="84" t="s">
        <v>4926</v>
      </c>
      <c r="HFK1354" s="84" t="s">
        <v>5401</v>
      </c>
      <c r="HFW1354" s="84" t="s">
        <v>4926</v>
      </c>
      <c r="HGA1354" s="84" t="s">
        <v>5401</v>
      </c>
      <c r="HGM1354" s="84" t="s">
        <v>4926</v>
      </c>
      <c r="HGQ1354" s="84" t="s">
        <v>5401</v>
      </c>
      <c r="HHC1354" s="84" t="s">
        <v>4926</v>
      </c>
      <c r="HHG1354" s="84" t="s">
        <v>5401</v>
      </c>
      <c r="HHS1354" s="84" t="s">
        <v>4926</v>
      </c>
      <c r="HHW1354" s="84" t="s">
        <v>5401</v>
      </c>
      <c r="HII1354" s="84" t="s">
        <v>4926</v>
      </c>
      <c r="HIM1354" s="84" t="s">
        <v>5401</v>
      </c>
      <c r="HIY1354" s="84" t="s">
        <v>4926</v>
      </c>
      <c r="HJC1354" s="84" t="s">
        <v>5401</v>
      </c>
      <c r="HJO1354" s="84" t="s">
        <v>4926</v>
      </c>
      <c r="HJS1354" s="84" t="s">
        <v>5401</v>
      </c>
      <c r="HKE1354" s="84" t="s">
        <v>4926</v>
      </c>
      <c r="HKI1354" s="84" t="s">
        <v>5401</v>
      </c>
      <c r="HKU1354" s="84" t="s">
        <v>4926</v>
      </c>
      <c r="HKY1354" s="84" t="s">
        <v>5401</v>
      </c>
      <c r="HLK1354" s="84" t="s">
        <v>4926</v>
      </c>
      <c r="HLO1354" s="84" t="s">
        <v>5401</v>
      </c>
      <c r="HMA1354" s="84" t="s">
        <v>4926</v>
      </c>
      <c r="HME1354" s="84" t="s">
        <v>5401</v>
      </c>
      <c r="HMQ1354" s="84" t="s">
        <v>4926</v>
      </c>
      <c r="HMU1354" s="84" t="s">
        <v>5401</v>
      </c>
      <c r="HNG1354" s="84" t="s">
        <v>4926</v>
      </c>
      <c r="HNK1354" s="84" t="s">
        <v>5401</v>
      </c>
      <c r="HNW1354" s="84" t="s">
        <v>4926</v>
      </c>
      <c r="HOA1354" s="84" t="s">
        <v>5401</v>
      </c>
      <c r="HOM1354" s="84" t="s">
        <v>4926</v>
      </c>
      <c r="HOQ1354" s="84" t="s">
        <v>5401</v>
      </c>
      <c r="HPC1354" s="84" t="s">
        <v>4926</v>
      </c>
      <c r="HPG1354" s="84" t="s">
        <v>5401</v>
      </c>
      <c r="HPS1354" s="84" t="s">
        <v>4926</v>
      </c>
      <c r="HPW1354" s="84" t="s">
        <v>5401</v>
      </c>
      <c r="HQI1354" s="84" t="s">
        <v>4926</v>
      </c>
      <c r="HQM1354" s="84" t="s">
        <v>5401</v>
      </c>
      <c r="HQY1354" s="84" t="s">
        <v>4926</v>
      </c>
      <c r="HRC1354" s="84" t="s">
        <v>5401</v>
      </c>
      <c r="HRO1354" s="84" t="s">
        <v>4926</v>
      </c>
      <c r="HRS1354" s="84" t="s">
        <v>5401</v>
      </c>
      <c r="HSE1354" s="84" t="s">
        <v>4926</v>
      </c>
      <c r="HSI1354" s="84" t="s">
        <v>5401</v>
      </c>
      <c r="HSU1354" s="84" t="s">
        <v>4926</v>
      </c>
      <c r="HSY1354" s="84" t="s">
        <v>5401</v>
      </c>
      <c r="HTK1354" s="84" t="s">
        <v>4926</v>
      </c>
      <c r="HTO1354" s="84" t="s">
        <v>5401</v>
      </c>
      <c r="HUA1354" s="84" t="s">
        <v>4926</v>
      </c>
      <c r="HUE1354" s="84" t="s">
        <v>5401</v>
      </c>
      <c r="HUQ1354" s="84" t="s">
        <v>4926</v>
      </c>
      <c r="HUU1354" s="84" t="s">
        <v>5401</v>
      </c>
      <c r="HVG1354" s="84" t="s">
        <v>4926</v>
      </c>
      <c r="HVK1354" s="84" t="s">
        <v>5401</v>
      </c>
      <c r="HVW1354" s="84" t="s">
        <v>4926</v>
      </c>
      <c r="HWA1354" s="84" t="s">
        <v>5401</v>
      </c>
      <c r="HWM1354" s="84" t="s">
        <v>4926</v>
      </c>
      <c r="HWQ1354" s="84" t="s">
        <v>5401</v>
      </c>
      <c r="HXC1354" s="84" t="s">
        <v>4926</v>
      </c>
      <c r="HXG1354" s="84" t="s">
        <v>5401</v>
      </c>
      <c r="HXS1354" s="84" t="s">
        <v>4926</v>
      </c>
      <c r="HXW1354" s="84" t="s">
        <v>5401</v>
      </c>
      <c r="HYI1354" s="84" t="s">
        <v>4926</v>
      </c>
      <c r="HYM1354" s="84" t="s">
        <v>5401</v>
      </c>
      <c r="HYY1354" s="84" t="s">
        <v>4926</v>
      </c>
      <c r="HZC1354" s="84" t="s">
        <v>5401</v>
      </c>
      <c r="HZO1354" s="84" t="s">
        <v>4926</v>
      </c>
      <c r="HZS1354" s="84" t="s">
        <v>5401</v>
      </c>
      <c r="IAE1354" s="84" t="s">
        <v>4926</v>
      </c>
      <c r="IAI1354" s="84" t="s">
        <v>5401</v>
      </c>
      <c r="IAU1354" s="84" t="s">
        <v>4926</v>
      </c>
      <c r="IAY1354" s="84" t="s">
        <v>5401</v>
      </c>
      <c r="IBK1354" s="84" t="s">
        <v>4926</v>
      </c>
      <c r="IBO1354" s="84" t="s">
        <v>5401</v>
      </c>
      <c r="ICA1354" s="84" t="s">
        <v>4926</v>
      </c>
      <c r="ICE1354" s="84" t="s">
        <v>5401</v>
      </c>
      <c r="ICQ1354" s="84" t="s">
        <v>4926</v>
      </c>
      <c r="ICU1354" s="84" t="s">
        <v>5401</v>
      </c>
      <c r="IDG1354" s="84" t="s">
        <v>4926</v>
      </c>
      <c r="IDK1354" s="84" t="s">
        <v>5401</v>
      </c>
      <c r="IDW1354" s="84" t="s">
        <v>4926</v>
      </c>
      <c r="IEA1354" s="84" t="s">
        <v>5401</v>
      </c>
      <c r="IEM1354" s="84" t="s">
        <v>4926</v>
      </c>
      <c r="IEQ1354" s="84" t="s">
        <v>5401</v>
      </c>
      <c r="IFC1354" s="84" t="s">
        <v>4926</v>
      </c>
      <c r="IFG1354" s="84" t="s">
        <v>5401</v>
      </c>
      <c r="IFS1354" s="84" t="s">
        <v>4926</v>
      </c>
      <c r="IFW1354" s="84" t="s">
        <v>5401</v>
      </c>
      <c r="IGI1354" s="84" t="s">
        <v>4926</v>
      </c>
      <c r="IGM1354" s="84" t="s">
        <v>5401</v>
      </c>
      <c r="IGY1354" s="84" t="s">
        <v>4926</v>
      </c>
      <c r="IHC1354" s="84" t="s">
        <v>5401</v>
      </c>
      <c r="IHO1354" s="84" t="s">
        <v>4926</v>
      </c>
      <c r="IHS1354" s="84" t="s">
        <v>5401</v>
      </c>
      <c r="IIE1354" s="84" t="s">
        <v>4926</v>
      </c>
      <c r="III1354" s="84" t="s">
        <v>5401</v>
      </c>
      <c r="IIU1354" s="84" t="s">
        <v>4926</v>
      </c>
      <c r="IIY1354" s="84" t="s">
        <v>5401</v>
      </c>
      <c r="IJK1354" s="84" t="s">
        <v>4926</v>
      </c>
      <c r="IJO1354" s="84" t="s">
        <v>5401</v>
      </c>
      <c r="IKA1354" s="84" t="s">
        <v>4926</v>
      </c>
      <c r="IKE1354" s="84" t="s">
        <v>5401</v>
      </c>
      <c r="IKQ1354" s="84" t="s">
        <v>4926</v>
      </c>
      <c r="IKU1354" s="84" t="s">
        <v>5401</v>
      </c>
      <c r="ILG1354" s="84" t="s">
        <v>4926</v>
      </c>
      <c r="ILK1354" s="84" t="s">
        <v>5401</v>
      </c>
      <c r="ILW1354" s="84" t="s">
        <v>4926</v>
      </c>
      <c r="IMA1354" s="84" t="s">
        <v>5401</v>
      </c>
      <c r="IMM1354" s="84" t="s">
        <v>4926</v>
      </c>
      <c r="IMQ1354" s="84" t="s">
        <v>5401</v>
      </c>
      <c r="INC1354" s="84" t="s">
        <v>4926</v>
      </c>
      <c r="ING1354" s="84" t="s">
        <v>5401</v>
      </c>
      <c r="INS1354" s="84" t="s">
        <v>4926</v>
      </c>
      <c r="INW1354" s="84" t="s">
        <v>5401</v>
      </c>
      <c r="IOI1354" s="84" t="s">
        <v>4926</v>
      </c>
      <c r="IOM1354" s="84" t="s">
        <v>5401</v>
      </c>
      <c r="IOY1354" s="84" t="s">
        <v>4926</v>
      </c>
      <c r="IPC1354" s="84" t="s">
        <v>5401</v>
      </c>
      <c r="IPO1354" s="84" t="s">
        <v>4926</v>
      </c>
      <c r="IPS1354" s="84" t="s">
        <v>5401</v>
      </c>
      <c r="IQE1354" s="84" t="s">
        <v>4926</v>
      </c>
      <c r="IQI1354" s="84" t="s">
        <v>5401</v>
      </c>
      <c r="IQU1354" s="84" t="s">
        <v>4926</v>
      </c>
      <c r="IQY1354" s="84" t="s">
        <v>5401</v>
      </c>
      <c r="IRK1354" s="84" t="s">
        <v>4926</v>
      </c>
      <c r="IRO1354" s="84" t="s">
        <v>5401</v>
      </c>
      <c r="ISA1354" s="84" t="s">
        <v>4926</v>
      </c>
      <c r="ISE1354" s="84" t="s">
        <v>5401</v>
      </c>
      <c r="ISQ1354" s="84" t="s">
        <v>4926</v>
      </c>
      <c r="ISU1354" s="84" t="s">
        <v>5401</v>
      </c>
      <c r="ITG1354" s="84" t="s">
        <v>4926</v>
      </c>
      <c r="ITK1354" s="84" t="s">
        <v>5401</v>
      </c>
      <c r="ITW1354" s="84" t="s">
        <v>4926</v>
      </c>
      <c r="IUA1354" s="84" t="s">
        <v>5401</v>
      </c>
      <c r="IUM1354" s="84" t="s">
        <v>4926</v>
      </c>
      <c r="IUQ1354" s="84" t="s">
        <v>5401</v>
      </c>
      <c r="IVC1354" s="84" t="s">
        <v>4926</v>
      </c>
      <c r="IVG1354" s="84" t="s">
        <v>5401</v>
      </c>
      <c r="IVS1354" s="84" t="s">
        <v>4926</v>
      </c>
      <c r="IVW1354" s="84" t="s">
        <v>5401</v>
      </c>
      <c r="IWI1354" s="84" t="s">
        <v>4926</v>
      </c>
      <c r="IWM1354" s="84" t="s">
        <v>5401</v>
      </c>
      <c r="IWY1354" s="84" t="s">
        <v>4926</v>
      </c>
      <c r="IXC1354" s="84" t="s">
        <v>5401</v>
      </c>
      <c r="IXO1354" s="84" t="s">
        <v>4926</v>
      </c>
      <c r="IXS1354" s="84" t="s">
        <v>5401</v>
      </c>
      <c r="IYE1354" s="84" t="s">
        <v>4926</v>
      </c>
      <c r="IYI1354" s="84" t="s">
        <v>5401</v>
      </c>
      <c r="IYU1354" s="84" t="s">
        <v>4926</v>
      </c>
      <c r="IYY1354" s="84" t="s">
        <v>5401</v>
      </c>
      <c r="IZK1354" s="84" t="s">
        <v>4926</v>
      </c>
      <c r="IZO1354" s="84" t="s">
        <v>5401</v>
      </c>
      <c r="JAA1354" s="84" t="s">
        <v>4926</v>
      </c>
      <c r="JAE1354" s="84" t="s">
        <v>5401</v>
      </c>
      <c r="JAQ1354" s="84" t="s">
        <v>4926</v>
      </c>
      <c r="JAU1354" s="84" t="s">
        <v>5401</v>
      </c>
      <c r="JBG1354" s="84" t="s">
        <v>4926</v>
      </c>
      <c r="JBK1354" s="84" t="s">
        <v>5401</v>
      </c>
      <c r="JBW1354" s="84" t="s">
        <v>4926</v>
      </c>
      <c r="JCA1354" s="84" t="s">
        <v>5401</v>
      </c>
      <c r="JCM1354" s="84" t="s">
        <v>4926</v>
      </c>
      <c r="JCQ1354" s="84" t="s">
        <v>5401</v>
      </c>
      <c r="JDC1354" s="84" t="s">
        <v>4926</v>
      </c>
      <c r="JDG1354" s="84" t="s">
        <v>5401</v>
      </c>
      <c r="JDS1354" s="84" t="s">
        <v>4926</v>
      </c>
      <c r="JDW1354" s="84" t="s">
        <v>5401</v>
      </c>
      <c r="JEI1354" s="84" t="s">
        <v>4926</v>
      </c>
      <c r="JEM1354" s="84" t="s">
        <v>5401</v>
      </c>
      <c r="JEY1354" s="84" t="s">
        <v>4926</v>
      </c>
      <c r="JFC1354" s="84" t="s">
        <v>5401</v>
      </c>
      <c r="JFO1354" s="84" t="s">
        <v>4926</v>
      </c>
      <c r="JFS1354" s="84" t="s">
        <v>5401</v>
      </c>
      <c r="JGE1354" s="84" t="s">
        <v>4926</v>
      </c>
      <c r="JGI1354" s="84" t="s">
        <v>5401</v>
      </c>
      <c r="JGU1354" s="84" t="s">
        <v>4926</v>
      </c>
      <c r="JGY1354" s="84" t="s">
        <v>5401</v>
      </c>
      <c r="JHK1354" s="84" t="s">
        <v>4926</v>
      </c>
      <c r="JHO1354" s="84" t="s">
        <v>5401</v>
      </c>
      <c r="JIA1354" s="84" t="s">
        <v>4926</v>
      </c>
      <c r="JIE1354" s="84" t="s">
        <v>5401</v>
      </c>
      <c r="JIQ1354" s="84" t="s">
        <v>4926</v>
      </c>
      <c r="JIU1354" s="84" t="s">
        <v>5401</v>
      </c>
      <c r="JJG1354" s="84" t="s">
        <v>4926</v>
      </c>
      <c r="JJK1354" s="84" t="s">
        <v>5401</v>
      </c>
      <c r="JJW1354" s="84" t="s">
        <v>4926</v>
      </c>
      <c r="JKA1354" s="84" t="s">
        <v>5401</v>
      </c>
      <c r="JKM1354" s="84" t="s">
        <v>4926</v>
      </c>
      <c r="JKQ1354" s="84" t="s">
        <v>5401</v>
      </c>
      <c r="JLC1354" s="84" t="s">
        <v>4926</v>
      </c>
      <c r="JLG1354" s="84" t="s">
        <v>5401</v>
      </c>
      <c r="JLS1354" s="84" t="s">
        <v>4926</v>
      </c>
      <c r="JLW1354" s="84" t="s">
        <v>5401</v>
      </c>
      <c r="JMI1354" s="84" t="s">
        <v>4926</v>
      </c>
      <c r="JMM1354" s="84" t="s">
        <v>5401</v>
      </c>
      <c r="JMY1354" s="84" t="s">
        <v>4926</v>
      </c>
      <c r="JNC1354" s="84" t="s">
        <v>5401</v>
      </c>
      <c r="JNO1354" s="84" t="s">
        <v>4926</v>
      </c>
      <c r="JNS1354" s="84" t="s">
        <v>5401</v>
      </c>
      <c r="JOE1354" s="84" t="s">
        <v>4926</v>
      </c>
      <c r="JOI1354" s="84" t="s">
        <v>5401</v>
      </c>
      <c r="JOU1354" s="84" t="s">
        <v>4926</v>
      </c>
      <c r="JOY1354" s="84" t="s">
        <v>5401</v>
      </c>
      <c r="JPK1354" s="84" t="s">
        <v>4926</v>
      </c>
      <c r="JPO1354" s="84" t="s">
        <v>5401</v>
      </c>
      <c r="JQA1354" s="84" t="s">
        <v>4926</v>
      </c>
      <c r="JQE1354" s="84" t="s">
        <v>5401</v>
      </c>
      <c r="JQQ1354" s="84" t="s">
        <v>4926</v>
      </c>
      <c r="JQU1354" s="84" t="s">
        <v>5401</v>
      </c>
      <c r="JRG1354" s="84" t="s">
        <v>4926</v>
      </c>
      <c r="JRK1354" s="84" t="s">
        <v>5401</v>
      </c>
      <c r="JRW1354" s="84" t="s">
        <v>4926</v>
      </c>
      <c r="JSA1354" s="84" t="s">
        <v>5401</v>
      </c>
      <c r="JSM1354" s="84" t="s">
        <v>4926</v>
      </c>
      <c r="JSQ1354" s="84" t="s">
        <v>5401</v>
      </c>
      <c r="JTC1354" s="84" t="s">
        <v>4926</v>
      </c>
      <c r="JTG1354" s="84" t="s">
        <v>5401</v>
      </c>
      <c r="JTS1354" s="84" t="s">
        <v>4926</v>
      </c>
      <c r="JTW1354" s="84" t="s">
        <v>5401</v>
      </c>
      <c r="JUI1354" s="84" t="s">
        <v>4926</v>
      </c>
      <c r="JUM1354" s="84" t="s">
        <v>5401</v>
      </c>
      <c r="JUY1354" s="84" t="s">
        <v>4926</v>
      </c>
      <c r="JVC1354" s="84" t="s">
        <v>5401</v>
      </c>
      <c r="JVO1354" s="84" t="s">
        <v>4926</v>
      </c>
      <c r="JVS1354" s="84" t="s">
        <v>5401</v>
      </c>
      <c r="JWE1354" s="84" t="s">
        <v>4926</v>
      </c>
      <c r="JWI1354" s="84" t="s">
        <v>5401</v>
      </c>
      <c r="JWU1354" s="84" t="s">
        <v>4926</v>
      </c>
      <c r="JWY1354" s="84" t="s">
        <v>5401</v>
      </c>
      <c r="JXK1354" s="84" t="s">
        <v>4926</v>
      </c>
      <c r="JXO1354" s="84" t="s">
        <v>5401</v>
      </c>
      <c r="JYA1354" s="84" t="s">
        <v>4926</v>
      </c>
      <c r="JYE1354" s="84" t="s">
        <v>5401</v>
      </c>
      <c r="JYQ1354" s="84" t="s">
        <v>4926</v>
      </c>
      <c r="JYU1354" s="84" t="s">
        <v>5401</v>
      </c>
      <c r="JZG1354" s="84" t="s">
        <v>4926</v>
      </c>
      <c r="JZK1354" s="84" t="s">
        <v>5401</v>
      </c>
      <c r="JZW1354" s="84" t="s">
        <v>4926</v>
      </c>
      <c r="KAA1354" s="84" t="s">
        <v>5401</v>
      </c>
      <c r="KAM1354" s="84" t="s">
        <v>4926</v>
      </c>
      <c r="KAQ1354" s="84" t="s">
        <v>5401</v>
      </c>
      <c r="KBC1354" s="84" t="s">
        <v>4926</v>
      </c>
      <c r="KBG1354" s="84" t="s">
        <v>5401</v>
      </c>
      <c r="KBS1354" s="84" t="s">
        <v>4926</v>
      </c>
      <c r="KBW1354" s="84" t="s">
        <v>5401</v>
      </c>
      <c r="KCI1354" s="84" t="s">
        <v>4926</v>
      </c>
      <c r="KCM1354" s="84" t="s">
        <v>5401</v>
      </c>
      <c r="KCY1354" s="84" t="s">
        <v>4926</v>
      </c>
      <c r="KDC1354" s="84" t="s">
        <v>5401</v>
      </c>
      <c r="KDO1354" s="84" t="s">
        <v>4926</v>
      </c>
      <c r="KDS1354" s="84" t="s">
        <v>5401</v>
      </c>
      <c r="KEE1354" s="84" t="s">
        <v>4926</v>
      </c>
      <c r="KEI1354" s="84" t="s">
        <v>5401</v>
      </c>
      <c r="KEU1354" s="84" t="s">
        <v>4926</v>
      </c>
      <c r="KEY1354" s="84" t="s">
        <v>5401</v>
      </c>
      <c r="KFK1354" s="84" t="s">
        <v>4926</v>
      </c>
      <c r="KFO1354" s="84" t="s">
        <v>5401</v>
      </c>
      <c r="KGA1354" s="84" t="s">
        <v>4926</v>
      </c>
      <c r="KGE1354" s="84" t="s">
        <v>5401</v>
      </c>
      <c r="KGQ1354" s="84" t="s">
        <v>4926</v>
      </c>
      <c r="KGU1354" s="84" t="s">
        <v>5401</v>
      </c>
      <c r="KHG1354" s="84" t="s">
        <v>4926</v>
      </c>
      <c r="KHK1354" s="84" t="s">
        <v>5401</v>
      </c>
      <c r="KHW1354" s="84" t="s">
        <v>4926</v>
      </c>
      <c r="KIA1354" s="84" t="s">
        <v>5401</v>
      </c>
      <c r="KIM1354" s="84" t="s">
        <v>4926</v>
      </c>
      <c r="KIQ1354" s="84" t="s">
        <v>5401</v>
      </c>
      <c r="KJC1354" s="84" t="s">
        <v>4926</v>
      </c>
      <c r="KJG1354" s="84" t="s">
        <v>5401</v>
      </c>
      <c r="KJS1354" s="84" t="s">
        <v>4926</v>
      </c>
      <c r="KJW1354" s="84" t="s">
        <v>5401</v>
      </c>
      <c r="KKI1354" s="84" t="s">
        <v>4926</v>
      </c>
      <c r="KKM1354" s="84" t="s">
        <v>5401</v>
      </c>
      <c r="KKY1354" s="84" t="s">
        <v>4926</v>
      </c>
      <c r="KLC1354" s="84" t="s">
        <v>5401</v>
      </c>
      <c r="KLO1354" s="84" t="s">
        <v>4926</v>
      </c>
      <c r="KLS1354" s="84" t="s">
        <v>5401</v>
      </c>
      <c r="KME1354" s="84" t="s">
        <v>4926</v>
      </c>
      <c r="KMI1354" s="84" t="s">
        <v>5401</v>
      </c>
      <c r="KMU1354" s="84" t="s">
        <v>4926</v>
      </c>
      <c r="KMY1354" s="84" t="s">
        <v>5401</v>
      </c>
      <c r="KNK1354" s="84" t="s">
        <v>4926</v>
      </c>
      <c r="KNO1354" s="84" t="s">
        <v>5401</v>
      </c>
      <c r="KOA1354" s="84" t="s">
        <v>4926</v>
      </c>
      <c r="KOE1354" s="84" t="s">
        <v>5401</v>
      </c>
      <c r="KOQ1354" s="84" t="s">
        <v>4926</v>
      </c>
      <c r="KOU1354" s="84" t="s">
        <v>5401</v>
      </c>
      <c r="KPG1354" s="84" t="s">
        <v>4926</v>
      </c>
      <c r="KPK1354" s="84" t="s">
        <v>5401</v>
      </c>
      <c r="KPW1354" s="84" t="s">
        <v>4926</v>
      </c>
      <c r="KQA1354" s="84" t="s">
        <v>5401</v>
      </c>
      <c r="KQM1354" s="84" t="s">
        <v>4926</v>
      </c>
      <c r="KQQ1354" s="84" t="s">
        <v>5401</v>
      </c>
      <c r="KRC1354" s="84" t="s">
        <v>4926</v>
      </c>
      <c r="KRG1354" s="84" t="s">
        <v>5401</v>
      </c>
      <c r="KRS1354" s="84" t="s">
        <v>4926</v>
      </c>
      <c r="KRW1354" s="84" t="s">
        <v>5401</v>
      </c>
      <c r="KSI1354" s="84" t="s">
        <v>4926</v>
      </c>
      <c r="KSM1354" s="84" t="s">
        <v>5401</v>
      </c>
      <c r="KSY1354" s="84" t="s">
        <v>4926</v>
      </c>
      <c r="KTC1354" s="84" t="s">
        <v>5401</v>
      </c>
      <c r="KTO1354" s="84" t="s">
        <v>4926</v>
      </c>
      <c r="KTS1354" s="84" t="s">
        <v>5401</v>
      </c>
      <c r="KUE1354" s="84" t="s">
        <v>4926</v>
      </c>
      <c r="KUI1354" s="84" t="s">
        <v>5401</v>
      </c>
      <c r="KUU1354" s="84" t="s">
        <v>4926</v>
      </c>
      <c r="KUY1354" s="84" t="s">
        <v>5401</v>
      </c>
      <c r="KVK1354" s="84" t="s">
        <v>4926</v>
      </c>
      <c r="KVO1354" s="84" t="s">
        <v>5401</v>
      </c>
      <c r="KWA1354" s="84" t="s">
        <v>4926</v>
      </c>
      <c r="KWE1354" s="84" t="s">
        <v>5401</v>
      </c>
      <c r="KWQ1354" s="84" t="s">
        <v>4926</v>
      </c>
      <c r="KWU1354" s="84" t="s">
        <v>5401</v>
      </c>
      <c r="KXG1354" s="84" t="s">
        <v>4926</v>
      </c>
      <c r="KXK1354" s="84" t="s">
        <v>5401</v>
      </c>
      <c r="KXW1354" s="84" t="s">
        <v>4926</v>
      </c>
      <c r="KYA1354" s="84" t="s">
        <v>5401</v>
      </c>
      <c r="KYM1354" s="84" t="s">
        <v>4926</v>
      </c>
      <c r="KYQ1354" s="84" t="s">
        <v>5401</v>
      </c>
      <c r="KZC1354" s="84" t="s">
        <v>4926</v>
      </c>
      <c r="KZG1354" s="84" t="s">
        <v>5401</v>
      </c>
      <c r="KZS1354" s="84" t="s">
        <v>4926</v>
      </c>
      <c r="KZW1354" s="84" t="s">
        <v>5401</v>
      </c>
      <c r="LAI1354" s="84" t="s">
        <v>4926</v>
      </c>
      <c r="LAM1354" s="84" t="s">
        <v>5401</v>
      </c>
      <c r="LAY1354" s="84" t="s">
        <v>4926</v>
      </c>
      <c r="LBC1354" s="84" t="s">
        <v>5401</v>
      </c>
      <c r="LBO1354" s="84" t="s">
        <v>4926</v>
      </c>
      <c r="LBS1354" s="84" t="s">
        <v>5401</v>
      </c>
      <c r="LCE1354" s="84" t="s">
        <v>4926</v>
      </c>
      <c r="LCI1354" s="84" t="s">
        <v>5401</v>
      </c>
      <c r="LCU1354" s="84" t="s">
        <v>4926</v>
      </c>
      <c r="LCY1354" s="84" t="s">
        <v>5401</v>
      </c>
      <c r="LDK1354" s="84" t="s">
        <v>4926</v>
      </c>
      <c r="LDO1354" s="84" t="s">
        <v>5401</v>
      </c>
      <c r="LEA1354" s="84" t="s">
        <v>4926</v>
      </c>
      <c r="LEE1354" s="84" t="s">
        <v>5401</v>
      </c>
      <c r="LEQ1354" s="84" t="s">
        <v>4926</v>
      </c>
      <c r="LEU1354" s="84" t="s">
        <v>5401</v>
      </c>
      <c r="LFG1354" s="84" t="s">
        <v>4926</v>
      </c>
      <c r="LFK1354" s="84" t="s">
        <v>5401</v>
      </c>
      <c r="LFW1354" s="84" t="s">
        <v>4926</v>
      </c>
      <c r="LGA1354" s="84" t="s">
        <v>5401</v>
      </c>
      <c r="LGM1354" s="84" t="s">
        <v>4926</v>
      </c>
      <c r="LGQ1354" s="84" t="s">
        <v>5401</v>
      </c>
      <c r="LHC1354" s="84" t="s">
        <v>4926</v>
      </c>
      <c r="LHG1354" s="84" t="s">
        <v>5401</v>
      </c>
      <c r="LHS1354" s="84" t="s">
        <v>4926</v>
      </c>
      <c r="LHW1354" s="84" t="s">
        <v>5401</v>
      </c>
      <c r="LII1354" s="84" t="s">
        <v>4926</v>
      </c>
      <c r="LIM1354" s="84" t="s">
        <v>5401</v>
      </c>
      <c r="LIY1354" s="84" t="s">
        <v>4926</v>
      </c>
      <c r="LJC1354" s="84" t="s">
        <v>5401</v>
      </c>
      <c r="LJO1354" s="84" t="s">
        <v>4926</v>
      </c>
      <c r="LJS1354" s="84" t="s">
        <v>5401</v>
      </c>
      <c r="LKE1354" s="84" t="s">
        <v>4926</v>
      </c>
      <c r="LKI1354" s="84" t="s">
        <v>5401</v>
      </c>
      <c r="LKU1354" s="84" t="s">
        <v>4926</v>
      </c>
      <c r="LKY1354" s="84" t="s">
        <v>5401</v>
      </c>
      <c r="LLK1354" s="84" t="s">
        <v>4926</v>
      </c>
      <c r="LLO1354" s="84" t="s">
        <v>5401</v>
      </c>
      <c r="LMA1354" s="84" t="s">
        <v>4926</v>
      </c>
      <c r="LME1354" s="84" t="s">
        <v>5401</v>
      </c>
      <c r="LMQ1354" s="84" t="s">
        <v>4926</v>
      </c>
      <c r="LMU1354" s="84" t="s">
        <v>5401</v>
      </c>
      <c r="LNG1354" s="84" t="s">
        <v>4926</v>
      </c>
      <c r="LNK1354" s="84" t="s">
        <v>5401</v>
      </c>
      <c r="LNW1354" s="84" t="s">
        <v>4926</v>
      </c>
      <c r="LOA1354" s="84" t="s">
        <v>5401</v>
      </c>
      <c r="LOM1354" s="84" t="s">
        <v>4926</v>
      </c>
      <c r="LOQ1354" s="84" t="s">
        <v>5401</v>
      </c>
      <c r="LPC1354" s="84" t="s">
        <v>4926</v>
      </c>
      <c r="LPG1354" s="84" t="s">
        <v>5401</v>
      </c>
      <c r="LPS1354" s="84" t="s">
        <v>4926</v>
      </c>
      <c r="LPW1354" s="84" t="s">
        <v>5401</v>
      </c>
      <c r="LQI1354" s="84" t="s">
        <v>4926</v>
      </c>
      <c r="LQM1354" s="84" t="s">
        <v>5401</v>
      </c>
      <c r="LQY1354" s="84" t="s">
        <v>4926</v>
      </c>
      <c r="LRC1354" s="84" t="s">
        <v>5401</v>
      </c>
      <c r="LRO1354" s="84" t="s">
        <v>4926</v>
      </c>
      <c r="LRS1354" s="84" t="s">
        <v>5401</v>
      </c>
      <c r="LSE1354" s="84" t="s">
        <v>4926</v>
      </c>
      <c r="LSI1354" s="84" t="s">
        <v>5401</v>
      </c>
      <c r="LSU1354" s="84" t="s">
        <v>4926</v>
      </c>
      <c r="LSY1354" s="84" t="s">
        <v>5401</v>
      </c>
      <c r="LTK1354" s="84" t="s">
        <v>4926</v>
      </c>
      <c r="LTO1354" s="84" t="s">
        <v>5401</v>
      </c>
      <c r="LUA1354" s="84" t="s">
        <v>4926</v>
      </c>
      <c r="LUE1354" s="84" t="s">
        <v>5401</v>
      </c>
      <c r="LUQ1354" s="84" t="s">
        <v>4926</v>
      </c>
      <c r="LUU1354" s="84" t="s">
        <v>5401</v>
      </c>
      <c r="LVG1354" s="84" t="s">
        <v>4926</v>
      </c>
      <c r="LVK1354" s="84" t="s">
        <v>5401</v>
      </c>
      <c r="LVW1354" s="84" t="s">
        <v>4926</v>
      </c>
      <c r="LWA1354" s="84" t="s">
        <v>5401</v>
      </c>
      <c r="LWM1354" s="84" t="s">
        <v>4926</v>
      </c>
      <c r="LWQ1354" s="84" t="s">
        <v>5401</v>
      </c>
      <c r="LXC1354" s="84" t="s">
        <v>4926</v>
      </c>
      <c r="LXG1354" s="84" t="s">
        <v>5401</v>
      </c>
      <c r="LXS1354" s="84" t="s">
        <v>4926</v>
      </c>
      <c r="LXW1354" s="84" t="s">
        <v>5401</v>
      </c>
      <c r="LYI1354" s="84" t="s">
        <v>4926</v>
      </c>
      <c r="LYM1354" s="84" t="s">
        <v>5401</v>
      </c>
      <c r="LYY1354" s="84" t="s">
        <v>4926</v>
      </c>
      <c r="LZC1354" s="84" t="s">
        <v>5401</v>
      </c>
      <c r="LZO1354" s="84" t="s">
        <v>4926</v>
      </c>
      <c r="LZS1354" s="84" t="s">
        <v>5401</v>
      </c>
      <c r="MAE1354" s="84" t="s">
        <v>4926</v>
      </c>
      <c r="MAI1354" s="84" t="s">
        <v>5401</v>
      </c>
      <c r="MAU1354" s="84" t="s">
        <v>4926</v>
      </c>
      <c r="MAY1354" s="84" t="s">
        <v>5401</v>
      </c>
      <c r="MBK1354" s="84" t="s">
        <v>4926</v>
      </c>
      <c r="MBO1354" s="84" t="s">
        <v>5401</v>
      </c>
      <c r="MCA1354" s="84" t="s">
        <v>4926</v>
      </c>
      <c r="MCE1354" s="84" t="s">
        <v>5401</v>
      </c>
      <c r="MCQ1354" s="84" t="s">
        <v>4926</v>
      </c>
      <c r="MCU1354" s="84" t="s">
        <v>5401</v>
      </c>
      <c r="MDG1354" s="84" t="s">
        <v>4926</v>
      </c>
      <c r="MDK1354" s="84" t="s">
        <v>5401</v>
      </c>
      <c r="MDW1354" s="84" t="s">
        <v>4926</v>
      </c>
      <c r="MEA1354" s="84" t="s">
        <v>5401</v>
      </c>
      <c r="MEM1354" s="84" t="s">
        <v>4926</v>
      </c>
      <c r="MEQ1354" s="84" t="s">
        <v>5401</v>
      </c>
      <c r="MFC1354" s="84" t="s">
        <v>4926</v>
      </c>
      <c r="MFG1354" s="84" t="s">
        <v>5401</v>
      </c>
      <c r="MFS1354" s="84" t="s">
        <v>4926</v>
      </c>
      <c r="MFW1354" s="84" t="s">
        <v>5401</v>
      </c>
      <c r="MGI1354" s="84" t="s">
        <v>4926</v>
      </c>
      <c r="MGM1354" s="84" t="s">
        <v>5401</v>
      </c>
      <c r="MGY1354" s="84" t="s">
        <v>4926</v>
      </c>
      <c r="MHC1354" s="84" t="s">
        <v>5401</v>
      </c>
      <c r="MHO1354" s="84" t="s">
        <v>4926</v>
      </c>
      <c r="MHS1354" s="84" t="s">
        <v>5401</v>
      </c>
      <c r="MIE1354" s="84" t="s">
        <v>4926</v>
      </c>
      <c r="MII1354" s="84" t="s">
        <v>5401</v>
      </c>
      <c r="MIU1354" s="84" t="s">
        <v>4926</v>
      </c>
      <c r="MIY1354" s="84" t="s">
        <v>5401</v>
      </c>
      <c r="MJK1354" s="84" t="s">
        <v>4926</v>
      </c>
      <c r="MJO1354" s="84" t="s">
        <v>5401</v>
      </c>
      <c r="MKA1354" s="84" t="s">
        <v>4926</v>
      </c>
      <c r="MKE1354" s="84" t="s">
        <v>5401</v>
      </c>
      <c r="MKQ1354" s="84" t="s">
        <v>4926</v>
      </c>
      <c r="MKU1354" s="84" t="s">
        <v>5401</v>
      </c>
      <c r="MLG1354" s="84" t="s">
        <v>4926</v>
      </c>
      <c r="MLK1354" s="84" t="s">
        <v>5401</v>
      </c>
      <c r="MLW1354" s="84" t="s">
        <v>4926</v>
      </c>
      <c r="MMA1354" s="84" t="s">
        <v>5401</v>
      </c>
      <c r="MMM1354" s="84" t="s">
        <v>4926</v>
      </c>
      <c r="MMQ1354" s="84" t="s">
        <v>5401</v>
      </c>
      <c r="MNC1354" s="84" t="s">
        <v>4926</v>
      </c>
      <c r="MNG1354" s="84" t="s">
        <v>5401</v>
      </c>
      <c r="MNS1354" s="84" t="s">
        <v>4926</v>
      </c>
      <c r="MNW1354" s="84" t="s">
        <v>5401</v>
      </c>
      <c r="MOI1354" s="84" t="s">
        <v>4926</v>
      </c>
      <c r="MOM1354" s="84" t="s">
        <v>5401</v>
      </c>
      <c r="MOY1354" s="84" t="s">
        <v>4926</v>
      </c>
      <c r="MPC1354" s="84" t="s">
        <v>5401</v>
      </c>
      <c r="MPO1354" s="84" t="s">
        <v>4926</v>
      </c>
      <c r="MPS1354" s="84" t="s">
        <v>5401</v>
      </c>
      <c r="MQE1354" s="84" t="s">
        <v>4926</v>
      </c>
      <c r="MQI1354" s="84" t="s">
        <v>5401</v>
      </c>
      <c r="MQU1354" s="84" t="s">
        <v>4926</v>
      </c>
      <c r="MQY1354" s="84" t="s">
        <v>5401</v>
      </c>
      <c r="MRK1354" s="84" t="s">
        <v>4926</v>
      </c>
      <c r="MRO1354" s="84" t="s">
        <v>5401</v>
      </c>
      <c r="MSA1354" s="84" t="s">
        <v>4926</v>
      </c>
      <c r="MSE1354" s="84" t="s">
        <v>5401</v>
      </c>
      <c r="MSQ1354" s="84" t="s">
        <v>4926</v>
      </c>
      <c r="MSU1354" s="84" t="s">
        <v>5401</v>
      </c>
      <c r="MTG1354" s="84" t="s">
        <v>4926</v>
      </c>
      <c r="MTK1354" s="84" t="s">
        <v>5401</v>
      </c>
      <c r="MTW1354" s="84" t="s">
        <v>4926</v>
      </c>
      <c r="MUA1354" s="84" t="s">
        <v>5401</v>
      </c>
      <c r="MUM1354" s="84" t="s">
        <v>4926</v>
      </c>
      <c r="MUQ1354" s="84" t="s">
        <v>5401</v>
      </c>
      <c r="MVC1354" s="84" t="s">
        <v>4926</v>
      </c>
      <c r="MVG1354" s="84" t="s">
        <v>5401</v>
      </c>
      <c r="MVS1354" s="84" t="s">
        <v>4926</v>
      </c>
      <c r="MVW1354" s="84" t="s">
        <v>5401</v>
      </c>
      <c r="MWI1354" s="84" t="s">
        <v>4926</v>
      </c>
      <c r="MWM1354" s="84" t="s">
        <v>5401</v>
      </c>
      <c r="MWY1354" s="84" t="s">
        <v>4926</v>
      </c>
      <c r="MXC1354" s="84" t="s">
        <v>5401</v>
      </c>
      <c r="MXO1354" s="84" t="s">
        <v>4926</v>
      </c>
      <c r="MXS1354" s="84" t="s">
        <v>5401</v>
      </c>
      <c r="MYE1354" s="84" t="s">
        <v>4926</v>
      </c>
      <c r="MYI1354" s="84" t="s">
        <v>5401</v>
      </c>
      <c r="MYU1354" s="84" t="s">
        <v>4926</v>
      </c>
      <c r="MYY1354" s="84" t="s">
        <v>5401</v>
      </c>
      <c r="MZK1354" s="84" t="s">
        <v>4926</v>
      </c>
      <c r="MZO1354" s="84" t="s">
        <v>5401</v>
      </c>
      <c r="NAA1354" s="84" t="s">
        <v>4926</v>
      </c>
      <c r="NAE1354" s="84" t="s">
        <v>5401</v>
      </c>
      <c r="NAQ1354" s="84" t="s">
        <v>4926</v>
      </c>
      <c r="NAU1354" s="84" t="s">
        <v>5401</v>
      </c>
      <c r="NBG1354" s="84" t="s">
        <v>4926</v>
      </c>
      <c r="NBK1354" s="84" t="s">
        <v>5401</v>
      </c>
      <c r="NBW1354" s="84" t="s">
        <v>4926</v>
      </c>
      <c r="NCA1354" s="84" t="s">
        <v>5401</v>
      </c>
      <c r="NCM1354" s="84" t="s">
        <v>4926</v>
      </c>
      <c r="NCQ1354" s="84" t="s">
        <v>5401</v>
      </c>
      <c r="NDC1354" s="84" t="s">
        <v>4926</v>
      </c>
      <c r="NDG1354" s="84" t="s">
        <v>5401</v>
      </c>
      <c r="NDS1354" s="84" t="s">
        <v>4926</v>
      </c>
      <c r="NDW1354" s="84" t="s">
        <v>5401</v>
      </c>
      <c r="NEI1354" s="84" t="s">
        <v>4926</v>
      </c>
      <c r="NEM1354" s="84" t="s">
        <v>5401</v>
      </c>
      <c r="NEY1354" s="84" t="s">
        <v>4926</v>
      </c>
      <c r="NFC1354" s="84" t="s">
        <v>5401</v>
      </c>
      <c r="NFO1354" s="84" t="s">
        <v>4926</v>
      </c>
      <c r="NFS1354" s="84" t="s">
        <v>5401</v>
      </c>
      <c r="NGE1354" s="84" t="s">
        <v>4926</v>
      </c>
      <c r="NGI1354" s="84" t="s">
        <v>5401</v>
      </c>
      <c r="NGU1354" s="84" t="s">
        <v>4926</v>
      </c>
      <c r="NGY1354" s="84" t="s">
        <v>5401</v>
      </c>
      <c r="NHK1354" s="84" t="s">
        <v>4926</v>
      </c>
      <c r="NHO1354" s="84" t="s">
        <v>5401</v>
      </c>
      <c r="NIA1354" s="84" t="s">
        <v>4926</v>
      </c>
      <c r="NIE1354" s="84" t="s">
        <v>5401</v>
      </c>
      <c r="NIQ1354" s="84" t="s">
        <v>4926</v>
      </c>
      <c r="NIU1354" s="84" t="s">
        <v>5401</v>
      </c>
      <c r="NJG1354" s="84" t="s">
        <v>4926</v>
      </c>
      <c r="NJK1354" s="84" t="s">
        <v>5401</v>
      </c>
      <c r="NJW1354" s="84" t="s">
        <v>4926</v>
      </c>
      <c r="NKA1354" s="84" t="s">
        <v>5401</v>
      </c>
      <c r="NKM1354" s="84" t="s">
        <v>4926</v>
      </c>
      <c r="NKQ1354" s="84" t="s">
        <v>5401</v>
      </c>
      <c r="NLC1354" s="84" t="s">
        <v>4926</v>
      </c>
      <c r="NLG1354" s="84" t="s">
        <v>5401</v>
      </c>
      <c r="NLS1354" s="84" t="s">
        <v>4926</v>
      </c>
      <c r="NLW1354" s="84" t="s">
        <v>5401</v>
      </c>
      <c r="NMI1354" s="84" t="s">
        <v>4926</v>
      </c>
      <c r="NMM1354" s="84" t="s">
        <v>5401</v>
      </c>
      <c r="NMY1354" s="84" t="s">
        <v>4926</v>
      </c>
      <c r="NNC1354" s="84" t="s">
        <v>5401</v>
      </c>
      <c r="NNO1354" s="84" t="s">
        <v>4926</v>
      </c>
      <c r="NNS1354" s="84" t="s">
        <v>5401</v>
      </c>
      <c r="NOE1354" s="84" t="s">
        <v>4926</v>
      </c>
      <c r="NOI1354" s="84" t="s">
        <v>5401</v>
      </c>
      <c r="NOU1354" s="84" t="s">
        <v>4926</v>
      </c>
      <c r="NOY1354" s="84" t="s">
        <v>5401</v>
      </c>
      <c r="NPK1354" s="84" t="s">
        <v>4926</v>
      </c>
      <c r="NPO1354" s="84" t="s">
        <v>5401</v>
      </c>
      <c r="NQA1354" s="84" t="s">
        <v>4926</v>
      </c>
      <c r="NQE1354" s="84" t="s">
        <v>5401</v>
      </c>
      <c r="NQQ1354" s="84" t="s">
        <v>4926</v>
      </c>
      <c r="NQU1354" s="84" t="s">
        <v>5401</v>
      </c>
      <c r="NRG1354" s="84" t="s">
        <v>4926</v>
      </c>
      <c r="NRK1354" s="84" t="s">
        <v>5401</v>
      </c>
      <c r="NRW1354" s="84" t="s">
        <v>4926</v>
      </c>
      <c r="NSA1354" s="84" t="s">
        <v>5401</v>
      </c>
      <c r="NSM1354" s="84" t="s">
        <v>4926</v>
      </c>
      <c r="NSQ1354" s="84" t="s">
        <v>5401</v>
      </c>
      <c r="NTC1354" s="84" t="s">
        <v>4926</v>
      </c>
      <c r="NTG1354" s="84" t="s">
        <v>5401</v>
      </c>
      <c r="NTS1354" s="84" t="s">
        <v>4926</v>
      </c>
      <c r="NTW1354" s="84" t="s">
        <v>5401</v>
      </c>
      <c r="NUI1354" s="84" t="s">
        <v>4926</v>
      </c>
      <c r="NUM1354" s="84" t="s">
        <v>5401</v>
      </c>
      <c r="NUY1354" s="84" t="s">
        <v>4926</v>
      </c>
      <c r="NVC1354" s="84" t="s">
        <v>5401</v>
      </c>
      <c r="NVO1354" s="84" t="s">
        <v>4926</v>
      </c>
      <c r="NVS1354" s="84" t="s">
        <v>5401</v>
      </c>
      <c r="NWE1354" s="84" t="s">
        <v>4926</v>
      </c>
      <c r="NWI1354" s="84" t="s">
        <v>5401</v>
      </c>
      <c r="NWU1354" s="84" t="s">
        <v>4926</v>
      </c>
      <c r="NWY1354" s="84" t="s">
        <v>5401</v>
      </c>
      <c r="NXK1354" s="84" t="s">
        <v>4926</v>
      </c>
      <c r="NXO1354" s="84" t="s">
        <v>5401</v>
      </c>
      <c r="NYA1354" s="84" t="s">
        <v>4926</v>
      </c>
      <c r="NYE1354" s="84" t="s">
        <v>5401</v>
      </c>
      <c r="NYQ1354" s="84" t="s">
        <v>4926</v>
      </c>
      <c r="NYU1354" s="84" t="s">
        <v>5401</v>
      </c>
      <c r="NZG1354" s="84" t="s">
        <v>4926</v>
      </c>
      <c r="NZK1354" s="84" t="s">
        <v>5401</v>
      </c>
      <c r="NZW1354" s="84" t="s">
        <v>4926</v>
      </c>
      <c r="OAA1354" s="84" t="s">
        <v>5401</v>
      </c>
      <c r="OAM1354" s="84" t="s">
        <v>4926</v>
      </c>
      <c r="OAQ1354" s="84" t="s">
        <v>5401</v>
      </c>
      <c r="OBC1354" s="84" t="s">
        <v>4926</v>
      </c>
      <c r="OBG1354" s="84" t="s">
        <v>5401</v>
      </c>
      <c r="OBS1354" s="84" t="s">
        <v>4926</v>
      </c>
      <c r="OBW1354" s="84" t="s">
        <v>5401</v>
      </c>
      <c r="OCI1354" s="84" t="s">
        <v>4926</v>
      </c>
      <c r="OCM1354" s="84" t="s">
        <v>5401</v>
      </c>
      <c r="OCY1354" s="84" t="s">
        <v>4926</v>
      </c>
      <c r="ODC1354" s="84" t="s">
        <v>5401</v>
      </c>
      <c r="ODO1354" s="84" t="s">
        <v>4926</v>
      </c>
      <c r="ODS1354" s="84" t="s">
        <v>5401</v>
      </c>
      <c r="OEE1354" s="84" t="s">
        <v>4926</v>
      </c>
      <c r="OEI1354" s="84" t="s">
        <v>5401</v>
      </c>
      <c r="OEU1354" s="84" t="s">
        <v>4926</v>
      </c>
      <c r="OEY1354" s="84" t="s">
        <v>5401</v>
      </c>
      <c r="OFK1354" s="84" t="s">
        <v>4926</v>
      </c>
      <c r="OFO1354" s="84" t="s">
        <v>5401</v>
      </c>
      <c r="OGA1354" s="84" t="s">
        <v>4926</v>
      </c>
      <c r="OGE1354" s="84" t="s">
        <v>5401</v>
      </c>
      <c r="OGQ1354" s="84" t="s">
        <v>4926</v>
      </c>
      <c r="OGU1354" s="84" t="s">
        <v>5401</v>
      </c>
      <c r="OHG1354" s="84" t="s">
        <v>4926</v>
      </c>
      <c r="OHK1354" s="84" t="s">
        <v>5401</v>
      </c>
      <c r="OHW1354" s="84" t="s">
        <v>4926</v>
      </c>
      <c r="OIA1354" s="84" t="s">
        <v>5401</v>
      </c>
      <c r="OIM1354" s="84" t="s">
        <v>4926</v>
      </c>
      <c r="OIQ1354" s="84" t="s">
        <v>5401</v>
      </c>
      <c r="OJC1354" s="84" t="s">
        <v>4926</v>
      </c>
      <c r="OJG1354" s="84" t="s">
        <v>5401</v>
      </c>
      <c r="OJS1354" s="84" t="s">
        <v>4926</v>
      </c>
      <c r="OJW1354" s="84" t="s">
        <v>5401</v>
      </c>
      <c r="OKI1354" s="84" t="s">
        <v>4926</v>
      </c>
      <c r="OKM1354" s="84" t="s">
        <v>5401</v>
      </c>
      <c r="OKY1354" s="84" t="s">
        <v>4926</v>
      </c>
      <c r="OLC1354" s="84" t="s">
        <v>5401</v>
      </c>
      <c r="OLO1354" s="84" t="s">
        <v>4926</v>
      </c>
      <c r="OLS1354" s="84" t="s">
        <v>5401</v>
      </c>
      <c r="OME1354" s="84" t="s">
        <v>4926</v>
      </c>
      <c r="OMI1354" s="84" t="s">
        <v>5401</v>
      </c>
      <c r="OMU1354" s="84" t="s">
        <v>4926</v>
      </c>
      <c r="OMY1354" s="84" t="s">
        <v>5401</v>
      </c>
      <c r="ONK1354" s="84" t="s">
        <v>4926</v>
      </c>
      <c r="ONO1354" s="84" t="s">
        <v>5401</v>
      </c>
      <c r="OOA1354" s="84" t="s">
        <v>4926</v>
      </c>
      <c r="OOE1354" s="84" t="s">
        <v>5401</v>
      </c>
      <c r="OOQ1354" s="84" t="s">
        <v>4926</v>
      </c>
      <c r="OOU1354" s="84" t="s">
        <v>5401</v>
      </c>
      <c r="OPG1354" s="84" t="s">
        <v>4926</v>
      </c>
      <c r="OPK1354" s="84" t="s">
        <v>5401</v>
      </c>
      <c r="OPW1354" s="84" t="s">
        <v>4926</v>
      </c>
      <c r="OQA1354" s="84" t="s">
        <v>5401</v>
      </c>
      <c r="OQM1354" s="84" t="s">
        <v>4926</v>
      </c>
      <c r="OQQ1354" s="84" t="s">
        <v>5401</v>
      </c>
      <c r="ORC1354" s="84" t="s">
        <v>4926</v>
      </c>
      <c r="ORG1354" s="84" t="s">
        <v>5401</v>
      </c>
      <c r="ORS1354" s="84" t="s">
        <v>4926</v>
      </c>
      <c r="ORW1354" s="84" t="s">
        <v>5401</v>
      </c>
      <c r="OSI1354" s="84" t="s">
        <v>4926</v>
      </c>
      <c r="OSM1354" s="84" t="s">
        <v>5401</v>
      </c>
      <c r="OSY1354" s="84" t="s">
        <v>4926</v>
      </c>
      <c r="OTC1354" s="84" t="s">
        <v>5401</v>
      </c>
      <c r="OTO1354" s="84" t="s">
        <v>4926</v>
      </c>
      <c r="OTS1354" s="84" t="s">
        <v>5401</v>
      </c>
      <c r="OUE1354" s="84" t="s">
        <v>4926</v>
      </c>
      <c r="OUI1354" s="84" t="s">
        <v>5401</v>
      </c>
      <c r="OUU1354" s="84" t="s">
        <v>4926</v>
      </c>
      <c r="OUY1354" s="84" t="s">
        <v>5401</v>
      </c>
      <c r="OVK1354" s="84" t="s">
        <v>4926</v>
      </c>
      <c r="OVO1354" s="84" t="s">
        <v>5401</v>
      </c>
      <c r="OWA1354" s="84" t="s">
        <v>4926</v>
      </c>
      <c r="OWE1354" s="84" t="s">
        <v>5401</v>
      </c>
      <c r="OWQ1354" s="84" t="s">
        <v>4926</v>
      </c>
      <c r="OWU1354" s="84" t="s">
        <v>5401</v>
      </c>
      <c r="OXG1354" s="84" t="s">
        <v>4926</v>
      </c>
      <c r="OXK1354" s="84" t="s">
        <v>5401</v>
      </c>
      <c r="OXW1354" s="84" t="s">
        <v>4926</v>
      </c>
      <c r="OYA1354" s="84" t="s">
        <v>5401</v>
      </c>
      <c r="OYM1354" s="84" t="s">
        <v>4926</v>
      </c>
      <c r="OYQ1354" s="84" t="s">
        <v>5401</v>
      </c>
      <c r="OZC1354" s="84" t="s">
        <v>4926</v>
      </c>
      <c r="OZG1354" s="84" t="s">
        <v>5401</v>
      </c>
      <c r="OZS1354" s="84" t="s">
        <v>4926</v>
      </c>
      <c r="OZW1354" s="84" t="s">
        <v>5401</v>
      </c>
      <c r="PAI1354" s="84" t="s">
        <v>4926</v>
      </c>
      <c r="PAM1354" s="84" t="s">
        <v>5401</v>
      </c>
      <c r="PAY1354" s="84" t="s">
        <v>4926</v>
      </c>
      <c r="PBC1354" s="84" t="s">
        <v>5401</v>
      </c>
      <c r="PBO1354" s="84" t="s">
        <v>4926</v>
      </c>
      <c r="PBS1354" s="84" t="s">
        <v>5401</v>
      </c>
      <c r="PCE1354" s="84" t="s">
        <v>4926</v>
      </c>
      <c r="PCI1354" s="84" t="s">
        <v>5401</v>
      </c>
      <c r="PCU1354" s="84" t="s">
        <v>4926</v>
      </c>
      <c r="PCY1354" s="84" t="s">
        <v>5401</v>
      </c>
      <c r="PDK1354" s="84" t="s">
        <v>4926</v>
      </c>
      <c r="PDO1354" s="84" t="s">
        <v>5401</v>
      </c>
      <c r="PEA1354" s="84" t="s">
        <v>4926</v>
      </c>
      <c r="PEE1354" s="84" t="s">
        <v>5401</v>
      </c>
      <c r="PEQ1354" s="84" t="s">
        <v>4926</v>
      </c>
      <c r="PEU1354" s="84" t="s">
        <v>5401</v>
      </c>
      <c r="PFG1354" s="84" t="s">
        <v>4926</v>
      </c>
      <c r="PFK1354" s="84" t="s">
        <v>5401</v>
      </c>
      <c r="PFW1354" s="84" t="s">
        <v>4926</v>
      </c>
      <c r="PGA1354" s="84" t="s">
        <v>5401</v>
      </c>
      <c r="PGM1354" s="84" t="s">
        <v>4926</v>
      </c>
      <c r="PGQ1354" s="84" t="s">
        <v>5401</v>
      </c>
      <c r="PHC1354" s="84" t="s">
        <v>4926</v>
      </c>
      <c r="PHG1354" s="84" t="s">
        <v>5401</v>
      </c>
      <c r="PHS1354" s="84" t="s">
        <v>4926</v>
      </c>
      <c r="PHW1354" s="84" t="s">
        <v>5401</v>
      </c>
      <c r="PII1354" s="84" t="s">
        <v>4926</v>
      </c>
      <c r="PIM1354" s="84" t="s">
        <v>5401</v>
      </c>
      <c r="PIY1354" s="84" t="s">
        <v>4926</v>
      </c>
      <c r="PJC1354" s="84" t="s">
        <v>5401</v>
      </c>
      <c r="PJO1354" s="84" t="s">
        <v>4926</v>
      </c>
      <c r="PJS1354" s="84" t="s">
        <v>5401</v>
      </c>
      <c r="PKE1354" s="84" t="s">
        <v>4926</v>
      </c>
      <c r="PKI1354" s="84" t="s">
        <v>5401</v>
      </c>
      <c r="PKU1354" s="84" t="s">
        <v>4926</v>
      </c>
      <c r="PKY1354" s="84" t="s">
        <v>5401</v>
      </c>
      <c r="PLK1354" s="84" t="s">
        <v>4926</v>
      </c>
      <c r="PLO1354" s="84" t="s">
        <v>5401</v>
      </c>
      <c r="PMA1354" s="84" t="s">
        <v>4926</v>
      </c>
      <c r="PME1354" s="84" t="s">
        <v>5401</v>
      </c>
      <c r="PMQ1354" s="84" t="s">
        <v>4926</v>
      </c>
      <c r="PMU1354" s="84" t="s">
        <v>5401</v>
      </c>
      <c r="PNG1354" s="84" t="s">
        <v>4926</v>
      </c>
      <c r="PNK1354" s="84" t="s">
        <v>5401</v>
      </c>
      <c r="PNW1354" s="84" t="s">
        <v>4926</v>
      </c>
      <c r="POA1354" s="84" t="s">
        <v>5401</v>
      </c>
      <c r="POM1354" s="84" t="s">
        <v>4926</v>
      </c>
      <c r="POQ1354" s="84" t="s">
        <v>5401</v>
      </c>
      <c r="PPC1354" s="84" t="s">
        <v>4926</v>
      </c>
      <c r="PPG1354" s="84" t="s">
        <v>5401</v>
      </c>
      <c r="PPS1354" s="84" t="s">
        <v>4926</v>
      </c>
      <c r="PPW1354" s="84" t="s">
        <v>5401</v>
      </c>
      <c r="PQI1354" s="84" t="s">
        <v>4926</v>
      </c>
      <c r="PQM1354" s="84" t="s">
        <v>5401</v>
      </c>
      <c r="PQY1354" s="84" t="s">
        <v>4926</v>
      </c>
      <c r="PRC1354" s="84" t="s">
        <v>5401</v>
      </c>
      <c r="PRO1354" s="84" t="s">
        <v>4926</v>
      </c>
      <c r="PRS1354" s="84" t="s">
        <v>5401</v>
      </c>
      <c r="PSE1354" s="84" t="s">
        <v>4926</v>
      </c>
      <c r="PSI1354" s="84" t="s">
        <v>5401</v>
      </c>
      <c r="PSU1354" s="84" t="s">
        <v>4926</v>
      </c>
      <c r="PSY1354" s="84" t="s">
        <v>5401</v>
      </c>
      <c r="PTK1354" s="84" t="s">
        <v>4926</v>
      </c>
      <c r="PTO1354" s="84" t="s">
        <v>5401</v>
      </c>
      <c r="PUA1354" s="84" t="s">
        <v>4926</v>
      </c>
      <c r="PUE1354" s="84" t="s">
        <v>5401</v>
      </c>
      <c r="PUQ1354" s="84" t="s">
        <v>4926</v>
      </c>
      <c r="PUU1354" s="84" t="s">
        <v>5401</v>
      </c>
      <c r="PVG1354" s="84" t="s">
        <v>4926</v>
      </c>
      <c r="PVK1354" s="84" t="s">
        <v>5401</v>
      </c>
      <c r="PVW1354" s="84" t="s">
        <v>4926</v>
      </c>
      <c r="PWA1354" s="84" t="s">
        <v>5401</v>
      </c>
      <c r="PWM1354" s="84" t="s">
        <v>4926</v>
      </c>
      <c r="PWQ1354" s="84" t="s">
        <v>5401</v>
      </c>
      <c r="PXC1354" s="84" t="s">
        <v>4926</v>
      </c>
      <c r="PXG1354" s="84" t="s">
        <v>5401</v>
      </c>
      <c r="PXS1354" s="84" t="s">
        <v>4926</v>
      </c>
      <c r="PXW1354" s="84" t="s">
        <v>5401</v>
      </c>
      <c r="PYI1354" s="84" t="s">
        <v>4926</v>
      </c>
      <c r="PYM1354" s="84" t="s">
        <v>5401</v>
      </c>
      <c r="PYY1354" s="84" t="s">
        <v>4926</v>
      </c>
      <c r="PZC1354" s="84" t="s">
        <v>5401</v>
      </c>
      <c r="PZO1354" s="84" t="s">
        <v>4926</v>
      </c>
      <c r="PZS1354" s="84" t="s">
        <v>5401</v>
      </c>
      <c r="QAE1354" s="84" t="s">
        <v>4926</v>
      </c>
      <c r="QAI1354" s="84" t="s">
        <v>5401</v>
      </c>
      <c r="QAU1354" s="84" t="s">
        <v>4926</v>
      </c>
      <c r="QAY1354" s="84" t="s">
        <v>5401</v>
      </c>
      <c r="QBK1354" s="84" t="s">
        <v>4926</v>
      </c>
      <c r="QBO1354" s="84" t="s">
        <v>5401</v>
      </c>
      <c r="QCA1354" s="84" t="s">
        <v>4926</v>
      </c>
      <c r="QCE1354" s="84" t="s">
        <v>5401</v>
      </c>
      <c r="QCQ1354" s="84" t="s">
        <v>4926</v>
      </c>
      <c r="QCU1354" s="84" t="s">
        <v>5401</v>
      </c>
      <c r="QDG1354" s="84" t="s">
        <v>4926</v>
      </c>
      <c r="QDK1354" s="84" t="s">
        <v>5401</v>
      </c>
      <c r="QDW1354" s="84" t="s">
        <v>4926</v>
      </c>
      <c r="QEA1354" s="84" t="s">
        <v>5401</v>
      </c>
      <c r="QEM1354" s="84" t="s">
        <v>4926</v>
      </c>
      <c r="QEQ1354" s="84" t="s">
        <v>5401</v>
      </c>
      <c r="QFC1354" s="84" t="s">
        <v>4926</v>
      </c>
      <c r="QFG1354" s="84" t="s">
        <v>5401</v>
      </c>
      <c r="QFS1354" s="84" t="s">
        <v>4926</v>
      </c>
      <c r="QFW1354" s="84" t="s">
        <v>5401</v>
      </c>
      <c r="QGI1354" s="84" t="s">
        <v>4926</v>
      </c>
      <c r="QGM1354" s="84" t="s">
        <v>5401</v>
      </c>
      <c r="QGY1354" s="84" t="s">
        <v>4926</v>
      </c>
      <c r="QHC1354" s="84" t="s">
        <v>5401</v>
      </c>
      <c r="QHO1354" s="84" t="s">
        <v>4926</v>
      </c>
      <c r="QHS1354" s="84" t="s">
        <v>5401</v>
      </c>
      <c r="QIE1354" s="84" t="s">
        <v>4926</v>
      </c>
      <c r="QII1354" s="84" t="s">
        <v>5401</v>
      </c>
      <c r="QIU1354" s="84" t="s">
        <v>4926</v>
      </c>
      <c r="QIY1354" s="84" t="s">
        <v>5401</v>
      </c>
      <c r="QJK1354" s="84" t="s">
        <v>4926</v>
      </c>
      <c r="QJO1354" s="84" t="s">
        <v>5401</v>
      </c>
      <c r="QKA1354" s="84" t="s">
        <v>4926</v>
      </c>
      <c r="QKE1354" s="84" t="s">
        <v>5401</v>
      </c>
      <c r="QKQ1354" s="84" t="s">
        <v>4926</v>
      </c>
      <c r="QKU1354" s="84" t="s">
        <v>5401</v>
      </c>
      <c r="QLG1354" s="84" t="s">
        <v>4926</v>
      </c>
      <c r="QLK1354" s="84" t="s">
        <v>5401</v>
      </c>
      <c r="QLW1354" s="84" t="s">
        <v>4926</v>
      </c>
      <c r="QMA1354" s="84" t="s">
        <v>5401</v>
      </c>
      <c r="QMM1354" s="84" t="s">
        <v>4926</v>
      </c>
      <c r="QMQ1354" s="84" t="s">
        <v>5401</v>
      </c>
      <c r="QNC1354" s="84" t="s">
        <v>4926</v>
      </c>
      <c r="QNG1354" s="84" t="s">
        <v>5401</v>
      </c>
      <c r="QNS1354" s="84" t="s">
        <v>4926</v>
      </c>
      <c r="QNW1354" s="84" t="s">
        <v>5401</v>
      </c>
      <c r="QOI1354" s="84" t="s">
        <v>4926</v>
      </c>
      <c r="QOM1354" s="84" t="s">
        <v>5401</v>
      </c>
      <c r="QOY1354" s="84" t="s">
        <v>4926</v>
      </c>
      <c r="QPC1354" s="84" t="s">
        <v>5401</v>
      </c>
      <c r="QPO1354" s="84" t="s">
        <v>4926</v>
      </c>
      <c r="QPS1354" s="84" t="s">
        <v>5401</v>
      </c>
      <c r="QQE1354" s="84" t="s">
        <v>4926</v>
      </c>
      <c r="QQI1354" s="84" t="s">
        <v>5401</v>
      </c>
      <c r="QQU1354" s="84" t="s">
        <v>4926</v>
      </c>
      <c r="QQY1354" s="84" t="s">
        <v>5401</v>
      </c>
      <c r="QRK1354" s="84" t="s">
        <v>4926</v>
      </c>
      <c r="QRO1354" s="84" t="s">
        <v>5401</v>
      </c>
      <c r="QSA1354" s="84" t="s">
        <v>4926</v>
      </c>
      <c r="QSE1354" s="84" t="s">
        <v>5401</v>
      </c>
      <c r="QSQ1354" s="84" t="s">
        <v>4926</v>
      </c>
      <c r="QSU1354" s="84" t="s">
        <v>5401</v>
      </c>
      <c r="QTG1354" s="84" t="s">
        <v>4926</v>
      </c>
      <c r="QTK1354" s="84" t="s">
        <v>5401</v>
      </c>
      <c r="QTW1354" s="84" t="s">
        <v>4926</v>
      </c>
      <c r="QUA1354" s="84" t="s">
        <v>5401</v>
      </c>
      <c r="QUM1354" s="84" t="s">
        <v>4926</v>
      </c>
      <c r="QUQ1354" s="84" t="s">
        <v>5401</v>
      </c>
      <c r="QVC1354" s="84" t="s">
        <v>4926</v>
      </c>
      <c r="QVG1354" s="84" t="s">
        <v>5401</v>
      </c>
      <c r="QVS1354" s="84" t="s">
        <v>4926</v>
      </c>
      <c r="QVW1354" s="84" t="s">
        <v>5401</v>
      </c>
      <c r="QWI1354" s="84" t="s">
        <v>4926</v>
      </c>
      <c r="QWM1354" s="84" t="s">
        <v>5401</v>
      </c>
      <c r="QWY1354" s="84" t="s">
        <v>4926</v>
      </c>
      <c r="QXC1354" s="84" t="s">
        <v>5401</v>
      </c>
      <c r="QXO1354" s="84" t="s">
        <v>4926</v>
      </c>
      <c r="QXS1354" s="84" t="s">
        <v>5401</v>
      </c>
      <c r="QYE1354" s="84" t="s">
        <v>4926</v>
      </c>
      <c r="QYI1354" s="84" t="s">
        <v>5401</v>
      </c>
      <c r="QYU1354" s="84" t="s">
        <v>4926</v>
      </c>
      <c r="QYY1354" s="84" t="s">
        <v>5401</v>
      </c>
      <c r="QZK1354" s="84" t="s">
        <v>4926</v>
      </c>
      <c r="QZO1354" s="84" t="s">
        <v>5401</v>
      </c>
      <c r="RAA1354" s="84" t="s">
        <v>4926</v>
      </c>
      <c r="RAE1354" s="84" t="s">
        <v>5401</v>
      </c>
      <c r="RAQ1354" s="84" t="s">
        <v>4926</v>
      </c>
      <c r="RAU1354" s="84" t="s">
        <v>5401</v>
      </c>
      <c r="RBG1354" s="84" t="s">
        <v>4926</v>
      </c>
      <c r="RBK1354" s="84" t="s">
        <v>5401</v>
      </c>
      <c r="RBW1354" s="84" t="s">
        <v>4926</v>
      </c>
      <c r="RCA1354" s="84" t="s">
        <v>5401</v>
      </c>
      <c r="RCM1354" s="84" t="s">
        <v>4926</v>
      </c>
      <c r="RCQ1354" s="84" t="s">
        <v>5401</v>
      </c>
      <c r="RDC1354" s="84" t="s">
        <v>4926</v>
      </c>
      <c r="RDG1354" s="84" t="s">
        <v>5401</v>
      </c>
      <c r="RDS1354" s="84" t="s">
        <v>4926</v>
      </c>
      <c r="RDW1354" s="84" t="s">
        <v>5401</v>
      </c>
      <c r="REI1354" s="84" t="s">
        <v>4926</v>
      </c>
      <c r="REM1354" s="84" t="s">
        <v>5401</v>
      </c>
      <c r="REY1354" s="84" t="s">
        <v>4926</v>
      </c>
      <c r="RFC1354" s="84" t="s">
        <v>5401</v>
      </c>
      <c r="RFO1354" s="84" t="s">
        <v>4926</v>
      </c>
      <c r="RFS1354" s="84" t="s">
        <v>5401</v>
      </c>
      <c r="RGE1354" s="84" t="s">
        <v>4926</v>
      </c>
      <c r="RGI1354" s="84" t="s">
        <v>5401</v>
      </c>
      <c r="RGU1354" s="84" t="s">
        <v>4926</v>
      </c>
      <c r="RGY1354" s="84" t="s">
        <v>5401</v>
      </c>
      <c r="RHK1354" s="84" t="s">
        <v>4926</v>
      </c>
      <c r="RHO1354" s="84" t="s">
        <v>5401</v>
      </c>
      <c r="RIA1354" s="84" t="s">
        <v>4926</v>
      </c>
      <c r="RIE1354" s="84" t="s">
        <v>5401</v>
      </c>
      <c r="RIQ1354" s="84" t="s">
        <v>4926</v>
      </c>
      <c r="RIU1354" s="84" t="s">
        <v>5401</v>
      </c>
      <c r="RJG1354" s="84" t="s">
        <v>4926</v>
      </c>
      <c r="RJK1354" s="84" t="s">
        <v>5401</v>
      </c>
      <c r="RJW1354" s="84" t="s">
        <v>4926</v>
      </c>
      <c r="RKA1354" s="84" t="s">
        <v>5401</v>
      </c>
      <c r="RKM1354" s="84" t="s">
        <v>4926</v>
      </c>
      <c r="RKQ1354" s="84" t="s">
        <v>5401</v>
      </c>
      <c r="RLC1354" s="84" t="s">
        <v>4926</v>
      </c>
      <c r="RLG1354" s="84" t="s">
        <v>5401</v>
      </c>
      <c r="RLS1354" s="84" t="s">
        <v>4926</v>
      </c>
      <c r="RLW1354" s="84" t="s">
        <v>5401</v>
      </c>
      <c r="RMI1354" s="84" t="s">
        <v>4926</v>
      </c>
      <c r="RMM1354" s="84" t="s">
        <v>5401</v>
      </c>
      <c r="RMY1354" s="84" t="s">
        <v>4926</v>
      </c>
      <c r="RNC1354" s="84" t="s">
        <v>5401</v>
      </c>
      <c r="RNO1354" s="84" t="s">
        <v>4926</v>
      </c>
      <c r="RNS1354" s="84" t="s">
        <v>5401</v>
      </c>
      <c r="ROE1354" s="84" t="s">
        <v>4926</v>
      </c>
      <c r="ROI1354" s="84" t="s">
        <v>5401</v>
      </c>
      <c r="ROU1354" s="84" t="s">
        <v>4926</v>
      </c>
      <c r="ROY1354" s="84" t="s">
        <v>5401</v>
      </c>
      <c r="RPK1354" s="84" t="s">
        <v>4926</v>
      </c>
      <c r="RPO1354" s="84" t="s">
        <v>5401</v>
      </c>
      <c r="RQA1354" s="84" t="s">
        <v>4926</v>
      </c>
      <c r="RQE1354" s="84" t="s">
        <v>5401</v>
      </c>
      <c r="RQQ1354" s="84" t="s">
        <v>4926</v>
      </c>
      <c r="RQU1354" s="84" t="s">
        <v>5401</v>
      </c>
      <c r="RRG1354" s="84" t="s">
        <v>4926</v>
      </c>
      <c r="RRK1354" s="84" t="s">
        <v>5401</v>
      </c>
      <c r="RRW1354" s="84" t="s">
        <v>4926</v>
      </c>
      <c r="RSA1354" s="84" t="s">
        <v>5401</v>
      </c>
      <c r="RSM1354" s="84" t="s">
        <v>4926</v>
      </c>
      <c r="RSQ1354" s="84" t="s">
        <v>5401</v>
      </c>
      <c r="RTC1354" s="84" t="s">
        <v>4926</v>
      </c>
      <c r="RTG1354" s="84" t="s">
        <v>5401</v>
      </c>
      <c r="RTS1354" s="84" t="s">
        <v>4926</v>
      </c>
      <c r="RTW1354" s="84" t="s">
        <v>5401</v>
      </c>
      <c r="RUI1354" s="84" t="s">
        <v>4926</v>
      </c>
      <c r="RUM1354" s="84" t="s">
        <v>5401</v>
      </c>
      <c r="RUY1354" s="84" t="s">
        <v>4926</v>
      </c>
      <c r="RVC1354" s="84" t="s">
        <v>5401</v>
      </c>
      <c r="RVO1354" s="84" t="s">
        <v>4926</v>
      </c>
      <c r="RVS1354" s="84" t="s">
        <v>5401</v>
      </c>
      <c r="RWE1354" s="84" t="s">
        <v>4926</v>
      </c>
      <c r="RWI1354" s="84" t="s">
        <v>5401</v>
      </c>
      <c r="RWU1354" s="84" t="s">
        <v>4926</v>
      </c>
      <c r="RWY1354" s="84" t="s">
        <v>5401</v>
      </c>
      <c r="RXK1354" s="84" t="s">
        <v>4926</v>
      </c>
      <c r="RXO1354" s="84" t="s">
        <v>5401</v>
      </c>
      <c r="RYA1354" s="84" t="s">
        <v>4926</v>
      </c>
      <c r="RYE1354" s="84" t="s">
        <v>5401</v>
      </c>
      <c r="RYQ1354" s="84" t="s">
        <v>4926</v>
      </c>
      <c r="RYU1354" s="84" t="s">
        <v>5401</v>
      </c>
      <c r="RZG1354" s="84" t="s">
        <v>4926</v>
      </c>
      <c r="RZK1354" s="84" t="s">
        <v>5401</v>
      </c>
      <c r="RZW1354" s="84" t="s">
        <v>4926</v>
      </c>
      <c r="SAA1354" s="84" t="s">
        <v>5401</v>
      </c>
      <c r="SAM1354" s="84" t="s">
        <v>4926</v>
      </c>
      <c r="SAQ1354" s="84" t="s">
        <v>5401</v>
      </c>
      <c r="SBC1354" s="84" t="s">
        <v>4926</v>
      </c>
      <c r="SBG1354" s="84" t="s">
        <v>5401</v>
      </c>
      <c r="SBS1354" s="84" t="s">
        <v>4926</v>
      </c>
      <c r="SBW1354" s="84" t="s">
        <v>5401</v>
      </c>
      <c r="SCI1354" s="84" t="s">
        <v>4926</v>
      </c>
      <c r="SCM1354" s="84" t="s">
        <v>5401</v>
      </c>
      <c r="SCY1354" s="84" t="s">
        <v>4926</v>
      </c>
      <c r="SDC1354" s="84" t="s">
        <v>5401</v>
      </c>
      <c r="SDO1354" s="84" t="s">
        <v>4926</v>
      </c>
      <c r="SDS1354" s="84" t="s">
        <v>5401</v>
      </c>
      <c r="SEE1354" s="84" t="s">
        <v>4926</v>
      </c>
      <c r="SEI1354" s="84" t="s">
        <v>5401</v>
      </c>
      <c r="SEU1354" s="84" t="s">
        <v>4926</v>
      </c>
      <c r="SEY1354" s="84" t="s">
        <v>5401</v>
      </c>
      <c r="SFK1354" s="84" t="s">
        <v>4926</v>
      </c>
      <c r="SFO1354" s="84" t="s">
        <v>5401</v>
      </c>
      <c r="SGA1354" s="84" t="s">
        <v>4926</v>
      </c>
      <c r="SGE1354" s="84" t="s">
        <v>5401</v>
      </c>
      <c r="SGQ1354" s="84" t="s">
        <v>4926</v>
      </c>
      <c r="SGU1354" s="84" t="s">
        <v>5401</v>
      </c>
      <c r="SHG1354" s="84" t="s">
        <v>4926</v>
      </c>
      <c r="SHK1354" s="84" t="s">
        <v>5401</v>
      </c>
      <c r="SHW1354" s="84" t="s">
        <v>4926</v>
      </c>
      <c r="SIA1354" s="84" t="s">
        <v>5401</v>
      </c>
      <c r="SIM1354" s="84" t="s">
        <v>4926</v>
      </c>
      <c r="SIQ1354" s="84" t="s">
        <v>5401</v>
      </c>
      <c r="SJC1354" s="84" t="s">
        <v>4926</v>
      </c>
      <c r="SJG1354" s="84" t="s">
        <v>5401</v>
      </c>
      <c r="SJS1354" s="84" t="s">
        <v>4926</v>
      </c>
      <c r="SJW1354" s="84" t="s">
        <v>5401</v>
      </c>
      <c r="SKI1354" s="84" t="s">
        <v>4926</v>
      </c>
      <c r="SKM1354" s="84" t="s">
        <v>5401</v>
      </c>
      <c r="SKY1354" s="84" t="s">
        <v>4926</v>
      </c>
      <c r="SLC1354" s="84" t="s">
        <v>5401</v>
      </c>
      <c r="SLO1354" s="84" t="s">
        <v>4926</v>
      </c>
      <c r="SLS1354" s="84" t="s">
        <v>5401</v>
      </c>
      <c r="SME1354" s="84" t="s">
        <v>4926</v>
      </c>
      <c r="SMI1354" s="84" t="s">
        <v>5401</v>
      </c>
      <c r="SMU1354" s="84" t="s">
        <v>4926</v>
      </c>
      <c r="SMY1354" s="84" t="s">
        <v>5401</v>
      </c>
      <c r="SNK1354" s="84" t="s">
        <v>4926</v>
      </c>
      <c r="SNO1354" s="84" t="s">
        <v>5401</v>
      </c>
      <c r="SOA1354" s="84" t="s">
        <v>4926</v>
      </c>
      <c r="SOE1354" s="84" t="s">
        <v>5401</v>
      </c>
      <c r="SOQ1354" s="84" t="s">
        <v>4926</v>
      </c>
      <c r="SOU1354" s="84" t="s">
        <v>5401</v>
      </c>
      <c r="SPG1354" s="84" t="s">
        <v>4926</v>
      </c>
      <c r="SPK1354" s="84" t="s">
        <v>5401</v>
      </c>
      <c r="SPW1354" s="84" t="s">
        <v>4926</v>
      </c>
      <c r="SQA1354" s="84" t="s">
        <v>5401</v>
      </c>
      <c r="SQM1354" s="84" t="s">
        <v>4926</v>
      </c>
      <c r="SQQ1354" s="84" t="s">
        <v>5401</v>
      </c>
      <c r="SRC1354" s="84" t="s">
        <v>4926</v>
      </c>
      <c r="SRG1354" s="84" t="s">
        <v>5401</v>
      </c>
      <c r="SRS1354" s="84" t="s">
        <v>4926</v>
      </c>
      <c r="SRW1354" s="84" t="s">
        <v>5401</v>
      </c>
      <c r="SSI1354" s="84" t="s">
        <v>4926</v>
      </c>
      <c r="SSM1354" s="84" t="s">
        <v>5401</v>
      </c>
      <c r="SSY1354" s="84" t="s">
        <v>4926</v>
      </c>
      <c r="STC1354" s="84" t="s">
        <v>5401</v>
      </c>
      <c r="STO1354" s="84" t="s">
        <v>4926</v>
      </c>
      <c r="STS1354" s="84" t="s">
        <v>5401</v>
      </c>
      <c r="SUE1354" s="84" t="s">
        <v>4926</v>
      </c>
      <c r="SUI1354" s="84" t="s">
        <v>5401</v>
      </c>
      <c r="SUU1354" s="84" t="s">
        <v>4926</v>
      </c>
      <c r="SUY1354" s="84" t="s">
        <v>5401</v>
      </c>
      <c r="SVK1354" s="84" t="s">
        <v>4926</v>
      </c>
      <c r="SVO1354" s="84" t="s">
        <v>5401</v>
      </c>
      <c r="SWA1354" s="84" t="s">
        <v>4926</v>
      </c>
      <c r="SWE1354" s="84" t="s">
        <v>5401</v>
      </c>
      <c r="SWQ1354" s="84" t="s">
        <v>4926</v>
      </c>
      <c r="SWU1354" s="84" t="s">
        <v>5401</v>
      </c>
      <c r="SXG1354" s="84" t="s">
        <v>4926</v>
      </c>
      <c r="SXK1354" s="84" t="s">
        <v>5401</v>
      </c>
      <c r="SXW1354" s="84" t="s">
        <v>4926</v>
      </c>
      <c r="SYA1354" s="84" t="s">
        <v>5401</v>
      </c>
      <c r="SYM1354" s="84" t="s">
        <v>4926</v>
      </c>
      <c r="SYQ1354" s="84" t="s">
        <v>5401</v>
      </c>
      <c r="SZC1354" s="84" t="s">
        <v>4926</v>
      </c>
      <c r="SZG1354" s="84" t="s">
        <v>5401</v>
      </c>
      <c r="SZS1354" s="84" t="s">
        <v>4926</v>
      </c>
      <c r="SZW1354" s="84" t="s">
        <v>5401</v>
      </c>
      <c r="TAI1354" s="84" t="s">
        <v>4926</v>
      </c>
      <c r="TAM1354" s="84" t="s">
        <v>5401</v>
      </c>
      <c r="TAY1354" s="84" t="s">
        <v>4926</v>
      </c>
      <c r="TBC1354" s="84" t="s">
        <v>5401</v>
      </c>
      <c r="TBO1354" s="84" t="s">
        <v>4926</v>
      </c>
      <c r="TBS1354" s="84" t="s">
        <v>5401</v>
      </c>
      <c r="TCE1354" s="84" t="s">
        <v>4926</v>
      </c>
      <c r="TCI1354" s="84" t="s">
        <v>5401</v>
      </c>
      <c r="TCU1354" s="84" t="s">
        <v>4926</v>
      </c>
      <c r="TCY1354" s="84" t="s">
        <v>5401</v>
      </c>
      <c r="TDK1354" s="84" t="s">
        <v>4926</v>
      </c>
      <c r="TDO1354" s="84" t="s">
        <v>5401</v>
      </c>
      <c r="TEA1354" s="84" t="s">
        <v>4926</v>
      </c>
      <c r="TEE1354" s="84" t="s">
        <v>5401</v>
      </c>
      <c r="TEQ1354" s="84" t="s">
        <v>4926</v>
      </c>
      <c r="TEU1354" s="84" t="s">
        <v>5401</v>
      </c>
      <c r="TFG1354" s="84" t="s">
        <v>4926</v>
      </c>
      <c r="TFK1354" s="84" t="s">
        <v>5401</v>
      </c>
      <c r="TFW1354" s="84" t="s">
        <v>4926</v>
      </c>
      <c r="TGA1354" s="84" t="s">
        <v>5401</v>
      </c>
      <c r="TGM1354" s="84" t="s">
        <v>4926</v>
      </c>
      <c r="TGQ1354" s="84" t="s">
        <v>5401</v>
      </c>
      <c r="THC1354" s="84" t="s">
        <v>4926</v>
      </c>
      <c r="THG1354" s="84" t="s">
        <v>5401</v>
      </c>
      <c r="THS1354" s="84" t="s">
        <v>4926</v>
      </c>
      <c r="THW1354" s="84" t="s">
        <v>5401</v>
      </c>
      <c r="TII1354" s="84" t="s">
        <v>4926</v>
      </c>
      <c r="TIM1354" s="84" t="s">
        <v>5401</v>
      </c>
      <c r="TIY1354" s="84" t="s">
        <v>4926</v>
      </c>
      <c r="TJC1354" s="84" t="s">
        <v>5401</v>
      </c>
      <c r="TJO1354" s="84" t="s">
        <v>4926</v>
      </c>
      <c r="TJS1354" s="84" t="s">
        <v>5401</v>
      </c>
      <c r="TKE1354" s="84" t="s">
        <v>4926</v>
      </c>
      <c r="TKI1354" s="84" t="s">
        <v>5401</v>
      </c>
      <c r="TKU1354" s="84" t="s">
        <v>4926</v>
      </c>
      <c r="TKY1354" s="84" t="s">
        <v>5401</v>
      </c>
      <c r="TLK1354" s="84" t="s">
        <v>4926</v>
      </c>
      <c r="TLO1354" s="84" t="s">
        <v>5401</v>
      </c>
      <c r="TMA1354" s="84" t="s">
        <v>4926</v>
      </c>
      <c r="TME1354" s="84" t="s">
        <v>5401</v>
      </c>
      <c r="TMQ1354" s="84" t="s">
        <v>4926</v>
      </c>
      <c r="TMU1354" s="84" t="s">
        <v>5401</v>
      </c>
      <c r="TNG1354" s="84" t="s">
        <v>4926</v>
      </c>
      <c r="TNK1354" s="84" t="s">
        <v>5401</v>
      </c>
      <c r="TNW1354" s="84" t="s">
        <v>4926</v>
      </c>
      <c r="TOA1354" s="84" t="s">
        <v>5401</v>
      </c>
      <c r="TOM1354" s="84" t="s">
        <v>4926</v>
      </c>
      <c r="TOQ1354" s="84" t="s">
        <v>5401</v>
      </c>
      <c r="TPC1354" s="84" t="s">
        <v>4926</v>
      </c>
      <c r="TPG1354" s="84" t="s">
        <v>5401</v>
      </c>
      <c r="TPS1354" s="84" t="s">
        <v>4926</v>
      </c>
      <c r="TPW1354" s="84" t="s">
        <v>5401</v>
      </c>
      <c r="TQI1354" s="84" t="s">
        <v>4926</v>
      </c>
      <c r="TQM1354" s="84" t="s">
        <v>5401</v>
      </c>
      <c r="TQY1354" s="84" t="s">
        <v>4926</v>
      </c>
      <c r="TRC1354" s="84" t="s">
        <v>5401</v>
      </c>
      <c r="TRO1354" s="84" t="s">
        <v>4926</v>
      </c>
      <c r="TRS1354" s="84" t="s">
        <v>5401</v>
      </c>
      <c r="TSE1354" s="84" t="s">
        <v>4926</v>
      </c>
      <c r="TSI1354" s="84" t="s">
        <v>5401</v>
      </c>
      <c r="TSU1354" s="84" t="s">
        <v>4926</v>
      </c>
      <c r="TSY1354" s="84" t="s">
        <v>5401</v>
      </c>
      <c r="TTK1354" s="84" t="s">
        <v>4926</v>
      </c>
      <c r="TTO1354" s="84" t="s">
        <v>5401</v>
      </c>
      <c r="TUA1354" s="84" t="s">
        <v>4926</v>
      </c>
      <c r="TUE1354" s="84" t="s">
        <v>5401</v>
      </c>
      <c r="TUQ1354" s="84" t="s">
        <v>4926</v>
      </c>
      <c r="TUU1354" s="84" t="s">
        <v>5401</v>
      </c>
      <c r="TVG1354" s="84" t="s">
        <v>4926</v>
      </c>
      <c r="TVK1354" s="84" t="s">
        <v>5401</v>
      </c>
      <c r="TVW1354" s="84" t="s">
        <v>4926</v>
      </c>
      <c r="TWA1354" s="84" t="s">
        <v>5401</v>
      </c>
      <c r="TWM1354" s="84" t="s">
        <v>4926</v>
      </c>
      <c r="TWQ1354" s="84" t="s">
        <v>5401</v>
      </c>
      <c r="TXC1354" s="84" t="s">
        <v>4926</v>
      </c>
      <c r="TXG1354" s="84" t="s">
        <v>5401</v>
      </c>
      <c r="TXS1354" s="84" t="s">
        <v>4926</v>
      </c>
      <c r="TXW1354" s="84" t="s">
        <v>5401</v>
      </c>
      <c r="TYI1354" s="84" t="s">
        <v>4926</v>
      </c>
      <c r="TYM1354" s="84" t="s">
        <v>5401</v>
      </c>
      <c r="TYY1354" s="84" t="s">
        <v>4926</v>
      </c>
      <c r="TZC1354" s="84" t="s">
        <v>5401</v>
      </c>
      <c r="TZO1354" s="84" t="s">
        <v>4926</v>
      </c>
      <c r="TZS1354" s="84" t="s">
        <v>5401</v>
      </c>
      <c r="UAE1354" s="84" t="s">
        <v>4926</v>
      </c>
      <c r="UAI1354" s="84" t="s">
        <v>5401</v>
      </c>
      <c r="UAU1354" s="84" t="s">
        <v>4926</v>
      </c>
      <c r="UAY1354" s="84" t="s">
        <v>5401</v>
      </c>
      <c r="UBK1354" s="84" t="s">
        <v>4926</v>
      </c>
      <c r="UBO1354" s="84" t="s">
        <v>5401</v>
      </c>
      <c r="UCA1354" s="84" t="s">
        <v>4926</v>
      </c>
      <c r="UCE1354" s="84" t="s">
        <v>5401</v>
      </c>
      <c r="UCQ1354" s="84" t="s">
        <v>4926</v>
      </c>
      <c r="UCU1354" s="84" t="s">
        <v>5401</v>
      </c>
      <c r="UDG1354" s="84" t="s">
        <v>4926</v>
      </c>
      <c r="UDK1354" s="84" t="s">
        <v>5401</v>
      </c>
      <c r="UDW1354" s="84" t="s">
        <v>4926</v>
      </c>
      <c r="UEA1354" s="84" t="s">
        <v>5401</v>
      </c>
      <c r="UEM1354" s="84" t="s">
        <v>4926</v>
      </c>
      <c r="UEQ1354" s="84" t="s">
        <v>5401</v>
      </c>
      <c r="UFC1354" s="84" t="s">
        <v>4926</v>
      </c>
      <c r="UFG1354" s="84" t="s">
        <v>5401</v>
      </c>
      <c r="UFS1354" s="84" t="s">
        <v>4926</v>
      </c>
      <c r="UFW1354" s="84" t="s">
        <v>5401</v>
      </c>
      <c r="UGI1354" s="84" t="s">
        <v>4926</v>
      </c>
      <c r="UGM1354" s="84" t="s">
        <v>5401</v>
      </c>
      <c r="UGY1354" s="84" t="s">
        <v>4926</v>
      </c>
      <c r="UHC1354" s="84" t="s">
        <v>5401</v>
      </c>
      <c r="UHO1354" s="84" t="s">
        <v>4926</v>
      </c>
      <c r="UHS1354" s="84" t="s">
        <v>5401</v>
      </c>
      <c r="UIE1354" s="84" t="s">
        <v>4926</v>
      </c>
      <c r="UII1354" s="84" t="s">
        <v>5401</v>
      </c>
      <c r="UIU1354" s="84" t="s">
        <v>4926</v>
      </c>
      <c r="UIY1354" s="84" t="s">
        <v>5401</v>
      </c>
      <c r="UJK1354" s="84" t="s">
        <v>4926</v>
      </c>
      <c r="UJO1354" s="84" t="s">
        <v>5401</v>
      </c>
      <c r="UKA1354" s="84" t="s">
        <v>4926</v>
      </c>
      <c r="UKE1354" s="84" t="s">
        <v>5401</v>
      </c>
      <c r="UKQ1354" s="84" t="s">
        <v>4926</v>
      </c>
      <c r="UKU1354" s="84" t="s">
        <v>5401</v>
      </c>
      <c r="ULG1354" s="84" t="s">
        <v>4926</v>
      </c>
      <c r="ULK1354" s="84" t="s">
        <v>5401</v>
      </c>
      <c r="ULW1354" s="84" t="s">
        <v>4926</v>
      </c>
      <c r="UMA1354" s="84" t="s">
        <v>5401</v>
      </c>
      <c r="UMM1354" s="84" t="s">
        <v>4926</v>
      </c>
      <c r="UMQ1354" s="84" t="s">
        <v>5401</v>
      </c>
      <c r="UNC1354" s="84" t="s">
        <v>4926</v>
      </c>
      <c r="UNG1354" s="84" t="s">
        <v>5401</v>
      </c>
      <c r="UNS1354" s="84" t="s">
        <v>4926</v>
      </c>
      <c r="UNW1354" s="84" t="s">
        <v>5401</v>
      </c>
      <c r="UOI1354" s="84" t="s">
        <v>4926</v>
      </c>
      <c r="UOM1354" s="84" t="s">
        <v>5401</v>
      </c>
      <c r="UOY1354" s="84" t="s">
        <v>4926</v>
      </c>
      <c r="UPC1354" s="84" t="s">
        <v>5401</v>
      </c>
      <c r="UPO1354" s="84" t="s">
        <v>4926</v>
      </c>
      <c r="UPS1354" s="84" t="s">
        <v>5401</v>
      </c>
      <c r="UQE1354" s="84" t="s">
        <v>4926</v>
      </c>
      <c r="UQI1354" s="84" t="s">
        <v>5401</v>
      </c>
      <c r="UQU1354" s="84" t="s">
        <v>4926</v>
      </c>
      <c r="UQY1354" s="84" t="s">
        <v>5401</v>
      </c>
      <c r="URK1354" s="84" t="s">
        <v>4926</v>
      </c>
      <c r="URO1354" s="84" t="s">
        <v>5401</v>
      </c>
      <c r="USA1354" s="84" t="s">
        <v>4926</v>
      </c>
      <c r="USE1354" s="84" t="s">
        <v>5401</v>
      </c>
      <c r="USQ1354" s="84" t="s">
        <v>4926</v>
      </c>
      <c r="USU1354" s="84" t="s">
        <v>5401</v>
      </c>
      <c r="UTG1354" s="84" t="s">
        <v>4926</v>
      </c>
      <c r="UTK1354" s="84" t="s">
        <v>5401</v>
      </c>
      <c r="UTW1354" s="84" t="s">
        <v>4926</v>
      </c>
      <c r="UUA1354" s="84" t="s">
        <v>5401</v>
      </c>
      <c r="UUM1354" s="84" t="s">
        <v>4926</v>
      </c>
      <c r="UUQ1354" s="84" t="s">
        <v>5401</v>
      </c>
      <c r="UVC1354" s="84" t="s">
        <v>4926</v>
      </c>
      <c r="UVG1354" s="84" t="s">
        <v>5401</v>
      </c>
      <c r="UVS1354" s="84" t="s">
        <v>4926</v>
      </c>
      <c r="UVW1354" s="84" t="s">
        <v>5401</v>
      </c>
      <c r="UWI1354" s="84" t="s">
        <v>4926</v>
      </c>
      <c r="UWM1354" s="84" t="s">
        <v>5401</v>
      </c>
      <c r="UWY1354" s="84" t="s">
        <v>4926</v>
      </c>
      <c r="UXC1354" s="84" t="s">
        <v>5401</v>
      </c>
      <c r="UXO1354" s="84" t="s">
        <v>4926</v>
      </c>
      <c r="UXS1354" s="84" t="s">
        <v>5401</v>
      </c>
      <c r="UYE1354" s="84" t="s">
        <v>4926</v>
      </c>
      <c r="UYI1354" s="84" t="s">
        <v>5401</v>
      </c>
      <c r="UYU1354" s="84" t="s">
        <v>4926</v>
      </c>
      <c r="UYY1354" s="84" t="s">
        <v>5401</v>
      </c>
      <c r="UZK1354" s="84" t="s">
        <v>4926</v>
      </c>
      <c r="UZO1354" s="84" t="s">
        <v>5401</v>
      </c>
      <c r="VAA1354" s="84" t="s">
        <v>4926</v>
      </c>
      <c r="VAE1354" s="84" t="s">
        <v>5401</v>
      </c>
      <c r="VAQ1354" s="84" t="s">
        <v>4926</v>
      </c>
      <c r="VAU1354" s="84" t="s">
        <v>5401</v>
      </c>
      <c r="VBG1354" s="84" t="s">
        <v>4926</v>
      </c>
      <c r="VBK1354" s="84" t="s">
        <v>5401</v>
      </c>
      <c r="VBW1354" s="84" t="s">
        <v>4926</v>
      </c>
      <c r="VCA1354" s="84" t="s">
        <v>5401</v>
      </c>
      <c r="VCM1354" s="84" t="s">
        <v>4926</v>
      </c>
      <c r="VCQ1354" s="84" t="s">
        <v>5401</v>
      </c>
      <c r="VDC1354" s="84" t="s">
        <v>4926</v>
      </c>
      <c r="VDG1354" s="84" t="s">
        <v>5401</v>
      </c>
      <c r="VDS1354" s="84" t="s">
        <v>4926</v>
      </c>
      <c r="VDW1354" s="84" t="s">
        <v>5401</v>
      </c>
      <c r="VEI1354" s="84" t="s">
        <v>4926</v>
      </c>
      <c r="VEM1354" s="84" t="s">
        <v>5401</v>
      </c>
      <c r="VEY1354" s="84" t="s">
        <v>4926</v>
      </c>
      <c r="VFC1354" s="84" t="s">
        <v>5401</v>
      </c>
      <c r="VFO1354" s="84" t="s">
        <v>4926</v>
      </c>
      <c r="VFS1354" s="84" t="s">
        <v>5401</v>
      </c>
      <c r="VGE1354" s="84" t="s">
        <v>4926</v>
      </c>
      <c r="VGI1354" s="84" t="s">
        <v>5401</v>
      </c>
      <c r="VGU1354" s="84" t="s">
        <v>4926</v>
      </c>
      <c r="VGY1354" s="84" t="s">
        <v>5401</v>
      </c>
      <c r="VHK1354" s="84" t="s">
        <v>4926</v>
      </c>
      <c r="VHO1354" s="84" t="s">
        <v>5401</v>
      </c>
      <c r="VIA1354" s="84" t="s">
        <v>4926</v>
      </c>
      <c r="VIE1354" s="84" t="s">
        <v>5401</v>
      </c>
      <c r="VIQ1354" s="84" t="s">
        <v>4926</v>
      </c>
      <c r="VIU1354" s="84" t="s">
        <v>5401</v>
      </c>
      <c r="VJG1354" s="84" t="s">
        <v>4926</v>
      </c>
      <c r="VJK1354" s="84" t="s">
        <v>5401</v>
      </c>
      <c r="VJW1354" s="84" t="s">
        <v>4926</v>
      </c>
      <c r="VKA1354" s="84" t="s">
        <v>5401</v>
      </c>
      <c r="VKM1354" s="84" t="s">
        <v>4926</v>
      </c>
      <c r="VKQ1354" s="84" t="s">
        <v>5401</v>
      </c>
      <c r="VLC1354" s="84" t="s">
        <v>4926</v>
      </c>
      <c r="VLG1354" s="84" t="s">
        <v>5401</v>
      </c>
      <c r="VLS1354" s="84" t="s">
        <v>4926</v>
      </c>
      <c r="VLW1354" s="84" t="s">
        <v>5401</v>
      </c>
      <c r="VMI1354" s="84" t="s">
        <v>4926</v>
      </c>
      <c r="VMM1354" s="84" t="s">
        <v>5401</v>
      </c>
      <c r="VMY1354" s="84" t="s">
        <v>4926</v>
      </c>
      <c r="VNC1354" s="84" t="s">
        <v>5401</v>
      </c>
      <c r="VNO1354" s="84" t="s">
        <v>4926</v>
      </c>
      <c r="VNS1354" s="84" t="s">
        <v>5401</v>
      </c>
      <c r="VOE1354" s="84" t="s">
        <v>4926</v>
      </c>
      <c r="VOI1354" s="84" t="s">
        <v>5401</v>
      </c>
      <c r="VOU1354" s="84" t="s">
        <v>4926</v>
      </c>
      <c r="VOY1354" s="84" t="s">
        <v>5401</v>
      </c>
      <c r="VPK1354" s="84" t="s">
        <v>4926</v>
      </c>
      <c r="VPO1354" s="84" t="s">
        <v>5401</v>
      </c>
      <c r="VQA1354" s="84" t="s">
        <v>4926</v>
      </c>
      <c r="VQE1354" s="84" t="s">
        <v>5401</v>
      </c>
      <c r="VQQ1354" s="84" t="s">
        <v>4926</v>
      </c>
      <c r="VQU1354" s="84" t="s">
        <v>5401</v>
      </c>
      <c r="VRG1354" s="84" t="s">
        <v>4926</v>
      </c>
      <c r="VRK1354" s="84" t="s">
        <v>5401</v>
      </c>
      <c r="VRW1354" s="84" t="s">
        <v>4926</v>
      </c>
      <c r="VSA1354" s="84" t="s">
        <v>5401</v>
      </c>
      <c r="VSM1354" s="84" t="s">
        <v>4926</v>
      </c>
      <c r="VSQ1354" s="84" t="s">
        <v>5401</v>
      </c>
      <c r="VTC1354" s="84" t="s">
        <v>4926</v>
      </c>
      <c r="VTG1354" s="84" t="s">
        <v>5401</v>
      </c>
      <c r="VTS1354" s="84" t="s">
        <v>4926</v>
      </c>
      <c r="VTW1354" s="84" t="s">
        <v>5401</v>
      </c>
      <c r="VUI1354" s="84" t="s">
        <v>4926</v>
      </c>
      <c r="VUM1354" s="84" t="s">
        <v>5401</v>
      </c>
      <c r="VUY1354" s="84" t="s">
        <v>4926</v>
      </c>
      <c r="VVC1354" s="84" t="s">
        <v>5401</v>
      </c>
      <c r="VVO1354" s="84" t="s">
        <v>4926</v>
      </c>
      <c r="VVS1354" s="84" t="s">
        <v>5401</v>
      </c>
      <c r="VWE1354" s="84" t="s">
        <v>4926</v>
      </c>
      <c r="VWI1354" s="84" t="s">
        <v>5401</v>
      </c>
      <c r="VWU1354" s="84" t="s">
        <v>4926</v>
      </c>
      <c r="VWY1354" s="84" t="s">
        <v>5401</v>
      </c>
      <c r="VXK1354" s="84" t="s">
        <v>4926</v>
      </c>
      <c r="VXO1354" s="84" t="s">
        <v>5401</v>
      </c>
      <c r="VYA1354" s="84" t="s">
        <v>4926</v>
      </c>
      <c r="VYE1354" s="84" t="s">
        <v>5401</v>
      </c>
      <c r="VYQ1354" s="84" t="s">
        <v>4926</v>
      </c>
      <c r="VYU1354" s="84" t="s">
        <v>5401</v>
      </c>
      <c r="VZG1354" s="84" t="s">
        <v>4926</v>
      </c>
      <c r="VZK1354" s="84" t="s">
        <v>5401</v>
      </c>
      <c r="VZW1354" s="84" t="s">
        <v>4926</v>
      </c>
      <c r="WAA1354" s="84" t="s">
        <v>5401</v>
      </c>
      <c r="WAM1354" s="84" t="s">
        <v>4926</v>
      </c>
      <c r="WAQ1354" s="84" t="s">
        <v>5401</v>
      </c>
      <c r="WBC1354" s="84" t="s">
        <v>4926</v>
      </c>
      <c r="WBG1354" s="84" t="s">
        <v>5401</v>
      </c>
      <c r="WBS1354" s="84" t="s">
        <v>4926</v>
      </c>
      <c r="WBW1354" s="84" t="s">
        <v>5401</v>
      </c>
      <c r="WCI1354" s="84" t="s">
        <v>4926</v>
      </c>
      <c r="WCM1354" s="84" t="s">
        <v>5401</v>
      </c>
      <c r="WCY1354" s="84" t="s">
        <v>4926</v>
      </c>
      <c r="WDC1354" s="84" t="s">
        <v>5401</v>
      </c>
      <c r="WDO1354" s="84" t="s">
        <v>4926</v>
      </c>
      <c r="WDS1354" s="84" t="s">
        <v>5401</v>
      </c>
      <c r="WEE1354" s="84" t="s">
        <v>4926</v>
      </c>
      <c r="WEI1354" s="84" t="s">
        <v>5401</v>
      </c>
      <c r="WEU1354" s="84" t="s">
        <v>4926</v>
      </c>
      <c r="WEY1354" s="84" t="s">
        <v>5401</v>
      </c>
      <c r="WFK1354" s="84" t="s">
        <v>4926</v>
      </c>
      <c r="WFO1354" s="84" t="s">
        <v>5401</v>
      </c>
      <c r="WGA1354" s="84" t="s">
        <v>4926</v>
      </c>
      <c r="WGE1354" s="84" t="s">
        <v>5401</v>
      </c>
      <c r="WGQ1354" s="84" t="s">
        <v>4926</v>
      </c>
      <c r="WGU1354" s="84" t="s">
        <v>5401</v>
      </c>
      <c r="WHG1354" s="84" t="s">
        <v>4926</v>
      </c>
      <c r="WHK1354" s="84" t="s">
        <v>5401</v>
      </c>
      <c r="WHW1354" s="84" t="s">
        <v>4926</v>
      </c>
      <c r="WIA1354" s="84" t="s">
        <v>5401</v>
      </c>
      <c r="WIM1354" s="84" t="s">
        <v>4926</v>
      </c>
      <c r="WIQ1354" s="84" t="s">
        <v>5401</v>
      </c>
      <c r="WJC1354" s="84" t="s">
        <v>4926</v>
      </c>
      <c r="WJG1354" s="84" t="s">
        <v>5401</v>
      </c>
      <c r="WJS1354" s="84" t="s">
        <v>4926</v>
      </c>
      <c r="WJW1354" s="84" t="s">
        <v>5401</v>
      </c>
      <c r="WKI1354" s="84" t="s">
        <v>4926</v>
      </c>
      <c r="WKM1354" s="84" t="s">
        <v>5401</v>
      </c>
      <c r="WKY1354" s="84" t="s">
        <v>4926</v>
      </c>
      <c r="WLC1354" s="84" t="s">
        <v>5401</v>
      </c>
      <c r="WLO1354" s="84" t="s">
        <v>4926</v>
      </c>
      <c r="WLS1354" s="84" t="s">
        <v>5401</v>
      </c>
      <c r="WME1354" s="84" t="s">
        <v>4926</v>
      </c>
      <c r="WMI1354" s="84" t="s">
        <v>5401</v>
      </c>
      <c r="WMU1354" s="84" t="s">
        <v>4926</v>
      </c>
      <c r="WMY1354" s="84" t="s">
        <v>5401</v>
      </c>
      <c r="WNK1354" s="84" t="s">
        <v>4926</v>
      </c>
      <c r="WNO1354" s="84" t="s">
        <v>5401</v>
      </c>
      <c r="WOA1354" s="84" t="s">
        <v>4926</v>
      </c>
      <c r="WOE1354" s="84" t="s">
        <v>5401</v>
      </c>
      <c r="WOQ1354" s="84" t="s">
        <v>4926</v>
      </c>
      <c r="WOU1354" s="84" t="s">
        <v>5401</v>
      </c>
      <c r="WPG1354" s="84" t="s">
        <v>4926</v>
      </c>
      <c r="WPK1354" s="84" t="s">
        <v>5401</v>
      </c>
      <c r="WPW1354" s="84" t="s">
        <v>4926</v>
      </c>
      <c r="WQA1354" s="84" t="s">
        <v>5401</v>
      </c>
      <c r="WQM1354" s="84" t="s">
        <v>4926</v>
      </c>
      <c r="WQQ1354" s="84" t="s">
        <v>5401</v>
      </c>
      <c r="WRC1354" s="84" t="s">
        <v>4926</v>
      </c>
      <c r="WRG1354" s="84" t="s">
        <v>5401</v>
      </c>
      <c r="WRS1354" s="84" t="s">
        <v>4926</v>
      </c>
      <c r="WRW1354" s="84" t="s">
        <v>5401</v>
      </c>
      <c r="WSI1354" s="84" t="s">
        <v>4926</v>
      </c>
      <c r="WSM1354" s="84" t="s">
        <v>5401</v>
      </c>
      <c r="WSY1354" s="84" t="s">
        <v>4926</v>
      </c>
      <c r="WTC1354" s="84" t="s">
        <v>5401</v>
      </c>
      <c r="WTO1354" s="84" t="s">
        <v>4926</v>
      </c>
      <c r="WTS1354" s="84" t="s">
        <v>5401</v>
      </c>
      <c r="WUE1354" s="84" t="s">
        <v>4926</v>
      </c>
      <c r="WUI1354" s="84" t="s">
        <v>5401</v>
      </c>
      <c r="WUU1354" s="84" t="s">
        <v>4926</v>
      </c>
      <c r="WUY1354" s="84" t="s">
        <v>5401</v>
      </c>
      <c r="WVK1354" s="84" t="s">
        <v>4926</v>
      </c>
      <c r="WVO1354" s="84" t="s">
        <v>5401</v>
      </c>
      <c r="WWA1354" s="84" t="s">
        <v>4926</v>
      </c>
      <c r="WWE1354" s="84" t="s">
        <v>5401</v>
      </c>
      <c r="WWQ1354" s="84" t="s">
        <v>4926</v>
      </c>
      <c r="WWU1354" s="84" t="s">
        <v>5401</v>
      </c>
      <c r="WXG1354" s="84" t="s">
        <v>4926</v>
      </c>
      <c r="WXK1354" s="84" t="s">
        <v>5401</v>
      </c>
      <c r="WXW1354" s="84" t="s">
        <v>4926</v>
      </c>
      <c r="WYA1354" s="84" t="s">
        <v>5401</v>
      </c>
      <c r="WYM1354" s="84" t="s">
        <v>4926</v>
      </c>
      <c r="WYQ1354" s="84" t="s">
        <v>5401</v>
      </c>
      <c r="WZC1354" s="84" t="s">
        <v>4926</v>
      </c>
      <c r="WZG1354" s="84" t="s">
        <v>5401</v>
      </c>
      <c r="WZS1354" s="84" t="s">
        <v>4926</v>
      </c>
      <c r="WZW1354" s="84" t="s">
        <v>5401</v>
      </c>
      <c r="XAI1354" s="84" t="s">
        <v>4926</v>
      </c>
      <c r="XAM1354" s="84" t="s">
        <v>5401</v>
      </c>
      <c r="XAY1354" s="84" t="s">
        <v>4926</v>
      </c>
      <c r="XBC1354" s="84" t="s">
        <v>5401</v>
      </c>
      <c r="XBO1354" s="84" t="s">
        <v>4926</v>
      </c>
      <c r="XBS1354" s="84" t="s">
        <v>5401</v>
      </c>
      <c r="XCE1354" s="84" t="s">
        <v>4926</v>
      </c>
      <c r="XCI1354" s="84" t="s">
        <v>5401</v>
      </c>
      <c r="XCU1354" s="84" t="s">
        <v>4926</v>
      </c>
      <c r="XCY1354" s="84" t="s">
        <v>5401</v>
      </c>
      <c r="XDK1354" s="84" t="s">
        <v>4926</v>
      </c>
      <c r="XDO1354" s="84" t="s">
        <v>5401</v>
      </c>
      <c r="XEA1354" s="84" t="s">
        <v>4926</v>
      </c>
      <c r="XEE1354" s="84" t="s">
        <v>5401</v>
      </c>
      <c r="XEQ1354" s="84" t="s">
        <v>4926</v>
      </c>
      <c r="XEU1354" s="84" t="s">
        <v>5401</v>
      </c>
    </row>
    <row r="1355" spans="1:1024 1027:2048 2051:3072 3075:4096 4099:5120 5123:6144 6147:7168 7171:8192 8195:9216 9219:10240 10243:11264 11267:12288 12291:13312 13315:14336 14339:15360 15363:16384" ht="42.75">
      <c r="A1355" s="84"/>
      <c r="B1355" s="84"/>
      <c r="C1355" s="748" t="s">
        <v>5402</v>
      </c>
      <c r="G1355" s="798" t="s">
        <v>5403</v>
      </c>
      <c r="H1355" s="799"/>
      <c r="I1355" s="799"/>
      <c r="J1355" s="800"/>
      <c r="K1355" s="799"/>
      <c r="L1355" s="801"/>
      <c r="M1355" s="801"/>
      <c r="N1355" s="802"/>
      <c r="O1355" s="801"/>
      <c r="P1355" s="801"/>
      <c r="Q1355" s="801"/>
      <c r="R1355" s="802"/>
      <c r="S1355" s="801" t="s">
        <v>5402</v>
      </c>
      <c r="T1355" s="84"/>
      <c r="V1355" s="84"/>
      <c r="W1355" s="84" t="s">
        <v>5403</v>
      </c>
      <c r="AI1355" s="84" t="s">
        <v>5402</v>
      </c>
      <c r="AM1355" s="84" t="s">
        <v>5403</v>
      </c>
      <c r="AY1355" s="84" t="s">
        <v>5402</v>
      </c>
      <c r="BC1355" s="84" t="s">
        <v>5403</v>
      </c>
      <c r="BO1355" s="84" t="s">
        <v>5402</v>
      </c>
      <c r="BS1355" s="84" t="s">
        <v>5403</v>
      </c>
      <c r="CE1355" s="84" t="s">
        <v>5402</v>
      </c>
      <c r="CI1355" s="84" t="s">
        <v>5403</v>
      </c>
      <c r="CU1355" s="84" t="s">
        <v>5402</v>
      </c>
      <c r="CY1355" s="84" t="s">
        <v>5403</v>
      </c>
      <c r="DK1355" s="84" t="s">
        <v>5402</v>
      </c>
      <c r="DO1355" s="84" t="s">
        <v>5403</v>
      </c>
      <c r="EA1355" s="84" t="s">
        <v>5402</v>
      </c>
      <c r="EE1355" s="84" t="s">
        <v>5403</v>
      </c>
      <c r="EQ1355" s="84" t="s">
        <v>5402</v>
      </c>
      <c r="EU1355" s="84" t="s">
        <v>5403</v>
      </c>
      <c r="FG1355" s="84" t="s">
        <v>5402</v>
      </c>
      <c r="FK1355" s="84" t="s">
        <v>5403</v>
      </c>
      <c r="FW1355" s="84" t="s">
        <v>5402</v>
      </c>
      <c r="GA1355" s="84" t="s">
        <v>5403</v>
      </c>
      <c r="GM1355" s="84" t="s">
        <v>5402</v>
      </c>
      <c r="GQ1355" s="84" t="s">
        <v>5403</v>
      </c>
      <c r="HC1355" s="84" t="s">
        <v>5402</v>
      </c>
      <c r="HG1355" s="84" t="s">
        <v>5403</v>
      </c>
      <c r="HS1355" s="84" t="s">
        <v>5402</v>
      </c>
      <c r="HW1355" s="84" t="s">
        <v>5403</v>
      </c>
      <c r="II1355" s="84" t="s">
        <v>5402</v>
      </c>
      <c r="IM1355" s="84" t="s">
        <v>5403</v>
      </c>
      <c r="IY1355" s="84" t="s">
        <v>5402</v>
      </c>
      <c r="JC1355" s="84" t="s">
        <v>5403</v>
      </c>
      <c r="JO1355" s="84" t="s">
        <v>5402</v>
      </c>
      <c r="JS1355" s="84" t="s">
        <v>5403</v>
      </c>
      <c r="KE1355" s="84" t="s">
        <v>5402</v>
      </c>
      <c r="KI1355" s="84" t="s">
        <v>5403</v>
      </c>
      <c r="KU1355" s="84" t="s">
        <v>5402</v>
      </c>
      <c r="KY1355" s="84" t="s">
        <v>5403</v>
      </c>
      <c r="LK1355" s="84" t="s">
        <v>5402</v>
      </c>
      <c r="LO1355" s="84" t="s">
        <v>5403</v>
      </c>
      <c r="MA1355" s="84" t="s">
        <v>5402</v>
      </c>
      <c r="ME1355" s="84" t="s">
        <v>5403</v>
      </c>
      <c r="MQ1355" s="84" t="s">
        <v>5402</v>
      </c>
      <c r="MU1355" s="84" t="s">
        <v>5403</v>
      </c>
      <c r="NG1355" s="84" t="s">
        <v>5402</v>
      </c>
      <c r="NK1355" s="84" t="s">
        <v>5403</v>
      </c>
      <c r="NW1355" s="84" t="s">
        <v>5402</v>
      </c>
      <c r="OA1355" s="84" t="s">
        <v>5403</v>
      </c>
      <c r="OM1355" s="84" t="s">
        <v>5402</v>
      </c>
      <c r="OQ1355" s="84" t="s">
        <v>5403</v>
      </c>
      <c r="PC1355" s="84" t="s">
        <v>5402</v>
      </c>
      <c r="PG1355" s="84" t="s">
        <v>5403</v>
      </c>
      <c r="PS1355" s="84" t="s">
        <v>5402</v>
      </c>
      <c r="PW1355" s="84" t="s">
        <v>5403</v>
      </c>
      <c r="QI1355" s="84" t="s">
        <v>5402</v>
      </c>
      <c r="QM1355" s="84" t="s">
        <v>5403</v>
      </c>
      <c r="QY1355" s="84" t="s">
        <v>5402</v>
      </c>
      <c r="RC1355" s="84" t="s">
        <v>5403</v>
      </c>
      <c r="RO1355" s="84" t="s">
        <v>5402</v>
      </c>
      <c r="RS1355" s="84" t="s">
        <v>5403</v>
      </c>
      <c r="SE1355" s="84" t="s">
        <v>5402</v>
      </c>
      <c r="SI1355" s="84" t="s">
        <v>5403</v>
      </c>
      <c r="SU1355" s="84" t="s">
        <v>5402</v>
      </c>
      <c r="SY1355" s="84" t="s">
        <v>5403</v>
      </c>
      <c r="TK1355" s="84" t="s">
        <v>5402</v>
      </c>
      <c r="TO1355" s="84" t="s">
        <v>5403</v>
      </c>
      <c r="UA1355" s="84" t="s">
        <v>5402</v>
      </c>
      <c r="UE1355" s="84" t="s">
        <v>5403</v>
      </c>
      <c r="UQ1355" s="84" t="s">
        <v>5402</v>
      </c>
      <c r="UU1355" s="84" t="s">
        <v>5403</v>
      </c>
      <c r="VG1355" s="84" t="s">
        <v>5402</v>
      </c>
      <c r="VK1355" s="84" t="s">
        <v>5403</v>
      </c>
      <c r="VW1355" s="84" t="s">
        <v>5402</v>
      </c>
      <c r="WA1355" s="84" t="s">
        <v>5403</v>
      </c>
      <c r="WM1355" s="84" t="s">
        <v>5402</v>
      </c>
      <c r="WQ1355" s="84" t="s">
        <v>5403</v>
      </c>
      <c r="XC1355" s="84" t="s">
        <v>5402</v>
      </c>
      <c r="XG1355" s="84" t="s">
        <v>5403</v>
      </c>
      <c r="XS1355" s="84" t="s">
        <v>5402</v>
      </c>
      <c r="XW1355" s="84" t="s">
        <v>5403</v>
      </c>
      <c r="YI1355" s="84" t="s">
        <v>5402</v>
      </c>
      <c r="YM1355" s="84" t="s">
        <v>5403</v>
      </c>
      <c r="YY1355" s="84" t="s">
        <v>5402</v>
      </c>
      <c r="ZC1355" s="84" t="s">
        <v>5403</v>
      </c>
      <c r="ZO1355" s="84" t="s">
        <v>5402</v>
      </c>
      <c r="ZS1355" s="84" t="s">
        <v>5403</v>
      </c>
      <c r="AAE1355" s="84" t="s">
        <v>5402</v>
      </c>
      <c r="AAI1355" s="84" t="s">
        <v>5403</v>
      </c>
      <c r="AAU1355" s="84" t="s">
        <v>5402</v>
      </c>
      <c r="AAY1355" s="84" t="s">
        <v>5403</v>
      </c>
      <c r="ABK1355" s="84" t="s">
        <v>5402</v>
      </c>
      <c r="ABO1355" s="84" t="s">
        <v>5403</v>
      </c>
      <c r="ACA1355" s="84" t="s">
        <v>5402</v>
      </c>
      <c r="ACE1355" s="84" t="s">
        <v>5403</v>
      </c>
      <c r="ACQ1355" s="84" t="s">
        <v>5402</v>
      </c>
      <c r="ACU1355" s="84" t="s">
        <v>5403</v>
      </c>
      <c r="ADG1355" s="84" t="s">
        <v>5402</v>
      </c>
      <c r="ADK1355" s="84" t="s">
        <v>5403</v>
      </c>
      <c r="ADW1355" s="84" t="s">
        <v>5402</v>
      </c>
      <c r="AEA1355" s="84" t="s">
        <v>5403</v>
      </c>
      <c r="AEM1355" s="84" t="s">
        <v>5402</v>
      </c>
      <c r="AEQ1355" s="84" t="s">
        <v>5403</v>
      </c>
      <c r="AFC1355" s="84" t="s">
        <v>5402</v>
      </c>
      <c r="AFG1355" s="84" t="s">
        <v>5403</v>
      </c>
      <c r="AFS1355" s="84" t="s">
        <v>5402</v>
      </c>
      <c r="AFW1355" s="84" t="s">
        <v>5403</v>
      </c>
      <c r="AGI1355" s="84" t="s">
        <v>5402</v>
      </c>
      <c r="AGM1355" s="84" t="s">
        <v>5403</v>
      </c>
      <c r="AGY1355" s="84" t="s">
        <v>5402</v>
      </c>
      <c r="AHC1355" s="84" t="s">
        <v>5403</v>
      </c>
      <c r="AHO1355" s="84" t="s">
        <v>5402</v>
      </c>
      <c r="AHS1355" s="84" t="s">
        <v>5403</v>
      </c>
      <c r="AIE1355" s="84" t="s">
        <v>5402</v>
      </c>
      <c r="AII1355" s="84" t="s">
        <v>5403</v>
      </c>
      <c r="AIU1355" s="84" t="s">
        <v>5402</v>
      </c>
      <c r="AIY1355" s="84" t="s">
        <v>5403</v>
      </c>
      <c r="AJK1355" s="84" t="s">
        <v>5402</v>
      </c>
      <c r="AJO1355" s="84" t="s">
        <v>5403</v>
      </c>
      <c r="AKA1355" s="84" t="s">
        <v>5402</v>
      </c>
      <c r="AKE1355" s="84" t="s">
        <v>5403</v>
      </c>
      <c r="AKQ1355" s="84" t="s">
        <v>5402</v>
      </c>
      <c r="AKU1355" s="84" t="s">
        <v>5403</v>
      </c>
      <c r="ALG1355" s="84" t="s">
        <v>5402</v>
      </c>
      <c r="ALK1355" s="84" t="s">
        <v>5403</v>
      </c>
      <c r="ALW1355" s="84" t="s">
        <v>5402</v>
      </c>
      <c r="AMA1355" s="84" t="s">
        <v>5403</v>
      </c>
      <c r="AMM1355" s="84" t="s">
        <v>5402</v>
      </c>
      <c r="AMQ1355" s="84" t="s">
        <v>5403</v>
      </c>
      <c r="ANC1355" s="84" t="s">
        <v>5402</v>
      </c>
      <c r="ANG1355" s="84" t="s">
        <v>5403</v>
      </c>
      <c r="ANS1355" s="84" t="s">
        <v>5402</v>
      </c>
      <c r="ANW1355" s="84" t="s">
        <v>5403</v>
      </c>
      <c r="AOI1355" s="84" t="s">
        <v>5402</v>
      </c>
      <c r="AOM1355" s="84" t="s">
        <v>5403</v>
      </c>
      <c r="AOY1355" s="84" t="s">
        <v>5402</v>
      </c>
      <c r="APC1355" s="84" t="s">
        <v>5403</v>
      </c>
      <c r="APO1355" s="84" t="s">
        <v>5402</v>
      </c>
      <c r="APS1355" s="84" t="s">
        <v>5403</v>
      </c>
      <c r="AQE1355" s="84" t="s">
        <v>5402</v>
      </c>
      <c r="AQI1355" s="84" t="s">
        <v>5403</v>
      </c>
      <c r="AQU1355" s="84" t="s">
        <v>5402</v>
      </c>
      <c r="AQY1355" s="84" t="s">
        <v>5403</v>
      </c>
      <c r="ARK1355" s="84" t="s">
        <v>5402</v>
      </c>
      <c r="ARO1355" s="84" t="s">
        <v>5403</v>
      </c>
      <c r="ASA1355" s="84" t="s">
        <v>5402</v>
      </c>
      <c r="ASE1355" s="84" t="s">
        <v>5403</v>
      </c>
      <c r="ASQ1355" s="84" t="s">
        <v>5402</v>
      </c>
      <c r="ASU1355" s="84" t="s">
        <v>5403</v>
      </c>
      <c r="ATG1355" s="84" t="s">
        <v>5402</v>
      </c>
      <c r="ATK1355" s="84" t="s">
        <v>5403</v>
      </c>
      <c r="ATW1355" s="84" t="s">
        <v>5402</v>
      </c>
      <c r="AUA1355" s="84" t="s">
        <v>5403</v>
      </c>
      <c r="AUM1355" s="84" t="s">
        <v>5402</v>
      </c>
      <c r="AUQ1355" s="84" t="s">
        <v>5403</v>
      </c>
      <c r="AVC1355" s="84" t="s">
        <v>5402</v>
      </c>
      <c r="AVG1355" s="84" t="s">
        <v>5403</v>
      </c>
      <c r="AVS1355" s="84" t="s">
        <v>5402</v>
      </c>
      <c r="AVW1355" s="84" t="s">
        <v>5403</v>
      </c>
      <c r="AWI1355" s="84" t="s">
        <v>5402</v>
      </c>
      <c r="AWM1355" s="84" t="s">
        <v>5403</v>
      </c>
      <c r="AWY1355" s="84" t="s">
        <v>5402</v>
      </c>
      <c r="AXC1355" s="84" t="s">
        <v>5403</v>
      </c>
      <c r="AXO1355" s="84" t="s">
        <v>5402</v>
      </c>
      <c r="AXS1355" s="84" t="s">
        <v>5403</v>
      </c>
      <c r="AYE1355" s="84" t="s">
        <v>5402</v>
      </c>
      <c r="AYI1355" s="84" t="s">
        <v>5403</v>
      </c>
      <c r="AYU1355" s="84" t="s">
        <v>5402</v>
      </c>
      <c r="AYY1355" s="84" t="s">
        <v>5403</v>
      </c>
      <c r="AZK1355" s="84" t="s">
        <v>5402</v>
      </c>
      <c r="AZO1355" s="84" t="s">
        <v>5403</v>
      </c>
      <c r="BAA1355" s="84" t="s">
        <v>5402</v>
      </c>
      <c r="BAE1355" s="84" t="s">
        <v>5403</v>
      </c>
      <c r="BAQ1355" s="84" t="s">
        <v>5402</v>
      </c>
      <c r="BAU1355" s="84" t="s">
        <v>5403</v>
      </c>
      <c r="BBG1355" s="84" t="s">
        <v>5402</v>
      </c>
      <c r="BBK1355" s="84" t="s">
        <v>5403</v>
      </c>
      <c r="BBW1355" s="84" t="s">
        <v>5402</v>
      </c>
      <c r="BCA1355" s="84" t="s">
        <v>5403</v>
      </c>
      <c r="BCM1355" s="84" t="s">
        <v>5402</v>
      </c>
      <c r="BCQ1355" s="84" t="s">
        <v>5403</v>
      </c>
      <c r="BDC1355" s="84" t="s">
        <v>5402</v>
      </c>
      <c r="BDG1355" s="84" t="s">
        <v>5403</v>
      </c>
      <c r="BDS1355" s="84" t="s">
        <v>5402</v>
      </c>
      <c r="BDW1355" s="84" t="s">
        <v>5403</v>
      </c>
      <c r="BEI1355" s="84" t="s">
        <v>5402</v>
      </c>
      <c r="BEM1355" s="84" t="s">
        <v>5403</v>
      </c>
      <c r="BEY1355" s="84" t="s">
        <v>5402</v>
      </c>
      <c r="BFC1355" s="84" t="s">
        <v>5403</v>
      </c>
      <c r="BFO1355" s="84" t="s">
        <v>5402</v>
      </c>
      <c r="BFS1355" s="84" t="s">
        <v>5403</v>
      </c>
      <c r="BGE1355" s="84" t="s">
        <v>5402</v>
      </c>
      <c r="BGI1355" s="84" t="s">
        <v>5403</v>
      </c>
      <c r="BGU1355" s="84" t="s">
        <v>5402</v>
      </c>
      <c r="BGY1355" s="84" t="s">
        <v>5403</v>
      </c>
      <c r="BHK1355" s="84" t="s">
        <v>5402</v>
      </c>
      <c r="BHO1355" s="84" t="s">
        <v>5403</v>
      </c>
      <c r="BIA1355" s="84" t="s">
        <v>5402</v>
      </c>
      <c r="BIE1355" s="84" t="s">
        <v>5403</v>
      </c>
      <c r="BIQ1355" s="84" t="s">
        <v>5402</v>
      </c>
      <c r="BIU1355" s="84" t="s">
        <v>5403</v>
      </c>
      <c r="BJG1355" s="84" t="s">
        <v>5402</v>
      </c>
      <c r="BJK1355" s="84" t="s">
        <v>5403</v>
      </c>
      <c r="BJW1355" s="84" t="s">
        <v>5402</v>
      </c>
      <c r="BKA1355" s="84" t="s">
        <v>5403</v>
      </c>
      <c r="BKM1355" s="84" t="s">
        <v>5402</v>
      </c>
      <c r="BKQ1355" s="84" t="s">
        <v>5403</v>
      </c>
      <c r="BLC1355" s="84" t="s">
        <v>5402</v>
      </c>
      <c r="BLG1355" s="84" t="s">
        <v>5403</v>
      </c>
      <c r="BLS1355" s="84" t="s">
        <v>5402</v>
      </c>
      <c r="BLW1355" s="84" t="s">
        <v>5403</v>
      </c>
      <c r="BMI1355" s="84" t="s">
        <v>5402</v>
      </c>
      <c r="BMM1355" s="84" t="s">
        <v>5403</v>
      </c>
      <c r="BMY1355" s="84" t="s">
        <v>5402</v>
      </c>
      <c r="BNC1355" s="84" t="s">
        <v>5403</v>
      </c>
      <c r="BNO1355" s="84" t="s">
        <v>5402</v>
      </c>
      <c r="BNS1355" s="84" t="s">
        <v>5403</v>
      </c>
      <c r="BOE1355" s="84" t="s">
        <v>5402</v>
      </c>
      <c r="BOI1355" s="84" t="s">
        <v>5403</v>
      </c>
      <c r="BOU1355" s="84" t="s">
        <v>5402</v>
      </c>
      <c r="BOY1355" s="84" t="s">
        <v>5403</v>
      </c>
      <c r="BPK1355" s="84" t="s">
        <v>5402</v>
      </c>
      <c r="BPO1355" s="84" t="s">
        <v>5403</v>
      </c>
      <c r="BQA1355" s="84" t="s">
        <v>5402</v>
      </c>
      <c r="BQE1355" s="84" t="s">
        <v>5403</v>
      </c>
      <c r="BQQ1355" s="84" t="s">
        <v>5402</v>
      </c>
      <c r="BQU1355" s="84" t="s">
        <v>5403</v>
      </c>
      <c r="BRG1355" s="84" t="s">
        <v>5402</v>
      </c>
      <c r="BRK1355" s="84" t="s">
        <v>5403</v>
      </c>
      <c r="BRW1355" s="84" t="s">
        <v>5402</v>
      </c>
      <c r="BSA1355" s="84" t="s">
        <v>5403</v>
      </c>
      <c r="BSM1355" s="84" t="s">
        <v>5402</v>
      </c>
      <c r="BSQ1355" s="84" t="s">
        <v>5403</v>
      </c>
      <c r="BTC1355" s="84" t="s">
        <v>5402</v>
      </c>
      <c r="BTG1355" s="84" t="s">
        <v>5403</v>
      </c>
      <c r="BTS1355" s="84" t="s">
        <v>5402</v>
      </c>
      <c r="BTW1355" s="84" t="s">
        <v>5403</v>
      </c>
      <c r="BUI1355" s="84" t="s">
        <v>5402</v>
      </c>
      <c r="BUM1355" s="84" t="s">
        <v>5403</v>
      </c>
      <c r="BUY1355" s="84" t="s">
        <v>5402</v>
      </c>
      <c r="BVC1355" s="84" t="s">
        <v>5403</v>
      </c>
      <c r="BVO1355" s="84" t="s">
        <v>5402</v>
      </c>
      <c r="BVS1355" s="84" t="s">
        <v>5403</v>
      </c>
      <c r="BWE1355" s="84" t="s">
        <v>5402</v>
      </c>
      <c r="BWI1355" s="84" t="s">
        <v>5403</v>
      </c>
      <c r="BWU1355" s="84" t="s">
        <v>5402</v>
      </c>
      <c r="BWY1355" s="84" t="s">
        <v>5403</v>
      </c>
      <c r="BXK1355" s="84" t="s">
        <v>5402</v>
      </c>
      <c r="BXO1355" s="84" t="s">
        <v>5403</v>
      </c>
      <c r="BYA1355" s="84" t="s">
        <v>5402</v>
      </c>
      <c r="BYE1355" s="84" t="s">
        <v>5403</v>
      </c>
      <c r="BYQ1355" s="84" t="s">
        <v>5402</v>
      </c>
      <c r="BYU1355" s="84" t="s">
        <v>5403</v>
      </c>
      <c r="BZG1355" s="84" t="s">
        <v>5402</v>
      </c>
      <c r="BZK1355" s="84" t="s">
        <v>5403</v>
      </c>
      <c r="BZW1355" s="84" t="s">
        <v>5402</v>
      </c>
      <c r="CAA1355" s="84" t="s">
        <v>5403</v>
      </c>
      <c r="CAM1355" s="84" t="s">
        <v>5402</v>
      </c>
      <c r="CAQ1355" s="84" t="s">
        <v>5403</v>
      </c>
      <c r="CBC1355" s="84" t="s">
        <v>5402</v>
      </c>
      <c r="CBG1355" s="84" t="s">
        <v>5403</v>
      </c>
      <c r="CBS1355" s="84" t="s">
        <v>5402</v>
      </c>
      <c r="CBW1355" s="84" t="s">
        <v>5403</v>
      </c>
      <c r="CCI1355" s="84" t="s">
        <v>5402</v>
      </c>
      <c r="CCM1355" s="84" t="s">
        <v>5403</v>
      </c>
      <c r="CCY1355" s="84" t="s">
        <v>5402</v>
      </c>
      <c r="CDC1355" s="84" t="s">
        <v>5403</v>
      </c>
      <c r="CDO1355" s="84" t="s">
        <v>5402</v>
      </c>
      <c r="CDS1355" s="84" t="s">
        <v>5403</v>
      </c>
      <c r="CEE1355" s="84" t="s">
        <v>5402</v>
      </c>
      <c r="CEI1355" s="84" t="s">
        <v>5403</v>
      </c>
      <c r="CEU1355" s="84" t="s">
        <v>5402</v>
      </c>
      <c r="CEY1355" s="84" t="s">
        <v>5403</v>
      </c>
      <c r="CFK1355" s="84" t="s">
        <v>5402</v>
      </c>
      <c r="CFO1355" s="84" t="s">
        <v>5403</v>
      </c>
      <c r="CGA1355" s="84" t="s">
        <v>5402</v>
      </c>
      <c r="CGE1355" s="84" t="s">
        <v>5403</v>
      </c>
      <c r="CGQ1355" s="84" t="s">
        <v>5402</v>
      </c>
      <c r="CGU1355" s="84" t="s">
        <v>5403</v>
      </c>
      <c r="CHG1355" s="84" t="s">
        <v>5402</v>
      </c>
      <c r="CHK1355" s="84" t="s">
        <v>5403</v>
      </c>
      <c r="CHW1355" s="84" t="s">
        <v>5402</v>
      </c>
      <c r="CIA1355" s="84" t="s">
        <v>5403</v>
      </c>
      <c r="CIM1355" s="84" t="s">
        <v>5402</v>
      </c>
      <c r="CIQ1355" s="84" t="s">
        <v>5403</v>
      </c>
      <c r="CJC1355" s="84" t="s">
        <v>5402</v>
      </c>
      <c r="CJG1355" s="84" t="s">
        <v>5403</v>
      </c>
      <c r="CJS1355" s="84" t="s">
        <v>5402</v>
      </c>
      <c r="CJW1355" s="84" t="s">
        <v>5403</v>
      </c>
      <c r="CKI1355" s="84" t="s">
        <v>5402</v>
      </c>
      <c r="CKM1355" s="84" t="s">
        <v>5403</v>
      </c>
      <c r="CKY1355" s="84" t="s">
        <v>5402</v>
      </c>
      <c r="CLC1355" s="84" t="s">
        <v>5403</v>
      </c>
      <c r="CLO1355" s="84" t="s">
        <v>5402</v>
      </c>
      <c r="CLS1355" s="84" t="s">
        <v>5403</v>
      </c>
      <c r="CME1355" s="84" t="s">
        <v>5402</v>
      </c>
      <c r="CMI1355" s="84" t="s">
        <v>5403</v>
      </c>
      <c r="CMU1355" s="84" t="s">
        <v>5402</v>
      </c>
      <c r="CMY1355" s="84" t="s">
        <v>5403</v>
      </c>
      <c r="CNK1355" s="84" t="s">
        <v>5402</v>
      </c>
      <c r="CNO1355" s="84" t="s">
        <v>5403</v>
      </c>
      <c r="COA1355" s="84" t="s">
        <v>5402</v>
      </c>
      <c r="COE1355" s="84" t="s">
        <v>5403</v>
      </c>
      <c r="COQ1355" s="84" t="s">
        <v>5402</v>
      </c>
      <c r="COU1355" s="84" t="s">
        <v>5403</v>
      </c>
      <c r="CPG1355" s="84" t="s">
        <v>5402</v>
      </c>
      <c r="CPK1355" s="84" t="s">
        <v>5403</v>
      </c>
      <c r="CPW1355" s="84" t="s">
        <v>5402</v>
      </c>
      <c r="CQA1355" s="84" t="s">
        <v>5403</v>
      </c>
      <c r="CQM1355" s="84" t="s">
        <v>5402</v>
      </c>
      <c r="CQQ1355" s="84" t="s">
        <v>5403</v>
      </c>
      <c r="CRC1355" s="84" t="s">
        <v>5402</v>
      </c>
      <c r="CRG1355" s="84" t="s">
        <v>5403</v>
      </c>
      <c r="CRS1355" s="84" t="s">
        <v>5402</v>
      </c>
      <c r="CRW1355" s="84" t="s">
        <v>5403</v>
      </c>
      <c r="CSI1355" s="84" t="s">
        <v>5402</v>
      </c>
      <c r="CSM1355" s="84" t="s">
        <v>5403</v>
      </c>
      <c r="CSY1355" s="84" t="s">
        <v>5402</v>
      </c>
      <c r="CTC1355" s="84" t="s">
        <v>5403</v>
      </c>
      <c r="CTO1355" s="84" t="s">
        <v>5402</v>
      </c>
      <c r="CTS1355" s="84" t="s">
        <v>5403</v>
      </c>
      <c r="CUE1355" s="84" t="s">
        <v>5402</v>
      </c>
      <c r="CUI1355" s="84" t="s">
        <v>5403</v>
      </c>
      <c r="CUU1355" s="84" t="s">
        <v>5402</v>
      </c>
      <c r="CUY1355" s="84" t="s">
        <v>5403</v>
      </c>
      <c r="CVK1355" s="84" t="s">
        <v>5402</v>
      </c>
      <c r="CVO1355" s="84" t="s">
        <v>5403</v>
      </c>
      <c r="CWA1355" s="84" t="s">
        <v>5402</v>
      </c>
      <c r="CWE1355" s="84" t="s">
        <v>5403</v>
      </c>
      <c r="CWQ1355" s="84" t="s">
        <v>5402</v>
      </c>
      <c r="CWU1355" s="84" t="s">
        <v>5403</v>
      </c>
      <c r="CXG1355" s="84" t="s">
        <v>5402</v>
      </c>
      <c r="CXK1355" s="84" t="s">
        <v>5403</v>
      </c>
      <c r="CXW1355" s="84" t="s">
        <v>5402</v>
      </c>
      <c r="CYA1355" s="84" t="s">
        <v>5403</v>
      </c>
      <c r="CYM1355" s="84" t="s">
        <v>5402</v>
      </c>
      <c r="CYQ1355" s="84" t="s">
        <v>5403</v>
      </c>
      <c r="CZC1355" s="84" t="s">
        <v>5402</v>
      </c>
      <c r="CZG1355" s="84" t="s">
        <v>5403</v>
      </c>
      <c r="CZS1355" s="84" t="s">
        <v>5402</v>
      </c>
      <c r="CZW1355" s="84" t="s">
        <v>5403</v>
      </c>
      <c r="DAI1355" s="84" t="s">
        <v>5402</v>
      </c>
      <c r="DAM1355" s="84" t="s">
        <v>5403</v>
      </c>
      <c r="DAY1355" s="84" t="s">
        <v>5402</v>
      </c>
      <c r="DBC1355" s="84" t="s">
        <v>5403</v>
      </c>
      <c r="DBO1355" s="84" t="s">
        <v>5402</v>
      </c>
      <c r="DBS1355" s="84" t="s">
        <v>5403</v>
      </c>
      <c r="DCE1355" s="84" t="s">
        <v>5402</v>
      </c>
      <c r="DCI1355" s="84" t="s">
        <v>5403</v>
      </c>
      <c r="DCU1355" s="84" t="s">
        <v>5402</v>
      </c>
      <c r="DCY1355" s="84" t="s">
        <v>5403</v>
      </c>
      <c r="DDK1355" s="84" t="s">
        <v>5402</v>
      </c>
      <c r="DDO1355" s="84" t="s">
        <v>5403</v>
      </c>
      <c r="DEA1355" s="84" t="s">
        <v>5402</v>
      </c>
      <c r="DEE1355" s="84" t="s">
        <v>5403</v>
      </c>
      <c r="DEQ1355" s="84" t="s">
        <v>5402</v>
      </c>
      <c r="DEU1355" s="84" t="s">
        <v>5403</v>
      </c>
      <c r="DFG1355" s="84" t="s">
        <v>5402</v>
      </c>
      <c r="DFK1355" s="84" t="s">
        <v>5403</v>
      </c>
      <c r="DFW1355" s="84" t="s">
        <v>5402</v>
      </c>
      <c r="DGA1355" s="84" t="s">
        <v>5403</v>
      </c>
      <c r="DGM1355" s="84" t="s">
        <v>5402</v>
      </c>
      <c r="DGQ1355" s="84" t="s">
        <v>5403</v>
      </c>
      <c r="DHC1355" s="84" t="s">
        <v>5402</v>
      </c>
      <c r="DHG1355" s="84" t="s">
        <v>5403</v>
      </c>
      <c r="DHS1355" s="84" t="s">
        <v>5402</v>
      </c>
      <c r="DHW1355" s="84" t="s">
        <v>5403</v>
      </c>
      <c r="DII1355" s="84" t="s">
        <v>5402</v>
      </c>
      <c r="DIM1355" s="84" t="s">
        <v>5403</v>
      </c>
      <c r="DIY1355" s="84" t="s">
        <v>5402</v>
      </c>
      <c r="DJC1355" s="84" t="s">
        <v>5403</v>
      </c>
      <c r="DJO1355" s="84" t="s">
        <v>5402</v>
      </c>
      <c r="DJS1355" s="84" t="s">
        <v>5403</v>
      </c>
      <c r="DKE1355" s="84" t="s">
        <v>5402</v>
      </c>
      <c r="DKI1355" s="84" t="s">
        <v>5403</v>
      </c>
      <c r="DKU1355" s="84" t="s">
        <v>5402</v>
      </c>
      <c r="DKY1355" s="84" t="s">
        <v>5403</v>
      </c>
      <c r="DLK1355" s="84" t="s">
        <v>5402</v>
      </c>
      <c r="DLO1355" s="84" t="s">
        <v>5403</v>
      </c>
      <c r="DMA1355" s="84" t="s">
        <v>5402</v>
      </c>
      <c r="DME1355" s="84" t="s">
        <v>5403</v>
      </c>
      <c r="DMQ1355" s="84" t="s">
        <v>5402</v>
      </c>
      <c r="DMU1355" s="84" t="s">
        <v>5403</v>
      </c>
      <c r="DNG1355" s="84" t="s">
        <v>5402</v>
      </c>
      <c r="DNK1355" s="84" t="s">
        <v>5403</v>
      </c>
      <c r="DNW1355" s="84" t="s">
        <v>5402</v>
      </c>
      <c r="DOA1355" s="84" t="s">
        <v>5403</v>
      </c>
      <c r="DOM1355" s="84" t="s">
        <v>5402</v>
      </c>
      <c r="DOQ1355" s="84" t="s">
        <v>5403</v>
      </c>
      <c r="DPC1355" s="84" t="s">
        <v>5402</v>
      </c>
      <c r="DPG1355" s="84" t="s">
        <v>5403</v>
      </c>
      <c r="DPS1355" s="84" t="s">
        <v>5402</v>
      </c>
      <c r="DPW1355" s="84" t="s">
        <v>5403</v>
      </c>
      <c r="DQI1355" s="84" t="s">
        <v>5402</v>
      </c>
      <c r="DQM1355" s="84" t="s">
        <v>5403</v>
      </c>
      <c r="DQY1355" s="84" t="s">
        <v>5402</v>
      </c>
      <c r="DRC1355" s="84" t="s">
        <v>5403</v>
      </c>
      <c r="DRO1355" s="84" t="s">
        <v>5402</v>
      </c>
      <c r="DRS1355" s="84" t="s">
        <v>5403</v>
      </c>
      <c r="DSE1355" s="84" t="s">
        <v>5402</v>
      </c>
      <c r="DSI1355" s="84" t="s">
        <v>5403</v>
      </c>
      <c r="DSU1355" s="84" t="s">
        <v>5402</v>
      </c>
      <c r="DSY1355" s="84" t="s">
        <v>5403</v>
      </c>
      <c r="DTK1355" s="84" t="s">
        <v>5402</v>
      </c>
      <c r="DTO1355" s="84" t="s">
        <v>5403</v>
      </c>
      <c r="DUA1355" s="84" t="s">
        <v>5402</v>
      </c>
      <c r="DUE1355" s="84" t="s">
        <v>5403</v>
      </c>
      <c r="DUQ1355" s="84" t="s">
        <v>5402</v>
      </c>
      <c r="DUU1355" s="84" t="s">
        <v>5403</v>
      </c>
      <c r="DVG1355" s="84" t="s">
        <v>5402</v>
      </c>
      <c r="DVK1355" s="84" t="s">
        <v>5403</v>
      </c>
      <c r="DVW1355" s="84" t="s">
        <v>5402</v>
      </c>
      <c r="DWA1355" s="84" t="s">
        <v>5403</v>
      </c>
      <c r="DWM1355" s="84" t="s">
        <v>5402</v>
      </c>
      <c r="DWQ1355" s="84" t="s">
        <v>5403</v>
      </c>
      <c r="DXC1355" s="84" t="s">
        <v>5402</v>
      </c>
      <c r="DXG1355" s="84" t="s">
        <v>5403</v>
      </c>
      <c r="DXS1355" s="84" t="s">
        <v>5402</v>
      </c>
      <c r="DXW1355" s="84" t="s">
        <v>5403</v>
      </c>
      <c r="DYI1355" s="84" t="s">
        <v>5402</v>
      </c>
      <c r="DYM1355" s="84" t="s">
        <v>5403</v>
      </c>
      <c r="DYY1355" s="84" t="s">
        <v>5402</v>
      </c>
      <c r="DZC1355" s="84" t="s">
        <v>5403</v>
      </c>
      <c r="DZO1355" s="84" t="s">
        <v>5402</v>
      </c>
      <c r="DZS1355" s="84" t="s">
        <v>5403</v>
      </c>
      <c r="EAE1355" s="84" t="s">
        <v>5402</v>
      </c>
      <c r="EAI1355" s="84" t="s">
        <v>5403</v>
      </c>
      <c r="EAU1355" s="84" t="s">
        <v>5402</v>
      </c>
      <c r="EAY1355" s="84" t="s">
        <v>5403</v>
      </c>
      <c r="EBK1355" s="84" t="s">
        <v>5402</v>
      </c>
      <c r="EBO1355" s="84" t="s">
        <v>5403</v>
      </c>
      <c r="ECA1355" s="84" t="s">
        <v>5402</v>
      </c>
      <c r="ECE1355" s="84" t="s">
        <v>5403</v>
      </c>
      <c r="ECQ1355" s="84" t="s">
        <v>5402</v>
      </c>
      <c r="ECU1355" s="84" t="s">
        <v>5403</v>
      </c>
      <c r="EDG1355" s="84" t="s">
        <v>5402</v>
      </c>
      <c r="EDK1355" s="84" t="s">
        <v>5403</v>
      </c>
      <c r="EDW1355" s="84" t="s">
        <v>5402</v>
      </c>
      <c r="EEA1355" s="84" t="s">
        <v>5403</v>
      </c>
      <c r="EEM1355" s="84" t="s">
        <v>5402</v>
      </c>
      <c r="EEQ1355" s="84" t="s">
        <v>5403</v>
      </c>
      <c r="EFC1355" s="84" t="s">
        <v>5402</v>
      </c>
      <c r="EFG1355" s="84" t="s">
        <v>5403</v>
      </c>
      <c r="EFS1355" s="84" t="s">
        <v>5402</v>
      </c>
      <c r="EFW1355" s="84" t="s">
        <v>5403</v>
      </c>
      <c r="EGI1355" s="84" t="s">
        <v>5402</v>
      </c>
      <c r="EGM1355" s="84" t="s">
        <v>5403</v>
      </c>
      <c r="EGY1355" s="84" t="s">
        <v>5402</v>
      </c>
      <c r="EHC1355" s="84" t="s">
        <v>5403</v>
      </c>
      <c r="EHO1355" s="84" t="s">
        <v>5402</v>
      </c>
      <c r="EHS1355" s="84" t="s">
        <v>5403</v>
      </c>
      <c r="EIE1355" s="84" t="s">
        <v>5402</v>
      </c>
      <c r="EII1355" s="84" t="s">
        <v>5403</v>
      </c>
      <c r="EIU1355" s="84" t="s">
        <v>5402</v>
      </c>
      <c r="EIY1355" s="84" t="s">
        <v>5403</v>
      </c>
      <c r="EJK1355" s="84" t="s">
        <v>5402</v>
      </c>
      <c r="EJO1355" s="84" t="s">
        <v>5403</v>
      </c>
      <c r="EKA1355" s="84" t="s">
        <v>5402</v>
      </c>
      <c r="EKE1355" s="84" t="s">
        <v>5403</v>
      </c>
      <c r="EKQ1355" s="84" t="s">
        <v>5402</v>
      </c>
      <c r="EKU1355" s="84" t="s">
        <v>5403</v>
      </c>
      <c r="ELG1355" s="84" t="s">
        <v>5402</v>
      </c>
      <c r="ELK1355" s="84" t="s">
        <v>5403</v>
      </c>
      <c r="ELW1355" s="84" t="s">
        <v>5402</v>
      </c>
      <c r="EMA1355" s="84" t="s">
        <v>5403</v>
      </c>
      <c r="EMM1355" s="84" t="s">
        <v>5402</v>
      </c>
      <c r="EMQ1355" s="84" t="s">
        <v>5403</v>
      </c>
      <c r="ENC1355" s="84" t="s">
        <v>5402</v>
      </c>
      <c r="ENG1355" s="84" t="s">
        <v>5403</v>
      </c>
      <c r="ENS1355" s="84" t="s">
        <v>5402</v>
      </c>
      <c r="ENW1355" s="84" t="s">
        <v>5403</v>
      </c>
      <c r="EOI1355" s="84" t="s">
        <v>5402</v>
      </c>
      <c r="EOM1355" s="84" t="s">
        <v>5403</v>
      </c>
      <c r="EOY1355" s="84" t="s">
        <v>5402</v>
      </c>
      <c r="EPC1355" s="84" t="s">
        <v>5403</v>
      </c>
      <c r="EPO1355" s="84" t="s">
        <v>5402</v>
      </c>
      <c r="EPS1355" s="84" t="s">
        <v>5403</v>
      </c>
      <c r="EQE1355" s="84" t="s">
        <v>5402</v>
      </c>
      <c r="EQI1355" s="84" t="s">
        <v>5403</v>
      </c>
      <c r="EQU1355" s="84" t="s">
        <v>5402</v>
      </c>
      <c r="EQY1355" s="84" t="s">
        <v>5403</v>
      </c>
      <c r="ERK1355" s="84" t="s">
        <v>5402</v>
      </c>
      <c r="ERO1355" s="84" t="s">
        <v>5403</v>
      </c>
      <c r="ESA1355" s="84" t="s">
        <v>5402</v>
      </c>
      <c r="ESE1355" s="84" t="s">
        <v>5403</v>
      </c>
      <c r="ESQ1355" s="84" t="s">
        <v>5402</v>
      </c>
      <c r="ESU1355" s="84" t="s">
        <v>5403</v>
      </c>
      <c r="ETG1355" s="84" t="s">
        <v>5402</v>
      </c>
      <c r="ETK1355" s="84" t="s">
        <v>5403</v>
      </c>
      <c r="ETW1355" s="84" t="s">
        <v>5402</v>
      </c>
      <c r="EUA1355" s="84" t="s">
        <v>5403</v>
      </c>
      <c r="EUM1355" s="84" t="s">
        <v>5402</v>
      </c>
      <c r="EUQ1355" s="84" t="s">
        <v>5403</v>
      </c>
      <c r="EVC1355" s="84" t="s">
        <v>5402</v>
      </c>
      <c r="EVG1355" s="84" t="s">
        <v>5403</v>
      </c>
      <c r="EVS1355" s="84" t="s">
        <v>5402</v>
      </c>
      <c r="EVW1355" s="84" t="s">
        <v>5403</v>
      </c>
      <c r="EWI1355" s="84" t="s">
        <v>5402</v>
      </c>
      <c r="EWM1355" s="84" t="s">
        <v>5403</v>
      </c>
      <c r="EWY1355" s="84" t="s">
        <v>5402</v>
      </c>
      <c r="EXC1355" s="84" t="s">
        <v>5403</v>
      </c>
      <c r="EXO1355" s="84" t="s">
        <v>5402</v>
      </c>
      <c r="EXS1355" s="84" t="s">
        <v>5403</v>
      </c>
      <c r="EYE1355" s="84" t="s">
        <v>5402</v>
      </c>
      <c r="EYI1355" s="84" t="s">
        <v>5403</v>
      </c>
      <c r="EYU1355" s="84" t="s">
        <v>5402</v>
      </c>
      <c r="EYY1355" s="84" t="s">
        <v>5403</v>
      </c>
      <c r="EZK1355" s="84" t="s">
        <v>5402</v>
      </c>
      <c r="EZO1355" s="84" t="s">
        <v>5403</v>
      </c>
      <c r="FAA1355" s="84" t="s">
        <v>5402</v>
      </c>
      <c r="FAE1355" s="84" t="s">
        <v>5403</v>
      </c>
      <c r="FAQ1355" s="84" t="s">
        <v>5402</v>
      </c>
      <c r="FAU1355" s="84" t="s">
        <v>5403</v>
      </c>
      <c r="FBG1355" s="84" t="s">
        <v>5402</v>
      </c>
      <c r="FBK1355" s="84" t="s">
        <v>5403</v>
      </c>
      <c r="FBW1355" s="84" t="s">
        <v>5402</v>
      </c>
      <c r="FCA1355" s="84" t="s">
        <v>5403</v>
      </c>
      <c r="FCM1355" s="84" t="s">
        <v>5402</v>
      </c>
      <c r="FCQ1355" s="84" t="s">
        <v>5403</v>
      </c>
      <c r="FDC1355" s="84" t="s">
        <v>5402</v>
      </c>
      <c r="FDG1355" s="84" t="s">
        <v>5403</v>
      </c>
      <c r="FDS1355" s="84" t="s">
        <v>5402</v>
      </c>
      <c r="FDW1355" s="84" t="s">
        <v>5403</v>
      </c>
      <c r="FEI1355" s="84" t="s">
        <v>5402</v>
      </c>
      <c r="FEM1355" s="84" t="s">
        <v>5403</v>
      </c>
      <c r="FEY1355" s="84" t="s">
        <v>5402</v>
      </c>
      <c r="FFC1355" s="84" t="s">
        <v>5403</v>
      </c>
      <c r="FFO1355" s="84" t="s">
        <v>5402</v>
      </c>
      <c r="FFS1355" s="84" t="s">
        <v>5403</v>
      </c>
      <c r="FGE1355" s="84" t="s">
        <v>5402</v>
      </c>
      <c r="FGI1355" s="84" t="s">
        <v>5403</v>
      </c>
      <c r="FGU1355" s="84" t="s">
        <v>5402</v>
      </c>
      <c r="FGY1355" s="84" t="s">
        <v>5403</v>
      </c>
      <c r="FHK1355" s="84" t="s">
        <v>5402</v>
      </c>
      <c r="FHO1355" s="84" t="s">
        <v>5403</v>
      </c>
      <c r="FIA1355" s="84" t="s">
        <v>5402</v>
      </c>
      <c r="FIE1355" s="84" t="s">
        <v>5403</v>
      </c>
      <c r="FIQ1355" s="84" t="s">
        <v>5402</v>
      </c>
      <c r="FIU1355" s="84" t="s">
        <v>5403</v>
      </c>
      <c r="FJG1355" s="84" t="s">
        <v>5402</v>
      </c>
      <c r="FJK1355" s="84" t="s">
        <v>5403</v>
      </c>
      <c r="FJW1355" s="84" t="s">
        <v>5402</v>
      </c>
      <c r="FKA1355" s="84" t="s">
        <v>5403</v>
      </c>
      <c r="FKM1355" s="84" t="s">
        <v>5402</v>
      </c>
      <c r="FKQ1355" s="84" t="s">
        <v>5403</v>
      </c>
      <c r="FLC1355" s="84" t="s">
        <v>5402</v>
      </c>
      <c r="FLG1355" s="84" t="s">
        <v>5403</v>
      </c>
      <c r="FLS1355" s="84" t="s">
        <v>5402</v>
      </c>
      <c r="FLW1355" s="84" t="s">
        <v>5403</v>
      </c>
      <c r="FMI1355" s="84" t="s">
        <v>5402</v>
      </c>
      <c r="FMM1355" s="84" t="s">
        <v>5403</v>
      </c>
      <c r="FMY1355" s="84" t="s">
        <v>5402</v>
      </c>
      <c r="FNC1355" s="84" t="s">
        <v>5403</v>
      </c>
      <c r="FNO1355" s="84" t="s">
        <v>5402</v>
      </c>
      <c r="FNS1355" s="84" t="s">
        <v>5403</v>
      </c>
      <c r="FOE1355" s="84" t="s">
        <v>5402</v>
      </c>
      <c r="FOI1355" s="84" t="s">
        <v>5403</v>
      </c>
      <c r="FOU1355" s="84" t="s">
        <v>5402</v>
      </c>
      <c r="FOY1355" s="84" t="s">
        <v>5403</v>
      </c>
      <c r="FPK1355" s="84" t="s">
        <v>5402</v>
      </c>
      <c r="FPO1355" s="84" t="s">
        <v>5403</v>
      </c>
      <c r="FQA1355" s="84" t="s">
        <v>5402</v>
      </c>
      <c r="FQE1355" s="84" t="s">
        <v>5403</v>
      </c>
      <c r="FQQ1355" s="84" t="s">
        <v>5402</v>
      </c>
      <c r="FQU1355" s="84" t="s">
        <v>5403</v>
      </c>
      <c r="FRG1355" s="84" t="s">
        <v>5402</v>
      </c>
      <c r="FRK1355" s="84" t="s">
        <v>5403</v>
      </c>
      <c r="FRW1355" s="84" t="s">
        <v>5402</v>
      </c>
      <c r="FSA1355" s="84" t="s">
        <v>5403</v>
      </c>
      <c r="FSM1355" s="84" t="s">
        <v>5402</v>
      </c>
      <c r="FSQ1355" s="84" t="s">
        <v>5403</v>
      </c>
      <c r="FTC1355" s="84" t="s">
        <v>5402</v>
      </c>
      <c r="FTG1355" s="84" t="s">
        <v>5403</v>
      </c>
      <c r="FTS1355" s="84" t="s">
        <v>5402</v>
      </c>
      <c r="FTW1355" s="84" t="s">
        <v>5403</v>
      </c>
      <c r="FUI1355" s="84" t="s">
        <v>5402</v>
      </c>
      <c r="FUM1355" s="84" t="s">
        <v>5403</v>
      </c>
      <c r="FUY1355" s="84" t="s">
        <v>5402</v>
      </c>
      <c r="FVC1355" s="84" t="s">
        <v>5403</v>
      </c>
      <c r="FVO1355" s="84" t="s">
        <v>5402</v>
      </c>
      <c r="FVS1355" s="84" t="s">
        <v>5403</v>
      </c>
      <c r="FWE1355" s="84" t="s">
        <v>5402</v>
      </c>
      <c r="FWI1355" s="84" t="s">
        <v>5403</v>
      </c>
      <c r="FWU1355" s="84" t="s">
        <v>5402</v>
      </c>
      <c r="FWY1355" s="84" t="s">
        <v>5403</v>
      </c>
      <c r="FXK1355" s="84" t="s">
        <v>5402</v>
      </c>
      <c r="FXO1355" s="84" t="s">
        <v>5403</v>
      </c>
      <c r="FYA1355" s="84" t="s">
        <v>5402</v>
      </c>
      <c r="FYE1355" s="84" t="s">
        <v>5403</v>
      </c>
      <c r="FYQ1355" s="84" t="s">
        <v>5402</v>
      </c>
      <c r="FYU1355" s="84" t="s">
        <v>5403</v>
      </c>
      <c r="FZG1355" s="84" t="s">
        <v>5402</v>
      </c>
      <c r="FZK1355" s="84" t="s">
        <v>5403</v>
      </c>
      <c r="FZW1355" s="84" t="s">
        <v>5402</v>
      </c>
      <c r="GAA1355" s="84" t="s">
        <v>5403</v>
      </c>
      <c r="GAM1355" s="84" t="s">
        <v>5402</v>
      </c>
      <c r="GAQ1355" s="84" t="s">
        <v>5403</v>
      </c>
      <c r="GBC1355" s="84" t="s">
        <v>5402</v>
      </c>
      <c r="GBG1355" s="84" t="s">
        <v>5403</v>
      </c>
      <c r="GBS1355" s="84" t="s">
        <v>5402</v>
      </c>
      <c r="GBW1355" s="84" t="s">
        <v>5403</v>
      </c>
      <c r="GCI1355" s="84" t="s">
        <v>5402</v>
      </c>
      <c r="GCM1355" s="84" t="s">
        <v>5403</v>
      </c>
      <c r="GCY1355" s="84" t="s">
        <v>5402</v>
      </c>
      <c r="GDC1355" s="84" t="s">
        <v>5403</v>
      </c>
      <c r="GDO1355" s="84" t="s">
        <v>5402</v>
      </c>
      <c r="GDS1355" s="84" t="s">
        <v>5403</v>
      </c>
      <c r="GEE1355" s="84" t="s">
        <v>5402</v>
      </c>
      <c r="GEI1355" s="84" t="s">
        <v>5403</v>
      </c>
      <c r="GEU1355" s="84" t="s">
        <v>5402</v>
      </c>
      <c r="GEY1355" s="84" t="s">
        <v>5403</v>
      </c>
      <c r="GFK1355" s="84" t="s">
        <v>5402</v>
      </c>
      <c r="GFO1355" s="84" t="s">
        <v>5403</v>
      </c>
      <c r="GGA1355" s="84" t="s">
        <v>5402</v>
      </c>
      <c r="GGE1355" s="84" t="s">
        <v>5403</v>
      </c>
      <c r="GGQ1355" s="84" t="s">
        <v>5402</v>
      </c>
      <c r="GGU1355" s="84" t="s">
        <v>5403</v>
      </c>
      <c r="GHG1355" s="84" t="s">
        <v>5402</v>
      </c>
      <c r="GHK1355" s="84" t="s">
        <v>5403</v>
      </c>
      <c r="GHW1355" s="84" t="s">
        <v>5402</v>
      </c>
      <c r="GIA1355" s="84" t="s">
        <v>5403</v>
      </c>
      <c r="GIM1355" s="84" t="s">
        <v>5402</v>
      </c>
      <c r="GIQ1355" s="84" t="s">
        <v>5403</v>
      </c>
      <c r="GJC1355" s="84" t="s">
        <v>5402</v>
      </c>
      <c r="GJG1355" s="84" t="s">
        <v>5403</v>
      </c>
      <c r="GJS1355" s="84" t="s">
        <v>5402</v>
      </c>
      <c r="GJW1355" s="84" t="s">
        <v>5403</v>
      </c>
      <c r="GKI1355" s="84" t="s">
        <v>5402</v>
      </c>
      <c r="GKM1355" s="84" t="s">
        <v>5403</v>
      </c>
      <c r="GKY1355" s="84" t="s">
        <v>5402</v>
      </c>
      <c r="GLC1355" s="84" t="s">
        <v>5403</v>
      </c>
      <c r="GLO1355" s="84" t="s">
        <v>5402</v>
      </c>
      <c r="GLS1355" s="84" t="s">
        <v>5403</v>
      </c>
      <c r="GME1355" s="84" t="s">
        <v>5402</v>
      </c>
      <c r="GMI1355" s="84" t="s">
        <v>5403</v>
      </c>
      <c r="GMU1355" s="84" t="s">
        <v>5402</v>
      </c>
      <c r="GMY1355" s="84" t="s">
        <v>5403</v>
      </c>
      <c r="GNK1355" s="84" t="s">
        <v>5402</v>
      </c>
      <c r="GNO1355" s="84" t="s">
        <v>5403</v>
      </c>
      <c r="GOA1355" s="84" t="s">
        <v>5402</v>
      </c>
      <c r="GOE1355" s="84" t="s">
        <v>5403</v>
      </c>
      <c r="GOQ1355" s="84" t="s">
        <v>5402</v>
      </c>
      <c r="GOU1355" s="84" t="s">
        <v>5403</v>
      </c>
      <c r="GPG1355" s="84" t="s">
        <v>5402</v>
      </c>
      <c r="GPK1355" s="84" t="s">
        <v>5403</v>
      </c>
      <c r="GPW1355" s="84" t="s">
        <v>5402</v>
      </c>
      <c r="GQA1355" s="84" t="s">
        <v>5403</v>
      </c>
      <c r="GQM1355" s="84" t="s">
        <v>5402</v>
      </c>
      <c r="GQQ1355" s="84" t="s">
        <v>5403</v>
      </c>
      <c r="GRC1355" s="84" t="s">
        <v>5402</v>
      </c>
      <c r="GRG1355" s="84" t="s">
        <v>5403</v>
      </c>
      <c r="GRS1355" s="84" t="s">
        <v>5402</v>
      </c>
      <c r="GRW1355" s="84" t="s">
        <v>5403</v>
      </c>
      <c r="GSI1355" s="84" t="s">
        <v>5402</v>
      </c>
      <c r="GSM1355" s="84" t="s">
        <v>5403</v>
      </c>
      <c r="GSY1355" s="84" t="s">
        <v>5402</v>
      </c>
      <c r="GTC1355" s="84" t="s">
        <v>5403</v>
      </c>
      <c r="GTO1355" s="84" t="s">
        <v>5402</v>
      </c>
      <c r="GTS1355" s="84" t="s">
        <v>5403</v>
      </c>
      <c r="GUE1355" s="84" t="s">
        <v>5402</v>
      </c>
      <c r="GUI1355" s="84" t="s">
        <v>5403</v>
      </c>
      <c r="GUU1355" s="84" t="s">
        <v>5402</v>
      </c>
      <c r="GUY1355" s="84" t="s">
        <v>5403</v>
      </c>
      <c r="GVK1355" s="84" t="s">
        <v>5402</v>
      </c>
      <c r="GVO1355" s="84" t="s">
        <v>5403</v>
      </c>
      <c r="GWA1355" s="84" t="s">
        <v>5402</v>
      </c>
      <c r="GWE1355" s="84" t="s">
        <v>5403</v>
      </c>
      <c r="GWQ1355" s="84" t="s">
        <v>5402</v>
      </c>
      <c r="GWU1355" s="84" t="s">
        <v>5403</v>
      </c>
      <c r="GXG1355" s="84" t="s">
        <v>5402</v>
      </c>
      <c r="GXK1355" s="84" t="s">
        <v>5403</v>
      </c>
      <c r="GXW1355" s="84" t="s">
        <v>5402</v>
      </c>
      <c r="GYA1355" s="84" t="s">
        <v>5403</v>
      </c>
      <c r="GYM1355" s="84" t="s">
        <v>5402</v>
      </c>
      <c r="GYQ1355" s="84" t="s">
        <v>5403</v>
      </c>
      <c r="GZC1355" s="84" t="s">
        <v>5402</v>
      </c>
      <c r="GZG1355" s="84" t="s">
        <v>5403</v>
      </c>
      <c r="GZS1355" s="84" t="s">
        <v>5402</v>
      </c>
      <c r="GZW1355" s="84" t="s">
        <v>5403</v>
      </c>
      <c r="HAI1355" s="84" t="s">
        <v>5402</v>
      </c>
      <c r="HAM1355" s="84" t="s">
        <v>5403</v>
      </c>
      <c r="HAY1355" s="84" t="s">
        <v>5402</v>
      </c>
      <c r="HBC1355" s="84" t="s">
        <v>5403</v>
      </c>
      <c r="HBO1355" s="84" t="s">
        <v>5402</v>
      </c>
      <c r="HBS1355" s="84" t="s">
        <v>5403</v>
      </c>
      <c r="HCE1355" s="84" t="s">
        <v>5402</v>
      </c>
      <c r="HCI1355" s="84" t="s">
        <v>5403</v>
      </c>
      <c r="HCU1355" s="84" t="s">
        <v>5402</v>
      </c>
      <c r="HCY1355" s="84" t="s">
        <v>5403</v>
      </c>
      <c r="HDK1355" s="84" t="s">
        <v>5402</v>
      </c>
      <c r="HDO1355" s="84" t="s">
        <v>5403</v>
      </c>
      <c r="HEA1355" s="84" t="s">
        <v>5402</v>
      </c>
      <c r="HEE1355" s="84" t="s">
        <v>5403</v>
      </c>
      <c r="HEQ1355" s="84" t="s">
        <v>5402</v>
      </c>
      <c r="HEU1355" s="84" t="s">
        <v>5403</v>
      </c>
      <c r="HFG1355" s="84" t="s">
        <v>5402</v>
      </c>
      <c r="HFK1355" s="84" t="s">
        <v>5403</v>
      </c>
      <c r="HFW1355" s="84" t="s">
        <v>5402</v>
      </c>
      <c r="HGA1355" s="84" t="s">
        <v>5403</v>
      </c>
      <c r="HGM1355" s="84" t="s">
        <v>5402</v>
      </c>
      <c r="HGQ1355" s="84" t="s">
        <v>5403</v>
      </c>
      <c r="HHC1355" s="84" t="s">
        <v>5402</v>
      </c>
      <c r="HHG1355" s="84" t="s">
        <v>5403</v>
      </c>
      <c r="HHS1355" s="84" t="s">
        <v>5402</v>
      </c>
      <c r="HHW1355" s="84" t="s">
        <v>5403</v>
      </c>
      <c r="HII1355" s="84" t="s">
        <v>5402</v>
      </c>
      <c r="HIM1355" s="84" t="s">
        <v>5403</v>
      </c>
      <c r="HIY1355" s="84" t="s">
        <v>5402</v>
      </c>
      <c r="HJC1355" s="84" t="s">
        <v>5403</v>
      </c>
      <c r="HJO1355" s="84" t="s">
        <v>5402</v>
      </c>
      <c r="HJS1355" s="84" t="s">
        <v>5403</v>
      </c>
      <c r="HKE1355" s="84" t="s">
        <v>5402</v>
      </c>
      <c r="HKI1355" s="84" t="s">
        <v>5403</v>
      </c>
      <c r="HKU1355" s="84" t="s">
        <v>5402</v>
      </c>
      <c r="HKY1355" s="84" t="s">
        <v>5403</v>
      </c>
      <c r="HLK1355" s="84" t="s">
        <v>5402</v>
      </c>
      <c r="HLO1355" s="84" t="s">
        <v>5403</v>
      </c>
      <c r="HMA1355" s="84" t="s">
        <v>5402</v>
      </c>
      <c r="HME1355" s="84" t="s">
        <v>5403</v>
      </c>
      <c r="HMQ1355" s="84" t="s">
        <v>5402</v>
      </c>
      <c r="HMU1355" s="84" t="s">
        <v>5403</v>
      </c>
      <c r="HNG1355" s="84" t="s">
        <v>5402</v>
      </c>
      <c r="HNK1355" s="84" t="s">
        <v>5403</v>
      </c>
      <c r="HNW1355" s="84" t="s">
        <v>5402</v>
      </c>
      <c r="HOA1355" s="84" t="s">
        <v>5403</v>
      </c>
      <c r="HOM1355" s="84" t="s">
        <v>5402</v>
      </c>
      <c r="HOQ1355" s="84" t="s">
        <v>5403</v>
      </c>
      <c r="HPC1355" s="84" t="s">
        <v>5402</v>
      </c>
      <c r="HPG1355" s="84" t="s">
        <v>5403</v>
      </c>
      <c r="HPS1355" s="84" t="s">
        <v>5402</v>
      </c>
      <c r="HPW1355" s="84" t="s">
        <v>5403</v>
      </c>
      <c r="HQI1355" s="84" t="s">
        <v>5402</v>
      </c>
      <c r="HQM1355" s="84" t="s">
        <v>5403</v>
      </c>
      <c r="HQY1355" s="84" t="s">
        <v>5402</v>
      </c>
      <c r="HRC1355" s="84" t="s">
        <v>5403</v>
      </c>
      <c r="HRO1355" s="84" t="s">
        <v>5402</v>
      </c>
      <c r="HRS1355" s="84" t="s">
        <v>5403</v>
      </c>
      <c r="HSE1355" s="84" t="s">
        <v>5402</v>
      </c>
      <c r="HSI1355" s="84" t="s">
        <v>5403</v>
      </c>
      <c r="HSU1355" s="84" t="s">
        <v>5402</v>
      </c>
      <c r="HSY1355" s="84" t="s">
        <v>5403</v>
      </c>
      <c r="HTK1355" s="84" t="s">
        <v>5402</v>
      </c>
      <c r="HTO1355" s="84" t="s">
        <v>5403</v>
      </c>
      <c r="HUA1355" s="84" t="s">
        <v>5402</v>
      </c>
      <c r="HUE1355" s="84" t="s">
        <v>5403</v>
      </c>
      <c r="HUQ1355" s="84" t="s">
        <v>5402</v>
      </c>
      <c r="HUU1355" s="84" t="s">
        <v>5403</v>
      </c>
      <c r="HVG1355" s="84" t="s">
        <v>5402</v>
      </c>
      <c r="HVK1355" s="84" t="s">
        <v>5403</v>
      </c>
      <c r="HVW1355" s="84" t="s">
        <v>5402</v>
      </c>
      <c r="HWA1355" s="84" t="s">
        <v>5403</v>
      </c>
      <c r="HWM1355" s="84" t="s">
        <v>5402</v>
      </c>
      <c r="HWQ1355" s="84" t="s">
        <v>5403</v>
      </c>
      <c r="HXC1355" s="84" t="s">
        <v>5402</v>
      </c>
      <c r="HXG1355" s="84" t="s">
        <v>5403</v>
      </c>
      <c r="HXS1355" s="84" t="s">
        <v>5402</v>
      </c>
      <c r="HXW1355" s="84" t="s">
        <v>5403</v>
      </c>
      <c r="HYI1355" s="84" t="s">
        <v>5402</v>
      </c>
      <c r="HYM1355" s="84" t="s">
        <v>5403</v>
      </c>
      <c r="HYY1355" s="84" t="s">
        <v>5402</v>
      </c>
      <c r="HZC1355" s="84" t="s">
        <v>5403</v>
      </c>
      <c r="HZO1355" s="84" t="s">
        <v>5402</v>
      </c>
      <c r="HZS1355" s="84" t="s">
        <v>5403</v>
      </c>
      <c r="IAE1355" s="84" t="s">
        <v>5402</v>
      </c>
      <c r="IAI1355" s="84" t="s">
        <v>5403</v>
      </c>
      <c r="IAU1355" s="84" t="s">
        <v>5402</v>
      </c>
      <c r="IAY1355" s="84" t="s">
        <v>5403</v>
      </c>
      <c r="IBK1355" s="84" t="s">
        <v>5402</v>
      </c>
      <c r="IBO1355" s="84" t="s">
        <v>5403</v>
      </c>
      <c r="ICA1355" s="84" t="s">
        <v>5402</v>
      </c>
      <c r="ICE1355" s="84" t="s">
        <v>5403</v>
      </c>
      <c r="ICQ1355" s="84" t="s">
        <v>5402</v>
      </c>
      <c r="ICU1355" s="84" t="s">
        <v>5403</v>
      </c>
      <c r="IDG1355" s="84" t="s">
        <v>5402</v>
      </c>
      <c r="IDK1355" s="84" t="s">
        <v>5403</v>
      </c>
      <c r="IDW1355" s="84" t="s">
        <v>5402</v>
      </c>
      <c r="IEA1355" s="84" t="s">
        <v>5403</v>
      </c>
      <c r="IEM1355" s="84" t="s">
        <v>5402</v>
      </c>
      <c r="IEQ1355" s="84" t="s">
        <v>5403</v>
      </c>
      <c r="IFC1355" s="84" t="s">
        <v>5402</v>
      </c>
      <c r="IFG1355" s="84" t="s">
        <v>5403</v>
      </c>
      <c r="IFS1355" s="84" t="s">
        <v>5402</v>
      </c>
      <c r="IFW1355" s="84" t="s">
        <v>5403</v>
      </c>
      <c r="IGI1355" s="84" t="s">
        <v>5402</v>
      </c>
      <c r="IGM1355" s="84" t="s">
        <v>5403</v>
      </c>
      <c r="IGY1355" s="84" t="s">
        <v>5402</v>
      </c>
      <c r="IHC1355" s="84" t="s">
        <v>5403</v>
      </c>
      <c r="IHO1355" s="84" t="s">
        <v>5402</v>
      </c>
      <c r="IHS1355" s="84" t="s">
        <v>5403</v>
      </c>
      <c r="IIE1355" s="84" t="s">
        <v>5402</v>
      </c>
      <c r="III1355" s="84" t="s">
        <v>5403</v>
      </c>
      <c r="IIU1355" s="84" t="s">
        <v>5402</v>
      </c>
      <c r="IIY1355" s="84" t="s">
        <v>5403</v>
      </c>
      <c r="IJK1355" s="84" t="s">
        <v>5402</v>
      </c>
      <c r="IJO1355" s="84" t="s">
        <v>5403</v>
      </c>
      <c r="IKA1355" s="84" t="s">
        <v>5402</v>
      </c>
      <c r="IKE1355" s="84" t="s">
        <v>5403</v>
      </c>
      <c r="IKQ1355" s="84" t="s">
        <v>5402</v>
      </c>
      <c r="IKU1355" s="84" t="s">
        <v>5403</v>
      </c>
      <c r="ILG1355" s="84" t="s">
        <v>5402</v>
      </c>
      <c r="ILK1355" s="84" t="s">
        <v>5403</v>
      </c>
      <c r="ILW1355" s="84" t="s">
        <v>5402</v>
      </c>
      <c r="IMA1355" s="84" t="s">
        <v>5403</v>
      </c>
      <c r="IMM1355" s="84" t="s">
        <v>5402</v>
      </c>
      <c r="IMQ1355" s="84" t="s">
        <v>5403</v>
      </c>
      <c r="INC1355" s="84" t="s">
        <v>5402</v>
      </c>
      <c r="ING1355" s="84" t="s">
        <v>5403</v>
      </c>
      <c r="INS1355" s="84" t="s">
        <v>5402</v>
      </c>
      <c r="INW1355" s="84" t="s">
        <v>5403</v>
      </c>
      <c r="IOI1355" s="84" t="s">
        <v>5402</v>
      </c>
      <c r="IOM1355" s="84" t="s">
        <v>5403</v>
      </c>
      <c r="IOY1355" s="84" t="s">
        <v>5402</v>
      </c>
      <c r="IPC1355" s="84" t="s">
        <v>5403</v>
      </c>
      <c r="IPO1355" s="84" t="s">
        <v>5402</v>
      </c>
      <c r="IPS1355" s="84" t="s">
        <v>5403</v>
      </c>
      <c r="IQE1355" s="84" t="s">
        <v>5402</v>
      </c>
      <c r="IQI1355" s="84" t="s">
        <v>5403</v>
      </c>
      <c r="IQU1355" s="84" t="s">
        <v>5402</v>
      </c>
      <c r="IQY1355" s="84" t="s">
        <v>5403</v>
      </c>
      <c r="IRK1355" s="84" t="s">
        <v>5402</v>
      </c>
      <c r="IRO1355" s="84" t="s">
        <v>5403</v>
      </c>
      <c r="ISA1355" s="84" t="s">
        <v>5402</v>
      </c>
      <c r="ISE1355" s="84" t="s">
        <v>5403</v>
      </c>
      <c r="ISQ1355" s="84" t="s">
        <v>5402</v>
      </c>
      <c r="ISU1355" s="84" t="s">
        <v>5403</v>
      </c>
      <c r="ITG1355" s="84" t="s">
        <v>5402</v>
      </c>
      <c r="ITK1355" s="84" t="s">
        <v>5403</v>
      </c>
      <c r="ITW1355" s="84" t="s">
        <v>5402</v>
      </c>
      <c r="IUA1355" s="84" t="s">
        <v>5403</v>
      </c>
      <c r="IUM1355" s="84" t="s">
        <v>5402</v>
      </c>
      <c r="IUQ1355" s="84" t="s">
        <v>5403</v>
      </c>
      <c r="IVC1355" s="84" t="s">
        <v>5402</v>
      </c>
      <c r="IVG1355" s="84" t="s">
        <v>5403</v>
      </c>
      <c r="IVS1355" s="84" t="s">
        <v>5402</v>
      </c>
      <c r="IVW1355" s="84" t="s">
        <v>5403</v>
      </c>
      <c r="IWI1355" s="84" t="s">
        <v>5402</v>
      </c>
      <c r="IWM1355" s="84" t="s">
        <v>5403</v>
      </c>
      <c r="IWY1355" s="84" t="s">
        <v>5402</v>
      </c>
      <c r="IXC1355" s="84" t="s">
        <v>5403</v>
      </c>
      <c r="IXO1355" s="84" t="s">
        <v>5402</v>
      </c>
      <c r="IXS1355" s="84" t="s">
        <v>5403</v>
      </c>
      <c r="IYE1355" s="84" t="s">
        <v>5402</v>
      </c>
      <c r="IYI1355" s="84" t="s">
        <v>5403</v>
      </c>
      <c r="IYU1355" s="84" t="s">
        <v>5402</v>
      </c>
      <c r="IYY1355" s="84" t="s">
        <v>5403</v>
      </c>
      <c r="IZK1355" s="84" t="s">
        <v>5402</v>
      </c>
      <c r="IZO1355" s="84" t="s">
        <v>5403</v>
      </c>
      <c r="JAA1355" s="84" t="s">
        <v>5402</v>
      </c>
      <c r="JAE1355" s="84" t="s">
        <v>5403</v>
      </c>
      <c r="JAQ1355" s="84" t="s">
        <v>5402</v>
      </c>
      <c r="JAU1355" s="84" t="s">
        <v>5403</v>
      </c>
      <c r="JBG1355" s="84" t="s">
        <v>5402</v>
      </c>
      <c r="JBK1355" s="84" t="s">
        <v>5403</v>
      </c>
      <c r="JBW1355" s="84" t="s">
        <v>5402</v>
      </c>
      <c r="JCA1355" s="84" t="s">
        <v>5403</v>
      </c>
      <c r="JCM1355" s="84" t="s">
        <v>5402</v>
      </c>
      <c r="JCQ1355" s="84" t="s">
        <v>5403</v>
      </c>
      <c r="JDC1355" s="84" t="s">
        <v>5402</v>
      </c>
      <c r="JDG1355" s="84" t="s">
        <v>5403</v>
      </c>
      <c r="JDS1355" s="84" t="s">
        <v>5402</v>
      </c>
      <c r="JDW1355" s="84" t="s">
        <v>5403</v>
      </c>
      <c r="JEI1355" s="84" t="s">
        <v>5402</v>
      </c>
      <c r="JEM1355" s="84" t="s">
        <v>5403</v>
      </c>
      <c r="JEY1355" s="84" t="s">
        <v>5402</v>
      </c>
      <c r="JFC1355" s="84" t="s">
        <v>5403</v>
      </c>
      <c r="JFO1355" s="84" t="s">
        <v>5402</v>
      </c>
      <c r="JFS1355" s="84" t="s">
        <v>5403</v>
      </c>
      <c r="JGE1355" s="84" t="s">
        <v>5402</v>
      </c>
      <c r="JGI1355" s="84" t="s">
        <v>5403</v>
      </c>
      <c r="JGU1355" s="84" t="s">
        <v>5402</v>
      </c>
      <c r="JGY1355" s="84" t="s">
        <v>5403</v>
      </c>
      <c r="JHK1355" s="84" t="s">
        <v>5402</v>
      </c>
      <c r="JHO1355" s="84" t="s">
        <v>5403</v>
      </c>
      <c r="JIA1355" s="84" t="s">
        <v>5402</v>
      </c>
      <c r="JIE1355" s="84" t="s">
        <v>5403</v>
      </c>
      <c r="JIQ1355" s="84" t="s">
        <v>5402</v>
      </c>
      <c r="JIU1355" s="84" t="s">
        <v>5403</v>
      </c>
      <c r="JJG1355" s="84" t="s">
        <v>5402</v>
      </c>
      <c r="JJK1355" s="84" t="s">
        <v>5403</v>
      </c>
      <c r="JJW1355" s="84" t="s">
        <v>5402</v>
      </c>
      <c r="JKA1355" s="84" t="s">
        <v>5403</v>
      </c>
      <c r="JKM1355" s="84" t="s">
        <v>5402</v>
      </c>
      <c r="JKQ1355" s="84" t="s">
        <v>5403</v>
      </c>
      <c r="JLC1355" s="84" t="s">
        <v>5402</v>
      </c>
      <c r="JLG1355" s="84" t="s">
        <v>5403</v>
      </c>
      <c r="JLS1355" s="84" t="s">
        <v>5402</v>
      </c>
      <c r="JLW1355" s="84" t="s">
        <v>5403</v>
      </c>
      <c r="JMI1355" s="84" t="s">
        <v>5402</v>
      </c>
      <c r="JMM1355" s="84" t="s">
        <v>5403</v>
      </c>
      <c r="JMY1355" s="84" t="s">
        <v>5402</v>
      </c>
      <c r="JNC1355" s="84" t="s">
        <v>5403</v>
      </c>
      <c r="JNO1355" s="84" t="s">
        <v>5402</v>
      </c>
      <c r="JNS1355" s="84" t="s">
        <v>5403</v>
      </c>
      <c r="JOE1355" s="84" t="s">
        <v>5402</v>
      </c>
      <c r="JOI1355" s="84" t="s">
        <v>5403</v>
      </c>
      <c r="JOU1355" s="84" t="s">
        <v>5402</v>
      </c>
      <c r="JOY1355" s="84" t="s">
        <v>5403</v>
      </c>
      <c r="JPK1355" s="84" t="s">
        <v>5402</v>
      </c>
      <c r="JPO1355" s="84" t="s">
        <v>5403</v>
      </c>
      <c r="JQA1355" s="84" t="s">
        <v>5402</v>
      </c>
      <c r="JQE1355" s="84" t="s">
        <v>5403</v>
      </c>
      <c r="JQQ1355" s="84" t="s">
        <v>5402</v>
      </c>
      <c r="JQU1355" s="84" t="s">
        <v>5403</v>
      </c>
      <c r="JRG1355" s="84" t="s">
        <v>5402</v>
      </c>
      <c r="JRK1355" s="84" t="s">
        <v>5403</v>
      </c>
      <c r="JRW1355" s="84" t="s">
        <v>5402</v>
      </c>
      <c r="JSA1355" s="84" t="s">
        <v>5403</v>
      </c>
      <c r="JSM1355" s="84" t="s">
        <v>5402</v>
      </c>
      <c r="JSQ1355" s="84" t="s">
        <v>5403</v>
      </c>
      <c r="JTC1355" s="84" t="s">
        <v>5402</v>
      </c>
      <c r="JTG1355" s="84" t="s">
        <v>5403</v>
      </c>
      <c r="JTS1355" s="84" t="s">
        <v>5402</v>
      </c>
      <c r="JTW1355" s="84" t="s">
        <v>5403</v>
      </c>
      <c r="JUI1355" s="84" t="s">
        <v>5402</v>
      </c>
      <c r="JUM1355" s="84" t="s">
        <v>5403</v>
      </c>
      <c r="JUY1355" s="84" t="s">
        <v>5402</v>
      </c>
      <c r="JVC1355" s="84" t="s">
        <v>5403</v>
      </c>
      <c r="JVO1355" s="84" t="s">
        <v>5402</v>
      </c>
      <c r="JVS1355" s="84" t="s">
        <v>5403</v>
      </c>
      <c r="JWE1355" s="84" t="s">
        <v>5402</v>
      </c>
      <c r="JWI1355" s="84" t="s">
        <v>5403</v>
      </c>
      <c r="JWU1355" s="84" t="s">
        <v>5402</v>
      </c>
      <c r="JWY1355" s="84" t="s">
        <v>5403</v>
      </c>
      <c r="JXK1355" s="84" t="s">
        <v>5402</v>
      </c>
      <c r="JXO1355" s="84" t="s">
        <v>5403</v>
      </c>
      <c r="JYA1355" s="84" t="s">
        <v>5402</v>
      </c>
      <c r="JYE1355" s="84" t="s">
        <v>5403</v>
      </c>
      <c r="JYQ1355" s="84" t="s">
        <v>5402</v>
      </c>
      <c r="JYU1355" s="84" t="s">
        <v>5403</v>
      </c>
      <c r="JZG1355" s="84" t="s">
        <v>5402</v>
      </c>
      <c r="JZK1355" s="84" t="s">
        <v>5403</v>
      </c>
      <c r="JZW1355" s="84" t="s">
        <v>5402</v>
      </c>
      <c r="KAA1355" s="84" t="s">
        <v>5403</v>
      </c>
      <c r="KAM1355" s="84" t="s">
        <v>5402</v>
      </c>
      <c r="KAQ1355" s="84" t="s">
        <v>5403</v>
      </c>
      <c r="KBC1355" s="84" t="s">
        <v>5402</v>
      </c>
      <c r="KBG1355" s="84" t="s">
        <v>5403</v>
      </c>
      <c r="KBS1355" s="84" t="s">
        <v>5402</v>
      </c>
      <c r="KBW1355" s="84" t="s">
        <v>5403</v>
      </c>
      <c r="KCI1355" s="84" t="s">
        <v>5402</v>
      </c>
      <c r="KCM1355" s="84" t="s">
        <v>5403</v>
      </c>
      <c r="KCY1355" s="84" t="s">
        <v>5402</v>
      </c>
      <c r="KDC1355" s="84" t="s">
        <v>5403</v>
      </c>
      <c r="KDO1355" s="84" t="s">
        <v>5402</v>
      </c>
      <c r="KDS1355" s="84" t="s">
        <v>5403</v>
      </c>
      <c r="KEE1355" s="84" t="s">
        <v>5402</v>
      </c>
      <c r="KEI1355" s="84" t="s">
        <v>5403</v>
      </c>
      <c r="KEU1355" s="84" t="s">
        <v>5402</v>
      </c>
      <c r="KEY1355" s="84" t="s">
        <v>5403</v>
      </c>
      <c r="KFK1355" s="84" t="s">
        <v>5402</v>
      </c>
      <c r="KFO1355" s="84" t="s">
        <v>5403</v>
      </c>
      <c r="KGA1355" s="84" t="s">
        <v>5402</v>
      </c>
      <c r="KGE1355" s="84" t="s">
        <v>5403</v>
      </c>
      <c r="KGQ1355" s="84" t="s">
        <v>5402</v>
      </c>
      <c r="KGU1355" s="84" t="s">
        <v>5403</v>
      </c>
      <c r="KHG1355" s="84" t="s">
        <v>5402</v>
      </c>
      <c r="KHK1355" s="84" t="s">
        <v>5403</v>
      </c>
      <c r="KHW1355" s="84" t="s">
        <v>5402</v>
      </c>
      <c r="KIA1355" s="84" t="s">
        <v>5403</v>
      </c>
      <c r="KIM1355" s="84" t="s">
        <v>5402</v>
      </c>
      <c r="KIQ1355" s="84" t="s">
        <v>5403</v>
      </c>
      <c r="KJC1355" s="84" t="s">
        <v>5402</v>
      </c>
      <c r="KJG1355" s="84" t="s">
        <v>5403</v>
      </c>
      <c r="KJS1355" s="84" t="s">
        <v>5402</v>
      </c>
      <c r="KJW1355" s="84" t="s">
        <v>5403</v>
      </c>
      <c r="KKI1355" s="84" t="s">
        <v>5402</v>
      </c>
      <c r="KKM1355" s="84" t="s">
        <v>5403</v>
      </c>
      <c r="KKY1355" s="84" t="s">
        <v>5402</v>
      </c>
      <c r="KLC1355" s="84" t="s">
        <v>5403</v>
      </c>
      <c r="KLO1355" s="84" t="s">
        <v>5402</v>
      </c>
      <c r="KLS1355" s="84" t="s">
        <v>5403</v>
      </c>
      <c r="KME1355" s="84" t="s">
        <v>5402</v>
      </c>
      <c r="KMI1355" s="84" t="s">
        <v>5403</v>
      </c>
      <c r="KMU1355" s="84" t="s">
        <v>5402</v>
      </c>
      <c r="KMY1355" s="84" t="s">
        <v>5403</v>
      </c>
      <c r="KNK1355" s="84" t="s">
        <v>5402</v>
      </c>
      <c r="KNO1355" s="84" t="s">
        <v>5403</v>
      </c>
      <c r="KOA1355" s="84" t="s">
        <v>5402</v>
      </c>
      <c r="KOE1355" s="84" t="s">
        <v>5403</v>
      </c>
      <c r="KOQ1355" s="84" t="s">
        <v>5402</v>
      </c>
      <c r="KOU1355" s="84" t="s">
        <v>5403</v>
      </c>
      <c r="KPG1355" s="84" t="s">
        <v>5402</v>
      </c>
      <c r="KPK1355" s="84" t="s">
        <v>5403</v>
      </c>
      <c r="KPW1355" s="84" t="s">
        <v>5402</v>
      </c>
      <c r="KQA1355" s="84" t="s">
        <v>5403</v>
      </c>
      <c r="KQM1355" s="84" t="s">
        <v>5402</v>
      </c>
      <c r="KQQ1355" s="84" t="s">
        <v>5403</v>
      </c>
      <c r="KRC1355" s="84" t="s">
        <v>5402</v>
      </c>
      <c r="KRG1355" s="84" t="s">
        <v>5403</v>
      </c>
      <c r="KRS1355" s="84" t="s">
        <v>5402</v>
      </c>
      <c r="KRW1355" s="84" t="s">
        <v>5403</v>
      </c>
      <c r="KSI1355" s="84" t="s">
        <v>5402</v>
      </c>
      <c r="KSM1355" s="84" t="s">
        <v>5403</v>
      </c>
      <c r="KSY1355" s="84" t="s">
        <v>5402</v>
      </c>
      <c r="KTC1355" s="84" t="s">
        <v>5403</v>
      </c>
      <c r="KTO1355" s="84" t="s">
        <v>5402</v>
      </c>
      <c r="KTS1355" s="84" t="s">
        <v>5403</v>
      </c>
      <c r="KUE1355" s="84" t="s">
        <v>5402</v>
      </c>
      <c r="KUI1355" s="84" t="s">
        <v>5403</v>
      </c>
      <c r="KUU1355" s="84" t="s">
        <v>5402</v>
      </c>
      <c r="KUY1355" s="84" t="s">
        <v>5403</v>
      </c>
      <c r="KVK1355" s="84" t="s">
        <v>5402</v>
      </c>
      <c r="KVO1355" s="84" t="s">
        <v>5403</v>
      </c>
      <c r="KWA1355" s="84" t="s">
        <v>5402</v>
      </c>
      <c r="KWE1355" s="84" t="s">
        <v>5403</v>
      </c>
      <c r="KWQ1355" s="84" t="s">
        <v>5402</v>
      </c>
      <c r="KWU1355" s="84" t="s">
        <v>5403</v>
      </c>
      <c r="KXG1355" s="84" t="s">
        <v>5402</v>
      </c>
      <c r="KXK1355" s="84" t="s">
        <v>5403</v>
      </c>
      <c r="KXW1355" s="84" t="s">
        <v>5402</v>
      </c>
      <c r="KYA1355" s="84" t="s">
        <v>5403</v>
      </c>
      <c r="KYM1355" s="84" t="s">
        <v>5402</v>
      </c>
      <c r="KYQ1355" s="84" t="s">
        <v>5403</v>
      </c>
      <c r="KZC1355" s="84" t="s">
        <v>5402</v>
      </c>
      <c r="KZG1355" s="84" t="s">
        <v>5403</v>
      </c>
      <c r="KZS1355" s="84" t="s">
        <v>5402</v>
      </c>
      <c r="KZW1355" s="84" t="s">
        <v>5403</v>
      </c>
      <c r="LAI1355" s="84" t="s">
        <v>5402</v>
      </c>
      <c r="LAM1355" s="84" t="s">
        <v>5403</v>
      </c>
      <c r="LAY1355" s="84" t="s">
        <v>5402</v>
      </c>
      <c r="LBC1355" s="84" t="s">
        <v>5403</v>
      </c>
      <c r="LBO1355" s="84" t="s">
        <v>5402</v>
      </c>
      <c r="LBS1355" s="84" t="s">
        <v>5403</v>
      </c>
      <c r="LCE1355" s="84" t="s">
        <v>5402</v>
      </c>
      <c r="LCI1355" s="84" t="s">
        <v>5403</v>
      </c>
      <c r="LCU1355" s="84" t="s">
        <v>5402</v>
      </c>
      <c r="LCY1355" s="84" t="s">
        <v>5403</v>
      </c>
      <c r="LDK1355" s="84" t="s">
        <v>5402</v>
      </c>
      <c r="LDO1355" s="84" t="s">
        <v>5403</v>
      </c>
      <c r="LEA1355" s="84" t="s">
        <v>5402</v>
      </c>
      <c r="LEE1355" s="84" t="s">
        <v>5403</v>
      </c>
      <c r="LEQ1355" s="84" t="s">
        <v>5402</v>
      </c>
      <c r="LEU1355" s="84" t="s">
        <v>5403</v>
      </c>
      <c r="LFG1355" s="84" t="s">
        <v>5402</v>
      </c>
      <c r="LFK1355" s="84" t="s">
        <v>5403</v>
      </c>
      <c r="LFW1355" s="84" t="s">
        <v>5402</v>
      </c>
      <c r="LGA1355" s="84" t="s">
        <v>5403</v>
      </c>
      <c r="LGM1355" s="84" t="s">
        <v>5402</v>
      </c>
      <c r="LGQ1355" s="84" t="s">
        <v>5403</v>
      </c>
      <c r="LHC1355" s="84" t="s">
        <v>5402</v>
      </c>
      <c r="LHG1355" s="84" t="s">
        <v>5403</v>
      </c>
      <c r="LHS1355" s="84" t="s">
        <v>5402</v>
      </c>
      <c r="LHW1355" s="84" t="s">
        <v>5403</v>
      </c>
      <c r="LII1355" s="84" t="s">
        <v>5402</v>
      </c>
      <c r="LIM1355" s="84" t="s">
        <v>5403</v>
      </c>
      <c r="LIY1355" s="84" t="s">
        <v>5402</v>
      </c>
      <c r="LJC1355" s="84" t="s">
        <v>5403</v>
      </c>
      <c r="LJO1355" s="84" t="s">
        <v>5402</v>
      </c>
      <c r="LJS1355" s="84" t="s">
        <v>5403</v>
      </c>
      <c r="LKE1355" s="84" t="s">
        <v>5402</v>
      </c>
      <c r="LKI1355" s="84" t="s">
        <v>5403</v>
      </c>
      <c r="LKU1355" s="84" t="s">
        <v>5402</v>
      </c>
      <c r="LKY1355" s="84" t="s">
        <v>5403</v>
      </c>
      <c r="LLK1355" s="84" t="s">
        <v>5402</v>
      </c>
      <c r="LLO1355" s="84" t="s">
        <v>5403</v>
      </c>
      <c r="LMA1355" s="84" t="s">
        <v>5402</v>
      </c>
      <c r="LME1355" s="84" t="s">
        <v>5403</v>
      </c>
      <c r="LMQ1355" s="84" t="s">
        <v>5402</v>
      </c>
      <c r="LMU1355" s="84" t="s">
        <v>5403</v>
      </c>
      <c r="LNG1355" s="84" t="s">
        <v>5402</v>
      </c>
      <c r="LNK1355" s="84" t="s">
        <v>5403</v>
      </c>
      <c r="LNW1355" s="84" t="s">
        <v>5402</v>
      </c>
      <c r="LOA1355" s="84" t="s">
        <v>5403</v>
      </c>
      <c r="LOM1355" s="84" t="s">
        <v>5402</v>
      </c>
      <c r="LOQ1355" s="84" t="s">
        <v>5403</v>
      </c>
      <c r="LPC1355" s="84" t="s">
        <v>5402</v>
      </c>
      <c r="LPG1355" s="84" t="s">
        <v>5403</v>
      </c>
      <c r="LPS1355" s="84" t="s">
        <v>5402</v>
      </c>
      <c r="LPW1355" s="84" t="s">
        <v>5403</v>
      </c>
      <c r="LQI1355" s="84" t="s">
        <v>5402</v>
      </c>
      <c r="LQM1355" s="84" t="s">
        <v>5403</v>
      </c>
      <c r="LQY1355" s="84" t="s">
        <v>5402</v>
      </c>
      <c r="LRC1355" s="84" t="s">
        <v>5403</v>
      </c>
      <c r="LRO1355" s="84" t="s">
        <v>5402</v>
      </c>
      <c r="LRS1355" s="84" t="s">
        <v>5403</v>
      </c>
      <c r="LSE1355" s="84" t="s">
        <v>5402</v>
      </c>
      <c r="LSI1355" s="84" t="s">
        <v>5403</v>
      </c>
      <c r="LSU1355" s="84" t="s">
        <v>5402</v>
      </c>
      <c r="LSY1355" s="84" t="s">
        <v>5403</v>
      </c>
      <c r="LTK1355" s="84" t="s">
        <v>5402</v>
      </c>
      <c r="LTO1355" s="84" t="s">
        <v>5403</v>
      </c>
      <c r="LUA1355" s="84" t="s">
        <v>5402</v>
      </c>
      <c r="LUE1355" s="84" t="s">
        <v>5403</v>
      </c>
      <c r="LUQ1355" s="84" t="s">
        <v>5402</v>
      </c>
      <c r="LUU1355" s="84" t="s">
        <v>5403</v>
      </c>
      <c r="LVG1355" s="84" t="s">
        <v>5402</v>
      </c>
      <c r="LVK1355" s="84" t="s">
        <v>5403</v>
      </c>
      <c r="LVW1355" s="84" t="s">
        <v>5402</v>
      </c>
      <c r="LWA1355" s="84" t="s">
        <v>5403</v>
      </c>
      <c r="LWM1355" s="84" t="s">
        <v>5402</v>
      </c>
      <c r="LWQ1355" s="84" t="s">
        <v>5403</v>
      </c>
      <c r="LXC1355" s="84" t="s">
        <v>5402</v>
      </c>
      <c r="LXG1355" s="84" t="s">
        <v>5403</v>
      </c>
      <c r="LXS1355" s="84" t="s">
        <v>5402</v>
      </c>
      <c r="LXW1355" s="84" t="s">
        <v>5403</v>
      </c>
      <c r="LYI1355" s="84" t="s">
        <v>5402</v>
      </c>
      <c r="LYM1355" s="84" t="s">
        <v>5403</v>
      </c>
      <c r="LYY1355" s="84" t="s">
        <v>5402</v>
      </c>
      <c r="LZC1355" s="84" t="s">
        <v>5403</v>
      </c>
      <c r="LZO1355" s="84" t="s">
        <v>5402</v>
      </c>
      <c r="LZS1355" s="84" t="s">
        <v>5403</v>
      </c>
      <c r="MAE1355" s="84" t="s">
        <v>5402</v>
      </c>
      <c r="MAI1355" s="84" t="s">
        <v>5403</v>
      </c>
      <c r="MAU1355" s="84" t="s">
        <v>5402</v>
      </c>
      <c r="MAY1355" s="84" t="s">
        <v>5403</v>
      </c>
      <c r="MBK1355" s="84" t="s">
        <v>5402</v>
      </c>
      <c r="MBO1355" s="84" t="s">
        <v>5403</v>
      </c>
      <c r="MCA1355" s="84" t="s">
        <v>5402</v>
      </c>
      <c r="MCE1355" s="84" t="s">
        <v>5403</v>
      </c>
      <c r="MCQ1355" s="84" t="s">
        <v>5402</v>
      </c>
      <c r="MCU1355" s="84" t="s">
        <v>5403</v>
      </c>
      <c r="MDG1355" s="84" t="s">
        <v>5402</v>
      </c>
      <c r="MDK1355" s="84" t="s">
        <v>5403</v>
      </c>
      <c r="MDW1355" s="84" t="s">
        <v>5402</v>
      </c>
      <c r="MEA1355" s="84" t="s">
        <v>5403</v>
      </c>
      <c r="MEM1355" s="84" t="s">
        <v>5402</v>
      </c>
      <c r="MEQ1355" s="84" t="s">
        <v>5403</v>
      </c>
      <c r="MFC1355" s="84" t="s">
        <v>5402</v>
      </c>
      <c r="MFG1355" s="84" t="s">
        <v>5403</v>
      </c>
      <c r="MFS1355" s="84" t="s">
        <v>5402</v>
      </c>
      <c r="MFW1355" s="84" t="s">
        <v>5403</v>
      </c>
      <c r="MGI1355" s="84" t="s">
        <v>5402</v>
      </c>
      <c r="MGM1355" s="84" t="s">
        <v>5403</v>
      </c>
      <c r="MGY1355" s="84" t="s">
        <v>5402</v>
      </c>
      <c r="MHC1355" s="84" t="s">
        <v>5403</v>
      </c>
      <c r="MHO1355" s="84" t="s">
        <v>5402</v>
      </c>
      <c r="MHS1355" s="84" t="s">
        <v>5403</v>
      </c>
      <c r="MIE1355" s="84" t="s">
        <v>5402</v>
      </c>
      <c r="MII1355" s="84" t="s">
        <v>5403</v>
      </c>
      <c r="MIU1355" s="84" t="s">
        <v>5402</v>
      </c>
      <c r="MIY1355" s="84" t="s">
        <v>5403</v>
      </c>
      <c r="MJK1355" s="84" t="s">
        <v>5402</v>
      </c>
      <c r="MJO1355" s="84" t="s">
        <v>5403</v>
      </c>
      <c r="MKA1355" s="84" t="s">
        <v>5402</v>
      </c>
      <c r="MKE1355" s="84" t="s">
        <v>5403</v>
      </c>
      <c r="MKQ1355" s="84" t="s">
        <v>5402</v>
      </c>
      <c r="MKU1355" s="84" t="s">
        <v>5403</v>
      </c>
      <c r="MLG1355" s="84" t="s">
        <v>5402</v>
      </c>
      <c r="MLK1355" s="84" t="s">
        <v>5403</v>
      </c>
      <c r="MLW1355" s="84" t="s">
        <v>5402</v>
      </c>
      <c r="MMA1355" s="84" t="s">
        <v>5403</v>
      </c>
      <c r="MMM1355" s="84" t="s">
        <v>5402</v>
      </c>
      <c r="MMQ1355" s="84" t="s">
        <v>5403</v>
      </c>
      <c r="MNC1355" s="84" t="s">
        <v>5402</v>
      </c>
      <c r="MNG1355" s="84" t="s">
        <v>5403</v>
      </c>
      <c r="MNS1355" s="84" t="s">
        <v>5402</v>
      </c>
      <c r="MNW1355" s="84" t="s">
        <v>5403</v>
      </c>
      <c r="MOI1355" s="84" t="s">
        <v>5402</v>
      </c>
      <c r="MOM1355" s="84" t="s">
        <v>5403</v>
      </c>
      <c r="MOY1355" s="84" t="s">
        <v>5402</v>
      </c>
      <c r="MPC1355" s="84" t="s">
        <v>5403</v>
      </c>
      <c r="MPO1355" s="84" t="s">
        <v>5402</v>
      </c>
      <c r="MPS1355" s="84" t="s">
        <v>5403</v>
      </c>
      <c r="MQE1355" s="84" t="s">
        <v>5402</v>
      </c>
      <c r="MQI1355" s="84" t="s">
        <v>5403</v>
      </c>
      <c r="MQU1355" s="84" t="s">
        <v>5402</v>
      </c>
      <c r="MQY1355" s="84" t="s">
        <v>5403</v>
      </c>
      <c r="MRK1355" s="84" t="s">
        <v>5402</v>
      </c>
      <c r="MRO1355" s="84" t="s">
        <v>5403</v>
      </c>
      <c r="MSA1355" s="84" t="s">
        <v>5402</v>
      </c>
      <c r="MSE1355" s="84" t="s">
        <v>5403</v>
      </c>
      <c r="MSQ1355" s="84" t="s">
        <v>5402</v>
      </c>
      <c r="MSU1355" s="84" t="s">
        <v>5403</v>
      </c>
      <c r="MTG1355" s="84" t="s">
        <v>5402</v>
      </c>
      <c r="MTK1355" s="84" t="s">
        <v>5403</v>
      </c>
      <c r="MTW1355" s="84" t="s">
        <v>5402</v>
      </c>
      <c r="MUA1355" s="84" t="s">
        <v>5403</v>
      </c>
      <c r="MUM1355" s="84" t="s">
        <v>5402</v>
      </c>
      <c r="MUQ1355" s="84" t="s">
        <v>5403</v>
      </c>
      <c r="MVC1355" s="84" t="s">
        <v>5402</v>
      </c>
      <c r="MVG1355" s="84" t="s">
        <v>5403</v>
      </c>
      <c r="MVS1355" s="84" t="s">
        <v>5402</v>
      </c>
      <c r="MVW1355" s="84" t="s">
        <v>5403</v>
      </c>
      <c r="MWI1355" s="84" t="s">
        <v>5402</v>
      </c>
      <c r="MWM1355" s="84" t="s">
        <v>5403</v>
      </c>
      <c r="MWY1355" s="84" t="s">
        <v>5402</v>
      </c>
      <c r="MXC1355" s="84" t="s">
        <v>5403</v>
      </c>
      <c r="MXO1355" s="84" t="s">
        <v>5402</v>
      </c>
      <c r="MXS1355" s="84" t="s">
        <v>5403</v>
      </c>
      <c r="MYE1355" s="84" t="s">
        <v>5402</v>
      </c>
      <c r="MYI1355" s="84" t="s">
        <v>5403</v>
      </c>
      <c r="MYU1355" s="84" t="s">
        <v>5402</v>
      </c>
      <c r="MYY1355" s="84" t="s">
        <v>5403</v>
      </c>
      <c r="MZK1355" s="84" t="s">
        <v>5402</v>
      </c>
      <c r="MZO1355" s="84" t="s">
        <v>5403</v>
      </c>
      <c r="NAA1355" s="84" t="s">
        <v>5402</v>
      </c>
      <c r="NAE1355" s="84" t="s">
        <v>5403</v>
      </c>
      <c r="NAQ1355" s="84" t="s">
        <v>5402</v>
      </c>
      <c r="NAU1355" s="84" t="s">
        <v>5403</v>
      </c>
      <c r="NBG1355" s="84" t="s">
        <v>5402</v>
      </c>
      <c r="NBK1355" s="84" t="s">
        <v>5403</v>
      </c>
      <c r="NBW1355" s="84" t="s">
        <v>5402</v>
      </c>
      <c r="NCA1355" s="84" t="s">
        <v>5403</v>
      </c>
      <c r="NCM1355" s="84" t="s">
        <v>5402</v>
      </c>
      <c r="NCQ1355" s="84" t="s">
        <v>5403</v>
      </c>
      <c r="NDC1355" s="84" t="s">
        <v>5402</v>
      </c>
      <c r="NDG1355" s="84" t="s">
        <v>5403</v>
      </c>
      <c r="NDS1355" s="84" t="s">
        <v>5402</v>
      </c>
      <c r="NDW1355" s="84" t="s">
        <v>5403</v>
      </c>
      <c r="NEI1355" s="84" t="s">
        <v>5402</v>
      </c>
      <c r="NEM1355" s="84" t="s">
        <v>5403</v>
      </c>
      <c r="NEY1355" s="84" t="s">
        <v>5402</v>
      </c>
      <c r="NFC1355" s="84" t="s">
        <v>5403</v>
      </c>
      <c r="NFO1355" s="84" t="s">
        <v>5402</v>
      </c>
      <c r="NFS1355" s="84" t="s">
        <v>5403</v>
      </c>
      <c r="NGE1355" s="84" t="s">
        <v>5402</v>
      </c>
      <c r="NGI1355" s="84" t="s">
        <v>5403</v>
      </c>
      <c r="NGU1355" s="84" t="s">
        <v>5402</v>
      </c>
      <c r="NGY1355" s="84" t="s">
        <v>5403</v>
      </c>
      <c r="NHK1355" s="84" t="s">
        <v>5402</v>
      </c>
      <c r="NHO1355" s="84" t="s">
        <v>5403</v>
      </c>
      <c r="NIA1355" s="84" t="s">
        <v>5402</v>
      </c>
      <c r="NIE1355" s="84" t="s">
        <v>5403</v>
      </c>
      <c r="NIQ1355" s="84" t="s">
        <v>5402</v>
      </c>
      <c r="NIU1355" s="84" t="s">
        <v>5403</v>
      </c>
      <c r="NJG1355" s="84" t="s">
        <v>5402</v>
      </c>
      <c r="NJK1355" s="84" t="s">
        <v>5403</v>
      </c>
      <c r="NJW1355" s="84" t="s">
        <v>5402</v>
      </c>
      <c r="NKA1355" s="84" t="s">
        <v>5403</v>
      </c>
      <c r="NKM1355" s="84" t="s">
        <v>5402</v>
      </c>
      <c r="NKQ1355" s="84" t="s">
        <v>5403</v>
      </c>
      <c r="NLC1355" s="84" t="s">
        <v>5402</v>
      </c>
      <c r="NLG1355" s="84" t="s">
        <v>5403</v>
      </c>
      <c r="NLS1355" s="84" t="s">
        <v>5402</v>
      </c>
      <c r="NLW1355" s="84" t="s">
        <v>5403</v>
      </c>
      <c r="NMI1355" s="84" t="s">
        <v>5402</v>
      </c>
      <c r="NMM1355" s="84" t="s">
        <v>5403</v>
      </c>
      <c r="NMY1355" s="84" t="s">
        <v>5402</v>
      </c>
      <c r="NNC1355" s="84" t="s">
        <v>5403</v>
      </c>
      <c r="NNO1355" s="84" t="s">
        <v>5402</v>
      </c>
      <c r="NNS1355" s="84" t="s">
        <v>5403</v>
      </c>
      <c r="NOE1355" s="84" t="s">
        <v>5402</v>
      </c>
      <c r="NOI1355" s="84" t="s">
        <v>5403</v>
      </c>
      <c r="NOU1355" s="84" t="s">
        <v>5402</v>
      </c>
      <c r="NOY1355" s="84" t="s">
        <v>5403</v>
      </c>
      <c r="NPK1355" s="84" t="s">
        <v>5402</v>
      </c>
      <c r="NPO1355" s="84" t="s">
        <v>5403</v>
      </c>
      <c r="NQA1355" s="84" t="s">
        <v>5402</v>
      </c>
      <c r="NQE1355" s="84" t="s">
        <v>5403</v>
      </c>
      <c r="NQQ1355" s="84" t="s">
        <v>5402</v>
      </c>
      <c r="NQU1355" s="84" t="s">
        <v>5403</v>
      </c>
      <c r="NRG1355" s="84" t="s">
        <v>5402</v>
      </c>
      <c r="NRK1355" s="84" t="s">
        <v>5403</v>
      </c>
      <c r="NRW1355" s="84" t="s">
        <v>5402</v>
      </c>
      <c r="NSA1355" s="84" t="s">
        <v>5403</v>
      </c>
      <c r="NSM1355" s="84" t="s">
        <v>5402</v>
      </c>
      <c r="NSQ1355" s="84" t="s">
        <v>5403</v>
      </c>
      <c r="NTC1355" s="84" t="s">
        <v>5402</v>
      </c>
      <c r="NTG1355" s="84" t="s">
        <v>5403</v>
      </c>
      <c r="NTS1355" s="84" t="s">
        <v>5402</v>
      </c>
      <c r="NTW1355" s="84" t="s">
        <v>5403</v>
      </c>
      <c r="NUI1355" s="84" t="s">
        <v>5402</v>
      </c>
      <c r="NUM1355" s="84" t="s">
        <v>5403</v>
      </c>
      <c r="NUY1355" s="84" t="s">
        <v>5402</v>
      </c>
      <c r="NVC1355" s="84" t="s">
        <v>5403</v>
      </c>
      <c r="NVO1355" s="84" t="s">
        <v>5402</v>
      </c>
      <c r="NVS1355" s="84" t="s">
        <v>5403</v>
      </c>
      <c r="NWE1355" s="84" t="s">
        <v>5402</v>
      </c>
      <c r="NWI1355" s="84" t="s">
        <v>5403</v>
      </c>
      <c r="NWU1355" s="84" t="s">
        <v>5402</v>
      </c>
      <c r="NWY1355" s="84" t="s">
        <v>5403</v>
      </c>
      <c r="NXK1355" s="84" t="s">
        <v>5402</v>
      </c>
      <c r="NXO1355" s="84" t="s">
        <v>5403</v>
      </c>
      <c r="NYA1355" s="84" t="s">
        <v>5402</v>
      </c>
      <c r="NYE1355" s="84" t="s">
        <v>5403</v>
      </c>
      <c r="NYQ1355" s="84" t="s">
        <v>5402</v>
      </c>
      <c r="NYU1355" s="84" t="s">
        <v>5403</v>
      </c>
      <c r="NZG1355" s="84" t="s">
        <v>5402</v>
      </c>
      <c r="NZK1355" s="84" t="s">
        <v>5403</v>
      </c>
      <c r="NZW1355" s="84" t="s">
        <v>5402</v>
      </c>
      <c r="OAA1355" s="84" t="s">
        <v>5403</v>
      </c>
      <c r="OAM1355" s="84" t="s">
        <v>5402</v>
      </c>
      <c r="OAQ1355" s="84" t="s">
        <v>5403</v>
      </c>
      <c r="OBC1355" s="84" t="s">
        <v>5402</v>
      </c>
      <c r="OBG1355" s="84" t="s">
        <v>5403</v>
      </c>
      <c r="OBS1355" s="84" t="s">
        <v>5402</v>
      </c>
      <c r="OBW1355" s="84" t="s">
        <v>5403</v>
      </c>
      <c r="OCI1355" s="84" t="s">
        <v>5402</v>
      </c>
      <c r="OCM1355" s="84" t="s">
        <v>5403</v>
      </c>
      <c r="OCY1355" s="84" t="s">
        <v>5402</v>
      </c>
      <c r="ODC1355" s="84" t="s">
        <v>5403</v>
      </c>
      <c r="ODO1355" s="84" t="s">
        <v>5402</v>
      </c>
      <c r="ODS1355" s="84" t="s">
        <v>5403</v>
      </c>
      <c r="OEE1355" s="84" t="s">
        <v>5402</v>
      </c>
      <c r="OEI1355" s="84" t="s">
        <v>5403</v>
      </c>
      <c r="OEU1355" s="84" t="s">
        <v>5402</v>
      </c>
      <c r="OEY1355" s="84" t="s">
        <v>5403</v>
      </c>
      <c r="OFK1355" s="84" t="s">
        <v>5402</v>
      </c>
      <c r="OFO1355" s="84" t="s">
        <v>5403</v>
      </c>
      <c r="OGA1355" s="84" t="s">
        <v>5402</v>
      </c>
      <c r="OGE1355" s="84" t="s">
        <v>5403</v>
      </c>
      <c r="OGQ1355" s="84" t="s">
        <v>5402</v>
      </c>
      <c r="OGU1355" s="84" t="s">
        <v>5403</v>
      </c>
      <c r="OHG1355" s="84" t="s">
        <v>5402</v>
      </c>
      <c r="OHK1355" s="84" t="s">
        <v>5403</v>
      </c>
      <c r="OHW1355" s="84" t="s">
        <v>5402</v>
      </c>
      <c r="OIA1355" s="84" t="s">
        <v>5403</v>
      </c>
      <c r="OIM1355" s="84" t="s">
        <v>5402</v>
      </c>
      <c r="OIQ1355" s="84" t="s">
        <v>5403</v>
      </c>
      <c r="OJC1355" s="84" t="s">
        <v>5402</v>
      </c>
      <c r="OJG1355" s="84" t="s">
        <v>5403</v>
      </c>
      <c r="OJS1355" s="84" t="s">
        <v>5402</v>
      </c>
      <c r="OJW1355" s="84" t="s">
        <v>5403</v>
      </c>
      <c r="OKI1355" s="84" t="s">
        <v>5402</v>
      </c>
      <c r="OKM1355" s="84" t="s">
        <v>5403</v>
      </c>
      <c r="OKY1355" s="84" t="s">
        <v>5402</v>
      </c>
      <c r="OLC1355" s="84" t="s">
        <v>5403</v>
      </c>
      <c r="OLO1355" s="84" t="s">
        <v>5402</v>
      </c>
      <c r="OLS1355" s="84" t="s">
        <v>5403</v>
      </c>
      <c r="OME1355" s="84" t="s">
        <v>5402</v>
      </c>
      <c r="OMI1355" s="84" t="s">
        <v>5403</v>
      </c>
      <c r="OMU1355" s="84" t="s">
        <v>5402</v>
      </c>
      <c r="OMY1355" s="84" t="s">
        <v>5403</v>
      </c>
      <c r="ONK1355" s="84" t="s">
        <v>5402</v>
      </c>
      <c r="ONO1355" s="84" t="s">
        <v>5403</v>
      </c>
      <c r="OOA1355" s="84" t="s">
        <v>5402</v>
      </c>
      <c r="OOE1355" s="84" t="s">
        <v>5403</v>
      </c>
      <c r="OOQ1355" s="84" t="s">
        <v>5402</v>
      </c>
      <c r="OOU1355" s="84" t="s">
        <v>5403</v>
      </c>
      <c r="OPG1355" s="84" t="s">
        <v>5402</v>
      </c>
      <c r="OPK1355" s="84" t="s">
        <v>5403</v>
      </c>
      <c r="OPW1355" s="84" t="s">
        <v>5402</v>
      </c>
      <c r="OQA1355" s="84" t="s">
        <v>5403</v>
      </c>
      <c r="OQM1355" s="84" t="s">
        <v>5402</v>
      </c>
      <c r="OQQ1355" s="84" t="s">
        <v>5403</v>
      </c>
      <c r="ORC1355" s="84" t="s">
        <v>5402</v>
      </c>
      <c r="ORG1355" s="84" t="s">
        <v>5403</v>
      </c>
      <c r="ORS1355" s="84" t="s">
        <v>5402</v>
      </c>
      <c r="ORW1355" s="84" t="s">
        <v>5403</v>
      </c>
      <c r="OSI1355" s="84" t="s">
        <v>5402</v>
      </c>
      <c r="OSM1355" s="84" t="s">
        <v>5403</v>
      </c>
      <c r="OSY1355" s="84" t="s">
        <v>5402</v>
      </c>
      <c r="OTC1355" s="84" t="s">
        <v>5403</v>
      </c>
      <c r="OTO1355" s="84" t="s">
        <v>5402</v>
      </c>
      <c r="OTS1355" s="84" t="s">
        <v>5403</v>
      </c>
      <c r="OUE1355" s="84" t="s">
        <v>5402</v>
      </c>
      <c r="OUI1355" s="84" t="s">
        <v>5403</v>
      </c>
      <c r="OUU1355" s="84" t="s">
        <v>5402</v>
      </c>
      <c r="OUY1355" s="84" t="s">
        <v>5403</v>
      </c>
      <c r="OVK1355" s="84" t="s">
        <v>5402</v>
      </c>
      <c r="OVO1355" s="84" t="s">
        <v>5403</v>
      </c>
      <c r="OWA1355" s="84" t="s">
        <v>5402</v>
      </c>
      <c r="OWE1355" s="84" t="s">
        <v>5403</v>
      </c>
      <c r="OWQ1355" s="84" t="s">
        <v>5402</v>
      </c>
      <c r="OWU1355" s="84" t="s">
        <v>5403</v>
      </c>
      <c r="OXG1355" s="84" t="s">
        <v>5402</v>
      </c>
      <c r="OXK1355" s="84" t="s">
        <v>5403</v>
      </c>
      <c r="OXW1355" s="84" t="s">
        <v>5402</v>
      </c>
      <c r="OYA1355" s="84" t="s">
        <v>5403</v>
      </c>
      <c r="OYM1355" s="84" t="s">
        <v>5402</v>
      </c>
      <c r="OYQ1355" s="84" t="s">
        <v>5403</v>
      </c>
      <c r="OZC1355" s="84" t="s">
        <v>5402</v>
      </c>
      <c r="OZG1355" s="84" t="s">
        <v>5403</v>
      </c>
      <c r="OZS1355" s="84" t="s">
        <v>5402</v>
      </c>
      <c r="OZW1355" s="84" t="s">
        <v>5403</v>
      </c>
      <c r="PAI1355" s="84" t="s">
        <v>5402</v>
      </c>
      <c r="PAM1355" s="84" t="s">
        <v>5403</v>
      </c>
      <c r="PAY1355" s="84" t="s">
        <v>5402</v>
      </c>
      <c r="PBC1355" s="84" t="s">
        <v>5403</v>
      </c>
      <c r="PBO1355" s="84" t="s">
        <v>5402</v>
      </c>
      <c r="PBS1355" s="84" t="s">
        <v>5403</v>
      </c>
      <c r="PCE1355" s="84" t="s">
        <v>5402</v>
      </c>
      <c r="PCI1355" s="84" t="s">
        <v>5403</v>
      </c>
      <c r="PCU1355" s="84" t="s">
        <v>5402</v>
      </c>
      <c r="PCY1355" s="84" t="s">
        <v>5403</v>
      </c>
      <c r="PDK1355" s="84" t="s">
        <v>5402</v>
      </c>
      <c r="PDO1355" s="84" t="s">
        <v>5403</v>
      </c>
      <c r="PEA1355" s="84" t="s">
        <v>5402</v>
      </c>
      <c r="PEE1355" s="84" t="s">
        <v>5403</v>
      </c>
      <c r="PEQ1355" s="84" t="s">
        <v>5402</v>
      </c>
      <c r="PEU1355" s="84" t="s">
        <v>5403</v>
      </c>
      <c r="PFG1355" s="84" t="s">
        <v>5402</v>
      </c>
      <c r="PFK1355" s="84" t="s">
        <v>5403</v>
      </c>
      <c r="PFW1355" s="84" t="s">
        <v>5402</v>
      </c>
      <c r="PGA1355" s="84" t="s">
        <v>5403</v>
      </c>
      <c r="PGM1355" s="84" t="s">
        <v>5402</v>
      </c>
      <c r="PGQ1355" s="84" t="s">
        <v>5403</v>
      </c>
      <c r="PHC1355" s="84" t="s">
        <v>5402</v>
      </c>
      <c r="PHG1355" s="84" t="s">
        <v>5403</v>
      </c>
      <c r="PHS1355" s="84" t="s">
        <v>5402</v>
      </c>
      <c r="PHW1355" s="84" t="s">
        <v>5403</v>
      </c>
      <c r="PII1355" s="84" t="s">
        <v>5402</v>
      </c>
      <c r="PIM1355" s="84" t="s">
        <v>5403</v>
      </c>
      <c r="PIY1355" s="84" t="s">
        <v>5402</v>
      </c>
      <c r="PJC1355" s="84" t="s">
        <v>5403</v>
      </c>
      <c r="PJO1355" s="84" t="s">
        <v>5402</v>
      </c>
      <c r="PJS1355" s="84" t="s">
        <v>5403</v>
      </c>
      <c r="PKE1355" s="84" t="s">
        <v>5402</v>
      </c>
      <c r="PKI1355" s="84" t="s">
        <v>5403</v>
      </c>
      <c r="PKU1355" s="84" t="s">
        <v>5402</v>
      </c>
      <c r="PKY1355" s="84" t="s">
        <v>5403</v>
      </c>
      <c r="PLK1355" s="84" t="s">
        <v>5402</v>
      </c>
      <c r="PLO1355" s="84" t="s">
        <v>5403</v>
      </c>
      <c r="PMA1355" s="84" t="s">
        <v>5402</v>
      </c>
      <c r="PME1355" s="84" t="s">
        <v>5403</v>
      </c>
      <c r="PMQ1355" s="84" t="s">
        <v>5402</v>
      </c>
      <c r="PMU1355" s="84" t="s">
        <v>5403</v>
      </c>
      <c r="PNG1355" s="84" t="s">
        <v>5402</v>
      </c>
      <c r="PNK1355" s="84" t="s">
        <v>5403</v>
      </c>
      <c r="PNW1355" s="84" t="s">
        <v>5402</v>
      </c>
      <c r="POA1355" s="84" t="s">
        <v>5403</v>
      </c>
      <c r="POM1355" s="84" t="s">
        <v>5402</v>
      </c>
      <c r="POQ1355" s="84" t="s">
        <v>5403</v>
      </c>
      <c r="PPC1355" s="84" t="s">
        <v>5402</v>
      </c>
      <c r="PPG1355" s="84" t="s">
        <v>5403</v>
      </c>
      <c r="PPS1355" s="84" t="s">
        <v>5402</v>
      </c>
      <c r="PPW1355" s="84" t="s">
        <v>5403</v>
      </c>
      <c r="PQI1355" s="84" t="s">
        <v>5402</v>
      </c>
      <c r="PQM1355" s="84" t="s">
        <v>5403</v>
      </c>
      <c r="PQY1355" s="84" t="s">
        <v>5402</v>
      </c>
      <c r="PRC1355" s="84" t="s">
        <v>5403</v>
      </c>
      <c r="PRO1355" s="84" t="s">
        <v>5402</v>
      </c>
      <c r="PRS1355" s="84" t="s">
        <v>5403</v>
      </c>
      <c r="PSE1355" s="84" t="s">
        <v>5402</v>
      </c>
      <c r="PSI1355" s="84" t="s">
        <v>5403</v>
      </c>
      <c r="PSU1355" s="84" t="s">
        <v>5402</v>
      </c>
      <c r="PSY1355" s="84" t="s">
        <v>5403</v>
      </c>
      <c r="PTK1355" s="84" t="s">
        <v>5402</v>
      </c>
      <c r="PTO1355" s="84" t="s">
        <v>5403</v>
      </c>
      <c r="PUA1355" s="84" t="s">
        <v>5402</v>
      </c>
      <c r="PUE1355" s="84" t="s">
        <v>5403</v>
      </c>
      <c r="PUQ1355" s="84" t="s">
        <v>5402</v>
      </c>
      <c r="PUU1355" s="84" t="s">
        <v>5403</v>
      </c>
      <c r="PVG1355" s="84" t="s">
        <v>5402</v>
      </c>
      <c r="PVK1355" s="84" t="s">
        <v>5403</v>
      </c>
      <c r="PVW1355" s="84" t="s">
        <v>5402</v>
      </c>
      <c r="PWA1355" s="84" t="s">
        <v>5403</v>
      </c>
      <c r="PWM1355" s="84" t="s">
        <v>5402</v>
      </c>
      <c r="PWQ1355" s="84" t="s">
        <v>5403</v>
      </c>
      <c r="PXC1355" s="84" t="s">
        <v>5402</v>
      </c>
      <c r="PXG1355" s="84" t="s">
        <v>5403</v>
      </c>
      <c r="PXS1355" s="84" t="s">
        <v>5402</v>
      </c>
      <c r="PXW1355" s="84" t="s">
        <v>5403</v>
      </c>
      <c r="PYI1355" s="84" t="s">
        <v>5402</v>
      </c>
      <c r="PYM1355" s="84" t="s">
        <v>5403</v>
      </c>
      <c r="PYY1355" s="84" t="s">
        <v>5402</v>
      </c>
      <c r="PZC1355" s="84" t="s">
        <v>5403</v>
      </c>
      <c r="PZO1355" s="84" t="s">
        <v>5402</v>
      </c>
      <c r="PZS1355" s="84" t="s">
        <v>5403</v>
      </c>
      <c r="QAE1355" s="84" t="s">
        <v>5402</v>
      </c>
      <c r="QAI1355" s="84" t="s">
        <v>5403</v>
      </c>
      <c r="QAU1355" s="84" t="s">
        <v>5402</v>
      </c>
      <c r="QAY1355" s="84" t="s">
        <v>5403</v>
      </c>
      <c r="QBK1355" s="84" t="s">
        <v>5402</v>
      </c>
      <c r="QBO1355" s="84" t="s">
        <v>5403</v>
      </c>
      <c r="QCA1355" s="84" t="s">
        <v>5402</v>
      </c>
      <c r="QCE1355" s="84" t="s">
        <v>5403</v>
      </c>
      <c r="QCQ1355" s="84" t="s">
        <v>5402</v>
      </c>
      <c r="QCU1355" s="84" t="s">
        <v>5403</v>
      </c>
      <c r="QDG1355" s="84" t="s">
        <v>5402</v>
      </c>
      <c r="QDK1355" s="84" t="s">
        <v>5403</v>
      </c>
      <c r="QDW1355" s="84" t="s">
        <v>5402</v>
      </c>
      <c r="QEA1355" s="84" t="s">
        <v>5403</v>
      </c>
      <c r="QEM1355" s="84" t="s">
        <v>5402</v>
      </c>
      <c r="QEQ1355" s="84" t="s">
        <v>5403</v>
      </c>
      <c r="QFC1355" s="84" t="s">
        <v>5402</v>
      </c>
      <c r="QFG1355" s="84" t="s">
        <v>5403</v>
      </c>
      <c r="QFS1355" s="84" t="s">
        <v>5402</v>
      </c>
      <c r="QFW1355" s="84" t="s">
        <v>5403</v>
      </c>
      <c r="QGI1355" s="84" t="s">
        <v>5402</v>
      </c>
      <c r="QGM1355" s="84" t="s">
        <v>5403</v>
      </c>
      <c r="QGY1355" s="84" t="s">
        <v>5402</v>
      </c>
      <c r="QHC1355" s="84" t="s">
        <v>5403</v>
      </c>
      <c r="QHO1355" s="84" t="s">
        <v>5402</v>
      </c>
      <c r="QHS1355" s="84" t="s">
        <v>5403</v>
      </c>
      <c r="QIE1355" s="84" t="s">
        <v>5402</v>
      </c>
      <c r="QII1355" s="84" t="s">
        <v>5403</v>
      </c>
      <c r="QIU1355" s="84" t="s">
        <v>5402</v>
      </c>
      <c r="QIY1355" s="84" t="s">
        <v>5403</v>
      </c>
      <c r="QJK1355" s="84" t="s">
        <v>5402</v>
      </c>
      <c r="QJO1355" s="84" t="s">
        <v>5403</v>
      </c>
      <c r="QKA1355" s="84" t="s">
        <v>5402</v>
      </c>
      <c r="QKE1355" s="84" t="s">
        <v>5403</v>
      </c>
      <c r="QKQ1355" s="84" t="s">
        <v>5402</v>
      </c>
      <c r="QKU1355" s="84" t="s">
        <v>5403</v>
      </c>
      <c r="QLG1355" s="84" t="s">
        <v>5402</v>
      </c>
      <c r="QLK1355" s="84" t="s">
        <v>5403</v>
      </c>
      <c r="QLW1355" s="84" t="s">
        <v>5402</v>
      </c>
      <c r="QMA1355" s="84" t="s">
        <v>5403</v>
      </c>
      <c r="QMM1355" s="84" t="s">
        <v>5402</v>
      </c>
      <c r="QMQ1355" s="84" t="s">
        <v>5403</v>
      </c>
      <c r="QNC1355" s="84" t="s">
        <v>5402</v>
      </c>
      <c r="QNG1355" s="84" t="s">
        <v>5403</v>
      </c>
      <c r="QNS1355" s="84" t="s">
        <v>5402</v>
      </c>
      <c r="QNW1355" s="84" t="s">
        <v>5403</v>
      </c>
      <c r="QOI1355" s="84" t="s">
        <v>5402</v>
      </c>
      <c r="QOM1355" s="84" t="s">
        <v>5403</v>
      </c>
      <c r="QOY1355" s="84" t="s">
        <v>5402</v>
      </c>
      <c r="QPC1355" s="84" t="s">
        <v>5403</v>
      </c>
      <c r="QPO1355" s="84" t="s">
        <v>5402</v>
      </c>
      <c r="QPS1355" s="84" t="s">
        <v>5403</v>
      </c>
      <c r="QQE1355" s="84" t="s">
        <v>5402</v>
      </c>
      <c r="QQI1355" s="84" t="s">
        <v>5403</v>
      </c>
      <c r="QQU1355" s="84" t="s">
        <v>5402</v>
      </c>
      <c r="QQY1355" s="84" t="s">
        <v>5403</v>
      </c>
      <c r="QRK1355" s="84" t="s">
        <v>5402</v>
      </c>
      <c r="QRO1355" s="84" t="s">
        <v>5403</v>
      </c>
      <c r="QSA1355" s="84" t="s">
        <v>5402</v>
      </c>
      <c r="QSE1355" s="84" t="s">
        <v>5403</v>
      </c>
      <c r="QSQ1355" s="84" t="s">
        <v>5402</v>
      </c>
      <c r="QSU1355" s="84" t="s">
        <v>5403</v>
      </c>
      <c r="QTG1355" s="84" t="s">
        <v>5402</v>
      </c>
      <c r="QTK1355" s="84" t="s">
        <v>5403</v>
      </c>
      <c r="QTW1355" s="84" t="s">
        <v>5402</v>
      </c>
      <c r="QUA1355" s="84" t="s">
        <v>5403</v>
      </c>
      <c r="QUM1355" s="84" t="s">
        <v>5402</v>
      </c>
      <c r="QUQ1355" s="84" t="s">
        <v>5403</v>
      </c>
      <c r="QVC1355" s="84" t="s">
        <v>5402</v>
      </c>
      <c r="QVG1355" s="84" t="s">
        <v>5403</v>
      </c>
      <c r="QVS1355" s="84" t="s">
        <v>5402</v>
      </c>
      <c r="QVW1355" s="84" t="s">
        <v>5403</v>
      </c>
      <c r="QWI1355" s="84" t="s">
        <v>5402</v>
      </c>
      <c r="QWM1355" s="84" t="s">
        <v>5403</v>
      </c>
      <c r="QWY1355" s="84" t="s">
        <v>5402</v>
      </c>
      <c r="QXC1355" s="84" t="s">
        <v>5403</v>
      </c>
      <c r="QXO1355" s="84" t="s">
        <v>5402</v>
      </c>
      <c r="QXS1355" s="84" t="s">
        <v>5403</v>
      </c>
      <c r="QYE1355" s="84" t="s">
        <v>5402</v>
      </c>
      <c r="QYI1355" s="84" t="s">
        <v>5403</v>
      </c>
      <c r="QYU1355" s="84" t="s">
        <v>5402</v>
      </c>
      <c r="QYY1355" s="84" t="s">
        <v>5403</v>
      </c>
      <c r="QZK1355" s="84" t="s">
        <v>5402</v>
      </c>
      <c r="QZO1355" s="84" t="s">
        <v>5403</v>
      </c>
      <c r="RAA1355" s="84" t="s">
        <v>5402</v>
      </c>
      <c r="RAE1355" s="84" t="s">
        <v>5403</v>
      </c>
      <c r="RAQ1355" s="84" t="s">
        <v>5402</v>
      </c>
      <c r="RAU1355" s="84" t="s">
        <v>5403</v>
      </c>
      <c r="RBG1355" s="84" t="s">
        <v>5402</v>
      </c>
      <c r="RBK1355" s="84" t="s">
        <v>5403</v>
      </c>
      <c r="RBW1355" s="84" t="s">
        <v>5402</v>
      </c>
      <c r="RCA1355" s="84" t="s">
        <v>5403</v>
      </c>
      <c r="RCM1355" s="84" t="s">
        <v>5402</v>
      </c>
      <c r="RCQ1355" s="84" t="s">
        <v>5403</v>
      </c>
      <c r="RDC1355" s="84" t="s">
        <v>5402</v>
      </c>
      <c r="RDG1355" s="84" t="s">
        <v>5403</v>
      </c>
      <c r="RDS1355" s="84" t="s">
        <v>5402</v>
      </c>
      <c r="RDW1355" s="84" t="s">
        <v>5403</v>
      </c>
      <c r="REI1355" s="84" t="s">
        <v>5402</v>
      </c>
      <c r="REM1355" s="84" t="s">
        <v>5403</v>
      </c>
      <c r="REY1355" s="84" t="s">
        <v>5402</v>
      </c>
      <c r="RFC1355" s="84" t="s">
        <v>5403</v>
      </c>
      <c r="RFO1355" s="84" t="s">
        <v>5402</v>
      </c>
      <c r="RFS1355" s="84" t="s">
        <v>5403</v>
      </c>
      <c r="RGE1355" s="84" t="s">
        <v>5402</v>
      </c>
      <c r="RGI1355" s="84" t="s">
        <v>5403</v>
      </c>
      <c r="RGU1355" s="84" t="s">
        <v>5402</v>
      </c>
      <c r="RGY1355" s="84" t="s">
        <v>5403</v>
      </c>
      <c r="RHK1355" s="84" t="s">
        <v>5402</v>
      </c>
      <c r="RHO1355" s="84" t="s">
        <v>5403</v>
      </c>
      <c r="RIA1355" s="84" t="s">
        <v>5402</v>
      </c>
      <c r="RIE1355" s="84" t="s">
        <v>5403</v>
      </c>
      <c r="RIQ1355" s="84" t="s">
        <v>5402</v>
      </c>
      <c r="RIU1355" s="84" t="s">
        <v>5403</v>
      </c>
      <c r="RJG1355" s="84" t="s">
        <v>5402</v>
      </c>
      <c r="RJK1355" s="84" t="s">
        <v>5403</v>
      </c>
      <c r="RJW1355" s="84" t="s">
        <v>5402</v>
      </c>
      <c r="RKA1355" s="84" t="s">
        <v>5403</v>
      </c>
      <c r="RKM1355" s="84" t="s">
        <v>5402</v>
      </c>
      <c r="RKQ1355" s="84" t="s">
        <v>5403</v>
      </c>
      <c r="RLC1355" s="84" t="s">
        <v>5402</v>
      </c>
      <c r="RLG1355" s="84" t="s">
        <v>5403</v>
      </c>
      <c r="RLS1355" s="84" t="s">
        <v>5402</v>
      </c>
      <c r="RLW1355" s="84" t="s">
        <v>5403</v>
      </c>
      <c r="RMI1355" s="84" t="s">
        <v>5402</v>
      </c>
      <c r="RMM1355" s="84" t="s">
        <v>5403</v>
      </c>
      <c r="RMY1355" s="84" t="s">
        <v>5402</v>
      </c>
      <c r="RNC1355" s="84" t="s">
        <v>5403</v>
      </c>
      <c r="RNO1355" s="84" t="s">
        <v>5402</v>
      </c>
      <c r="RNS1355" s="84" t="s">
        <v>5403</v>
      </c>
      <c r="ROE1355" s="84" t="s">
        <v>5402</v>
      </c>
      <c r="ROI1355" s="84" t="s">
        <v>5403</v>
      </c>
      <c r="ROU1355" s="84" t="s">
        <v>5402</v>
      </c>
      <c r="ROY1355" s="84" t="s">
        <v>5403</v>
      </c>
      <c r="RPK1355" s="84" t="s">
        <v>5402</v>
      </c>
      <c r="RPO1355" s="84" t="s">
        <v>5403</v>
      </c>
      <c r="RQA1355" s="84" t="s">
        <v>5402</v>
      </c>
      <c r="RQE1355" s="84" t="s">
        <v>5403</v>
      </c>
      <c r="RQQ1355" s="84" t="s">
        <v>5402</v>
      </c>
      <c r="RQU1355" s="84" t="s">
        <v>5403</v>
      </c>
      <c r="RRG1355" s="84" t="s">
        <v>5402</v>
      </c>
      <c r="RRK1355" s="84" t="s">
        <v>5403</v>
      </c>
      <c r="RRW1355" s="84" t="s">
        <v>5402</v>
      </c>
      <c r="RSA1355" s="84" t="s">
        <v>5403</v>
      </c>
      <c r="RSM1355" s="84" t="s">
        <v>5402</v>
      </c>
      <c r="RSQ1355" s="84" t="s">
        <v>5403</v>
      </c>
      <c r="RTC1355" s="84" t="s">
        <v>5402</v>
      </c>
      <c r="RTG1355" s="84" t="s">
        <v>5403</v>
      </c>
      <c r="RTS1355" s="84" t="s">
        <v>5402</v>
      </c>
      <c r="RTW1355" s="84" t="s">
        <v>5403</v>
      </c>
      <c r="RUI1355" s="84" t="s">
        <v>5402</v>
      </c>
      <c r="RUM1355" s="84" t="s">
        <v>5403</v>
      </c>
      <c r="RUY1355" s="84" t="s">
        <v>5402</v>
      </c>
      <c r="RVC1355" s="84" t="s">
        <v>5403</v>
      </c>
      <c r="RVO1355" s="84" t="s">
        <v>5402</v>
      </c>
      <c r="RVS1355" s="84" t="s">
        <v>5403</v>
      </c>
      <c r="RWE1355" s="84" t="s">
        <v>5402</v>
      </c>
      <c r="RWI1355" s="84" t="s">
        <v>5403</v>
      </c>
      <c r="RWU1355" s="84" t="s">
        <v>5402</v>
      </c>
      <c r="RWY1355" s="84" t="s">
        <v>5403</v>
      </c>
      <c r="RXK1355" s="84" t="s">
        <v>5402</v>
      </c>
      <c r="RXO1355" s="84" t="s">
        <v>5403</v>
      </c>
      <c r="RYA1355" s="84" t="s">
        <v>5402</v>
      </c>
      <c r="RYE1355" s="84" t="s">
        <v>5403</v>
      </c>
      <c r="RYQ1355" s="84" t="s">
        <v>5402</v>
      </c>
      <c r="RYU1355" s="84" t="s">
        <v>5403</v>
      </c>
      <c r="RZG1355" s="84" t="s">
        <v>5402</v>
      </c>
      <c r="RZK1355" s="84" t="s">
        <v>5403</v>
      </c>
      <c r="RZW1355" s="84" t="s">
        <v>5402</v>
      </c>
      <c r="SAA1355" s="84" t="s">
        <v>5403</v>
      </c>
      <c r="SAM1355" s="84" t="s">
        <v>5402</v>
      </c>
      <c r="SAQ1355" s="84" t="s">
        <v>5403</v>
      </c>
      <c r="SBC1355" s="84" t="s">
        <v>5402</v>
      </c>
      <c r="SBG1355" s="84" t="s">
        <v>5403</v>
      </c>
      <c r="SBS1355" s="84" t="s">
        <v>5402</v>
      </c>
      <c r="SBW1355" s="84" t="s">
        <v>5403</v>
      </c>
      <c r="SCI1355" s="84" t="s">
        <v>5402</v>
      </c>
      <c r="SCM1355" s="84" t="s">
        <v>5403</v>
      </c>
      <c r="SCY1355" s="84" t="s">
        <v>5402</v>
      </c>
      <c r="SDC1355" s="84" t="s">
        <v>5403</v>
      </c>
      <c r="SDO1355" s="84" t="s">
        <v>5402</v>
      </c>
      <c r="SDS1355" s="84" t="s">
        <v>5403</v>
      </c>
      <c r="SEE1355" s="84" t="s">
        <v>5402</v>
      </c>
      <c r="SEI1355" s="84" t="s">
        <v>5403</v>
      </c>
      <c r="SEU1355" s="84" t="s">
        <v>5402</v>
      </c>
      <c r="SEY1355" s="84" t="s">
        <v>5403</v>
      </c>
      <c r="SFK1355" s="84" t="s">
        <v>5402</v>
      </c>
      <c r="SFO1355" s="84" t="s">
        <v>5403</v>
      </c>
      <c r="SGA1355" s="84" t="s">
        <v>5402</v>
      </c>
      <c r="SGE1355" s="84" t="s">
        <v>5403</v>
      </c>
      <c r="SGQ1355" s="84" t="s">
        <v>5402</v>
      </c>
      <c r="SGU1355" s="84" t="s">
        <v>5403</v>
      </c>
      <c r="SHG1355" s="84" t="s">
        <v>5402</v>
      </c>
      <c r="SHK1355" s="84" t="s">
        <v>5403</v>
      </c>
      <c r="SHW1355" s="84" t="s">
        <v>5402</v>
      </c>
      <c r="SIA1355" s="84" t="s">
        <v>5403</v>
      </c>
      <c r="SIM1355" s="84" t="s">
        <v>5402</v>
      </c>
      <c r="SIQ1355" s="84" t="s">
        <v>5403</v>
      </c>
      <c r="SJC1355" s="84" t="s">
        <v>5402</v>
      </c>
      <c r="SJG1355" s="84" t="s">
        <v>5403</v>
      </c>
      <c r="SJS1355" s="84" t="s">
        <v>5402</v>
      </c>
      <c r="SJW1355" s="84" t="s">
        <v>5403</v>
      </c>
      <c r="SKI1355" s="84" t="s">
        <v>5402</v>
      </c>
      <c r="SKM1355" s="84" t="s">
        <v>5403</v>
      </c>
      <c r="SKY1355" s="84" t="s">
        <v>5402</v>
      </c>
      <c r="SLC1355" s="84" t="s">
        <v>5403</v>
      </c>
      <c r="SLO1355" s="84" t="s">
        <v>5402</v>
      </c>
      <c r="SLS1355" s="84" t="s">
        <v>5403</v>
      </c>
      <c r="SME1355" s="84" t="s">
        <v>5402</v>
      </c>
      <c r="SMI1355" s="84" t="s">
        <v>5403</v>
      </c>
      <c r="SMU1355" s="84" t="s">
        <v>5402</v>
      </c>
      <c r="SMY1355" s="84" t="s">
        <v>5403</v>
      </c>
      <c r="SNK1355" s="84" t="s">
        <v>5402</v>
      </c>
      <c r="SNO1355" s="84" t="s">
        <v>5403</v>
      </c>
      <c r="SOA1355" s="84" t="s">
        <v>5402</v>
      </c>
      <c r="SOE1355" s="84" t="s">
        <v>5403</v>
      </c>
      <c r="SOQ1355" s="84" t="s">
        <v>5402</v>
      </c>
      <c r="SOU1355" s="84" t="s">
        <v>5403</v>
      </c>
      <c r="SPG1355" s="84" t="s">
        <v>5402</v>
      </c>
      <c r="SPK1355" s="84" t="s">
        <v>5403</v>
      </c>
      <c r="SPW1355" s="84" t="s">
        <v>5402</v>
      </c>
      <c r="SQA1355" s="84" t="s">
        <v>5403</v>
      </c>
      <c r="SQM1355" s="84" t="s">
        <v>5402</v>
      </c>
      <c r="SQQ1355" s="84" t="s">
        <v>5403</v>
      </c>
      <c r="SRC1355" s="84" t="s">
        <v>5402</v>
      </c>
      <c r="SRG1355" s="84" t="s">
        <v>5403</v>
      </c>
      <c r="SRS1355" s="84" t="s">
        <v>5402</v>
      </c>
      <c r="SRW1355" s="84" t="s">
        <v>5403</v>
      </c>
      <c r="SSI1355" s="84" t="s">
        <v>5402</v>
      </c>
      <c r="SSM1355" s="84" t="s">
        <v>5403</v>
      </c>
      <c r="SSY1355" s="84" t="s">
        <v>5402</v>
      </c>
      <c r="STC1355" s="84" t="s">
        <v>5403</v>
      </c>
      <c r="STO1355" s="84" t="s">
        <v>5402</v>
      </c>
      <c r="STS1355" s="84" t="s">
        <v>5403</v>
      </c>
      <c r="SUE1355" s="84" t="s">
        <v>5402</v>
      </c>
      <c r="SUI1355" s="84" t="s">
        <v>5403</v>
      </c>
      <c r="SUU1355" s="84" t="s">
        <v>5402</v>
      </c>
      <c r="SUY1355" s="84" t="s">
        <v>5403</v>
      </c>
      <c r="SVK1355" s="84" t="s">
        <v>5402</v>
      </c>
      <c r="SVO1355" s="84" t="s">
        <v>5403</v>
      </c>
      <c r="SWA1355" s="84" t="s">
        <v>5402</v>
      </c>
      <c r="SWE1355" s="84" t="s">
        <v>5403</v>
      </c>
      <c r="SWQ1355" s="84" t="s">
        <v>5402</v>
      </c>
      <c r="SWU1355" s="84" t="s">
        <v>5403</v>
      </c>
      <c r="SXG1355" s="84" t="s">
        <v>5402</v>
      </c>
      <c r="SXK1355" s="84" t="s">
        <v>5403</v>
      </c>
      <c r="SXW1355" s="84" t="s">
        <v>5402</v>
      </c>
      <c r="SYA1355" s="84" t="s">
        <v>5403</v>
      </c>
      <c r="SYM1355" s="84" t="s">
        <v>5402</v>
      </c>
      <c r="SYQ1355" s="84" t="s">
        <v>5403</v>
      </c>
      <c r="SZC1355" s="84" t="s">
        <v>5402</v>
      </c>
      <c r="SZG1355" s="84" t="s">
        <v>5403</v>
      </c>
      <c r="SZS1355" s="84" t="s">
        <v>5402</v>
      </c>
      <c r="SZW1355" s="84" t="s">
        <v>5403</v>
      </c>
      <c r="TAI1355" s="84" t="s">
        <v>5402</v>
      </c>
      <c r="TAM1355" s="84" t="s">
        <v>5403</v>
      </c>
      <c r="TAY1355" s="84" t="s">
        <v>5402</v>
      </c>
      <c r="TBC1355" s="84" t="s">
        <v>5403</v>
      </c>
      <c r="TBO1355" s="84" t="s">
        <v>5402</v>
      </c>
      <c r="TBS1355" s="84" t="s">
        <v>5403</v>
      </c>
      <c r="TCE1355" s="84" t="s">
        <v>5402</v>
      </c>
      <c r="TCI1355" s="84" t="s">
        <v>5403</v>
      </c>
      <c r="TCU1355" s="84" t="s">
        <v>5402</v>
      </c>
      <c r="TCY1355" s="84" t="s">
        <v>5403</v>
      </c>
      <c r="TDK1355" s="84" t="s">
        <v>5402</v>
      </c>
      <c r="TDO1355" s="84" t="s">
        <v>5403</v>
      </c>
      <c r="TEA1355" s="84" t="s">
        <v>5402</v>
      </c>
      <c r="TEE1355" s="84" t="s">
        <v>5403</v>
      </c>
      <c r="TEQ1355" s="84" t="s">
        <v>5402</v>
      </c>
      <c r="TEU1355" s="84" t="s">
        <v>5403</v>
      </c>
      <c r="TFG1355" s="84" t="s">
        <v>5402</v>
      </c>
      <c r="TFK1355" s="84" t="s">
        <v>5403</v>
      </c>
      <c r="TFW1355" s="84" t="s">
        <v>5402</v>
      </c>
      <c r="TGA1355" s="84" t="s">
        <v>5403</v>
      </c>
      <c r="TGM1355" s="84" t="s">
        <v>5402</v>
      </c>
      <c r="TGQ1355" s="84" t="s">
        <v>5403</v>
      </c>
      <c r="THC1355" s="84" t="s">
        <v>5402</v>
      </c>
      <c r="THG1355" s="84" t="s">
        <v>5403</v>
      </c>
      <c r="THS1355" s="84" t="s">
        <v>5402</v>
      </c>
      <c r="THW1355" s="84" t="s">
        <v>5403</v>
      </c>
      <c r="TII1355" s="84" t="s">
        <v>5402</v>
      </c>
      <c r="TIM1355" s="84" t="s">
        <v>5403</v>
      </c>
      <c r="TIY1355" s="84" t="s">
        <v>5402</v>
      </c>
      <c r="TJC1355" s="84" t="s">
        <v>5403</v>
      </c>
      <c r="TJO1355" s="84" t="s">
        <v>5402</v>
      </c>
      <c r="TJS1355" s="84" t="s">
        <v>5403</v>
      </c>
      <c r="TKE1355" s="84" t="s">
        <v>5402</v>
      </c>
      <c r="TKI1355" s="84" t="s">
        <v>5403</v>
      </c>
      <c r="TKU1355" s="84" t="s">
        <v>5402</v>
      </c>
      <c r="TKY1355" s="84" t="s">
        <v>5403</v>
      </c>
      <c r="TLK1355" s="84" t="s">
        <v>5402</v>
      </c>
      <c r="TLO1355" s="84" t="s">
        <v>5403</v>
      </c>
      <c r="TMA1355" s="84" t="s">
        <v>5402</v>
      </c>
      <c r="TME1355" s="84" t="s">
        <v>5403</v>
      </c>
      <c r="TMQ1355" s="84" t="s">
        <v>5402</v>
      </c>
      <c r="TMU1355" s="84" t="s">
        <v>5403</v>
      </c>
      <c r="TNG1355" s="84" t="s">
        <v>5402</v>
      </c>
      <c r="TNK1355" s="84" t="s">
        <v>5403</v>
      </c>
      <c r="TNW1355" s="84" t="s">
        <v>5402</v>
      </c>
      <c r="TOA1355" s="84" t="s">
        <v>5403</v>
      </c>
      <c r="TOM1355" s="84" t="s">
        <v>5402</v>
      </c>
      <c r="TOQ1355" s="84" t="s">
        <v>5403</v>
      </c>
      <c r="TPC1355" s="84" t="s">
        <v>5402</v>
      </c>
      <c r="TPG1355" s="84" t="s">
        <v>5403</v>
      </c>
      <c r="TPS1355" s="84" t="s">
        <v>5402</v>
      </c>
      <c r="TPW1355" s="84" t="s">
        <v>5403</v>
      </c>
      <c r="TQI1355" s="84" t="s">
        <v>5402</v>
      </c>
      <c r="TQM1355" s="84" t="s">
        <v>5403</v>
      </c>
      <c r="TQY1355" s="84" t="s">
        <v>5402</v>
      </c>
      <c r="TRC1355" s="84" t="s">
        <v>5403</v>
      </c>
      <c r="TRO1355" s="84" t="s">
        <v>5402</v>
      </c>
      <c r="TRS1355" s="84" t="s">
        <v>5403</v>
      </c>
      <c r="TSE1355" s="84" t="s">
        <v>5402</v>
      </c>
      <c r="TSI1355" s="84" t="s">
        <v>5403</v>
      </c>
      <c r="TSU1355" s="84" t="s">
        <v>5402</v>
      </c>
      <c r="TSY1355" s="84" t="s">
        <v>5403</v>
      </c>
      <c r="TTK1355" s="84" t="s">
        <v>5402</v>
      </c>
      <c r="TTO1355" s="84" t="s">
        <v>5403</v>
      </c>
      <c r="TUA1355" s="84" t="s">
        <v>5402</v>
      </c>
      <c r="TUE1355" s="84" t="s">
        <v>5403</v>
      </c>
      <c r="TUQ1355" s="84" t="s">
        <v>5402</v>
      </c>
      <c r="TUU1355" s="84" t="s">
        <v>5403</v>
      </c>
      <c r="TVG1355" s="84" t="s">
        <v>5402</v>
      </c>
      <c r="TVK1355" s="84" t="s">
        <v>5403</v>
      </c>
      <c r="TVW1355" s="84" t="s">
        <v>5402</v>
      </c>
      <c r="TWA1355" s="84" t="s">
        <v>5403</v>
      </c>
      <c r="TWM1355" s="84" t="s">
        <v>5402</v>
      </c>
      <c r="TWQ1355" s="84" t="s">
        <v>5403</v>
      </c>
      <c r="TXC1355" s="84" t="s">
        <v>5402</v>
      </c>
      <c r="TXG1355" s="84" t="s">
        <v>5403</v>
      </c>
      <c r="TXS1355" s="84" t="s">
        <v>5402</v>
      </c>
      <c r="TXW1355" s="84" t="s">
        <v>5403</v>
      </c>
      <c r="TYI1355" s="84" t="s">
        <v>5402</v>
      </c>
      <c r="TYM1355" s="84" t="s">
        <v>5403</v>
      </c>
      <c r="TYY1355" s="84" t="s">
        <v>5402</v>
      </c>
      <c r="TZC1355" s="84" t="s">
        <v>5403</v>
      </c>
      <c r="TZO1355" s="84" t="s">
        <v>5402</v>
      </c>
      <c r="TZS1355" s="84" t="s">
        <v>5403</v>
      </c>
      <c r="UAE1355" s="84" t="s">
        <v>5402</v>
      </c>
      <c r="UAI1355" s="84" t="s">
        <v>5403</v>
      </c>
      <c r="UAU1355" s="84" t="s">
        <v>5402</v>
      </c>
      <c r="UAY1355" s="84" t="s">
        <v>5403</v>
      </c>
      <c r="UBK1355" s="84" t="s">
        <v>5402</v>
      </c>
      <c r="UBO1355" s="84" t="s">
        <v>5403</v>
      </c>
      <c r="UCA1355" s="84" t="s">
        <v>5402</v>
      </c>
      <c r="UCE1355" s="84" t="s">
        <v>5403</v>
      </c>
      <c r="UCQ1355" s="84" t="s">
        <v>5402</v>
      </c>
      <c r="UCU1355" s="84" t="s">
        <v>5403</v>
      </c>
      <c r="UDG1355" s="84" t="s">
        <v>5402</v>
      </c>
      <c r="UDK1355" s="84" t="s">
        <v>5403</v>
      </c>
      <c r="UDW1355" s="84" t="s">
        <v>5402</v>
      </c>
      <c r="UEA1355" s="84" t="s">
        <v>5403</v>
      </c>
      <c r="UEM1355" s="84" t="s">
        <v>5402</v>
      </c>
      <c r="UEQ1355" s="84" t="s">
        <v>5403</v>
      </c>
      <c r="UFC1355" s="84" t="s">
        <v>5402</v>
      </c>
      <c r="UFG1355" s="84" t="s">
        <v>5403</v>
      </c>
      <c r="UFS1355" s="84" t="s">
        <v>5402</v>
      </c>
      <c r="UFW1355" s="84" t="s">
        <v>5403</v>
      </c>
      <c r="UGI1355" s="84" t="s">
        <v>5402</v>
      </c>
      <c r="UGM1355" s="84" t="s">
        <v>5403</v>
      </c>
      <c r="UGY1355" s="84" t="s">
        <v>5402</v>
      </c>
      <c r="UHC1355" s="84" t="s">
        <v>5403</v>
      </c>
      <c r="UHO1355" s="84" t="s">
        <v>5402</v>
      </c>
      <c r="UHS1355" s="84" t="s">
        <v>5403</v>
      </c>
      <c r="UIE1355" s="84" t="s">
        <v>5402</v>
      </c>
      <c r="UII1355" s="84" t="s">
        <v>5403</v>
      </c>
      <c r="UIU1355" s="84" t="s">
        <v>5402</v>
      </c>
      <c r="UIY1355" s="84" t="s">
        <v>5403</v>
      </c>
      <c r="UJK1355" s="84" t="s">
        <v>5402</v>
      </c>
      <c r="UJO1355" s="84" t="s">
        <v>5403</v>
      </c>
      <c r="UKA1355" s="84" t="s">
        <v>5402</v>
      </c>
      <c r="UKE1355" s="84" t="s">
        <v>5403</v>
      </c>
      <c r="UKQ1355" s="84" t="s">
        <v>5402</v>
      </c>
      <c r="UKU1355" s="84" t="s">
        <v>5403</v>
      </c>
      <c r="ULG1355" s="84" t="s">
        <v>5402</v>
      </c>
      <c r="ULK1355" s="84" t="s">
        <v>5403</v>
      </c>
      <c r="ULW1355" s="84" t="s">
        <v>5402</v>
      </c>
      <c r="UMA1355" s="84" t="s">
        <v>5403</v>
      </c>
      <c r="UMM1355" s="84" t="s">
        <v>5402</v>
      </c>
      <c r="UMQ1355" s="84" t="s">
        <v>5403</v>
      </c>
      <c r="UNC1355" s="84" t="s">
        <v>5402</v>
      </c>
      <c r="UNG1355" s="84" t="s">
        <v>5403</v>
      </c>
      <c r="UNS1355" s="84" t="s">
        <v>5402</v>
      </c>
      <c r="UNW1355" s="84" t="s">
        <v>5403</v>
      </c>
      <c r="UOI1355" s="84" t="s">
        <v>5402</v>
      </c>
      <c r="UOM1355" s="84" t="s">
        <v>5403</v>
      </c>
      <c r="UOY1355" s="84" t="s">
        <v>5402</v>
      </c>
      <c r="UPC1355" s="84" t="s">
        <v>5403</v>
      </c>
      <c r="UPO1355" s="84" t="s">
        <v>5402</v>
      </c>
      <c r="UPS1355" s="84" t="s">
        <v>5403</v>
      </c>
      <c r="UQE1355" s="84" t="s">
        <v>5402</v>
      </c>
      <c r="UQI1355" s="84" t="s">
        <v>5403</v>
      </c>
      <c r="UQU1355" s="84" t="s">
        <v>5402</v>
      </c>
      <c r="UQY1355" s="84" t="s">
        <v>5403</v>
      </c>
      <c r="URK1355" s="84" t="s">
        <v>5402</v>
      </c>
      <c r="URO1355" s="84" t="s">
        <v>5403</v>
      </c>
      <c r="USA1355" s="84" t="s">
        <v>5402</v>
      </c>
      <c r="USE1355" s="84" t="s">
        <v>5403</v>
      </c>
      <c r="USQ1355" s="84" t="s">
        <v>5402</v>
      </c>
      <c r="USU1355" s="84" t="s">
        <v>5403</v>
      </c>
      <c r="UTG1355" s="84" t="s">
        <v>5402</v>
      </c>
      <c r="UTK1355" s="84" t="s">
        <v>5403</v>
      </c>
      <c r="UTW1355" s="84" t="s">
        <v>5402</v>
      </c>
      <c r="UUA1355" s="84" t="s">
        <v>5403</v>
      </c>
      <c r="UUM1355" s="84" t="s">
        <v>5402</v>
      </c>
      <c r="UUQ1355" s="84" t="s">
        <v>5403</v>
      </c>
      <c r="UVC1355" s="84" t="s">
        <v>5402</v>
      </c>
      <c r="UVG1355" s="84" t="s">
        <v>5403</v>
      </c>
      <c r="UVS1355" s="84" t="s">
        <v>5402</v>
      </c>
      <c r="UVW1355" s="84" t="s">
        <v>5403</v>
      </c>
      <c r="UWI1355" s="84" t="s">
        <v>5402</v>
      </c>
      <c r="UWM1355" s="84" t="s">
        <v>5403</v>
      </c>
      <c r="UWY1355" s="84" t="s">
        <v>5402</v>
      </c>
      <c r="UXC1355" s="84" t="s">
        <v>5403</v>
      </c>
      <c r="UXO1355" s="84" t="s">
        <v>5402</v>
      </c>
      <c r="UXS1355" s="84" t="s">
        <v>5403</v>
      </c>
      <c r="UYE1355" s="84" t="s">
        <v>5402</v>
      </c>
      <c r="UYI1355" s="84" t="s">
        <v>5403</v>
      </c>
      <c r="UYU1355" s="84" t="s">
        <v>5402</v>
      </c>
      <c r="UYY1355" s="84" t="s">
        <v>5403</v>
      </c>
      <c r="UZK1355" s="84" t="s">
        <v>5402</v>
      </c>
      <c r="UZO1355" s="84" t="s">
        <v>5403</v>
      </c>
      <c r="VAA1355" s="84" t="s">
        <v>5402</v>
      </c>
      <c r="VAE1355" s="84" t="s">
        <v>5403</v>
      </c>
      <c r="VAQ1355" s="84" t="s">
        <v>5402</v>
      </c>
      <c r="VAU1355" s="84" t="s">
        <v>5403</v>
      </c>
      <c r="VBG1355" s="84" t="s">
        <v>5402</v>
      </c>
      <c r="VBK1355" s="84" t="s">
        <v>5403</v>
      </c>
      <c r="VBW1355" s="84" t="s">
        <v>5402</v>
      </c>
      <c r="VCA1355" s="84" t="s">
        <v>5403</v>
      </c>
      <c r="VCM1355" s="84" t="s">
        <v>5402</v>
      </c>
      <c r="VCQ1355" s="84" t="s">
        <v>5403</v>
      </c>
      <c r="VDC1355" s="84" t="s">
        <v>5402</v>
      </c>
      <c r="VDG1355" s="84" t="s">
        <v>5403</v>
      </c>
      <c r="VDS1355" s="84" t="s">
        <v>5402</v>
      </c>
      <c r="VDW1355" s="84" t="s">
        <v>5403</v>
      </c>
      <c r="VEI1355" s="84" t="s">
        <v>5402</v>
      </c>
      <c r="VEM1355" s="84" t="s">
        <v>5403</v>
      </c>
      <c r="VEY1355" s="84" t="s">
        <v>5402</v>
      </c>
      <c r="VFC1355" s="84" t="s">
        <v>5403</v>
      </c>
      <c r="VFO1355" s="84" t="s">
        <v>5402</v>
      </c>
      <c r="VFS1355" s="84" t="s">
        <v>5403</v>
      </c>
      <c r="VGE1355" s="84" t="s">
        <v>5402</v>
      </c>
      <c r="VGI1355" s="84" t="s">
        <v>5403</v>
      </c>
      <c r="VGU1355" s="84" t="s">
        <v>5402</v>
      </c>
      <c r="VGY1355" s="84" t="s">
        <v>5403</v>
      </c>
      <c r="VHK1355" s="84" t="s">
        <v>5402</v>
      </c>
      <c r="VHO1355" s="84" t="s">
        <v>5403</v>
      </c>
      <c r="VIA1355" s="84" t="s">
        <v>5402</v>
      </c>
      <c r="VIE1355" s="84" t="s">
        <v>5403</v>
      </c>
      <c r="VIQ1355" s="84" t="s">
        <v>5402</v>
      </c>
      <c r="VIU1355" s="84" t="s">
        <v>5403</v>
      </c>
      <c r="VJG1355" s="84" t="s">
        <v>5402</v>
      </c>
      <c r="VJK1355" s="84" t="s">
        <v>5403</v>
      </c>
      <c r="VJW1355" s="84" t="s">
        <v>5402</v>
      </c>
      <c r="VKA1355" s="84" t="s">
        <v>5403</v>
      </c>
      <c r="VKM1355" s="84" t="s">
        <v>5402</v>
      </c>
      <c r="VKQ1355" s="84" t="s">
        <v>5403</v>
      </c>
      <c r="VLC1355" s="84" t="s">
        <v>5402</v>
      </c>
      <c r="VLG1355" s="84" t="s">
        <v>5403</v>
      </c>
      <c r="VLS1355" s="84" t="s">
        <v>5402</v>
      </c>
      <c r="VLW1355" s="84" t="s">
        <v>5403</v>
      </c>
      <c r="VMI1355" s="84" t="s">
        <v>5402</v>
      </c>
      <c r="VMM1355" s="84" t="s">
        <v>5403</v>
      </c>
      <c r="VMY1355" s="84" t="s">
        <v>5402</v>
      </c>
      <c r="VNC1355" s="84" t="s">
        <v>5403</v>
      </c>
      <c r="VNO1355" s="84" t="s">
        <v>5402</v>
      </c>
      <c r="VNS1355" s="84" t="s">
        <v>5403</v>
      </c>
      <c r="VOE1355" s="84" t="s">
        <v>5402</v>
      </c>
      <c r="VOI1355" s="84" t="s">
        <v>5403</v>
      </c>
      <c r="VOU1355" s="84" t="s">
        <v>5402</v>
      </c>
      <c r="VOY1355" s="84" t="s">
        <v>5403</v>
      </c>
      <c r="VPK1355" s="84" t="s">
        <v>5402</v>
      </c>
      <c r="VPO1355" s="84" t="s">
        <v>5403</v>
      </c>
      <c r="VQA1355" s="84" t="s">
        <v>5402</v>
      </c>
      <c r="VQE1355" s="84" t="s">
        <v>5403</v>
      </c>
      <c r="VQQ1355" s="84" t="s">
        <v>5402</v>
      </c>
      <c r="VQU1355" s="84" t="s">
        <v>5403</v>
      </c>
      <c r="VRG1355" s="84" t="s">
        <v>5402</v>
      </c>
      <c r="VRK1355" s="84" t="s">
        <v>5403</v>
      </c>
      <c r="VRW1355" s="84" t="s">
        <v>5402</v>
      </c>
      <c r="VSA1355" s="84" t="s">
        <v>5403</v>
      </c>
      <c r="VSM1355" s="84" t="s">
        <v>5402</v>
      </c>
      <c r="VSQ1355" s="84" t="s">
        <v>5403</v>
      </c>
      <c r="VTC1355" s="84" t="s">
        <v>5402</v>
      </c>
      <c r="VTG1355" s="84" t="s">
        <v>5403</v>
      </c>
      <c r="VTS1355" s="84" t="s">
        <v>5402</v>
      </c>
      <c r="VTW1355" s="84" t="s">
        <v>5403</v>
      </c>
      <c r="VUI1355" s="84" t="s">
        <v>5402</v>
      </c>
      <c r="VUM1355" s="84" t="s">
        <v>5403</v>
      </c>
      <c r="VUY1355" s="84" t="s">
        <v>5402</v>
      </c>
      <c r="VVC1355" s="84" t="s">
        <v>5403</v>
      </c>
      <c r="VVO1355" s="84" t="s">
        <v>5402</v>
      </c>
      <c r="VVS1355" s="84" t="s">
        <v>5403</v>
      </c>
      <c r="VWE1355" s="84" t="s">
        <v>5402</v>
      </c>
      <c r="VWI1355" s="84" t="s">
        <v>5403</v>
      </c>
      <c r="VWU1355" s="84" t="s">
        <v>5402</v>
      </c>
      <c r="VWY1355" s="84" t="s">
        <v>5403</v>
      </c>
      <c r="VXK1355" s="84" t="s">
        <v>5402</v>
      </c>
      <c r="VXO1355" s="84" t="s">
        <v>5403</v>
      </c>
      <c r="VYA1355" s="84" t="s">
        <v>5402</v>
      </c>
      <c r="VYE1355" s="84" t="s">
        <v>5403</v>
      </c>
      <c r="VYQ1355" s="84" t="s">
        <v>5402</v>
      </c>
      <c r="VYU1355" s="84" t="s">
        <v>5403</v>
      </c>
      <c r="VZG1355" s="84" t="s">
        <v>5402</v>
      </c>
      <c r="VZK1355" s="84" t="s">
        <v>5403</v>
      </c>
      <c r="VZW1355" s="84" t="s">
        <v>5402</v>
      </c>
      <c r="WAA1355" s="84" t="s">
        <v>5403</v>
      </c>
      <c r="WAM1355" s="84" t="s">
        <v>5402</v>
      </c>
      <c r="WAQ1355" s="84" t="s">
        <v>5403</v>
      </c>
      <c r="WBC1355" s="84" t="s">
        <v>5402</v>
      </c>
      <c r="WBG1355" s="84" t="s">
        <v>5403</v>
      </c>
      <c r="WBS1355" s="84" t="s">
        <v>5402</v>
      </c>
      <c r="WBW1355" s="84" t="s">
        <v>5403</v>
      </c>
      <c r="WCI1355" s="84" t="s">
        <v>5402</v>
      </c>
      <c r="WCM1355" s="84" t="s">
        <v>5403</v>
      </c>
      <c r="WCY1355" s="84" t="s">
        <v>5402</v>
      </c>
      <c r="WDC1355" s="84" t="s">
        <v>5403</v>
      </c>
      <c r="WDO1355" s="84" t="s">
        <v>5402</v>
      </c>
      <c r="WDS1355" s="84" t="s">
        <v>5403</v>
      </c>
      <c r="WEE1355" s="84" t="s">
        <v>5402</v>
      </c>
      <c r="WEI1355" s="84" t="s">
        <v>5403</v>
      </c>
      <c r="WEU1355" s="84" t="s">
        <v>5402</v>
      </c>
      <c r="WEY1355" s="84" t="s">
        <v>5403</v>
      </c>
      <c r="WFK1355" s="84" t="s">
        <v>5402</v>
      </c>
      <c r="WFO1355" s="84" t="s">
        <v>5403</v>
      </c>
      <c r="WGA1355" s="84" t="s">
        <v>5402</v>
      </c>
      <c r="WGE1355" s="84" t="s">
        <v>5403</v>
      </c>
      <c r="WGQ1355" s="84" t="s">
        <v>5402</v>
      </c>
      <c r="WGU1355" s="84" t="s">
        <v>5403</v>
      </c>
      <c r="WHG1355" s="84" t="s">
        <v>5402</v>
      </c>
      <c r="WHK1355" s="84" t="s">
        <v>5403</v>
      </c>
      <c r="WHW1355" s="84" t="s">
        <v>5402</v>
      </c>
      <c r="WIA1355" s="84" t="s">
        <v>5403</v>
      </c>
      <c r="WIM1355" s="84" t="s">
        <v>5402</v>
      </c>
      <c r="WIQ1355" s="84" t="s">
        <v>5403</v>
      </c>
      <c r="WJC1355" s="84" t="s">
        <v>5402</v>
      </c>
      <c r="WJG1355" s="84" t="s">
        <v>5403</v>
      </c>
      <c r="WJS1355" s="84" t="s">
        <v>5402</v>
      </c>
      <c r="WJW1355" s="84" t="s">
        <v>5403</v>
      </c>
      <c r="WKI1355" s="84" t="s">
        <v>5402</v>
      </c>
      <c r="WKM1355" s="84" t="s">
        <v>5403</v>
      </c>
      <c r="WKY1355" s="84" t="s">
        <v>5402</v>
      </c>
      <c r="WLC1355" s="84" t="s">
        <v>5403</v>
      </c>
      <c r="WLO1355" s="84" t="s">
        <v>5402</v>
      </c>
      <c r="WLS1355" s="84" t="s">
        <v>5403</v>
      </c>
      <c r="WME1355" s="84" t="s">
        <v>5402</v>
      </c>
      <c r="WMI1355" s="84" t="s">
        <v>5403</v>
      </c>
      <c r="WMU1355" s="84" t="s">
        <v>5402</v>
      </c>
      <c r="WMY1355" s="84" t="s">
        <v>5403</v>
      </c>
      <c r="WNK1355" s="84" t="s">
        <v>5402</v>
      </c>
      <c r="WNO1355" s="84" t="s">
        <v>5403</v>
      </c>
      <c r="WOA1355" s="84" t="s">
        <v>5402</v>
      </c>
      <c r="WOE1355" s="84" t="s">
        <v>5403</v>
      </c>
      <c r="WOQ1355" s="84" t="s">
        <v>5402</v>
      </c>
      <c r="WOU1355" s="84" t="s">
        <v>5403</v>
      </c>
      <c r="WPG1355" s="84" t="s">
        <v>5402</v>
      </c>
      <c r="WPK1355" s="84" t="s">
        <v>5403</v>
      </c>
      <c r="WPW1355" s="84" t="s">
        <v>5402</v>
      </c>
      <c r="WQA1355" s="84" t="s">
        <v>5403</v>
      </c>
      <c r="WQM1355" s="84" t="s">
        <v>5402</v>
      </c>
      <c r="WQQ1355" s="84" t="s">
        <v>5403</v>
      </c>
      <c r="WRC1355" s="84" t="s">
        <v>5402</v>
      </c>
      <c r="WRG1355" s="84" t="s">
        <v>5403</v>
      </c>
      <c r="WRS1355" s="84" t="s">
        <v>5402</v>
      </c>
      <c r="WRW1355" s="84" t="s">
        <v>5403</v>
      </c>
      <c r="WSI1355" s="84" t="s">
        <v>5402</v>
      </c>
      <c r="WSM1355" s="84" t="s">
        <v>5403</v>
      </c>
      <c r="WSY1355" s="84" t="s">
        <v>5402</v>
      </c>
      <c r="WTC1355" s="84" t="s">
        <v>5403</v>
      </c>
      <c r="WTO1355" s="84" t="s">
        <v>5402</v>
      </c>
      <c r="WTS1355" s="84" t="s">
        <v>5403</v>
      </c>
      <c r="WUE1355" s="84" t="s">
        <v>5402</v>
      </c>
      <c r="WUI1355" s="84" t="s">
        <v>5403</v>
      </c>
      <c r="WUU1355" s="84" t="s">
        <v>5402</v>
      </c>
      <c r="WUY1355" s="84" t="s">
        <v>5403</v>
      </c>
      <c r="WVK1355" s="84" t="s">
        <v>5402</v>
      </c>
      <c r="WVO1355" s="84" t="s">
        <v>5403</v>
      </c>
      <c r="WWA1355" s="84" t="s">
        <v>5402</v>
      </c>
      <c r="WWE1355" s="84" t="s">
        <v>5403</v>
      </c>
      <c r="WWQ1355" s="84" t="s">
        <v>5402</v>
      </c>
      <c r="WWU1355" s="84" t="s">
        <v>5403</v>
      </c>
      <c r="WXG1355" s="84" t="s">
        <v>5402</v>
      </c>
      <c r="WXK1355" s="84" t="s">
        <v>5403</v>
      </c>
      <c r="WXW1355" s="84" t="s">
        <v>5402</v>
      </c>
      <c r="WYA1355" s="84" t="s">
        <v>5403</v>
      </c>
      <c r="WYM1355" s="84" t="s">
        <v>5402</v>
      </c>
      <c r="WYQ1355" s="84" t="s">
        <v>5403</v>
      </c>
      <c r="WZC1355" s="84" t="s">
        <v>5402</v>
      </c>
      <c r="WZG1355" s="84" t="s">
        <v>5403</v>
      </c>
      <c r="WZS1355" s="84" t="s">
        <v>5402</v>
      </c>
      <c r="WZW1355" s="84" t="s">
        <v>5403</v>
      </c>
      <c r="XAI1355" s="84" t="s">
        <v>5402</v>
      </c>
      <c r="XAM1355" s="84" t="s">
        <v>5403</v>
      </c>
      <c r="XAY1355" s="84" t="s">
        <v>5402</v>
      </c>
      <c r="XBC1355" s="84" t="s">
        <v>5403</v>
      </c>
      <c r="XBO1355" s="84" t="s">
        <v>5402</v>
      </c>
      <c r="XBS1355" s="84" t="s">
        <v>5403</v>
      </c>
      <c r="XCE1355" s="84" t="s">
        <v>5402</v>
      </c>
      <c r="XCI1355" s="84" t="s">
        <v>5403</v>
      </c>
      <c r="XCU1355" s="84" t="s">
        <v>5402</v>
      </c>
      <c r="XCY1355" s="84" t="s">
        <v>5403</v>
      </c>
      <c r="XDK1355" s="84" t="s">
        <v>5402</v>
      </c>
      <c r="XDO1355" s="84" t="s">
        <v>5403</v>
      </c>
      <c r="XEA1355" s="84" t="s">
        <v>5402</v>
      </c>
      <c r="XEE1355" s="84" t="s">
        <v>5403</v>
      </c>
      <c r="XEQ1355" s="84" t="s">
        <v>5402</v>
      </c>
      <c r="XEU1355" s="84" t="s">
        <v>5403</v>
      </c>
    </row>
    <row r="1356" spans="1:1024 1027:2048 2051:3072 3075:4096 4099:5120 5123:6144 6147:7168 7171:8192 8195:9216 9219:10240 10243:11264 11267:12288 12291:13312 13315:14336 14339:15360 15363:16384" ht="30">
      <c r="A1356" s="84"/>
      <c r="B1356" s="84"/>
      <c r="D1356" s="746">
        <v>660</v>
      </c>
      <c r="G1356" s="1131" t="s">
        <v>187</v>
      </c>
      <c r="H1356" s="781"/>
      <c r="I1356" s="781"/>
      <c r="J1356" s="782"/>
      <c r="K1356" s="781"/>
      <c r="L1356" s="783"/>
      <c r="M1356" s="783"/>
      <c r="N1356" s="784"/>
      <c r="O1356" s="783"/>
      <c r="P1356" s="783"/>
      <c r="Q1356" s="801"/>
      <c r="R1356" s="802"/>
      <c r="S1356" s="801"/>
      <c r="T1356" s="84">
        <v>660</v>
      </c>
      <c r="V1356" s="84"/>
      <c r="W1356" s="84" t="s">
        <v>187</v>
      </c>
      <c r="AJ1356" s="84">
        <v>660</v>
      </c>
      <c r="AM1356" s="84" t="s">
        <v>187</v>
      </c>
      <c r="AZ1356" s="84">
        <v>660</v>
      </c>
      <c r="BC1356" s="84" t="s">
        <v>187</v>
      </c>
      <c r="BP1356" s="84">
        <v>660</v>
      </c>
      <c r="BS1356" s="84" t="s">
        <v>187</v>
      </c>
      <c r="CF1356" s="84">
        <v>660</v>
      </c>
      <c r="CI1356" s="84" t="s">
        <v>187</v>
      </c>
      <c r="CV1356" s="84">
        <v>660</v>
      </c>
      <c r="CY1356" s="84" t="s">
        <v>187</v>
      </c>
      <c r="DL1356" s="84">
        <v>660</v>
      </c>
      <c r="DO1356" s="84" t="s">
        <v>187</v>
      </c>
      <c r="EB1356" s="84">
        <v>660</v>
      </c>
      <c r="EE1356" s="84" t="s">
        <v>187</v>
      </c>
      <c r="ER1356" s="84">
        <v>660</v>
      </c>
      <c r="EU1356" s="84" t="s">
        <v>187</v>
      </c>
      <c r="FH1356" s="84">
        <v>660</v>
      </c>
      <c r="FK1356" s="84" t="s">
        <v>187</v>
      </c>
      <c r="FX1356" s="84">
        <v>660</v>
      </c>
      <c r="GA1356" s="84" t="s">
        <v>187</v>
      </c>
      <c r="GN1356" s="84">
        <v>660</v>
      </c>
      <c r="GQ1356" s="84" t="s">
        <v>187</v>
      </c>
      <c r="HD1356" s="84">
        <v>660</v>
      </c>
      <c r="HG1356" s="84" t="s">
        <v>187</v>
      </c>
      <c r="HT1356" s="84">
        <v>660</v>
      </c>
      <c r="HW1356" s="84" t="s">
        <v>187</v>
      </c>
      <c r="IJ1356" s="84">
        <v>660</v>
      </c>
      <c r="IM1356" s="84" t="s">
        <v>187</v>
      </c>
      <c r="IZ1356" s="84">
        <v>660</v>
      </c>
      <c r="JC1356" s="84" t="s">
        <v>187</v>
      </c>
      <c r="JP1356" s="84">
        <v>660</v>
      </c>
      <c r="JS1356" s="84" t="s">
        <v>187</v>
      </c>
      <c r="KF1356" s="84">
        <v>660</v>
      </c>
      <c r="KI1356" s="84" t="s">
        <v>187</v>
      </c>
      <c r="KV1356" s="84">
        <v>660</v>
      </c>
      <c r="KY1356" s="84" t="s">
        <v>187</v>
      </c>
      <c r="LL1356" s="84">
        <v>660</v>
      </c>
      <c r="LO1356" s="84" t="s">
        <v>187</v>
      </c>
      <c r="MB1356" s="84">
        <v>660</v>
      </c>
      <c r="ME1356" s="84" t="s">
        <v>187</v>
      </c>
      <c r="MR1356" s="84">
        <v>660</v>
      </c>
      <c r="MU1356" s="84" t="s">
        <v>187</v>
      </c>
      <c r="NH1356" s="84">
        <v>660</v>
      </c>
      <c r="NK1356" s="84" t="s">
        <v>187</v>
      </c>
      <c r="NX1356" s="84">
        <v>660</v>
      </c>
      <c r="OA1356" s="84" t="s">
        <v>187</v>
      </c>
      <c r="ON1356" s="84">
        <v>660</v>
      </c>
      <c r="OQ1356" s="84" t="s">
        <v>187</v>
      </c>
      <c r="PD1356" s="84">
        <v>660</v>
      </c>
      <c r="PG1356" s="84" t="s">
        <v>187</v>
      </c>
      <c r="PT1356" s="84">
        <v>660</v>
      </c>
      <c r="PW1356" s="84" t="s">
        <v>187</v>
      </c>
      <c r="QJ1356" s="84">
        <v>660</v>
      </c>
      <c r="QM1356" s="84" t="s">
        <v>187</v>
      </c>
      <c r="QZ1356" s="84">
        <v>660</v>
      </c>
      <c r="RC1356" s="84" t="s">
        <v>187</v>
      </c>
      <c r="RP1356" s="84">
        <v>660</v>
      </c>
      <c r="RS1356" s="84" t="s">
        <v>187</v>
      </c>
      <c r="SF1356" s="84">
        <v>660</v>
      </c>
      <c r="SI1356" s="84" t="s">
        <v>187</v>
      </c>
      <c r="SV1356" s="84">
        <v>660</v>
      </c>
      <c r="SY1356" s="84" t="s">
        <v>187</v>
      </c>
      <c r="TL1356" s="84">
        <v>660</v>
      </c>
      <c r="TO1356" s="84" t="s">
        <v>187</v>
      </c>
      <c r="UB1356" s="84">
        <v>660</v>
      </c>
      <c r="UE1356" s="84" t="s">
        <v>187</v>
      </c>
      <c r="UR1356" s="84">
        <v>660</v>
      </c>
      <c r="UU1356" s="84" t="s">
        <v>187</v>
      </c>
      <c r="VH1356" s="84">
        <v>660</v>
      </c>
      <c r="VK1356" s="84" t="s">
        <v>187</v>
      </c>
      <c r="VX1356" s="84">
        <v>660</v>
      </c>
      <c r="WA1356" s="84" t="s">
        <v>187</v>
      </c>
      <c r="WN1356" s="84">
        <v>660</v>
      </c>
      <c r="WQ1356" s="84" t="s">
        <v>187</v>
      </c>
      <c r="XD1356" s="84">
        <v>660</v>
      </c>
      <c r="XG1356" s="84" t="s">
        <v>187</v>
      </c>
      <c r="XT1356" s="84">
        <v>660</v>
      </c>
      <c r="XW1356" s="84" t="s">
        <v>187</v>
      </c>
      <c r="YJ1356" s="84">
        <v>660</v>
      </c>
      <c r="YM1356" s="84" t="s">
        <v>187</v>
      </c>
      <c r="YZ1356" s="84">
        <v>660</v>
      </c>
      <c r="ZC1356" s="84" t="s">
        <v>187</v>
      </c>
      <c r="ZP1356" s="84">
        <v>660</v>
      </c>
      <c r="ZS1356" s="84" t="s">
        <v>187</v>
      </c>
      <c r="AAF1356" s="84">
        <v>660</v>
      </c>
      <c r="AAI1356" s="84" t="s">
        <v>187</v>
      </c>
      <c r="AAV1356" s="84">
        <v>660</v>
      </c>
      <c r="AAY1356" s="84" t="s">
        <v>187</v>
      </c>
      <c r="ABL1356" s="84">
        <v>660</v>
      </c>
      <c r="ABO1356" s="84" t="s">
        <v>187</v>
      </c>
      <c r="ACB1356" s="84">
        <v>660</v>
      </c>
      <c r="ACE1356" s="84" t="s">
        <v>187</v>
      </c>
      <c r="ACR1356" s="84">
        <v>660</v>
      </c>
      <c r="ACU1356" s="84" t="s">
        <v>187</v>
      </c>
      <c r="ADH1356" s="84">
        <v>660</v>
      </c>
      <c r="ADK1356" s="84" t="s">
        <v>187</v>
      </c>
      <c r="ADX1356" s="84">
        <v>660</v>
      </c>
      <c r="AEA1356" s="84" t="s">
        <v>187</v>
      </c>
      <c r="AEN1356" s="84">
        <v>660</v>
      </c>
      <c r="AEQ1356" s="84" t="s">
        <v>187</v>
      </c>
      <c r="AFD1356" s="84">
        <v>660</v>
      </c>
      <c r="AFG1356" s="84" t="s">
        <v>187</v>
      </c>
      <c r="AFT1356" s="84">
        <v>660</v>
      </c>
      <c r="AFW1356" s="84" t="s">
        <v>187</v>
      </c>
      <c r="AGJ1356" s="84">
        <v>660</v>
      </c>
      <c r="AGM1356" s="84" t="s">
        <v>187</v>
      </c>
      <c r="AGZ1356" s="84">
        <v>660</v>
      </c>
      <c r="AHC1356" s="84" t="s">
        <v>187</v>
      </c>
      <c r="AHP1356" s="84">
        <v>660</v>
      </c>
      <c r="AHS1356" s="84" t="s">
        <v>187</v>
      </c>
      <c r="AIF1356" s="84">
        <v>660</v>
      </c>
      <c r="AII1356" s="84" t="s">
        <v>187</v>
      </c>
      <c r="AIV1356" s="84">
        <v>660</v>
      </c>
      <c r="AIY1356" s="84" t="s">
        <v>187</v>
      </c>
      <c r="AJL1356" s="84">
        <v>660</v>
      </c>
      <c r="AJO1356" s="84" t="s">
        <v>187</v>
      </c>
      <c r="AKB1356" s="84">
        <v>660</v>
      </c>
      <c r="AKE1356" s="84" t="s">
        <v>187</v>
      </c>
      <c r="AKR1356" s="84">
        <v>660</v>
      </c>
      <c r="AKU1356" s="84" t="s">
        <v>187</v>
      </c>
      <c r="ALH1356" s="84">
        <v>660</v>
      </c>
      <c r="ALK1356" s="84" t="s">
        <v>187</v>
      </c>
      <c r="ALX1356" s="84">
        <v>660</v>
      </c>
      <c r="AMA1356" s="84" t="s">
        <v>187</v>
      </c>
      <c r="AMN1356" s="84">
        <v>660</v>
      </c>
      <c r="AMQ1356" s="84" t="s">
        <v>187</v>
      </c>
      <c r="AND1356" s="84">
        <v>660</v>
      </c>
      <c r="ANG1356" s="84" t="s">
        <v>187</v>
      </c>
      <c r="ANT1356" s="84">
        <v>660</v>
      </c>
      <c r="ANW1356" s="84" t="s">
        <v>187</v>
      </c>
      <c r="AOJ1356" s="84">
        <v>660</v>
      </c>
      <c r="AOM1356" s="84" t="s">
        <v>187</v>
      </c>
      <c r="AOZ1356" s="84">
        <v>660</v>
      </c>
      <c r="APC1356" s="84" t="s">
        <v>187</v>
      </c>
      <c r="APP1356" s="84">
        <v>660</v>
      </c>
      <c r="APS1356" s="84" t="s">
        <v>187</v>
      </c>
      <c r="AQF1356" s="84">
        <v>660</v>
      </c>
      <c r="AQI1356" s="84" t="s">
        <v>187</v>
      </c>
      <c r="AQV1356" s="84">
        <v>660</v>
      </c>
      <c r="AQY1356" s="84" t="s">
        <v>187</v>
      </c>
      <c r="ARL1356" s="84">
        <v>660</v>
      </c>
      <c r="ARO1356" s="84" t="s">
        <v>187</v>
      </c>
      <c r="ASB1356" s="84">
        <v>660</v>
      </c>
      <c r="ASE1356" s="84" t="s">
        <v>187</v>
      </c>
      <c r="ASR1356" s="84">
        <v>660</v>
      </c>
      <c r="ASU1356" s="84" t="s">
        <v>187</v>
      </c>
      <c r="ATH1356" s="84">
        <v>660</v>
      </c>
      <c r="ATK1356" s="84" t="s">
        <v>187</v>
      </c>
      <c r="ATX1356" s="84">
        <v>660</v>
      </c>
      <c r="AUA1356" s="84" t="s">
        <v>187</v>
      </c>
      <c r="AUN1356" s="84">
        <v>660</v>
      </c>
      <c r="AUQ1356" s="84" t="s">
        <v>187</v>
      </c>
      <c r="AVD1356" s="84">
        <v>660</v>
      </c>
      <c r="AVG1356" s="84" t="s">
        <v>187</v>
      </c>
      <c r="AVT1356" s="84">
        <v>660</v>
      </c>
      <c r="AVW1356" s="84" t="s">
        <v>187</v>
      </c>
      <c r="AWJ1356" s="84">
        <v>660</v>
      </c>
      <c r="AWM1356" s="84" t="s">
        <v>187</v>
      </c>
      <c r="AWZ1356" s="84">
        <v>660</v>
      </c>
      <c r="AXC1356" s="84" t="s">
        <v>187</v>
      </c>
      <c r="AXP1356" s="84">
        <v>660</v>
      </c>
      <c r="AXS1356" s="84" t="s">
        <v>187</v>
      </c>
      <c r="AYF1356" s="84">
        <v>660</v>
      </c>
      <c r="AYI1356" s="84" t="s">
        <v>187</v>
      </c>
      <c r="AYV1356" s="84">
        <v>660</v>
      </c>
      <c r="AYY1356" s="84" t="s">
        <v>187</v>
      </c>
      <c r="AZL1356" s="84">
        <v>660</v>
      </c>
      <c r="AZO1356" s="84" t="s">
        <v>187</v>
      </c>
      <c r="BAB1356" s="84">
        <v>660</v>
      </c>
      <c r="BAE1356" s="84" t="s">
        <v>187</v>
      </c>
      <c r="BAR1356" s="84">
        <v>660</v>
      </c>
      <c r="BAU1356" s="84" t="s">
        <v>187</v>
      </c>
      <c r="BBH1356" s="84">
        <v>660</v>
      </c>
      <c r="BBK1356" s="84" t="s">
        <v>187</v>
      </c>
      <c r="BBX1356" s="84">
        <v>660</v>
      </c>
      <c r="BCA1356" s="84" t="s">
        <v>187</v>
      </c>
      <c r="BCN1356" s="84">
        <v>660</v>
      </c>
      <c r="BCQ1356" s="84" t="s">
        <v>187</v>
      </c>
      <c r="BDD1356" s="84">
        <v>660</v>
      </c>
      <c r="BDG1356" s="84" t="s">
        <v>187</v>
      </c>
      <c r="BDT1356" s="84">
        <v>660</v>
      </c>
      <c r="BDW1356" s="84" t="s">
        <v>187</v>
      </c>
      <c r="BEJ1356" s="84">
        <v>660</v>
      </c>
      <c r="BEM1356" s="84" t="s">
        <v>187</v>
      </c>
      <c r="BEZ1356" s="84">
        <v>660</v>
      </c>
      <c r="BFC1356" s="84" t="s">
        <v>187</v>
      </c>
      <c r="BFP1356" s="84">
        <v>660</v>
      </c>
      <c r="BFS1356" s="84" t="s">
        <v>187</v>
      </c>
      <c r="BGF1356" s="84">
        <v>660</v>
      </c>
      <c r="BGI1356" s="84" t="s">
        <v>187</v>
      </c>
      <c r="BGV1356" s="84">
        <v>660</v>
      </c>
      <c r="BGY1356" s="84" t="s">
        <v>187</v>
      </c>
      <c r="BHL1356" s="84">
        <v>660</v>
      </c>
      <c r="BHO1356" s="84" t="s">
        <v>187</v>
      </c>
      <c r="BIB1356" s="84">
        <v>660</v>
      </c>
      <c r="BIE1356" s="84" t="s">
        <v>187</v>
      </c>
      <c r="BIR1356" s="84">
        <v>660</v>
      </c>
      <c r="BIU1356" s="84" t="s">
        <v>187</v>
      </c>
      <c r="BJH1356" s="84">
        <v>660</v>
      </c>
      <c r="BJK1356" s="84" t="s">
        <v>187</v>
      </c>
      <c r="BJX1356" s="84">
        <v>660</v>
      </c>
      <c r="BKA1356" s="84" t="s">
        <v>187</v>
      </c>
      <c r="BKN1356" s="84">
        <v>660</v>
      </c>
      <c r="BKQ1356" s="84" t="s">
        <v>187</v>
      </c>
      <c r="BLD1356" s="84">
        <v>660</v>
      </c>
      <c r="BLG1356" s="84" t="s">
        <v>187</v>
      </c>
      <c r="BLT1356" s="84">
        <v>660</v>
      </c>
      <c r="BLW1356" s="84" t="s">
        <v>187</v>
      </c>
      <c r="BMJ1356" s="84">
        <v>660</v>
      </c>
      <c r="BMM1356" s="84" t="s">
        <v>187</v>
      </c>
      <c r="BMZ1356" s="84">
        <v>660</v>
      </c>
      <c r="BNC1356" s="84" t="s">
        <v>187</v>
      </c>
      <c r="BNP1356" s="84">
        <v>660</v>
      </c>
      <c r="BNS1356" s="84" t="s">
        <v>187</v>
      </c>
      <c r="BOF1356" s="84">
        <v>660</v>
      </c>
      <c r="BOI1356" s="84" t="s">
        <v>187</v>
      </c>
      <c r="BOV1356" s="84">
        <v>660</v>
      </c>
      <c r="BOY1356" s="84" t="s">
        <v>187</v>
      </c>
      <c r="BPL1356" s="84">
        <v>660</v>
      </c>
      <c r="BPO1356" s="84" t="s">
        <v>187</v>
      </c>
      <c r="BQB1356" s="84">
        <v>660</v>
      </c>
      <c r="BQE1356" s="84" t="s">
        <v>187</v>
      </c>
      <c r="BQR1356" s="84">
        <v>660</v>
      </c>
      <c r="BQU1356" s="84" t="s">
        <v>187</v>
      </c>
      <c r="BRH1356" s="84">
        <v>660</v>
      </c>
      <c r="BRK1356" s="84" t="s">
        <v>187</v>
      </c>
      <c r="BRX1356" s="84">
        <v>660</v>
      </c>
      <c r="BSA1356" s="84" t="s">
        <v>187</v>
      </c>
      <c r="BSN1356" s="84">
        <v>660</v>
      </c>
      <c r="BSQ1356" s="84" t="s">
        <v>187</v>
      </c>
      <c r="BTD1356" s="84">
        <v>660</v>
      </c>
      <c r="BTG1356" s="84" t="s">
        <v>187</v>
      </c>
      <c r="BTT1356" s="84">
        <v>660</v>
      </c>
      <c r="BTW1356" s="84" t="s">
        <v>187</v>
      </c>
      <c r="BUJ1356" s="84">
        <v>660</v>
      </c>
      <c r="BUM1356" s="84" t="s">
        <v>187</v>
      </c>
      <c r="BUZ1356" s="84">
        <v>660</v>
      </c>
      <c r="BVC1356" s="84" t="s">
        <v>187</v>
      </c>
      <c r="BVP1356" s="84">
        <v>660</v>
      </c>
      <c r="BVS1356" s="84" t="s">
        <v>187</v>
      </c>
      <c r="BWF1356" s="84">
        <v>660</v>
      </c>
      <c r="BWI1356" s="84" t="s">
        <v>187</v>
      </c>
      <c r="BWV1356" s="84">
        <v>660</v>
      </c>
      <c r="BWY1356" s="84" t="s">
        <v>187</v>
      </c>
      <c r="BXL1356" s="84">
        <v>660</v>
      </c>
      <c r="BXO1356" s="84" t="s">
        <v>187</v>
      </c>
      <c r="BYB1356" s="84">
        <v>660</v>
      </c>
      <c r="BYE1356" s="84" t="s">
        <v>187</v>
      </c>
      <c r="BYR1356" s="84">
        <v>660</v>
      </c>
      <c r="BYU1356" s="84" t="s">
        <v>187</v>
      </c>
      <c r="BZH1356" s="84">
        <v>660</v>
      </c>
      <c r="BZK1356" s="84" t="s">
        <v>187</v>
      </c>
      <c r="BZX1356" s="84">
        <v>660</v>
      </c>
      <c r="CAA1356" s="84" t="s">
        <v>187</v>
      </c>
      <c r="CAN1356" s="84">
        <v>660</v>
      </c>
      <c r="CAQ1356" s="84" t="s">
        <v>187</v>
      </c>
      <c r="CBD1356" s="84">
        <v>660</v>
      </c>
      <c r="CBG1356" s="84" t="s">
        <v>187</v>
      </c>
      <c r="CBT1356" s="84">
        <v>660</v>
      </c>
      <c r="CBW1356" s="84" t="s">
        <v>187</v>
      </c>
      <c r="CCJ1356" s="84">
        <v>660</v>
      </c>
      <c r="CCM1356" s="84" t="s">
        <v>187</v>
      </c>
      <c r="CCZ1356" s="84">
        <v>660</v>
      </c>
      <c r="CDC1356" s="84" t="s">
        <v>187</v>
      </c>
      <c r="CDP1356" s="84">
        <v>660</v>
      </c>
      <c r="CDS1356" s="84" t="s">
        <v>187</v>
      </c>
      <c r="CEF1356" s="84">
        <v>660</v>
      </c>
      <c r="CEI1356" s="84" t="s">
        <v>187</v>
      </c>
      <c r="CEV1356" s="84">
        <v>660</v>
      </c>
      <c r="CEY1356" s="84" t="s">
        <v>187</v>
      </c>
      <c r="CFL1356" s="84">
        <v>660</v>
      </c>
      <c r="CFO1356" s="84" t="s">
        <v>187</v>
      </c>
      <c r="CGB1356" s="84">
        <v>660</v>
      </c>
      <c r="CGE1356" s="84" t="s">
        <v>187</v>
      </c>
      <c r="CGR1356" s="84">
        <v>660</v>
      </c>
      <c r="CGU1356" s="84" t="s">
        <v>187</v>
      </c>
      <c r="CHH1356" s="84">
        <v>660</v>
      </c>
      <c r="CHK1356" s="84" t="s">
        <v>187</v>
      </c>
      <c r="CHX1356" s="84">
        <v>660</v>
      </c>
      <c r="CIA1356" s="84" t="s">
        <v>187</v>
      </c>
      <c r="CIN1356" s="84">
        <v>660</v>
      </c>
      <c r="CIQ1356" s="84" t="s">
        <v>187</v>
      </c>
      <c r="CJD1356" s="84">
        <v>660</v>
      </c>
      <c r="CJG1356" s="84" t="s">
        <v>187</v>
      </c>
      <c r="CJT1356" s="84">
        <v>660</v>
      </c>
      <c r="CJW1356" s="84" t="s">
        <v>187</v>
      </c>
      <c r="CKJ1356" s="84">
        <v>660</v>
      </c>
      <c r="CKM1356" s="84" t="s">
        <v>187</v>
      </c>
      <c r="CKZ1356" s="84">
        <v>660</v>
      </c>
      <c r="CLC1356" s="84" t="s">
        <v>187</v>
      </c>
      <c r="CLP1356" s="84">
        <v>660</v>
      </c>
      <c r="CLS1356" s="84" t="s">
        <v>187</v>
      </c>
      <c r="CMF1356" s="84">
        <v>660</v>
      </c>
      <c r="CMI1356" s="84" t="s">
        <v>187</v>
      </c>
      <c r="CMV1356" s="84">
        <v>660</v>
      </c>
      <c r="CMY1356" s="84" t="s">
        <v>187</v>
      </c>
      <c r="CNL1356" s="84">
        <v>660</v>
      </c>
      <c r="CNO1356" s="84" t="s">
        <v>187</v>
      </c>
      <c r="COB1356" s="84">
        <v>660</v>
      </c>
      <c r="COE1356" s="84" t="s">
        <v>187</v>
      </c>
      <c r="COR1356" s="84">
        <v>660</v>
      </c>
      <c r="COU1356" s="84" t="s">
        <v>187</v>
      </c>
      <c r="CPH1356" s="84">
        <v>660</v>
      </c>
      <c r="CPK1356" s="84" t="s">
        <v>187</v>
      </c>
      <c r="CPX1356" s="84">
        <v>660</v>
      </c>
      <c r="CQA1356" s="84" t="s">
        <v>187</v>
      </c>
      <c r="CQN1356" s="84">
        <v>660</v>
      </c>
      <c r="CQQ1356" s="84" t="s">
        <v>187</v>
      </c>
      <c r="CRD1356" s="84">
        <v>660</v>
      </c>
      <c r="CRG1356" s="84" t="s">
        <v>187</v>
      </c>
      <c r="CRT1356" s="84">
        <v>660</v>
      </c>
      <c r="CRW1356" s="84" t="s">
        <v>187</v>
      </c>
      <c r="CSJ1356" s="84">
        <v>660</v>
      </c>
      <c r="CSM1356" s="84" t="s">
        <v>187</v>
      </c>
      <c r="CSZ1356" s="84">
        <v>660</v>
      </c>
      <c r="CTC1356" s="84" t="s">
        <v>187</v>
      </c>
      <c r="CTP1356" s="84">
        <v>660</v>
      </c>
      <c r="CTS1356" s="84" t="s">
        <v>187</v>
      </c>
      <c r="CUF1356" s="84">
        <v>660</v>
      </c>
      <c r="CUI1356" s="84" t="s">
        <v>187</v>
      </c>
      <c r="CUV1356" s="84">
        <v>660</v>
      </c>
      <c r="CUY1356" s="84" t="s">
        <v>187</v>
      </c>
      <c r="CVL1356" s="84">
        <v>660</v>
      </c>
      <c r="CVO1356" s="84" t="s">
        <v>187</v>
      </c>
      <c r="CWB1356" s="84">
        <v>660</v>
      </c>
      <c r="CWE1356" s="84" t="s">
        <v>187</v>
      </c>
      <c r="CWR1356" s="84">
        <v>660</v>
      </c>
      <c r="CWU1356" s="84" t="s">
        <v>187</v>
      </c>
      <c r="CXH1356" s="84">
        <v>660</v>
      </c>
      <c r="CXK1356" s="84" t="s">
        <v>187</v>
      </c>
      <c r="CXX1356" s="84">
        <v>660</v>
      </c>
      <c r="CYA1356" s="84" t="s">
        <v>187</v>
      </c>
      <c r="CYN1356" s="84">
        <v>660</v>
      </c>
      <c r="CYQ1356" s="84" t="s">
        <v>187</v>
      </c>
      <c r="CZD1356" s="84">
        <v>660</v>
      </c>
      <c r="CZG1356" s="84" t="s">
        <v>187</v>
      </c>
      <c r="CZT1356" s="84">
        <v>660</v>
      </c>
      <c r="CZW1356" s="84" t="s">
        <v>187</v>
      </c>
      <c r="DAJ1356" s="84">
        <v>660</v>
      </c>
      <c r="DAM1356" s="84" t="s">
        <v>187</v>
      </c>
      <c r="DAZ1356" s="84">
        <v>660</v>
      </c>
      <c r="DBC1356" s="84" t="s">
        <v>187</v>
      </c>
      <c r="DBP1356" s="84">
        <v>660</v>
      </c>
      <c r="DBS1356" s="84" t="s">
        <v>187</v>
      </c>
      <c r="DCF1356" s="84">
        <v>660</v>
      </c>
      <c r="DCI1356" s="84" t="s">
        <v>187</v>
      </c>
      <c r="DCV1356" s="84">
        <v>660</v>
      </c>
      <c r="DCY1356" s="84" t="s">
        <v>187</v>
      </c>
      <c r="DDL1356" s="84">
        <v>660</v>
      </c>
      <c r="DDO1356" s="84" t="s">
        <v>187</v>
      </c>
      <c r="DEB1356" s="84">
        <v>660</v>
      </c>
      <c r="DEE1356" s="84" t="s">
        <v>187</v>
      </c>
      <c r="DER1356" s="84">
        <v>660</v>
      </c>
      <c r="DEU1356" s="84" t="s">
        <v>187</v>
      </c>
      <c r="DFH1356" s="84">
        <v>660</v>
      </c>
      <c r="DFK1356" s="84" t="s">
        <v>187</v>
      </c>
      <c r="DFX1356" s="84">
        <v>660</v>
      </c>
      <c r="DGA1356" s="84" t="s">
        <v>187</v>
      </c>
      <c r="DGN1356" s="84">
        <v>660</v>
      </c>
      <c r="DGQ1356" s="84" t="s">
        <v>187</v>
      </c>
      <c r="DHD1356" s="84">
        <v>660</v>
      </c>
      <c r="DHG1356" s="84" t="s">
        <v>187</v>
      </c>
      <c r="DHT1356" s="84">
        <v>660</v>
      </c>
      <c r="DHW1356" s="84" t="s">
        <v>187</v>
      </c>
      <c r="DIJ1356" s="84">
        <v>660</v>
      </c>
      <c r="DIM1356" s="84" t="s">
        <v>187</v>
      </c>
      <c r="DIZ1356" s="84">
        <v>660</v>
      </c>
      <c r="DJC1356" s="84" t="s">
        <v>187</v>
      </c>
      <c r="DJP1356" s="84">
        <v>660</v>
      </c>
      <c r="DJS1356" s="84" t="s">
        <v>187</v>
      </c>
      <c r="DKF1356" s="84">
        <v>660</v>
      </c>
      <c r="DKI1356" s="84" t="s">
        <v>187</v>
      </c>
      <c r="DKV1356" s="84">
        <v>660</v>
      </c>
      <c r="DKY1356" s="84" t="s">
        <v>187</v>
      </c>
      <c r="DLL1356" s="84">
        <v>660</v>
      </c>
      <c r="DLO1356" s="84" t="s">
        <v>187</v>
      </c>
      <c r="DMB1356" s="84">
        <v>660</v>
      </c>
      <c r="DME1356" s="84" t="s">
        <v>187</v>
      </c>
      <c r="DMR1356" s="84">
        <v>660</v>
      </c>
      <c r="DMU1356" s="84" t="s">
        <v>187</v>
      </c>
      <c r="DNH1356" s="84">
        <v>660</v>
      </c>
      <c r="DNK1356" s="84" t="s">
        <v>187</v>
      </c>
      <c r="DNX1356" s="84">
        <v>660</v>
      </c>
      <c r="DOA1356" s="84" t="s">
        <v>187</v>
      </c>
      <c r="DON1356" s="84">
        <v>660</v>
      </c>
      <c r="DOQ1356" s="84" t="s">
        <v>187</v>
      </c>
      <c r="DPD1356" s="84">
        <v>660</v>
      </c>
      <c r="DPG1356" s="84" t="s">
        <v>187</v>
      </c>
      <c r="DPT1356" s="84">
        <v>660</v>
      </c>
      <c r="DPW1356" s="84" t="s">
        <v>187</v>
      </c>
      <c r="DQJ1356" s="84">
        <v>660</v>
      </c>
      <c r="DQM1356" s="84" t="s">
        <v>187</v>
      </c>
      <c r="DQZ1356" s="84">
        <v>660</v>
      </c>
      <c r="DRC1356" s="84" t="s">
        <v>187</v>
      </c>
      <c r="DRP1356" s="84">
        <v>660</v>
      </c>
      <c r="DRS1356" s="84" t="s">
        <v>187</v>
      </c>
      <c r="DSF1356" s="84">
        <v>660</v>
      </c>
      <c r="DSI1356" s="84" t="s">
        <v>187</v>
      </c>
      <c r="DSV1356" s="84">
        <v>660</v>
      </c>
      <c r="DSY1356" s="84" t="s">
        <v>187</v>
      </c>
      <c r="DTL1356" s="84">
        <v>660</v>
      </c>
      <c r="DTO1356" s="84" t="s">
        <v>187</v>
      </c>
      <c r="DUB1356" s="84">
        <v>660</v>
      </c>
      <c r="DUE1356" s="84" t="s">
        <v>187</v>
      </c>
      <c r="DUR1356" s="84">
        <v>660</v>
      </c>
      <c r="DUU1356" s="84" t="s">
        <v>187</v>
      </c>
      <c r="DVH1356" s="84">
        <v>660</v>
      </c>
      <c r="DVK1356" s="84" t="s">
        <v>187</v>
      </c>
      <c r="DVX1356" s="84">
        <v>660</v>
      </c>
      <c r="DWA1356" s="84" t="s">
        <v>187</v>
      </c>
      <c r="DWN1356" s="84">
        <v>660</v>
      </c>
      <c r="DWQ1356" s="84" t="s">
        <v>187</v>
      </c>
      <c r="DXD1356" s="84">
        <v>660</v>
      </c>
      <c r="DXG1356" s="84" t="s">
        <v>187</v>
      </c>
      <c r="DXT1356" s="84">
        <v>660</v>
      </c>
      <c r="DXW1356" s="84" t="s">
        <v>187</v>
      </c>
      <c r="DYJ1356" s="84">
        <v>660</v>
      </c>
      <c r="DYM1356" s="84" t="s">
        <v>187</v>
      </c>
      <c r="DYZ1356" s="84">
        <v>660</v>
      </c>
      <c r="DZC1356" s="84" t="s">
        <v>187</v>
      </c>
      <c r="DZP1356" s="84">
        <v>660</v>
      </c>
      <c r="DZS1356" s="84" t="s">
        <v>187</v>
      </c>
      <c r="EAF1356" s="84">
        <v>660</v>
      </c>
      <c r="EAI1356" s="84" t="s">
        <v>187</v>
      </c>
      <c r="EAV1356" s="84">
        <v>660</v>
      </c>
      <c r="EAY1356" s="84" t="s">
        <v>187</v>
      </c>
      <c r="EBL1356" s="84">
        <v>660</v>
      </c>
      <c r="EBO1356" s="84" t="s">
        <v>187</v>
      </c>
      <c r="ECB1356" s="84">
        <v>660</v>
      </c>
      <c r="ECE1356" s="84" t="s">
        <v>187</v>
      </c>
      <c r="ECR1356" s="84">
        <v>660</v>
      </c>
      <c r="ECU1356" s="84" t="s">
        <v>187</v>
      </c>
      <c r="EDH1356" s="84">
        <v>660</v>
      </c>
      <c r="EDK1356" s="84" t="s">
        <v>187</v>
      </c>
      <c r="EDX1356" s="84">
        <v>660</v>
      </c>
      <c r="EEA1356" s="84" t="s">
        <v>187</v>
      </c>
      <c r="EEN1356" s="84">
        <v>660</v>
      </c>
      <c r="EEQ1356" s="84" t="s">
        <v>187</v>
      </c>
      <c r="EFD1356" s="84">
        <v>660</v>
      </c>
      <c r="EFG1356" s="84" t="s">
        <v>187</v>
      </c>
      <c r="EFT1356" s="84">
        <v>660</v>
      </c>
      <c r="EFW1356" s="84" t="s">
        <v>187</v>
      </c>
      <c r="EGJ1356" s="84">
        <v>660</v>
      </c>
      <c r="EGM1356" s="84" t="s">
        <v>187</v>
      </c>
      <c r="EGZ1356" s="84">
        <v>660</v>
      </c>
      <c r="EHC1356" s="84" t="s">
        <v>187</v>
      </c>
      <c r="EHP1356" s="84">
        <v>660</v>
      </c>
      <c r="EHS1356" s="84" t="s">
        <v>187</v>
      </c>
      <c r="EIF1356" s="84">
        <v>660</v>
      </c>
      <c r="EII1356" s="84" t="s">
        <v>187</v>
      </c>
      <c r="EIV1356" s="84">
        <v>660</v>
      </c>
      <c r="EIY1356" s="84" t="s">
        <v>187</v>
      </c>
      <c r="EJL1356" s="84">
        <v>660</v>
      </c>
      <c r="EJO1356" s="84" t="s">
        <v>187</v>
      </c>
      <c r="EKB1356" s="84">
        <v>660</v>
      </c>
      <c r="EKE1356" s="84" t="s">
        <v>187</v>
      </c>
      <c r="EKR1356" s="84">
        <v>660</v>
      </c>
      <c r="EKU1356" s="84" t="s">
        <v>187</v>
      </c>
      <c r="ELH1356" s="84">
        <v>660</v>
      </c>
      <c r="ELK1356" s="84" t="s">
        <v>187</v>
      </c>
      <c r="ELX1356" s="84">
        <v>660</v>
      </c>
      <c r="EMA1356" s="84" t="s">
        <v>187</v>
      </c>
      <c r="EMN1356" s="84">
        <v>660</v>
      </c>
      <c r="EMQ1356" s="84" t="s">
        <v>187</v>
      </c>
      <c r="END1356" s="84">
        <v>660</v>
      </c>
      <c r="ENG1356" s="84" t="s">
        <v>187</v>
      </c>
      <c r="ENT1356" s="84">
        <v>660</v>
      </c>
      <c r="ENW1356" s="84" t="s">
        <v>187</v>
      </c>
      <c r="EOJ1356" s="84">
        <v>660</v>
      </c>
      <c r="EOM1356" s="84" t="s">
        <v>187</v>
      </c>
      <c r="EOZ1356" s="84">
        <v>660</v>
      </c>
      <c r="EPC1356" s="84" t="s">
        <v>187</v>
      </c>
      <c r="EPP1356" s="84">
        <v>660</v>
      </c>
      <c r="EPS1356" s="84" t="s">
        <v>187</v>
      </c>
      <c r="EQF1356" s="84">
        <v>660</v>
      </c>
      <c r="EQI1356" s="84" t="s">
        <v>187</v>
      </c>
      <c r="EQV1356" s="84">
        <v>660</v>
      </c>
      <c r="EQY1356" s="84" t="s">
        <v>187</v>
      </c>
      <c r="ERL1356" s="84">
        <v>660</v>
      </c>
      <c r="ERO1356" s="84" t="s">
        <v>187</v>
      </c>
      <c r="ESB1356" s="84">
        <v>660</v>
      </c>
      <c r="ESE1356" s="84" t="s">
        <v>187</v>
      </c>
      <c r="ESR1356" s="84">
        <v>660</v>
      </c>
      <c r="ESU1356" s="84" t="s">
        <v>187</v>
      </c>
      <c r="ETH1356" s="84">
        <v>660</v>
      </c>
      <c r="ETK1356" s="84" t="s">
        <v>187</v>
      </c>
      <c r="ETX1356" s="84">
        <v>660</v>
      </c>
      <c r="EUA1356" s="84" t="s">
        <v>187</v>
      </c>
      <c r="EUN1356" s="84">
        <v>660</v>
      </c>
      <c r="EUQ1356" s="84" t="s">
        <v>187</v>
      </c>
      <c r="EVD1356" s="84">
        <v>660</v>
      </c>
      <c r="EVG1356" s="84" t="s">
        <v>187</v>
      </c>
      <c r="EVT1356" s="84">
        <v>660</v>
      </c>
      <c r="EVW1356" s="84" t="s">
        <v>187</v>
      </c>
      <c r="EWJ1356" s="84">
        <v>660</v>
      </c>
      <c r="EWM1356" s="84" t="s">
        <v>187</v>
      </c>
      <c r="EWZ1356" s="84">
        <v>660</v>
      </c>
      <c r="EXC1356" s="84" t="s">
        <v>187</v>
      </c>
      <c r="EXP1356" s="84">
        <v>660</v>
      </c>
      <c r="EXS1356" s="84" t="s">
        <v>187</v>
      </c>
      <c r="EYF1356" s="84">
        <v>660</v>
      </c>
      <c r="EYI1356" s="84" t="s">
        <v>187</v>
      </c>
      <c r="EYV1356" s="84">
        <v>660</v>
      </c>
      <c r="EYY1356" s="84" t="s">
        <v>187</v>
      </c>
      <c r="EZL1356" s="84">
        <v>660</v>
      </c>
      <c r="EZO1356" s="84" t="s">
        <v>187</v>
      </c>
      <c r="FAB1356" s="84">
        <v>660</v>
      </c>
      <c r="FAE1356" s="84" t="s">
        <v>187</v>
      </c>
      <c r="FAR1356" s="84">
        <v>660</v>
      </c>
      <c r="FAU1356" s="84" t="s">
        <v>187</v>
      </c>
      <c r="FBH1356" s="84">
        <v>660</v>
      </c>
      <c r="FBK1356" s="84" t="s">
        <v>187</v>
      </c>
      <c r="FBX1356" s="84">
        <v>660</v>
      </c>
      <c r="FCA1356" s="84" t="s">
        <v>187</v>
      </c>
      <c r="FCN1356" s="84">
        <v>660</v>
      </c>
      <c r="FCQ1356" s="84" t="s">
        <v>187</v>
      </c>
      <c r="FDD1356" s="84">
        <v>660</v>
      </c>
      <c r="FDG1356" s="84" t="s">
        <v>187</v>
      </c>
      <c r="FDT1356" s="84">
        <v>660</v>
      </c>
      <c r="FDW1356" s="84" t="s">
        <v>187</v>
      </c>
      <c r="FEJ1356" s="84">
        <v>660</v>
      </c>
      <c r="FEM1356" s="84" t="s">
        <v>187</v>
      </c>
      <c r="FEZ1356" s="84">
        <v>660</v>
      </c>
      <c r="FFC1356" s="84" t="s">
        <v>187</v>
      </c>
      <c r="FFP1356" s="84">
        <v>660</v>
      </c>
      <c r="FFS1356" s="84" t="s">
        <v>187</v>
      </c>
      <c r="FGF1356" s="84">
        <v>660</v>
      </c>
      <c r="FGI1356" s="84" t="s">
        <v>187</v>
      </c>
      <c r="FGV1356" s="84">
        <v>660</v>
      </c>
      <c r="FGY1356" s="84" t="s">
        <v>187</v>
      </c>
      <c r="FHL1356" s="84">
        <v>660</v>
      </c>
      <c r="FHO1356" s="84" t="s">
        <v>187</v>
      </c>
      <c r="FIB1356" s="84">
        <v>660</v>
      </c>
      <c r="FIE1356" s="84" t="s">
        <v>187</v>
      </c>
      <c r="FIR1356" s="84">
        <v>660</v>
      </c>
      <c r="FIU1356" s="84" t="s">
        <v>187</v>
      </c>
      <c r="FJH1356" s="84">
        <v>660</v>
      </c>
      <c r="FJK1356" s="84" t="s">
        <v>187</v>
      </c>
      <c r="FJX1356" s="84">
        <v>660</v>
      </c>
      <c r="FKA1356" s="84" t="s">
        <v>187</v>
      </c>
      <c r="FKN1356" s="84">
        <v>660</v>
      </c>
      <c r="FKQ1356" s="84" t="s">
        <v>187</v>
      </c>
      <c r="FLD1356" s="84">
        <v>660</v>
      </c>
      <c r="FLG1356" s="84" t="s">
        <v>187</v>
      </c>
      <c r="FLT1356" s="84">
        <v>660</v>
      </c>
      <c r="FLW1356" s="84" t="s">
        <v>187</v>
      </c>
      <c r="FMJ1356" s="84">
        <v>660</v>
      </c>
      <c r="FMM1356" s="84" t="s">
        <v>187</v>
      </c>
      <c r="FMZ1356" s="84">
        <v>660</v>
      </c>
      <c r="FNC1356" s="84" t="s">
        <v>187</v>
      </c>
      <c r="FNP1356" s="84">
        <v>660</v>
      </c>
      <c r="FNS1356" s="84" t="s">
        <v>187</v>
      </c>
      <c r="FOF1356" s="84">
        <v>660</v>
      </c>
      <c r="FOI1356" s="84" t="s">
        <v>187</v>
      </c>
      <c r="FOV1356" s="84">
        <v>660</v>
      </c>
      <c r="FOY1356" s="84" t="s">
        <v>187</v>
      </c>
      <c r="FPL1356" s="84">
        <v>660</v>
      </c>
      <c r="FPO1356" s="84" t="s">
        <v>187</v>
      </c>
      <c r="FQB1356" s="84">
        <v>660</v>
      </c>
      <c r="FQE1356" s="84" t="s">
        <v>187</v>
      </c>
      <c r="FQR1356" s="84">
        <v>660</v>
      </c>
      <c r="FQU1356" s="84" t="s">
        <v>187</v>
      </c>
      <c r="FRH1356" s="84">
        <v>660</v>
      </c>
      <c r="FRK1356" s="84" t="s">
        <v>187</v>
      </c>
      <c r="FRX1356" s="84">
        <v>660</v>
      </c>
      <c r="FSA1356" s="84" t="s">
        <v>187</v>
      </c>
      <c r="FSN1356" s="84">
        <v>660</v>
      </c>
      <c r="FSQ1356" s="84" t="s">
        <v>187</v>
      </c>
      <c r="FTD1356" s="84">
        <v>660</v>
      </c>
      <c r="FTG1356" s="84" t="s">
        <v>187</v>
      </c>
      <c r="FTT1356" s="84">
        <v>660</v>
      </c>
      <c r="FTW1356" s="84" t="s">
        <v>187</v>
      </c>
      <c r="FUJ1356" s="84">
        <v>660</v>
      </c>
      <c r="FUM1356" s="84" t="s">
        <v>187</v>
      </c>
      <c r="FUZ1356" s="84">
        <v>660</v>
      </c>
      <c r="FVC1356" s="84" t="s">
        <v>187</v>
      </c>
      <c r="FVP1356" s="84">
        <v>660</v>
      </c>
      <c r="FVS1356" s="84" t="s">
        <v>187</v>
      </c>
      <c r="FWF1356" s="84">
        <v>660</v>
      </c>
      <c r="FWI1356" s="84" t="s">
        <v>187</v>
      </c>
      <c r="FWV1356" s="84">
        <v>660</v>
      </c>
      <c r="FWY1356" s="84" t="s">
        <v>187</v>
      </c>
      <c r="FXL1356" s="84">
        <v>660</v>
      </c>
      <c r="FXO1356" s="84" t="s">
        <v>187</v>
      </c>
      <c r="FYB1356" s="84">
        <v>660</v>
      </c>
      <c r="FYE1356" s="84" t="s">
        <v>187</v>
      </c>
      <c r="FYR1356" s="84">
        <v>660</v>
      </c>
      <c r="FYU1356" s="84" t="s">
        <v>187</v>
      </c>
      <c r="FZH1356" s="84">
        <v>660</v>
      </c>
      <c r="FZK1356" s="84" t="s">
        <v>187</v>
      </c>
      <c r="FZX1356" s="84">
        <v>660</v>
      </c>
      <c r="GAA1356" s="84" t="s">
        <v>187</v>
      </c>
      <c r="GAN1356" s="84">
        <v>660</v>
      </c>
      <c r="GAQ1356" s="84" t="s">
        <v>187</v>
      </c>
      <c r="GBD1356" s="84">
        <v>660</v>
      </c>
      <c r="GBG1356" s="84" t="s">
        <v>187</v>
      </c>
      <c r="GBT1356" s="84">
        <v>660</v>
      </c>
      <c r="GBW1356" s="84" t="s">
        <v>187</v>
      </c>
      <c r="GCJ1356" s="84">
        <v>660</v>
      </c>
      <c r="GCM1356" s="84" t="s">
        <v>187</v>
      </c>
      <c r="GCZ1356" s="84">
        <v>660</v>
      </c>
      <c r="GDC1356" s="84" t="s">
        <v>187</v>
      </c>
      <c r="GDP1356" s="84">
        <v>660</v>
      </c>
      <c r="GDS1356" s="84" t="s">
        <v>187</v>
      </c>
      <c r="GEF1356" s="84">
        <v>660</v>
      </c>
      <c r="GEI1356" s="84" t="s">
        <v>187</v>
      </c>
      <c r="GEV1356" s="84">
        <v>660</v>
      </c>
      <c r="GEY1356" s="84" t="s">
        <v>187</v>
      </c>
      <c r="GFL1356" s="84">
        <v>660</v>
      </c>
      <c r="GFO1356" s="84" t="s">
        <v>187</v>
      </c>
      <c r="GGB1356" s="84">
        <v>660</v>
      </c>
      <c r="GGE1356" s="84" t="s">
        <v>187</v>
      </c>
      <c r="GGR1356" s="84">
        <v>660</v>
      </c>
      <c r="GGU1356" s="84" t="s">
        <v>187</v>
      </c>
      <c r="GHH1356" s="84">
        <v>660</v>
      </c>
      <c r="GHK1356" s="84" t="s">
        <v>187</v>
      </c>
      <c r="GHX1356" s="84">
        <v>660</v>
      </c>
      <c r="GIA1356" s="84" t="s">
        <v>187</v>
      </c>
      <c r="GIN1356" s="84">
        <v>660</v>
      </c>
      <c r="GIQ1356" s="84" t="s">
        <v>187</v>
      </c>
      <c r="GJD1356" s="84">
        <v>660</v>
      </c>
      <c r="GJG1356" s="84" t="s">
        <v>187</v>
      </c>
      <c r="GJT1356" s="84">
        <v>660</v>
      </c>
      <c r="GJW1356" s="84" t="s">
        <v>187</v>
      </c>
      <c r="GKJ1356" s="84">
        <v>660</v>
      </c>
      <c r="GKM1356" s="84" t="s">
        <v>187</v>
      </c>
      <c r="GKZ1356" s="84">
        <v>660</v>
      </c>
      <c r="GLC1356" s="84" t="s">
        <v>187</v>
      </c>
      <c r="GLP1356" s="84">
        <v>660</v>
      </c>
      <c r="GLS1356" s="84" t="s">
        <v>187</v>
      </c>
      <c r="GMF1356" s="84">
        <v>660</v>
      </c>
      <c r="GMI1356" s="84" t="s">
        <v>187</v>
      </c>
      <c r="GMV1356" s="84">
        <v>660</v>
      </c>
      <c r="GMY1356" s="84" t="s">
        <v>187</v>
      </c>
      <c r="GNL1356" s="84">
        <v>660</v>
      </c>
      <c r="GNO1356" s="84" t="s">
        <v>187</v>
      </c>
      <c r="GOB1356" s="84">
        <v>660</v>
      </c>
      <c r="GOE1356" s="84" t="s">
        <v>187</v>
      </c>
      <c r="GOR1356" s="84">
        <v>660</v>
      </c>
      <c r="GOU1356" s="84" t="s">
        <v>187</v>
      </c>
      <c r="GPH1356" s="84">
        <v>660</v>
      </c>
      <c r="GPK1356" s="84" t="s">
        <v>187</v>
      </c>
      <c r="GPX1356" s="84">
        <v>660</v>
      </c>
      <c r="GQA1356" s="84" t="s">
        <v>187</v>
      </c>
      <c r="GQN1356" s="84">
        <v>660</v>
      </c>
      <c r="GQQ1356" s="84" t="s">
        <v>187</v>
      </c>
      <c r="GRD1356" s="84">
        <v>660</v>
      </c>
      <c r="GRG1356" s="84" t="s">
        <v>187</v>
      </c>
      <c r="GRT1356" s="84">
        <v>660</v>
      </c>
      <c r="GRW1356" s="84" t="s">
        <v>187</v>
      </c>
      <c r="GSJ1356" s="84">
        <v>660</v>
      </c>
      <c r="GSM1356" s="84" t="s">
        <v>187</v>
      </c>
      <c r="GSZ1356" s="84">
        <v>660</v>
      </c>
      <c r="GTC1356" s="84" t="s">
        <v>187</v>
      </c>
      <c r="GTP1356" s="84">
        <v>660</v>
      </c>
      <c r="GTS1356" s="84" t="s">
        <v>187</v>
      </c>
      <c r="GUF1356" s="84">
        <v>660</v>
      </c>
      <c r="GUI1356" s="84" t="s">
        <v>187</v>
      </c>
      <c r="GUV1356" s="84">
        <v>660</v>
      </c>
      <c r="GUY1356" s="84" t="s">
        <v>187</v>
      </c>
      <c r="GVL1356" s="84">
        <v>660</v>
      </c>
      <c r="GVO1356" s="84" t="s">
        <v>187</v>
      </c>
      <c r="GWB1356" s="84">
        <v>660</v>
      </c>
      <c r="GWE1356" s="84" t="s">
        <v>187</v>
      </c>
      <c r="GWR1356" s="84">
        <v>660</v>
      </c>
      <c r="GWU1356" s="84" t="s">
        <v>187</v>
      </c>
      <c r="GXH1356" s="84">
        <v>660</v>
      </c>
      <c r="GXK1356" s="84" t="s">
        <v>187</v>
      </c>
      <c r="GXX1356" s="84">
        <v>660</v>
      </c>
      <c r="GYA1356" s="84" t="s">
        <v>187</v>
      </c>
      <c r="GYN1356" s="84">
        <v>660</v>
      </c>
      <c r="GYQ1356" s="84" t="s">
        <v>187</v>
      </c>
      <c r="GZD1356" s="84">
        <v>660</v>
      </c>
      <c r="GZG1356" s="84" t="s">
        <v>187</v>
      </c>
      <c r="GZT1356" s="84">
        <v>660</v>
      </c>
      <c r="GZW1356" s="84" t="s">
        <v>187</v>
      </c>
      <c r="HAJ1356" s="84">
        <v>660</v>
      </c>
      <c r="HAM1356" s="84" t="s">
        <v>187</v>
      </c>
      <c r="HAZ1356" s="84">
        <v>660</v>
      </c>
      <c r="HBC1356" s="84" t="s">
        <v>187</v>
      </c>
      <c r="HBP1356" s="84">
        <v>660</v>
      </c>
      <c r="HBS1356" s="84" t="s">
        <v>187</v>
      </c>
      <c r="HCF1356" s="84">
        <v>660</v>
      </c>
      <c r="HCI1356" s="84" t="s">
        <v>187</v>
      </c>
      <c r="HCV1356" s="84">
        <v>660</v>
      </c>
      <c r="HCY1356" s="84" t="s">
        <v>187</v>
      </c>
      <c r="HDL1356" s="84">
        <v>660</v>
      </c>
      <c r="HDO1356" s="84" t="s">
        <v>187</v>
      </c>
      <c r="HEB1356" s="84">
        <v>660</v>
      </c>
      <c r="HEE1356" s="84" t="s">
        <v>187</v>
      </c>
      <c r="HER1356" s="84">
        <v>660</v>
      </c>
      <c r="HEU1356" s="84" t="s">
        <v>187</v>
      </c>
      <c r="HFH1356" s="84">
        <v>660</v>
      </c>
      <c r="HFK1356" s="84" t="s">
        <v>187</v>
      </c>
      <c r="HFX1356" s="84">
        <v>660</v>
      </c>
      <c r="HGA1356" s="84" t="s">
        <v>187</v>
      </c>
      <c r="HGN1356" s="84">
        <v>660</v>
      </c>
      <c r="HGQ1356" s="84" t="s">
        <v>187</v>
      </c>
      <c r="HHD1356" s="84">
        <v>660</v>
      </c>
      <c r="HHG1356" s="84" t="s">
        <v>187</v>
      </c>
      <c r="HHT1356" s="84">
        <v>660</v>
      </c>
      <c r="HHW1356" s="84" t="s">
        <v>187</v>
      </c>
      <c r="HIJ1356" s="84">
        <v>660</v>
      </c>
      <c r="HIM1356" s="84" t="s">
        <v>187</v>
      </c>
      <c r="HIZ1356" s="84">
        <v>660</v>
      </c>
      <c r="HJC1356" s="84" t="s">
        <v>187</v>
      </c>
      <c r="HJP1356" s="84">
        <v>660</v>
      </c>
      <c r="HJS1356" s="84" t="s">
        <v>187</v>
      </c>
      <c r="HKF1356" s="84">
        <v>660</v>
      </c>
      <c r="HKI1356" s="84" t="s">
        <v>187</v>
      </c>
      <c r="HKV1356" s="84">
        <v>660</v>
      </c>
      <c r="HKY1356" s="84" t="s">
        <v>187</v>
      </c>
      <c r="HLL1356" s="84">
        <v>660</v>
      </c>
      <c r="HLO1356" s="84" t="s">
        <v>187</v>
      </c>
      <c r="HMB1356" s="84">
        <v>660</v>
      </c>
      <c r="HME1356" s="84" t="s">
        <v>187</v>
      </c>
      <c r="HMR1356" s="84">
        <v>660</v>
      </c>
      <c r="HMU1356" s="84" t="s">
        <v>187</v>
      </c>
      <c r="HNH1356" s="84">
        <v>660</v>
      </c>
      <c r="HNK1356" s="84" t="s">
        <v>187</v>
      </c>
      <c r="HNX1356" s="84">
        <v>660</v>
      </c>
      <c r="HOA1356" s="84" t="s">
        <v>187</v>
      </c>
      <c r="HON1356" s="84">
        <v>660</v>
      </c>
      <c r="HOQ1356" s="84" t="s">
        <v>187</v>
      </c>
      <c r="HPD1356" s="84">
        <v>660</v>
      </c>
      <c r="HPG1356" s="84" t="s">
        <v>187</v>
      </c>
      <c r="HPT1356" s="84">
        <v>660</v>
      </c>
      <c r="HPW1356" s="84" t="s">
        <v>187</v>
      </c>
      <c r="HQJ1356" s="84">
        <v>660</v>
      </c>
      <c r="HQM1356" s="84" t="s">
        <v>187</v>
      </c>
      <c r="HQZ1356" s="84">
        <v>660</v>
      </c>
      <c r="HRC1356" s="84" t="s">
        <v>187</v>
      </c>
      <c r="HRP1356" s="84">
        <v>660</v>
      </c>
      <c r="HRS1356" s="84" t="s">
        <v>187</v>
      </c>
      <c r="HSF1356" s="84">
        <v>660</v>
      </c>
      <c r="HSI1356" s="84" t="s">
        <v>187</v>
      </c>
      <c r="HSV1356" s="84">
        <v>660</v>
      </c>
      <c r="HSY1356" s="84" t="s">
        <v>187</v>
      </c>
      <c r="HTL1356" s="84">
        <v>660</v>
      </c>
      <c r="HTO1356" s="84" t="s">
        <v>187</v>
      </c>
      <c r="HUB1356" s="84">
        <v>660</v>
      </c>
      <c r="HUE1356" s="84" t="s">
        <v>187</v>
      </c>
      <c r="HUR1356" s="84">
        <v>660</v>
      </c>
      <c r="HUU1356" s="84" t="s">
        <v>187</v>
      </c>
      <c r="HVH1356" s="84">
        <v>660</v>
      </c>
      <c r="HVK1356" s="84" t="s">
        <v>187</v>
      </c>
      <c r="HVX1356" s="84">
        <v>660</v>
      </c>
      <c r="HWA1356" s="84" t="s">
        <v>187</v>
      </c>
      <c r="HWN1356" s="84">
        <v>660</v>
      </c>
      <c r="HWQ1356" s="84" t="s">
        <v>187</v>
      </c>
      <c r="HXD1356" s="84">
        <v>660</v>
      </c>
      <c r="HXG1356" s="84" t="s">
        <v>187</v>
      </c>
      <c r="HXT1356" s="84">
        <v>660</v>
      </c>
      <c r="HXW1356" s="84" t="s">
        <v>187</v>
      </c>
      <c r="HYJ1356" s="84">
        <v>660</v>
      </c>
      <c r="HYM1356" s="84" t="s">
        <v>187</v>
      </c>
      <c r="HYZ1356" s="84">
        <v>660</v>
      </c>
      <c r="HZC1356" s="84" t="s">
        <v>187</v>
      </c>
      <c r="HZP1356" s="84">
        <v>660</v>
      </c>
      <c r="HZS1356" s="84" t="s">
        <v>187</v>
      </c>
      <c r="IAF1356" s="84">
        <v>660</v>
      </c>
      <c r="IAI1356" s="84" t="s">
        <v>187</v>
      </c>
      <c r="IAV1356" s="84">
        <v>660</v>
      </c>
      <c r="IAY1356" s="84" t="s">
        <v>187</v>
      </c>
      <c r="IBL1356" s="84">
        <v>660</v>
      </c>
      <c r="IBO1356" s="84" t="s">
        <v>187</v>
      </c>
      <c r="ICB1356" s="84">
        <v>660</v>
      </c>
      <c r="ICE1356" s="84" t="s">
        <v>187</v>
      </c>
      <c r="ICR1356" s="84">
        <v>660</v>
      </c>
      <c r="ICU1356" s="84" t="s">
        <v>187</v>
      </c>
      <c r="IDH1356" s="84">
        <v>660</v>
      </c>
      <c r="IDK1356" s="84" t="s">
        <v>187</v>
      </c>
      <c r="IDX1356" s="84">
        <v>660</v>
      </c>
      <c r="IEA1356" s="84" t="s">
        <v>187</v>
      </c>
      <c r="IEN1356" s="84">
        <v>660</v>
      </c>
      <c r="IEQ1356" s="84" t="s">
        <v>187</v>
      </c>
      <c r="IFD1356" s="84">
        <v>660</v>
      </c>
      <c r="IFG1356" s="84" t="s">
        <v>187</v>
      </c>
      <c r="IFT1356" s="84">
        <v>660</v>
      </c>
      <c r="IFW1356" s="84" t="s">
        <v>187</v>
      </c>
      <c r="IGJ1356" s="84">
        <v>660</v>
      </c>
      <c r="IGM1356" s="84" t="s">
        <v>187</v>
      </c>
      <c r="IGZ1356" s="84">
        <v>660</v>
      </c>
      <c r="IHC1356" s="84" t="s">
        <v>187</v>
      </c>
      <c r="IHP1356" s="84">
        <v>660</v>
      </c>
      <c r="IHS1356" s="84" t="s">
        <v>187</v>
      </c>
      <c r="IIF1356" s="84">
        <v>660</v>
      </c>
      <c r="III1356" s="84" t="s">
        <v>187</v>
      </c>
      <c r="IIV1356" s="84">
        <v>660</v>
      </c>
      <c r="IIY1356" s="84" t="s">
        <v>187</v>
      </c>
      <c r="IJL1356" s="84">
        <v>660</v>
      </c>
      <c r="IJO1356" s="84" t="s">
        <v>187</v>
      </c>
      <c r="IKB1356" s="84">
        <v>660</v>
      </c>
      <c r="IKE1356" s="84" t="s">
        <v>187</v>
      </c>
      <c r="IKR1356" s="84">
        <v>660</v>
      </c>
      <c r="IKU1356" s="84" t="s">
        <v>187</v>
      </c>
      <c r="ILH1356" s="84">
        <v>660</v>
      </c>
      <c r="ILK1356" s="84" t="s">
        <v>187</v>
      </c>
      <c r="ILX1356" s="84">
        <v>660</v>
      </c>
      <c r="IMA1356" s="84" t="s">
        <v>187</v>
      </c>
      <c r="IMN1356" s="84">
        <v>660</v>
      </c>
      <c r="IMQ1356" s="84" t="s">
        <v>187</v>
      </c>
      <c r="IND1356" s="84">
        <v>660</v>
      </c>
      <c r="ING1356" s="84" t="s">
        <v>187</v>
      </c>
      <c r="INT1356" s="84">
        <v>660</v>
      </c>
      <c r="INW1356" s="84" t="s">
        <v>187</v>
      </c>
      <c r="IOJ1356" s="84">
        <v>660</v>
      </c>
      <c r="IOM1356" s="84" t="s">
        <v>187</v>
      </c>
      <c r="IOZ1356" s="84">
        <v>660</v>
      </c>
      <c r="IPC1356" s="84" t="s">
        <v>187</v>
      </c>
      <c r="IPP1356" s="84">
        <v>660</v>
      </c>
      <c r="IPS1356" s="84" t="s">
        <v>187</v>
      </c>
      <c r="IQF1356" s="84">
        <v>660</v>
      </c>
      <c r="IQI1356" s="84" t="s">
        <v>187</v>
      </c>
      <c r="IQV1356" s="84">
        <v>660</v>
      </c>
      <c r="IQY1356" s="84" t="s">
        <v>187</v>
      </c>
      <c r="IRL1356" s="84">
        <v>660</v>
      </c>
      <c r="IRO1356" s="84" t="s">
        <v>187</v>
      </c>
      <c r="ISB1356" s="84">
        <v>660</v>
      </c>
      <c r="ISE1356" s="84" t="s">
        <v>187</v>
      </c>
      <c r="ISR1356" s="84">
        <v>660</v>
      </c>
      <c r="ISU1356" s="84" t="s">
        <v>187</v>
      </c>
      <c r="ITH1356" s="84">
        <v>660</v>
      </c>
      <c r="ITK1356" s="84" t="s">
        <v>187</v>
      </c>
      <c r="ITX1356" s="84">
        <v>660</v>
      </c>
      <c r="IUA1356" s="84" t="s">
        <v>187</v>
      </c>
      <c r="IUN1356" s="84">
        <v>660</v>
      </c>
      <c r="IUQ1356" s="84" t="s">
        <v>187</v>
      </c>
      <c r="IVD1356" s="84">
        <v>660</v>
      </c>
      <c r="IVG1356" s="84" t="s">
        <v>187</v>
      </c>
      <c r="IVT1356" s="84">
        <v>660</v>
      </c>
      <c r="IVW1356" s="84" t="s">
        <v>187</v>
      </c>
      <c r="IWJ1356" s="84">
        <v>660</v>
      </c>
      <c r="IWM1356" s="84" t="s">
        <v>187</v>
      </c>
      <c r="IWZ1356" s="84">
        <v>660</v>
      </c>
      <c r="IXC1356" s="84" t="s">
        <v>187</v>
      </c>
      <c r="IXP1356" s="84">
        <v>660</v>
      </c>
      <c r="IXS1356" s="84" t="s">
        <v>187</v>
      </c>
      <c r="IYF1356" s="84">
        <v>660</v>
      </c>
      <c r="IYI1356" s="84" t="s">
        <v>187</v>
      </c>
      <c r="IYV1356" s="84">
        <v>660</v>
      </c>
      <c r="IYY1356" s="84" t="s">
        <v>187</v>
      </c>
      <c r="IZL1356" s="84">
        <v>660</v>
      </c>
      <c r="IZO1356" s="84" t="s">
        <v>187</v>
      </c>
      <c r="JAB1356" s="84">
        <v>660</v>
      </c>
      <c r="JAE1356" s="84" t="s">
        <v>187</v>
      </c>
      <c r="JAR1356" s="84">
        <v>660</v>
      </c>
      <c r="JAU1356" s="84" t="s">
        <v>187</v>
      </c>
      <c r="JBH1356" s="84">
        <v>660</v>
      </c>
      <c r="JBK1356" s="84" t="s">
        <v>187</v>
      </c>
      <c r="JBX1356" s="84">
        <v>660</v>
      </c>
      <c r="JCA1356" s="84" t="s">
        <v>187</v>
      </c>
      <c r="JCN1356" s="84">
        <v>660</v>
      </c>
      <c r="JCQ1356" s="84" t="s">
        <v>187</v>
      </c>
      <c r="JDD1356" s="84">
        <v>660</v>
      </c>
      <c r="JDG1356" s="84" t="s">
        <v>187</v>
      </c>
      <c r="JDT1356" s="84">
        <v>660</v>
      </c>
      <c r="JDW1356" s="84" t="s">
        <v>187</v>
      </c>
      <c r="JEJ1356" s="84">
        <v>660</v>
      </c>
      <c r="JEM1356" s="84" t="s">
        <v>187</v>
      </c>
      <c r="JEZ1356" s="84">
        <v>660</v>
      </c>
      <c r="JFC1356" s="84" t="s">
        <v>187</v>
      </c>
      <c r="JFP1356" s="84">
        <v>660</v>
      </c>
      <c r="JFS1356" s="84" t="s">
        <v>187</v>
      </c>
      <c r="JGF1356" s="84">
        <v>660</v>
      </c>
      <c r="JGI1356" s="84" t="s">
        <v>187</v>
      </c>
      <c r="JGV1356" s="84">
        <v>660</v>
      </c>
      <c r="JGY1356" s="84" t="s">
        <v>187</v>
      </c>
      <c r="JHL1356" s="84">
        <v>660</v>
      </c>
      <c r="JHO1356" s="84" t="s">
        <v>187</v>
      </c>
      <c r="JIB1356" s="84">
        <v>660</v>
      </c>
      <c r="JIE1356" s="84" t="s">
        <v>187</v>
      </c>
      <c r="JIR1356" s="84">
        <v>660</v>
      </c>
      <c r="JIU1356" s="84" t="s">
        <v>187</v>
      </c>
      <c r="JJH1356" s="84">
        <v>660</v>
      </c>
      <c r="JJK1356" s="84" t="s">
        <v>187</v>
      </c>
      <c r="JJX1356" s="84">
        <v>660</v>
      </c>
      <c r="JKA1356" s="84" t="s">
        <v>187</v>
      </c>
      <c r="JKN1356" s="84">
        <v>660</v>
      </c>
      <c r="JKQ1356" s="84" t="s">
        <v>187</v>
      </c>
      <c r="JLD1356" s="84">
        <v>660</v>
      </c>
      <c r="JLG1356" s="84" t="s">
        <v>187</v>
      </c>
      <c r="JLT1356" s="84">
        <v>660</v>
      </c>
      <c r="JLW1356" s="84" t="s">
        <v>187</v>
      </c>
      <c r="JMJ1356" s="84">
        <v>660</v>
      </c>
      <c r="JMM1356" s="84" t="s">
        <v>187</v>
      </c>
      <c r="JMZ1356" s="84">
        <v>660</v>
      </c>
      <c r="JNC1356" s="84" t="s">
        <v>187</v>
      </c>
      <c r="JNP1356" s="84">
        <v>660</v>
      </c>
      <c r="JNS1356" s="84" t="s">
        <v>187</v>
      </c>
      <c r="JOF1356" s="84">
        <v>660</v>
      </c>
      <c r="JOI1356" s="84" t="s">
        <v>187</v>
      </c>
      <c r="JOV1356" s="84">
        <v>660</v>
      </c>
      <c r="JOY1356" s="84" t="s">
        <v>187</v>
      </c>
      <c r="JPL1356" s="84">
        <v>660</v>
      </c>
      <c r="JPO1356" s="84" t="s">
        <v>187</v>
      </c>
      <c r="JQB1356" s="84">
        <v>660</v>
      </c>
      <c r="JQE1356" s="84" t="s">
        <v>187</v>
      </c>
      <c r="JQR1356" s="84">
        <v>660</v>
      </c>
      <c r="JQU1356" s="84" t="s">
        <v>187</v>
      </c>
      <c r="JRH1356" s="84">
        <v>660</v>
      </c>
      <c r="JRK1356" s="84" t="s">
        <v>187</v>
      </c>
      <c r="JRX1356" s="84">
        <v>660</v>
      </c>
      <c r="JSA1356" s="84" t="s">
        <v>187</v>
      </c>
      <c r="JSN1356" s="84">
        <v>660</v>
      </c>
      <c r="JSQ1356" s="84" t="s">
        <v>187</v>
      </c>
      <c r="JTD1356" s="84">
        <v>660</v>
      </c>
      <c r="JTG1356" s="84" t="s">
        <v>187</v>
      </c>
      <c r="JTT1356" s="84">
        <v>660</v>
      </c>
      <c r="JTW1356" s="84" t="s">
        <v>187</v>
      </c>
      <c r="JUJ1356" s="84">
        <v>660</v>
      </c>
      <c r="JUM1356" s="84" t="s">
        <v>187</v>
      </c>
      <c r="JUZ1356" s="84">
        <v>660</v>
      </c>
      <c r="JVC1356" s="84" t="s">
        <v>187</v>
      </c>
      <c r="JVP1356" s="84">
        <v>660</v>
      </c>
      <c r="JVS1356" s="84" t="s">
        <v>187</v>
      </c>
      <c r="JWF1356" s="84">
        <v>660</v>
      </c>
      <c r="JWI1356" s="84" t="s">
        <v>187</v>
      </c>
      <c r="JWV1356" s="84">
        <v>660</v>
      </c>
      <c r="JWY1356" s="84" t="s">
        <v>187</v>
      </c>
      <c r="JXL1356" s="84">
        <v>660</v>
      </c>
      <c r="JXO1356" s="84" t="s">
        <v>187</v>
      </c>
      <c r="JYB1356" s="84">
        <v>660</v>
      </c>
      <c r="JYE1356" s="84" t="s">
        <v>187</v>
      </c>
      <c r="JYR1356" s="84">
        <v>660</v>
      </c>
      <c r="JYU1356" s="84" t="s">
        <v>187</v>
      </c>
      <c r="JZH1356" s="84">
        <v>660</v>
      </c>
      <c r="JZK1356" s="84" t="s">
        <v>187</v>
      </c>
      <c r="JZX1356" s="84">
        <v>660</v>
      </c>
      <c r="KAA1356" s="84" t="s">
        <v>187</v>
      </c>
      <c r="KAN1356" s="84">
        <v>660</v>
      </c>
      <c r="KAQ1356" s="84" t="s">
        <v>187</v>
      </c>
      <c r="KBD1356" s="84">
        <v>660</v>
      </c>
      <c r="KBG1356" s="84" t="s">
        <v>187</v>
      </c>
      <c r="KBT1356" s="84">
        <v>660</v>
      </c>
      <c r="KBW1356" s="84" t="s">
        <v>187</v>
      </c>
      <c r="KCJ1356" s="84">
        <v>660</v>
      </c>
      <c r="KCM1356" s="84" t="s">
        <v>187</v>
      </c>
      <c r="KCZ1356" s="84">
        <v>660</v>
      </c>
      <c r="KDC1356" s="84" t="s">
        <v>187</v>
      </c>
      <c r="KDP1356" s="84">
        <v>660</v>
      </c>
      <c r="KDS1356" s="84" t="s">
        <v>187</v>
      </c>
      <c r="KEF1356" s="84">
        <v>660</v>
      </c>
      <c r="KEI1356" s="84" t="s">
        <v>187</v>
      </c>
      <c r="KEV1356" s="84">
        <v>660</v>
      </c>
      <c r="KEY1356" s="84" t="s">
        <v>187</v>
      </c>
      <c r="KFL1356" s="84">
        <v>660</v>
      </c>
      <c r="KFO1356" s="84" t="s">
        <v>187</v>
      </c>
      <c r="KGB1356" s="84">
        <v>660</v>
      </c>
      <c r="KGE1356" s="84" t="s">
        <v>187</v>
      </c>
      <c r="KGR1356" s="84">
        <v>660</v>
      </c>
      <c r="KGU1356" s="84" t="s">
        <v>187</v>
      </c>
      <c r="KHH1356" s="84">
        <v>660</v>
      </c>
      <c r="KHK1356" s="84" t="s">
        <v>187</v>
      </c>
      <c r="KHX1356" s="84">
        <v>660</v>
      </c>
      <c r="KIA1356" s="84" t="s">
        <v>187</v>
      </c>
      <c r="KIN1356" s="84">
        <v>660</v>
      </c>
      <c r="KIQ1356" s="84" t="s">
        <v>187</v>
      </c>
      <c r="KJD1356" s="84">
        <v>660</v>
      </c>
      <c r="KJG1356" s="84" t="s">
        <v>187</v>
      </c>
      <c r="KJT1356" s="84">
        <v>660</v>
      </c>
      <c r="KJW1356" s="84" t="s">
        <v>187</v>
      </c>
      <c r="KKJ1356" s="84">
        <v>660</v>
      </c>
      <c r="KKM1356" s="84" t="s">
        <v>187</v>
      </c>
      <c r="KKZ1356" s="84">
        <v>660</v>
      </c>
      <c r="KLC1356" s="84" t="s">
        <v>187</v>
      </c>
      <c r="KLP1356" s="84">
        <v>660</v>
      </c>
      <c r="KLS1356" s="84" t="s">
        <v>187</v>
      </c>
      <c r="KMF1356" s="84">
        <v>660</v>
      </c>
      <c r="KMI1356" s="84" t="s">
        <v>187</v>
      </c>
      <c r="KMV1356" s="84">
        <v>660</v>
      </c>
      <c r="KMY1356" s="84" t="s">
        <v>187</v>
      </c>
      <c r="KNL1356" s="84">
        <v>660</v>
      </c>
      <c r="KNO1356" s="84" t="s">
        <v>187</v>
      </c>
      <c r="KOB1356" s="84">
        <v>660</v>
      </c>
      <c r="KOE1356" s="84" t="s">
        <v>187</v>
      </c>
      <c r="KOR1356" s="84">
        <v>660</v>
      </c>
      <c r="KOU1356" s="84" t="s">
        <v>187</v>
      </c>
      <c r="KPH1356" s="84">
        <v>660</v>
      </c>
      <c r="KPK1356" s="84" t="s">
        <v>187</v>
      </c>
      <c r="KPX1356" s="84">
        <v>660</v>
      </c>
      <c r="KQA1356" s="84" t="s">
        <v>187</v>
      </c>
      <c r="KQN1356" s="84">
        <v>660</v>
      </c>
      <c r="KQQ1356" s="84" t="s">
        <v>187</v>
      </c>
      <c r="KRD1356" s="84">
        <v>660</v>
      </c>
      <c r="KRG1356" s="84" t="s">
        <v>187</v>
      </c>
      <c r="KRT1356" s="84">
        <v>660</v>
      </c>
      <c r="KRW1356" s="84" t="s">
        <v>187</v>
      </c>
      <c r="KSJ1356" s="84">
        <v>660</v>
      </c>
      <c r="KSM1356" s="84" t="s">
        <v>187</v>
      </c>
      <c r="KSZ1356" s="84">
        <v>660</v>
      </c>
      <c r="KTC1356" s="84" t="s">
        <v>187</v>
      </c>
      <c r="KTP1356" s="84">
        <v>660</v>
      </c>
      <c r="KTS1356" s="84" t="s">
        <v>187</v>
      </c>
      <c r="KUF1356" s="84">
        <v>660</v>
      </c>
      <c r="KUI1356" s="84" t="s">
        <v>187</v>
      </c>
      <c r="KUV1356" s="84">
        <v>660</v>
      </c>
      <c r="KUY1356" s="84" t="s">
        <v>187</v>
      </c>
      <c r="KVL1356" s="84">
        <v>660</v>
      </c>
      <c r="KVO1356" s="84" t="s">
        <v>187</v>
      </c>
      <c r="KWB1356" s="84">
        <v>660</v>
      </c>
      <c r="KWE1356" s="84" t="s">
        <v>187</v>
      </c>
      <c r="KWR1356" s="84">
        <v>660</v>
      </c>
      <c r="KWU1356" s="84" t="s">
        <v>187</v>
      </c>
      <c r="KXH1356" s="84">
        <v>660</v>
      </c>
      <c r="KXK1356" s="84" t="s">
        <v>187</v>
      </c>
      <c r="KXX1356" s="84">
        <v>660</v>
      </c>
      <c r="KYA1356" s="84" t="s">
        <v>187</v>
      </c>
      <c r="KYN1356" s="84">
        <v>660</v>
      </c>
      <c r="KYQ1356" s="84" t="s">
        <v>187</v>
      </c>
      <c r="KZD1356" s="84">
        <v>660</v>
      </c>
      <c r="KZG1356" s="84" t="s">
        <v>187</v>
      </c>
      <c r="KZT1356" s="84">
        <v>660</v>
      </c>
      <c r="KZW1356" s="84" t="s">
        <v>187</v>
      </c>
      <c r="LAJ1356" s="84">
        <v>660</v>
      </c>
      <c r="LAM1356" s="84" t="s">
        <v>187</v>
      </c>
      <c r="LAZ1356" s="84">
        <v>660</v>
      </c>
      <c r="LBC1356" s="84" t="s">
        <v>187</v>
      </c>
      <c r="LBP1356" s="84">
        <v>660</v>
      </c>
      <c r="LBS1356" s="84" t="s">
        <v>187</v>
      </c>
      <c r="LCF1356" s="84">
        <v>660</v>
      </c>
      <c r="LCI1356" s="84" t="s">
        <v>187</v>
      </c>
      <c r="LCV1356" s="84">
        <v>660</v>
      </c>
      <c r="LCY1356" s="84" t="s">
        <v>187</v>
      </c>
      <c r="LDL1356" s="84">
        <v>660</v>
      </c>
      <c r="LDO1356" s="84" t="s">
        <v>187</v>
      </c>
      <c r="LEB1356" s="84">
        <v>660</v>
      </c>
      <c r="LEE1356" s="84" t="s">
        <v>187</v>
      </c>
      <c r="LER1356" s="84">
        <v>660</v>
      </c>
      <c r="LEU1356" s="84" t="s">
        <v>187</v>
      </c>
      <c r="LFH1356" s="84">
        <v>660</v>
      </c>
      <c r="LFK1356" s="84" t="s">
        <v>187</v>
      </c>
      <c r="LFX1356" s="84">
        <v>660</v>
      </c>
      <c r="LGA1356" s="84" t="s">
        <v>187</v>
      </c>
      <c r="LGN1356" s="84">
        <v>660</v>
      </c>
      <c r="LGQ1356" s="84" t="s">
        <v>187</v>
      </c>
      <c r="LHD1356" s="84">
        <v>660</v>
      </c>
      <c r="LHG1356" s="84" t="s">
        <v>187</v>
      </c>
      <c r="LHT1356" s="84">
        <v>660</v>
      </c>
      <c r="LHW1356" s="84" t="s">
        <v>187</v>
      </c>
      <c r="LIJ1356" s="84">
        <v>660</v>
      </c>
      <c r="LIM1356" s="84" t="s">
        <v>187</v>
      </c>
      <c r="LIZ1356" s="84">
        <v>660</v>
      </c>
      <c r="LJC1356" s="84" t="s">
        <v>187</v>
      </c>
      <c r="LJP1356" s="84">
        <v>660</v>
      </c>
      <c r="LJS1356" s="84" t="s">
        <v>187</v>
      </c>
      <c r="LKF1356" s="84">
        <v>660</v>
      </c>
      <c r="LKI1356" s="84" t="s">
        <v>187</v>
      </c>
      <c r="LKV1356" s="84">
        <v>660</v>
      </c>
      <c r="LKY1356" s="84" t="s">
        <v>187</v>
      </c>
      <c r="LLL1356" s="84">
        <v>660</v>
      </c>
      <c r="LLO1356" s="84" t="s">
        <v>187</v>
      </c>
      <c r="LMB1356" s="84">
        <v>660</v>
      </c>
      <c r="LME1356" s="84" t="s">
        <v>187</v>
      </c>
      <c r="LMR1356" s="84">
        <v>660</v>
      </c>
      <c r="LMU1356" s="84" t="s">
        <v>187</v>
      </c>
      <c r="LNH1356" s="84">
        <v>660</v>
      </c>
      <c r="LNK1356" s="84" t="s">
        <v>187</v>
      </c>
      <c r="LNX1356" s="84">
        <v>660</v>
      </c>
      <c r="LOA1356" s="84" t="s">
        <v>187</v>
      </c>
      <c r="LON1356" s="84">
        <v>660</v>
      </c>
      <c r="LOQ1356" s="84" t="s">
        <v>187</v>
      </c>
      <c r="LPD1356" s="84">
        <v>660</v>
      </c>
      <c r="LPG1356" s="84" t="s">
        <v>187</v>
      </c>
      <c r="LPT1356" s="84">
        <v>660</v>
      </c>
      <c r="LPW1356" s="84" t="s">
        <v>187</v>
      </c>
      <c r="LQJ1356" s="84">
        <v>660</v>
      </c>
      <c r="LQM1356" s="84" t="s">
        <v>187</v>
      </c>
      <c r="LQZ1356" s="84">
        <v>660</v>
      </c>
      <c r="LRC1356" s="84" t="s">
        <v>187</v>
      </c>
      <c r="LRP1356" s="84">
        <v>660</v>
      </c>
      <c r="LRS1356" s="84" t="s">
        <v>187</v>
      </c>
      <c r="LSF1356" s="84">
        <v>660</v>
      </c>
      <c r="LSI1356" s="84" t="s">
        <v>187</v>
      </c>
      <c r="LSV1356" s="84">
        <v>660</v>
      </c>
      <c r="LSY1356" s="84" t="s">
        <v>187</v>
      </c>
      <c r="LTL1356" s="84">
        <v>660</v>
      </c>
      <c r="LTO1356" s="84" t="s">
        <v>187</v>
      </c>
      <c r="LUB1356" s="84">
        <v>660</v>
      </c>
      <c r="LUE1356" s="84" t="s">
        <v>187</v>
      </c>
      <c r="LUR1356" s="84">
        <v>660</v>
      </c>
      <c r="LUU1356" s="84" t="s">
        <v>187</v>
      </c>
      <c r="LVH1356" s="84">
        <v>660</v>
      </c>
      <c r="LVK1356" s="84" t="s">
        <v>187</v>
      </c>
      <c r="LVX1356" s="84">
        <v>660</v>
      </c>
      <c r="LWA1356" s="84" t="s">
        <v>187</v>
      </c>
      <c r="LWN1356" s="84">
        <v>660</v>
      </c>
      <c r="LWQ1356" s="84" t="s">
        <v>187</v>
      </c>
      <c r="LXD1356" s="84">
        <v>660</v>
      </c>
      <c r="LXG1356" s="84" t="s">
        <v>187</v>
      </c>
      <c r="LXT1356" s="84">
        <v>660</v>
      </c>
      <c r="LXW1356" s="84" t="s">
        <v>187</v>
      </c>
      <c r="LYJ1356" s="84">
        <v>660</v>
      </c>
      <c r="LYM1356" s="84" t="s">
        <v>187</v>
      </c>
      <c r="LYZ1356" s="84">
        <v>660</v>
      </c>
      <c r="LZC1356" s="84" t="s">
        <v>187</v>
      </c>
      <c r="LZP1356" s="84">
        <v>660</v>
      </c>
      <c r="LZS1356" s="84" t="s">
        <v>187</v>
      </c>
      <c r="MAF1356" s="84">
        <v>660</v>
      </c>
      <c r="MAI1356" s="84" t="s">
        <v>187</v>
      </c>
      <c r="MAV1356" s="84">
        <v>660</v>
      </c>
      <c r="MAY1356" s="84" t="s">
        <v>187</v>
      </c>
      <c r="MBL1356" s="84">
        <v>660</v>
      </c>
      <c r="MBO1356" s="84" t="s">
        <v>187</v>
      </c>
      <c r="MCB1356" s="84">
        <v>660</v>
      </c>
      <c r="MCE1356" s="84" t="s">
        <v>187</v>
      </c>
      <c r="MCR1356" s="84">
        <v>660</v>
      </c>
      <c r="MCU1356" s="84" t="s">
        <v>187</v>
      </c>
      <c r="MDH1356" s="84">
        <v>660</v>
      </c>
      <c r="MDK1356" s="84" t="s">
        <v>187</v>
      </c>
      <c r="MDX1356" s="84">
        <v>660</v>
      </c>
      <c r="MEA1356" s="84" t="s">
        <v>187</v>
      </c>
      <c r="MEN1356" s="84">
        <v>660</v>
      </c>
      <c r="MEQ1356" s="84" t="s">
        <v>187</v>
      </c>
      <c r="MFD1356" s="84">
        <v>660</v>
      </c>
      <c r="MFG1356" s="84" t="s">
        <v>187</v>
      </c>
      <c r="MFT1356" s="84">
        <v>660</v>
      </c>
      <c r="MFW1356" s="84" t="s">
        <v>187</v>
      </c>
      <c r="MGJ1356" s="84">
        <v>660</v>
      </c>
      <c r="MGM1356" s="84" t="s">
        <v>187</v>
      </c>
      <c r="MGZ1356" s="84">
        <v>660</v>
      </c>
      <c r="MHC1356" s="84" t="s">
        <v>187</v>
      </c>
      <c r="MHP1356" s="84">
        <v>660</v>
      </c>
      <c r="MHS1356" s="84" t="s">
        <v>187</v>
      </c>
      <c r="MIF1356" s="84">
        <v>660</v>
      </c>
      <c r="MII1356" s="84" t="s">
        <v>187</v>
      </c>
      <c r="MIV1356" s="84">
        <v>660</v>
      </c>
      <c r="MIY1356" s="84" t="s">
        <v>187</v>
      </c>
      <c r="MJL1356" s="84">
        <v>660</v>
      </c>
      <c r="MJO1356" s="84" t="s">
        <v>187</v>
      </c>
      <c r="MKB1356" s="84">
        <v>660</v>
      </c>
      <c r="MKE1356" s="84" t="s">
        <v>187</v>
      </c>
      <c r="MKR1356" s="84">
        <v>660</v>
      </c>
      <c r="MKU1356" s="84" t="s">
        <v>187</v>
      </c>
      <c r="MLH1356" s="84">
        <v>660</v>
      </c>
      <c r="MLK1356" s="84" t="s">
        <v>187</v>
      </c>
      <c r="MLX1356" s="84">
        <v>660</v>
      </c>
      <c r="MMA1356" s="84" t="s">
        <v>187</v>
      </c>
      <c r="MMN1356" s="84">
        <v>660</v>
      </c>
      <c r="MMQ1356" s="84" t="s">
        <v>187</v>
      </c>
      <c r="MND1356" s="84">
        <v>660</v>
      </c>
      <c r="MNG1356" s="84" t="s">
        <v>187</v>
      </c>
      <c r="MNT1356" s="84">
        <v>660</v>
      </c>
      <c r="MNW1356" s="84" t="s">
        <v>187</v>
      </c>
      <c r="MOJ1356" s="84">
        <v>660</v>
      </c>
      <c r="MOM1356" s="84" t="s">
        <v>187</v>
      </c>
      <c r="MOZ1356" s="84">
        <v>660</v>
      </c>
      <c r="MPC1356" s="84" t="s">
        <v>187</v>
      </c>
      <c r="MPP1356" s="84">
        <v>660</v>
      </c>
      <c r="MPS1356" s="84" t="s">
        <v>187</v>
      </c>
      <c r="MQF1356" s="84">
        <v>660</v>
      </c>
      <c r="MQI1356" s="84" t="s">
        <v>187</v>
      </c>
      <c r="MQV1356" s="84">
        <v>660</v>
      </c>
      <c r="MQY1356" s="84" t="s">
        <v>187</v>
      </c>
      <c r="MRL1356" s="84">
        <v>660</v>
      </c>
      <c r="MRO1356" s="84" t="s">
        <v>187</v>
      </c>
      <c r="MSB1356" s="84">
        <v>660</v>
      </c>
      <c r="MSE1356" s="84" t="s">
        <v>187</v>
      </c>
      <c r="MSR1356" s="84">
        <v>660</v>
      </c>
      <c r="MSU1356" s="84" t="s">
        <v>187</v>
      </c>
      <c r="MTH1356" s="84">
        <v>660</v>
      </c>
      <c r="MTK1356" s="84" t="s">
        <v>187</v>
      </c>
      <c r="MTX1356" s="84">
        <v>660</v>
      </c>
      <c r="MUA1356" s="84" t="s">
        <v>187</v>
      </c>
      <c r="MUN1356" s="84">
        <v>660</v>
      </c>
      <c r="MUQ1356" s="84" t="s">
        <v>187</v>
      </c>
      <c r="MVD1356" s="84">
        <v>660</v>
      </c>
      <c r="MVG1356" s="84" t="s">
        <v>187</v>
      </c>
      <c r="MVT1356" s="84">
        <v>660</v>
      </c>
      <c r="MVW1356" s="84" t="s">
        <v>187</v>
      </c>
      <c r="MWJ1356" s="84">
        <v>660</v>
      </c>
      <c r="MWM1356" s="84" t="s">
        <v>187</v>
      </c>
      <c r="MWZ1356" s="84">
        <v>660</v>
      </c>
      <c r="MXC1356" s="84" t="s">
        <v>187</v>
      </c>
      <c r="MXP1356" s="84">
        <v>660</v>
      </c>
      <c r="MXS1356" s="84" t="s">
        <v>187</v>
      </c>
      <c r="MYF1356" s="84">
        <v>660</v>
      </c>
      <c r="MYI1356" s="84" t="s">
        <v>187</v>
      </c>
      <c r="MYV1356" s="84">
        <v>660</v>
      </c>
      <c r="MYY1356" s="84" t="s">
        <v>187</v>
      </c>
      <c r="MZL1356" s="84">
        <v>660</v>
      </c>
      <c r="MZO1356" s="84" t="s">
        <v>187</v>
      </c>
      <c r="NAB1356" s="84">
        <v>660</v>
      </c>
      <c r="NAE1356" s="84" t="s">
        <v>187</v>
      </c>
      <c r="NAR1356" s="84">
        <v>660</v>
      </c>
      <c r="NAU1356" s="84" t="s">
        <v>187</v>
      </c>
      <c r="NBH1356" s="84">
        <v>660</v>
      </c>
      <c r="NBK1356" s="84" t="s">
        <v>187</v>
      </c>
      <c r="NBX1356" s="84">
        <v>660</v>
      </c>
      <c r="NCA1356" s="84" t="s">
        <v>187</v>
      </c>
      <c r="NCN1356" s="84">
        <v>660</v>
      </c>
      <c r="NCQ1356" s="84" t="s">
        <v>187</v>
      </c>
      <c r="NDD1356" s="84">
        <v>660</v>
      </c>
      <c r="NDG1356" s="84" t="s">
        <v>187</v>
      </c>
      <c r="NDT1356" s="84">
        <v>660</v>
      </c>
      <c r="NDW1356" s="84" t="s">
        <v>187</v>
      </c>
      <c r="NEJ1356" s="84">
        <v>660</v>
      </c>
      <c r="NEM1356" s="84" t="s">
        <v>187</v>
      </c>
      <c r="NEZ1356" s="84">
        <v>660</v>
      </c>
      <c r="NFC1356" s="84" t="s">
        <v>187</v>
      </c>
      <c r="NFP1356" s="84">
        <v>660</v>
      </c>
      <c r="NFS1356" s="84" t="s">
        <v>187</v>
      </c>
      <c r="NGF1356" s="84">
        <v>660</v>
      </c>
      <c r="NGI1356" s="84" t="s">
        <v>187</v>
      </c>
      <c r="NGV1356" s="84">
        <v>660</v>
      </c>
      <c r="NGY1356" s="84" t="s">
        <v>187</v>
      </c>
      <c r="NHL1356" s="84">
        <v>660</v>
      </c>
      <c r="NHO1356" s="84" t="s">
        <v>187</v>
      </c>
      <c r="NIB1356" s="84">
        <v>660</v>
      </c>
      <c r="NIE1356" s="84" t="s">
        <v>187</v>
      </c>
      <c r="NIR1356" s="84">
        <v>660</v>
      </c>
      <c r="NIU1356" s="84" t="s">
        <v>187</v>
      </c>
      <c r="NJH1356" s="84">
        <v>660</v>
      </c>
      <c r="NJK1356" s="84" t="s">
        <v>187</v>
      </c>
      <c r="NJX1356" s="84">
        <v>660</v>
      </c>
      <c r="NKA1356" s="84" t="s">
        <v>187</v>
      </c>
      <c r="NKN1356" s="84">
        <v>660</v>
      </c>
      <c r="NKQ1356" s="84" t="s">
        <v>187</v>
      </c>
      <c r="NLD1356" s="84">
        <v>660</v>
      </c>
      <c r="NLG1356" s="84" t="s">
        <v>187</v>
      </c>
      <c r="NLT1356" s="84">
        <v>660</v>
      </c>
      <c r="NLW1356" s="84" t="s">
        <v>187</v>
      </c>
      <c r="NMJ1356" s="84">
        <v>660</v>
      </c>
      <c r="NMM1356" s="84" t="s">
        <v>187</v>
      </c>
      <c r="NMZ1356" s="84">
        <v>660</v>
      </c>
      <c r="NNC1356" s="84" t="s">
        <v>187</v>
      </c>
      <c r="NNP1356" s="84">
        <v>660</v>
      </c>
      <c r="NNS1356" s="84" t="s">
        <v>187</v>
      </c>
      <c r="NOF1356" s="84">
        <v>660</v>
      </c>
      <c r="NOI1356" s="84" t="s">
        <v>187</v>
      </c>
      <c r="NOV1356" s="84">
        <v>660</v>
      </c>
      <c r="NOY1356" s="84" t="s">
        <v>187</v>
      </c>
      <c r="NPL1356" s="84">
        <v>660</v>
      </c>
      <c r="NPO1356" s="84" t="s">
        <v>187</v>
      </c>
      <c r="NQB1356" s="84">
        <v>660</v>
      </c>
      <c r="NQE1356" s="84" t="s">
        <v>187</v>
      </c>
      <c r="NQR1356" s="84">
        <v>660</v>
      </c>
      <c r="NQU1356" s="84" t="s">
        <v>187</v>
      </c>
      <c r="NRH1356" s="84">
        <v>660</v>
      </c>
      <c r="NRK1356" s="84" t="s">
        <v>187</v>
      </c>
      <c r="NRX1356" s="84">
        <v>660</v>
      </c>
      <c r="NSA1356" s="84" t="s">
        <v>187</v>
      </c>
      <c r="NSN1356" s="84">
        <v>660</v>
      </c>
      <c r="NSQ1356" s="84" t="s">
        <v>187</v>
      </c>
      <c r="NTD1356" s="84">
        <v>660</v>
      </c>
      <c r="NTG1356" s="84" t="s">
        <v>187</v>
      </c>
      <c r="NTT1356" s="84">
        <v>660</v>
      </c>
      <c r="NTW1356" s="84" t="s">
        <v>187</v>
      </c>
      <c r="NUJ1356" s="84">
        <v>660</v>
      </c>
      <c r="NUM1356" s="84" t="s">
        <v>187</v>
      </c>
      <c r="NUZ1356" s="84">
        <v>660</v>
      </c>
      <c r="NVC1356" s="84" t="s">
        <v>187</v>
      </c>
      <c r="NVP1356" s="84">
        <v>660</v>
      </c>
      <c r="NVS1356" s="84" t="s">
        <v>187</v>
      </c>
      <c r="NWF1356" s="84">
        <v>660</v>
      </c>
      <c r="NWI1356" s="84" t="s">
        <v>187</v>
      </c>
      <c r="NWV1356" s="84">
        <v>660</v>
      </c>
      <c r="NWY1356" s="84" t="s">
        <v>187</v>
      </c>
      <c r="NXL1356" s="84">
        <v>660</v>
      </c>
      <c r="NXO1356" s="84" t="s">
        <v>187</v>
      </c>
      <c r="NYB1356" s="84">
        <v>660</v>
      </c>
      <c r="NYE1356" s="84" t="s">
        <v>187</v>
      </c>
      <c r="NYR1356" s="84">
        <v>660</v>
      </c>
      <c r="NYU1356" s="84" t="s">
        <v>187</v>
      </c>
      <c r="NZH1356" s="84">
        <v>660</v>
      </c>
      <c r="NZK1356" s="84" t="s">
        <v>187</v>
      </c>
      <c r="NZX1356" s="84">
        <v>660</v>
      </c>
      <c r="OAA1356" s="84" t="s">
        <v>187</v>
      </c>
      <c r="OAN1356" s="84">
        <v>660</v>
      </c>
      <c r="OAQ1356" s="84" t="s">
        <v>187</v>
      </c>
      <c r="OBD1356" s="84">
        <v>660</v>
      </c>
      <c r="OBG1356" s="84" t="s">
        <v>187</v>
      </c>
      <c r="OBT1356" s="84">
        <v>660</v>
      </c>
      <c r="OBW1356" s="84" t="s">
        <v>187</v>
      </c>
      <c r="OCJ1356" s="84">
        <v>660</v>
      </c>
      <c r="OCM1356" s="84" t="s">
        <v>187</v>
      </c>
      <c r="OCZ1356" s="84">
        <v>660</v>
      </c>
      <c r="ODC1356" s="84" t="s">
        <v>187</v>
      </c>
      <c r="ODP1356" s="84">
        <v>660</v>
      </c>
      <c r="ODS1356" s="84" t="s">
        <v>187</v>
      </c>
      <c r="OEF1356" s="84">
        <v>660</v>
      </c>
      <c r="OEI1356" s="84" t="s">
        <v>187</v>
      </c>
      <c r="OEV1356" s="84">
        <v>660</v>
      </c>
      <c r="OEY1356" s="84" t="s">
        <v>187</v>
      </c>
      <c r="OFL1356" s="84">
        <v>660</v>
      </c>
      <c r="OFO1356" s="84" t="s">
        <v>187</v>
      </c>
      <c r="OGB1356" s="84">
        <v>660</v>
      </c>
      <c r="OGE1356" s="84" t="s">
        <v>187</v>
      </c>
      <c r="OGR1356" s="84">
        <v>660</v>
      </c>
      <c r="OGU1356" s="84" t="s">
        <v>187</v>
      </c>
      <c r="OHH1356" s="84">
        <v>660</v>
      </c>
      <c r="OHK1356" s="84" t="s">
        <v>187</v>
      </c>
      <c r="OHX1356" s="84">
        <v>660</v>
      </c>
      <c r="OIA1356" s="84" t="s">
        <v>187</v>
      </c>
      <c r="OIN1356" s="84">
        <v>660</v>
      </c>
      <c r="OIQ1356" s="84" t="s">
        <v>187</v>
      </c>
      <c r="OJD1356" s="84">
        <v>660</v>
      </c>
      <c r="OJG1356" s="84" t="s">
        <v>187</v>
      </c>
      <c r="OJT1356" s="84">
        <v>660</v>
      </c>
      <c r="OJW1356" s="84" t="s">
        <v>187</v>
      </c>
      <c r="OKJ1356" s="84">
        <v>660</v>
      </c>
      <c r="OKM1356" s="84" t="s">
        <v>187</v>
      </c>
      <c r="OKZ1356" s="84">
        <v>660</v>
      </c>
      <c r="OLC1356" s="84" t="s">
        <v>187</v>
      </c>
      <c r="OLP1356" s="84">
        <v>660</v>
      </c>
      <c r="OLS1356" s="84" t="s">
        <v>187</v>
      </c>
      <c r="OMF1356" s="84">
        <v>660</v>
      </c>
      <c r="OMI1356" s="84" t="s">
        <v>187</v>
      </c>
      <c r="OMV1356" s="84">
        <v>660</v>
      </c>
      <c r="OMY1356" s="84" t="s">
        <v>187</v>
      </c>
      <c r="ONL1356" s="84">
        <v>660</v>
      </c>
      <c r="ONO1356" s="84" t="s">
        <v>187</v>
      </c>
      <c r="OOB1356" s="84">
        <v>660</v>
      </c>
      <c r="OOE1356" s="84" t="s">
        <v>187</v>
      </c>
      <c r="OOR1356" s="84">
        <v>660</v>
      </c>
      <c r="OOU1356" s="84" t="s">
        <v>187</v>
      </c>
      <c r="OPH1356" s="84">
        <v>660</v>
      </c>
      <c r="OPK1356" s="84" t="s">
        <v>187</v>
      </c>
      <c r="OPX1356" s="84">
        <v>660</v>
      </c>
      <c r="OQA1356" s="84" t="s">
        <v>187</v>
      </c>
      <c r="OQN1356" s="84">
        <v>660</v>
      </c>
      <c r="OQQ1356" s="84" t="s">
        <v>187</v>
      </c>
      <c r="ORD1356" s="84">
        <v>660</v>
      </c>
      <c r="ORG1356" s="84" t="s">
        <v>187</v>
      </c>
      <c r="ORT1356" s="84">
        <v>660</v>
      </c>
      <c r="ORW1356" s="84" t="s">
        <v>187</v>
      </c>
      <c r="OSJ1356" s="84">
        <v>660</v>
      </c>
      <c r="OSM1356" s="84" t="s">
        <v>187</v>
      </c>
      <c r="OSZ1356" s="84">
        <v>660</v>
      </c>
      <c r="OTC1356" s="84" t="s">
        <v>187</v>
      </c>
      <c r="OTP1356" s="84">
        <v>660</v>
      </c>
      <c r="OTS1356" s="84" t="s">
        <v>187</v>
      </c>
      <c r="OUF1356" s="84">
        <v>660</v>
      </c>
      <c r="OUI1356" s="84" t="s">
        <v>187</v>
      </c>
      <c r="OUV1356" s="84">
        <v>660</v>
      </c>
      <c r="OUY1356" s="84" t="s">
        <v>187</v>
      </c>
      <c r="OVL1356" s="84">
        <v>660</v>
      </c>
      <c r="OVO1356" s="84" t="s">
        <v>187</v>
      </c>
      <c r="OWB1356" s="84">
        <v>660</v>
      </c>
      <c r="OWE1356" s="84" t="s">
        <v>187</v>
      </c>
      <c r="OWR1356" s="84">
        <v>660</v>
      </c>
      <c r="OWU1356" s="84" t="s">
        <v>187</v>
      </c>
      <c r="OXH1356" s="84">
        <v>660</v>
      </c>
      <c r="OXK1356" s="84" t="s">
        <v>187</v>
      </c>
      <c r="OXX1356" s="84">
        <v>660</v>
      </c>
      <c r="OYA1356" s="84" t="s">
        <v>187</v>
      </c>
      <c r="OYN1356" s="84">
        <v>660</v>
      </c>
      <c r="OYQ1356" s="84" t="s">
        <v>187</v>
      </c>
      <c r="OZD1356" s="84">
        <v>660</v>
      </c>
      <c r="OZG1356" s="84" t="s">
        <v>187</v>
      </c>
      <c r="OZT1356" s="84">
        <v>660</v>
      </c>
      <c r="OZW1356" s="84" t="s">
        <v>187</v>
      </c>
      <c r="PAJ1356" s="84">
        <v>660</v>
      </c>
      <c r="PAM1356" s="84" t="s">
        <v>187</v>
      </c>
      <c r="PAZ1356" s="84">
        <v>660</v>
      </c>
      <c r="PBC1356" s="84" t="s">
        <v>187</v>
      </c>
      <c r="PBP1356" s="84">
        <v>660</v>
      </c>
      <c r="PBS1356" s="84" t="s">
        <v>187</v>
      </c>
      <c r="PCF1356" s="84">
        <v>660</v>
      </c>
      <c r="PCI1356" s="84" t="s">
        <v>187</v>
      </c>
      <c r="PCV1356" s="84">
        <v>660</v>
      </c>
      <c r="PCY1356" s="84" t="s">
        <v>187</v>
      </c>
      <c r="PDL1356" s="84">
        <v>660</v>
      </c>
      <c r="PDO1356" s="84" t="s">
        <v>187</v>
      </c>
      <c r="PEB1356" s="84">
        <v>660</v>
      </c>
      <c r="PEE1356" s="84" t="s">
        <v>187</v>
      </c>
      <c r="PER1356" s="84">
        <v>660</v>
      </c>
      <c r="PEU1356" s="84" t="s">
        <v>187</v>
      </c>
      <c r="PFH1356" s="84">
        <v>660</v>
      </c>
      <c r="PFK1356" s="84" t="s">
        <v>187</v>
      </c>
      <c r="PFX1356" s="84">
        <v>660</v>
      </c>
      <c r="PGA1356" s="84" t="s">
        <v>187</v>
      </c>
      <c r="PGN1356" s="84">
        <v>660</v>
      </c>
      <c r="PGQ1356" s="84" t="s">
        <v>187</v>
      </c>
      <c r="PHD1356" s="84">
        <v>660</v>
      </c>
      <c r="PHG1356" s="84" t="s">
        <v>187</v>
      </c>
      <c r="PHT1356" s="84">
        <v>660</v>
      </c>
      <c r="PHW1356" s="84" t="s">
        <v>187</v>
      </c>
      <c r="PIJ1356" s="84">
        <v>660</v>
      </c>
      <c r="PIM1356" s="84" t="s">
        <v>187</v>
      </c>
      <c r="PIZ1356" s="84">
        <v>660</v>
      </c>
      <c r="PJC1356" s="84" t="s">
        <v>187</v>
      </c>
      <c r="PJP1356" s="84">
        <v>660</v>
      </c>
      <c r="PJS1356" s="84" t="s">
        <v>187</v>
      </c>
      <c r="PKF1356" s="84">
        <v>660</v>
      </c>
      <c r="PKI1356" s="84" t="s">
        <v>187</v>
      </c>
      <c r="PKV1356" s="84">
        <v>660</v>
      </c>
      <c r="PKY1356" s="84" t="s">
        <v>187</v>
      </c>
      <c r="PLL1356" s="84">
        <v>660</v>
      </c>
      <c r="PLO1356" s="84" t="s">
        <v>187</v>
      </c>
      <c r="PMB1356" s="84">
        <v>660</v>
      </c>
      <c r="PME1356" s="84" t="s">
        <v>187</v>
      </c>
      <c r="PMR1356" s="84">
        <v>660</v>
      </c>
      <c r="PMU1356" s="84" t="s">
        <v>187</v>
      </c>
      <c r="PNH1356" s="84">
        <v>660</v>
      </c>
      <c r="PNK1356" s="84" t="s">
        <v>187</v>
      </c>
      <c r="PNX1356" s="84">
        <v>660</v>
      </c>
      <c r="POA1356" s="84" t="s">
        <v>187</v>
      </c>
      <c r="PON1356" s="84">
        <v>660</v>
      </c>
      <c r="POQ1356" s="84" t="s">
        <v>187</v>
      </c>
      <c r="PPD1356" s="84">
        <v>660</v>
      </c>
      <c r="PPG1356" s="84" t="s">
        <v>187</v>
      </c>
      <c r="PPT1356" s="84">
        <v>660</v>
      </c>
      <c r="PPW1356" s="84" t="s">
        <v>187</v>
      </c>
      <c r="PQJ1356" s="84">
        <v>660</v>
      </c>
      <c r="PQM1356" s="84" t="s">
        <v>187</v>
      </c>
      <c r="PQZ1356" s="84">
        <v>660</v>
      </c>
      <c r="PRC1356" s="84" t="s">
        <v>187</v>
      </c>
      <c r="PRP1356" s="84">
        <v>660</v>
      </c>
      <c r="PRS1356" s="84" t="s">
        <v>187</v>
      </c>
      <c r="PSF1356" s="84">
        <v>660</v>
      </c>
      <c r="PSI1356" s="84" t="s">
        <v>187</v>
      </c>
      <c r="PSV1356" s="84">
        <v>660</v>
      </c>
      <c r="PSY1356" s="84" t="s">
        <v>187</v>
      </c>
      <c r="PTL1356" s="84">
        <v>660</v>
      </c>
      <c r="PTO1356" s="84" t="s">
        <v>187</v>
      </c>
      <c r="PUB1356" s="84">
        <v>660</v>
      </c>
      <c r="PUE1356" s="84" t="s">
        <v>187</v>
      </c>
      <c r="PUR1356" s="84">
        <v>660</v>
      </c>
      <c r="PUU1356" s="84" t="s">
        <v>187</v>
      </c>
      <c r="PVH1356" s="84">
        <v>660</v>
      </c>
      <c r="PVK1356" s="84" t="s">
        <v>187</v>
      </c>
      <c r="PVX1356" s="84">
        <v>660</v>
      </c>
      <c r="PWA1356" s="84" t="s">
        <v>187</v>
      </c>
      <c r="PWN1356" s="84">
        <v>660</v>
      </c>
      <c r="PWQ1356" s="84" t="s">
        <v>187</v>
      </c>
      <c r="PXD1356" s="84">
        <v>660</v>
      </c>
      <c r="PXG1356" s="84" t="s">
        <v>187</v>
      </c>
      <c r="PXT1356" s="84">
        <v>660</v>
      </c>
      <c r="PXW1356" s="84" t="s">
        <v>187</v>
      </c>
      <c r="PYJ1356" s="84">
        <v>660</v>
      </c>
      <c r="PYM1356" s="84" t="s">
        <v>187</v>
      </c>
      <c r="PYZ1356" s="84">
        <v>660</v>
      </c>
      <c r="PZC1356" s="84" t="s">
        <v>187</v>
      </c>
      <c r="PZP1356" s="84">
        <v>660</v>
      </c>
      <c r="PZS1356" s="84" t="s">
        <v>187</v>
      </c>
      <c r="QAF1356" s="84">
        <v>660</v>
      </c>
      <c r="QAI1356" s="84" t="s">
        <v>187</v>
      </c>
      <c r="QAV1356" s="84">
        <v>660</v>
      </c>
      <c r="QAY1356" s="84" t="s">
        <v>187</v>
      </c>
      <c r="QBL1356" s="84">
        <v>660</v>
      </c>
      <c r="QBO1356" s="84" t="s">
        <v>187</v>
      </c>
      <c r="QCB1356" s="84">
        <v>660</v>
      </c>
      <c r="QCE1356" s="84" t="s">
        <v>187</v>
      </c>
      <c r="QCR1356" s="84">
        <v>660</v>
      </c>
      <c r="QCU1356" s="84" t="s">
        <v>187</v>
      </c>
      <c r="QDH1356" s="84">
        <v>660</v>
      </c>
      <c r="QDK1356" s="84" t="s">
        <v>187</v>
      </c>
      <c r="QDX1356" s="84">
        <v>660</v>
      </c>
      <c r="QEA1356" s="84" t="s">
        <v>187</v>
      </c>
      <c r="QEN1356" s="84">
        <v>660</v>
      </c>
      <c r="QEQ1356" s="84" t="s">
        <v>187</v>
      </c>
      <c r="QFD1356" s="84">
        <v>660</v>
      </c>
      <c r="QFG1356" s="84" t="s">
        <v>187</v>
      </c>
      <c r="QFT1356" s="84">
        <v>660</v>
      </c>
      <c r="QFW1356" s="84" t="s">
        <v>187</v>
      </c>
      <c r="QGJ1356" s="84">
        <v>660</v>
      </c>
      <c r="QGM1356" s="84" t="s">
        <v>187</v>
      </c>
      <c r="QGZ1356" s="84">
        <v>660</v>
      </c>
      <c r="QHC1356" s="84" t="s">
        <v>187</v>
      </c>
      <c r="QHP1356" s="84">
        <v>660</v>
      </c>
      <c r="QHS1356" s="84" t="s">
        <v>187</v>
      </c>
      <c r="QIF1356" s="84">
        <v>660</v>
      </c>
      <c r="QII1356" s="84" t="s">
        <v>187</v>
      </c>
      <c r="QIV1356" s="84">
        <v>660</v>
      </c>
      <c r="QIY1356" s="84" t="s">
        <v>187</v>
      </c>
      <c r="QJL1356" s="84">
        <v>660</v>
      </c>
      <c r="QJO1356" s="84" t="s">
        <v>187</v>
      </c>
      <c r="QKB1356" s="84">
        <v>660</v>
      </c>
      <c r="QKE1356" s="84" t="s">
        <v>187</v>
      </c>
      <c r="QKR1356" s="84">
        <v>660</v>
      </c>
      <c r="QKU1356" s="84" t="s">
        <v>187</v>
      </c>
      <c r="QLH1356" s="84">
        <v>660</v>
      </c>
      <c r="QLK1356" s="84" t="s">
        <v>187</v>
      </c>
      <c r="QLX1356" s="84">
        <v>660</v>
      </c>
      <c r="QMA1356" s="84" t="s">
        <v>187</v>
      </c>
      <c r="QMN1356" s="84">
        <v>660</v>
      </c>
      <c r="QMQ1356" s="84" t="s">
        <v>187</v>
      </c>
      <c r="QND1356" s="84">
        <v>660</v>
      </c>
      <c r="QNG1356" s="84" t="s">
        <v>187</v>
      </c>
      <c r="QNT1356" s="84">
        <v>660</v>
      </c>
      <c r="QNW1356" s="84" t="s">
        <v>187</v>
      </c>
      <c r="QOJ1356" s="84">
        <v>660</v>
      </c>
      <c r="QOM1356" s="84" t="s">
        <v>187</v>
      </c>
      <c r="QOZ1356" s="84">
        <v>660</v>
      </c>
      <c r="QPC1356" s="84" t="s">
        <v>187</v>
      </c>
      <c r="QPP1356" s="84">
        <v>660</v>
      </c>
      <c r="QPS1356" s="84" t="s">
        <v>187</v>
      </c>
      <c r="QQF1356" s="84">
        <v>660</v>
      </c>
      <c r="QQI1356" s="84" t="s">
        <v>187</v>
      </c>
      <c r="QQV1356" s="84">
        <v>660</v>
      </c>
      <c r="QQY1356" s="84" t="s">
        <v>187</v>
      </c>
      <c r="QRL1356" s="84">
        <v>660</v>
      </c>
      <c r="QRO1356" s="84" t="s">
        <v>187</v>
      </c>
      <c r="QSB1356" s="84">
        <v>660</v>
      </c>
      <c r="QSE1356" s="84" t="s">
        <v>187</v>
      </c>
      <c r="QSR1356" s="84">
        <v>660</v>
      </c>
      <c r="QSU1356" s="84" t="s">
        <v>187</v>
      </c>
      <c r="QTH1356" s="84">
        <v>660</v>
      </c>
      <c r="QTK1356" s="84" t="s">
        <v>187</v>
      </c>
      <c r="QTX1356" s="84">
        <v>660</v>
      </c>
      <c r="QUA1356" s="84" t="s">
        <v>187</v>
      </c>
      <c r="QUN1356" s="84">
        <v>660</v>
      </c>
      <c r="QUQ1356" s="84" t="s">
        <v>187</v>
      </c>
      <c r="QVD1356" s="84">
        <v>660</v>
      </c>
      <c r="QVG1356" s="84" t="s">
        <v>187</v>
      </c>
      <c r="QVT1356" s="84">
        <v>660</v>
      </c>
      <c r="QVW1356" s="84" t="s">
        <v>187</v>
      </c>
      <c r="QWJ1356" s="84">
        <v>660</v>
      </c>
      <c r="QWM1356" s="84" t="s">
        <v>187</v>
      </c>
      <c r="QWZ1356" s="84">
        <v>660</v>
      </c>
      <c r="QXC1356" s="84" t="s">
        <v>187</v>
      </c>
      <c r="QXP1356" s="84">
        <v>660</v>
      </c>
      <c r="QXS1356" s="84" t="s">
        <v>187</v>
      </c>
      <c r="QYF1356" s="84">
        <v>660</v>
      </c>
      <c r="QYI1356" s="84" t="s">
        <v>187</v>
      </c>
      <c r="QYV1356" s="84">
        <v>660</v>
      </c>
      <c r="QYY1356" s="84" t="s">
        <v>187</v>
      </c>
      <c r="QZL1356" s="84">
        <v>660</v>
      </c>
      <c r="QZO1356" s="84" t="s">
        <v>187</v>
      </c>
      <c r="RAB1356" s="84">
        <v>660</v>
      </c>
      <c r="RAE1356" s="84" t="s">
        <v>187</v>
      </c>
      <c r="RAR1356" s="84">
        <v>660</v>
      </c>
      <c r="RAU1356" s="84" t="s">
        <v>187</v>
      </c>
      <c r="RBH1356" s="84">
        <v>660</v>
      </c>
      <c r="RBK1356" s="84" t="s">
        <v>187</v>
      </c>
      <c r="RBX1356" s="84">
        <v>660</v>
      </c>
      <c r="RCA1356" s="84" t="s">
        <v>187</v>
      </c>
      <c r="RCN1356" s="84">
        <v>660</v>
      </c>
      <c r="RCQ1356" s="84" t="s">
        <v>187</v>
      </c>
      <c r="RDD1356" s="84">
        <v>660</v>
      </c>
      <c r="RDG1356" s="84" t="s">
        <v>187</v>
      </c>
      <c r="RDT1356" s="84">
        <v>660</v>
      </c>
      <c r="RDW1356" s="84" t="s">
        <v>187</v>
      </c>
      <c r="REJ1356" s="84">
        <v>660</v>
      </c>
      <c r="REM1356" s="84" t="s">
        <v>187</v>
      </c>
      <c r="REZ1356" s="84">
        <v>660</v>
      </c>
      <c r="RFC1356" s="84" t="s">
        <v>187</v>
      </c>
      <c r="RFP1356" s="84">
        <v>660</v>
      </c>
      <c r="RFS1356" s="84" t="s">
        <v>187</v>
      </c>
      <c r="RGF1356" s="84">
        <v>660</v>
      </c>
      <c r="RGI1356" s="84" t="s">
        <v>187</v>
      </c>
      <c r="RGV1356" s="84">
        <v>660</v>
      </c>
      <c r="RGY1356" s="84" t="s">
        <v>187</v>
      </c>
      <c r="RHL1356" s="84">
        <v>660</v>
      </c>
      <c r="RHO1356" s="84" t="s">
        <v>187</v>
      </c>
      <c r="RIB1356" s="84">
        <v>660</v>
      </c>
      <c r="RIE1356" s="84" t="s">
        <v>187</v>
      </c>
      <c r="RIR1356" s="84">
        <v>660</v>
      </c>
      <c r="RIU1356" s="84" t="s">
        <v>187</v>
      </c>
      <c r="RJH1356" s="84">
        <v>660</v>
      </c>
      <c r="RJK1356" s="84" t="s">
        <v>187</v>
      </c>
      <c r="RJX1356" s="84">
        <v>660</v>
      </c>
      <c r="RKA1356" s="84" t="s">
        <v>187</v>
      </c>
      <c r="RKN1356" s="84">
        <v>660</v>
      </c>
      <c r="RKQ1356" s="84" t="s">
        <v>187</v>
      </c>
      <c r="RLD1356" s="84">
        <v>660</v>
      </c>
      <c r="RLG1356" s="84" t="s">
        <v>187</v>
      </c>
      <c r="RLT1356" s="84">
        <v>660</v>
      </c>
      <c r="RLW1356" s="84" t="s">
        <v>187</v>
      </c>
      <c r="RMJ1356" s="84">
        <v>660</v>
      </c>
      <c r="RMM1356" s="84" t="s">
        <v>187</v>
      </c>
      <c r="RMZ1356" s="84">
        <v>660</v>
      </c>
      <c r="RNC1356" s="84" t="s">
        <v>187</v>
      </c>
      <c r="RNP1356" s="84">
        <v>660</v>
      </c>
      <c r="RNS1356" s="84" t="s">
        <v>187</v>
      </c>
      <c r="ROF1356" s="84">
        <v>660</v>
      </c>
      <c r="ROI1356" s="84" t="s">
        <v>187</v>
      </c>
      <c r="ROV1356" s="84">
        <v>660</v>
      </c>
      <c r="ROY1356" s="84" t="s">
        <v>187</v>
      </c>
      <c r="RPL1356" s="84">
        <v>660</v>
      </c>
      <c r="RPO1356" s="84" t="s">
        <v>187</v>
      </c>
      <c r="RQB1356" s="84">
        <v>660</v>
      </c>
      <c r="RQE1356" s="84" t="s">
        <v>187</v>
      </c>
      <c r="RQR1356" s="84">
        <v>660</v>
      </c>
      <c r="RQU1356" s="84" t="s">
        <v>187</v>
      </c>
      <c r="RRH1356" s="84">
        <v>660</v>
      </c>
      <c r="RRK1356" s="84" t="s">
        <v>187</v>
      </c>
      <c r="RRX1356" s="84">
        <v>660</v>
      </c>
      <c r="RSA1356" s="84" t="s">
        <v>187</v>
      </c>
      <c r="RSN1356" s="84">
        <v>660</v>
      </c>
      <c r="RSQ1356" s="84" t="s">
        <v>187</v>
      </c>
      <c r="RTD1356" s="84">
        <v>660</v>
      </c>
      <c r="RTG1356" s="84" t="s">
        <v>187</v>
      </c>
      <c r="RTT1356" s="84">
        <v>660</v>
      </c>
      <c r="RTW1356" s="84" t="s">
        <v>187</v>
      </c>
      <c r="RUJ1356" s="84">
        <v>660</v>
      </c>
      <c r="RUM1356" s="84" t="s">
        <v>187</v>
      </c>
      <c r="RUZ1356" s="84">
        <v>660</v>
      </c>
      <c r="RVC1356" s="84" t="s">
        <v>187</v>
      </c>
      <c r="RVP1356" s="84">
        <v>660</v>
      </c>
      <c r="RVS1356" s="84" t="s">
        <v>187</v>
      </c>
      <c r="RWF1356" s="84">
        <v>660</v>
      </c>
      <c r="RWI1356" s="84" t="s">
        <v>187</v>
      </c>
      <c r="RWV1356" s="84">
        <v>660</v>
      </c>
      <c r="RWY1356" s="84" t="s">
        <v>187</v>
      </c>
      <c r="RXL1356" s="84">
        <v>660</v>
      </c>
      <c r="RXO1356" s="84" t="s">
        <v>187</v>
      </c>
      <c r="RYB1356" s="84">
        <v>660</v>
      </c>
      <c r="RYE1356" s="84" t="s">
        <v>187</v>
      </c>
      <c r="RYR1356" s="84">
        <v>660</v>
      </c>
      <c r="RYU1356" s="84" t="s">
        <v>187</v>
      </c>
      <c r="RZH1356" s="84">
        <v>660</v>
      </c>
      <c r="RZK1356" s="84" t="s">
        <v>187</v>
      </c>
      <c r="RZX1356" s="84">
        <v>660</v>
      </c>
      <c r="SAA1356" s="84" t="s">
        <v>187</v>
      </c>
      <c r="SAN1356" s="84">
        <v>660</v>
      </c>
      <c r="SAQ1356" s="84" t="s">
        <v>187</v>
      </c>
      <c r="SBD1356" s="84">
        <v>660</v>
      </c>
      <c r="SBG1356" s="84" t="s">
        <v>187</v>
      </c>
      <c r="SBT1356" s="84">
        <v>660</v>
      </c>
      <c r="SBW1356" s="84" t="s">
        <v>187</v>
      </c>
      <c r="SCJ1356" s="84">
        <v>660</v>
      </c>
      <c r="SCM1356" s="84" t="s">
        <v>187</v>
      </c>
      <c r="SCZ1356" s="84">
        <v>660</v>
      </c>
      <c r="SDC1356" s="84" t="s">
        <v>187</v>
      </c>
      <c r="SDP1356" s="84">
        <v>660</v>
      </c>
      <c r="SDS1356" s="84" t="s">
        <v>187</v>
      </c>
      <c r="SEF1356" s="84">
        <v>660</v>
      </c>
      <c r="SEI1356" s="84" t="s">
        <v>187</v>
      </c>
      <c r="SEV1356" s="84">
        <v>660</v>
      </c>
      <c r="SEY1356" s="84" t="s">
        <v>187</v>
      </c>
      <c r="SFL1356" s="84">
        <v>660</v>
      </c>
      <c r="SFO1356" s="84" t="s">
        <v>187</v>
      </c>
      <c r="SGB1356" s="84">
        <v>660</v>
      </c>
      <c r="SGE1356" s="84" t="s">
        <v>187</v>
      </c>
      <c r="SGR1356" s="84">
        <v>660</v>
      </c>
      <c r="SGU1356" s="84" t="s">
        <v>187</v>
      </c>
      <c r="SHH1356" s="84">
        <v>660</v>
      </c>
      <c r="SHK1356" s="84" t="s">
        <v>187</v>
      </c>
      <c r="SHX1356" s="84">
        <v>660</v>
      </c>
      <c r="SIA1356" s="84" t="s">
        <v>187</v>
      </c>
      <c r="SIN1356" s="84">
        <v>660</v>
      </c>
      <c r="SIQ1356" s="84" t="s">
        <v>187</v>
      </c>
      <c r="SJD1356" s="84">
        <v>660</v>
      </c>
      <c r="SJG1356" s="84" t="s">
        <v>187</v>
      </c>
      <c r="SJT1356" s="84">
        <v>660</v>
      </c>
      <c r="SJW1356" s="84" t="s">
        <v>187</v>
      </c>
      <c r="SKJ1356" s="84">
        <v>660</v>
      </c>
      <c r="SKM1356" s="84" t="s">
        <v>187</v>
      </c>
      <c r="SKZ1356" s="84">
        <v>660</v>
      </c>
      <c r="SLC1356" s="84" t="s">
        <v>187</v>
      </c>
      <c r="SLP1356" s="84">
        <v>660</v>
      </c>
      <c r="SLS1356" s="84" t="s">
        <v>187</v>
      </c>
      <c r="SMF1356" s="84">
        <v>660</v>
      </c>
      <c r="SMI1356" s="84" t="s">
        <v>187</v>
      </c>
      <c r="SMV1356" s="84">
        <v>660</v>
      </c>
      <c r="SMY1356" s="84" t="s">
        <v>187</v>
      </c>
      <c r="SNL1356" s="84">
        <v>660</v>
      </c>
      <c r="SNO1356" s="84" t="s">
        <v>187</v>
      </c>
      <c r="SOB1356" s="84">
        <v>660</v>
      </c>
      <c r="SOE1356" s="84" t="s">
        <v>187</v>
      </c>
      <c r="SOR1356" s="84">
        <v>660</v>
      </c>
      <c r="SOU1356" s="84" t="s">
        <v>187</v>
      </c>
      <c r="SPH1356" s="84">
        <v>660</v>
      </c>
      <c r="SPK1356" s="84" t="s">
        <v>187</v>
      </c>
      <c r="SPX1356" s="84">
        <v>660</v>
      </c>
      <c r="SQA1356" s="84" t="s">
        <v>187</v>
      </c>
      <c r="SQN1356" s="84">
        <v>660</v>
      </c>
      <c r="SQQ1356" s="84" t="s">
        <v>187</v>
      </c>
      <c r="SRD1356" s="84">
        <v>660</v>
      </c>
      <c r="SRG1356" s="84" t="s">
        <v>187</v>
      </c>
      <c r="SRT1356" s="84">
        <v>660</v>
      </c>
      <c r="SRW1356" s="84" t="s">
        <v>187</v>
      </c>
      <c r="SSJ1356" s="84">
        <v>660</v>
      </c>
      <c r="SSM1356" s="84" t="s">
        <v>187</v>
      </c>
      <c r="SSZ1356" s="84">
        <v>660</v>
      </c>
      <c r="STC1356" s="84" t="s">
        <v>187</v>
      </c>
      <c r="STP1356" s="84">
        <v>660</v>
      </c>
      <c r="STS1356" s="84" t="s">
        <v>187</v>
      </c>
      <c r="SUF1356" s="84">
        <v>660</v>
      </c>
      <c r="SUI1356" s="84" t="s">
        <v>187</v>
      </c>
      <c r="SUV1356" s="84">
        <v>660</v>
      </c>
      <c r="SUY1356" s="84" t="s">
        <v>187</v>
      </c>
      <c r="SVL1356" s="84">
        <v>660</v>
      </c>
      <c r="SVO1356" s="84" t="s">
        <v>187</v>
      </c>
      <c r="SWB1356" s="84">
        <v>660</v>
      </c>
      <c r="SWE1356" s="84" t="s">
        <v>187</v>
      </c>
      <c r="SWR1356" s="84">
        <v>660</v>
      </c>
      <c r="SWU1356" s="84" t="s">
        <v>187</v>
      </c>
      <c r="SXH1356" s="84">
        <v>660</v>
      </c>
      <c r="SXK1356" s="84" t="s">
        <v>187</v>
      </c>
      <c r="SXX1356" s="84">
        <v>660</v>
      </c>
      <c r="SYA1356" s="84" t="s">
        <v>187</v>
      </c>
      <c r="SYN1356" s="84">
        <v>660</v>
      </c>
      <c r="SYQ1356" s="84" t="s">
        <v>187</v>
      </c>
      <c r="SZD1356" s="84">
        <v>660</v>
      </c>
      <c r="SZG1356" s="84" t="s">
        <v>187</v>
      </c>
      <c r="SZT1356" s="84">
        <v>660</v>
      </c>
      <c r="SZW1356" s="84" t="s">
        <v>187</v>
      </c>
      <c r="TAJ1356" s="84">
        <v>660</v>
      </c>
      <c r="TAM1356" s="84" t="s">
        <v>187</v>
      </c>
      <c r="TAZ1356" s="84">
        <v>660</v>
      </c>
      <c r="TBC1356" s="84" t="s">
        <v>187</v>
      </c>
      <c r="TBP1356" s="84">
        <v>660</v>
      </c>
      <c r="TBS1356" s="84" t="s">
        <v>187</v>
      </c>
      <c r="TCF1356" s="84">
        <v>660</v>
      </c>
      <c r="TCI1356" s="84" t="s">
        <v>187</v>
      </c>
      <c r="TCV1356" s="84">
        <v>660</v>
      </c>
      <c r="TCY1356" s="84" t="s">
        <v>187</v>
      </c>
      <c r="TDL1356" s="84">
        <v>660</v>
      </c>
      <c r="TDO1356" s="84" t="s">
        <v>187</v>
      </c>
      <c r="TEB1356" s="84">
        <v>660</v>
      </c>
      <c r="TEE1356" s="84" t="s">
        <v>187</v>
      </c>
      <c r="TER1356" s="84">
        <v>660</v>
      </c>
      <c r="TEU1356" s="84" t="s">
        <v>187</v>
      </c>
      <c r="TFH1356" s="84">
        <v>660</v>
      </c>
      <c r="TFK1356" s="84" t="s">
        <v>187</v>
      </c>
      <c r="TFX1356" s="84">
        <v>660</v>
      </c>
      <c r="TGA1356" s="84" t="s">
        <v>187</v>
      </c>
      <c r="TGN1356" s="84">
        <v>660</v>
      </c>
      <c r="TGQ1356" s="84" t="s">
        <v>187</v>
      </c>
      <c r="THD1356" s="84">
        <v>660</v>
      </c>
      <c r="THG1356" s="84" t="s">
        <v>187</v>
      </c>
      <c r="THT1356" s="84">
        <v>660</v>
      </c>
      <c r="THW1356" s="84" t="s">
        <v>187</v>
      </c>
      <c r="TIJ1356" s="84">
        <v>660</v>
      </c>
      <c r="TIM1356" s="84" t="s">
        <v>187</v>
      </c>
      <c r="TIZ1356" s="84">
        <v>660</v>
      </c>
      <c r="TJC1356" s="84" t="s">
        <v>187</v>
      </c>
      <c r="TJP1356" s="84">
        <v>660</v>
      </c>
      <c r="TJS1356" s="84" t="s">
        <v>187</v>
      </c>
      <c r="TKF1356" s="84">
        <v>660</v>
      </c>
      <c r="TKI1356" s="84" t="s">
        <v>187</v>
      </c>
      <c r="TKV1356" s="84">
        <v>660</v>
      </c>
      <c r="TKY1356" s="84" t="s">
        <v>187</v>
      </c>
      <c r="TLL1356" s="84">
        <v>660</v>
      </c>
      <c r="TLO1356" s="84" t="s">
        <v>187</v>
      </c>
      <c r="TMB1356" s="84">
        <v>660</v>
      </c>
      <c r="TME1356" s="84" t="s">
        <v>187</v>
      </c>
      <c r="TMR1356" s="84">
        <v>660</v>
      </c>
      <c r="TMU1356" s="84" t="s">
        <v>187</v>
      </c>
      <c r="TNH1356" s="84">
        <v>660</v>
      </c>
      <c r="TNK1356" s="84" t="s">
        <v>187</v>
      </c>
      <c r="TNX1356" s="84">
        <v>660</v>
      </c>
      <c r="TOA1356" s="84" t="s">
        <v>187</v>
      </c>
      <c r="TON1356" s="84">
        <v>660</v>
      </c>
      <c r="TOQ1356" s="84" t="s">
        <v>187</v>
      </c>
      <c r="TPD1356" s="84">
        <v>660</v>
      </c>
      <c r="TPG1356" s="84" t="s">
        <v>187</v>
      </c>
      <c r="TPT1356" s="84">
        <v>660</v>
      </c>
      <c r="TPW1356" s="84" t="s">
        <v>187</v>
      </c>
      <c r="TQJ1356" s="84">
        <v>660</v>
      </c>
      <c r="TQM1356" s="84" t="s">
        <v>187</v>
      </c>
      <c r="TQZ1356" s="84">
        <v>660</v>
      </c>
      <c r="TRC1356" s="84" t="s">
        <v>187</v>
      </c>
      <c r="TRP1356" s="84">
        <v>660</v>
      </c>
      <c r="TRS1356" s="84" t="s">
        <v>187</v>
      </c>
      <c r="TSF1356" s="84">
        <v>660</v>
      </c>
      <c r="TSI1356" s="84" t="s">
        <v>187</v>
      </c>
      <c r="TSV1356" s="84">
        <v>660</v>
      </c>
      <c r="TSY1356" s="84" t="s">
        <v>187</v>
      </c>
      <c r="TTL1356" s="84">
        <v>660</v>
      </c>
      <c r="TTO1356" s="84" t="s">
        <v>187</v>
      </c>
      <c r="TUB1356" s="84">
        <v>660</v>
      </c>
      <c r="TUE1356" s="84" t="s">
        <v>187</v>
      </c>
      <c r="TUR1356" s="84">
        <v>660</v>
      </c>
      <c r="TUU1356" s="84" t="s">
        <v>187</v>
      </c>
      <c r="TVH1356" s="84">
        <v>660</v>
      </c>
      <c r="TVK1356" s="84" t="s">
        <v>187</v>
      </c>
      <c r="TVX1356" s="84">
        <v>660</v>
      </c>
      <c r="TWA1356" s="84" t="s">
        <v>187</v>
      </c>
      <c r="TWN1356" s="84">
        <v>660</v>
      </c>
      <c r="TWQ1356" s="84" t="s">
        <v>187</v>
      </c>
      <c r="TXD1356" s="84">
        <v>660</v>
      </c>
      <c r="TXG1356" s="84" t="s">
        <v>187</v>
      </c>
      <c r="TXT1356" s="84">
        <v>660</v>
      </c>
      <c r="TXW1356" s="84" t="s">
        <v>187</v>
      </c>
      <c r="TYJ1356" s="84">
        <v>660</v>
      </c>
      <c r="TYM1356" s="84" t="s">
        <v>187</v>
      </c>
      <c r="TYZ1356" s="84">
        <v>660</v>
      </c>
      <c r="TZC1356" s="84" t="s">
        <v>187</v>
      </c>
      <c r="TZP1356" s="84">
        <v>660</v>
      </c>
      <c r="TZS1356" s="84" t="s">
        <v>187</v>
      </c>
      <c r="UAF1356" s="84">
        <v>660</v>
      </c>
      <c r="UAI1356" s="84" t="s">
        <v>187</v>
      </c>
      <c r="UAV1356" s="84">
        <v>660</v>
      </c>
      <c r="UAY1356" s="84" t="s">
        <v>187</v>
      </c>
      <c r="UBL1356" s="84">
        <v>660</v>
      </c>
      <c r="UBO1356" s="84" t="s">
        <v>187</v>
      </c>
      <c r="UCB1356" s="84">
        <v>660</v>
      </c>
      <c r="UCE1356" s="84" t="s">
        <v>187</v>
      </c>
      <c r="UCR1356" s="84">
        <v>660</v>
      </c>
      <c r="UCU1356" s="84" t="s">
        <v>187</v>
      </c>
      <c r="UDH1356" s="84">
        <v>660</v>
      </c>
      <c r="UDK1356" s="84" t="s">
        <v>187</v>
      </c>
      <c r="UDX1356" s="84">
        <v>660</v>
      </c>
      <c r="UEA1356" s="84" t="s">
        <v>187</v>
      </c>
      <c r="UEN1356" s="84">
        <v>660</v>
      </c>
      <c r="UEQ1356" s="84" t="s">
        <v>187</v>
      </c>
      <c r="UFD1356" s="84">
        <v>660</v>
      </c>
      <c r="UFG1356" s="84" t="s">
        <v>187</v>
      </c>
      <c r="UFT1356" s="84">
        <v>660</v>
      </c>
      <c r="UFW1356" s="84" t="s">
        <v>187</v>
      </c>
      <c r="UGJ1356" s="84">
        <v>660</v>
      </c>
      <c r="UGM1356" s="84" t="s">
        <v>187</v>
      </c>
      <c r="UGZ1356" s="84">
        <v>660</v>
      </c>
      <c r="UHC1356" s="84" t="s">
        <v>187</v>
      </c>
      <c r="UHP1356" s="84">
        <v>660</v>
      </c>
      <c r="UHS1356" s="84" t="s">
        <v>187</v>
      </c>
      <c r="UIF1356" s="84">
        <v>660</v>
      </c>
      <c r="UII1356" s="84" t="s">
        <v>187</v>
      </c>
      <c r="UIV1356" s="84">
        <v>660</v>
      </c>
      <c r="UIY1356" s="84" t="s">
        <v>187</v>
      </c>
      <c r="UJL1356" s="84">
        <v>660</v>
      </c>
      <c r="UJO1356" s="84" t="s">
        <v>187</v>
      </c>
      <c r="UKB1356" s="84">
        <v>660</v>
      </c>
      <c r="UKE1356" s="84" t="s">
        <v>187</v>
      </c>
      <c r="UKR1356" s="84">
        <v>660</v>
      </c>
      <c r="UKU1356" s="84" t="s">
        <v>187</v>
      </c>
      <c r="ULH1356" s="84">
        <v>660</v>
      </c>
      <c r="ULK1356" s="84" t="s">
        <v>187</v>
      </c>
      <c r="ULX1356" s="84">
        <v>660</v>
      </c>
      <c r="UMA1356" s="84" t="s">
        <v>187</v>
      </c>
      <c r="UMN1356" s="84">
        <v>660</v>
      </c>
      <c r="UMQ1356" s="84" t="s">
        <v>187</v>
      </c>
      <c r="UND1356" s="84">
        <v>660</v>
      </c>
      <c r="UNG1356" s="84" t="s">
        <v>187</v>
      </c>
      <c r="UNT1356" s="84">
        <v>660</v>
      </c>
      <c r="UNW1356" s="84" t="s">
        <v>187</v>
      </c>
      <c r="UOJ1356" s="84">
        <v>660</v>
      </c>
      <c r="UOM1356" s="84" t="s">
        <v>187</v>
      </c>
      <c r="UOZ1356" s="84">
        <v>660</v>
      </c>
      <c r="UPC1356" s="84" t="s">
        <v>187</v>
      </c>
      <c r="UPP1356" s="84">
        <v>660</v>
      </c>
      <c r="UPS1356" s="84" t="s">
        <v>187</v>
      </c>
      <c r="UQF1356" s="84">
        <v>660</v>
      </c>
      <c r="UQI1356" s="84" t="s">
        <v>187</v>
      </c>
      <c r="UQV1356" s="84">
        <v>660</v>
      </c>
      <c r="UQY1356" s="84" t="s">
        <v>187</v>
      </c>
      <c r="URL1356" s="84">
        <v>660</v>
      </c>
      <c r="URO1356" s="84" t="s">
        <v>187</v>
      </c>
      <c r="USB1356" s="84">
        <v>660</v>
      </c>
      <c r="USE1356" s="84" t="s">
        <v>187</v>
      </c>
      <c r="USR1356" s="84">
        <v>660</v>
      </c>
      <c r="USU1356" s="84" t="s">
        <v>187</v>
      </c>
      <c r="UTH1356" s="84">
        <v>660</v>
      </c>
      <c r="UTK1356" s="84" t="s">
        <v>187</v>
      </c>
      <c r="UTX1356" s="84">
        <v>660</v>
      </c>
      <c r="UUA1356" s="84" t="s">
        <v>187</v>
      </c>
      <c r="UUN1356" s="84">
        <v>660</v>
      </c>
      <c r="UUQ1356" s="84" t="s">
        <v>187</v>
      </c>
      <c r="UVD1356" s="84">
        <v>660</v>
      </c>
      <c r="UVG1356" s="84" t="s">
        <v>187</v>
      </c>
      <c r="UVT1356" s="84">
        <v>660</v>
      </c>
      <c r="UVW1356" s="84" t="s">
        <v>187</v>
      </c>
      <c r="UWJ1356" s="84">
        <v>660</v>
      </c>
      <c r="UWM1356" s="84" t="s">
        <v>187</v>
      </c>
      <c r="UWZ1356" s="84">
        <v>660</v>
      </c>
      <c r="UXC1356" s="84" t="s">
        <v>187</v>
      </c>
      <c r="UXP1356" s="84">
        <v>660</v>
      </c>
      <c r="UXS1356" s="84" t="s">
        <v>187</v>
      </c>
      <c r="UYF1356" s="84">
        <v>660</v>
      </c>
      <c r="UYI1356" s="84" t="s">
        <v>187</v>
      </c>
      <c r="UYV1356" s="84">
        <v>660</v>
      </c>
      <c r="UYY1356" s="84" t="s">
        <v>187</v>
      </c>
      <c r="UZL1356" s="84">
        <v>660</v>
      </c>
      <c r="UZO1356" s="84" t="s">
        <v>187</v>
      </c>
      <c r="VAB1356" s="84">
        <v>660</v>
      </c>
      <c r="VAE1356" s="84" t="s">
        <v>187</v>
      </c>
      <c r="VAR1356" s="84">
        <v>660</v>
      </c>
      <c r="VAU1356" s="84" t="s">
        <v>187</v>
      </c>
      <c r="VBH1356" s="84">
        <v>660</v>
      </c>
      <c r="VBK1356" s="84" t="s">
        <v>187</v>
      </c>
      <c r="VBX1356" s="84">
        <v>660</v>
      </c>
      <c r="VCA1356" s="84" t="s">
        <v>187</v>
      </c>
      <c r="VCN1356" s="84">
        <v>660</v>
      </c>
      <c r="VCQ1356" s="84" t="s">
        <v>187</v>
      </c>
      <c r="VDD1356" s="84">
        <v>660</v>
      </c>
      <c r="VDG1356" s="84" t="s">
        <v>187</v>
      </c>
      <c r="VDT1356" s="84">
        <v>660</v>
      </c>
      <c r="VDW1356" s="84" t="s">
        <v>187</v>
      </c>
      <c r="VEJ1356" s="84">
        <v>660</v>
      </c>
      <c r="VEM1356" s="84" t="s">
        <v>187</v>
      </c>
      <c r="VEZ1356" s="84">
        <v>660</v>
      </c>
      <c r="VFC1356" s="84" t="s">
        <v>187</v>
      </c>
      <c r="VFP1356" s="84">
        <v>660</v>
      </c>
      <c r="VFS1356" s="84" t="s">
        <v>187</v>
      </c>
      <c r="VGF1356" s="84">
        <v>660</v>
      </c>
      <c r="VGI1356" s="84" t="s">
        <v>187</v>
      </c>
      <c r="VGV1356" s="84">
        <v>660</v>
      </c>
      <c r="VGY1356" s="84" t="s">
        <v>187</v>
      </c>
      <c r="VHL1356" s="84">
        <v>660</v>
      </c>
      <c r="VHO1356" s="84" t="s">
        <v>187</v>
      </c>
      <c r="VIB1356" s="84">
        <v>660</v>
      </c>
      <c r="VIE1356" s="84" t="s">
        <v>187</v>
      </c>
      <c r="VIR1356" s="84">
        <v>660</v>
      </c>
      <c r="VIU1356" s="84" t="s">
        <v>187</v>
      </c>
      <c r="VJH1356" s="84">
        <v>660</v>
      </c>
      <c r="VJK1356" s="84" t="s">
        <v>187</v>
      </c>
      <c r="VJX1356" s="84">
        <v>660</v>
      </c>
      <c r="VKA1356" s="84" t="s">
        <v>187</v>
      </c>
      <c r="VKN1356" s="84">
        <v>660</v>
      </c>
      <c r="VKQ1356" s="84" t="s">
        <v>187</v>
      </c>
      <c r="VLD1356" s="84">
        <v>660</v>
      </c>
      <c r="VLG1356" s="84" t="s">
        <v>187</v>
      </c>
      <c r="VLT1356" s="84">
        <v>660</v>
      </c>
      <c r="VLW1356" s="84" t="s">
        <v>187</v>
      </c>
      <c r="VMJ1356" s="84">
        <v>660</v>
      </c>
      <c r="VMM1356" s="84" t="s">
        <v>187</v>
      </c>
      <c r="VMZ1356" s="84">
        <v>660</v>
      </c>
      <c r="VNC1356" s="84" t="s">
        <v>187</v>
      </c>
      <c r="VNP1356" s="84">
        <v>660</v>
      </c>
      <c r="VNS1356" s="84" t="s">
        <v>187</v>
      </c>
      <c r="VOF1356" s="84">
        <v>660</v>
      </c>
      <c r="VOI1356" s="84" t="s">
        <v>187</v>
      </c>
      <c r="VOV1356" s="84">
        <v>660</v>
      </c>
      <c r="VOY1356" s="84" t="s">
        <v>187</v>
      </c>
      <c r="VPL1356" s="84">
        <v>660</v>
      </c>
      <c r="VPO1356" s="84" t="s">
        <v>187</v>
      </c>
      <c r="VQB1356" s="84">
        <v>660</v>
      </c>
      <c r="VQE1356" s="84" t="s">
        <v>187</v>
      </c>
      <c r="VQR1356" s="84">
        <v>660</v>
      </c>
      <c r="VQU1356" s="84" t="s">
        <v>187</v>
      </c>
      <c r="VRH1356" s="84">
        <v>660</v>
      </c>
      <c r="VRK1356" s="84" t="s">
        <v>187</v>
      </c>
      <c r="VRX1356" s="84">
        <v>660</v>
      </c>
      <c r="VSA1356" s="84" t="s">
        <v>187</v>
      </c>
      <c r="VSN1356" s="84">
        <v>660</v>
      </c>
      <c r="VSQ1356" s="84" t="s">
        <v>187</v>
      </c>
      <c r="VTD1356" s="84">
        <v>660</v>
      </c>
      <c r="VTG1356" s="84" t="s">
        <v>187</v>
      </c>
      <c r="VTT1356" s="84">
        <v>660</v>
      </c>
      <c r="VTW1356" s="84" t="s">
        <v>187</v>
      </c>
      <c r="VUJ1356" s="84">
        <v>660</v>
      </c>
      <c r="VUM1356" s="84" t="s">
        <v>187</v>
      </c>
      <c r="VUZ1356" s="84">
        <v>660</v>
      </c>
      <c r="VVC1356" s="84" t="s">
        <v>187</v>
      </c>
      <c r="VVP1356" s="84">
        <v>660</v>
      </c>
      <c r="VVS1356" s="84" t="s">
        <v>187</v>
      </c>
      <c r="VWF1356" s="84">
        <v>660</v>
      </c>
      <c r="VWI1356" s="84" t="s">
        <v>187</v>
      </c>
      <c r="VWV1356" s="84">
        <v>660</v>
      </c>
      <c r="VWY1356" s="84" t="s">
        <v>187</v>
      </c>
      <c r="VXL1356" s="84">
        <v>660</v>
      </c>
      <c r="VXO1356" s="84" t="s">
        <v>187</v>
      </c>
      <c r="VYB1356" s="84">
        <v>660</v>
      </c>
      <c r="VYE1356" s="84" t="s">
        <v>187</v>
      </c>
      <c r="VYR1356" s="84">
        <v>660</v>
      </c>
      <c r="VYU1356" s="84" t="s">
        <v>187</v>
      </c>
      <c r="VZH1356" s="84">
        <v>660</v>
      </c>
      <c r="VZK1356" s="84" t="s">
        <v>187</v>
      </c>
      <c r="VZX1356" s="84">
        <v>660</v>
      </c>
      <c r="WAA1356" s="84" t="s">
        <v>187</v>
      </c>
      <c r="WAN1356" s="84">
        <v>660</v>
      </c>
      <c r="WAQ1356" s="84" t="s">
        <v>187</v>
      </c>
      <c r="WBD1356" s="84">
        <v>660</v>
      </c>
      <c r="WBG1356" s="84" t="s">
        <v>187</v>
      </c>
      <c r="WBT1356" s="84">
        <v>660</v>
      </c>
      <c r="WBW1356" s="84" t="s">
        <v>187</v>
      </c>
      <c r="WCJ1356" s="84">
        <v>660</v>
      </c>
      <c r="WCM1356" s="84" t="s">
        <v>187</v>
      </c>
      <c r="WCZ1356" s="84">
        <v>660</v>
      </c>
      <c r="WDC1356" s="84" t="s">
        <v>187</v>
      </c>
      <c r="WDP1356" s="84">
        <v>660</v>
      </c>
      <c r="WDS1356" s="84" t="s">
        <v>187</v>
      </c>
      <c r="WEF1356" s="84">
        <v>660</v>
      </c>
      <c r="WEI1356" s="84" t="s">
        <v>187</v>
      </c>
      <c r="WEV1356" s="84">
        <v>660</v>
      </c>
      <c r="WEY1356" s="84" t="s">
        <v>187</v>
      </c>
      <c r="WFL1356" s="84">
        <v>660</v>
      </c>
      <c r="WFO1356" s="84" t="s">
        <v>187</v>
      </c>
      <c r="WGB1356" s="84">
        <v>660</v>
      </c>
      <c r="WGE1356" s="84" t="s">
        <v>187</v>
      </c>
      <c r="WGR1356" s="84">
        <v>660</v>
      </c>
      <c r="WGU1356" s="84" t="s">
        <v>187</v>
      </c>
      <c r="WHH1356" s="84">
        <v>660</v>
      </c>
      <c r="WHK1356" s="84" t="s">
        <v>187</v>
      </c>
      <c r="WHX1356" s="84">
        <v>660</v>
      </c>
      <c r="WIA1356" s="84" t="s">
        <v>187</v>
      </c>
      <c r="WIN1356" s="84">
        <v>660</v>
      </c>
      <c r="WIQ1356" s="84" t="s">
        <v>187</v>
      </c>
      <c r="WJD1356" s="84">
        <v>660</v>
      </c>
      <c r="WJG1356" s="84" t="s">
        <v>187</v>
      </c>
      <c r="WJT1356" s="84">
        <v>660</v>
      </c>
      <c r="WJW1356" s="84" t="s">
        <v>187</v>
      </c>
      <c r="WKJ1356" s="84">
        <v>660</v>
      </c>
      <c r="WKM1356" s="84" t="s">
        <v>187</v>
      </c>
      <c r="WKZ1356" s="84">
        <v>660</v>
      </c>
      <c r="WLC1356" s="84" t="s">
        <v>187</v>
      </c>
      <c r="WLP1356" s="84">
        <v>660</v>
      </c>
      <c r="WLS1356" s="84" t="s">
        <v>187</v>
      </c>
      <c r="WMF1356" s="84">
        <v>660</v>
      </c>
      <c r="WMI1356" s="84" t="s">
        <v>187</v>
      </c>
      <c r="WMV1356" s="84">
        <v>660</v>
      </c>
      <c r="WMY1356" s="84" t="s">
        <v>187</v>
      </c>
      <c r="WNL1356" s="84">
        <v>660</v>
      </c>
      <c r="WNO1356" s="84" t="s">
        <v>187</v>
      </c>
      <c r="WOB1356" s="84">
        <v>660</v>
      </c>
      <c r="WOE1356" s="84" t="s">
        <v>187</v>
      </c>
      <c r="WOR1356" s="84">
        <v>660</v>
      </c>
      <c r="WOU1356" s="84" t="s">
        <v>187</v>
      </c>
      <c r="WPH1356" s="84">
        <v>660</v>
      </c>
      <c r="WPK1356" s="84" t="s">
        <v>187</v>
      </c>
      <c r="WPX1356" s="84">
        <v>660</v>
      </c>
      <c r="WQA1356" s="84" t="s">
        <v>187</v>
      </c>
      <c r="WQN1356" s="84">
        <v>660</v>
      </c>
      <c r="WQQ1356" s="84" t="s">
        <v>187</v>
      </c>
      <c r="WRD1356" s="84">
        <v>660</v>
      </c>
      <c r="WRG1356" s="84" t="s">
        <v>187</v>
      </c>
      <c r="WRT1356" s="84">
        <v>660</v>
      </c>
      <c r="WRW1356" s="84" t="s">
        <v>187</v>
      </c>
      <c r="WSJ1356" s="84">
        <v>660</v>
      </c>
      <c r="WSM1356" s="84" t="s">
        <v>187</v>
      </c>
      <c r="WSZ1356" s="84">
        <v>660</v>
      </c>
      <c r="WTC1356" s="84" t="s">
        <v>187</v>
      </c>
      <c r="WTP1356" s="84">
        <v>660</v>
      </c>
      <c r="WTS1356" s="84" t="s">
        <v>187</v>
      </c>
      <c r="WUF1356" s="84">
        <v>660</v>
      </c>
      <c r="WUI1356" s="84" t="s">
        <v>187</v>
      </c>
      <c r="WUV1356" s="84">
        <v>660</v>
      </c>
      <c r="WUY1356" s="84" t="s">
        <v>187</v>
      </c>
      <c r="WVL1356" s="84">
        <v>660</v>
      </c>
      <c r="WVO1356" s="84" t="s">
        <v>187</v>
      </c>
      <c r="WWB1356" s="84">
        <v>660</v>
      </c>
      <c r="WWE1356" s="84" t="s">
        <v>187</v>
      </c>
      <c r="WWR1356" s="84">
        <v>660</v>
      </c>
      <c r="WWU1356" s="84" t="s">
        <v>187</v>
      </c>
      <c r="WXH1356" s="84">
        <v>660</v>
      </c>
      <c r="WXK1356" s="84" t="s">
        <v>187</v>
      </c>
      <c r="WXX1356" s="84">
        <v>660</v>
      </c>
      <c r="WYA1356" s="84" t="s">
        <v>187</v>
      </c>
      <c r="WYN1356" s="84">
        <v>660</v>
      </c>
      <c r="WYQ1356" s="84" t="s">
        <v>187</v>
      </c>
      <c r="WZD1356" s="84">
        <v>660</v>
      </c>
      <c r="WZG1356" s="84" t="s">
        <v>187</v>
      </c>
      <c r="WZT1356" s="84">
        <v>660</v>
      </c>
      <c r="WZW1356" s="84" t="s">
        <v>187</v>
      </c>
      <c r="XAJ1356" s="84">
        <v>660</v>
      </c>
      <c r="XAM1356" s="84" t="s">
        <v>187</v>
      </c>
      <c r="XAZ1356" s="84">
        <v>660</v>
      </c>
      <c r="XBC1356" s="84" t="s">
        <v>187</v>
      </c>
      <c r="XBP1356" s="84">
        <v>660</v>
      </c>
      <c r="XBS1356" s="84" t="s">
        <v>187</v>
      </c>
      <c r="XCF1356" s="84">
        <v>660</v>
      </c>
      <c r="XCI1356" s="84" t="s">
        <v>187</v>
      </c>
      <c r="XCV1356" s="84">
        <v>660</v>
      </c>
      <c r="XCY1356" s="84" t="s">
        <v>187</v>
      </c>
      <c r="XDL1356" s="84">
        <v>660</v>
      </c>
      <c r="XDO1356" s="84" t="s">
        <v>187</v>
      </c>
      <c r="XEB1356" s="84">
        <v>660</v>
      </c>
      <c r="XEE1356" s="84" t="s">
        <v>187</v>
      </c>
      <c r="XER1356" s="84">
        <v>660</v>
      </c>
      <c r="XEU1356" s="84" t="s">
        <v>187</v>
      </c>
    </row>
    <row r="1357" spans="1:1024 1027:2048 2051:3072 3075:4096 4099:5120 5123:6144 6147:7168 7171:8192 8195:9216 9219:10240 10243:11264 11267:12288 12291:13312 13315:14336 14339:15360 15363:16384">
      <c r="A1357" s="84"/>
      <c r="B1357" s="84"/>
      <c r="E1357" s="747" t="s">
        <v>5120</v>
      </c>
      <c r="F1357" s="746">
        <v>454</v>
      </c>
      <c r="G1357" s="1131" t="s">
        <v>3803</v>
      </c>
      <c r="H1357" s="781">
        <v>3000000</v>
      </c>
      <c r="I1357" s="781"/>
      <c r="J1357" s="782">
        <f>I1357/H1357</f>
        <v>0</v>
      </c>
      <c r="K1357" s="781">
        <f>H1357-I1357</f>
        <v>3000000</v>
      </c>
      <c r="L1357" s="783">
        <v>0</v>
      </c>
      <c r="M1357" s="783">
        <v>0</v>
      </c>
      <c r="N1357" s="784" t="e">
        <f>M1357/L1357</f>
        <v>#DIV/0!</v>
      </c>
      <c r="O1357" s="783">
        <f>L1357-M1357</f>
        <v>0</v>
      </c>
      <c r="P1357" s="783">
        <f>L1357+H1357</f>
        <v>3000000</v>
      </c>
      <c r="Q1357" s="801"/>
      <c r="R1357" s="802"/>
      <c r="S1357" s="801"/>
      <c r="T1357" s="84"/>
      <c r="U1357" s="84" t="s">
        <v>5404</v>
      </c>
      <c r="V1357" s="84">
        <v>454</v>
      </c>
      <c r="W1357" s="84" t="s">
        <v>3803</v>
      </c>
      <c r="X1357" s="816">
        <v>1000000</v>
      </c>
      <c r="Z1357" s="813">
        <f>Y1357/X1357</f>
        <v>0</v>
      </c>
      <c r="AA1357" s="814">
        <f>X1357-Y1357</f>
        <v>1000000</v>
      </c>
      <c r="AB1357" s="84">
        <v>2000000</v>
      </c>
      <c r="AC1357" s="84">
        <v>0</v>
      </c>
      <c r="AD1357" s="84">
        <f>AC1357/AB1357</f>
        <v>0</v>
      </c>
      <c r="AE1357" s="84">
        <f>AB1357-AC1357</f>
        <v>2000000</v>
      </c>
      <c r="AF1357" s="84">
        <f>AB1357+X1357</f>
        <v>3000000</v>
      </c>
      <c r="AK1357" s="84" t="s">
        <v>5404</v>
      </c>
      <c r="AL1357" s="84">
        <v>454</v>
      </c>
      <c r="AM1357" s="84" t="s">
        <v>3803</v>
      </c>
      <c r="AN1357" s="84">
        <v>1000000</v>
      </c>
      <c r="AP1357" s="84">
        <f>AO1357/AN1357</f>
        <v>0</v>
      </c>
      <c r="AQ1357" s="84">
        <f>AN1357-AO1357</f>
        <v>1000000</v>
      </c>
      <c r="AR1357" s="84">
        <v>2000000</v>
      </c>
      <c r="AS1357" s="84">
        <v>0</v>
      </c>
      <c r="AT1357" s="84">
        <f>AS1357/AR1357</f>
        <v>0</v>
      </c>
      <c r="AU1357" s="84">
        <f>AR1357-AS1357</f>
        <v>2000000</v>
      </c>
      <c r="AV1357" s="84">
        <f>AR1357+AN1357</f>
        <v>3000000</v>
      </c>
      <c r="BA1357" s="84" t="s">
        <v>5404</v>
      </c>
      <c r="BB1357" s="84">
        <v>454</v>
      </c>
      <c r="BC1357" s="84" t="s">
        <v>3803</v>
      </c>
      <c r="BD1357" s="84">
        <v>1000000</v>
      </c>
      <c r="BF1357" s="84">
        <f>BE1357/BD1357</f>
        <v>0</v>
      </c>
      <c r="BG1357" s="84">
        <f>BD1357-BE1357</f>
        <v>1000000</v>
      </c>
      <c r="BH1357" s="84">
        <v>2000000</v>
      </c>
      <c r="BI1357" s="84">
        <v>0</v>
      </c>
      <c r="BJ1357" s="84">
        <f>BI1357/BH1357</f>
        <v>0</v>
      </c>
      <c r="BK1357" s="84">
        <f>BH1357-BI1357</f>
        <v>2000000</v>
      </c>
      <c r="BL1357" s="84">
        <f>BH1357+BD1357</f>
        <v>3000000</v>
      </c>
      <c r="BQ1357" s="84" t="s">
        <v>5404</v>
      </c>
      <c r="BR1357" s="84">
        <v>454</v>
      </c>
      <c r="BS1357" s="84" t="s">
        <v>3803</v>
      </c>
      <c r="BT1357" s="84">
        <v>1000000</v>
      </c>
      <c r="BV1357" s="84">
        <f>BU1357/BT1357</f>
        <v>0</v>
      </c>
      <c r="BW1357" s="84">
        <f>BT1357-BU1357</f>
        <v>1000000</v>
      </c>
      <c r="BX1357" s="84">
        <v>2000000</v>
      </c>
      <c r="BY1357" s="84">
        <v>0</v>
      </c>
      <c r="BZ1357" s="84">
        <f>BY1357/BX1357</f>
        <v>0</v>
      </c>
      <c r="CA1357" s="84">
        <f>BX1357-BY1357</f>
        <v>2000000</v>
      </c>
      <c r="CB1357" s="84">
        <f>BX1357+BT1357</f>
        <v>3000000</v>
      </c>
      <c r="CG1357" s="84" t="s">
        <v>5404</v>
      </c>
      <c r="CH1357" s="84">
        <v>454</v>
      </c>
      <c r="CI1357" s="84" t="s">
        <v>3803</v>
      </c>
      <c r="CJ1357" s="84">
        <v>1000000</v>
      </c>
      <c r="CL1357" s="84">
        <f>CK1357/CJ1357</f>
        <v>0</v>
      </c>
      <c r="CM1357" s="84">
        <f>CJ1357-CK1357</f>
        <v>1000000</v>
      </c>
      <c r="CN1357" s="84">
        <v>2000000</v>
      </c>
      <c r="CO1357" s="84">
        <v>0</v>
      </c>
      <c r="CP1357" s="84">
        <f>CO1357/CN1357</f>
        <v>0</v>
      </c>
      <c r="CQ1357" s="84">
        <f>CN1357-CO1357</f>
        <v>2000000</v>
      </c>
      <c r="CR1357" s="84">
        <f>CN1357+CJ1357</f>
        <v>3000000</v>
      </c>
      <c r="CW1357" s="84" t="s">
        <v>5404</v>
      </c>
      <c r="CX1357" s="84">
        <v>454</v>
      </c>
      <c r="CY1357" s="84" t="s">
        <v>3803</v>
      </c>
      <c r="CZ1357" s="84">
        <v>1000000</v>
      </c>
      <c r="DB1357" s="84">
        <f>DA1357/CZ1357</f>
        <v>0</v>
      </c>
      <c r="DC1357" s="84">
        <f>CZ1357-DA1357</f>
        <v>1000000</v>
      </c>
      <c r="DD1357" s="84">
        <v>2000000</v>
      </c>
      <c r="DE1357" s="84">
        <v>0</v>
      </c>
      <c r="DF1357" s="84">
        <f>DE1357/DD1357</f>
        <v>0</v>
      </c>
      <c r="DG1357" s="84">
        <f>DD1357-DE1357</f>
        <v>2000000</v>
      </c>
      <c r="DH1357" s="84">
        <f>DD1357+CZ1357</f>
        <v>3000000</v>
      </c>
      <c r="DM1357" s="84" t="s">
        <v>5404</v>
      </c>
      <c r="DN1357" s="84">
        <v>454</v>
      </c>
      <c r="DO1357" s="84" t="s">
        <v>3803</v>
      </c>
      <c r="DP1357" s="84">
        <v>1000000</v>
      </c>
      <c r="DR1357" s="84">
        <f>DQ1357/DP1357</f>
        <v>0</v>
      </c>
      <c r="DS1357" s="84">
        <f>DP1357-DQ1357</f>
        <v>1000000</v>
      </c>
      <c r="DT1357" s="84">
        <v>2000000</v>
      </c>
      <c r="DU1357" s="84">
        <v>0</v>
      </c>
      <c r="DV1357" s="84">
        <f>DU1357/DT1357</f>
        <v>0</v>
      </c>
      <c r="DW1357" s="84">
        <f>DT1357-DU1357</f>
        <v>2000000</v>
      </c>
      <c r="DX1357" s="84">
        <f>DT1357+DP1357</f>
        <v>3000000</v>
      </c>
      <c r="EC1357" s="84" t="s">
        <v>5404</v>
      </c>
      <c r="ED1357" s="84">
        <v>454</v>
      </c>
      <c r="EE1357" s="84" t="s">
        <v>3803</v>
      </c>
      <c r="EF1357" s="84">
        <v>1000000</v>
      </c>
      <c r="EH1357" s="84">
        <f>EG1357/EF1357</f>
        <v>0</v>
      </c>
      <c r="EI1357" s="84">
        <f>EF1357-EG1357</f>
        <v>1000000</v>
      </c>
      <c r="EJ1357" s="84">
        <v>2000000</v>
      </c>
      <c r="EK1357" s="84">
        <v>0</v>
      </c>
      <c r="EL1357" s="84">
        <f>EK1357/EJ1357</f>
        <v>0</v>
      </c>
      <c r="EM1357" s="84">
        <f>EJ1357-EK1357</f>
        <v>2000000</v>
      </c>
      <c r="EN1357" s="84">
        <f>EJ1357+EF1357</f>
        <v>3000000</v>
      </c>
      <c r="ES1357" s="84" t="s">
        <v>5404</v>
      </c>
      <c r="ET1357" s="84">
        <v>454</v>
      </c>
      <c r="EU1357" s="84" t="s">
        <v>3803</v>
      </c>
      <c r="EV1357" s="84">
        <v>1000000</v>
      </c>
      <c r="EX1357" s="84">
        <f>EW1357/EV1357</f>
        <v>0</v>
      </c>
      <c r="EY1357" s="84">
        <f>EV1357-EW1357</f>
        <v>1000000</v>
      </c>
      <c r="EZ1357" s="84">
        <v>2000000</v>
      </c>
      <c r="FA1357" s="84">
        <v>0</v>
      </c>
      <c r="FB1357" s="84">
        <f>FA1357/EZ1357</f>
        <v>0</v>
      </c>
      <c r="FC1357" s="84">
        <f>EZ1357-FA1357</f>
        <v>2000000</v>
      </c>
      <c r="FD1357" s="84">
        <f>EZ1357+EV1357</f>
        <v>3000000</v>
      </c>
      <c r="FI1357" s="84" t="s">
        <v>5404</v>
      </c>
      <c r="FJ1357" s="84">
        <v>454</v>
      </c>
      <c r="FK1357" s="84" t="s">
        <v>3803</v>
      </c>
      <c r="FL1357" s="84">
        <v>1000000</v>
      </c>
      <c r="FN1357" s="84">
        <f>FM1357/FL1357</f>
        <v>0</v>
      </c>
      <c r="FO1357" s="84">
        <f>FL1357-FM1357</f>
        <v>1000000</v>
      </c>
      <c r="FP1357" s="84">
        <v>2000000</v>
      </c>
      <c r="FQ1357" s="84">
        <v>0</v>
      </c>
      <c r="FR1357" s="84">
        <f>FQ1357/FP1357</f>
        <v>0</v>
      </c>
      <c r="FS1357" s="84">
        <f>FP1357-FQ1357</f>
        <v>2000000</v>
      </c>
      <c r="FT1357" s="84">
        <f>FP1357+FL1357</f>
        <v>3000000</v>
      </c>
      <c r="FY1357" s="84" t="s">
        <v>5404</v>
      </c>
      <c r="FZ1357" s="84">
        <v>454</v>
      </c>
      <c r="GA1357" s="84" t="s">
        <v>3803</v>
      </c>
      <c r="GB1357" s="84">
        <v>1000000</v>
      </c>
      <c r="GD1357" s="84">
        <f>GC1357/GB1357</f>
        <v>0</v>
      </c>
      <c r="GE1357" s="84">
        <f>GB1357-GC1357</f>
        <v>1000000</v>
      </c>
      <c r="GF1357" s="84">
        <v>2000000</v>
      </c>
      <c r="GG1357" s="84">
        <v>0</v>
      </c>
      <c r="GH1357" s="84">
        <f>GG1357/GF1357</f>
        <v>0</v>
      </c>
      <c r="GI1357" s="84">
        <f>GF1357-GG1357</f>
        <v>2000000</v>
      </c>
      <c r="GJ1357" s="84">
        <f>GF1357+GB1357</f>
        <v>3000000</v>
      </c>
      <c r="GO1357" s="84" t="s">
        <v>5404</v>
      </c>
      <c r="GP1357" s="84">
        <v>454</v>
      </c>
      <c r="GQ1357" s="84" t="s">
        <v>3803</v>
      </c>
      <c r="GR1357" s="84">
        <v>1000000</v>
      </c>
      <c r="GT1357" s="84">
        <f>GS1357/GR1357</f>
        <v>0</v>
      </c>
      <c r="GU1357" s="84">
        <f>GR1357-GS1357</f>
        <v>1000000</v>
      </c>
      <c r="GV1357" s="84">
        <v>2000000</v>
      </c>
      <c r="GW1357" s="84">
        <v>0</v>
      </c>
      <c r="GX1357" s="84">
        <f>GW1357/GV1357</f>
        <v>0</v>
      </c>
      <c r="GY1357" s="84">
        <f>GV1357-GW1357</f>
        <v>2000000</v>
      </c>
      <c r="GZ1357" s="84">
        <f>GV1357+GR1357</f>
        <v>3000000</v>
      </c>
      <c r="HE1357" s="84" t="s">
        <v>5404</v>
      </c>
      <c r="HF1357" s="84">
        <v>454</v>
      </c>
      <c r="HG1357" s="84" t="s">
        <v>3803</v>
      </c>
      <c r="HH1357" s="84">
        <v>1000000</v>
      </c>
      <c r="HJ1357" s="84">
        <f>HI1357/HH1357</f>
        <v>0</v>
      </c>
      <c r="HK1357" s="84">
        <f>HH1357-HI1357</f>
        <v>1000000</v>
      </c>
      <c r="HL1357" s="84">
        <v>2000000</v>
      </c>
      <c r="HM1357" s="84">
        <v>0</v>
      </c>
      <c r="HN1357" s="84">
        <f>HM1357/HL1357</f>
        <v>0</v>
      </c>
      <c r="HO1357" s="84">
        <f>HL1357-HM1357</f>
        <v>2000000</v>
      </c>
      <c r="HP1357" s="84">
        <f>HL1357+HH1357</f>
        <v>3000000</v>
      </c>
      <c r="HU1357" s="84" t="s">
        <v>5404</v>
      </c>
      <c r="HV1357" s="84">
        <v>454</v>
      </c>
      <c r="HW1357" s="84" t="s">
        <v>3803</v>
      </c>
      <c r="HX1357" s="84">
        <v>1000000</v>
      </c>
      <c r="HZ1357" s="84">
        <f>HY1357/HX1357</f>
        <v>0</v>
      </c>
      <c r="IA1357" s="84">
        <f>HX1357-HY1357</f>
        <v>1000000</v>
      </c>
      <c r="IB1357" s="84">
        <v>2000000</v>
      </c>
      <c r="IC1357" s="84">
        <v>0</v>
      </c>
      <c r="ID1357" s="84">
        <f>IC1357/IB1357</f>
        <v>0</v>
      </c>
      <c r="IE1357" s="84">
        <f>IB1357-IC1357</f>
        <v>2000000</v>
      </c>
      <c r="IF1357" s="84">
        <f>IB1357+HX1357</f>
        <v>3000000</v>
      </c>
      <c r="IK1357" s="84" t="s">
        <v>5404</v>
      </c>
      <c r="IL1357" s="84">
        <v>454</v>
      </c>
      <c r="IM1357" s="84" t="s">
        <v>3803</v>
      </c>
      <c r="IN1357" s="84">
        <v>1000000</v>
      </c>
      <c r="IP1357" s="84">
        <f>IO1357/IN1357</f>
        <v>0</v>
      </c>
      <c r="IQ1357" s="84">
        <f>IN1357-IO1357</f>
        <v>1000000</v>
      </c>
      <c r="IR1357" s="84">
        <v>2000000</v>
      </c>
      <c r="IS1357" s="84">
        <v>0</v>
      </c>
      <c r="IT1357" s="84">
        <f>IS1357/IR1357</f>
        <v>0</v>
      </c>
      <c r="IU1357" s="84">
        <f>IR1357-IS1357</f>
        <v>2000000</v>
      </c>
      <c r="IV1357" s="84">
        <f>IR1357+IN1357</f>
        <v>3000000</v>
      </c>
      <c r="JA1357" s="84" t="s">
        <v>5404</v>
      </c>
      <c r="JB1357" s="84">
        <v>454</v>
      </c>
      <c r="JC1357" s="84" t="s">
        <v>3803</v>
      </c>
      <c r="JD1357" s="84">
        <v>1000000</v>
      </c>
      <c r="JF1357" s="84">
        <f>JE1357/JD1357</f>
        <v>0</v>
      </c>
      <c r="JG1357" s="84">
        <f>JD1357-JE1357</f>
        <v>1000000</v>
      </c>
      <c r="JH1357" s="84">
        <v>2000000</v>
      </c>
      <c r="JI1357" s="84">
        <v>0</v>
      </c>
      <c r="JJ1357" s="84">
        <f>JI1357/JH1357</f>
        <v>0</v>
      </c>
      <c r="JK1357" s="84">
        <f>JH1357-JI1357</f>
        <v>2000000</v>
      </c>
      <c r="JL1357" s="84">
        <f>JH1357+JD1357</f>
        <v>3000000</v>
      </c>
      <c r="JQ1357" s="84" t="s">
        <v>5404</v>
      </c>
      <c r="JR1357" s="84">
        <v>454</v>
      </c>
      <c r="JS1357" s="84" t="s">
        <v>3803</v>
      </c>
      <c r="JT1357" s="84">
        <v>1000000</v>
      </c>
      <c r="JV1357" s="84">
        <f>JU1357/JT1357</f>
        <v>0</v>
      </c>
      <c r="JW1357" s="84">
        <f>JT1357-JU1357</f>
        <v>1000000</v>
      </c>
      <c r="JX1357" s="84">
        <v>2000000</v>
      </c>
      <c r="JY1357" s="84">
        <v>0</v>
      </c>
      <c r="JZ1357" s="84">
        <f>JY1357/JX1357</f>
        <v>0</v>
      </c>
      <c r="KA1357" s="84">
        <f>JX1357-JY1357</f>
        <v>2000000</v>
      </c>
      <c r="KB1357" s="84">
        <f>JX1357+JT1357</f>
        <v>3000000</v>
      </c>
      <c r="KG1357" s="84" t="s">
        <v>5404</v>
      </c>
      <c r="KH1357" s="84">
        <v>454</v>
      </c>
      <c r="KI1357" s="84" t="s">
        <v>3803</v>
      </c>
      <c r="KJ1357" s="84">
        <v>1000000</v>
      </c>
      <c r="KL1357" s="84">
        <f>KK1357/KJ1357</f>
        <v>0</v>
      </c>
      <c r="KM1357" s="84">
        <f>KJ1357-KK1357</f>
        <v>1000000</v>
      </c>
      <c r="KN1357" s="84">
        <v>2000000</v>
      </c>
      <c r="KO1357" s="84">
        <v>0</v>
      </c>
      <c r="KP1357" s="84">
        <f>KO1357/KN1357</f>
        <v>0</v>
      </c>
      <c r="KQ1357" s="84">
        <f>KN1357-KO1357</f>
        <v>2000000</v>
      </c>
      <c r="KR1357" s="84">
        <f>KN1357+KJ1357</f>
        <v>3000000</v>
      </c>
      <c r="KW1357" s="84" t="s">
        <v>5404</v>
      </c>
      <c r="KX1357" s="84">
        <v>454</v>
      </c>
      <c r="KY1357" s="84" t="s">
        <v>3803</v>
      </c>
      <c r="KZ1357" s="84">
        <v>1000000</v>
      </c>
      <c r="LB1357" s="84">
        <f>LA1357/KZ1357</f>
        <v>0</v>
      </c>
      <c r="LC1357" s="84">
        <f>KZ1357-LA1357</f>
        <v>1000000</v>
      </c>
      <c r="LD1357" s="84">
        <v>2000000</v>
      </c>
      <c r="LE1357" s="84">
        <v>0</v>
      </c>
      <c r="LF1357" s="84">
        <f>LE1357/LD1357</f>
        <v>0</v>
      </c>
      <c r="LG1357" s="84">
        <f>LD1357-LE1357</f>
        <v>2000000</v>
      </c>
      <c r="LH1357" s="84">
        <f>LD1357+KZ1357</f>
        <v>3000000</v>
      </c>
      <c r="LM1357" s="84" t="s">
        <v>5404</v>
      </c>
      <c r="LN1357" s="84">
        <v>454</v>
      </c>
      <c r="LO1357" s="84" t="s">
        <v>3803</v>
      </c>
      <c r="LP1357" s="84">
        <v>1000000</v>
      </c>
      <c r="LR1357" s="84">
        <f>LQ1357/LP1357</f>
        <v>0</v>
      </c>
      <c r="LS1357" s="84">
        <f>LP1357-LQ1357</f>
        <v>1000000</v>
      </c>
      <c r="LT1357" s="84">
        <v>2000000</v>
      </c>
      <c r="LU1357" s="84">
        <v>0</v>
      </c>
      <c r="LV1357" s="84">
        <f>LU1357/LT1357</f>
        <v>0</v>
      </c>
      <c r="LW1357" s="84">
        <f>LT1357-LU1357</f>
        <v>2000000</v>
      </c>
      <c r="LX1357" s="84">
        <f>LT1357+LP1357</f>
        <v>3000000</v>
      </c>
      <c r="MC1357" s="84" t="s">
        <v>5404</v>
      </c>
      <c r="MD1357" s="84">
        <v>454</v>
      </c>
      <c r="ME1357" s="84" t="s">
        <v>3803</v>
      </c>
      <c r="MF1357" s="84">
        <v>1000000</v>
      </c>
      <c r="MH1357" s="84">
        <f>MG1357/MF1357</f>
        <v>0</v>
      </c>
      <c r="MI1357" s="84">
        <f>MF1357-MG1357</f>
        <v>1000000</v>
      </c>
      <c r="MJ1357" s="84">
        <v>2000000</v>
      </c>
      <c r="MK1357" s="84">
        <v>0</v>
      </c>
      <c r="ML1357" s="84">
        <f>MK1357/MJ1357</f>
        <v>0</v>
      </c>
      <c r="MM1357" s="84">
        <f>MJ1357-MK1357</f>
        <v>2000000</v>
      </c>
      <c r="MN1357" s="84">
        <f>MJ1357+MF1357</f>
        <v>3000000</v>
      </c>
      <c r="MS1357" s="84" t="s">
        <v>5404</v>
      </c>
      <c r="MT1357" s="84">
        <v>454</v>
      </c>
      <c r="MU1357" s="84" t="s">
        <v>3803</v>
      </c>
      <c r="MV1357" s="84">
        <v>1000000</v>
      </c>
      <c r="MX1357" s="84">
        <f>MW1357/MV1357</f>
        <v>0</v>
      </c>
      <c r="MY1357" s="84">
        <f>MV1357-MW1357</f>
        <v>1000000</v>
      </c>
      <c r="MZ1357" s="84">
        <v>2000000</v>
      </c>
      <c r="NA1357" s="84">
        <v>0</v>
      </c>
      <c r="NB1357" s="84">
        <f>NA1357/MZ1357</f>
        <v>0</v>
      </c>
      <c r="NC1357" s="84">
        <f>MZ1357-NA1357</f>
        <v>2000000</v>
      </c>
      <c r="ND1357" s="84">
        <f>MZ1357+MV1357</f>
        <v>3000000</v>
      </c>
      <c r="NI1357" s="84" t="s">
        <v>5404</v>
      </c>
      <c r="NJ1357" s="84">
        <v>454</v>
      </c>
      <c r="NK1357" s="84" t="s">
        <v>3803</v>
      </c>
      <c r="NL1357" s="84">
        <v>1000000</v>
      </c>
      <c r="NN1357" s="84">
        <f>NM1357/NL1357</f>
        <v>0</v>
      </c>
      <c r="NO1357" s="84">
        <f>NL1357-NM1357</f>
        <v>1000000</v>
      </c>
      <c r="NP1357" s="84">
        <v>2000000</v>
      </c>
      <c r="NQ1357" s="84">
        <v>0</v>
      </c>
      <c r="NR1357" s="84">
        <f>NQ1357/NP1357</f>
        <v>0</v>
      </c>
      <c r="NS1357" s="84">
        <f>NP1357-NQ1357</f>
        <v>2000000</v>
      </c>
      <c r="NT1357" s="84">
        <f>NP1357+NL1357</f>
        <v>3000000</v>
      </c>
      <c r="NY1357" s="84" t="s">
        <v>5404</v>
      </c>
      <c r="NZ1357" s="84">
        <v>454</v>
      </c>
      <c r="OA1357" s="84" t="s">
        <v>3803</v>
      </c>
      <c r="OB1357" s="84">
        <v>1000000</v>
      </c>
      <c r="OD1357" s="84">
        <f>OC1357/OB1357</f>
        <v>0</v>
      </c>
      <c r="OE1357" s="84">
        <f>OB1357-OC1357</f>
        <v>1000000</v>
      </c>
      <c r="OF1357" s="84">
        <v>2000000</v>
      </c>
      <c r="OG1357" s="84">
        <v>0</v>
      </c>
      <c r="OH1357" s="84">
        <f>OG1357/OF1357</f>
        <v>0</v>
      </c>
      <c r="OI1357" s="84">
        <f>OF1357-OG1357</f>
        <v>2000000</v>
      </c>
      <c r="OJ1357" s="84">
        <f>OF1357+OB1357</f>
        <v>3000000</v>
      </c>
      <c r="OO1357" s="84" t="s">
        <v>5404</v>
      </c>
      <c r="OP1357" s="84">
        <v>454</v>
      </c>
      <c r="OQ1357" s="84" t="s">
        <v>3803</v>
      </c>
      <c r="OR1357" s="84">
        <v>1000000</v>
      </c>
      <c r="OT1357" s="84">
        <f>OS1357/OR1357</f>
        <v>0</v>
      </c>
      <c r="OU1357" s="84">
        <f>OR1357-OS1357</f>
        <v>1000000</v>
      </c>
      <c r="OV1357" s="84">
        <v>2000000</v>
      </c>
      <c r="OW1357" s="84">
        <v>0</v>
      </c>
      <c r="OX1357" s="84">
        <f>OW1357/OV1357</f>
        <v>0</v>
      </c>
      <c r="OY1357" s="84">
        <f>OV1357-OW1357</f>
        <v>2000000</v>
      </c>
      <c r="OZ1357" s="84">
        <f>OV1357+OR1357</f>
        <v>3000000</v>
      </c>
      <c r="PE1357" s="84" t="s">
        <v>5404</v>
      </c>
      <c r="PF1357" s="84">
        <v>454</v>
      </c>
      <c r="PG1357" s="84" t="s">
        <v>3803</v>
      </c>
      <c r="PH1357" s="84">
        <v>1000000</v>
      </c>
      <c r="PJ1357" s="84">
        <f>PI1357/PH1357</f>
        <v>0</v>
      </c>
      <c r="PK1357" s="84">
        <f>PH1357-PI1357</f>
        <v>1000000</v>
      </c>
      <c r="PL1357" s="84">
        <v>2000000</v>
      </c>
      <c r="PM1357" s="84">
        <v>0</v>
      </c>
      <c r="PN1357" s="84">
        <f>PM1357/PL1357</f>
        <v>0</v>
      </c>
      <c r="PO1357" s="84">
        <f>PL1357-PM1357</f>
        <v>2000000</v>
      </c>
      <c r="PP1357" s="84">
        <f>PL1357+PH1357</f>
        <v>3000000</v>
      </c>
      <c r="PU1357" s="84" t="s">
        <v>5404</v>
      </c>
      <c r="PV1357" s="84">
        <v>454</v>
      </c>
      <c r="PW1357" s="84" t="s">
        <v>3803</v>
      </c>
      <c r="PX1357" s="84">
        <v>1000000</v>
      </c>
      <c r="PZ1357" s="84">
        <f>PY1357/PX1357</f>
        <v>0</v>
      </c>
      <c r="QA1357" s="84">
        <f>PX1357-PY1357</f>
        <v>1000000</v>
      </c>
      <c r="QB1357" s="84">
        <v>2000000</v>
      </c>
      <c r="QC1357" s="84">
        <v>0</v>
      </c>
      <c r="QD1357" s="84">
        <f>QC1357/QB1357</f>
        <v>0</v>
      </c>
      <c r="QE1357" s="84">
        <f>QB1357-QC1357</f>
        <v>2000000</v>
      </c>
      <c r="QF1357" s="84">
        <f>QB1357+PX1357</f>
        <v>3000000</v>
      </c>
      <c r="QK1357" s="84" t="s">
        <v>5404</v>
      </c>
      <c r="QL1357" s="84">
        <v>454</v>
      </c>
      <c r="QM1357" s="84" t="s">
        <v>3803</v>
      </c>
      <c r="QN1357" s="84">
        <v>1000000</v>
      </c>
      <c r="QP1357" s="84">
        <f>QO1357/QN1357</f>
        <v>0</v>
      </c>
      <c r="QQ1357" s="84">
        <f>QN1357-QO1357</f>
        <v>1000000</v>
      </c>
      <c r="QR1357" s="84">
        <v>2000000</v>
      </c>
      <c r="QS1357" s="84">
        <v>0</v>
      </c>
      <c r="QT1357" s="84">
        <f>QS1357/QR1357</f>
        <v>0</v>
      </c>
      <c r="QU1357" s="84">
        <f>QR1357-QS1357</f>
        <v>2000000</v>
      </c>
      <c r="QV1357" s="84">
        <f>QR1357+QN1357</f>
        <v>3000000</v>
      </c>
      <c r="RA1357" s="84" t="s">
        <v>5404</v>
      </c>
      <c r="RB1357" s="84">
        <v>454</v>
      </c>
      <c r="RC1357" s="84" t="s">
        <v>3803</v>
      </c>
      <c r="RD1357" s="84">
        <v>1000000</v>
      </c>
      <c r="RF1357" s="84">
        <f>RE1357/RD1357</f>
        <v>0</v>
      </c>
      <c r="RG1357" s="84">
        <f>RD1357-RE1357</f>
        <v>1000000</v>
      </c>
      <c r="RH1357" s="84">
        <v>2000000</v>
      </c>
      <c r="RI1357" s="84">
        <v>0</v>
      </c>
      <c r="RJ1357" s="84">
        <f>RI1357/RH1357</f>
        <v>0</v>
      </c>
      <c r="RK1357" s="84">
        <f>RH1357-RI1357</f>
        <v>2000000</v>
      </c>
      <c r="RL1357" s="84">
        <f>RH1357+RD1357</f>
        <v>3000000</v>
      </c>
      <c r="RQ1357" s="84" t="s">
        <v>5404</v>
      </c>
      <c r="RR1357" s="84">
        <v>454</v>
      </c>
      <c r="RS1357" s="84" t="s">
        <v>3803</v>
      </c>
      <c r="RT1357" s="84">
        <v>1000000</v>
      </c>
      <c r="RV1357" s="84">
        <f>RU1357/RT1357</f>
        <v>0</v>
      </c>
      <c r="RW1357" s="84">
        <f>RT1357-RU1357</f>
        <v>1000000</v>
      </c>
      <c r="RX1357" s="84">
        <v>2000000</v>
      </c>
      <c r="RY1357" s="84">
        <v>0</v>
      </c>
      <c r="RZ1357" s="84">
        <f>RY1357/RX1357</f>
        <v>0</v>
      </c>
      <c r="SA1357" s="84">
        <f>RX1357-RY1357</f>
        <v>2000000</v>
      </c>
      <c r="SB1357" s="84">
        <f>RX1357+RT1357</f>
        <v>3000000</v>
      </c>
      <c r="SG1357" s="84" t="s">
        <v>5404</v>
      </c>
      <c r="SH1357" s="84">
        <v>454</v>
      </c>
      <c r="SI1357" s="84" t="s">
        <v>3803</v>
      </c>
      <c r="SJ1357" s="84">
        <v>1000000</v>
      </c>
      <c r="SL1357" s="84">
        <f>SK1357/SJ1357</f>
        <v>0</v>
      </c>
      <c r="SM1357" s="84">
        <f>SJ1357-SK1357</f>
        <v>1000000</v>
      </c>
      <c r="SN1357" s="84">
        <v>2000000</v>
      </c>
      <c r="SO1357" s="84">
        <v>0</v>
      </c>
      <c r="SP1357" s="84">
        <f>SO1357/SN1357</f>
        <v>0</v>
      </c>
      <c r="SQ1357" s="84">
        <f>SN1357-SO1357</f>
        <v>2000000</v>
      </c>
      <c r="SR1357" s="84">
        <f>SN1357+SJ1357</f>
        <v>3000000</v>
      </c>
      <c r="SW1357" s="84" t="s">
        <v>5404</v>
      </c>
      <c r="SX1357" s="84">
        <v>454</v>
      </c>
      <c r="SY1357" s="84" t="s">
        <v>3803</v>
      </c>
      <c r="SZ1357" s="84">
        <v>1000000</v>
      </c>
      <c r="TB1357" s="84">
        <f>TA1357/SZ1357</f>
        <v>0</v>
      </c>
      <c r="TC1357" s="84">
        <f>SZ1357-TA1357</f>
        <v>1000000</v>
      </c>
      <c r="TD1357" s="84">
        <v>2000000</v>
      </c>
      <c r="TE1357" s="84">
        <v>0</v>
      </c>
      <c r="TF1357" s="84">
        <f>TE1357/TD1357</f>
        <v>0</v>
      </c>
      <c r="TG1357" s="84">
        <f>TD1357-TE1357</f>
        <v>2000000</v>
      </c>
      <c r="TH1357" s="84">
        <f>TD1357+SZ1357</f>
        <v>3000000</v>
      </c>
      <c r="TM1357" s="84" t="s">
        <v>5404</v>
      </c>
      <c r="TN1357" s="84">
        <v>454</v>
      </c>
      <c r="TO1357" s="84" t="s">
        <v>3803</v>
      </c>
      <c r="TP1357" s="84">
        <v>1000000</v>
      </c>
      <c r="TR1357" s="84">
        <f>TQ1357/TP1357</f>
        <v>0</v>
      </c>
      <c r="TS1357" s="84">
        <f>TP1357-TQ1357</f>
        <v>1000000</v>
      </c>
      <c r="TT1357" s="84">
        <v>2000000</v>
      </c>
      <c r="TU1357" s="84">
        <v>0</v>
      </c>
      <c r="TV1357" s="84">
        <f>TU1357/TT1357</f>
        <v>0</v>
      </c>
      <c r="TW1357" s="84">
        <f>TT1357-TU1357</f>
        <v>2000000</v>
      </c>
      <c r="TX1357" s="84">
        <f>TT1357+TP1357</f>
        <v>3000000</v>
      </c>
      <c r="UC1357" s="84" t="s">
        <v>5404</v>
      </c>
      <c r="UD1357" s="84">
        <v>454</v>
      </c>
      <c r="UE1357" s="84" t="s">
        <v>3803</v>
      </c>
      <c r="UF1357" s="84">
        <v>1000000</v>
      </c>
      <c r="UH1357" s="84">
        <f>UG1357/UF1357</f>
        <v>0</v>
      </c>
      <c r="UI1357" s="84">
        <f>UF1357-UG1357</f>
        <v>1000000</v>
      </c>
      <c r="UJ1357" s="84">
        <v>2000000</v>
      </c>
      <c r="UK1357" s="84">
        <v>0</v>
      </c>
      <c r="UL1357" s="84">
        <f>UK1357/UJ1357</f>
        <v>0</v>
      </c>
      <c r="UM1357" s="84">
        <f>UJ1357-UK1357</f>
        <v>2000000</v>
      </c>
      <c r="UN1357" s="84">
        <f>UJ1357+UF1357</f>
        <v>3000000</v>
      </c>
      <c r="US1357" s="84" t="s">
        <v>5404</v>
      </c>
      <c r="UT1357" s="84">
        <v>454</v>
      </c>
      <c r="UU1357" s="84" t="s">
        <v>3803</v>
      </c>
      <c r="UV1357" s="84">
        <v>1000000</v>
      </c>
      <c r="UX1357" s="84">
        <f>UW1357/UV1357</f>
        <v>0</v>
      </c>
      <c r="UY1357" s="84">
        <f>UV1357-UW1357</f>
        <v>1000000</v>
      </c>
      <c r="UZ1357" s="84">
        <v>2000000</v>
      </c>
      <c r="VA1357" s="84">
        <v>0</v>
      </c>
      <c r="VB1357" s="84">
        <f>VA1357/UZ1357</f>
        <v>0</v>
      </c>
      <c r="VC1357" s="84">
        <f>UZ1357-VA1357</f>
        <v>2000000</v>
      </c>
      <c r="VD1357" s="84">
        <f>UZ1357+UV1357</f>
        <v>3000000</v>
      </c>
      <c r="VI1357" s="84" t="s">
        <v>5404</v>
      </c>
      <c r="VJ1357" s="84">
        <v>454</v>
      </c>
      <c r="VK1357" s="84" t="s">
        <v>3803</v>
      </c>
      <c r="VL1357" s="84">
        <v>1000000</v>
      </c>
      <c r="VN1357" s="84">
        <f>VM1357/VL1357</f>
        <v>0</v>
      </c>
      <c r="VO1357" s="84">
        <f>VL1357-VM1357</f>
        <v>1000000</v>
      </c>
      <c r="VP1357" s="84">
        <v>2000000</v>
      </c>
      <c r="VQ1357" s="84">
        <v>0</v>
      </c>
      <c r="VR1357" s="84">
        <f>VQ1357/VP1357</f>
        <v>0</v>
      </c>
      <c r="VS1357" s="84">
        <f>VP1357-VQ1357</f>
        <v>2000000</v>
      </c>
      <c r="VT1357" s="84">
        <f>VP1357+VL1357</f>
        <v>3000000</v>
      </c>
      <c r="VY1357" s="84" t="s">
        <v>5404</v>
      </c>
      <c r="VZ1357" s="84">
        <v>454</v>
      </c>
      <c r="WA1357" s="84" t="s">
        <v>3803</v>
      </c>
      <c r="WB1357" s="84">
        <v>1000000</v>
      </c>
      <c r="WD1357" s="84">
        <f>WC1357/WB1357</f>
        <v>0</v>
      </c>
      <c r="WE1357" s="84">
        <f>WB1357-WC1357</f>
        <v>1000000</v>
      </c>
      <c r="WF1357" s="84">
        <v>2000000</v>
      </c>
      <c r="WG1357" s="84">
        <v>0</v>
      </c>
      <c r="WH1357" s="84">
        <f>WG1357/WF1357</f>
        <v>0</v>
      </c>
      <c r="WI1357" s="84">
        <f>WF1357-WG1357</f>
        <v>2000000</v>
      </c>
      <c r="WJ1357" s="84">
        <f>WF1357+WB1357</f>
        <v>3000000</v>
      </c>
      <c r="WO1357" s="84" t="s">
        <v>5404</v>
      </c>
      <c r="WP1357" s="84">
        <v>454</v>
      </c>
      <c r="WQ1357" s="84" t="s">
        <v>3803</v>
      </c>
      <c r="WR1357" s="84">
        <v>1000000</v>
      </c>
      <c r="WT1357" s="84">
        <f>WS1357/WR1357</f>
        <v>0</v>
      </c>
      <c r="WU1357" s="84">
        <f>WR1357-WS1357</f>
        <v>1000000</v>
      </c>
      <c r="WV1357" s="84">
        <v>2000000</v>
      </c>
      <c r="WW1357" s="84">
        <v>0</v>
      </c>
      <c r="WX1357" s="84">
        <f>WW1357/WV1357</f>
        <v>0</v>
      </c>
      <c r="WY1357" s="84">
        <f>WV1357-WW1357</f>
        <v>2000000</v>
      </c>
      <c r="WZ1357" s="84">
        <f>WV1357+WR1357</f>
        <v>3000000</v>
      </c>
      <c r="XE1357" s="84" t="s">
        <v>5404</v>
      </c>
      <c r="XF1357" s="84">
        <v>454</v>
      </c>
      <c r="XG1357" s="84" t="s">
        <v>3803</v>
      </c>
      <c r="XH1357" s="84">
        <v>1000000</v>
      </c>
      <c r="XJ1357" s="84">
        <f>XI1357/XH1357</f>
        <v>0</v>
      </c>
      <c r="XK1357" s="84">
        <f>XH1357-XI1357</f>
        <v>1000000</v>
      </c>
      <c r="XL1357" s="84">
        <v>2000000</v>
      </c>
      <c r="XM1357" s="84">
        <v>0</v>
      </c>
      <c r="XN1357" s="84">
        <f>XM1357/XL1357</f>
        <v>0</v>
      </c>
      <c r="XO1357" s="84">
        <f>XL1357-XM1357</f>
        <v>2000000</v>
      </c>
      <c r="XP1357" s="84">
        <f>XL1357+XH1357</f>
        <v>3000000</v>
      </c>
      <c r="XU1357" s="84" t="s">
        <v>5404</v>
      </c>
      <c r="XV1357" s="84">
        <v>454</v>
      </c>
      <c r="XW1357" s="84" t="s">
        <v>3803</v>
      </c>
      <c r="XX1357" s="84">
        <v>1000000</v>
      </c>
      <c r="XZ1357" s="84">
        <f>XY1357/XX1357</f>
        <v>0</v>
      </c>
      <c r="YA1357" s="84">
        <f>XX1357-XY1357</f>
        <v>1000000</v>
      </c>
      <c r="YB1357" s="84">
        <v>2000000</v>
      </c>
      <c r="YC1357" s="84">
        <v>0</v>
      </c>
      <c r="YD1357" s="84">
        <f>YC1357/YB1357</f>
        <v>0</v>
      </c>
      <c r="YE1357" s="84">
        <f>YB1357-YC1357</f>
        <v>2000000</v>
      </c>
      <c r="YF1357" s="84">
        <f>YB1357+XX1357</f>
        <v>3000000</v>
      </c>
      <c r="YK1357" s="84" t="s">
        <v>5404</v>
      </c>
      <c r="YL1357" s="84">
        <v>454</v>
      </c>
      <c r="YM1357" s="84" t="s">
        <v>3803</v>
      </c>
      <c r="YN1357" s="84">
        <v>1000000</v>
      </c>
      <c r="YP1357" s="84">
        <f>YO1357/YN1357</f>
        <v>0</v>
      </c>
      <c r="YQ1357" s="84">
        <f>YN1357-YO1357</f>
        <v>1000000</v>
      </c>
      <c r="YR1357" s="84">
        <v>2000000</v>
      </c>
      <c r="YS1357" s="84">
        <v>0</v>
      </c>
      <c r="YT1357" s="84">
        <f>YS1357/YR1357</f>
        <v>0</v>
      </c>
      <c r="YU1357" s="84">
        <f>YR1357-YS1357</f>
        <v>2000000</v>
      </c>
      <c r="YV1357" s="84">
        <f>YR1357+YN1357</f>
        <v>3000000</v>
      </c>
      <c r="ZA1357" s="84" t="s">
        <v>5404</v>
      </c>
      <c r="ZB1357" s="84">
        <v>454</v>
      </c>
      <c r="ZC1357" s="84" t="s">
        <v>3803</v>
      </c>
      <c r="ZD1357" s="84">
        <v>1000000</v>
      </c>
      <c r="ZF1357" s="84">
        <f>ZE1357/ZD1357</f>
        <v>0</v>
      </c>
      <c r="ZG1357" s="84">
        <f>ZD1357-ZE1357</f>
        <v>1000000</v>
      </c>
      <c r="ZH1357" s="84">
        <v>2000000</v>
      </c>
      <c r="ZI1357" s="84">
        <v>0</v>
      </c>
      <c r="ZJ1357" s="84">
        <f>ZI1357/ZH1357</f>
        <v>0</v>
      </c>
      <c r="ZK1357" s="84">
        <f>ZH1357-ZI1357</f>
        <v>2000000</v>
      </c>
      <c r="ZL1357" s="84">
        <f>ZH1357+ZD1357</f>
        <v>3000000</v>
      </c>
      <c r="ZQ1357" s="84" t="s">
        <v>5404</v>
      </c>
      <c r="ZR1357" s="84">
        <v>454</v>
      </c>
      <c r="ZS1357" s="84" t="s">
        <v>3803</v>
      </c>
      <c r="ZT1357" s="84">
        <v>1000000</v>
      </c>
      <c r="ZV1357" s="84">
        <f>ZU1357/ZT1357</f>
        <v>0</v>
      </c>
      <c r="ZW1357" s="84">
        <f>ZT1357-ZU1357</f>
        <v>1000000</v>
      </c>
      <c r="ZX1357" s="84">
        <v>2000000</v>
      </c>
      <c r="ZY1357" s="84">
        <v>0</v>
      </c>
      <c r="ZZ1357" s="84">
        <f>ZY1357/ZX1357</f>
        <v>0</v>
      </c>
      <c r="AAA1357" s="84">
        <f>ZX1357-ZY1357</f>
        <v>2000000</v>
      </c>
      <c r="AAB1357" s="84">
        <f>ZX1357+ZT1357</f>
        <v>3000000</v>
      </c>
      <c r="AAG1357" s="84" t="s">
        <v>5404</v>
      </c>
      <c r="AAH1357" s="84">
        <v>454</v>
      </c>
      <c r="AAI1357" s="84" t="s">
        <v>3803</v>
      </c>
      <c r="AAJ1357" s="84">
        <v>1000000</v>
      </c>
      <c r="AAL1357" s="84">
        <f>AAK1357/AAJ1357</f>
        <v>0</v>
      </c>
      <c r="AAM1357" s="84">
        <f>AAJ1357-AAK1357</f>
        <v>1000000</v>
      </c>
      <c r="AAN1357" s="84">
        <v>2000000</v>
      </c>
      <c r="AAO1357" s="84">
        <v>0</v>
      </c>
      <c r="AAP1357" s="84">
        <f>AAO1357/AAN1357</f>
        <v>0</v>
      </c>
      <c r="AAQ1357" s="84">
        <f>AAN1357-AAO1357</f>
        <v>2000000</v>
      </c>
      <c r="AAR1357" s="84">
        <f>AAN1357+AAJ1357</f>
        <v>3000000</v>
      </c>
      <c r="AAW1357" s="84" t="s">
        <v>5404</v>
      </c>
      <c r="AAX1357" s="84">
        <v>454</v>
      </c>
      <c r="AAY1357" s="84" t="s">
        <v>3803</v>
      </c>
      <c r="AAZ1357" s="84">
        <v>1000000</v>
      </c>
      <c r="ABB1357" s="84">
        <f>ABA1357/AAZ1357</f>
        <v>0</v>
      </c>
      <c r="ABC1357" s="84">
        <f>AAZ1357-ABA1357</f>
        <v>1000000</v>
      </c>
      <c r="ABD1357" s="84">
        <v>2000000</v>
      </c>
      <c r="ABE1357" s="84">
        <v>0</v>
      </c>
      <c r="ABF1357" s="84">
        <f>ABE1357/ABD1357</f>
        <v>0</v>
      </c>
      <c r="ABG1357" s="84">
        <f>ABD1357-ABE1357</f>
        <v>2000000</v>
      </c>
      <c r="ABH1357" s="84">
        <f>ABD1357+AAZ1357</f>
        <v>3000000</v>
      </c>
      <c r="ABM1357" s="84" t="s">
        <v>5404</v>
      </c>
      <c r="ABN1357" s="84">
        <v>454</v>
      </c>
      <c r="ABO1357" s="84" t="s">
        <v>3803</v>
      </c>
      <c r="ABP1357" s="84">
        <v>1000000</v>
      </c>
      <c r="ABR1357" s="84">
        <f>ABQ1357/ABP1357</f>
        <v>0</v>
      </c>
      <c r="ABS1357" s="84">
        <f>ABP1357-ABQ1357</f>
        <v>1000000</v>
      </c>
      <c r="ABT1357" s="84">
        <v>2000000</v>
      </c>
      <c r="ABU1357" s="84">
        <v>0</v>
      </c>
      <c r="ABV1357" s="84">
        <f>ABU1357/ABT1357</f>
        <v>0</v>
      </c>
      <c r="ABW1357" s="84">
        <f>ABT1357-ABU1357</f>
        <v>2000000</v>
      </c>
      <c r="ABX1357" s="84">
        <f>ABT1357+ABP1357</f>
        <v>3000000</v>
      </c>
      <c r="ACC1357" s="84" t="s">
        <v>5404</v>
      </c>
      <c r="ACD1357" s="84">
        <v>454</v>
      </c>
      <c r="ACE1357" s="84" t="s">
        <v>3803</v>
      </c>
      <c r="ACF1357" s="84">
        <v>1000000</v>
      </c>
      <c r="ACH1357" s="84">
        <f>ACG1357/ACF1357</f>
        <v>0</v>
      </c>
      <c r="ACI1357" s="84">
        <f>ACF1357-ACG1357</f>
        <v>1000000</v>
      </c>
      <c r="ACJ1357" s="84">
        <v>2000000</v>
      </c>
      <c r="ACK1357" s="84">
        <v>0</v>
      </c>
      <c r="ACL1357" s="84">
        <f>ACK1357/ACJ1357</f>
        <v>0</v>
      </c>
      <c r="ACM1357" s="84">
        <f>ACJ1357-ACK1357</f>
        <v>2000000</v>
      </c>
      <c r="ACN1357" s="84">
        <f>ACJ1357+ACF1357</f>
        <v>3000000</v>
      </c>
      <c r="ACS1357" s="84" t="s">
        <v>5404</v>
      </c>
      <c r="ACT1357" s="84">
        <v>454</v>
      </c>
      <c r="ACU1357" s="84" t="s">
        <v>3803</v>
      </c>
      <c r="ACV1357" s="84">
        <v>1000000</v>
      </c>
      <c r="ACX1357" s="84">
        <f>ACW1357/ACV1357</f>
        <v>0</v>
      </c>
      <c r="ACY1357" s="84">
        <f>ACV1357-ACW1357</f>
        <v>1000000</v>
      </c>
      <c r="ACZ1357" s="84">
        <v>2000000</v>
      </c>
      <c r="ADA1357" s="84">
        <v>0</v>
      </c>
      <c r="ADB1357" s="84">
        <f>ADA1357/ACZ1357</f>
        <v>0</v>
      </c>
      <c r="ADC1357" s="84">
        <f>ACZ1357-ADA1357</f>
        <v>2000000</v>
      </c>
      <c r="ADD1357" s="84">
        <f>ACZ1357+ACV1357</f>
        <v>3000000</v>
      </c>
      <c r="ADI1357" s="84" t="s">
        <v>5404</v>
      </c>
      <c r="ADJ1357" s="84">
        <v>454</v>
      </c>
      <c r="ADK1357" s="84" t="s">
        <v>3803</v>
      </c>
      <c r="ADL1357" s="84">
        <v>1000000</v>
      </c>
      <c r="ADN1357" s="84">
        <f>ADM1357/ADL1357</f>
        <v>0</v>
      </c>
      <c r="ADO1357" s="84">
        <f>ADL1357-ADM1357</f>
        <v>1000000</v>
      </c>
      <c r="ADP1357" s="84">
        <v>2000000</v>
      </c>
      <c r="ADQ1357" s="84">
        <v>0</v>
      </c>
      <c r="ADR1357" s="84">
        <f>ADQ1357/ADP1357</f>
        <v>0</v>
      </c>
      <c r="ADS1357" s="84">
        <f>ADP1357-ADQ1357</f>
        <v>2000000</v>
      </c>
      <c r="ADT1357" s="84">
        <f>ADP1357+ADL1357</f>
        <v>3000000</v>
      </c>
      <c r="ADY1357" s="84" t="s">
        <v>5404</v>
      </c>
      <c r="ADZ1357" s="84">
        <v>454</v>
      </c>
      <c r="AEA1357" s="84" t="s">
        <v>3803</v>
      </c>
      <c r="AEB1357" s="84">
        <v>1000000</v>
      </c>
      <c r="AED1357" s="84">
        <f>AEC1357/AEB1357</f>
        <v>0</v>
      </c>
      <c r="AEE1357" s="84">
        <f>AEB1357-AEC1357</f>
        <v>1000000</v>
      </c>
      <c r="AEF1357" s="84">
        <v>2000000</v>
      </c>
      <c r="AEG1357" s="84">
        <v>0</v>
      </c>
      <c r="AEH1357" s="84">
        <f>AEG1357/AEF1357</f>
        <v>0</v>
      </c>
      <c r="AEI1357" s="84">
        <f>AEF1357-AEG1357</f>
        <v>2000000</v>
      </c>
      <c r="AEJ1357" s="84">
        <f>AEF1357+AEB1357</f>
        <v>3000000</v>
      </c>
      <c r="AEO1357" s="84" t="s">
        <v>5404</v>
      </c>
      <c r="AEP1357" s="84">
        <v>454</v>
      </c>
      <c r="AEQ1357" s="84" t="s">
        <v>3803</v>
      </c>
      <c r="AER1357" s="84">
        <v>1000000</v>
      </c>
      <c r="AET1357" s="84">
        <f>AES1357/AER1357</f>
        <v>0</v>
      </c>
      <c r="AEU1357" s="84">
        <f>AER1357-AES1357</f>
        <v>1000000</v>
      </c>
      <c r="AEV1357" s="84">
        <v>2000000</v>
      </c>
      <c r="AEW1357" s="84">
        <v>0</v>
      </c>
      <c r="AEX1357" s="84">
        <f>AEW1357/AEV1357</f>
        <v>0</v>
      </c>
      <c r="AEY1357" s="84">
        <f>AEV1357-AEW1357</f>
        <v>2000000</v>
      </c>
      <c r="AEZ1357" s="84">
        <f>AEV1357+AER1357</f>
        <v>3000000</v>
      </c>
      <c r="AFE1357" s="84" t="s">
        <v>5404</v>
      </c>
      <c r="AFF1357" s="84">
        <v>454</v>
      </c>
      <c r="AFG1357" s="84" t="s">
        <v>3803</v>
      </c>
      <c r="AFH1357" s="84">
        <v>1000000</v>
      </c>
      <c r="AFJ1357" s="84">
        <f>AFI1357/AFH1357</f>
        <v>0</v>
      </c>
      <c r="AFK1357" s="84">
        <f>AFH1357-AFI1357</f>
        <v>1000000</v>
      </c>
      <c r="AFL1357" s="84">
        <v>2000000</v>
      </c>
      <c r="AFM1357" s="84">
        <v>0</v>
      </c>
      <c r="AFN1357" s="84">
        <f>AFM1357/AFL1357</f>
        <v>0</v>
      </c>
      <c r="AFO1357" s="84">
        <f>AFL1357-AFM1357</f>
        <v>2000000</v>
      </c>
      <c r="AFP1357" s="84">
        <f>AFL1357+AFH1357</f>
        <v>3000000</v>
      </c>
      <c r="AFU1357" s="84" t="s">
        <v>5404</v>
      </c>
      <c r="AFV1357" s="84">
        <v>454</v>
      </c>
      <c r="AFW1357" s="84" t="s">
        <v>3803</v>
      </c>
      <c r="AFX1357" s="84">
        <v>1000000</v>
      </c>
      <c r="AFZ1357" s="84">
        <f>AFY1357/AFX1357</f>
        <v>0</v>
      </c>
      <c r="AGA1357" s="84">
        <f>AFX1357-AFY1357</f>
        <v>1000000</v>
      </c>
      <c r="AGB1357" s="84">
        <v>2000000</v>
      </c>
      <c r="AGC1357" s="84">
        <v>0</v>
      </c>
      <c r="AGD1357" s="84">
        <f>AGC1357/AGB1357</f>
        <v>0</v>
      </c>
      <c r="AGE1357" s="84">
        <f>AGB1357-AGC1357</f>
        <v>2000000</v>
      </c>
      <c r="AGF1357" s="84">
        <f>AGB1357+AFX1357</f>
        <v>3000000</v>
      </c>
      <c r="AGK1357" s="84" t="s">
        <v>5404</v>
      </c>
      <c r="AGL1357" s="84">
        <v>454</v>
      </c>
      <c r="AGM1357" s="84" t="s">
        <v>3803</v>
      </c>
      <c r="AGN1357" s="84">
        <v>1000000</v>
      </c>
      <c r="AGP1357" s="84">
        <f>AGO1357/AGN1357</f>
        <v>0</v>
      </c>
      <c r="AGQ1357" s="84">
        <f>AGN1357-AGO1357</f>
        <v>1000000</v>
      </c>
      <c r="AGR1357" s="84">
        <v>2000000</v>
      </c>
      <c r="AGS1357" s="84">
        <v>0</v>
      </c>
      <c r="AGT1357" s="84">
        <f>AGS1357/AGR1357</f>
        <v>0</v>
      </c>
      <c r="AGU1357" s="84">
        <f>AGR1357-AGS1357</f>
        <v>2000000</v>
      </c>
      <c r="AGV1357" s="84">
        <f>AGR1357+AGN1357</f>
        <v>3000000</v>
      </c>
      <c r="AHA1357" s="84" t="s">
        <v>5404</v>
      </c>
      <c r="AHB1357" s="84">
        <v>454</v>
      </c>
      <c r="AHC1357" s="84" t="s">
        <v>3803</v>
      </c>
      <c r="AHD1357" s="84">
        <v>1000000</v>
      </c>
      <c r="AHF1357" s="84">
        <f>AHE1357/AHD1357</f>
        <v>0</v>
      </c>
      <c r="AHG1357" s="84">
        <f>AHD1357-AHE1357</f>
        <v>1000000</v>
      </c>
      <c r="AHH1357" s="84">
        <v>2000000</v>
      </c>
      <c r="AHI1357" s="84">
        <v>0</v>
      </c>
      <c r="AHJ1357" s="84">
        <f>AHI1357/AHH1357</f>
        <v>0</v>
      </c>
      <c r="AHK1357" s="84">
        <f>AHH1357-AHI1357</f>
        <v>2000000</v>
      </c>
      <c r="AHL1357" s="84">
        <f>AHH1357+AHD1357</f>
        <v>3000000</v>
      </c>
      <c r="AHQ1357" s="84" t="s">
        <v>5404</v>
      </c>
      <c r="AHR1357" s="84">
        <v>454</v>
      </c>
      <c r="AHS1357" s="84" t="s">
        <v>3803</v>
      </c>
      <c r="AHT1357" s="84">
        <v>1000000</v>
      </c>
      <c r="AHV1357" s="84">
        <f>AHU1357/AHT1357</f>
        <v>0</v>
      </c>
      <c r="AHW1357" s="84">
        <f>AHT1357-AHU1357</f>
        <v>1000000</v>
      </c>
      <c r="AHX1357" s="84">
        <v>2000000</v>
      </c>
      <c r="AHY1357" s="84">
        <v>0</v>
      </c>
      <c r="AHZ1357" s="84">
        <f>AHY1357/AHX1357</f>
        <v>0</v>
      </c>
      <c r="AIA1357" s="84">
        <f>AHX1357-AHY1357</f>
        <v>2000000</v>
      </c>
      <c r="AIB1357" s="84">
        <f>AHX1357+AHT1357</f>
        <v>3000000</v>
      </c>
      <c r="AIG1357" s="84" t="s">
        <v>5404</v>
      </c>
      <c r="AIH1357" s="84">
        <v>454</v>
      </c>
      <c r="AII1357" s="84" t="s">
        <v>3803</v>
      </c>
      <c r="AIJ1357" s="84">
        <v>1000000</v>
      </c>
      <c r="AIL1357" s="84">
        <f>AIK1357/AIJ1357</f>
        <v>0</v>
      </c>
      <c r="AIM1357" s="84">
        <f>AIJ1357-AIK1357</f>
        <v>1000000</v>
      </c>
      <c r="AIN1357" s="84">
        <v>2000000</v>
      </c>
      <c r="AIO1357" s="84">
        <v>0</v>
      </c>
      <c r="AIP1357" s="84">
        <f>AIO1357/AIN1357</f>
        <v>0</v>
      </c>
      <c r="AIQ1357" s="84">
        <f>AIN1357-AIO1357</f>
        <v>2000000</v>
      </c>
      <c r="AIR1357" s="84">
        <f>AIN1357+AIJ1357</f>
        <v>3000000</v>
      </c>
      <c r="AIW1357" s="84" t="s">
        <v>5404</v>
      </c>
      <c r="AIX1357" s="84">
        <v>454</v>
      </c>
      <c r="AIY1357" s="84" t="s">
        <v>3803</v>
      </c>
      <c r="AIZ1357" s="84">
        <v>1000000</v>
      </c>
      <c r="AJB1357" s="84">
        <f>AJA1357/AIZ1357</f>
        <v>0</v>
      </c>
      <c r="AJC1357" s="84">
        <f>AIZ1357-AJA1357</f>
        <v>1000000</v>
      </c>
      <c r="AJD1357" s="84">
        <v>2000000</v>
      </c>
      <c r="AJE1357" s="84">
        <v>0</v>
      </c>
      <c r="AJF1357" s="84">
        <f>AJE1357/AJD1357</f>
        <v>0</v>
      </c>
      <c r="AJG1357" s="84">
        <f>AJD1357-AJE1357</f>
        <v>2000000</v>
      </c>
      <c r="AJH1357" s="84">
        <f>AJD1357+AIZ1357</f>
        <v>3000000</v>
      </c>
      <c r="AJM1357" s="84" t="s">
        <v>5404</v>
      </c>
      <c r="AJN1357" s="84">
        <v>454</v>
      </c>
      <c r="AJO1357" s="84" t="s">
        <v>3803</v>
      </c>
      <c r="AJP1357" s="84">
        <v>1000000</v>
      </c>
      <c r="AJR1357" s="84">
        <f>AJQ1357/AJP1357</f>
        <v>0</v>
      </c>
      <c r="AJS1357" s="84">
        <f>AJP1357-AJQ1357</f>
        <v>1000000</v>
      </c>
      <c r="AJT1357" s="84">
        <v>2000000</v>
      </c>
      <c r="AJU1357" s="84">
        <v>0</v>
      </c>
      <c r="AJV1357" s="84">
        <f>AJU1357/AJT1357</f>
        <v>0</v>
      </c>
      <c r="AJW1357" s="84">
        <f>AJT1357-AJU1357</f>
        <v>2000000</v>
      </c>
      <c r="AJX1357" s="84">
        <f>AJT1357+AJP1357</f>
        <v>3000000</v>
      </c>
      <c r="AKC1357" s="84" t="s">
        <v>5404</v>
      </c>
      <c r="AKD1357" s="84">
        <v>454</v>
      </c>
      <c r="AKE1357" s="84" t="s">
        <v>3803</v>
      </c>
      <c r="AKF1357" s="84">
        <v>1000000</v>
      </c>
      <c r="AKH1357" s="84">
        <f>AKG1357/AKF1357</f>
        <v>0</v>
      </c>
      <c r="AKI1357" s="84">
        <f>AKF1357-AKG1357</f>
        <v>1000000</v>
      </c>
      <c r="AKJ1357" s="84">
        <v>2000000</v>
      </c>
      <c r="AKK1357" s="84">
        <v>0</v>
      </c>
      <c r="AKL1357" s="84">
        <f>AKK1357/AKJ1357</f>
        <v>0</v>
      </c>
      <c r="AKM1357" s="84">
        <f>AKJ1357-AKK1357</f>
        <v>2000000</v>
      </c>
      <c r="AKN1357" s="84">
        <f>AKJ1357+AKF1357</f>
        <v>3000000</v>
      </c>
      <c r="AKS1357" s="84" t="s">
        <v>5404</v>
      </c>
      <c r="AKT1357" s="84">
        <v>454</v>
      </c>
      <c r="AKU1357" s="84" t="s">
        <v>3803</v>
      </c>
      <c r="AKV1357" s="84">
        <v>1000000</v>
      </c>
      <c r="AKX1357" s="84">
        <f>AKW1357/AKV1357</f>
        <v>0</v>
      </c>
      <c r="AKY1357" s="84">
        <f>AKV1357-AKW1357</f>
        <v>1000000</v>
      </c>
      <c r="AKZ1357" s="84">
        <v>2000000</v>
      </c>
      <c r="ALA1357" s="84">
        <v>0</v>
      </c>
      <c r="ALB1357" s="84">
        <f>ALA1357/AKZ1357</f>
        <v>0</v>
      </c>
      <c r="ALC1357" s="84">
        <f>AKZ1357-ALA1357</f>
        <v>2000000</v>
      </c>
      <c r="ALD1357" s="84">
        <f>AKZ1357+AKV1357</f>
        <v>3000000</v>
      </c>
      <c r="ALI1357" s="84" t="s">
        <v>5404</v>
      </c>
      <c r="ALJ1357" s="84">
        <v>454</v>
      </c>
      <c r="ALK1357" s="84" t="s">
        <v>3803</v>
      </c>
      <c r="ALL1357" s="84">
        <v>1000000</v>
      </c>
      <c r="ALN1357" s="84">
        <f>ALM1357/ALL1357</f>
        <v>0</v>
      </c>
      <c r="ALO1357" s="84">
        <f>ALL1357-ALM1357</f>
        <v>1000000</v>
      </c>
      <c r="ALP1357" s="84">
        <v>2000000</v>
      </c>
      <c r="ALQ1357" s="84">
        <v>0</v>
      </c>
      <c r="ALR1357" s="84">
        <f>ALQ1357/ALP1357</f>
        <v>0</v>
      </c>
      <c r="ALS1357" s="84">
        <f>ALP1357-ALQ1357</f>
        <v>2000000</v>
      </c>
      <c r="ALT1357" s="84">
        <f>ALP1357+ALL1357</f>
        <v>3000000</v>
      </c>
      <c r="ALY1357" s="84" t="s">
        <v>5404</v>
      </c>
      <c r="ALZ1357" s="84">
        <v>454</v>
      </c>
      <c r="AMA1357" s="84" t="s">
        <v>3803</v>
      </c>
      <c r="AMB1357" s="84">
        <v>1000000</v>
      </c>
      <c r="AMD1357" s="84">
        <f>AMC1357/AMB1357</f>
        <v>0</v>
      </c>
      <c r="AME1357" s="84">
        <f>AMB1357-AMC1357</f>
        <v>1000000</v>
      </c>
      <c r="AMF1357" s="84">
        <v>2000000</v>
      </c>
      <c r="AMG1357" s="84">
        <v>0</v>
      </c>
      <c r="AMH1357" s="84">
        <f>AMG1357/AMF1357</f>
        <v>0</v>
      </c>
      <c r="AMI1357" s="84">
        <f>AMF1357-AMG1357</f>
        <v>2000000</v>
      </c>
      <c r="AMJ1357" s="84">
        <f>AMF1357+AMB1357</f>
        <v>3000000</v>
      </c>
      <c r="AMO1357" s="84" t="s">
        <v>5404</v>
      </c>
      <c r="AMP1357" s="84">
        <v>454</v>
      </c>
      <c r="AMQ1357" s="84" t="s">
        <v>3803</v>
      </c>
      <c r="AMR1357" s="84">
        <v>1000000</v>
      </c>
      <c r="AMT1357" s="84">
        <f>AMS1357/AMR1357</f>
        <v>0</v>
      </c>
      <c r="AMU1357" s="84">
        <f>AMR1357-AMS1357</f>
        <v>1000000</v>
      </c>
      <c r="AMV1357" s="84">
        <v>2000000</v>
      </c>
      <c r="AMW1357" s="84">
        <v>0</v>
      </c>
      <c r="AMX1357" s="84">
        <f>AMW1357/AMV1357</f>
        <v>0</v>
      </c>
      <c r="AMY1357" s="84">
        <f>AMV1357-AMW1357</f>
        <v>2000000</v>
      </c>
      <c r="AMZ1357" s="84">
        <f>AMV1357+AMR1357</f>
        <v>3000000</v>
      </c>
      <c r="ANE1357" s="84" t="s">
        <v>5404</v>
      </c>
      <c r="ANF1357" s="84">
        <v>454</v>
      </c>
      <c r="ANG1357" s="84" t="s">
        <v>3803</v>
      </c>
      <c r="ANH1357" s="84">
        <v>1000000</v>
      </c>
      <c r="ANJ1357" s="84">
        <f>ANI1357/ANH1357</f>
        <v>0</v>
      </c>
      <c r="ANK1357" s="84">
        <f>ANH1357-ANI1357</f>
        <v>1000000</v>
      </c>
      <c r="ANL1357" s="84">
        <v>2000000</v>
      </c>
      <c r="ANM1357" s="84">
        <v>0</v>
      </c>
      <c r="ANN1357" s="84">
        <f>ANM1357/ANL1357</f>
        <v>0</v>
      </c>
      <c r="ANO1357" s="84">
        <f>ANL1357-ANM1357</f>
        <v>2000000</v>
      </c>
      <c r="ANP1357" s="84">
        <f>ANL1357+ANH1357</f>
        <v>3000000</v>
      </c>
      <c r="ANU1357" s="84" t="s">
        <v>5404</v>
      </c>
      <c r="ANV1357" s="84">
        <v>454</v>
      </c>
      <c r="ANW1357" s="84" t="s">
        <v>3803</v>
      </c>
      <c r="ANX1357" s="84">
        <v>1000000</v>
      </c>
      <c r="ANZ1357" s="84">
        <f>ANY1357/ANX1357</f>
        <v>0</v>
      </c>
      <c r="AOA1357" s="84">
        <f>ANX1357-ANY1357</f>
        <v>1000000</v>
      </c>
      <c r="AOB1357" s="84">
        <v>2000000</v>
      </c>
      <c r="AOC1357" s="84">
        <v>0</v>
      </c>
      <c r="AOD1357" s="84">
        <f>AOC1357/AOB1357</f>
        <v>0</v>
      </c>
      <c r="AOE1357" s="84">
        <f>AOB1357-AOC1357</f>
        <v>2000000</v>
      </c>
      <c r="AOF1357" s="84">
        <f>AOB1357+ANX1357</f>
        <v>3000000</v>
      </c>
      <c r="AOK1357" s="84" t="s">
        <v>5404</v>
      </c>
      <c r="AOL1357" s="84">
        <v>454</v>
      </c>
      <c r="AOM1357" s="84" t="s">
        <v>3803</v>
      </c>
      <c r="AON1357" s="84">
        <v>1000000</v>
      </c>
      <c r="AOP1357" s="84">
        <f>AOO1357/AON1357</f>
        <v>0</v>
      </c>
      <c r="AOQ1357" s="84">
        <f>AON1357-AOO1357</f>
        <v>1000000</v>
      </c>
      <c r="AOR1357" s="84">
        <v>2000000</v>
      </c>
      <c r="AOS1357" s="84">
        <v>0</v>
      </c>
      <c r="AOT1357" s="84">
        <f>AOS1357/AOR1357</f>
        <v>0</v>
      </c>
      <c r="AOU1357" s="84">
        <f>AOR1357-AOS1357</f>
        <v>2000000</v>
      </c>
      <c r="AOV1357" s="84">
        <f>AOR1357+AON1357</f>
        <v>3000000</v>
      </c>
      <c r="APA1357" s="84" t="s">
        <v>5404</v>
      </c>
      <c r="APB1357" s="84">
        <v>454</v>
      </c>
      <c r="APC1357" s="84" t="s">
        <v>3803</v>
      </c>
      <c r="APD1357" s="84">
        <v>1000000</v>
      </c>
      <c r="APF1357" s="84">
        <f>APE1357/APD1357</f>
        <v>0</v>
      </c>
      <c r="APG1357" s="84">
        <f>APD1357-APE1357</f>
        <v>1000000</v>
      </c>
      <c r="APH1357" s="84">
        <v>2000000</v>
      </c>
      <c r="API1357" s="84">
        <v>0</v>
      </c>
      <c r="APJ1357" s="84">
        <f>API1357/APH1357</f>
        <v>0</v>
      </c>
      <c r="APK1357" s="84">
        <f>APH1357-API1357</f>
        <v>2000000</v>
      </c>
      <c r="APL1357" s="84">
        <f>APH1357+APD1357</f>
        <v>3000000</v>
      </c>
      <c r="APQ1357" s="84" t="s">
        <v>5404</v>
      </c>
      <c r="APR1357" s="84">
        <v>454</v>
      </c>
      <c r="APS1357" s="84" t="s">
        <v>3803</v>
      </c>
      <c r="APT1357" s="84">
        <v>1000000</v>
      </c>
      <c r="APV1357" s="84">
        <f>APU1357/APT1357</f>
        <v>0</v>
      </c>
      <c r="APW1357" s="84">
        <f>APT1357-APU1357</f>
        <v>1000000</v>
      </c>
      <c r="APX1357" s="84">
        <v>2000000</v>
      </c>
      <c r="APY1357" s="84">
        <v>0</v>
      </c>
      <c r="APZ1357" s="84">
        <f>APY1357/APX1357</f>
        <v>0</v>
      </c>
      <c r="AQA1357" s="84">
        <f>APX1357-APY1357</f>
        <v>2000000</v>
      </c>
      <c r="AQB1357" s="84">
        <f>APX1357+APT1357</f>
        <v>3000000</v>
      </c>
      <c r="AQG1357" s="84" t="s">
        <v>5404</v>
      </c>
      <c r="AQH1357" s="84">
        <v>454</v>
      </c>
      <c r="AQI1357" s="84" t="s">
        <v>3803</v>
      </c>
      <c r="AQJ1357" s="84">
        <v>1000000</v>
      </c>
      <c r="AQL1357" s="84">
        <f>AQK1357/AQJ1357</f>
        <v>0</v>
      </c>
      <c r="AQM1357" s="84">
        <f>AQJ1357-AQK1357</f>
        <v>1000000</v>
      </c>
      <c r="AQN1357" s="84">
        <v>2000000</v>
      </c>
      <c r="AQO1357" s="84">
        <v>0</v>
      </c>
      <c r="AQP1357" s="84">
        <f>AQO1357/AQN1357</f>
        <v>0</v>
      </c>
      <c r="AQQ1357" s="84">
        <f>AQN1357-AQO1357</f>
        <v>2000000</v>
      </c>
      <c r="AQR1357" s="84">
        <f>AQN1357+AQJ1357</f>
        <v>3000000</v>
      </c>
      <c r="AQW1357" s="84" t="s">
        <v>5404</v>
      </c>
      <c r="AQX1357" s="84">
        <v>454</v>
      </c>
      <c r="AQY1357" s="84" t="s">
        <v>3803</v>
      </c>
      <c r="AQZ1357" s="84">
        <v>1000000</v>
      </c>
      <c r="ARB1357" s="84">
        <f>ARA1357/AQZ1357</f>
        <v>0</v>
      </c>
      <c r="ARC1357" s="84">
        <f>AQZ1357-ARA1357</f>
        <v>1000000</v>
      </c>
      <c r="ARD1357" s="84">
        <v>2000000</v>
      </c>
      <c r="ARE1357" s="84">
        <v>0</v>
      </c>
      <c r="ARF1357" s="84">
        <f>ARE1357/ARD1357</f>
        <v>0</v>
      </c>
      <c r="ARG1357" s="84">
        <f>ARD1357-ARE1357</f>
        <v>2000000</v>
      </c>
      <c r="ARH1357" s="84">
        <f>ARD1357+AQZ1357</f>
        <v>3000000</v>
      </c>
      <c r="ARM1357" s="84" t="s">
        <v>5404</v>
      </c>
      <c r="ARN1357" s="84">
        <v>454</v>
      </c>
      <c r="ARO1357" s="84" t="s">
        <v>3803</v>
      </c>
      <c r="ARP1357" s="84">
        <v>1000000</v>
      </c>
      <c r="ARR1357" s="84">
        <f>ARQ1357/ARP1357</f>
        <v>0</v>
      </c>
      <c r="ARS1357" s="84">
        <f>ARP1357-ARQ1357</f>
        <v>1000000</v>
      </c>
      <c r="ART1357" s="84">
        <v>2000000</v>
      </c>
      <c r="ARU1357" s="84">
        <v>0</v>
      </c>
      <c r="ARV1357" s="84">
        <f>ARU1357/ART1357</f>
        <v>0</v>
      </c>
      <c r="ARW1357" s="84">
        <f>ART1357-ARU1357</f>
        <v>2000000</v>
      </c>
      <c r="ARX1357" s="84">
        <f>ART1357+ARP1357</f>
        <v>3000000</v>
      </c>
      <c r="ASC1357" s="84" t="s">
        <v>5404</v>
      </c>
      <c r="ASD1357" s="84">
        <v>454</v>
      </c>
      <c r="ASE1357" s="84" t="s">
        <v>3803</v>
      </c>
      <c r="ASF1357" s="84">
        <v>1000000</v>
      </c>
      <c r="ASH1357" s="84">
        <f>ASG1357/ASF1357</f>
        <v>0</v>
      </c>
      <c r="ASI1357" s="84">
        <f>ASF1357-ASG1357</f>
        <v>1000000</v>
      </c>
      <c r="ASJ1357" s="84">
        <v>2000000</v>
      </c>
      <c r="ASK1357" s="84">
        <v>0</v>
      </c>
      <c r="ASL1357" s="84">
        <f>ASK1357/ASJ1357</f>
        <v>0</v>
      </c>
      <c r="ASM1357" s="84">
        <f>ASJ1357-ASK1357</f>
        <v>2000000</v>
      </c>
      <c r="ASN1357" s="84">
        <f>ASJ1357+ASF1357</f>
        <v>3000000</v>
      </c>
      <c r="ASS1357" s="84" t="s">
        <v>5404</v>
      </c>
      <c r="AST1357" s="84">
        <v>454</v>
      </c>
      <c r="ASU1357" s="84" t="s">
        <v>3803</v>
      </c>
      <c r="ASV1357" s="84">
        <v>1000000</v>
      </c>
      <c r="ASX1357" s="84">
        <f>ASW1357/ASV1357</f>
        <v>0</v>
      </c>
      <c r="ASY1357" s="84">
        <f>ASV1357-ASW1357</f>
        <v>1000000</v>
      </c>
      <c r="ASZ1357" s="84">
        <v>2000000</v>
      </c>
      <c r="ATA1357" s="84">
        <v>0</v>
      </c>
      <c r="ATB1357" s="84">
        <f>ATA1357/ASZ1357</f>
        <v>0</v>
      </c>
      <c r="ATC1357" s="84">
        <f>ASZ1357-ATA1357</f>
        <v>2000000</v>
      </c>
      <c r="ATD1357" s="84">
        <f>ASZ1357+ASV1357</f>
        <v>3000000</v>
      </c>
      <c r="ATI1357" s="84" t="s">
        <v>5404</v>
      </c>
      <c r="ATJ1357" s="84">
        <v>454</v>
      </c>
      <c r="ATK1357" s="84" t="s">
        <v>3803</v>
      </c>
      <c r="ATL1357" s="84">
        <v>1000000</v>
      </c>
      <c r="ATN1357" s="84">
        <f>ATM1357/ATL1357</f>
        <v>0</v>
      </c>
      <c r="ATO1357" s="84">
        <f>ATL1357-ATM1357</f>
        <v>1000000</v>
      </c>
      <c r="ATP1357" s="84">
        <v>2000000</v>
      </c>
      <c r="ATQ1357" s="84">
        <v>0</v>
      </c>
      <c r="ATR1357" s="84">
        <f>ATQ1357/ATP1357</f>
        <v>0</v>
      </c>
      <c r="ATS1357" s="84">
        <f>ATP1357-ATQ1357</f>
        <v>2000000</v>
      </c>
      <c r="ATT1357" s="84">
        <f>ATP1357+ATL1357</f>
        <v>3000000</v>
      </c>
      <c r="ATY1357" s="84" t="s">
        <v>5404</v>
      </c>
      <c r="ATZ1357" s="84">
        <v>454</v>
      </c>
      <c r="AUA1357" s="84" t="s">
        <v>3803</v>
      </c>
      <c r="AUB1357" s="84">
        <v>1000000</v>
      </c>
      <c r="AUD1357" s="84">
        <f>AUC1357/AUB1357</f>
        <v>0</v>
      </c>
      <c r="AUE1357" s="84">
        <f>AUB1357-AUC1357</f>
        <v>1000000</v>
      </c>
      <c r="AUF1357" s="84">
        <v>2000000</v>
      </c>
      <c r="AUG1357" s="84">
        <v>0</v>
      </c>
      <c r="AUH1357" s="84">
        <f>AUG1357/AUF1357</f>
        <v>0</v>
      </c>
      <c r="AUI1357" s="84">
        <f>AUF1357-AUG1357</f>
        <v>2000000</v>
      </c>
      <c r="AUJ1357" s="84">
        <f>AUF1357+AUB1357</f>
        <v>3000000</v>
      </c>
      <c r="AUO1357" s="84" t="s">
        <v>5404</v>
      </c>
      <c r="AUP1357" s="84">
        <v>454</v>
      </c>
      <c r="AUQ1357" s="84" t="s">
        <v>3803</v>
      </c>
      <c r="AUR1357" s="84">
        <v>1000000</v>
      </c>
      <c r="AUT1357" s="84">
        <f>AUS1357/AUR1357</f>
        <v>0</v>
      </c>
      <c r="AUU1357" s="84">
        <f>AUR1357-AUS1357</f>
        <v>1000000</v>
      </c>
      <c r="AUV1357" s="84">
        <v>2000000</v>
      </c>
      <c r="AUW1357" s="84">
        <v>0</v>
      </c>
      <c r="AUX1357" s="84">
        <f>AUW1357/AUV1357</f>
        <v>0</v>
      </c>
      <c r="AUY1357" s="84">
        <f>AUV1357-AUW1357</f>
        <v>2000000</v>
      </c>
      <c r="AUZ1357" s="84">
        <f>AUV1357+AUR1357</f>
        <v>3000000</v>
      </c>
      <c r="AVE1357" s="84" t="s">
        <v>5404</v>
      </c>
      <c r="AVF1357" s="84">
        <v>454</v>
      </c>
      <c r="AVG1357" s="84" t="s">
        <v>3803</v>
      </c>
      <c r="AVH1357" s="84">
        <v>1000000</v>
      </c>
      <c r="AVJ1357" s="84">
        <f>AVI1357/AVH1357</f>
        <v>0</v>
      </c>
      <c r="AVK1357" s="84">
        <f>AVH1357-AVI1357</f>
        <v>1000000</v>
      </c>
      <c r="AVL1357" s="84">
        <v>2000000</v>
      </c>
      <c r="AVM1357" s="84">
        <v>0</v>
      </c>
      <c r="AVN1357" s="84">
        <f>AVM1357/AVL1357</f>
        <v>0</v>
      </c>
      <c r="AVO1357" s="84">
        <f>AVL1357-AVM1357</f>
        <v>2000000</v>
      </c>
      <c r="AVP1357" s="84">
        <f>AVL1357+AVH1357</f>
        <v>3000000</v>
      </c>
      <c r="AVU1357" s="84" t="s">
        <v>5404</v>
      </c>
      <c r="AVV1357" s="84">
        <v>454</v>
      </c>
      <c r="AVW1357" s="84" t="s">
        <v>3803</v>
      </c>
      <c r="AVX1357" s="84">
        <v>1000000</v>
      </c>
      <c r="AVZ1357" s="84">
        <f>AVY1357/AVX1357</f>
        <v>0</v>
      </c>
      <c r="AWA1357" s="84">
        <f>AVX1357-AVY1357</f>
        <v>1000000</v>
      </c>
      <c r="AWB1357" s="84">
        <v>2000000</v>
      </c>
      <c r="AWC1357" s="84">
        <v>0</v>
      </c>
      <c r="AWD1357" s="84">
        <f>AWC1357/AWB1357</f>
        <v>0</v>
      </c>
      <c r="AWE1357" s="84">
        <f>AWB1357-AWC1357</f>
        <v>2000000</v>
      </c>
      <c r="AWF1357" s="84">
        <f>AWB1357+AVX1357</f>
        <v>3000000</v>
      </c>
      <c r="AWK1357" s="84" t="s">
        <v>5404</v>
      </c>
      <c r="AWL1357" s="84">
        <v>454</v>
      </c>
      <c r="AWM1357" s="84" t="s">
        <v>3803</v>
      </c>
      <c r="AWN1357" s="84">
        <v>1000000</v>
      </c>
      <c r="AWP1357" s="84">
        <f>AWO1357/AWN1357</f>
        <v>0</v>
      </c>
      <c r="AWQ1357" s="84">
        <f>AWN1357-AWO1357</f>
        <v>1000000</v>
      </c>
      <c r="AWR1357" s="84">
        <v>2000000</v>
      </c>
      <c r="AWS1357" s="84">
        <v>0</v>
      </c>
      <c r="AWT1357" s="84">
        <f>AWS1357/AWR1357</f>
        <v>0</v>
      </c>
      <c r="AWU1357" s="84">
        <f>AWR1357-AWS1357</f>
        <v>2000000</v>
      </c>
      <c r="AWV1357" s="84">
        <f>AWR1357+AWN1357</f>
        <v>3000000</v>
      </c>
      <c r="AXA1357" s="84" t="s">
        <v>5404</v>
      </c>
      <c r="AXB1357" s="84">
        <v>454</v>
      </c>
      <c r="AXC1357" s="84" t="s">
        <v>3803</v>
      </c>
      <c r="AXD1357" s="84">
        <v>1000000</v>
      </c>
      <c r="AXF1357" s="84">
        <f>AXE1357/AXD1357</f>
        <v>0</v>
      </c>
      <c r="AXG1357" s="84">
        <f>AXD1357-AXE1357</f>
        <v>1000000</v>
      </c>
      <c r="AXH1357" s="84">
        <v>2000000</v>
      </c>
      <c r="AXI1357" s="84">
        <v>0</v>
      </c>
      <c r="AXJ1357" s="84">
        <f>AXI1357/AXH1357</f>
        <v>0</v>
      </c>
      <c r="AXK1357" s="84">
        <f>AXH1357-AXI1357</f>
        <v>2000000</v>
      </c>
      <c r="AXL1357" s="84">
        <f>AXH1357+AXD1357</f>
        <v>3000000</v>
      </c>
      <c r="AXQ1357" s="84" t="s">
        <v>5404</v>
      </c>
      <c r="AXR1357" s="84">
        <v>454</v>
      </c>
      <c r="AXS1357" s="84" t="s">
        <v>3803</v>
      </c>
      <c r="AXT1357" s="84">
        <v>1000000</v>
      </c>
      <c r="AXV1357" s="84">
        <f>AXU1357/AXT1357</f>
        <v>0</v>
      </c>
      <c r="AXW1357" s="84">
        <f>AXT1357-AXU1357</f>
        <v>1000000</v>
      </c>
      <c r="AXX1357" s="84">
        <v>2000000</v>
      </c>
      <c r="AXY1357" s="84">
        <v>0</v>
      </c>
      <c r="AXZ1357" s="84">
        <f>AXY1357/AXX1357</f>
        <v>0</v>
      </c>
      <c r="AYA1357" s="84">
        <f>AXX1357-AXY1357</f>
        <v>2000000</v>
      </c>
      <c r="AYB1357" s="84">
        <f>AXX1357+AXT1357</f>
        <v>3000000</v>
      </c>
      <c r="AYG1357" s="84" t="s">
        <v>5404</v>
      </c>
      <c r="AYH1357" s="84">
        <v>454</v>
      </c>
      <c r="AYI1357" s="84" t="s">
        <v>3803</v>
      </c>
      <c r="AYJ1357" s="84">
        <v>1000000</v>
      </c>
      <c r="AYL1357" s="84">
        <f>AYK1357/AYJ1357</f>
        <v>0</v>
      </c>
      <c r="AYM1357" s="84">
        <f>AYJ1357-AYK1357</f>
        <v>1000000</v>
      </c>
      <c r="AYN1357" s="84">
        <v>2000000</v>
      </c>
      <c r="AYO1357" s="84">
        <v>0</v>
      </c>
      <c r="AYP1357" s="84">
        <f>AYO1357/AYN1357</f>
        <v>0</v>
      </c>
      <c r="AYQ1357" s="84">
        <f>AYN1357-AYO1357</f>
        <v>2000000</v>
      </c>
      <c r="AYR1357" s="84">
        <f>AYN1357+AYJ1357</f>
        <v>3000000</v>
      </c>
      <c r="AYW1357" s="84" t="s">
        <v>5404</v>
      </c>
      <c r="AYX1357" s="84">
        <v>454</v>
      </c>
      <c r="AYY1357" s="84" t="s">
        <v>3803</v>
      </c>
      <c r="AYZ1357" s="84">
        <v>1000000</v>
      </c>
      <c r="AZB1357" s="84">
        <f>AZA1357/AYZ1357</f>
        <v>0</v>
      </c>
      <c r="AZC1357" s="84">
        <f>AYZ1357-AZA1357</f>
        <v>1000000</v>
      </c>
      <c r="AZD1357" s="84">
        <v>2000000</v>
      </c>
      <c r="AZE1357" s="84">
        <v>0</v>
      </c>
      <c r="AZF1357" s="84">
        <f>AZE1357/AZD1357</f>
        <v>0</v>
      </c>
      <c r="AZG1357" s="84">
        <f>AZD1357-AZE1357</f>
        <v>2000000</v>
      </c>
      <c r="AZH1357" s="84">
        <f>AZD1357+AYZ1357</f>
        <v>3000000</v>
      </c>
      <c r="AZM1357" s="84" t="s">
        <v>5404</v>
      </c>
      <c r="AZN1357" s="84">
        <v>454</v>
      </c>
      <c r="AZO1357" s="84" t="s">
        <v>3803</v>
      </c>
      <c r="AZP1357" s="84">
        <v>1000000</v>
      </c>
      <c r="AZR1357" s="84">
        <f>AZQ1357/AZP1357</f>
        <v>0</v>
      </c>
      <c r="AZS1357" s="84">
        <f>AZP1357-AZQ1357</f>
        <v>1000000</v>
      </c>
      <c r="AZT1357" s="84">
        <v>2000000</v>
      </c>
      <c r="AZU1357" s="84">
        <v>0</v>
      </c>
      <c r="AZV1357" s="84">
        <f>AZU1357/AZT1357</f>
        <v>0</v>
      </c>
      <c r="AZW1357" s="84">
        <f>AZT1357-AZU1357</f>
        <v>2000000</v>
      </c>
      <c r="AZX1357" s="84">
        <f>AZT1357+AZP1357</f>
        <v>3000000</v>
      </c>
      <c r="BAC1357" s="84" t="s">
        <v>5404</v>
      </c>
      <c r="BAD1357" s="84">
        <v>454</v>
      </c>
      <c r="BAE1357" s="84" t="s">
        <v>3803</v>
      </c>
      <c r="BAF1357" s="84">
        <v>1000000</v>
      </c>
      <c r="BAH1357" s="84">
        <f>BAG1357/BAF1357</f>
        <v>0</v>
      </c>
      <c r="BAI1357" s="84">
        <f>BAF1357-BAG1357</f>
        <v>1000000</v>
      </c>
      <c r="BAJ1357" s="84">
        <v>2000000</v>
      </c>
      <c r="BAK1357" s="84">
        <v>0</v>
      </c>
      <c r="BAL1357" s="84">
        <f>BAK1357/BAJ1357</f>
        <v>0</v>
      </c>
      <c r="BAM1357" s="84">
        <f>BAJ1357-BAK1357</f>
        <v>2000000</v>
      </c>
      <c r="BAN1357" s="84">
        <f>BAJ1357+BAF1357</f>
        <v>3000000</v>
      </c>
      <c r="BAS1357" s="84" t="s">
        <v>5404</v>
      </c>
      <c r="BAT1357" s="84">
        <v>454</v>
      </c>
      <c r="BAU1357" s="84" t="s">
        <v>3803</v>
      </c>
      <c r="BAV1357" s="84">
        <v>1000000</v>
      </c>
      <c r="BAX1357" s="84">
        <f>BAW1357/BAV1357</f>
        <v>0</v>
      </c>
      <c r="BAY1357" s="84">
        <f>BAV1357-BAW1357</f>
        <v>1000000</v>
      </c>
      <c r="BAZ1357" s="84">
        <v>2000000</v>
      </c>
      <c r="BBA1357" s="84">
        <v>0</v>
      </c>
      <c r="BBB1357" s="84">
        <f>BBA1357/BAZ1357</f>
        <v>0</v>
      </c>
      <c r="BBC1357" s="84">
        <f>BAZ1357-BBA1357</f>
        <v>2000000</v>
      </c>
      <c r="BBD1357" s="84">
        <f>BAZ1357+BAV1357</f>
        <v>3000000</v>
      </c>
      <c r="BBI1357" s="84" t="s">
        <v>5404</v>
      </c>
      <c r="BBJ1357" s="84">
        <v>454</v>
      </c>
      <c r="BBK1357" s="84" t="s">
        <v>3803</v>
      </c>
      <c r="BBL1357" s="84">
        <v>1000000</v>
      </c>
      <c r="BBN1357" s="84">
        <f>BBM1357/BBL1357</f>
        <v>0</v>
      </c>
      <c r="BBO1357" s="84">
        <f>BBL1357-BBM1357</f>
        <v>1000000</v>
      </c>
      <c r="BBP1357" s="84">
        <v>2000000</v>
      </c>
      <c r="BBQ1357" s="84">
        <v>0</v>
      </c>
      <c r="BBR1357" s="84">
        <f>BBQ1357/BBP1357</f>
        <v>0</v>
      </c>
      <c r="BBS1357" s="84">
        <f>BBP1357-BBQ1357</f>
        <v>2000000</v>
      </c>
      <c r="BBT1357" s="84">
        <f>BBP1357+BBL1357</f>
        <v>3000000</v>
      </c>
      <c r="BBY1357" s="84" t="s">
        <v>5404</v>
      </c>
      <c r="BBZ1357" s="84">
        <v>454</v>
      </c>
      <c r="BCA1357" s="84" t="s">
        <v>3803</v>
      </c>
      <c r="BCB1357" s="84">
        <v>1000000</v>
      </c>
      <c r="BCD1357" s="84">
        <f>BCC1357/BCB1357</f>
        <v>0</v>
      </c>
      <c r="BCE1357" s="84">
        <f>BCB1357-BCC1357</f>
        <v>1000000</v>
      </c>
      <c r="BCF1357" s="84">
        <v>2000000</v>
      </c>
      <c r="BCG1357" s="84">
        <v>0</v>
      </c>
      <c r="BCH1357" s="84">
        <f>BCG1357/BCF1357</f>
        <v>0</v>
      </c>
      <c r="BCI1357" s="84">
        <f>BCF1357-BCG1357</f>
        <v>2000000</v>
      </c>
      <c r="BCJ1357" s="84">
        <f>BCF1357+BCB1357</f>
        <v>3000000</v>
      </c>
      <c r="BCO1357" s="84" t="s">
        <v>5404</v>
      </c>
      <c r="BCP1357" s="84">
        <v>454</v>
      </c>
      <c r="BCQ1357" s="84" t="s">
        <v>3803</v>
      </c>
      <c r="BCR1357" s="84">
        <v>1000000</v>
      </c>
      <c r="BCT1357" s="84">
        <f>BCS1357/BCR1357</f>
        <v>0</v>
      </c>
      <c r="BCU1357" s="84">
        <f>BCR1357-BCS1357</f>
        <v>1000000</v>
      </c>
      <c r="BCV1357" s="84">
        <v>2000000</v>
      </c>
      <c r="BCW1357" s="84">
        <v>0</v>
      </c>
      <c r="BCX1357" s="84">
        <f>BCW1357/BCV1357</f>
        <v>0</v>
      </c>
      <c r="BCY1357" s="84">
        <f>BCV1357-BCW1357</f>
        <v>2000000</v>
      </c>
      <c r="BCZ1357" s="84">
        <f>BCV1357+BCR1357</f>
        <v>3000000</v>
      </c>
      <c r="BDE1357" s="84" t="s">
        <v>5404</v>
      </c>
      <c r="BDF1357" s="84">
        <v>454</v>
      </c>
      <c r="BDG1357" s="84" t="s">
        <v>3803</v>
      </c>
      <c r="BDH1357" s="84">
        <v>1000000</v>
      </c>
      <c r="BDJ1357" s="84">
        <f>BDI1357/BDH1357</f>
        <v>0</v>
      </c>
      <c r="BDK1357" s="84">
        <f>BDH1357-BDI1357</f>
        <v>1000000</v>
      </c>
      <c r="BDL1357" s="84">
        <v>2000000</v>
      </c>
      <c r="BDM1357" s="84">
        <v>0</v>
      </c>
      <c r="BDN1357" s="84">
        <f>BDM1357/BDL1357</f>
        <v>0</v>
      </c>
      <c r="BDO1357" s="84">
        <f>BDL1357-BDM1357</f>
        <v>2000000</v>
      </c>
      <c r="BDP1357" s="84">
        <f>BDL1357+BDH1357</f>
        <v>3000000</v>
      </c>
      <c r="BDU1357" s="84" t="s">
        <v>5404</v>
      </c>
      <c r="BDV1357" s="84">
        <v>454</v>
      </c>
      <c r="BDW1357" s="84" t="s">
        <v>3803</v>
      </c>
      <c r="BDX1357" s="84">
        <v>1000000</v>
      </c>
      <c r="BDZ1357" s="84">
        <f>BDY1357/BDX1357</f>
        <v>0</v>
      </c>
      <c r="BEA1357" s="84">
        <f>BDX1357-BDY1357</f>
        <v>1000000</v>
      </c>
      <c r="BEB1357" s="84">
        <v>2000000</v>
      </c>
      <c r="BEC1357" s="84">
        <v>0</v>
      </c>
      <c r="BED1357" s="84">
        <f>BEC1357/BEB1357</f>
        <v>0</v>
      </c>
      <c r="BEE1357" s="84">
        <f>BEB1357-BEC1357</f>
        <v>2000000</v>
      </c>
      <c r="BEF1357" s="84">
        <f>BEB1357+BDX1357</f>
        <v>3000000</v>
      </c>
      <c r="BEK1357" s="84" t="s">
        <v>5404</v>
      </c>
      <c r="BEL1357" s="84">
        <v>454</v>
      </c>
      <c r="BEM1357" s="84" t="s">
        <v>3803</v>
      </c>
      <c r="BEN1357" s="84">
        <v>1000000</v>
      </c>
      <c r="BEP1357" s="84">
        <f>BEO1357/BEN1357</f>
        <v>0</v>
      </c>
      <c r="BEQ1357" s="84">
        <f>BEN1357-BEO1357</f>
        <v>1000000</v>
      </c>
      <c r="BER1357" s="84">
        <v>2000000</v>
      </c>
      <c r="BES1357" s="84">
        <v>0</v>
      </c>
      <c r="BET1357" s="84">
        <f>BES1357/BER1357</f>
        <v>0</v>
      </c>
      <c r="BEU1357" s="84">
        <f>BER1357-BES1357</f>
        <v>2000000</v>
      </c>
      <c r="BEV1357" s="84">
        <f>BER1357+BEN1357</f>
        <v>3000000</v>
      </c>
      <c r="BFA1357" s="84" t="s">
        <v>5404</v>
      </c>
      <c r="BFB1357" s="84">
        <v>454</v>
      </c>
      <c r="BFC1357" s="84" t="s">
        <v>3803</v>
      </c>
      <c r="BFD1357" s="84">
        <v>1000000</v>
      </c>
      <c r="BFF1357" s="84">
        <f>BFE1357/BFD1357</f>
        <v>0</v>
      </c>
      <c r="BFG1357" s="84">
        <f>BFD1357-BFE1357</f>
        <v>1000000</v>
      </c>
      <c r="BFH1357" s="84">
        <v>2000000</v>
      </c>
      <c r="BFI1357" s="84">
        <v>0</v>
      </c>
      <c r="BFJ1357" s="84">
        <f>BFI1357/BFH1357</f>
        <v>0</v>
      </c>
      <c r="BFK1357" s="84">
        <f>BFH1357-BFI1357</f>
        <v>2000000</v>
      </c>
      <c r="BFL1357" s="84">
        <f>BFH1357+BFD1357</f>
        <v>3000000</v>
      </c>
      <c r="BFQ1357" s="84" t="s">
        <v>5404</v>
      </c>
      <c r="BFR1357" s="84">
        <v>454</v>
      </c>
      <c r="BFS1357" s="84" t="s">
        <v>3803</v>
      </c>
      <c r="BFT1357" s="84">
        <v>1000000</v>
      </c>
      <c r="BFV1357" s="84">
        <f>BFU1357/BFT1357</f>
        <v>0</v>
      </c>
      <c r="BFW1357" s="84">
        <f>BFT1357-BFU1357</f>
        <v>1000000</v>
      </c>
      <c r="BFX1357" s="84">
        <v>2000000</v>
      </c>
      <c r="BFY1357" s="84">
        <v>0</v>
      </c>
      <c r="BFZ1357" s="84">
        <f>BFY1357/BFX1357</f>
        <v>0</v>
      </c>
      <c r="BGA1357" s="84">
        <f>BFX1357-BFY1357</f>
        <v>2000000</v>
      </c>
      <c r="BGB1357" s="84">
        <f>BFX1357+BFT1357</f>
        <v>3000000</v>
      </c>
      <c r="BGG1357" s="84" t="s">
        <v>5404</v>
      </c>
      <c r="BGH1357" s="84">
        <v>454</v>
      </c>
      <c r="BGI1357" s="84" t="s">
        <v>3803</v>
      </c>
      <c r="BGJ1357" s="84">
        <v>1000000</v>
      </c>
      <c r="BGL1357" s="84">
        <f>BGK1357/BGJ1357</f>
        <v>0</v>
      </c>
      <c r="BGM1357" s="84">
        <f>BGJ1357-BGK1357</f>
        <v>1000000</v>
      </c>
      <c r="BGN1357" s="84">
        <v>2000000</v>
      </c>
      <c r="BGO1357" s="84">
        <v>0</v>
      </c>
      <c r="BGP1357" s="84">
        <f>BGO1357/BGN1357</f>
        <v>0</v>
      </c>
      <c r="BGQ1357" s="84">
        <f>BGN1357-BGO1357</f>
        <v>2000000</v>
      </c>
      <c r="BGR1357" s="84">
        <f>BGN1357+BGJ1357</f>
        <v>3000000</v>
      </c>
      <c r="BGW1357" s="84" t="s">
        <v>5404</v>
      </c>
      <c r="BGX1357" s="84">
        <v>454</v>
      </c>
      <c r="BGY1357" s="84" t="s">
        <v>3803</v>
      </c>
      <c r="BGZ1357" s="84">
        <v>1000000</v>
      </c>
      <c r="BHB1357" s="84">
        <f>BHA1357/BGZ1357</f>
        <v>0</v>
      </c>
      <c r="BHC1357" s="84">
        <f>BGZ1357-BHA1357</f>
        <v>1000000</v>
      </c>
      <c r="BHD1357" s="84">
        <v>2000000</v>
      </c>
      <c r="BHE1357" s="84">
        <v>0</v>
      </c>
      <c r="BHF1357" s="84">
        <f>BHE1357/BHD1357</f>
        <v>0</v>
      </c>
      <c r="BHG1357" s="84">
        <f>BHD1357-BHE1357</f>
        <v>2000000</v>
      </c>
      <c r="BHH1357" s="84">
        <f>BHD1357+BGZ1357</f>
        <v>3000000</v>
      </c>
      <c r="BHM1357" s="84" t="s">
        <v>5404</v>
      </c>
      <c r="BHN1357" s="84">
        <v>454</v>
      </c>
      <c r="BHO1357" s="84" t="s">
        <v>3803</v>
      </c>
      <c r="BHP1357" s="84">
        <v>1000000</v>
      </c>
      <c r="BHR1357" s="84">
        <f>BHQ1357/BHP1357</f>
        <v>0</v>
      </c>
      <c r="BHS1357" s="84">
        <f>BHP1357-BHQ1357</f>
        <v>1000000</v>
      </c>
      <c r="BHT1357" s="84">
        <v>2000000</v>
      </c>
      <c r="BHU1357" s="84">
        <v>0</v>
      </c>
      <c r="BHV1357" s="84">
        <f>BHU1357/BHT1357</f>
        <v>0</v>
      </c>
      <c r="BHW1357" s="84">
        <f>BHT1357-BHU1357</f>
        <v>2000000</v>
      </c>
      <c r="BHX1357" s="84">
        <f>BHT1357+BHP1357</f>
        <v>3000000</v>
      </c>
      <c r="BIC1357" s="84" t="s">
        <v>5404</v>
      </c>
      <c r="BID1357" s="84">
        <v>454</v>
      </c>
      <c r="BIE1357" s="84" t="s">
        <v>3803</v>
      </c>
      <c r="BIF1357" s="84">
        <v>1000000</v>
      </c>
      <c r="BIH1357" s="84">
        <f>BIG1357/BIF1357</f>
        <v>0</v>
      </c>
      <c r="BII1357" s="84">
        <f>BIF1357-BIG1357</f>
        <v>1000000</v>
      </c>
      <c r="BIJ1357" s="84">
        <v>2000000</v>
      </c>
      <c r="BIK1357" s="84">
        <v>0</v>
      </c>
      <c r="BIL1357" s="84">
        <f>BIK1357/BIJ1357</f>
        <v>0</v>
      </c>
      <c r="BIM1357" s="84">
        <f>BIJ1357-BIK1357</f>
        <v>2000000</v>
      </c>
      <c r="BIN1357" s="84">
        <f>BIJ1357+BIF1357</f>
        <v>3000000</v>
      </c>
      <c r="BIS1357" s="84" t="s">
        <v>5404</v>
      </c>
      <c r="BIT1357" s="84">
        <v>454</v>
      </c>
      <c r="BIU1357" s="84" t="s">
        <v>3803</v>
      </c>
      <c r="BIV1357" s="84">
        <v>1000000</v>
      </c>
      <c r="BIX1357" s="84">
        <f>BIW1357/BIV1357</f>
        <v>0</v>
      </c>
      <c r="BIY1357" s="84">
        <f>BIV1357-BIW1357</f>
        <v>1000000</v>
      </c>
      <c r="BIZ1357" s="84">
        <v>2000000</v>
      </c>
      <c r="BJA1357" s="84">
        <v>0</v>
      </c>
      <c r="BJB1357" s="84">
        <f>BJA1357/BIZ1357</f>
        <v>0</v>
      </c>
      <c r="BJC1357" s="84">
        <f>BIZ1357-BJA1357</f>
        <v>2000000</v>
      </c>
      <c r="BJD1357" s="84">
        <f>BIZ1357+BIV1357</f>
        <v>3000000</v>
      </c>
      <c r="BJI1357" s="84" t="s">
        <v>5404</v>
      </c>
      <c r="BJJ1357" s="84">
        <v>454</v>
      </c>
      <c r="BJK1357" s="84" t="s">
        <v>3803</v>
      </c>
      <c r="BJL1357" s="84">
        <v>1000000</v>
      </c>
      <c r="BJN1357" s="84">
        <f>BJM1357/BJL1357</f>
        <v>0</v>
      </c>
      <c r="BJO1357" s="84">
        <f>BJL1357-BJM1357</f>
        <v>1000000</v>
      </c>
      <c r="BJP1357" s="84">
        <v>2000000</v>
      </c>
      <c r="BJQ1357" s="84">
        <v>0</v>
      </c>
      <c r="BJR1357" s="84">
        <f>BJQ1357/BJP1357</f>
        <v>0</v>
      </c>
      <c r="BJS1357" s="84">
        <f>BJP1357-BJQ1357</f>
        <v>2000000</v>
      </c>
      <c r="BJT1357" s="84">
        <f>BJP1357+BJL1357</f>
        <v>3000000</v>
      </c>
      <c r="BJY1357" s="84" t="s">
        <v>5404</v>
      </c>
      <c r="BJZ1357" s="84">
        <v>454</v>
      </c>
      <c r="BKA1357" s="84" t="s">
        <v>3803</v>
      </c>
      <c r="BKB1357" s="84">
        <v>1000000</v>
      </c>
      <c r="BKD1357" s="84">
        <f>BKC1357/BKB1357</f>
        <v>0</v>
      </c>
      <c r="BKE1357" s="84">
        <f>BKB1357-BKC1357</f>
        <v>1000000</v>
      </c>
      <c r="BKF1357" s="84">
        <v>2000000</v>
      </c>
      <c r="BKG1357" s="84">
        <v>0</v>
      </c>
      <c r="BKH1357" s="84">
        <f>BKG1357/BKF1357</f>
        <v>0</v>
      </c>
      <c r="BKI1357" s="84">
        <f>BKF1357-BKG1357</f>
        <v>2000000</v>
      </c>
      <c r="BKJ1357" s="84">
        <f>BKF1357+BKB1357</f>
        <v>3000000</v>
      </c>
      <c r="BKO1357" s="84" t="s">
        <v>5404</v>
      </c>
      <c r="BKP1357" s="84">
        <v>454</v>
      </c>
      <c r="BKQ1357" s="84" t="s">
        <v>3803</v>
      </c>
      <c r="BKR1357" s="84">
        <v>1000000</v>
      </c>
      <c r="BKT1357" s="84">
        <f>BKS1357/BKR1357</f>
        <v>0</v>
      </c>
      <c r="BKU1357" s="84">
        <f>BKR1357-BKS1357</f>
        <v>1000000</v>
      </c>
      <c r="BKV1357" s="84">
        <v>2000000</v>
      </c>
      <c r="BKW1357" s="84">
        <v>0</v>
      </c>
      <c r="BKX1357" s="84">
        <f>BKW1357/BKV1357</f>
        <v>0</v>
      </c>
      <c r="BKY1357" s="84">
        <f>BKV1357-BKW1357</f>
        <v>2000000</v>
      </c>
      <c r="BKZ1357" s="84">
        <f>BKV1357+BKR1357</f>
        <v>3000000</v>
      </c>
      <c r="BLE1357" s="84" t="s">
        <v>5404</v>
      </c>
      <c r="BLF1357" s="84">
        <v>454</v>
      </c>
      <c r="BLG1357" s="84" t="s">
        <v>3803</v>
      </c>
      <c r="BLH1357" s="84">
        <v>1000000</v>
      </c>
      <c r="BLJ1357" s="84">
        <f>BLI1357/BLH1357</f>
        <v>0</v>
      </c>
      <c r="BLK1357" s="84">
        <f>BLH1357-BLI1357</f>
        <v>1000000</v>
      </c>
      <c r="BLL1357" s="84">
        <v>2000000</v>
      </c>
      <c r="BLM1357" s="84">
        <v>0</v>
      </c>
      <c r="BLN1357" s="84">
        <f>BLM1357/BLL1357</f>
        <v>0</v>
      </c>
      <c r="BLO1357" s="84">
        <f>BLL1357-BLM1357</f>
        <v>2000000</v>
      </c>
      <c r="BLP1357" s="84">
        <f>BLL1357+BLH1357</f>
        <v>3000000</v>
      </c>
      <c r="BLU1357" s="84" t="s">
        <v>5404</v>
      </c>
      <c r="BLV1357" s="84">
        <v>454</v>
      </c>
      <c r="BLW1357" s="84" t="s">
        <v>3803</v>
      </c>
      <c r="BLX1357" s="84">
        <v>1000000</v>
      </c>
      <c r="BLZ1357" s="84">
        <f>BLY1357/BLX1357</f>
        <v>0</v>
      </c>
      <c r="BMA1357" s="84">
        <f>BLX1357-BLY1357</f>
        <v>1000000</v>
      </c>
      <c r="BMB1357" s="84">
        <v>2000000</v>
      </c>
      <c r="BMC1357" s="84">
        <v>0</v>
      </c>
      <c r="BMD1357" s="84">
        <f>BMC1357/BMB1357</f>
        <v>0</v>
      </c>
      <c r="BME1357" s="84">
        <f>BMB1357-BMC1357</f>
        <v>2000000</v>
      </c>
      <c r="BMF1357" s="84">
        <f>BMB1357+BLX1357</f>
        <v>3000000</v>
      </c>
      <c r="BMK1357" s="84" t="s">
        <v>5404</v>
      </c>
      <c r="BML1357" s="84">
        <v>454</v>
      </c>
      <c r="BMM1357" s="84" t="s">
        <v>3803</v>
      </c>
      <c r="BMN1357" s="84">
        <v>1000000</v>
      </c>
      <c r="BMP1357" s="84">
        <f>BMO1357/BMN1357</f>
        <v>0</v>
      </c>
      <c r="BMQ1357" s="84">
        <f>BMN1357-BMO1357</f>
        <v>1000000</v>
      </c>
      <c r="BMR1357" s="84">
        <v>2000000</v>
      </c>
      <c r="BMS1357" s="84">
        <v>0</v>
      </c>
      <c r="BMT1357" s="84">
        <f>BMS1357/BMR1357</f>
        <v>0</v>
      </c>
      <c r="BMU1357" s="84">
        <f>BMR1357-BMS1357</f>
        <v>2000000</v>
      </c>
      <c r="BMV1357" s="84">
        <f>BMR1357+BMN1357</f>
        <v>3000000</v>
      </c>
      <c r="BNA1357" s="84" t="s">
        <v>5404</v>
      </c>
      <c r="BNB1357" s="84">
        <v>454</v>
      </c>
      <c r="BNC1357" s="84" t="s">
        <v>3803</v>
      </c>
      <c r="BND1357" s="84">
        <v>1000000</v>
      </c>
      <c r="BNF1357" s="84">
        <f>BNE1357/BND1357</f>
        <v>0</v>
      </c>
      <c r="BNG1357" s="84">
        <f>BND1357-BNE1357</f>
        <v>1000000</v>
      </c>
      <c r="BNH1357" s="84">
        <v>2000000</v>
      </c>
      <c r="BNI1357" s="84">
        <v>0</v>
      </c>
      <c r="BNJ1357" s="84">
        <f>BNI1357/BNH1357</f>
        <v>0</v>
      </c>
      <c r="BNK1357" s="84">
        <f>BNH1357-BNI1357</f>
        <v>2000000</v>
      </c>
      <c r="BNL1357" s="84">
        <f>BNH1357+BND1357</f>
        <v>3000000</v>
      </c>
      <c r="BNQ1357" s="84" t="s">
        <v>5404</v>
      </c>
      <c r="BNR1357" s="84">
        <v>454</v>
      </c>
      <c r="BNS1357" s="84" t="s">
        <v>3803</v>
      </c>
      <c r="BNT1357" s="84">
        <v>1000000</v>
      </c>
      <c r="BNV1357" s="84">
        <f>BNU1357/BNT1357</f>
        <v>0</v>
      </c>
      <c r="BNW1357" s="84">
        <f>BNT1357-BNU1357</f>
        <v>1000000</v>
      </c>
      <c r="BNX1357" s="84">
        <v>2000000</v>
      </c>
      <c r="BNY1357" s="84">
        <v>0</v>
      </c>
      <c r="BNZ1357" s="84">
        <f>BNY1357/BNX1357</f>
        <v>0</v>
      </c>
      <c r="BOA1357" s="84">
        <f>BNX1357-BNY1357</f>
        <v>2000000</v>
      </c>
      <c r="BOB1357" s="84">
        <f>BNX1357+BNT1357</f>
        <v>3000000</v>
      </c>
      <c r="BOG1357" s="84" t="s">
        <v>5404</v>
      </c>
      <c r="BOH1357" s="84">
        <v>454</v>
      </c>
      <c r="BOI1357" s="84" t="s">
        <v>3803</v>
      </c>
      <c r="BOJ1357" s="84">
        <v>1000000</v>
      </c>
      <c r="BOL1357" s="84">
        <f>BOK1357/BOJ1357</f>
        <v>0</v>
      </c>
      <c r="BOM1357" s="84">
        <f>BOJ1357-BOK1357</f>
        <v>1000000</v>
      </c>
      <c r="BON1357" s="84">
        <v>2000000</v>
      </c>
      <c r="BOO1357" s="84">
        <v>0</v>
      </c>
      <c r="BOP1357" s="84">
        <f>BOO1357/BON1357</f>
        <v>0</v>
      </c>
      <c r="BOQ1357" s="84">
        <f>BON1357-BOO1357</f>
        <v>2000000</v>
      </c>
      <c r="BOR1357" s="84">
        <f>BON1357+BOJ1357</f>
        <v>3000000</v>
      </c>
      <c r="BOW1357" s="84" t="s">
        <v>5404</v>
      </c>
      <c r="BOX1357" s="84">
        <v>454</v>
      </c>
      <c r="BOY1357" s="84" t="s">
        <v>3803</v>
      </c>
      <c r="BOZ1357" s="84">
        <v>1000000</v>
      </c>
      <c r="BPB1357" s="84">
        <f>BPA1357/BOZ1357</f>
        <v>0</v>
      </c>
      <c r="BPC1357" s="84">
        <f>BOZ1357-BPA1357</f>
        <v>1000000</v>
      </c>
      <c r="BPD1357" s="84">
        <v>2000000</v>
      </c>
      <c r="BPE1357" s="84">
        <v>0</v>
      </c>
      <c r="BPF1357" s="84">
        <f>BPE1357/BPD1357</f>
        <v>0</v>
      </c>
      <c r="BPG1357" s="84">
        <f>BPD1357-BPE1357</f>
        <v>2000000</v>
      </c>
      <c r="BPH1357" s="84">
        <f>BPD1357+BOZ1357</f>
        <v>3000000</v>
      </c>
      <c r="BPM1357" s="84" t="s">
        <v>5404</v>
      </c>
      <c r="BPN1357" s="84">
        <v>454</v>
      </c>
      <c r="BPO1357" s="84" t="s">
        <v>3803</v>
      </c>
      <c r="BPP1357" s="84">
        <v>1000000</v>
      </c>
      <c r="BPR1357" s="84">
        <f>BPQ1357/BPP1357</f>
        <v>0</v>
      </c>
      <c r="BPS1357" s="84">
        <f>BPP1357-BPQ1357</f>
        <v>1000000</v>
      </c>
      <c r="BPT1357" s="84">
        <v>2000000</v>
      </c>
      <c r="BPU1357" s="84">
        <v>0</v>
      </c>
      <c r="BPV1357" s="84">
        <f>BPU1357/BPT1357</f>
        <v>0</v>
      </c>
      <c r="BPW1357" s="84">
        <f>BPT1357-BPU1357</f>
        <v>2000000</v>
      </c>
      <c r="BPX1357" s="84">
        <f>BPT1357+BPP1357</f>
        <v>3000000</v>
      </c>
      <c r="BQC1357" s="84" t="s">
        <v>5404</v>
      </c>
      <c r="BQD1357" s="84">
        <v>454</v>
      </c>
      <c r="BQE1357" s="84" t="s">
        <v>3803</v>
      </c>
      <c r="BQF1357" s="84">
        <v>1000000</v>
      </c>
      <c r="BQH1357" s="84">
        <f>BQG1357/BQF1357</f>
        <v>0</v>
      </c>
      <c r="BQI1357" s="84">
        <f>BQF1357-BQG1357</f>
        <v>1000000</v>
      </c>
      <c r="BQJ1357" s="84">
        <v>2000000</v>
      </c>
      <c r="BQK1357" s="84">
        <v>0</v>
      </c>
      <c r="BQL1357" s="84">
        <f>BQK1357/BQJ1357</f>
        <v>0</v>
      </c>
      <c r="BQM1357" s="84">
        <f>BQJ1357-BQK1357</f>
        <v>2000000</v>
      </c>
      <c r="BQN1357" s="84">
        <f>BQJ1357+BQF1357</f>
        <v>3000000</v>
      </c>
      <c r="BQS1357" s="84" t="s">
        <v>5404</v>
      </c>
      <c r="BQT1357" s="84">
        <v>454</v>
      </c>
      <c r="BQU1357" s="84" t="s">
        <v>3803</v>
      </c>
      <c r="BQV1357" s="84">
        <v>1000000</v>
      </c>
      <c r="BQX1357" s="84">
        <f>BQW1357/BQV1357</f>
        <v>0</v>
      </c>
      <c r="BQY1357" s="84">
        <f>BQV1357-BQW1357</f>
        <v>1000000</v>
      </c>
      <c r="BQZ1357" s="84">
        <v>2000000</v>
      </c>
      <c r="BRA1357" s="84">
        <v>0</v>
      </c>
      <c r="BRB1357" s="84">
        <f>BRA1357/BQZ1357</f>
        <v>0</v>
      </c>
      <c r="BRC1357" s="84">
        <f>BQZ1357-BRA1357</f>
        <v>2000000</v>
      </c>
      <c r="BRD1357" s="84">
        <f>BQZ1357+BQV1357</f>
        <v>3000000</v>
      </c>
      <c r="BRI1357" s="84" t="s">
        <v>5404</v>
      </c>
      <c r="BRJ1357" s="84">
        <v>454</v>
      </c>
      <c r="BRK1357" s="84" t="s">
        <v>3803</v>
      </c>
      <c r="BRL1357" s="84">
        <v>1000000</v>
      </c>
      <c r="BRN1357" s="84">
        <f>BRM1357/BRL1357</f>
        <v>0</v>
      </c>
      <c r="BRO1357" s="84">
        <f>BRL1357-BRM1357</f>
        <v>1000000</v>
      </c>
      <c r="BRP1357" s="84">
        <v>2000000</v>
      </c>
      <c r="BRQ1357" s="84">
        <v>0</v>
      </c>
      <c r="BRR1357" s="84">
        <f>BRQ1357/BRP1357</f>
        <v>0</v>
      </c>
      <c r="BRS1357" s="84">
        <f>BRP1357-BRQ1357</f>
        <v>2000000</v>
      </c>
      <c r="BRT1357" s="84">
        <f>BRP1357+BRL1357</f>
        <v>3000000</v>
      </c>
      <c r="BRY1357" s="84" t="s">
        <v>5404</v>
      </c>
      <c r="BRZ1357" s="84">
        <v>454</v>
      </c>
      <c r="BSA1357" s="84" t="s">
        <v>3803</v>
      </c>
      <c r="BSB1357" s="84">
        <v>1000000</v>
      </c>
      <c r="BSD1357" s="84">
        <f>BSC1357/BSB1357</f>
        <v>0</v>
      </c>
      <c r="BSE1357" s="84">
        <f>BSB1357-BSC1357</f>
        <v>1000000</v>
      </c>
      <c r="BSF1357" s="84">
        <v>2000000</v>
      </c>
      <c r="BSG1357" s="84">
        <v>0</v>
      </c>
      <c r="BSH1357" s="84">
        <f>BSG1357/BSF1357</f>
        <v>0</v>
      </c>
      <c r="BSI1357" s="84">
        <f>BSF1357-BSG1357</f>
        <v>2000000</v>
      </c>
      <c r="BSJ1357" s="84">
        <f>BSF1357+BSB1357</f>
        <v>3000000</v>
      </c>
      <c r="BSO1357" s="84" t="s">
        <v>5404</v>
      </c>
      <c r="BSP1357" s="84">
        <v>454</v>
      </c>
      <c r="BSQ1357" s="84" t="s">
        <v>3803</v>
      </c>
      <c r="BSR1357" s="84">
        <v>1000000</v>
      </c>
      <c r="BST1357" s="84">
        <f>BSS1357/BSR1357</f>
        <v>0</v>
      </c>
      <c r="BSU1357" s="84">
        <f>BSR1357-BSS1357</f>
        <v>1000000</v>
      </c>
      <c r="BSV1357" s="84">
        <v>2000000</v>
      </c>
      <c r="BSW1357" s="84">
        <v>0</v>
      </c>
      <c r="BSX1357" s="84">
        <f>BSW1357/BSV1357</f>
        <v>0</v>
      </c>
      <c r="BSY1357" s="84">
        <f>BSV1357-BSW1357</f>
        <v>2000000</v>
      </c>
      <c r="BSZ1357" s="84">
        <f>BSV1357+BSR1357</f>
        <v>3000000</v>
      </c>
      <c r="BTE1357" s="84" t="s">
        <v>5404</v>
      </c>
      <c r="BTF1357" s="84">
        <v>454</v>
      </c>
      <c r="BTG1357" s="84" t="s">
        <v>3803</v>
      </c>
      <c r="BTH1357" s="84">
        <v>1000000</v>
      </c>
      <c r="BTJ1357" s="84">
        <f>BTI1357/BTH1357</f>
        <v>0</v>
      </c>
      <c r="BTK1357" s="84">
        <f>BTH1357-BTI1357</f>
        <v>1000000</v>
      </c>
      <c r="BTL1357" s="84">
        <v>2000000</v>
      </c>
      <c r="BTM1357" s="84">
        <v>0</v>
      </c>
      <c r="BTN1357" s="84">
        <f>BTM1357/BTL1357</f>
        <v>0</v>
      </c>
      <c r="BTO1357" s="84">
        <f>BTL1357-BTM1357</f>
        <v>2000000</v>
      </c>
      <c r="BTP1357" s="84">
        <f>BTL1357+BTH1357</f>
        <v>3000000</v>
      </c>
      <c r="BTU1357" s="84" t="s">
        <v>5404</v>
      </c>
      <c r="BTV1357" s="84">
        <v>454</v>
      </c>
      <c r="BTW1357" s="84" t="s">
        <v>3803</v>
      </c>
      <c r="BTX1357" s="84">
        <v>1000000</v>
      </c>
      <c r="BTZ1357" s="84">
        <f>BTY1357/BTX1357</f>
        <v>0</v>
      </c>
      <c r="BUA1357" s="84">
        <f>BTX1357-BTY1357</f>
        <v>1000000</v>
      </c>
      <c r="BUB1357" s="84">
        <v>2000000</v>
      </c>
      <c r="BUC1357" s="84">
        <v>0</v>
      </c>
      <c r="BUD1357" s="84">
        <f>BUC1357/BUB1357</f>
        <v>0</v>
      </c>
      <c r="BUE1357" s="84">
        <f>BUB1357-BUC1357</f>
        <v>2000000</v>
      </c>
      <c r="BUF1357" s="84">
        <f>BUB1357+BTX1357</f>
        <v>3000000</v>
      </c>
      <c r="BUK1357" s="84" t="s">
        <v>5404</v>
      </c>
      <c r="BUL1357" s="84">
        <v>454</v>
      </c>
      <c r="BUM1357" s="84" t="s">
        <v>3803</v>
      </c>
      <c r="BUN1357" s="84">
        <v>1000000</v>
      </c>
      <c r="BUP1357" s="84">
        <f>BUO1357/BUN1357</f>
        <v>0</v>
      </c>
      <c r="BUQ1357" s="84">
        <f>BUN1357-BUO1357</f>
        <v>1000000</v>
      </c>
      <c r="BUR1357" s="84">
        <v>2000000</v>
      </c>
      <c r="BUS1357" s="84">
        <v>0</v>
      </c>
      <c r="BUT1357" s="84">
        <f>BUS1357/BUR1357</f>
        <v>0</v>
      </c>
      <c r="BUU1357" s="84">
        <f>BUR1357-BUS1357</f>
        <v>2000000</v>
      </c>
      <c r="BUV1357" s="84">
        <f>BUR1357+BUN1357</f>
        <v>3000000</v>
      </c>
      <c r="BVA1357" s="84" t="s">
        <v>5404</v>
      </c>
      <c r="BVB1357" s="84">
        <v>454</v>
      </c>
      <c r="BVC1357" s="84" t="s">
        <v>3803</v>
      </c>
      <c r="BVD1357" s="84">
        <v>1000000</v>
      </c>
      <c r="BVF1357" s="84">
        <f>BVE1357/BVD1357</f>
        <v>0</v>
      </c>
      <c r="BVG1357" s="84">
        <f>BVD1357-BVE1357</f>
        <v>1000000</v>
      </c>
      <c r="BVH1357" s="84">
        <v>2000000</v>
      </c>
      <c r="BVI1357" s="84">
        <v>0</v>
      </c>
      <c r="BVJ1357" s="84">
        <f>BVI1357/BVH1357</f>
        <v>0</v>
      </c>
      <c r="BVK1357" s="84">
        <f>BVH1357-BVI1357</f>
        <v>2000000</v>
      </c>
      <c r="BVL1357" s="84">
        <f>BVH1357+BVD1357</f>
        <v>3000000</v>
      </c>
      <c r="BVQ1357" s="84" t="s">
        <v>5404</v>
      </c>
      <c r="BVR1357" s="84">
        <v>454</v>
      </c>
      <c r="BVS1357" s="84" t="s">
        <v>3803</v>
      </c>
      <c r="BVT1357" s="84">
        <v>1000000</v>
      </c>
      <c r="BVV1357" s="84">
        <f>BVU1357/BVT1357</f>
        <v>0</v>
      </c>
      <c r="BVW1357" s="84">
        <f>BVT1357-BVU1357</f>
        <v>1000000</v>
      </c>
      <c r="BVX1357" s="84">
        <v>2000000</v>
      </c>
      <c r="BVY1357" s="84">
        <v>0</v>
      </c>
      <c r="BVZ1357" s="84">
        <f>BVY1357/BVX1357</f>
        <v>0</v>
      </c>
      <c r="BWA1357" s="84">
        <f>BVX1357-BVY1357</f>
        <v>2000000</v>
      </c>
      <c r="BWB1357" s="84">
        <f>BVX1357+BVT1357</f>
        <v>3000000</v>
      </c>
      <c r="BWG1357" s="84" t="s">
        <v>5404</v>
      </c>
      <c r="BWH1357" s="84">
        <v>454</v>
      </c>
      <c r="BWI1357" s="84" t="s">
        <v>3803</v>
      </c>
      <c r="BWJ1357" s="84">
        <v>1000000</v>
      </c>
      <c r="BWL1357" s="84">
        <f>BWK1357/BWJ1357</f>
        <v>0</v>
      </c>
      <c r="BWM1357" s="84">
        <f>BWJ1357-BWK1357</f>
        <v>1000000</v>
      </c>
      <c r="BWN1357" s="84">
        <v>2000000</v>
      </c>
      <c r="BWO1357" s="84">
        <v>0</v>
      </c>
      <c r="BWP1357" s="84">
        <f>BWO1357/BWN1357</f>
        <v>0</v>
      </c>
      <c r="BWQ1357" s="84">
        <f>BWN1357-BWO1357</f>
        <v>2000000</v>
      </c>
      <c r="BWR1357" s="84">
        <f>BWN1357+BWJ1357</f>
        <v>3000000</v>
      </c>
      <c r="BWW1357" s="84" t="s">
        <v>5404</v>
      </c>
      <c r="BWX1357" s="84">
        <v>454</v>
      </c>
      <c r="BWY1357" s="84" t="s">
        <v>3803</v>
      </c>
      <c r="BWZ1357" s="84">
        <v>1000000</v>
      </c>
      <c r="BXB1357" s="84">
        <f>BXA1357/BWZ1357</f>
        <v>0</v>
      </c>
      <c r="BXC1357" s="84">
        <f>BWZ1357-BXA1357</f>
        <v>1000000</v>
      </c>
      <c r="BXD1357" s="84">
        <v>2000000</v>
      </c>
      <c r="BXE1357" s="84">
        <v>0</v>
      </c>
      <c r="BXF1357" s="84">
        <f>BXE1357/BXD1357</f>
        <v>0</v>
      </c>
      <c r="BXG1357" s="84">
        <f>BXD1357-BXE1357</f>
        <v>2000000</v>
      </c>
      <c r="BXH1357" s="84">
        <f>BXD1357+BWZ1357</f>
        <v>3000000</v>
      </c>
      <c r="BXM1357" s="84" t="s">
        <v>5404</v>
      </c>
      <c r="BXN1357" s="84">
        <v>454</v>
      </c>
      <c r="BXO1357" s="84" t="s">
        <v>3803</v>
      </c>
      <c r="BXP1357" s="84">
        <v>1000000</v>
      </c>
      <c r="BXR1357" s="84">
        <f>BXQ1357/BXP1357</f>
        <v>0</v>
      </c>
      <c r="BXS1357" s="84">
        <f>BXP1357-BXQ1357</f>
        <v>1000000</v>
      </c>
      <c r="BXT1357" s="84">
        <v>2000000</v>
      </c>
      <c r="BXU1357" s="84">
        <v>0</v>
      </c>
      <c r="BXV1357" s="84">
        <f>BXU1357/BXT1357</f>
        <v>0</v>
      </c>
      <c r="BXW1357" s="84">
        <f>BXT1357-BXU1357</f>
        <v>2000000</v>
      </c>
      <c r="BXX1357" s="84">
        <f>BXT1357+BXP1357</f>
        <v>3000000</v>
      </c>
      <c r="BYC1357" s="84" t="s">
        <v>5404</v>
      </c>
      <c r="BYD1357" s="84">
        <v>454</v>
      </c>
      <c r="BYE1357" s="84" t="s">
        <v>3803</v>
      </c>
      <c r="BYF1357" s="84">
        <v>1000000</v>
      </c>
      <c r="BYH1357" s="84">
        <f>BYG1357/BYF1357</f>
        <v>0</v>
      </c>
      <c r="BYI1357" s="84">
        <f>BYF1357-BYG1357</f>
        <v>1000000</v>
      </c>
      <c r="BYJ1357" s="84">
        <v>2000000</v>
      </c>
      <c r="BYK1357" s="84">
        <v>0</v>
      </c>
      <c r="BYL1357" s="84">
        <f>BYK1357/BYJ1357</f>
        <v>0</v>
      </c>
      <c r="BYM1357" s="84">
        <f>BYJ1357-BYK1357</f>
        <v>2000000</v>
      </c>
      <c r="BYN1357" s="84">
        <f>BYJ1357+BYF1357</f>
        <v>3000000</v>
      </c>
      <c r="BYS1357" s="84" t="s">
        <v>5404</v>
      </c>
      <c r="BYT1357" s="84">
        <v>454</v>
      </c>
      <c r="BYU1357" s="84" t="s">
        <v>3803</v>
      </c>
      <c r="BYV1357" s="84">
        <v>1000000</v>
      </c>
      <c r="BYX1357" s="84">
        <f>BYW1357/BYV1357</f>
        <v>0</v>
      </c>
      <c r="BYY1357" s="84">
        <f>BYV1357-BYW1357</f>
        <v>1000000</v>
      </c>
      <c r="BYZ1357" s="84">
        <v>2000000</v>
      </c>
      <c r="BZA1357" s="84">
        <v>0</v>
      </c>
      <c r="BZB1357" s="84">
        <f>BZA1357/BYZ1357</f>
        <v>0</v>
      </c>
      <c r="BZC1357" s="84">
        <f>BYZ1357-BZA1357</f>
        <v>2000000</v>
      </c>
      <c r="BZD1357" s="84">
        <f>BYZ1357+BYV1357</f>
        <v>3000000</v>
      </c>
      <c r="BZI1357" s="84" t="s">
        <v>5404</v>
      </c>
      <c r="BZJ1357" s="84">
        <v>454</v>
      </c>
      <c r="BZK1357" s="84" t="s">
        <v>3803</v>
      </c>
      <c r="BZL1357" s="84">
        <v>1000000</v>
      </c>
      <c r="BZN1357" s="84">
        <f>BZM1357/BZL1357</f>
        <v>0</v>
      </c>
      <c r="BZO1357" s="84">
        <f>BZL1357-BZM1357</f>
        <v>1000000</v>
      </c>
      <c r="BZP1357" s="84">
        <v>2000000</v>
      </c>
      <c r="BZQ1357" s="84">
        <v>0</v>
      </c>
      <c r="BZR1357" s="84">
        <f>BZQ1357/BZP1357</f>
        <v>0</v>
      </c>
      <c r="BZS1357" s="84">
        <f>BZP1357-BZQ1357</f>
        <v>2000000</v>
      </c>
      <c r="BZT1357" s="84">
        <f>BZP1357+BZL1357</f>
        <v>3000000</v>
      </c>
      <c r="BZY1357" s="84" t="s">
        <v>5404</v>
      </c>
      <c r="BZZ1357" s="84">
        <v>454</v>
      </c>
      <c r="CAA1357" s="84" t="s">
        <v>3803</v>
      </c>
      <c r="CAB1357" s="84">
        <v>1000000</v>
      </c>
      <c r="CAD1357" s="84">
        <f>CAC1357/CAB1357</f>
        <v>0</v>
      </c>
      <c r="CAE1357" s="84">
        <f>CAB1357-CAC1357</f>
        <v>1000000</v>
      </c>
      <c r="CAF1357" s="84">
        <v>2000000</v>
      </c>
      <c r="CAG1357" s="84">
        <v>0</v>
      </c>
      <c r="CAH1357" s="84">
        <f>CAG1357/CAF1357</f>
        <v>0</v>
      </c>
      <c r="CAI1357" s="84">
        <f>CAF1357-CAG1357</f>
        <v>2000000</v>
      </c>
      <c r="CAJ1357" s="84">
        <f>CAF1357+CAB1357</f>
        <v>3000000</v>
      </c>
      <c r="CAO1357" s="84" t="s">
        <v>5404</v>
      </c>
      <c r="CAP1357" s="84">
        <v>454</v>
      </c>
      <c r="CAQ1357" s="84" t="s">
        <v>3803</v>
      </c>
      <c r="CAR1357" s="84">
        <v>1000000</v>
      </c>
      <c r="CAT1357" s="84">
        <f>CAS1357/CAR1357</f>
        <v>0</v>
      </c>
      <c r="CAU1357" s="84">
        <f>CAR1357-CAS1357</f>
        <v>1000000</v>
      </c>
      <c r="CAV1357" s="84">
        <v>2000000</v>
      </c>
      <c r="CAW1357" s="84">
        <v>0</v>
      </c>
      <c r="CAX1357" s="84">
        <f>CAW1357/CAV1357</f>
        <v>0</v>
      </c>
      <c r="CAY1357" s="84">
        <f>CAV1357-CAW1357</f>
        <v>2000000</v>
      </c>
      <c r="CAZ1357" s="84">
        <f>CAV1357+CAR1357</f>
        <v>3000000</v>
      </c>
      <c r="CBE1357" s="84" t="s">
        <v>5404</v>
      </c>
      <c r="CBF1357" s="84">
        <v>454</v>
      </c>
      <c r="CBG1357" s="84" t="s">
        <v>3803</v>
      </c>
      <c r="CBH1357" s="84">
        <v>1000000</v>
      </c>
      <c r="CBJ1357" s="84">
        <f>CBI1357/CBH1357</f>
        <v>0</v>
      </c>
      <c r="CBK1357" s="84">
        <f>CBH1357-CBI1357</f>
        <v>1000000</v>
      </c>
      <c r="CBL1357" s="84">
        <v>2000000</v>
      </c>
      <c r="CBM1357" s="84">
        <v>0</v>
      </c>
      <c r="CBN1357" s="84">
        <f>CBM1357/CBL1357</f>
        <v>0</v>
      </c>
      <c r="CBO1357" s="84">
        <f>CBL1357-CBM1357</f>
        <v>2000000</v>
      </c>
      <c r="CBP1357" s="84">
        <f>CBL1357+CBH1357</f>
        <v>3000000</v>
      </c>
      <c r="CBU1357" s="84" t="s">
        <v>5404</v>
      </c>
      <c r="CBV1357" s="84">
        <v>454</v>
      </c>
      <c r="CBW1357" s="84" t="s">
        <v>3803</v>
      </c>
      <c r="CBX1357" s="84">
        <v>1000000</v>
      </c>
      <c r="CBZ1357" s="84">
        <f>CBY1357/CBX1357</f>
        <v>0</v>
      </c>
      <c r="CCA1357" s="84">
        <f>CBX1357-CBY1357</f>
        <v>1000000</v>
      </c>
      <c r="CCB1357" s="84">
        <v>2000000</v>
      </c>
      <c r="CCC1357" s="84">
        <v>0</v>
      </c>
      <c r="CCD1357" s="84">
        <f>CCC1357/CCB1357</f>
        <v>0</v>
      </c>
      <c r="CCE1357" s="84">
        <f>CCB1357-CCC1357</f>
        <v>2000000</v>
      </c>
      <c r="CCF1357" s="84">
        <f>CCB1357+CBX1357</f>
        <v>3000000</v>
      </c>
      <c r="CCK1357" s="84" t="s">
        <v>5404</v>
      </c>
      <c r="CCL1357" s="84">
        <v>454</v>
      </c>
      <c r="CCM1357" s="84" t="s">
        <v>3803</v>
      </c>
      <c r="CCN1357" s="84">
        <v>1000000</v>
      </c>
      <c r="CCP1357" s="84">
        <f>CCO1357/CCN1357</f>
        <v>0</v>
      </c>
      <c r="CCQ1357" s="84">
        <f>CCN1357-CCO1357</f>
        <v>1000000</v>
      </c>
      <c r="CCR1357" s="84">
        <v>2000000</v>
      </c>
      <c r="CCS1357" s="84">
        <v>0</v>
      </c>
      <c r="CCT1357" s="84">
        <f>CCS1357/CCR1357</f>
        <v>0</v>
      </c>
      <c r="CCU1357" s="84">
        <f>CCR1357-CCS1357</f>
        <v>2000000</v>
      </c>
      <c r="CCV1357" s="84">
        <f>CCR1357+CCN1357</f>
        <v>3000000</v>
      </c>
      <c r="CDA1357" s="84" t="s">
        <v>5404</v>
      </c>
      <c r="CDB1357" s="84">
        <v>454</v>
      </c>
      <c r="CDC1357" s="84" t="s">
        <v>3803</v>
      </c>
      <c r="CDD1357" s="84">
        <v>1000000</v>
      </c>
      <c r="CDF1357" s="84">
        <f>CDE1357/CDD1357</f>
        <v>0</v>
      </c>
      <c r="CDG1357" s="84">
        <f>CDD1357-CDE1357</f>
        <v>1000000</v>
      </c>
      <c r="CDH1357" s="84">
        <v>2000000</v>
      </c>
      <c r="CDI1357" s="84">
        <v>0</v>
      </c>
      <c r="CDJ1357" s="84">
        <f>CDI1357/CDH1357</f>
        <v>0</v>
      </c>
      <c r="CDK1357" s="84">
        <f>CDH1357-CDI1357</f>
        <v>2000000</v>
      </c>
      <c r="CDL1357" s="84">
        <f>CDH1357+CDD1357</f>
        <v>3000000</v>
      </c>
      <c r="CDQ1357" s="84" t="s">
        <v>5404</v>
      </c>
      <c r="CDR1357" s="84">
        <v>454</v>
      </c>
      <c r="CDS1357" s="84" t="s">
        <v>3803</v>
      </c>
      <c r="CDT1357" s="84">
        <v>1000000</v>
      </c>
      <c r="CDV1357" s="84">
        <f>CDU1357/CDT1357</f>
        <v>0</v>
      </c>
      <c r="CDW1357" s="84">
        <f>CDT1357-CDU1357</f>
        <v>1000000</v>
      </c>
      <c r="CDX1357" s="84">
        <v>2000000</v>
      </c>
      <c r="CDY1357" s="84">
        <v>0</v>
      </c>
      <c r="CDZ1357" s="84">
        <f>CDY1357/CDX1357</f>
        <v>0</v>
      </c>
      <c r="CEA1357" s="84">
        <f>CDX1357-CDY1357</f>
        <v>2000000</v>
      </c>
      <c r="CEB1357" s="84">
        <f>CDX1357+CDT1357</f>
        <v>3000000</v>
      </c>
      <c r="CEG1357" s="84" t="s">
        <v>5404</v>
      </c>
      <c r="CEH1357" s="84">
        <v>454</v>
      </c>
      <c r="CEI1357" s="84" t="s">
        <v>3803</v>
      </c>
      <c r="CEJ1357" s="84">
        <v>1000000</v>
      </c>
      <c r="CEL1357" s="84">
        <f>CEK1357/CEJ1357</f>
        <v>0</v>
      </c>
      <c r="CEM1357" s="84">
        <f>CEJ1357-CEK1357</f>
        <v>1000000</v>
      </c>
      <c r="CEN1357" s="84">
        <v>2000000</v>
      </c>
      <c r="CEO1357" s="84">
        <v>0</v>
      </c>
      <c r="CEP1357" s="84">
        <f>CEO1357/CEN1357</f>
        <v>0</v>
      </c>
      <c r="CEQ1357" s="84">
        <f>CEN1357-CEO1357</f>
        <v>2000000</v>
      </c>
      <c r="CER1357" s="84">
        <f>CEN1357+CEJ1357</f>
        <v>3000000</v>
      </c>
      <c r="CEW1357" s="84" t="s">
        <v>5404</v>
      </c>
      <c r="CEX1357" s="84">
        <v>454</v>
      </c>
      <c r="CEY1357" s="84" t="s">
        <v>3803</v>
      </c>
      <c r="CEZ1357" s="84">
        <v>1000000</v>
      </c>
      <c r="CFB1357" s="84">
        <f>CFA1357/CEZ1357</f>
        <v>0</v>
      </c>
      <c r="CFC1357" s="84">
        <f>CEZ1357-CFA1357</f>
        <v>1000000</v>
      </c>
      <c r="CFD1357" s="84">
        <v>2000000</v>
      </c>
      <c r="CFE1357" s="84">
        <v>0</v>
      </c>
      <c r="CFF1357" s="84">
        <f>CFE1357/CFD1357</f>
        <v>0</v>
      </c>
      <c r="CFG1357" s="84">
        <f>CFD1357-CFE1357</f>
        <v>2000000</v>
      </c>
      <c r="CFH1357" s="84">
        <f>CFD1357+CEZ1357</f>
        <v>3000000</v>
      </c>
      <c r="CFM1357" s="84" t="s">
        <v>5404</v>
      </c>
      <c r="CFN1357" s="84">
        <v>454</v>
      </c>
      <c r="CFO1357" s="84" t="s">
        <v>3803</v>
      </c>
      <c r="CFP1357" s="84">
        <v>1000000</v>
      </c>
      <c r="CFR1357" s="84">
        <f>CFQ1357/CFP1357</f>
        <v>0</v>
      </c>
      <c r="CFS1357" s="84">
        <f>CFP1357-CFQ1357</f>
        <v>1000000</v>
      </c>
      <c r="CFT1357" s="84">
        <v>2000000</v>
      </c>
      <c r="CFU1357" s="84">
        <v>0</v>
      </c>
      <c r="CFV1357" s="84">
        <f>CFU1357/CFT1357</f>
        <v>0</v>
      </c>
      <c r="CFW1357" s="84">
        <f>CFT1357-CFU1357</f>
        <v>2000000</v>
      </c>
      <c r="CFX1357" s="84">
        <f>CFT1357+CFP1357</f>
        <v>3000000</v>
      </c>
      <c r="CGC1357" s="84" t="s">
        <v>5404</v>
      </c>
      <c r="CGD1357" s="84">
        <v>454</v>
      </c>
      <c r="CGE1357" s="84" t="s">
        <v>3803</v>
      </c>
      <c r="CGF1357" s="84">
        <v>1000000</v>
      </c>
      <c r="CGH1357" s="84">
        <f>CGG1357/CGF1357</f>
        <v>0</v>
      </c>
      <c r="CGI1357" s="84">
        <f>CGF1357-CGG1357</f>
        <v>1000000</v>
      </c>
      <c r="CGJ1357" s="84">
        <v>2000000</v>
      </c>
      <c r="CGK1357" s="84">
        <v>0</v>
      </c>
      <c r="CGL1357" s="84">
        <f>CGK1357/CGJ1357</f>
        <v>0</v>
      </c>
      <c r="CGM1357" s="84">
        <f>CGJ1357-CGK1357</f>
        <v>2000000</v>
      </c>
      <c r="CGN1357" s="84">
        <f>CGJ1357+CGF1357</f>
        <v>3000000</v>
      </c>
      <c r="CGS1357" s="84" t="s">
        <v>5404</v>
      </c>
      <c r="CGT1357" s="84">
        <v>454</v>
      </c>
      <c r="CGU1357" s="84" t="s">
        <v>3803</v>
      </c>
      <c r="CGV1357" s="84">
        <v>1000000</v>
      </c>
      <c r="CGX1357" s="84">
        <f>CGW1357/CGV1357</f>
        <v>0</v>
      </c>
      <c r="CGY1357" s="84">
        <f>CGV1357-CGW1357</f>
        <v>1000000</v>
      </c>
      <c r="CGZ1357" s="84">
        <v>2000000</v>
      </c>
      <c r="CHA1357" s="84">
        <v>0</v>
      </c>
      <c r="CHB1357" s="84">
        <f>CHA1357/CGZ1357</f>
        <v>0</v>
      </c>
      <c r="CHC1357" s="84">
        <f>CGZ1357-CHA1357</f>
        <v>2000000</v>
      </c>
      <c r="CHD1357" s="84">
        <f>CGZ1357+CGV1357</f>
        <v>3000000</v>
      </c>
      <c r="CHI1357" s="84" t="s">
        <v>5404</v>
      </c>
      <c r="CHJ1357" s="84">
        <v>454</v>
      </c>
      <c r="CHK1357" s="84" t="s">
        <v>3803</v>
      </c>
      <c r="CHL1357" s="84">
        <v>1000000</v>
      </c>
      <c r="CHN1357" s="84">
        <f>CHM1357/CHL1357</f>
        <v>0</v>
      </c>
      <c r="CHO1357" s="84">
        <f>CHL1357-CHM1357</f>
        <v>1000000</v>
      </c>
      <c r="CHP1357" s="84">
        <v>2000000</v>
      </c>
      <c r="CHQ1357" s="84">
        <v>0</v>
      </c>
      <c r="CHR1357" s="84">
        <f>CHQ1357/CHP1357</f>
        <v>0</v>
      </c>
      <c r="CHS1357" s="84">
        <f>CHP1357-CHQ1357</f>
        <v>2000000</v>
      </c>
      <c r="CHT1357" s="84">
        <f>CHP1357+CHL1357</f>
        <v>3000000</v>
      </c>
      <c r="CHY1357" s="84" t="s">
        <v>5404</v>
      </c>
      <c r="CHZ1357" s="84">
        <v>454</v>
      </c>
      <c r="CIA1357" s="84" t="s">
        <v>3803</v>
      </c>
      <c r="CIB1357" s="84">
        <v>1000000</v>
      </c>
      <c r="CID1357" s="84">
        <f>CIC1357/CIB1357</f>
        <v>0</v>
      </c>
      <c r="CIE1357" s="84">
        <f>CIB1357-CIC1357</f>
        <v>1000000</v>
      </c>
      <c r="CIF1357" s="84">
        <v>2000000</v>
      </c>
      <c r="CIG1357" s="84">
        <v>0</v>
      </c>
      <c r="CIH1357" s="84">
        <f>CIG1357/CIF1357</f>
        <v>0</v>
      </c>
      <c r="CII1357" s="84">
        <f>CIF1357-CIG1357</f>
        <v>2000000</v>
      </c>
      <c r="CIJ1357" s="84">
        <f>CIF1357+CIB1357</f>
        <v>3000000</v>
      </c>
      <c r="CIO1357" s="84" t="s">
        <v>5404</v>
      </c>
      <c r="CIP1357" s="84">
        <v>454</v>
      </c>
      <c r="CIQ1357" s="84" t="s">
        <v>3803</v>
      </c>
      <c r="CIR1357" s="84">
        <v>1000000</v>
      </c>
      <c r="CIT1357" s="84">
        <f>CIS1357/CIR1357</f>
        <v>0</v>
      </c>
      <c r="CIU1357" s="84">
        <f>CIR1357-CIS1357</f>
        <v>1000000</v>
      </c>
      <c r="CIV1357" s="84">
        <v>2000000</v>
      </c>
      <c r="CIW1357" s="84">
        <v>0</v>
      </c>
      <c r="CIX1357" s="84">
        <f>CIW1357/CIV1357</f>
        <v>0</v>
      </c>
      <c r="CIY1357" s="84">
        <f>CIV1357-CIW1357</f>
        <v>2000000</v>
      </c>
      <c r="CIZ1357" s="84">
        <f>CIV1357+CIR1357</f>
        <v>3000000</v>
      </c>
      <c r="CJE1357" s="84" t="s">
        <v>5404</v>
      </c>
      <c r="CJF1357" s="84">
        <v>454</v>
      </c>
      <c r="CJG1357" s="84" t="s">
        <v>3803</v>
      </c>
      <c r="CJH1357" s="84">
        <v>1000000</v>
      </c>
      <c r="CJJ1357" s="84">
        <f>CJI1357/CJH1357</f>
        <v>0</v>
      </c>
      <c r="CJK1357" s="84">
        <f>CJH1357-CJI1357</f>
        <v>1000000</v>
      </c>
      <c r="CJL1357" s="84">
        <v>2000000</v>
      </c>
      <c r="CJM1357" s="84">
        <v>0</v>
      </c>
      <c r="CJN1357" s="84">
        <f>CJM1357/CJL1357</f>
        <v>0</v>
      </c>
      <c r="CJO1357" s="84">
        <f>CJL1357-CJM1357</f>
        <v>2000000</v>
      </c>
      <c r="CJP1357" s="84">
        <f>CJL1357+CJH1357</f>
        <v>3000000</v>
      </c>
      <c r="CJU1357" s="84" t="s">
        <v>5404</v>
      </c>
      <c r="CJV1357" s="84">
        <v>454</v>
      </c>
      <c r="CJW1357" s="84" t="s">
        <v>3803</v>
      </c>
      <c r="CJX1357" s="84">
        <v>1000000</v>
      </c>
      <c r="CJZ1357" s="84">
        <f>CJY1357/CJX1357</f>
        <v>0</v>
      </c>
      <c r="CKA1357" s="84">
        <f>CJX1357-CJY1357</f>
        <v>1000000</v>
      </c>
      <c r="CKB1357" s="84">
        <v>2000000</v>
      </c>
      <c r="CKC1357" s="84">
        <v>0</v>
      </c>
      <c r="CKD1357" s="84">
        <f>CKC1357/CKB1357</f>
        <v>0</v>
      </c>
      <c r="CKE1357" s="84">
        <f>CKB1357-CKC1357</f>
        <v>2000000</v>
      </c>
      <c r="CKF1357" s="84">
        <f>CKB1357+CJX1357</f>
        <v>3000000</v>
      </c>
      <c r="CKK1357" s="84" t="s">
        <v>5404</v>
      </c>
      <c r="CKL1357" s="84">
        <v>454</v>
      </c>
      <c r="CKM1357" s="84" t="s">
        <v>3803</v>
      </c>
      <c r="CKN1357" s="84">
        <v>1000000</v>
      </c>
      <c r="CKP1357" s="84">
        <f>CKO1357/CKN1357</f>
        <v>0</v>
      </c>
      <c r="CKQ1357" s="84">
        <f>CKN1357-CKO1357</f>
        <v>1000000</v>
      </c>
      <c r="CKR1357" s="84">
        <v>2000000</v>
      </c>
      <c r="CKS1357" s="84">
        <v>0</v>
      </c>
      <c r="CKT1357" s="84">
        <f>CKS1357/CKR1357</f>
        <v>0</v>
      </c>
      <c r="CKU1357" s="84">
        <f>CKR1357-CKS1357</f>
        <v>2000000</v>
      </c>
      <c r="CKV1357" s="84">
        <f>CKR1357+CKN1357</f>
        <v>3000000</v>
      </c>
      <c r="CLA1357" s="84" t="s">
        <v>5404</v>
      </c>
      <c r="CLB1357" s="84">
        <v>454</v>
      </c>
      <c r="CLC1357" s="84" t="s">
        <v>3803</v>
      </c>
      <c r="CLD1357" s="84">
        <v>1000000</v>
      </c>
      <c r="CLF1357" s="84">
        <f>CLE1357/CLD1357</f>
        <v>0</v>
      </c>
      <c r="CLG1357" s="84">
        <f>CLD1357-CLE1357</f>
        <v>1000000</v>
      </c>
      <c r="CLH1357" s="84">
        <v>2000000</v>
      </c>
      <c r="CLI1357" s="84">
        <v>0</v>
      </c>
      <c r="CLJ1357" s="84">
        <f>CLI1357/CLH1357</f>
        <v>0</v>
      </c>
      <c r="CLK1357" s="84">
        <f>CLH1357-CLI1357</f>
        <v>2000000</v>
      </c>
      <c r="CLL1357" s="84">
        <f>CLH1357+CLD1357</f>
        <v>3000000</v>
      </c>
      <c r="CLQ1357" s="84" t="s">
        <v>5404</v>
      </c>
      <c r="CLR1357" s="84">
        <v>454</v>
      </c>
      <c r="CLS1357" s="84" t="s">
        <v>3803</v>
      </c>
      <c r="CLT1357" s="84">
        <v>1000000</v>
      </c>
      <c r="CLV1357" s="84">
        <f>CLU1357/CLT1357</f>
        <v>0</v>
      </c>
      <c r="CLW1357" s="84">
        <f>CLT1357-CLU1357</f>
        <v>1000000</v>
      </c>
      <c r="CLX1357" s="84">
        <v>2000000</v>
      </c>
      <c r="CLY1357" s="84">
        <v>0</v>
      </c>
      <c r="CLZ1357" s="84">
        <f>CLY1357/CLX1357</f>
        <v>0</v>
      </c>
      <c r="CMA1357" s="84">
        <f>CLX1357-CLY1357</f>
        <v>2000000</v>
      </c>
      <c r="CMB1357" s="84">
        <f>CLX1357+CLT1357</f>
        <v>3000000</v>
      </c>
      <c r="CMG1357" s="84" t="s">
        <v>5404</v>
      </c>
      <c r="CMH1357" s="84">
        <v>454</v>
      </c>
      <c r="CMI1357" s="84" t="s">
        <v>3803</v>
      </c>
      <c r="CMJ1357" s="84">
        <v>1000000</v>
      </c>
      <c r="CML1357" s="84">
        <f>CMK1357/CMJ1357</f>
        <v>0</v>
      </c>
      <c r="CMM1357" s="84">
        <f>CMJ1357-CMK1357</f>
        <v>1000000</v>
      </c>
      <c r="CMN1357" s="84">
        <v>2000000</v>
      </c>
      <c r="CMO1357" s="84">
        <v>0</v>
      </c>
      <c r="CMP1357" s="84">
        <f>CMO1357/CMN1357</f>
        <v>0</v>
      </c>
      <c r="CMQ1357" s="84">
        <f>CMN1357-CMO1357</f>
        <v>2000000</v>
      </c>
      <c r="CMR1357" s="84">
        <f>CMN1357+CMJ1357</f>
        <v>3000000</v>
      </c>
      <c r="CMW1357" s="84" t="s">
        <v>5404</v>
      </c>
      <c r="CMX1357" s="84">
        <v>454</v>
      </c>
      <c r="CMY1357" s="84" t="s">
        <v>3803</v>
      </c>
      <c r="CMZ1357" s="84">
        <v>1000000</v>
      </c>
      <c r="CNB1357" s="84">
        <f>CNA1357/CMZ1357</f>
        <v>0</v>
      </c>
      <c r="CNC1357" s="84">
        <f>CMZ1357-CNA1357</f>
        <v>1000000</v>
      </c>
      <c r="CND1357" s="84">
        <v>2000000</v>
      </c>
      <c r="CNE1357" s="84">
        <v>0</v>
      </c>
      <c r="CNF1357" s="84">
        <f>CNE1357/CND1357</f>
        <v>0</v>
      </c>
      <c r="CNG1357" s="84">
        <f>CND1357-CNE1357</f>
        <v>2000000</v>
      </c>
      <c r="CNH1357" s="84">
        <f>CND1357+CMZ1357</f>
        <v>3000000</v>
      </c>
      <c r="CNM1357" s="84" t="s">
        <v>5404</v>
      </c>
      <c r="CNN1357" s="84">
        <v>454</v>
      </c>
      <c r="CNO1357" s="84" t="s">
        <v>3803</v>
      </c>
      <c r="CNP1357" s="84">
        <v>1000000</v>
      </c>
      <c r="CNR1357" s="84">
        <f>CNQ1357/CNP1357</f>
        <v>0</v>
      </c>
      <c r="CNS1357" s="84">
        <f>CNP1357-CNQ1357</f>
        <v>1000000</v>
      </c>
      <c r="CNT1357" s="84">
        <v>2000000</v>
      </c>
      <c r="CNU1357" s="84">
        <v>0</v>
      </c>
      <c r="CNV1357" s="84">
        <f>CNU1357/CNT1357</f>
        <v>0</v>
      </c>
      <c r="CNW1357" s="84">
        <f>CNT1357-CNU1357</f>
        <v>2000000</v>
      </c>
      <c r="CNX1357" s="84">
        <f>CNT1357+CNP1357</f>
        <v>3000000</v>
      </c>
      <c r="COC1357" s="84" t="s">
        <v>5404</v>
      </c>
      <c r="COD1357" s="84">
        <v>454</v>
      </c>
      <c r="COE1357" s="84" t="s">
        <v>3803</v>
      </c>
      <c r="COF1357" s="84">
        <v>1000000</v>
      </c>
      <c r="COH1357" s="84">
        <f>COG1357/COF1357</f>
        <v>0</v>
      </c>
      <c r="COI1357" s="84">
        <f>COF1357-COG1357</f>
        <v>1000000</v>
      </c>
      <c r="COJ1357" s="84">
        <v>2000000</v>
      </c>
      <c r="COK1357" s="84">
        <v>0</v>
      </c>
      <c r="COL1357" s="84">
        <f>COK1357/COJ1357</f>
        <v>0</v>
      </c>
      <c r="COM1357" s="84">
        <f>COJ1357-COK1357</f>
        <v>2000000</v>
      </c>
      <c r="CON1357" s="84">
        <f>COJ1357+COF1357</f>
        <v>3000000</v>
      </c>
      <c r="COS1357" s="84" t="s">
        <v>5404</v>
      </c>
      <c r="COT1357" s="84">
        <v>454</v>
      </c>
      <c r="COU1357" s="84" t="s">
        <v>3803</v>
      </c>
      <c r="COV1357" s="84">
        <v>1000000</v>
      </c>
      <c r="COX1357" s="84">
        <f>COW1357/COV1357</f>
        <v>0</v>
      </c>
      <c r="COY1357" s="84">
        <f>COV1357-COW1357</f>
        <v>1000000</v>
      </c>
      <c r="COZ1357" s="84">
        <v>2000000</v>
      </c>
      <c r="CPA1357" s="84">
        <v>0</v>
      </c>
      <c r="CPB1357" s="84">
        <f>CPA1357/COZ1357</f>
        <v>0</v>
      </c>
      <c r="CPC1357" s="84">
        <f>COZ1357-CPA1357</f>
        <v>2000000</v>
      </c>
      <c r="CPD1357" s="84">
        <f>COZ1357+COV1357</f>
        <v>3000000</v>
      </c>
      <c r="CPI1357" s="84" t="s">
        <v>5404</v>
      </c>
      <c r="CPJ1357" s="84">
        <v>454</v>
      </c>
      <c r="CPK1357" s="84" t="s">
        <v>3803</v>
      </c>
      <c r="CPL1357" s="84">
        <v>1000000</v>
      </c>
      <c r="CPN1357" s="84">
        <f>CPM1357/CPL1357</f>
        <v>0</v>
      </c>
      <c r="CPO1357" s="84">
        <f>CPL1357-CPM1357</f>
        <v>1000000</v>
      </c>
      <c r="CPP1357" s="84">
        <v>2000000</v>
      </c>
      <c r="CPQ1357" s="84">
        <v>0</v>
      </c>
      <c r="CPR1357" s="84">
        <f>CPQ1357/CPP1357</f>
        <v>0</v>
      </c>
      <c r="CPS1357" s="84">
        <f>CPP1357-CPQ1357</f>
        <v>2000000</v>
      </c>
      <c r="CPT1357" s="84">
        <f>CPP1357+CPL1357</f>
        <v>3000000</v>
      </c>
      <c r="CPY1357" s="84" t="s">
        <v>5404</v>
      </c>
      <c r="CPZ1357" s="84">
        <v>454</v>
      </c>
      <c r="CQA1357" s="84" t="s">
        <v>3803</v>
      </c>
      <c r="CQB1357" s="84">
        <v>1000000</v>
      </c>
      <c r="CQD1357" s="84">
        <f>CQC1357/CQB1357</f>
        <v>0</v>
      </c>
      <c r="CQE1357" s="84">
        <f>CQB1357-CQC1357</f>
        <v>1000000</v>
      </c>
      <c r="CQF1357" s="84">
        <v>2000000</v>
      </c>
      <c r="CQG1357" s="84">
        <v>0</v>
      </c>
      <c r="CQH1357" s="84">
        <f>CQG1357/CQF1357</f>
        <v>0</v>
      </c>
      <c r="CQI1357" s="84">
        <f>CQF1357-CQG1357</f>
        <v>2000000</v>
      </c>
      <c r="CQJ1357" s="84">
        <f>CQF1357+CQB1357</f>
        <v>3000000</v>
      </c>
      <c r="CQO1357" s="84" t="s">
        <v>5404</v>
      </c>
      <c r="CQP1357" s="84">
        <v>454</v>
      </c>
      <c r="CQQ1357" s="84" t="s">
        <v>3803</v>
      </c>
      <c r="CQR1357" s="84">
        <v>1000000</v>
      </c>
      <c r="CQT1357" s="84">
        <f>CQS1357/CQR1357</f>
        <v>0</v>
      </c>
      <c r="CQU1357" s="84">
        <f>CQR1357-CQS1357</f>
        <v>1000000</v>
      </c>
      <c r="CQV1357" s="84">
        <v>2000000</v>
      </c>
      <c r="CQW1357" s="84">
        <v>0</v>
      </c>
      <c r="CQX1357" s="84">
        <f>CQW1357/CQV1357</f>
        <v>0</v>
      </c>
      <c r="CQY1357" s="84">
        <f>CQV1357-CQW1357</f>
        <v>2000000</v>
      </c>
      <c r="CQZ1357" s="84">
        <f>CQV1357+CQR1357</f>
        <v>3000000</v>
      </c>
      <c r="CRE1357" s="84" t="s">
        <v>5404</v>
      </c>
      <c r="CRF1357" s="84">
        <v>454</v>
      </c>
      <c r="CRG1357" s="84" t="s">
        <v>3803</v>
      </c>
      <c r="CRH1357" s="84">
        <v>1000000</v>
      </c>
      <c r="CRJ1357" s="84">
        <f>CRI1357/CRH1357</f>
        <v>0</v>
      </c>
      <c r="CRK1357" s="84">
        <f>CRH1357-CRI1357</f>
        <v>1000000</v>
      </c>
      <c r="CRL1357" s="84">
        <v>2000000</v>
      </c>
      <c r="CRM1357" s="84">
        <v>0</v>
      </c>
      <c r="CRN1357" s="84">
        <f>CRM1357/CRL1357</f>
        <v>0</v>
      </c>
      <c r="CRO1357" s="84">
        <f>CRL1357-CRM1357</f>
        <v>2000000</v>
      </c>
      <c r="CRP1357" s="84">
        <f>CRL1357+CRH1357</f>
        <v>3000000</v>
      </c>
      <c r="CRU1357" s="84" t="s">
        <v>5404</v>
      </c>
      <c r="CRV1357" s="84">
        <v>454</v>
      </c>
      <c r="CRW1357" s="84" t="s">
        <v>3803</v>
      </c>
      <c r="CRX1357" s="84">
        <v>1000000</v>
      </c>
      <c r="CRZ1357" s="84">
        <f>CRY1357/CRX1357</f>
        <v>0</v>
      </c>
      <c r="CSA1357" s="84">
        <f>CRX1357-CRY1357</f>
        <v>1000000</v>
      </c>
      <c r="CSB1357" s="84">
        <v>2000000</v>
      </c>
      <c r="CSC1357" s="84">
        <v>0</v>
      </c>
      <c r="CSD1357" s="84">
        <f>CSC1357/CSB1357</f>
        <v>0</v>
      </c>
      <c r="CSE1357" s="84">
        <f>CSB1357-CSC1357</f>
        <v>2000000</v>
      </c>
      <c r="CSF1357" s="84">
        <f>CSB1357+CRX1357</f>
        <v>3000000</v>
      </c>
      <c r="CSK1357" s="84" t="s">
        <v>5404</v>
      </c>
      <c r="CSL1357" s="84">
        <v>454</v>
      </c>
      <c r="CSM1357" s="84" t="s">
        <v>3803</v>
      </c>
      <c r="CSN1357" s="84">
        <v>1000000</v>
      </c>
      <c r="CSP1357" s="84">
        <f>CSO1357/CSN1357</f>
        <v>0</v>
      </c>
      <c r="CSQ1357" s="84">
        <f>CSN1357-CSO1357</f>
        <v>1000000</v>
      </c>
      <c r="CSR1357" s="84">
        <v>2000000</v>
      </c>
      <c r="CSS1357" s="84">
        <v>0</v>
      </c>
      <c r="CST1357" s="84">
        <f>CSS1357/CSR1357</f>
        <v>0</v>
      </c>
      <c r="CSU1357" s="84">
        <f>CSR1357-CSS1357</f>
        <v>2000000</v>
      </c>
      <c r="CSV1357" s="84">
        <f>CSR1357+CSN1357</f>
        <v>3000000</v>
      </c>
      <c r="CTA1357" s="84" t="s">
        <v>5404</v>
      </c>
      <c r="CTB1357" s="84">
        <v>454</v>
      </c>
      <c r="CTC1357" s="84" t="s">
        <v>3803</v>
      </c>
      <c r="CTD1357" s="84">
        <v>1000000</v>
      </c>
      <c r="CTF1357" s="84">
        <f>CTE1357/CTD1357</f>
        <v>0</v>
      </c>
      <c r="CTG1357" s="84">
        <f>CTD1357-CTE1357</f>
        <v>1000000</v>
      </c>
      <c r="CTH1357" s="84">
        <v>2000000</v>
      </c>
      <c r="CTI1357" s="84">
        <v>0</v>
      </c>
      <c r="CTJ1357" s="84">
        <f>CTI1357/CTH1357</f>
        <v>0</v>
      </c>
      <c r="CTK1357" s="84">
        <f>CTH1357-CTI1357</f>
        <v>2000000</v>
      </c>
      <c r="CTL1357" s="84">
        <f>CTH1357+CTD1357</f>
        <v>3000000</v>
      </c>
      <c r="CTQ1357" s="84" t="s">
        <v>5404</v>
      </c>
      <c r="CTR1357" s="84">
        <v>454</v>
      </c>
      <c r="CTS1357" s="84" t="s">
        <v>3803</v>
      </c>
      <c r="CTT1357" s="84">
        <v>1000000</v>
      </c>
      <c r="CTV1357" s="84">
        <f>CTU1357/CTT1357</f>
        <v>0</v>
      </c>
      <c r="CTW1357" s="84">
        <f>CTT1357-CTU1357</f>
        <v>1000000</v>
      </c>
      <c r="CTX1357" s="84">
        <v>2000000</v>
      </c>
      <c r="CTY1357" s="84">
        <v>0</v>
      </c>
      <c r="CTZ1357" s="84">
        <f>CTY1357/CTX1357</f>
        <v>0</v>
      </c>
      <c r="CUA1357" s="84">
        <f>CTX1357-CTY1357</f>
        <v>2000000</v>
      </c>
      <c r="CUB1357" s="84">
        <f>CTX1357+CTT1357</f>
        <v>3000000</v>
      </c>
      <c r="CUG1357" s="84" t="s">
        <v>5404</v>
      </c>
      <c r="CUH1357" s="84">
        <v>454</v>
      </c>
      <c r="CUI1357" s="84" t="s">
        <v>3803</v>
      </c>
      <c r="CUJ1357" s="84">
        <v>1000000</v>
      </c>
      <c r="CUL1357" s="84">
        <f>CUK1357/CUJ1357</f>
        <v>0</v>
      </c>
      <c r="CUM1357" s="84">
        <f>CUJ1357-CUK1357</f>
        <v>1000000</v>
      </c>
      <c r="CUN1357" s="84">
        <v>2000000</v>
      </c>
      <c r="CUO1357" s="84">
        <v>0</v>
      </c>
      <c r="CUP1357" s="84">
        <f>CUO1357/CUN1357</f>
        <v>0</v>
      </c>
      <c r="CUQ1357" s="84">
        <f>CUN1357-CUO1357</f>
        <v>2000000</v>
      </c>
      <c r="CUR1357" s="84">
        <f>CUN1357+CUJ1357</f>
        <v>3000000</v>
      </c>
      <c r="CUW1357" s="84" t="s">
        <v>5404</v>
      </c>
      <c r="CUX1357" s="84">
        <v>454</v>
      </c>
      <c r="CUY1357" s="84" t="s">
        <v>3803</v>
      </c>
      <c r="CUZ1357" s="84">
        <v>1000000</v>
      </c>
      <c r="CVB1357" s="84">
        <f>CVA1357/CUZ1357</f>
        <v>0</v>
      </c>
      <c r="CVC1357" s="84">
        <f>CUZ1357-CVA1357</f>
        <v>1000000</v>
      </c>
      <c r="CVD1357" s="84">
        <v>2000000</v>
      </c>
      <c r="CVE1357" s="84">
        <v>0</v>
      </c>
      <c r="CVF1357" s="84">
        <f>CVE1357/CVD1357</f>
        <v>0</v>
      </c>
      <c r="CVG1357" s="84">
        <f>CVD1357-CVE1357</f>
        <v>2000000</v>
      </c>
      <c r="CVH1357" s="84">
        <f>CVD1357+CUZ1357</f>
        <v>3000000</v>
      </c>
      <c r="CVM1357" s="84" t="s">
        <v>5404</v>
      </c>
      <c r="CVN1357" s="84">
        <v>454</v>
      </c>
      <c r="CVO1357" s="84" t="s">
        <v>3803</v>
      </c>
      <c r="CVP1357" s="84">
        <v>1000000</v>
      </c>
      <c r="CVR1357" s="84">
        <f>CVQ1357/CVP1357</f>
        <v>0</v>
      </c>
      <c r="CVS1357" s="84">
        <f>CVP1357-CVQ1357</f>
        <v>1000000</v>
      </c>
      <c r="CVT1357" s="84">
        <v>2000000</v>
      </c>
      <c r="CVU1357" s="84">
        <v>0</v>
      </c>
      <c r="CVV1357" s="84">
        <f>CVU1357/CVT1357</f>
        <v>0</v>
      </c>
      <c r="CVW1357" s="84">
        <f>CVT1357-CVU1357</f>
        <v>2000000</v>
      </c>
      <c r="CVX1357" s="84">
        <f>CVT1357+CVP1357</f>
        <v>3000000</v>
      </c>
      <c r="CWC1357" s="84" t="s">
        <v>5404</v>
      </c>
      <c r="CWD1357" s="84">
        <v>454</v>
      </c>
      <c r="CWE1357" s="84" t="s">
        <v>3803</v>
      </c>
      <c r="CWF1357" s="84">
        <v>1000000</v>
      </c>
      <c r="CWH1357" s="84">
        <f>CWG1357/CWF1357</f>
        <v>0</v>
      </c>
      <c r="CWI1357" s="84">
        <f>CWF1357-CWG1357</f>
        <v>1000000</v>
      </c>
      <c r="CWJ1357" s="84">
        <v>2000000</v>
      </c>
      <c r="CWK1357" s="84">
        <v>0</v>
      </c>
      <c r="CWL1357" s="84">
        <f>CWK1357/CWJ1357</f>
        <v>0</v>
      </c>
      <c r="CWM1357" s="84">
        <f>CWJ1357-CWK1357</f>
        <v>2000000</v>
      </c>
      <c r="CWN1357" s="84">
        <f>CWJ1357+CWF1357</f>
        <v>3000000</v>
      </c>
      <c r="CWS1357" s="84" t="s">
        <v>5404</v>
      </c>
      <c r="CWT1357" s="84">
        <v>454</v>
      </c>
      <c r="CWU1357" s="84" t="s">
        <v>3803</v>
      </c>
      <c r="CWV1357" s="84">
        <v>1000000</v>
      </c>
      <c r="CWX1357" s="84">
        <f>CWW1357/CWV1357</f>
        <v>0</v>
      </c>
      <c r="CWY1357" s="84">
        <f>CWV1357-CWW1357</f>
        <v>1000000</v>
      </c>
      <c r="CWZ1357" s="84">
        <v>2000000</v>
      </c>
      <c r="CXA1357" s="84">
        <v>0</v>
      </c>
      <c r="CXB1357" s="84">
        <f>CXA1357/CWZ1357</f>
        <v>0</v>
      </c>
      <c r="CXC1357" s="84">
        <f>CWZ1357-CXA1357</f>
        <v>2000000</v>
      </c>
      <c r="CXD1357" s="84">
        <f>CWZ1357+CWV1357</f>
        <v>3000000</v>
      </c>
      <c r="CXI1357" s="84" t="s">
        <v>5404</v>
      </c>
      <c r="CXJ1357" s="84">
        <v>454</v>
      </c>
      <c r="CXK1357" s="84" t="s">
        <v>3803</v>
      </c>
      <c r="CXL1357" s="84">
        <v>1000000</v>
      </c>
      <c r="CXN1357" s="84">
        <f>CXM1357/CXL1357</f>
        <v>0</v>
      </c>
      <c r="CXO1357" s="84">
        <f>CXL1357-CXM1357</f>
        <v>1000000</v>
      </c>
      <c r="CXP1357" s="84">
        <v>2000000</v>
      </c>
      <c r="CXQ1357" s="84">
        <v>0</v>
      </c>
      <c r="CXR1357" s="84">
        <f>CXQ1357/CXP1357</f>
        <v>0</v>
      </c>
      <c r="CXS1357" s="84">
        <f>CXP1357-CXQ1357</f>
        <v>2000000</v>
      </c>
      <c r="CXT1357" s="84">
        <f>CXP1357+CXL1357</f>
        <v>3000000</v>
      </c>
      <c r="CXY1357" s="84" t="s">
        <v>5404</v>
      </c>
      <c r="CXZ1357" s="84">
        <v>454</v>
      </c>
      <c r="CYA1357" s="84" t="s">
        <v>3803</v>
      </c>
      <c r="CYB1357" s="84">
        <v>1000000</v>
      </c>
      <c r="CYD1357" s="84">
        <f>CYC1357/CYB1357</f>
        <v>0</v>
      </c>
      <c r="CYE1357" s="84">
        <f>CYB1357-CYC1357</f>
        <v>1000000</v>
      </c>
      <c r="CYF1357" s="84">
        <v>2000000</v>
      </c>
      <c r="CYG1357" s="84">
        <v>0</v>
      </c>
      <c r="CYH1357" s="84">
        <f>CYG1357/CYF1357</f>
        <v>0</v>
      </c>
      <c r="CYI1357" s="84">
        <f>CYF1357-CYG1357</f>
        <v>2000000</v>
      </c>
      <c r="CYJ1357" s="84">
        <f>CYF1357+CYB1357</f>
        <v>3000000</v>
      </c>
      <c r="CYO1357" s="84" t="s">
        <v>5404</v>
      </c>
      <c r="CYP1357" s="84">
        <v>454</v>
      </c>
      <c r="CYQ1357" s="84" t="s">
        <v>3803</v>
      </c>
      <c r="CYR1357" s="84">
        <v>1000000</v>
      </c>
      <c r="CYT1357" s="84">
        <f>CYS1357/CYR1357</f>
        <v>0</v>
      </c>
      <c r="CYU1357" s="84">
        <f>CYR1357-CYS1357</f>
        <v>1000000</v>
      </c>
      <c r="CYV1357" s="84">
        <v>2000000</v>
      </c>
      <c r="CYW1357" s="84">
        <v>0</v>
      </c>
      <c r="CYX1357" s="84">
        <f>CYW1357/CYV1357</f>
        <v>0</v>
      </c>
      <c r="CYY1357" s="84">
        <f>CYV1357-CYW1357</f>
        <v>2000000</v>
      </c>
      <c r="CYZ1357" s="84">
        <f>CYV1357+CYR1357</f>
        <v>3000000</v>
      </c>
      <c r="CZE1357" s="84" t="s">
        <v>5404</v>
      </c>
      <c r="CZF1357" s="84">
        <v>454</v>
      </c>
      <c r="CZG1357" s="84" t="s">
        <v>3803</v>
      </c>
      <c r="CZH1357" s="84">
        <v>1000000</v>
      </c>
      <c r="CZJ1357" s="84">
        <f>CZI1357/CZH1357</f>
        <v>0</v>
      </c>
      <c r="CZK1357" s="84">
        <f>CZH1357-CZI1357</f>
        <v>1000000</v>
      </c>
      <c r="CZL1357" s="84">
        <v>2000000</v>
      </c>
      <c r="CZM1357" s="84">
        <v>0</v>
      </c>
      <c r="CZN1357" s="84">
        <f>CZM1357/CZL1357</f>
        <v>0</v>
      </c>
      <c r="CZO1357" s="84">
        <f>CZL1357-CZM1357</f>
        <v>2000000</v>
      </c>
      <c r="CZP1357" s="84">
        <f>CZL1357+CZH1357</f>
        <v>3000000</v>
      </c>
      <c r="CZU1357" s="84" t="s">
        <v>5404</v>
      </c>
      <c r="CZV1357" s="84">
        <v>454</v>
      </c>
      <c r="CZW1357" s="84" t="s">
        <v>3803</v>
      </c>
      <c r="CZX1357" s="84">
        <v>1000000</v>
      </c>
      <c r="CZZ1357" s="84">
        <f>CZY1357/CZX1357</f>
        <v>0</v>
      </c>
      <c r="DAA1357" s="84">
        <f>CZX1357-CZY1357</f>
        <v>1000000</v>
      </c>
      <c r="DAB1357" s="84">
        <v>2000000</v>
      </c>
      <c r="DAC1357" s="84">
        <v>0</v>
      </c>
      <c r="DAD1357" s="84">
        <f>DAC1357/DAB1357</f>
        <v>0</v>
      </c>
      <c r="DAE1357" s="84">
        <f>DAB1357-DAC1357</f>
        <v>2000000</v>
      </c>
      <c r="DAF1357" s="84">
        <f>DAB1357+CZX1357</f>
        <v>3000000</v>
      </c>
      <c r="DAK1357" s="84" t="s">
        <v>5404</v>
      </c>
      <c r="DAL1357" s="84">
        <v>454</v>
      </c>
      <c r="DAM1357" s="84" t="s">
        <v>3803</v>
      </c>
      <c r="DAN1357" s="84">
        <v>1000000</v>
      </c>
      <c r="DAP1357" s="84">
        <f>DAO1357/DAN1357</f>
        <v>0</v>
      </c>
      <c r="DAQ1357" s="84">
        <f>DAN1357-DAO1357</f>
        <v>1000000</v>
      </c>
      <c r="DAR1357" s="84">
        <v>2000000</v>
      </c>
      <c r="DAS1357" s="84">
        <v>0</v>
      </c>
      <c r="DAT1357" s="84">
        <f>DAS1357/DAR1357</f>
        <v>0</v>
      </c>
      <c r="DAU1357" s="84">
        <f>DAR1357-DAS1357</f>
        <v>2000000</v>
      </c>
      <c r="DAV1357" s="84">
        <f>DAR1357+DAN1357</f>
        <v>3000000</v>
      </c>
      <c r="DBA1357" s="84" t="s">
        <v>5404</v>
      </c>
      <c r="DBB1357" s="84">
        <v>454</v>
      </c>
      <c r="DBC1357" s="84" t="s">
        <v>3803</v>
      </c>
      <c r="DBD1357" s="84">
        <v>1000000</v>
      </c>
      <c r="DBF1357" s="84">
        <f>DBE1357/DBD1357</f>
        <v>0</v>
      </c>
      <c r="DBG1357" s="84">
        <f>DBD1357-DBE1357</f>
        <v>1000000</v>
      </c>
      <c r="DBH1357" s="84">
        <v>2000000</v>
      </c>
      <c r="DBI1357" s="84">
        <v>0</v>
      </c>
      <c r="DBJ1357" s="84">
        <f>DBI1357/DBH1357</f>
        <v>0</v>
      </c>
      <c r="DBK1357" s="84">
        <f>DBH1357-DBI1357</f>
        <v>2000000</v>
      </c>
      <c r="DBL1357" s="84">
        <f>DBH1357+DBD1357</f>
        <v>3000000</v>
      </c>
      <c r="DBQ1357" s="84" t="s">
        <v>5404</v>
      </c>
      <c r="DBR1357" s="84">
        <v>454</v>
      </c>
      <c r="DBS1357" s="84" t="s">
        <v>3803</v>
      </c>
      <c r="DBT1357" s="84">
        <v>1000000</v>
      </c>
      <c r="DBV1357" s="84">
        <f>DBU1357/DBT1357</f>
        <v>0</v>
      </c>
      <c r="DBW1357" s="84">
        <f>DBT1357-DBU1357</f>
        <v>1000000</v>
      </c>
      <c r="DBX1357" s="84">
        <v>2000000</v>
      </c>
      <c r="DBY1357" s="84">
        <v>0</v>
      </c>
      <c r="DBZ1357" s="84">
        <f>DBY1357/DBX1357</f>
        <v>0</v>
      </c>
      <c r="DCA1357" s="84">
        <f>DBX1357-DBY1357</f>
        <v>2000000</v>
      </c>
      <c r="DCB1357" s="84">
        <f>DBX1357+DBT1357</f>
        <v>3000000</v>
      </c>
      <c r="DCG1357" s="84" t="s">
        <v>5404</v>
      </c>
      <c r="DCH1357" s="84">
        <v>454</v>
      </c>
      <c r="DCI1357" s="84" t="s">
        <v>3803</v>
      </c>
      <c r="DCJ1357" s="84">
        <v>1000000</v>
      </c>
      <c r="DCL1357" s="84">
        <f>DCK1357/DCJ1357</f>
        <v>0</v>
      </c>
      <c r="DCM1357" s="84">
        <f>DCJ1357-DCK1357</f>
        <v>1000000</v>
      </c>
      <c r="DCN1357" s="84">
        <v>2000000</v>
      </c>
      <c r="DCO1357" s="84">
        <v>0</v>
      </c>
      <c r="DCP1357" s="84">
        <f>DCO1357/DCN1357</f>
        <v>0</v>
      </c>
      <c r="DCQ1357" s="84">
        <f>DCN1357-DCO1357</f>
        <v>2000000</v>
      </c>
      <c r="DCR1357" s="84">
        <f>DCN1357+DCJ1357</f>
        <v>3000000</v>
      </c>
      <c r="DCW1357" s="84" t="s">
        <v>5404</v>
      </c>
      <c r="DCX1357" s="84">
        <v>454</v>
      </c>
      <c r="DCY1357" s="84" t="s">
        <v>3803</v>
      </c>
      <c r="DCZ1357" s="84">
        <v>1000000</v>
      </c>
      <c r="DDB1357" s="84">
        <f>DDA1357/DCZ1357</f>
        <v>0</v>
      </c>
      <c r="DDC1357" s="84">
        <f>DCZ1357-DDA1357</f>
        <v>1000000</v>
      </c>
      <c r="DDD1357" s="84">
        <v>2000000</v>
      </c>
      <c r="DDE1357" s="84">
        <v>0</v>
      </c>
      <c r="DDF1357" s="84">
        <f>DDE1357/DDD1357</f>
        <v>0</v>
      </c>
      <c r="DDG1357" s="84">
        <f>DDD1357-DDE1357</f>
        <v>2000000</v>
      </c>
      <c r="DDH1357" s="84">
        <f>DDD1357+DCZ1357</f>
        <v>3000000</v>
      </c>
      <c r="DDM1357" s="84" t="s">
        <v>5404</v>
      </c>
      <c r="DDN1357" s="84">
        <v>454</v>
      </c>
      <c r="DDO1357" s="84" t="s">
        <v>3803</v>
      </c>
      <c r="DDP1357" s="84">
        <v>1000000</v>
      </c>
      <c r="DDR1357" s="84">
        <f>DDQ1357/DDP1357</f>
        <v>0</v>
      </c>
      <c r="DDS1357" s="84">
        <f>DDP1357-DDQ1357</f>
        <v>1000000</v>
      </c>
      <c r="DDT1357" s="84">
        <v>2000000</v>
      </c>
      <c r="DDU1357" s="84">
        <v>0</v>
      </c>
      <c r="DDV1357" s="84">
        <f>DDU1357/DDT1357</f>
        <v>0</v>
      </c>
      <c r="DDW1357" s="84">
        <f>DDT1357-DDU1357</f>
        <v>2000000</v>
      </c>
      <c r="DDX1357" s="84">
        <f>DDT1357+DDP1357</f>
        <v>3000000</v>
      </c>
      <c r="DEC1357" s="84" t="s">
        <v>5404</v>
      </c>
      <c r="DED1357" s="84">
        <v>454</v>
      </c>
      <c r="DEE1357" s="84" t="s">
        <v>3803</v>
      </c>
      <c r="DEF1357" s="84">
        <v>1000000</v>
      </c>
      <c r="DEH1357" s="84">
        <f>DEG1357/DEF1357</f>
        <v>0</v>
      </c>
      <c r="DEI1357" s="84">
        <f>DEF1357-DEG1357</f>
        <v>1000000</v>
      </c>
      <c r="DEJ1357" s="84">
        <v>2000000</v>
      </c>
      <c r="DEK1357" s="84">
        <v>0</v>
      </c>
      <c r="DEL1357" s="84">
        <f>DEK1357/DEJ1357</f>
        <v>0</v>
      </c>
      <c r="DEM1357" s="84">
        <f>DEJ1357-DEK1357</f>
        <v>2000000</v>
      </c>
      <c r="DEN1357" s="84">
        <f>DEJ1357+DEF1357</f>
        <v>3000000</v>
      </c>
      <c r="DES1357" s="84" t="s">
        <v>5404</v>
      </c>
      <c r="DET1357" s="84">
        <v>454</v>
      </c>
      <c r="DEU1357" s="84" t="s">
        <v>3803</v>
      </c>
      <c r="DEV1357" s="84">
        <v>1000000</v>
      </c>
      <c r="DEX1357" s="84">
        <f>DEW1357/DEV1357</f>
        <v>0</v>
      </c>
      <c r="DEY1357" s="84">
        <f>DEV1357-DEW1357</f>
        <v>1000000</v>
      </c>
      <c r="DEZ1357" s="84">
        <v>2000000</v>
      </c>
      <c r="DFA1357" s="84">
        <v>0</v>
      </c>
      <c r="DFB1357" s="84">
        <f>DFA1357/DEZ1357</f>
        <v>0</v>
      </c>
      <c r="DFC1357" s="84">
        <f>DEZ1357-DFA1357</f>
        <v>2000000</v>
      </c>
      <c r="DFD1357" s="84">
        <f>DEZ1357+DEV1357</f>
        <v>3000000</v>
      </c>
      <c r="DFI1357" s="84" t="s">
        <v>5404</v>
      </c>
      <c r="DFJ1357" s="84">
        <v>454</v>
      </c>
      <c r="DFK1357" s="84" t="s">
        <v>3803</v>
      </c>
      <c r="DFL1357" s="84">
        <v>1000000</v>
      </c>
      <c r="DFN1357" s="84">
        <f>DFM1357/DFL1357</f>
        <v>0</v>
      </c>
      <c r="DFO1357" s="84">
        <f>DFL1357-DFM1357</f>
        <v>1000000</v>
      </c>
      <c r="DFP1357" s="84">
        <v>2000000</v>
      </c>
      <c r="DFQ1357" s="84">
        <v>0</v>
      </c>
      <c r="DFR1357" s="84">
        <f>DFQ1357/DFP1357</f>
        <v>0</v>
      </c>
      <c r="DFS1357" s="84">
        <f>DFP1357-DFQ1357</f>
        <v>2000000</v>
      </c>
      <c r="DFT1357" s="84">
        <f>DFP1357+DFL1357</f>
        <v>3000000</v>
      </c>
      <c r="DFY1357" s="84" t="s">
        <v>5404</v>
      </c>
      <c r="DFZ1357" s="84">
        <v>454</v>
      </c>
      <c r="DGA1357" s="84" t="s">
        <v>3803</v>
      </c>
      <c r="DGB1357" s="84">
        <v>1000000</v>
      </c>
      <c r="DGD1357" s="84">
        <f>DGC1357/DGB1357</f>
        <v>0</v>
      </c>
      <c r="DGE1357" s="84">
        <f>DGB1357-DGC1357</f>
        <v>1000000</v>
      </c>
      <c r="DGF1357" s="84">
        <v>2000000</v>
      </c>
      <c r="DGG1357" s="84">
        <v>0</v>
      </c>
      <c r="DGH1357" s="84">
        <f>DGG1357/DGF1357</f>
        <v>0</v>
      </c>
      <c r="DGI1357" s="84">
        <f>DGF1357-DGG1357</f>
        <v>2000000</v>
      </c>
      <c r="DGJ1357" s="84">
        <f>DGF1357+DGB1357</f>
        <v>3000000</v>
      </c>
      <c r="DGO1357" s="84" t="s">
        <v>5404</v>
      </c>
      <c r="DGP1357" s="84">
        <v>454</v>
      </c>
      <c r="DGQ1357" s="84" t="s">
        <v>3803</v>
      </c>
      <c r="DGR1357" s="84">
        <v>1000000</v>
      </c>
      <c r="DGT1357" s="84">
        <f>DGS1357/DGR1357</f>
        <v>0</v>
      </c>
      <c r="DGU1357" s="84">
        <f>DGR1357-DGS1357</f>
        <v>1000000</v>
      </c>
      <c r="DGV1357" s="84">
        <v>2000000</v>
      </c>
      <c r="DGW1357" s="84">
        <v>0</v>
      </c>
      <c r="DGX1357" s="84">
        <f>DGW1357/DGV1357</f>
        <v>0</v>
      </c>
      <c r="DGY1357" s="84">
        <f>DGV1357-DGW1357</f>
        <v>2000000</v>
      </c>
      <c r="DGZ1357" s="84">
        <f>DGV1357+DGR1357</f>
        <v>3000000</v>
      </c>
      <c r="DHE1357" s="84" t="s">
        <v>5404</v>
      </c>
      <c r="DHF1357" s="84">
        <v>454</v>
      </c>
      <c r="DHG1357" s="84" t="s">
        <v>3803</v>
      </c>
      <c r="DHH1357" s="84">
        <v>1000000</v>
      </c>
      <c r="DHJ1357" s="84">
        <f>DHI1357/DHH1357</f>
        <v>0</v>
      </c>
      <c r="DHK1357" s="84">
        <f>DHH1357-DHI1357</f>
        <v>1000000</v>
      </c>
      <c r="DHL1357" s="84">
        <v>2000000</v>
      </c>
      <c r="DHM1357" s="84">
        <v>0</v>
      </c>
      <c r="DHN1357" s="84">
        <f>DHM1357/DHL1357</f>
        <v>0</v>
      </c>
      <c r="DHO1357" s="84">
        <f>DHL1357-DHM1357</f>
        <v>2000000</v>
      </c>
      <c r="DHP1357" s="84">
        <f>DHL1357+DHH1357</f>
        <v>3000000</v>
      </c>
      <c r="DHU1357" s="84" t="s">
        <v>5404</v>
      </c>
      <c r="DHV1357" s="84">
        <v>454</v>
      </c>
      <c r="DHW1357" s="84" t="s">
        <v>3803</v>
      </c>
      <c r="DHX1357" s="84">
        <v>1000000</v>
      </c>
      <c r="DHZ1357" s="84">
        <f>DHY1357/DHX1357</f>
        <v>0</v>
      </c>
      <c r="DIA1357" s="84">
        <f>DHX1357-DHY1357</f>
        <v>1000000</v>
      </c>
      <c r="DIB1357" s="84">
        <v>2000000</v>
      </c>
      <c r="DIC1357" s="84">
        <v>0</v>
      </c>
      <c r="DID1357" s="84">
        <f>DIC1357/DIB1357</f>
        <v>0</v>
      </c>
      <c r="DIE1357" s="84">
        <f>DIB1357-DIC1357</f>
        <v>2000000</v>
      </c>
      <c r="DIF1357" s="84">
        <f>DIB1357+DHX1357</f>
        <v>3000000</v>
      </c>
      <c r="DIK1357" s="84" t="s">
        <v>5404</v>
      </c>
      <c r="DIL1357" s="84">
        <v>454</v>
      </c>
      <c r="DIM1357" s="84" t="s">
        <v>3803</v>
      </c>
      <c r="DIN1357" s="84">
        <v>1000000</v>
      </c>
      <c r="DIP1357" s="84">
        <f>DIO1357/DIN1357</f>
        <v>0</v>
      </c>
      <c r="DIQ1357" s="84">
        <f>DIN1357-DIO1357</f>
        <v>1000000</v>
      </c>
      <c r="DIR1357" s="84">
        <v>2000000</v>
      </c>
      <c r="DIS1357" s="84">
        <v>0</v>
      </c>
      <c r="DIT1357" s="84">
        <f>DIS1357/DIR1357</f>
        <v>0</v>
      </c>
      <c r="DIU1357" s="84">
        <f>DIR1357-DIS1357</f>
        <v>2000000</v>
      </c>
      <c r="DIV1357" s="84">
        <f>DIR1357+DIN1357</f>
        <v>3000000</v>
      </c>
      <c r="DJA1357" s="84" t="s">
        <v>5404</v>
      </c>
      <c r="DJB1357" s="84">
        <v>454</v>
      </c>
      <c r="DJC1357" s="84" t="s">
        <v>3803</v>
      </c>
      <c r="DJD1357" s="84">
        <v>1000000</v>
      </c>
      <c r="DJF1357" s="84">
        <f>DJE1357/DJD1357</f>
        <v>0</v>
      </c>
      <c r="DJG1357" s="84">
        <f>DJD1357-DJE1357</f>
        <v>1000000</v>
      </c>
      <c r="DJH1357" s="84">
        <v>2000000</v>
      </c>
      <c r="DJI1357" s="84">
        <v>0</v>
      </c>
      <c r="DJJ1357" s="84">
        <f>DJI1357/DJH1357</f>
        <v>0</v>
      </c>
      <c r="DJK1357" s="84">
        <f>DJH1357-DJI1357</f>
        <v>2000000</v>
      </c>
      <c r="DJL1357" s="84">
        <f>DJH1357+DJD1357</f>
        <v>3000000</v>
      </c>
      <c r="DJQ1357" s="84" t="s">
        <v>5404</v>
      </c>
      <c r="DJR1357" s="84">
        <v>454</v>
      </c>
      <c r="DJS1357" s="84" t="s">
        <v>3803</v>
      </c>
      <c r="DJT1357" s="84">
        <v>1000000</v>
      </c>
      <c r="DJV1357" s="84">
        <f>DJU1357/DJT1357</f>
        <v>0</v>
      </c>
      <c r="DJW1357" s="84">
        <f>DJT1357-DJU1357</f>
        <v>1000000</v>
      </c>
      <c r="DJX1357" s="84">
        <v>2000000</v>
      </c>
      <c r="DJY1357" s="84">
        <v>0</v>
      </c>
      <c r="DJZ1357" s="84">
        <f>DJY1357/DJX1357</f>
        <v>0</v>
      </c>
      <c r="DKA1357" s="84">
        <f>DJX1357-DJY1357</f>
        <v>2000000</v>
      </c>
      <c r="DKB1357" s="84">
        <f>DJX1357+DJT1357</f>
        <v>3000000</v>
      </c>
      <c r="DKG1357" s="84" t="s">
        <v>5404</v>
      </c>
      <c r="DKH1357" s="84">
        <v>454</v>
      </c>
      <c r="DKI1357" s="84" t="s">
        <v>3803</v>
      </c>
      <c r="DKJ1357" s="84">
        <v>1000000</v>
      </c>
      <c r="DKL1357" s="84">
        <f>DKK1357/DKJ1357</f>
        <v>0</v>
      </c>
      <c r="DKM1357" s="84">
        <f>DKJ1357-DKK1357</f>
        <v>1000000</v>
      </c>
      <c r="DKN1357" s="84">
        <v>2000000</v>
      </c>
      <c r="DKO1357" s="84">
        <v>0</v>
      </c>
      <c r="DKP1357" s="84">
        <f>DKO1357/DKN1357</f>
        <v>0</v>
      </c>
      <c r="DKQ1357" s="84">
        <f>DKN1357-DKO1357</f>
        <v>2000000</v>
      </c>
      <c r="DKR1357" s="84">
        <f>DKN1357+DKJ1357</f>
        <v>3000000</v>
      </c>
      <c r="DKW1357" s="84" t="s">
        <v>5404</v>
      </c>
      <c r="DKX1357" s="84">
        <v>454</v>
      </c>
      <c r="DKY1357" s="84" t="s">
        <v>3803</v>
      </c>
      <c r="DKZ1357" s="84">
        <v>1000000</v>
      </c>
      <c r="DLB1357" s="84">
        <f>DLA1357/DKZ1357</f>
        <v>0</v>
      </c>
      <c r="DLC1357" s="84">
        <f>DKZ1357-DLA1357</f>
        <v>1000000</v>
      </c>
      <c r="DLD1357" s="84">
        <v>2000000</v>
      </c>
      <c r="DLE1357" s="84">
        <v>0</v>
      </c>
      <c r="DLF1357" s="84">
        <f>DLE1357/DLD1357</f>
        <v>0</v>
      </c>
      <c r="DLG1357" s="84">
        <f>DLD1357-DLE1357</f>
        <v>2000000</v>
      </c>
      <c r="DLH1357" s="84">
        <f>DLD1357+DKZ1357</f>
        <v>3000000</v>
      </c>
      <c r="DLM1357" s="84" t="s">
        <v>5404</v>
      </c>
      <c r="DLN1357" s="84">
        <v>454</v>
      </c>
      <c r="DLO1357" s="84" t="s">
        <v>3803</v>
      </c>
      <c r="DLP1357" s="84">
        <v>1000000</v>
      </c>
      <c r="DLR1357" s="84">
        <f>DLQ1357/DLP1357</f>
        <v>0</v>
      </c>
      <c r="DLS1357" s="84">
        <f>DLP1357-DLQ1357</f>
        <v>1000000</v>
      </c>
      <c r="DLT1357" s="84">
        <v>2000000</v>
      </c>
      <c r="DLU1357" s="84">
        <v>0</v>
      </c>
      <c r="DLV1357" s="84">
        <f>DLU1357/DLT1357</f>
        <v>0</v>
      </c>
      <c r="DLW1357" s="84">
        <f>DLT1357-DLU1357</f>
        <v>2000000</v>
      </c>
      <c r="DLX1357" s="84">
        <f>DLT1357+DLP1357</f>
        <v>3000000</v>
      </c>
      <c r="DMC1357" s="84" t="s">
        <v>5404</v>
      </c>
      <c r="DMD1357" s="84">
        <v>454</v>
      </c>
      <c r="DME1357" s="84" t="s">
        <v>3803</v>
      </c>
      <c r="DMF1357" s="84">
        <v>1000000</v>
      </c>
      <c r="DMH1357" s="84">
        <f>DMG1357/DMF1357</f>
        <v>0</v>
      </c>
      <c r="DMI1357" s="84">
        <f>DMF1357-DMG1357</f>
        <v>1000000</v>
      </c>
      <c r="DMJ1357" s="84">
        <v>2000000</v>
      </c>
      <c r="DMK1357" s="84">
        <v>0</v>
      </c>
      <c r="DML1357" s="84">
        <f>DMK1357/DMJ1357</f>
        <v>0</v>
      </c>
      <c r="DMM1357" s="84">
        <f>DMJ1357-DMK1357</f>
        <v>2000000</v>
      </c>
      <c r="DMN1357" s="84">
        <f>DMJ1357+DMF1357</f>
        <v>3000000</v>
      </c>
      <c r="DMS1357" s="84" t="s">
        <v>5404</v>
      </c>
      <c r="DMT1357" s="84">
        <v>454</v>
      </c>
      <c r="DMU1357" s="84" t="s">
        <v>3803</v>
      </c>
      <c r="DMV1357" s="84">
        <v>1000000</v>
      </c>
      <c r="DMX1357" s="84">
        <f>DMW1357/DMV1357</f>
        <v>0</v>
      </c>
      <c r="DMY1357" s="84">
        <f>DMV1357-DMW1357</f>
        <v>1000000</v>
      </c>
      <c r="DMZ1357" s="84">
        <v>2000000</v>
      </c>
      <c r="DNA1357" s="84">
        <v>0</v>
      </c>
      <c r="DNB1357" s="84">
        <f>DNA1357/DMZ1357</f>
        <v>0</v>
      </c>
      <c r="DNC1357" s="84">
        <f>DMZ1357-DNA1357</f>
        <v>2000000</v>
      </c>
      <c r="DND1357" s="84">
        <f>DMZ1357+DMV1357</f>
        <v>3000000</v>
      </c>
      <c r="DNI1357" s="84" t="s">
        <v>5404</v>
      </c>
      <c r="DNJ1357" s="84">
        <v>454</v>
      </c>
      <c r="DNK1357" s="84" t="s">
        <v>3803</v>
      </c>
      <c r="DNL1357" s="84">
        <v>1000000</v>
      </c>
      <c r="DNN1357" s="84">
        <f>DNM1357/DNL1357</f>
        <v>0</v>
      </c>
      <c r="DNO1357" s="84">
        <f>DNL1357-DNM1357</f>
        <v>1000000</v>
      </c>
      <c r="DNP1357" s="84">
        <v>2000000</v>
      </c>
      <c r="DNQ1357" s="84">
        <v>0</v>
      </c>
      <c r="DNR1357" s="84">
        <f>DNQ1357/DNP1357</f>
        <v>0</v>
      </c>
      <c r="DNS1357" s="84">
        <f>DNP1357-DNQ1357</f>
        <v>2000000</v>
      </c>
      <c r="DNT1357" s="84">
        <f>DNP1357+DNL1357</f>
        <v>3000000</v>
      </c>
      <c r="DNY1357" s="84" t="s">
        <v>5404</v>
      </c>
      <c r="DNZ1357" s="84">
        <v>454</v>
      </c>
      <c r="DOA1357" s="84" t="s">
        <v>3803</v>
      </c>
      <c r="DOB1357" s="84">
        <v>1000000</v>
      </c>
      <c r="DOD1357" s="84">
        <f>DOC1357/DOB1357</f>
        <v>0</v>
      </c>
      <c r="DOE1357" s="84">
        <f>DOB1357-DOC1357</f>
        <v>1000000</v>
      </c>
      <c r="DOF1357" s="84">
        <v>2000000</v>
      </c>
      <c r="DOG1357" s="84">
        <v>0</v>
      </c>
      <c r="DOH1357" s="84">
        <f>DOG1357/DOF1357</f>
        <v>0</v>
      </c>
      <c r="DOI1357" s="84">
        <f>DOF1357-DOG1357</f>
        <v>2000000</v>
      </c>
      <c r="DOJ1357" s="84">
        <f>DOF1357+DOB1357</f>
        <v>3000000</v>
      </c>
      <c r="DOO1357" s="84" t="s">
        <v>5404</v>
      </c>
      <c r="DOP1357" s="84">
        <v>454</v>
      </c>
      <c r="DOQ1357" s="84" t="s">
        <v>3803</v>
      </c>
      <c r="DOR1357" s="84">
        <v>1000000</v>
      </c>
      <c r="DOT1357" s="84">
        <f>DOS1357/DOR1357</f>
        <v>0</v>
      </c>
      <c r="DOU1357" s="84">
        <f>DOR1357-DOS1357</f>
        <v>1000000</v>
      </c>
      <c r="DOV1357" s="84">
        <v>2000000</v>
      </c>
      <c r="DOW1357" s="84">
        <v>0</v>
      </c>
      <c r="DOX1357" s="84">
        <f>DOW1357/DOV1357</f>
        <v>0</v>
      </c>
      <c r="DOY1357" s="84">
        <f>DOV1357-DOW1357</f>
        <v>2000000</v>
      </c>
      <c r="DOZ1357" s="84">
        <f>DOV1357+DOR1357</f>
        <v>3000000</v>
      </c>
      <c r="DPE1357" s="84" t="s">
        <v>5404</v>
      </c>
      <c r="DPF1357" s="84">
        <v>454</v>
      </c>
      <c r="DPG1357" s="84" t="s">
        <v>3803</v>
      </c>
      <c r="DPH1357" s="84">
        <v>1000000</v>
      </c>
      <c r="DPJ1357" s="84">
        <f>DPI1357/DPH1357</f>
        <v>0</v>
      </c>
      <c r="DPK1357" s="84">
        <f>DPH1357-DPI1357</f>
        <v>1000000</v>
      </c>
      <c r="DPL1357" s="84">
        <v>2000000</v>
      </c>
      <c r="DPM1357" s="84">
        <v>0</v>
      </c>
      <c r="DPN1357" s="84">
        <f>DPM1357/DPL1357</f>
        <v>0</v>
      </c>
      <c r="DPO1357" s="84">
        <f>DPL1357-DPM1357</f>
        <v>2000000</v>
      </c>
      <c r="DPP1357" s="84">
        <f>DPL1357+DPH1357</f>
        <v>3000000</v>
      </c>
      <c r="DPU1357" s="84" t="s">
        <v>5404</v>
      </c>
      <c r="DPV1357" s="84">
        <v>454</v>
      </c>
      <c r="DPW1357" s="84" t="s">
        <v>3803</v>
      </c>
      <c r="DPX1357" s="84">
        <v>1000000</v>
      </c>
      <c r="DPZ1357" s="84">
        <f>DPY1357/DPX1357</f>
        <v>0</v>
      </c>
      <c r="DQA1357" s="84">
        <f>DPX1357-DPY1357</f>
        <v>1000000</v>
      </c>
      <c r="DQB1357" s="84">
        <v>2000000</v>
      </c>
      <c r="DQC1357" s="84">
        <v>0</v>
      </c>
      <c r="DQD1357" s="84">
        <f>DQC1357/DQB1357</f>
        <v>0</v>
      </c>
      <c r="DQE1357" s="84">
        <f>DQB1357-DQC1357</f>
        <v>2000000</v>
      </c>
      <c r="DQF1357" s="84">
        <f>DQB1357+DPX1357</f>
        <v>3000000</v>
      </c>
      <c r="DQK1357" s="84" t="s">
        <v>5404</v>
      </c>
      <c r="DQL1357" s="84">
        <v>454</v>
      </c>
      <c r="DQM1357" s="84" t="s">
        <v>3803</v>
      </c>
      <c r="DQN1357" s="84">
        <v>1000000</v>
      </c>
      <c r="DQP1357" s="84">
        <f>DQO1357/DQN1357</f>
        <v>0</v>
      </c>
      <c r="DQQ1357" s="84">
        <f>DQN1357-DQO1357</f>
        <v>1000000</v>
      </c>
      <c r="DQR1357" s="84">
        <v>2000000</v>
      </c>
      <c r="DQS1357" s="84">
        <v>0</v>
      </c>
      <c r="DQT1357" s="84">
        <f>DQS1357/DQR1357</f>
        <v>0</v>
      </c>
      <c r="DQU1357" s="84">
        <f>DQR1357-DQS1357</f>
        <v>2000000</v>
      </c>
      <c r="DQV1357" s="84">
        <f>DQR1357+DQN1357</f>
        <v>3000000</v>
      </c>
      <c r="DRA1357" s="84" t="s">
        <v>5404</v>
      </c>
      <c r="DRB1357" s="84">
        <v>454</v>
      </c>
      <c r="DRC1357" s="84" t="s">
        <v>3803</v>
      </c>
      <c r="DRD1357" s="84">
        <v>1000000</v>
      </c>
      <c r="DRF1357" s="84">
        <f>DRE1357/DRD1357</f>
        <v>0</v>
      </c>
      <c r="DRG1357" s="84">
        <f>DRD1357-DRE1357</f>
        <v>1000000</v>
      </c>
      <c r="DRH1357" s="84">
        <v>2000000</v>
      </c>
      <c r="DRI1357" s="84">
        <v>0</v>
      </c>
      <c r="DRJ1357" s="84">
        <f>DRI1357/DRH1357</f>
        <v>0</v>
      </c>
      <c r="DRK1357" s="84">
        <f>DRH1357-DRI1357</f>
        <v>2000000</v>
      </c>
      <c r="DRL1357" s="84">
        <f>DRH1357+DRD1357</f>
        <v>3000000</v>
      </c>
      <c r="DRQ1357" s="84" t="s">
        <v>5404</v>
      </c>
      <c r="DRR1357" s="84">
        <v>454</v>
      </c>
      <c r="DRS1357" s="84" t="s">
        <v>3803</v>
      </c>
      <c r="DRT1357" s="84">
        <v>1000000</v>
      </c>
      <c r="DRV1357" s="84">
        <f>DRU1357/DRT1357</f>
        <v>0</v>
      </c>
      <c r="DRW1357" s="84">
        <f>DRT1357-DRU1357</f>
        <v>1000000</v>
      </c>
      <c r="DRX1357" s="84">
        <v>2000000</v>
      </c>
      <c r="DRY1357" s="84">
        <v>0</v>
      </c>
      <c r="DRZ1357" s="84">
        <f>DRY1357/DRX1357</f>
        <v>0</v>
      </c>
      <c r="DSA1357" s="84">
        <f>DRX1357-DRY1357</f>
        <v>2000000</v>
      </c>
      <c r="DSB1357" s="84">
        <f>DRX1357+DRT1357</f>
        <v>3000000</v>
      </c>
      <c r="DSG1357" s="84" t="s">
        <v>5404</v>
      </c>
      <c r="DSH1357" s="84">
        <v>454</v>
      </c>
      <c r="DSI1357" s="84" t="s">
        <v>3803</v>
      </c>
      <c r="DSJ1357" s="84">
        <v>1000000</v>
      </c>
      <c r="DSL1357" s="84">
        <f>DSK1357/DSJ1357</f>
        <v>0</v>
      </c>
      <c r="DSM1357" s="84">
        <f>DSJ1357-DSK1357</f>
        <v>1000000</v>
      </c>
      <c r="DSN1357" s="84">
        <v>2000000</v>
      </c>
      <c r="DSO1357" s="84">
        <v>0</v>
      </c>
      <c r="DSP1357" s="84">
        <f>DSO1357/DSN1357</f>
        <v>0</v>
      </c>
      <c r="DSQ1357" s="84">
        <f>DSN1357-DSO1357</f>
        <v>2000000</v>
      </c>
      <c r="DSR1357" s="84">
        <f>DSN1357+DSJ1357</f>
        <v>3000000</v>
      </c>
      <c r="DSW1357" s="84" t="s">
        <v>5404</v>
      </c>
      <c r="DSX1357" s="84">
        <v>454</v>
      </c>
      <c r="DSY1357" s="84" t="s">
        <v>3803</v>
      </c>
      <c r="DSZ1357" s="84">
        <v>1000000</v>
      </c>
      <c r="DTB1357" s="84">
        <f>DTA1357/DSZ1357</f>
        <v>0</v>
      </c>
      <c r="DTC1357" s="84">
        <f>DSZ1357-DTA1357</f>
        <v>1000000</v>
      </c>
      <c r="DTD1357" s="84">
        <v>2000000</v>
      </c>
      <c r="DTE1357" s="84">
        <v>0</v>
      </c>
      <c r="DTF1357" s="84">
        <f>DTE1357/DTD1357</f>
        <v>0</v>
      </c>
      <c r="DTG1357" s="84">
        <f>DTD1357-DTE1357</f>
        <v>2000000</v>
      </c>
      <c r="DTH1357" s="84">
        <f>DTD1357+DSZ1357</f>
        <v>3000000</v>
      </c>
      <c r="DTM1357" s="84" t="s">
        <v>5404</v>
      </c>
      <c r="DTN1357" s="84">
        <v>454</v>
      </c>
      <c r="DTO1357" s="84" t="s">
        <v>3803</v>
      </c>
      <c r="DTP1357" s="84">
        <v>1000000</v>
      </c>
      <c r="DTR1357" s="84">
        <f>DTQ1357/DTP1357</f>
        <v>0</v>
      </c>
      <c r="DTS1357" s="84">
        <f>DTP1357-DTQ1357</f>
        <v>1000000</v>
      </c>
      <c r="DTT1357" s="84">
        <v>2000000</v>
      </c>
      <c r="DTU1357" s="84">
        <v>0</v>
      </c>
      <c r="DTV1357" s="84">
        <f>DTU1357/DTT1357</f>
        <v>0</v>
      </c>
      <c r="DTW1357" s="84">
        <f>DTT1357-DTU1357</f>
        <v>2000000</v>
      </c>
      <c r="DTX1357" s="84">
        <f>DTT1357+DTP1357</f>
        <v>3000000</v>
      </c>
      <c r="DUC1357" s="84" t="s">
        <v>5404</v>
      </c>
      <c r="DUD1357" s="84">
        <v>454</v>
      </c>
      <c r="DUE1357" s="84" t="s">
        <v>3803</v>
      </c>
      <c r="DUF1357" s="84">
        <v>1000000</v>
      </c>
      <c r="DUH1357" s="84">
        <f>DUG1357/DUF1357</f>
        <v>0</v>
      </c>
      <c r="DUI1357" s="84">
        <f>DUF1357-DUG1357</f>
        <v>1000000</v>
      </c>
      <c r="DUJ1357" s="84">
        <v>2000000</v>
      </c>
      <c r="DUK1357" s="84">
        <v>0</v>
      </c>
      <c r="DUL1357" s="84">
        <f>DUK1357/DUJ1357</f>
        <v>0</v>
      </c>
      <c r="DUM1357" s="84">
        <f>DUJ1357-DUK1357</f>
        <v>2000000</v>
      </c>
      <c r="DUN1357" s="84">
        <f>DUJ1357+DUF1357</f>
        <v>3000000</v>
      </c>
      <c r="DUS1357" s="84" t="s">
        <v>5404</v>
      </c>
      <c r="DUT1357" s="84">
        <v>454</v>
      </c>
      <c r="DUU1357" s="84" t="s">
        <v>3803</v>
      </c>
      <c r="DUV1357" s="84">
        <v>1000000</v>
      </c>
      <c r="DUX1357" s="84">
        <f>DUW1357/DUV1357</f>
        <v>0</v>
      </c>
      <c r="DUY1357" s="84">
        <f>DUV1357-DUW1357</f>
        <v>1000000</v>
      </c>
      <c r="DUZ1357" s="84">
        <v>2000000</v>
      </c>
      <c r="DVA1357" s="84">
        <v>0</v>
      </c>
      <c r="DVB1357" s="84">
        <f>DVA1357/DUZ1357</f>
        <v>0</v>
      </c>
      <c r="DVC1357" s="84">
        <f>DUZ1357-DVA1357</f>
        <v>2000000</v>
      </c>
      <c r="DVD1357" s="84">
        <f>DUZ1357+DUV1357</f>
        <v>3000000</v>
      </c>
      <c r="DVI1357" s="84" t="s">
        <v>5404</v>
      </c>
      <c r="DVJ1357" s="84">
        <v>454</v>
      </c>
      <c r="DVK1357" s="84" t="s">
        <v>3803</v>
      </c>
      <c r="DVL1357" s="84">
        <v>1000000</v>
      </c>
      <c r="DVN1357" s="84">
        <f>DVM1357/DVL1357</f>
        <v>0</v>
      </c>
      <c r="DVO1357" s="84">
        <f>DVL1357-DVM1357</f>
        <v>1000000</v>
      </c>
      <c r="DVP1357" s="84">
        <v>2000000</v>
      </c>
      <c r="DVQ1357" s="84">
        <v>0</v>
      </c>
      <c r="DVR1357" s="84">
        <f>DVQ1357/DVP1357</f>
        <v>0</v>
      </c>
      <c r="DVS1357" s="84">
        <f>DVP1357-DVQ1357</f>
        <v>2000000</v>
      </c>
      <c r="DVT1357" s="84">
        <f>DVP1357+DVL1357</f>
        <v>3000000</v>
      </c>
      <c r="DVY1357" s="84" t="s">
        <v>5404</v>
      </c>
      <c r="DVZ1357" s="84">
        <v>454</v>
      </c>
      <c r="DWA1357" s="84" t="s">
        <v>3803</v>
      </c>
      <c r="DWB1357" s="84">
        <v>1000000</v>
      </c>
      <c r="DWD1357" s="84">
        <f>DWC1357/DWB1357</f>
        <v>0</v>
      </c>
      <c r="DWE1357" s="84">
        <f>DWB1357-DWC1357</f>
        <v>1000000</v>
      </c>
      <c r="DWF1357" s="84">
        <v>2000000</v>
      </c>
      <c r="DWG1357" s="84">
        <v>0</v>
      </c>
      <c r="DWH1357" s="84">
        <f>DWG1357/DWF1357</f>
        <v>0</v>
      </c>
      <c r="DWI1357" s="84">
        <f>DWF1357-DWG1357</f>
        <v>2000000</v>
      </c>
      <c r="DWJ1357" s="84">
        <f>DWF1357+DWB1357</f>
        <v>3000000</v>
      </c>
      <c r="DWO1357" s="84" t="s">
        <v>5404</v>
      </c>
      <c r="DWP1357" s="84">
        <v>454</v>
      </c>
      <c r="DWQ1357" s="84" t="s">
        <v>3803</v>
      </c>
      <c r="DWR1357" s="84">
        <v>1000000</v>
      </c>
      <c r="DWT1357" s="84">
        <f>DWS1357/DWR1357</f>
        <v>0</v>
      </c>
      <c r="DWU1357" s="84">
        <f>DWR1357-DWS1357</f>
        <v>1000000</v>
      </c>
      <c r="DWV1357" s="84">
        <v>2000000</v>
      </c>
      <c r="DWW1357" s="84">
        <v>0</v>
      </c>
      <c r="DWX1357" s="84">
        <f>DWW1357/DWV1357</f>
        <v>0</v>
      </c>
      <c r="DWY1357" s="84">
        <f>DWV1357-DWW1357</f>
        <v>2000000</v>
      </c>
      <c r="DWZ1357" s="84">
        <f>DWV1357+DWR1357</f>
        <v>3000000</v>
      </c>
      <c r="DXE1357" s="84" t="s">
        <v>5404</v>
      </c>
      <c r="DXF1357" s="84">
        <v>454</v>
      </c>
      <c r="DXG1357" s="84" t="s">
        <v>3803</v>
      </c>
      <c r="DXH1357" s="84">
        <v>1000000</v>
      </c>
      <c r="DXJ1357" s="84">
        <f>DXI1357/DXH1357</f>
        <v>0</v>
      </c>
      <c r="DXK1357" s="84">
        <f>DXH1357-DXI1357</f>
        <v>1000000</v>
      </c>
      <c r="DXL1357" s="84">
        <v>2000000</v>
      </c>
      <c r="DXM1357" s="84">
        <v>0</v>
      </c>
      <c r="DXN1357" s="84">
        <f>DXM1357/DXL1357</f>
        <v>0</v>
      </c>
      <c r="DXO1357" s="84">
        <f>DXL1357-DXM1357</f>
        <v>2000000</v>
      </c>
      <c r="DXP1357" s="84">
        <f>DXL1357+DXH1357</f>
        <v>3000000</v>
      </c>
      <c r="DXU1357" s="84" t="s">
        <v>5404</v>
      </c>
      <c r="DXV1357" s="84">
        <v>454</v>
      </c>
      <c r="DXW1357" s="84" t="s">
        <v>3803</v>
      </c>
      <c r="DXX1357" s="84">
        <v>1000000</v>
      </c>
      <c r="DXZ1357" s="84">
        <f>DXY1357/DXX1357</f>
        <v>0</v>
      </c>
      <c r="DYA1357" s="84">
        <f>DXX1357-DXY1357</f>
        <v>1000000</v>
      </c>
      <c r="DYB1357" s="84">
        <v>2000000</v>
      </c>
      <c r="DYC1357" s="84">
        <v>0</v>
      </c>
      <c r="DYD1357" s="84">
        <f>DYC1357/DYB1357</f>
        <v>0</v>
      </c>
      <c r="DYE1357" s="84">
        <f>DYB1357-DYC1357</f>
        <v>2000000</v>
      </c>
      <c r="DYF1357" s="84">
        <f>DYB1357+DXX1357</f>
        <v>3000000</v>
      </c>
      <c r="DYK1357" s="84" t="s">
        <v>5404</v>
      </c>
      <c r="DYL1357" s="84">
        <v>454</v>
      </c>
      <c r="DYM1357" s="84" t="s">
        <v>3803</v>
      </c>
      <c r="DYN1357" s="84">
        <v>1000000</v>
      </c>
      <c r="DYP1357" s="84">
        <f>DYO1357/DYN1357</f>
        <v>0</v>
      </c>
      <c r="DYQ1357" s="84">
        <f>DYN1357-DYO1357</f>
        <v>1000000</v>
      </c>
      <c r="DYR1357" s="84">
        <v>2000000</v>
      </c>
      <c r="DYS1357" s="84">
        <v>0</v>
      </c>
      <c r="DYT1357" s="84">
        <f>DYS1357/DYR1357</f>
        <v>0</v>
      </c>
      <c r="DYU1357" s="84">
        <f>DYR1357-DYS1357</f>
        <v>2000000</v>
      </c>
      <c r="DYV1357" s="84">
        <f>DYR1357+DYN1357</f>
        <v>3000000</v>
      </c>
      <c r="DZA1357" s="84" t="s">
        <v>5404</v>
      </c>
      <c r="DZB1357" s="84">
        <v>454</v>
      </c>
      <c r="DZC1357" s="84" t="s">
        <v>3803</v>
      </c>
      <c r="DZD1357" s="84">
        <v>1000000</v>
      </c>
      <c r="DZF1357" s="84">
        <f>DZE1357/DZD1357</f>
        <v>0</v>
      </c>
      <c r="DZG1357" s="84">
        <f>DZD1357-DZE1357</f>
        <v>1000000</v>
      </c>
      <c r="DZH1357" s="84">
        <v>2000000</v>
      </c>
      <c r="DZI1357" s="84">
        <v>0</v>
      </c>
      <c r="DZJ1357" s="84">
        <f>DZI1357/DZH1357</f>
        <v>0</v>
      </c>
      <c r="DZK1357" s="84">
        <f>DZH1357-DZI1357</f>
        <v>2000000</v>
      </c>
      <c r="DZL1357" s="84">
        <f>DZH1357+DZD1357</f>
        <v>3000000</v>
      </c>
      <c r="DZQ1357" s="84" t="s">
        <v>5404</v>
      </c>
      <c r="DZR1357" s="84">
        <v>454</v>
      </c>
      <c r="DZS1357" s="84" t="s">
        <v>3803</v>
      </c>
      <c r="DZT1357" s="84">
        <v>1000000</v>
      </c>
      <c r="DZV1357" s="84">
        <f>DZU1357/DZT1357</f>
        <v>0</v>
      </c>
      <c r="DZW1357" s="84">
        <f>DZT1357-DZU1357</f>
        <v>1000000</v>
      </c>
      <c r="DZX1357" s="84">
        <v>2000000</v>
      </c>
      <c r="DZY1357" s="84">
        <v>0</v>
      </c>
      <c r="DZZ1357" s="84">
        <f>DZY1357/DZX1357</f>
        <v>0</v>
      </c>
      <c r="EAA1357" s="84">
        <f>DZX1357-DZY1357</f>
        <v>2000000</v>
      </c>
      <c r="EAB1357" s="84">
        <f>DZX1357+DZT1357</f>
        <v>3000000</v>
      </c>
      <c r="EAG1357" s="84" t="s">
        <v>5404</v>
      </c>
      <c r="EAH1357" s="84">
        <v>454</v>
      </c>
      <c r="EAI1357" s="84" t="s">
        <v>3803</v>
      </c>
      <c r="EAJ1357" s="84">
        <v>1000000</v>
      </c>
      <c r="EAL1357" s="84">
        <f>EAK1357/EAJ1357</f>
        <v>0</v>
      </c>
      <c r="EAM1357" s="84">
        <f>EAJ1357-EAK1357</f>
        <v>1000000</v>
      </c>
      <c r="EAN1357" s="84">
        <v>2000000</v>
      </c>
      <c r="EAO1357" s="84">
        <v>0</v>
      </c>
      <c r="EAP1357" s="84">
        <f>EAO1357/EAN1357</f>
        <v>0</v>
      </c>
      <c r="EAQ1357" s="84">
        <f>EAN1357-EAO1357</f>
        <v>2000000</v>
      </c>
      <c r="EAR1357" s="84">
        <f>EAN1357+EAJ1357</f>
        <v>3000000</v>
      </c>
      <c r="EAW1357" s="84" t="s">
        <v>5404</v>
      </c>
      <c r="EAX1357" s="84">
        <v>454</v>
      </c>
      <c r="EAY1357" s="84" t="s">
        <v>3803</v>
      </c>
      <c r="EAZ1357" s="84">
        <v>1000000</v>
      </c>
      <c r="EBB1357" s="84">
        <f>EBA1357/EAZ1357</f>
        <v>0</v>
      </c>
      <c r="EBC1357" s="84">
        <f>EAZ1357-EBA1357</f>
        <v>1000000</v>
      </c>
      <c r="EBD1357" s="84">
        <v>2000000</v>
      </c>
      <c r="EBE1357" s="84">
        <v>0</v>
      </c>
      <c r="EBF1357" s="84">
        <f>EBE1357/EBD1357</f>
        <v>0</v>
      </c>
      <c r="EBG1357" s="84">
        <f>EBD1357-EBE1357</f>
        <v>2000000</v>
      </c>
      <c r="EBH1357" s="84">
        <f>EBD1357+EAZ1357</f>
        <v>3000000</v>
      </c>
      <c r="EBM1357" s="84" t="s">
        <v>5404</v>
      </c>
      <c r="EBN1357" s="84">
        <v>454</v>
      </c>
      <c r="EBO1357" s="84" t="s">
        <v>3803</v>
      </c>
      <c r="EBP1357" s="84">
        <v>1000000</v>
      </c>
      <c r="EBR1357" s="84">
        <f>EBQ1357/EBP1357</f>
        <v>0</v>
      </c>
      <c r="EBS1357" s="84">
        <f>EBP1357-EBQ1357</f>
        <v>1000000</v>
      </c>
      <c r="EBT1357" s="84">
        <v>2000000</v>
      </c>
      <c r="EBU1357" s="84">
        <v>0</v>
      </c>
      <c r="EBV1357" s="84">
        <f>EBU1357/EBT1357</f>
        <v>0</v>
      </c>
      <c r="EBW1357" s="84">
        <f>EBT1357-EBU1357</f>
        <v>2000000</v>
      </c>
      <c r="EBX1357" s="84">
        <f>EBT1357+EBP1357</f>
        <v>3000000</v>
      </c>
      <c r="ECC1357" s="84" t="s">
        <v>5404</v>
      </c>
      <c r="ECD1357" s="84">
        <v>454</v>
      </c>
      <c r="ECE1357" s="84" t="s">
        <v>3803</v>
      </c>
      <c r="ECF1357" s="84">
        <v>1000000</v>
      </c>
      <c r="ECH1357" s="84">
        <f>ECG1357/ECF1357</f>
        <v>0</v>
      </c>
      <c r="ECI1357" s="84">
        <f>ECF1357-ECG1357</f>
        <v>1000000</v>
      </c>
      <c r="ECJ1357" s="84">
        <v>2000000</v>
      </c>
      <c r="ECK1357" s="84">
        <v>0</v>
      </c>
      <c r="ECL1357" s="84">
        <f>ECK1357/ECJ1357</f>
        <v>0</v>
      </c>
      <c r="ECM1357" s="84">
        <f>ECJ1357-ECK1357</f>
        <v>2000000</v>
      </c>
      <c r="ECN1357" s="84">
        <f>ECJ1357+ECF1357</f>
        <v>3000000</v>
      </c>
      <c r="ECS1357" s="84" t="s">
        <v>5404</v>
      </c>
      <c r="ECT1357" s="84">
        <v>454</v>
      </c>
      <c r="ECU1357" s="84" t="s">
        <v>3803</v>
      </c>
      <c r="ECV1357" s="84">
        <v>1000000</v>
      </c>
      <c r="ECX1357" s="84">
        <f>ECW1357/ECV1357</f>
        <v>0</v>
      </c>
      <c r="ECY1357" s="84">
        <f>ECV1357-ECW1357</f>
        <v>1000000</v>
      </c>
      <c r="ECZ1357" s="84">
        <v>2000000</v>
      </c>
      <c r="EDA1357" s="84">
        <v>0</v>
      </c>
      <c r="EDB1357" s="84">
        <f>EDA1357/ECZ1357</f>
        <v>0</v>
      </c>
      <c r="EDC1357" s="84">
        <f>ECZ1357-EDA1357</f>
        <v>2000000</v>
      </c>
      <c r="EDD1357" s="84">
        <f>ECZ1357+ECV1357</f>
        <v>3000000</v>
      </c>
      <c r="EDI1357" s="84" t="s">
        <v>5404</v>
      </c>
      <c r="EDJ1357" s="84">
        <v>454</v>
      </c>
      <c r="EDK1357" s="84" t="s">
        <v>3803</v>
      </c>
      <c r="EDL1357" s="84">
        <v>1000000</v>
      </c>
      <c r="EDN1357" s="84">
        <f>EDM1357/EDL1357</f>
        <v>0</v>
      </c>
      <c r="EDO1357" s="84">
        <f>EDL1357-EDM1357</f>
        <v>1000000</v>
      </c>
      <c r="EDP1357" s="84">
        <v>2000000</v>
      </c>
      <c r="EDQ1357" s="84">
        <v>0</v>
      </c>
      <c r="EDR1357" s="84">
        <f>EDQ1357/EDP1357</f>
        <v>0</v>
      </c>
      <c r="EDS1357" s="84">
        <f>EDP1357-EDQ1357</f>
        <v>2000000</v>
      </c>
      <c r="EDT1357" s="84">
        <f>EDP1357+EDL1357</f>
        <v>3000000</v>
      </c>
      <c r="EDY1357" s="84" t="s">
        <v>5404</v>
      </c>
      <c r="EDZ1357" s="84">
        <v>454</v>
      </c>
      <c r="EEA1357" s="84" t="s">
        <v>3803</v>
      </c>
      <c r="EEB1357" s="84">
        <v>1000000</v>
      </c>
      <c r="EED1357" s="84">
        <f>EEC1357/EEB1357</f>
        <v>0</v>
      </c>
      <c r="EEE1357" s="84">
        <f>EEB1357-EEC1357</f>
        <v>1000000</v>
      </c>
      <c r="EEF1357" s="84">
        <v>2000000</v>
      </c>
      <c r="EEG1357" s="84">
        <v>0</v>
      </c>
      <c r="EEH1357" s="84">
        <f>EEG1357/EEF1357</f>
        <v>0</v>
      </c>
      <c r="EEI1357" s="84">
        <f>EEF1357-EEG1357</f>
        <v>2000000</v>
      </c>
      <c r="EEJ1357" s="84">
        <f>EEF1357+EEB1357</f>
        <v>3000000</v>
      </c>
      <c r="EEO1357" s="84" t="s">
        <v>5404</v>
      </c>
      <c r="EEP1357" s="84">
        <v>454</v>
      </c>
      <c r="EEQ1357" s="84" t="s">
        <v>3803</v>
      </c>
      <c r="EER1357" s="84">
        <v>1000000</v>
      </c>
      <c r="EET1357" s="84">
        <f>EES1357/EER1357</f>
        <v>0</v>
      </c>
      <c r="EEU1357" s="84">
        <f>EER1357-EES1357</f>
        <v>1000000</v>
      </c>
      <c r="EEV1357" s="84">
        <v>2000000</v>
      </c>
      <c r="EEW1357" s="84">
        <v>0</v>
      </c>
      <c r="EEX1357" s="84">
        <f>EEW1357/EEV1357</f>
        <v>0</v>
      </c>
      <c r="EEY1357" s="84">
        <f>EEV1357-EEW1357</f>
        <v>2000000</v>
      </c>
      <c r="EEZ1357" s="84">
        <f>EEV1357+EER1357</f>
        <v>3000000</v>
      </c>
      <c r="EFE1357" s="84" t="s">
        <v>5404</v>
      </c>
      <c r="EFF1357" s="84">
        <v>454</v>
      </c>
      <c r="EFG1357" s="84" t="s">
        <v>3803</v>
      </c>
      <c r="EFH1357" s="84">
        <v>1000000</v>
      </c>
      <c r="EFJ1357" s="84">
        <f>EFI1357/EFH1357</f>
        <v>0</v>
      </c>
      <c r="EFK1357" s="84">
        <f>EFH1357-EFI1357</f>
        <v>1000000</v>
      </c>
      <c r="EFL1357" s="84">
        <v>2000000</v>
      </c>
      <c r="EFM1357" s="84">
        <v>0</v>
      </c>
      <c r="EFN1357" s="84">
        <f>EFM1357/EFL1357</f>
        <v>0</v>
      </c>
      <c r="EFO1357" s="84">
        <f>EFL1357-EFM1357</f>
        <v>2000000</v>
      </c>
      <c r="EFP1357" s="84">
        <f>EFL1357+EFH1357</f>
        <v>3000000</v>
      </c>
      <c r="EFU1357" s="84" t="s">
        <v>5404</v>
      </c>
      <c r="EFV1357" s="84">
        <v>454</v>
      </c>
      <c r="EFW1357" s="84" t="s">
        <v>3803</v>
      </c>
      <c r="EFX1357" s="84">
        <v>1000000</v>
      </c>
      <c r="EFZ1357" s="84">
        <f>EFY1357/EFX1357</f>
        <v>0</v>
      </c>
      <c r="EGA1357" s="84">
        <f>EFX1357-EFY1357</f>
        <v>1000000</v>
      </c>
      <c r="EGB1357" s="84">
        <v>2000000</v>
      </c>
      <c r="EGC1357" s="84">
        <v>0</v>
      </c>
      <c r="EGD1357" s="84">
        <f>EGC1357/EGB1357</f>
        <v>0</v>
      </c>
      <c r="EGE1357" s="84">
        <f>EGB1357-EGC1357</f>
        <v>2000000</v>
      </c>
      <c r="EGF1357" s="84">
        <f>EGB1357+EFX1357</f>
        <v>3000000</v>
      </c>
      <c r="EGK1357" s="84" t="s">
        <v>5404</v>
      </c>
      <c r="EGL1357" s="84">
        <v>454</v>
      </c>
      <c r="EGM1357" s="84" t="s">
        <v>3803</v>
      </c>
      <c r="EGN1357" s="84">
        <v>1000000</v>
      </c>
      <c r="EGP1357" s="84">
        <f>EGO1357/EGN1357</f>
        <v>0</v>
      </c>
      <c r="EGQ1357" s="84">
        <f>EGN1357-EGO1357</f>
        <v>1000000</v>
      </c>
      <c r="EGR1357" s="84">
        <v>2000000</v>
      </c>
      <c r="EGS1357" s="84">
        <v>0</v>
      </c>
      <c r="EGT1357" s="84">
        <f>EGS1357/EGR1357</f>
        <v>0</v>
      </c>
      <c r="EGU1357" s="84">
        <f>EGR1357-EGS1357</f>
        <v>2000000</v>
      </c>
      <c r="EGV1357" s="84">
        <f>EGR1357+EGN1357</f>
        <v>3000000</v>
      </c>
      <c r="EHA1357" s="84" t="s">
        <v>5404</v>
      </c>
      <c r="EHB1357" s="84">
        <v>454</v>
      </c>
      <c r="EHC1357" s="84" t="s">
        <v>3803</v>
      </c>
      <c r="EHD1357" s="84">
        <v>1000000</v>
      </c>
      <c r="EHF1357" s="84">
        <f>EHE1357/EHD1357</f>
        <v>0</v>
      </c>
      <c r="EHG1357" s="84">
        <f>EHD1357-EHE1357</f>
        <v>1000000</v>
      </c>
      <c r="EHH1357" s="84">
        <v>2000000</v>
      </c>
      <c r="EHI1357" s="84">
        <v>0</v>
      </c>
      <c r="EHJ1357" s="84">
        <f>EHI1357/EHH1357</f>
        <v>0</v>
      </c>
      <c r="EHK1357" s="84">
        <f>EHH1357-EHI1357</f>
        <v>2000000</v>
      </c>
      <c r="EHL1357" s="84">
        <f>EHH1357+EHD1357</f>
        <v>3000000</v>
      </c>
      <c r="EHQ1357" s="84" t="s">
        <v>5404</v>
      </c>
      <c r="EHR1357" s="84">
        <v>454</v>
      </c>
      <c r="EHS1357" s="84" t="s">
        <v>3803</v>
      </c>
      <c r="EHT1357" s="84">
        <v>1000000</v>
      </c>
      <c r="EHV1357" s="84">
        <f>EHU1357/EHT1357</f>
        <v>0</v>
      </c>
      <c r="EHW1357" s="84">
        <f>EHT1357-EHU1357</f>
        <v>1000000</v>
      </c>
      <c r="EHX1357" s="84">
        <v>2000000</v>
      </c>
      <c r="EHY1357" s="84">
        <v>0</v>
      </c>
      <c r="EHZ1357" s="84">
        <f>EHY1357/EHX1357</f>
        <v>0</v>
      </c>
      <c r="EIA1357" s="84">
        <f>EHX1357-EHY1357</f>
        <v>2000000</v>
      </c>
      <c r="EIB1357" s="84">
        <f>EHX1357+EHT1357</f>
        <v>3000000</v>
      </c>
      <c r="EIG1357" s="84" t="s">
        <v>5404</v>
      </c>
      <c r="EIH1357" s="84">
        <v>454</v>
      </c>
      <c r="EII1357" s="84" t="s">
        <v>3803</v>
      </c>
      <c r="EIJ1357" s="84">
        <v>1000000</v>
      </c>
      <c r="EIL1357" s="84">
        <f>EIK1357/EIJ1357</f>
        <v>0</v>
      </c>
      <c r="EIM1357" s="84">
        <f>EIJ1357-EIK1357</f>
        <v>1000000</v>
      </c>
      <c r="EIN1357" s="84">
        <v>2000000</v>
      </c>
      <c r="EIO1357" s="84">
        <v>0</v>
      </c>
      <c r="EIP1357" s="84">
        <f>EIO1357/EIN1357</f>
        <v>0</v>
      </c>
      <c r="EIQ1357" s="84">
        <f>EIN1357-EIO1357</f>
        <v>2000000</v>
      </c>
      <c r="EIR1357" s="84">
        <f>EIN1357+EIJ1357</f>
        <v>3000000</v>
      </c>
      <c r="EIW1357" s="84" t="s">
        <v>5404</v>
      </c>
      <c r="EIX1357" s="84">
        <v>454</v>
      </c>
      <c r="EIY1357" s="84" t="s">
        <v>3803</v>
      </c>
      <c r="EIZ1357" s="84">
        <v>1000000</v>
      </c>
      <c r="EJB1357" s="84">
        <f>EJA1357/EIZ1357</f>
        <v>0</v>
      </c>
      <c r="EJC1357" s="84">
        <f>EIZ1357-EJA1357</f>
        <v>1000000</v>
      </c>
      <c r="EJD1357" s="84">
        <v>2000000</v>
      </c>
      <c r="EJE1357" s="84">
        <v>0</v>
      </c>
      <c r="EJF1357" s="84">
        <f>EJE1357/EJD1357</f>
        <v>0</v>
      </c>
      <c r="EJG1357" s="84">
        <f>EJD1357-EJE1357</f>
        <v>2000000</v>
      </c>
      <c r="EJH1357" s="84">
        <f>EJD1357+EIZ1357</f>
        <v>3000000</v>
      </c>
      <c r="EJM1357" s="84" t="s">
        <v>5404</v>
      </c>
      <c r="EJN1357" s="84">
        <v>454</v>
      </c>
      <c r="EJO1357" s="84" t="s">
        <v>3803</v>
      </c>
      <c r="EJP1357" s="84">
        <v>1000000</v>
      </c>
      <c r="EJR1357" s="84">
        <f>EJQ1357/EJP1357</f>
        <v>0</v>
      </c>
      <c r="EJS1357" s="84">
        <f>EJP1357-EJQ1357</f>
        <v>1000000</v>
      </c>
      <c r="EJT1357" s="84">
        <v>2000000</v>
      </c>
      <c r="EJU1357" s="84">
        <v>0</v>
      </c>
      <c r="EJV1357" s="84">
        <f>EJU1357/EJT1357</f>
        <v>0</v>
      </c>
      <c r="EJW1357" s="84">
        <f>EJT1357-EJU1357</f>
        <v>2000000</v>
      </c>
      <c r="EJX1357" s="84">
        <f>EJT1357+EJP1357</f>
        <v>3000000</v>
      </c>
      <c r="EKC1357" s="84" t="s">
        <v>5404</v>
      </c>
      <c r="EKD1357" s="84">
        <v>454</v>
      </c>
      <c r="EKE1357" s="84" t="s">
        <v>3803</v>
      </c>
      <c r="EKF1357" s="84">
        <v>1000000</v>
      </c>
      <c r="EKH1357" s="84">
        <f>EKG1357/EKF1357</f>
        <v>0</v>
      </c>
      <c r="EKI1357" s="84">
        <f>EKF1357-EKG1357</f>
        <v>1000000</v>
      </c>
      <c r="EKJ1357" s="84">
        <v>2000000</v>
      </c>
      <c r="EKK1357" s="84">
        <v>0</v>
      </c>
      <c r="EKL1357" s="84">
        <f>EKK1357/EKJ1357</f>
        <v>0</v>
      </c>
      <c r="EKM1357" s="84">
        <f>EKJ1357-EKK1357</f>
        <v>2000000</v>
      </c>
      <c r="EKN1357" s="84">
        <f>EKJ1357+EKF1357</f>
        <v>3000000</v>
      </c>
      <c r="EKS1357" s="84" t="s">
        <v>5404</v>
      </c>
      <c r="EKT1357" s="84">
        <v>454</v>
      </c>
      <c r="EKU1357" s="84" t="s">
        <v>3803</v>
      </c>
      <c r="EKV1357" s="84">
        <v>1000000</v>
      </c>
      <c r="EKX1357" s="84">
        <f>EKW1357/EKV1357</f>
        <v>0</v>
      </c>
      <c r="EKY1357" s="84">
        <f>EKV1357-EKW1357</f>
        <v>1000000</v>
      </c>
      <c r="EKZ1357" s="84">
        <v>2000000</v>
      </c>
      <c r="ELA1357" s="84">
        <v>0</v>
      </c>
      <c r="ELB1357" s="84">
        <f>ELA1357/EKZ1357</f>
        <v>0</v>
      </c>
      <c r="ELC1357" s="84">
        <f>EKZ1357-ELA1357</f>
        <v>2000000</v>
      </c>
      <c r="ELD1357" s="84">
        <f>EKZ1357+EKV1357</f>
        <v>3000000</v>
      </c>
      <c r="ELI1357" s="84" t="s">
        <v>5404</v>
      </c>
      <c r="ELJ1357" s="84">
        <v>454</v>
      </c>
      <c r="ELK1357" s="84" t="s">
        <v>3803</v>
      </c>
      <c r="ELL1357" s="84">
        <v>1000000</v>
      </c>
      <c r="ELN1357" s="84">
        <f>ELM1357/ELL1357</f>
        <v>0</v>
      </c>
      <c r="ELO1357" s="84">
        <f>ELL1357-ELM1357</f>
        <v>1000000</v>
      </c>
      <c r="ELP1357" s="84">
        <v>2000000</v>
      </c>
      <c r="ELQ1357" s="84">
        <v>0</v>
      </c>
      <c r="ELR1357" s="84">
        <f>ELQ1357/ELP1357</f>
        <v>0</v>
      </c>
      <c r="ELS1357" s="84">
        <f>ELP1357-ELQ1357</f>
        <v>2000000</v>
      </c>
      <c r="ELT1357" s="84">
        <f>ELP1357+ELL1357</f>
        <v>3000000</v>
      </c>
      <c r="ELY1357" s="84" t="s">
        <v>5404</v>
      </c>
      <c r="ELZ1357" s="84">
        <v>454</v>
      </c>
      <c r="EMA1357" s="84" t="s">
        <v>3803</v>
      </c>
      <c r="EMB1357" s="84">
        <v>1000000</v>
      </c>
      <c r="EMD1357" s="84">
        <f>EMC1357/EMB1357</f>
        <v>0</v>
      </c>
      <c r="EME1357" s="84">
        <f>EMB1357-EMC1357</f>
        <v>1000000</v>
      </c>
      <c r="EMF1357" s="84">
        <v>2000000</v>
      </c>
      <c r="EMG1357" s="84">
        <v>0</v>
      </c>
      <c r="EMH1357" s="84">
        <f>EMG1357/EMF1357</f>
        <v>0</v>
      </c>
      <c r="EMI1357" s="84">
        <f>EMF1357-EMG1357</f>
        <v>2000000</v>
      </c>
      <c r="EMJ1357" s="84">
        <f>EMF1357+EMB1357</f>
        <v>3000000</v>
      </c>
      <c r="EMO1357" s="84" t="s">
        <v>5404</v>
      </c>
      <c r="EMP1357" s="84">
        <v>454</v>
      </c>
      <c r="EMQ1357" s="84" t="s">
        <v>3803</v>
      </c>
      <c r="EMR1357" s="84">
        <v>1000000</v>
      </c>
      <c r="EMT1357" s="84">
        <f>EMS1357/EMR1357</f>
        <v>0</v>
      </c>
      <c r="EMU1357" s="84">
        <f>EMR1357-EMS1357</f>
        <v>1000000</v>
      </c>
      <c r="EMV1357" s="84">
        <v>2000000</v>
      </c>
      <c r="EMW1357" s="84">
        <v>0</v>
      </c>
      <c r="EMX1357" s="84">
        <f>EMW1357/EMV1357</f>
        <v>0</v>
      </c>
      <c r="EMY1357" s="84">
        <f>EMV1357-EMW1357</f>
        <v>2000000</v>
      </c>
      <c r="EMZ1357" s="84">
        <f>EMV1357+EMR1357</f>
        <v>3000000</v>
      </c>
      <c r="ENE1357" s="84" t="s">
        <v>5404</v>
      </c>
      <c r="ENF1357" s="84">
        <v>454</v>
      </c>
      <c r="ENG1357" s="84" t="s">
        <v>3803</v>
      </c>
      <c r="ENH1357" s="84">
        <v>1000000</v>
      </c>
      <c r="ENJ1357" s="84">
        <f>ENI1357/ENH1357</f>
        <v>0</v>
      </c>
      <c r="ENK1357" s="84">
        <f>ENH1357-ENI1357</f>
        <v>1000000</v>
      </c>
      <c r="ENL1357" s="84">
        <v>2000000</v>
      </c>
      <c r="ENM1357" s="84">
        <v>0</v>
      </c>
      <c r="ENN1357" s="84">
        <f>ENM1357/ENL1357</f>
        <v>0</v>
      </c>
      <c r="ENO1357" s="84">
        <f>ENL1357-ENM1357</f>
        <v>2000000</v>
      </c>
      <c r="ENP1357" s="84">
        <f>ENL1357+ENH1357</f>
        <v>3000000</v>
      </c>
      <c r="ENU1357" s="84" t="s">
        <v>5404</v>
      </c>
      <c r="ENV1357" s="84">
        <v>454</v>
      </c>
      <c r="ENW1357" s="84" t="s">
        <v>3803</v>
      </c>
      <c r="ENX1357" s="84">
        <v>1000000</v>
      </c>
      <c r="ENZ1357" s="84">
        <f>ENY1357/ENX1357</f>
        <v>0</v>
      </c>
      <c r="EOA1357" s="84">
        <f>ENX1357-ENY1357</f>
        <v>1000000</v>
      </c>
      <c r="EOB1357" s="84">
        <v>2000000</v>
      </c>
      <c r="EOC1357" s="84">
        <v>0</v>
      </c>
      <c r="EOD1357" s="84">
        <f>EOC1357/EOB1357</f>
        <v>0</v>
      </c>
      <c r="EOE1357" s="84">
        <f>EOB1357-EOC1357</f>
        <v>2000000</v>
      </c>
      <c r="EOF1357" s="84">
        <f>EOB1357+ENX1357</f>
        <v>3000000</v>
      </c>
      <c r="EOK1357" s="84" t="s">
        <v>5404</v>
      </c>
      <c r="EOL1357" s="84">
        <v>454</v>
      </c>
      <c r="EOM1357" s="84" t="s">
        <v>3803</v>
      </c>
      <c r="EON1357" s="84">
        <v>1000000</v>
      </c>
      <c r="EOP1357" s="84">
        <f>EOO1357/EON1357</f>
        <v>0</v>
      </c>
      <c r="EOQ1357" s="84">
        <f>EON1357-EOO1357</f>
        <v>1000000</v>
      </c>
      <c r="EOR1357" s="84">
        <v>2000000</v>
      </c>
      <c r="EOS1357" s="84">
        <v>0</v>
      </c>
      <c r="EOT1357" s="84">
        <f>EOS1357/EOR1357</f>
        <v>0</v>
      </c>
      <c r="EOU1357" s="84">
        <f>EOR1357-EOS1357</f>
        <v>2000000</v>
      </c>
      <c r="EOV1357" s="84">
        <f>EOR1357+EON1357</f>
        <v>3000000</v>
      </c>
      <c r="EPA1357" s="84" t="s">
        <v>5404</v>
      </c>
      <c r="EPB1357" s="84">
        <v>454</v>
      </c>
      <c r="EPC1357" s="84" t="s">
        <v>3803</v>
      </c>
      <c r="EPD1357" s="84">
        <v>1000000</v>
      </c>
      <c r="EPF1357" s="84">
        <f>EPE1357/EPD1357</f>
        <v>0</v>
      </c>
      <c r="EPG1357" s="84">
        <f>EPD1357-EPE1357</f>
        <v>1000000</v>
      </c>
      <c r="EPH1357" s="84">
        <v>2000000</v>
      </c>
      <c r="EPI1357" s="84">
        <v>0</v>
      </c>
      <c r="EPJ1357" s="84">
        <f>EPI1357/EPH1357</f>
        <v>0</v>
      </c>
      <c r="EPK1357" s="84">
        <f>EPH1357-EPI1357</f>
        <v>2000000</v>
      </c>
      <c r="EPL1357" s="84">
        <f>EPH1357+EPD1357</f>
        <v>3000000</v>
      </c>
      <c r="EPQ1357" s="84" t="s">
        <v>5404</v>
      </c>
      <c r="EPR1357" s="84">
        <v>454</v>
      </c>
      <c r="EPS1357" s="84" t="s">
        <v>3803</v>
      </c>
      <c r="EPT1357" s="84">
        <v>1000000</v>
      </c>
      <c r="EPV1357" s="84">
        <f>EPU1357/EPT1357</f>
        <v>0</v>
      </c>
      <c r="EPW1357" s="84">
        <f>EPT1357-EPU1357</f>
        <v>1000000</v>
      </c>
      <c r="EPX1357" s="84">
        <v>2000000</v>
      </c>
      <c r="EPY1357" s="84">
        <v>0</v>
      </c>
      <c r="EPZ1357" s="84">
        <f>EPY1357/EPX1357</f>
        <v>0</v>
      </c>
      <c r="EQA1357" s="84">
        <f>EPX1357-EPY1357</f>
        <v>2000000</v>
      </c>
      <c r="EQB1357" s="84">
        <f>EPX1357+EPT1357</f>
        <v>3000000</v>
      </c>
      <c r="EQG1357" s="84" t="s">
        <v>5404</v>
      </c>
      <c r="EQH1357" s="84">
        <v>454</v>
      </c>
      <c r="EQI1357" s="84" t="s">
        <v>3803</v>
      </c>
      <c r="EQJ1357" s="84">
        <v>1000000</v>
      </c>
      <c r="EQL1357" s="84">
        <f>EQK1357/EQJ1357</f>
        <v>0</v>
      </c>
      <c r="EQM1357" s="84">
        <f>EQJ1357-EQK1357</f>
        <v>1000000</v>
      </c>
      <c r="EQN1357" s="84">
        <v>2000000</v>
      </c>
      <c r="EQO1357" s="84">
        <v>0</v>
      </c>
      <c r="EQP1357" s="84">
        <f>EQO1357/EQN1357</f>
        <v>0</v>
      </c>
      <c r="EQQ1357" s="84">
        <f>EQN1357-EQO1357</f>
        <v>2000000</v>
      </c>
      <c r="EQR1357" s="84">
        <f>EQN1357+EQJ1357</f>
        <v>3000000</v>
      </c>
      <c r="EQW1357" s="84" t="s">
        <v>5404</v>
      </c>
      <c r="EQX1357" s="84">
        <v>454</v>
      </c>
      <c r="EQY1357" s="84" t="s">
        <v>3803</v>
      </c>
      <c r="EQZ1357" s="84">
        <v>1000000</v>
      </c>
      <c r="ERB1357" s="84">
        <f>ERA1357/EQZ1357</f>
        <v>0</v>
      </c>
      <c r="ERC1357" s="84">
        <f>EQZ1357-ERA1357</f>
        <v>1000000</v>
      </c>
      <c r="ERD1357" s="84">
        <v>2000000</v>
      </c>
      <c r="ERE1357" s="84">
        <v>0</v>
      </c>
      <c r="ERF1357" s="84">
        <f>ERE1357/ERD1357</f>
        <v>0</v>
      </c>
      <c r="ERG1357" s="84">
        <f>ERD1357-ERE1357</f>
        <v>2000000</v>
      </c>
      <c r="ERH1357" s="84">
        <f>ERD1357+EQZ1357</f>
        <v>3000000</v>
      </c>
      <c r="ERM1357" s="84" t="s">
        <v>5404</v>
      </c>
      <c r="ERN1357" s="84">
        <v>454</v>
      </c>
      <c r="ERO1357" s="84" t="s">
        <v>3803</v>
      </c>
      <c r="ERP1357" s="84">
        <v>1000000</v>
      </c>
      <c r="ERR1357" s="84">
        <f>ERQ1357/ERP1357</f>
        <v>0</v>
      </c>
      <c r="ERS1357" s="84">
        <f>ERP1357-ERQ1357</f>
        <v>1000000</v>
      </c>
      <c r="ERT1357" s="84">
        <v>2000000</v>
      </c>
      <c r="ERU1357" s="84">
        <v>0</v>
      </c>
      <c r="ERV1357" s="84">
        <f>ERU1357/ERT1357</f>
        <v>0</v>
      </c>
      <c r="ERW1357" s="84">
        <f>ERT1357-ERU1357</f>
        <v>2000000</v>
      </c>
      <c r="ERX1357" s="84">
        <f>ERT1357+ERP1357</f>
        <v>3000000</v>
      </c>
      <c r="ESC1357" s="84" t="s">
        <v>5404</v>
      </c>
      <c r="ESD1357" s="84">
        <v>454</v>
      </c>
      <c r="ESE1357" s="84" t="s">
        <v>3803</v>
      </c>
      <c r="ESF1357" s="84">
        <v>1000000</v>
      </c>
      <c r="ESH1357" s="84">
        <f>ESG1357/ESF1357</f>
        <v>0</v>
      </c>
      <c r="ESI1357" s="84">
        <f>ESF1357-ESG1357</f>
        <v>1000000</v>
      </c>
      <c r="ESJ1357" s="84">
        <v>2000000</v>
      </c>
      <c r="ESK1357" s="84">
        <v>0</v>
      </c>
      <c r="ESL1357" s="84">
        <f>ESK1357/ESJ1357</f>
        <v>0</v>
      </c>
      <c r="ESM1357" s="84">
        <f>ESJ1357-ESK1357</f>
        <v>2000000</v>
      </c>
      <c r="ESN1357" s="84">
        <f>ESJ1357+ESF1357</f>
        <v>3000000</v>
      </c>
      <c r="ESS1357" s="84" t="s">
        <v>5404</v>
      </c>
      <c r="EST1357" s="84">
        <v>454</v>
      </c>
      <c r="ESU1357" s="84" t="s">
        <v>3803</v>
      </c>
      <c r="ESV1357" s="84">
        <v>1000000</v>
      </c>
      <c r="ESX1357" s="84">
        <f>ESW1357/ESV1357</f>
        <v>0</v>
      </c>
      <c r="ESY1357" s="84">
        <f>ESV1357-ESW1357</f>
        <v>1000000</v>
      </c>
      <c r="ESZ1357" s="84">
        <v>2000000</v>
      </c>
      <c r="ETA1357" s="84">
        <v>0</v>
      </c>
      <c r="ETB1357" s="84">
        <f>ETA1357/ESZ1357</f>
        <v>0</v>
      </c>
      <c r="ETC1357" s="84">
        <f>ESZ1357-ETA1357</f>
        <v>2000000</v>
      </c>
      <c r="ETD1357" s="84">
        <f>ESZ1357+ESV1357</f>
        <v>3000000</v>
      </c>
      <c r="ETI1357" s="84" t="s">
        <v>5404</v>
      </c>
      <c r="ETJ1357" s="84">
        <v>454</v>
      </c>
      <c r="ETK1357" s="84" t="s">
        <v>3803</v>
      </c>
      <c r="ETL1357" s="84">
        <v>1000000</v>
      </c>
      <c r="ETN1357" s="84">
        <f>ETM1357/ETL1357</f>
        <v>0</v>
      </c>
      <c r="ETO1357" s="84">
        <f>ETL1357-ETM1357</f>
        <v>1000000</v>
      </c>
      <c r="ETP1357" s="84">
        <v>2000000</v>
      </c>
      <c r="ETQ1357" s="84">
        <v>0</v>
      </c>
      <c r="ETR1357" s="84">
        <f>ETQ1357/ETP1357</f>
        <v>0</v>
      </c>
      <c r="ETS1357" s="84">
        <f>ETP1357-ETQ1357</f>
        <v>2000000</v>
      </c>
      <c r="ETT1357" s="84">
        <f>ETP1357+ETL1357</f>
        <v>3000000</v>
      </c>
      <c r="ETY1357" s="84" t="s">
        <v>5404</v>
      </c>
      <c r="ETZ1357" s="84">
        <v>454</v>
      </c>
      <c r="EUA1357" s="84" t="s">
        <v>3803</v>
      </c>
      <c r="EUB1357" s="84">
        <v>1000000</v>
      </c>
      <c r="EUD1357" s="84">
        <f>EUC1357/EUB1357</f>
        <v>0</v>
      </c>
      <c r="EUE1357" s="84">
        <f>EUB1357-EUC1357</f>
        <v>1000000</v>
      </c>
      <c r="EUF1357" s="84">
        <v>2000000</v>
      </c>
      <c r="EUG1357" s="84">
        <v>0</v>
      </c>
      <c r="EUH1357" s="84">
        <f>EUG1357/EUF1357</f>
        <v>0</v>
      </c>
      <c r="EUI1357" s="84">
        <f>EUF1357-EUG1357</f>
        <v>2000000</v>
      </c>
      <c r="EUJ1357" s="84">
        <f>EUF1357+EUB1357</f>
        <v>3000000</v>
      </c>
      <c r="EUO1357" s="84" t="s">
        <v>5404</v>
      </c>
      <c r="EUP1357" s="84">
        <v>454</v>
      </c>
      <c r="EUQ1357" s="84" t="s">
        <v>3803</v>
      </c>
      <c r="EUR1357" s="84">
        <v>1000000</v>
      </c>
      <c r="EUT1357" s="84">
        <f>EUS1357/EUR1357</f>
        <v>0</v>
      </c>
      <c r="EUU1357" s="84">
        <f>EUR1357-EUS1357</f>
        <v>1000000</v>
      </c>
      <c r="EUV1357" s="84">
        <v>2000000</v>
      </c>
      <c r="EUW1357" s="84">
        <v>0</v>
      </c>
      <c r="EUX1357" s="84">
        <f>EUW1357/EUV1357</f>
        <v>0</v>
      </c>
      <c r="EUY1357" s="84">
        <f>EUV1357-EUW1357</f>
        <v>2000000</v>
      </c>
      <c r="EUZ1357" s="84">
        <f>EUV1357+EUR1357</f>
        <v>3000000</v>
      </c>
      <c r="EVE1357" s="84" t="s">
        <v>5404</v>
      </c>
      <c r="EVF1357" s="84">
        <v>454</v>
      </c>
      <c r="EVG1357" s="84" t="s">
        <v>3803</v>
      </c>
      <c r="EVH1357" s="84">
        <v>1000000</v>
      </c>
      <c r="EVJ1357" s="84">
        <f>EVI1357/EVH1357</f>
        <v>0</v>
      </c>
      <c r="EVK1357" s="84">
        <f>EVH1357-EVI1357</f>
        <v>1000000</v>
      </c>
      <c r="EVL1357" s="84">
        <v>2000000</v>
      </c>
      <c r="EVM1357" s="84">
        <v>0</v>
      </c>
      <c r="EVN1357" s="84">
        <f>EVM1357/EVL1357</f>
        <v>0</v>
      </c>
      <c r="EVO1357" s="84">
        <f>EVL1357-EVM1357</f>
        <v>2000000</v>
      </c>
      <c r="EVP1357" s="84">
        <f>EVL1357+EVH1357</f>
        <v>3000000</v>
      </c>
      <c r="EVU1357" s="84" t="s">
        <v>5404</v>
      </c>
      <c r="EVV1357" s="84">
        <v>454</v>
      </c>
      <c r="EVW1357" s="84" t="s">
        <v>3803</v>
      </c>
      <c r="EVX1357" s="84">
        <v>1000000</v>
      </c>
      <c r="EVZ1357" s="84">
        <f>EVY1357/EVX1357</f>
        <v>0</v>
      </c>
      <c r="EWA1357" s="84">
        <f>EVX1357-EVY1357</f>
        <v>1000000</v>
      </c>
      <c r="EWB1357" s="84">
        <v>2000000</v>
      </c>
      <c r="EWC1357" s="84">
        <v>0</v>
      </c>
      <c r="EWD1357" s="84">
        <f>EWC1357/EWB1357</f>
        <v>0</v>
      </c>
      <c r="EWE1357" s="84">
        <f>EWB1357-EWC1357</f>
        <v>2000000</v>
      </c>
      <c r="EWF1357" s="84">
        <f>EWB1357+EVX1357</f>
        <v>3000000</v>
      </c>
      <c r="EWK1357" s="84" t="s">
        <v>5404</v>
      </c>
      <c r="EWL1357" s="84">
        <v>454</v>
      </c>
      <c r="EWM1357" s="84" t="s">
        <v>3803</v>
      </c>
      <c r="EWN1357" s="84">
        <v>1000000</v>
      </c>
      <c r="EWP1357" s="84">
        <f>EWO1357/EWN1357</f>
        <v>0</v>
      </c>
      <c r="EWQ1357" s="84">
        <f>EWN1357-EWO1357</f>
        <v>1000000</v>
      </c>
      <c r="EWR1357" s="84">
        <v>2000000</v>
      </c>
      <c r="EWS1357" s="84">
        <v>0</v>
      </c>
      <c r="EWT1357" s="84">
        <f>EWS1357/EWR1357</f>
        <v>0</v>
      </c>
      <c r="EWU1357" s="84">
        <f>EWR1357-EWS1357</f>
        <v>2000000</v>
      </c>
      <c r="EWV1357" s="84">
        <f>EWR1357+EWN1357</f>
        <v>3000000</v>
      </c>
      <c r="EXA1357" s="84" t="s">
        <v>5404</v>
      </c>
      <c r="EXB1357" s="84">
        <v>454</v>
      </c>
      <c r="EXC1357" s="84" t="s">
        <v>3803</v>
      </c>
      <c r="EXD1357" s="84">
        <v>1000000</v>
      </c>
      <c r="EXF1357" s="84">
        <f>EXE1357/EXD1357</f>
        <v>0</v>
      </c>
      <c r="EXG1357" s="84">
        <f>EXD1357-EXE1357</f>
        <v>1000000</v>
      </c>
      <c r="EXH1357" s="84">
        <v>2000000</v>
      </c>
      <c r="EXI1357" s="84">
        <v>0</v>
      </c>
      <c r="EXJ1357" s="84">
        <f>EXI1357/EXH1357</f>
        <v>0</v>
      </c>
      <c r="EXK1357" s="84">
        <f>EXH1357-EXI1357</f>
        <v>2000000</v>
      </c>
      <c r="EXL1357" s="84">
        <f>EXH1357+EXD1357</f>
        <v>3000000</v>
      </c>
      <c r="EXQ1357" s="84" t="s">
        <v>5404</v>
      </c>
      <c r="EXR1357" s="84">
        <v>454</v>
      </c>
      <c r="EXS1357" s="84" t="s">
        <v>3803</v>
      </c>
      <c r="EXT1357" s="84">
        <v>1000000</v>
      </c>
      <c r="EXV1357" s="84">
        <f>EXU1357/EXT1357</f>
        <v>0</v>
      </c>
      <c r="EXW1357" s="84">
        <f>EXT1357-EXU1357</f>
        <v>1000000</v>
      </c>
      <c r="EXX1357" s="84">
        <v>2000000</v>
      </c>
      <c r="EXY1357" s="84">
        <v>0</v>
      </c>
      <c r="EXZ1357" s="84">
        <f>EXY1357/EXX1357</f>
        <v>0</v>
      </c>
      <c r="EYA1357" s="84">
        <f>EXX1357-EXY1357</f>
        <v>2000000</v>
      </c>
      <c r="EYB1357" s="84">
        <f>EXX1357+EXT1357</f>
        <v>3000000</v>
      </c>
      <c r="EYG1357" s="84" t="s">
        <v>5404</v>
      </c>
      <c r="EYH1357" s="84">
        <v>454</v>
      </c>
      <c r="EYI1357" s="84" t="s">
        <v>3803</v>
      </c>
      <c r="EYJ1357" s="84">
        <v>1000000</v>
      </c>
      <c r="EYL1357" s="84">
        <f>EYK1357/EYJ1357</f>
        <v>0</v>
      </c>
      <c r="EYM1357" s="84">
        <f>EYJ1357-EYK1357</f>
        <v>1000000</v>
      </c>
      <c r="EYN1357" s="84">
        <v>2000000</v>
      </c>
      <c r="EYO1357" s="84">
        <v>0</v>
      </c>
      <c r="EYP1357" s="84">
        <f>EYO1357/EYN1357</f>
        <v>0</v>
      </c>
      <c r="EYQ1357" s="84">
        <f>EYN1357-EYO1357</f>
        <v>2000000</v>
      </c>
      <c r="EYR1357" s="84">
        <f>EYN1357+EYJ1357</f>
        <v>3000000</v>
      </c>
      <c r="EYW1357" s="84" t="s">
        <v>5404</v>
      </c>
      <c r="EYX1357" s="84">
        <v>454</v>
      </c>
      <c r="EYY1357" s="84" t="s">
        <v>3803</v>
      </c>
      <c r="EYZ1357" s="84">
        <v>1000000</v>
      </c>
      <c r="EZB1357" s="84">
        <f>EZA1357/EYZ1357</f>
        <v>0</v>
      </c>
      <c r="EZC1357" s="84">
        <f>EYZ1357-EZA1357</f>
        <v>1000000</v>
      </c>
      <c r="EZD1357" s="84">
        <v>2000000</v>
      </c>
      <c r="EZE1357" s="84">
        <v>0</v>
      </c>
      <c r="EZF1357" s="84">
        <f>EZE1357/EZD1357</f>
        <v>0</v>
      </c>
      <c r="EZG1357" s="84">
        <f>EZD1357-EZE1357</f>
        <v>2000000</v>
      </c>
      <c r="EZH1357" s="84">
        <f>EZD1357+EYZ1357</f>
        <v>3000000</v>
      </c>
      <c r="EZM1357" s="84" t="s">
        <v>5404</v>
      </c>
      <c r="EZN1357" s="84">
        <v>454</v>
      </c>
      <c r="EZO1357" s="84" t="s">
        <v>3803</v>
      </c>
      <c r="EZP1357" s="84">
        <v>1000000</v>
      </c>
      <c r="EZR1357" s="84">
        <f>EZQ1357/EZP1357</f>
        <v>0</v>
      </c>
      <c r="EZS1357" s="84">
        <f>EZP1357-EZQ1357</f>
        <v>1000000</v>
      </c>
      <c r="EZT1357" s="84">
        <v>2000000</v>
      </c>
      <c r="EZU1357" s="84">
        <v>0</v>
      </c>
      <c r="EZV1357" s="84">
        <f>EZU1357/EZT1357</f>
        <v>0</v>
      </c>
      <c r="EZW1357" s="84">
        <f>EZT1357-EZU1357</f>
        <v>2000000</v>
      </c>
      <c r="EZX1357" s="84">
        <f>EZT1357+EZP1357</f>
        <v>3000000</v>
      </c>
      <c r="FAC1357" s="84" t="s">
        <v>5404</v>
      </c>
      <c r="FAD1357" s="84">
        <v>454</v>
      </c>
      <c r="FAE1357" s="84" t="s">
        <v>3803</v>
      </c>
      <c r="FAF1357" s="84">
        <v>1000000</v>
      </c>
      <c r="FAH1357" s="84">
        <f>FAG1357/FAF1357</f>
        <v>0</v>
      </c>
      <c r="FAI1357" s="84">
        <f>FAF1357-FAG1357</f>
        <v>1000000</v>
      </c>
      <c r="FAJ1357" s="84">
        <v>2000000</v>
      </c>
      <c r="FAK1357" s="84">
        <v>0</v>
      </c>
      <c r="FAL1357" s="84">
        <f>FAK1357/FAJ1357</f>
        <v>0</v>
      </c>
      <c r="FAM1357" s="84">
        <f>FAJ1357-FAK1357</f>
        <v>2000000</v>
      </c>
      <c r="FAN1357" s="84">
        <f>FAJ1357+FAF1357</f>
        <v>3000000</v>
      </c>
      <c r="FAS1357" s="84" t="s">
        <v>5404</v>
      </c>
      <c r="FAT1357" s="84">
        <v>454</v>
      </c>
      <c r="FAU1357" s="84" t="s">
        <v>3803</v>
      </c>
      <c r="FAV1357" s="84">
        <v>1000000</v>
      </c>
      <c r="FAX1357" s="84">
        <f>FAW1357/FAV1357</f>
        <v>0</v>
      </c>
      <c r="FAY1357" s="84">
        <f>FAV1357-FAW1357</f>
        <v>1000000</v>
      </c>
      <c r="FAZ1357" s="84">
        <v>2000000</v>
      </c>
      <c r="FBA1357" s="84">
        <v>0</v>
      </c>
      <c r="FBB1357" s="84">
        <f>FBA1357/FAZ1357</f>
        <v>0</v>
      </c>
      <c r="FBC1357" s="84">
        <f>FAZ1357-FBA1357</f>
        <v>2000000</v>
      </c>
      <c r="FBD1357" s="84">
        <f>FAZ1357+FAV1357</f>
        <v>3000000</v>
      </c>
      <c r="FBI1357" s="84" t="s">
        <v>5404</v>
      </c>
      <c r="FBJ1357" s="84">
        <v>454</v>
      </c>
      <c r="FBK1357" s="84" t="s">
        <v>3803</v>
      </c>
      <c r="FBL1357" s="84">
        <v>1000000</v>
      </c>
      <c r="FBN1357" s="84">
        <f>FBM1357/FBL1357</f>
        <v>0</v>
      </c>
      <c r="FBO1357" s="84">
        <f>FBL1357-FBM1357</f>
        <v>1000000</v>
      </c>
      <c r="FBP1357" s="84">
        <v>2000000</v>
      </c>
      <c r="FBQ1357" s="84">
        <v>0</v>
      </c>
      <c r="FBR1357" s="84">
        <f>FBQ1357/FBP1357</f>
        <v>0</v>
      </c>
      <c r="FBS1357" s="84">
        <f>FBP1357-FBQ1357</f>
        <v>2000000</v>
      </c>
      <c r="FBT1357" s="84">
        <f>FBP1357+FBL1357</f>
        <v>3000000</v>
      </c>
      <c r="FBY1357" s="84" t="s">
        <v>5404</v>
      </c>
      <c r="FBZ1357" s="84">
        <v>454</v>
      </c>
      <c r="FCA1357" s="84" t="s">
        <v>3803</v>
      </c>
      <c r="FCB1357" s="84">
        <v>1000000</v>
      </c>
      <c r="FCD1357" s="84">
        <f>FCC1357/FCB1357</f>
        <v>0</v>
      </c>
      <c r="FCE1357" s="84">
        <f>FCB1357-FCC1357</f>
        <v>1000000</v>
      </c>
      <c r="FCF1357" s="84">
        <v>2000000</v>
      </c>
      <c r="FCG1357" s="84">
        <v>0</v>
      </c>
      <c r="FCH1357" s="84">
        <f>FCG1357/FCF1357</f>
        <v>0</v>
      </c>
      <c r="FCI1357" s="84">
        <f>FCF1357-FCG1357</f>
        <v>2000000</v>
      </c>
      <c r="FCJ1357" s="84">
        <f>FCF1357+FCB1357</f>
        <v>3000000</v>
      </c>
      <c r="FCO1357" s="84" t="s">
        <v>5404</v>
      </c>
      <c r="FCP1357" s="84">
        <v>454</v>
      </c>
      <c r="FCQ1357" s="84" t="s">
        <v>3803</v>
      </c>
      <c r="FCR1357" s="84">
        <v>1000000</v>
      </c>
      <c r="FCT1357" s="84">
        <f>FCS1357/FCR1357</f>
        <v>0</v>
      </c>
      <c r="FCU1357" s="84">
        <f>FCR1357-FCS1357</f>
        <v>1000000</v>
      </c>
      <c r="FCV1357" s="84">
        <v>2000000</v>
      </c>
      <c r="FCW1357" s="84">
        <v>0</v>
      </c>
      <c r="FCX1357" s="84">
        <f>FCW1357/FCV1357</f>
        <v>0</v>
      </c>
      <c r="FCY1357" s="84">
        <f>FCV1357-FCW1357</f>
        <v>2000000</v>
      </c>
      <c r="FCZ1357" s="84">
        <f>FCV1357+FCR1357</f>
        <v>3000000</v>
      </c>
      <c r="FDE1357" s="84" t="s">
        <v>5404</v>
      </c>
      <c r="FDF1357" s="84">
        <v>454</v>
      </c>
      <c r="FDG1357" s="84" t="s">
        <v>3803</v>
      </c>
      <c r="FDH1357" s="84">
        <v>1000000</v>
      </c>
      <c r="FDJ1357" s="84">
        <f>FDI1357/FDH1357</f>
        <v>0</v>
      </c>
      <c r="FDK1357" s="84">
        <f>FDH1357-FDI1357</f>
        <v>1000000</v>
      </c>
      <c r="FDL1357" s="84">
        <v>2000000</v>
      </c>
      <c r="FDM1357" s="84">
        <v>0</v>
      </c>
      <c r="FDN1357" s="84">
        <f>FDM1357/FDL1357</f>
        <v>0</v>
      </c>
      <c r="FDO1357" s="84">
        <f>FDL1357-FDM1357</f>
        <v>2000000</v>
      </c>
      <c r="FDP1357" s="84">
        <f>FDL1357+FDH1357</f>
        <v>3000000</v>
      </c>
      <c r="FDU1357" s="84" t="s">
        <v>5404</v>
      </c>
      <c r="FDV1357" s="84">
        <v>454</v>
      </c>
      <c r="FDW1357" s="84" t="s">
        <v>3803</v>
      </c>
      <c r="FDX1357" s="84">
        <v>1000000</v>
      </c>
      <c r="FDZ1357" s="84">
        <f>FDY1357/FDX1357</f>
        <v>0</v>
      </c>
      <c r="FEA1357" s="84">
        <f>FDX1357-FDY1357</f>
        <v>1000000</v>
      </c>
      <c r="FEB1357" s="84">
        <v>2000000</v>
      </c>
      <c r="FEC1357" s="84">
        <v>0</v>
      </c>
      <c r="FED1357" s="84">
        <f>FEC1357/FEB1357</f>
        <v>0</v>
      </c>
      <c r="FEE1357" s="84">
        <f>FEB1357-FEC1357</f>
        <v>2000000</v>
      </c>
      <c r="FEF1357" s="84">
        <f>FEB1357+FDX1357</f>
        <v>3000000</v>
      </c>
      <c r="FEK1357" s="84" t="s">
        <v>5404</v>
      </c>
      <c r="FEL1357" s="84">
        <v>454</v>
      </c>
      <c r="FEM1357" s="84" t="s">
        <v>3803</v>
      </c>
      <c r="FEN1357" s="84">
        <v>1000000</v>
      </c>
      <c r="FEP1357" s="84">
        <f>FEO1357/FEN1357</f>
        <v>0</v>
      </c>
      <c r="FEQ1357" s="84">
        <f>FEN1357-FEO1357</f>
        <v>1000000</v>
      </c>
      <c r="FER1357" s="84">
        <v>2000000</v>
      </c>
      <c r="FES1357" s="84">
        <v>0</v>
      </c>
      <c r="FET1357" s="84">
        <f>FES1357/FER1357</f>
        <v>0</v>
      </c>
      <c r="FEU1357" s="84">
        <f>FER1357-FES1357</f>
        <v>2000000</v>
      </c>
      <c r="FEV1357" s="84">
        <f>FER1357+FEN1357</f>
        <v>3000000</v>
      </c>
      <c r="FFA1357" s="84" t="s">
        <v>5404</v>
      </c>
      <c r="FFB1357" s="84">
        <v>454</v>
      </c>
      <c r="FFC1357" s="84" t="s">
        <v>3803</v>
      </c>
      <c r="FFD1357" s="84">
        <v>1000000</v>
      </c>
      <c r="FFF1357" s="84">
        <f>FFE1357/FFD1357</f>
        <v>0</v>
      </c>
      <c r="FFG1357" s="84">
        <f>FFD1357-FFE1357</f>
        <v>1000000</v>
      </c>
      <c r="FFH1357" s="84">
        <v>2000000</v>
      </c>
      <c r="FFI1357" s="84">
        <v>0</v>
      </c>
      <c r="FFJ1357" s="84">
        <f>FFI1357/FFH1357</f>
        <v>0</v>
      </c>
      <c r="FFK1357" s="84">
        <f>FFH1357-FFI1357</f>
        <v>2000000</v>
      </c>
      <c r="FFL1357" s="84">
        <f>FFH1357+FFD1357</f>
        <v>3000000</v>
      </c>
      <c r="FFQ1357" s="84" t="s">
        <v>5404</v>
      </c>
      <c r="FFR1357" s="84">
        <v>454</v>
      </c>
      <c r="FFS1357" s="84" t="s">
        <v>3803</v>
      </c>
      <c r="FFT1357" s="84">
        <v>1000000</v>
      </c>
      <c r="FFV1357" s="84">
        <f>FFU1357/FFT1357</f>
        <v>0</v>
      </c>
      <c r="FFW1357" s="84">
        <f>FFT1357-FFU1357</f>
        <v>1000000</v>
      </c>
      <c r="FFX1357" s="84">
        <v>2000000</v>
      </c>
      <c r="FFY1357" s="84">
        <v>0</v>
      </c>
      <c r="FFZ1357" s="84">
        <f>FFY1357/FFX1357</f>
        <v>0</v>
      </c>
      <c r="FGA1357" s="84">
        <f>FFX1357-FFY1357</f>
        <v>2000000</v>
      </c>
      <c r="FGB1357" s="84">
        <f>FFX1357+FFT1357</f>
        <v>3000000</v>
      </c>
      <c r="FGG1357" s="84" t="s">
        <v>5404</v>
      </c>
      <c r="FGH1357" s="84">
        <v>454</v>
      </c>
      <c r="FGI1357" s="84" t="s">
        <v>3803</v>
      </c>
      <c r="FGJ1357" s="84">
        <v>1000000</v>
      </c>
      <c r="FGL1357" s="84">
        <f>FGK1357/FGJ1357</f>
        <v>0</v>
      </c>
      <c r="FGM1357" s="84">
        <f>FGJ1357-FGK1357</f>
        <v>1000000</v>
      </c>
      <c r="FGN1357" s="84">
        <v>2000000</v>
      </c>
      <c r="FGO1357" s="84">
        <v>0</v>
      </c>
      <c r="FGP1357" s="84">
        <f>FGO1357/FGN1357</f>
        <v>0</v>
      </c>
      <c r="FGQ1357" s="84">
        <f>FGN1357-FGO1357</f>
        <v>2000000</v>
      </c>
      <c r="FGR1357" s="84">
        <f>FGN1357+FGJ1357</f>
        <v>3000000</v>
      </c>
      <c r="FGW1357" s="84" t="s">
        <v>5404</v>
      </c>
      <c r="FGX1357" s="84">
        <v>454</v>
      </c>
      <c r="FGY1357" s="84" t="s">
        <v>3803</v>
      </c>
      <c r="FGZ1357" s="84">
        <v>1000000</v>
      </c>
      <c r="FHB1357" s="84">
        <f>FHA1357/FGZ1357</f>
        <v>0</v>
      </c>
      <c r="FHC1357" s="84">
        <f>FGZ1357-FHA1357</f>
        <v>1000000</v>
      </c>
      <c r="FHD1357" s="84">
        <v>2000000</v>
      </c>
      <c r="FHE1357" s="84">
        <v>0</v>
      </c>
      <c r="FHF1357" s="84">
        <f>FHE1357/FHD1357</f>
        <v>0</v>
      </c>
      <c r="FHG1357" s="84">
        <f>FHD1357-FHE1357</f>
        <v>2000000</v>
      </c>
      <c r="FHH1357" s="84">
        <f>FHD1357+FGZ1357</f>
        <v>3000000</v>
      </c>
      <c r="FHM1357" s="84" t="s">
        <v>5404</v>
      </c>
      <c r="FHN1357" s="84">
        <v>454</v>
      </c>
      <c r="FHO1357" s="84" t="s">
        <v>3803</v>
      </c>
      <c r="FHP1357" s="84">
        <v>1000000</v>
      </c>
      <c r="FHR1357" s="84">
        <f>FHQ1357/FHP1357</f>
        <v>0</v>
      </c>
      <c r="FHS1357" s="84">
        <f>FHP1357-FHQ1357</f>
        <v>1000000</v>
      </c>
      <c r="FHT1357" s="84">
        <v>2000000</v>
      </c>
      <c r="FHU1357" s="84">
        <v>0</v>
      </c>
      <c r="FHV1357" s="84">
        <f>FHU1357/FHT1357</f>
        <v>0</v>
      </c>
      <c r="FHW1357" s="84">
        <f>FHT1357-FHU1357</f>
        <v>2000000</v>
      </c>
      <c r="FHX1357" s="84">
        <f>FHT1357+FHP1357</f>
        <v>3000000</v>
      </c>
      <c r="FIC1357" s="84" t="s">
        <v>5404</v>
      </c>
      <c r="FID1357" s="84">
        <v>454</v>
      </c>
      <c r="FIE1357" s="84" t="s">
        <v>3803</v>
      </c>
      <c r="FIF1357" s="84">
        <v>1000000</v>
      </c>
      <c r="FIH1357" s="84">
        <f>FIG1357/FIF1357</f>
        <v>0</v>
      </c>
      <c r="FII1357" s="84">
        <f>FIF1357-FIG1357</f>
        <v>1000000</v>
      </c>
      <c r="FIJ1357" s="84">
        <v>2000000</v>
      </c>
      <c r="FIK1357" s="84">
        <v>0</v>
      </c>
      <c r="FIL1357" s="84">
        <f>FIK1357/FIJ1357</f>
        <v>0</v>
      </c>
      <c r="FIM1357" s="84">
        <f>FIJ1357-FIK1357</f>
        <v>2000000</v>
      </c>
      <c r="FIN1357" s="84">
        <f>FIJ1357+FIF1357</f>
        <v>3000000</v>
      </c>
      <c r="FIS1357" s="84" t="s">
        <v>5404</v>
      </c>
      <c r="FIT1357" s="84">
        <v>454</v>
      </c>
      <c r="FIU1357" s="84" t="s">
        <v>3803</v>
      </c>
      <c r="FIV1357" s="84">
        <v>1000000</v>
      </c>
      <c r="FIX1357" s="84">
        <f>FIW1357/FIV1357</f>
        <v>0</v>
      </c>
      <c r="FIY1357" s="84">
        <f>FIV1357-FIW1357</f>
        <v>1000000</v>
      </c>
      <c r="FIZ1357" s="84">
        <v>2000000</v>
      </c>
      <c r="FJA1357" s="84">
        <v>0</v>
      </c>
      <c r="FJB1357" s="84">
        <f>FJA1357/FIZ1357</f>
        <v>0</v>
      </c>
      <c r="FJC1357" s="84">
        <f>FIZ1357-FJA1357</f>
        <v>2000000</v>
      </c>
      <c r="FJD1357" s="84">
        <f>FIZ1357+FIV1357</f>
        <v>3000000</v>
      </c>
      <c r="FJI1357" s="84" t="s">
        <v>5404</v>
      </c>
      <c r="FJJ1357" s="84">
        <v>454</v>
      </c>
      <c r="FJK1357" s="84" t="s">
        <v>3803</v>
      </c>
      <c r="FJL1357" s="84">
        <v>1000000</v>
      </c>
      <c r="FJN1357" s="84">
        <f>FJM1357/FJL1357</f>
        <v>0</v>
      </c>
      <c r="FJO1357" s="84">
        <f>FJL1357-FJM1357</f>
        <v>1000000</v>
      </c>
      <c r="FJP1357" s="84">
        <v>2000000</v>
      </c>
      <c r="FJQ1357" s="84">
        <v>0</v>
      </c>
      <c r="FJR1357" s="84">
        <f>FJQ1357/FJP1357</f>
        <v>0</v>
      </c>
      <c r="FJS1357" s="84">
        <f>FJP1357-FJQ1357</f>
        <v>2000000</v>
      </c>
      <c r="FJT1357" s="84">
        <f>FJP1357+FJL1357</f>
        <v>3000000</v>
      </c>
      <c r="FJY1357" s="84" t="s">
        <v>5404</v>
      </c>
      <c r="FJZ1357" s="84">
        <v>454</v>
      </c>
      <c r="FKA1357" s="84" t="s">
        <v>3803</v>
      </c>
      <c r="FKB1357" s="84">
        <v>1000000</v>
      </c>
      <c r="FKD1357" s="84">
        <f>FKC1357/FKB1357</f>
        <v>0</v>
      </c>
      <c r="FKE1357" s="84">
        <f>FKB1357-FKC1357</f>
        <v>1000000</v>
      </c>
      <c r="FKF1357" s="84">
        <v>2000000</v>
      </c>
      <c r="FKG1357" s="84">
        <v>0</v>
      </c>
      <c r="FKH1357" s="84">
        <f>FKG1357/FKF1357</f>
        <v>0</v>
      </c>
      <c r="FKI1357" s="84">
        <f>FKF1357-FKG1357</f>
        <v>2000000</v>
      </c>
      <c r="FKJ1357" s="84">
        <f>FKF1357+FKB1357</f>
        <v>3000000</v>
      </c>
      <c r="FKO1357" s="84" t="s">
        <v>5404</v>
      </c>
      <c r="FKP1357" s="84">
        <v>454</v>
      </c>
      <c r="FKQ1357" s="84" t="s">
        <v>3803</v>
      </c>
      <c r="FKR1357" s="84">
        <v>1000000</v>
      </c>
      <c r="FKT1357" s="84">
        <f>FKS1357/FKR1357</f>
        <v>0</v>
      </c>
      <c r="FKU1357" s="84">
        <f>FKR1357-FKS1357</f>
        <v>1000000</v>
      </c>
      <c r="FKV1357" s="84">
        <v>2000000</v>
      </c>
      <c r="FKW1357" s="84">
        <v>0</v>
      </c>
      <c r="FKX1357" s="84">
        <f>FKW1357/FKV1357</f>
        <v>0</v>
      </c>
      <c r="FKY1357" s="84">
        <f>FKV1357-FKW1357</f>
        <v>2000000</v>
      </c>
      <c r="FKZ1357" s="84">
        <f>FKV1357+FKR1357</f>
        <v>3000000</v>
      </c>
      <c r="FLE1357" s="84" t="s">
        <v>5404</v>
      </c>
      <c r="FLF1357" s="84">
        <v>454</v>
      </c>
      <c r="FLG1357" s="84" t="s">
        <v>3803</v>
      </c>
      <c r="FLH1357" s="84">
        <v>1000000</v>
      </c>
      <c r="FLJ1357" s="84">
        <f>FLI1357/FLH1357</f>
        <v>0</v>
      </c>
      <c r="FLK1357" s="84">
        <f>FLH1357-FLI1357</f>
        <v>1000000</v>
      </c>
      <c r="FLL1357" s="84">
        <v>2000000</v>
      </c>
      <c r="FLM1357" s="84">
        <v>0</v>
      </c>
      <c r="FLN1357" s="84">
        <f>FLM1357/FLL1357</f>
        <v>0</v>
      </c>
      <c r="FLO1357" s="84">
        <f>FLL1357-FLM1357</f>
        <v>2000000</v>
      </c>
      <c r="FLP1357" s="84">
        <f>FLL1357+FLH1357</f>
        <v>3000000</v>
      </c>
      <c r="FLU1357" s="84" t="s">
        <v>5404</v>
      </c>
      <c r="FLV1357" s="84">
        <v>454</v>
      </c>
      <c r="FLW1357" s="84" t="s">
        <v>3803</v>
      </c>
      <c r="FLX1357" s="84">
        <v>1000000</v>
      </c>
      <c r="FLZ1357" s="84">
        <f>FLY1357/FLX1357</f>
        <v>0</v>
      </c>
      <c r="FMA1357" s="84">
        <f>FLX1357-FLY1357</f>
        <v>1000000</v>
      </c>
      <c r="FMB1357" s="84">
        <v>2000000</v>
      </c>
      <c r="FMC1357" s="84">
        <v>0</v>
      </c>
      <c r="FMD1357" s="84">
        <f>FMC1357/FMB1357</f>
        <v>0</v>
      </c>
      <c r="FME1357" s="84">
        <f>FMB1357-FMC1357</f>
        <v>2000000</v>
      </c>
      <c r="FMF1357" s="84">
        <f>FMB1357+FLX1357</f>
        <v>3000000</v>
      </c>
      <c r="FMK1357" s="84" t="s">
        <v>5404</v>
      </c>
      <c r="FML1357" s="84">
        <v>454</v>
      </c>
      <c r="FMM1357" s="84" t="s">
        <v>3803</v>
      </c>
      <c r="FMN1357" s="84">
        <v>1000000</v>
      </c>
      <c r="FMP1357" s="84">
        <f>FMO1357/FMN1357</f>
        <v>0</v>
      </c>
      <c r="FMQ1357" s="84">
        <f>FMN1357-FMO1357</f>
        <v>1000000</v>
      </c>
      <c r="FMR1357" s="84">
        <v>2000000</v>
      </c>
      <c r="FMS1357" s="84">
        <v>0</v>
      </c>
      <c r="FMT1357" s="84">
        <f>FMS1357/FMR1357</f>
        <v>0</v>
      </c>
      <c r="FMU1357" s="84">
        <f>FMR1357-FMS1357</f>
        <v>2000000</v>
      </c>
      <c r="FMV1357" s="84">
        <f>FMR1357+FMN1357</f>
        <v>3000000</v>
      </c>
      <c r="FNA1357" s="84" t="s">
        <v>5404</v>
      </c>
      <c r="FNB1357" s="84">
        <v>454</v>
      </c>
      <c r="FNC1357" s="84" t="s">
        <v>3803</v>
      </c>
      <c r="FND1357" s="84">
        <v>1000000</v>
      </c>
      <c r="FNF1357" s="84">
        <f>FNE1357/FND1357</f>
        <v>0</v>
      </c>
      <c r="FNG1357" s="84">
        <f>FND1357-FNE1357</f>
        <v>1000000</v>
      </c>
      <c r="FNH1357" s="84">
        <v>2000000</v>
      </c>
      <c r="FNI1357" s="84">
        <v>0</v>
      </c>
      <c r="FNJ1357" s="84">
        <f>FNI1357/FNH1357</f>
        <v>0</v>
      </c>
      <c r="FNK1357" s="84">
        <f>FNH1357-FNI1357</f>
        <v>2000000</v>
      </c>
      <c r="FNL1357" s="84">
        <f>FNH1357+FND1357</f>
        <v>3000000</v>
      </c>
      <c r="FNQ1357" s="84" t="s">
        <v>5404</v>
      </c>
      <c r="FNR1357" s="84">
        <v>454</v>
      </c>
      <c r="FNS1357" s="84" t="s">
        <v>3803</v>
      </c>
      <c r="FNT1357" s="84">
        <v>1000000</v>
      </c>
      <c r="FNV1357" s="84">
        <f>FNU1357/FNT1357</f>
        <v>0</v>
      </c>
      <c r="FNW1357" s="84">
        <f>FNT1357-FNU1357</f>
        <v>1000000</v>
      </c>
      <c r="FNX1357" s="84">
        <v>2000000</v>
      </c>
      <c r="FNY1357" s="84">
        <v>0</v>
      </c>
      <c r="FNZ1357" s="84">
        <f>FNY1357/FNX1357</f>
        <v>0</v>
      </c>
      <c r="FOA1357" s="84">
        <f>FNX1357-FNY1357</f>
        <v>2000000</v>
      </c>
      <c r="FOB1357" s="84">
        <f>FNX1357+FNT1357</f>
        <v>3000000</v>
      </c>
      <c r="FOG1357" s="84" t="s">
        <v>5404</v>
      </c>
      <c r="FOH1357" s="84">
        <v>454</v>
      </c>
      <c r="FOI1357" s="84" t="s">
        <v>3803</v>
      </c>
      <c r="FOJ1357" s="84">
        <v>1000000</v>
      </c>
      <c r="FOL1357" s="84">
        <f>FOK1357/FOJ1357</f>
        <v>0</v>
      </c>
      <c r="FOM1357" s="84">
        <f>FOJ1357-FOK1357</f>
        <v>1000000</v>
      </c>
      <c r="FON1357" s="84">
        <v>2000000</v>
      </c>
      <c r="FOO1357" s="84">
        <v>0</v>
      </c>
      <c r="FOP1357" s="84">
        <f>FOO1357/FON1357</f>
        <v>0</v>
      </c>
      <c r="FOQ1357" s="84">
        <f>FON1357-FOO1357</f>
        <v>2000000</v>
      </c>
      <c r="FOR1357" s="84">
        <f>FON1357+FOJ1357</f>
        <v>3000000</v>
      </c>
      <c r="FOW1357" s="84" t="s">
        <v>5404</v>
      </c>
      <c r="FOX1357" s="84">
        <v>454</v>
      </c>
      <c r="FOY1357" s="84" t="s">
        <v>3803</v>
      </c>
      <c r="FOZ1357" s="84">
        <v>1000000</v>
      </c>
      <c r="FPB1357" s="84">
        <f>FPA1357/FOZ1357</f>
        <v>0</v>
      </c>
      <c r="FPC1357" s="84">
        <f>FOZ1357-FPA1357</f>
        <v>1000000</v>
      </c>
      <c r="FPD1357" s="84">
        <v>2000000</v>
      </c>
      <c r="FPE1357" s="84">
        <v>0</v>
      </c>
      <c r="FPF1357" s="84">
        <f>FPE1357/FPD1357</f>
        <v>0</v>
      </c>
      <c r="FPG1357" s="84">
        <f>FPD1357-FPE1357</f>
        <v>2000000</v>
      </c>
      <c r="FPH1357" s="84">
        <f>FPD1357+FOZ1357</f>
        <v>3000000</v>
      </c>
      <c r="FPM1357" s="84" t="s">
        <v>5404</v>
      </c>
      <c r="FPN1357" s="84">
        <v>454</v>
      </c>
      <c r="FPO1357" s="84" t="s">
        <v>3803</v>
      </c>
      <c r="FPP1357" s="84">
        <v>1000000</v>
      </c>
      <c r="FPR1357" s="84">
        <f>FPQ1357/FPP1357</f>
        <v>0</v>
      </c>
      <c r="FPS1357" s="84">
        <f>FPP1357-FPQ1357</f>
        <v>1000000</v>
      </c>
      <c r="FPT1357" s="84">
        <v>2000000</v>
      </c>
      <c r="FPU1357" s="84">
        <v>0</v>
      </c>
      <c r="FPV1357" s="84">
        <f>FPU1357/FPT1357</f>
        <v>0</v>
      </c>
      <c r="FPW1357" s="84">
        <f>FPT1357-FPU1357</f>
        <v>2000000</v>
      </c>
      <c r="FPX1357" s="84">
        <f>FPT1357+FPP1357</f>
        <v>3000000</v>
      </c>
      <c r="FQC1357" s="84" t="s">
        <v>5404</v>
      </c>
      <c r="FQD1357" s="84">
        <v>454</v>
      </c>
      <c r="FQE1357" s="84" t="s">
        <v>3803</v>
      </c>
      <c r="FQF1357" s="84">
        <v>1000000</v>
      </c>
      <c r="FQH1357" s="84">
        <f>FQG1357/FQF1357</f>
        <v>0</v>
      </c>
      <c r="FQI1357" s="84">
        <f>FQF1357-FQG1357</f>
        <v>1000000</v>
      </c>
      <c r="FQJ1357" s="84">
        <v>2000000</v>
      </c>
      <c r="FQK1357" s="84">
        <v>0</v>
      </c>
      <c r="FQL1357" s="84">
        <f>FQK1357/FQJ1357</f>
        <v>0</v>
      </c>
      <c r="FQM1357" s="84">
        <f>FQJ1357-FQK1357</f>
        <v>2000000</v>
      </c>
      <c r="FQN1357" s="84">
        <f>FQJ1357+FQF1357</f>
        <v>3000000</v>
      </c>
      <c r="FQS1357" s="84" t="s">
        <v>5404</v>
      </c>
      <c r="FQT1357" s="84">
        <v>454</v>
      </c>
      <c r="FQU1357" s="84" t="s">
        <v>3803</v>
      </c>
      <c r="FQV1357" s="84">
        <v>1000000</v>
      </c>
      <c r="FQX1357" s="84">
        <f>FQW1357/FQV1357</f>
        <v>0</v>
      </c>
      <c r="FQY1357" s="84">
        <f>FQV1357-FQW1357</f>
        <v>1000000</v>
      </c>
      <c r="FQZ1357" s="84">
        <v>2000000</v>
      </c>
      <c r="FRA1357" s="84">
        <v>0</v>
      </c>
      <c r="FRB1357" s="84">
        <f>FRA1357/FQZ1357</f>
        <v>0</v>
      </c>
      <c r="FRC1357" s="84">
        <f>FQZ1357-FRA1357</f>
        <v>2000000</v>
      </c>
      <c r="FRD1357" s="84">
        <f>FQZ1357+FQV1357</f>
        <v>3000000</v>
      </c>
      <c r="FRI1357" s="84" t="s">
        <v>5404</v>
      </c>
      <c r="FRJ1357" s="84">
        <v>454</v>
      </c>
      <c r="FRK1357" s="84" t="s">
        <v>3803</v>
      </c>
      <c r="FRL1357" s="84">
        <v>1000000</v>
      </c>
      <c r="FRN1357" s="84">
        <f>FRM1357/FRL1357</f>
        <v>0</v>
      </c>
      <c r="FRO1357" s="84">
        <f>FRL1357-FRM1357</f>
        <v>1000000</v>
      </c>
      <c r="FRP1357" s="84">
        <v>2000000</v>
      </c>
      <c r="FRQ1357" s="84">
        <v>0</v>
      </c>
      <c r="FRR1357" s="84">
        <f>FRQ1357/FRP1357</f>
        <v>0</v>
      </c>
      <c r="FRS1357" s="84">
        <f>FRP1357-FRQ1357</f>
        <v>2000000</v>
      </c>
      <c r="FRT1357" s="84">
        <f>FRP1357+FRL1357</f>
        <v>3000000</v>
      </c>
      <c r="FRY1357" s="84" t="s">
        <v>5404</v>
      </c>
      <c r="FRZ1357" s="84">
        <v>454</v>
      </c>
      <c r="FSA1357" s="84" t="s">
        <v>3803</v>
      </c>
      <c r="FSB1357" s="84">
        <v>1000000</v>
      </c>
      <c r="FSD1357" s="84">
        <f>FSC1357/FSB1357</f>
        <v>0</v>
      </c>
      <c r="FSE1357" s="84">
        <f>FSB1357-FSC1357</f>
        <v>1000000</v>
      </c>
      <c r="FSF1357" s="84">
        <v>2000000</v>
      </c>
      <c r="FSG1357" s="84">
        <v>0</v>
      </c>
      <c r="FSH1357" s="84">
        <f>FSG1357/FSF1357</f>
        <v>0</v>
      </c>
      <c r="FSI1357" s="84">
        <f>FSF1357-FSG1357</f>
        <v>2000000</v>
      </c>
      <c r="FSJ1357" s="84">
        <f>FSF1357+FSB1357</f>
        <v>3000000</v>
      </c>
      <c r="FSO1357" s="84" t="s">
        <v>5404</v>
      </c>
      <c r="FSP1357" s="84">
        <v>454</v>
      </c>
      <c r="FSQ1357" s="84" t="s">
        <v>3803</v>
      </c>
      <c r="FSR1357" s="84">
        <v>1000000</v>
      </c>
      <c r="FST1357" s="84">
        <f>FSS1357/FSR1357</f>
        <v>0</v>
      </c>
      <c r="FSU1357" s="84">
        <f>FSR1357-FSS1357</f>
        <v>1000000</v>
      </c>
      <c r="FSV1357" s="84">
        <v>2000000</v>
      </c>
      <c r="FSW1357" s="84">
        <v>0</v>
      </c>
      <c r="FSX1357" s="84">
        <f>FSW1357/FSV1357</f>
        <v>0</v>
      </c>
      <c r="FSY1357" s="84">
        <f>FSV1357-FSW1357</f>
        <v>2000000</v>
      </c>
      <c r="FSZ1357" s="84">
        <f>FSV1357+FSR1357</f>
        <v>3000000</v>
      </c>
      <c r="FTE1357" s="84" t="s">
        <v>5404</v>
      </c>
      <c r="FTF1357" s="84">
        <v>454</v>
      </c>
      <c r="FTG1357" s="84" t="s">
        <v>3803</v>
      </c>
      <c r="FTH1357" s="84">
        <v>1000000</v>
      </c>
      <c r="FTJ1357" s="84">
        <f>FTI1357/FTH1357</f>
        <v>0</v>
      </c>
      <c r="FTK1357" s="84">
        <f>FTH1357-FTI1357</f>
        <v>1000000</v>
      </c>
      <c r="FTL1357" s="84">
        <v>2000000</v>
      </c>
      <c r="FTM1357" s="84">
        <v>0</v>
      </c>
      <c r="FTN1357" s="84">
        <f>FTM1357/FTL1357</f>
        <v>0</v>
      </c>
      <c r="FTO1357" s="84">
        <f>FTL1357-FTM1357</f>
        <v>2000000</v>
      </c>
      <c r="FTP1357" s="84">
        <f>FTL1357+FTH1357</f>
        <v>3000000</v>
      </c>
      <c r="FTU1357" s="84" t="s">
        <v>5404</v>
      </c>
      <c r="FTV1357" s="84">
        <v>454</v>
      </c>
      <c r="FTW1357" s="84" t="s">
        <v>3803</v>
      </c>
      <c r="FTX1357" s="84">
        <v>1000000</v>
      </c>
      <c r="FTZ1357" s="84">
        <f>FTY1357/FTX1357</f>
        <v>0</v>
      </c>
      <c r="FUA1357" s="84">
        <f>FTX1357-FTY1357</f>
        <v>1000000</v>
      </c>
      <c r="FUB1357" s="84">
        <v>2000000</v>
      </c>
      <c r="FUC1357" s="84">
        <v>0</v>
      </c>
      <c r="FUD1357" s="84">
        <f>FUC1357/FUB1357</f>
        <v>0</v>
      </c>
      <c r="FUE1357" s="84">
        <f>FUB1357-FUC1357</f>
        <v>2000000</v>
      </c>
      <c r="FUF1357" s="84">
        <f>FUB1357+FTX1357</f>
        <v>3000000</v>
      </c>
      <c r="FUK1357" s="84" t="s">
        <v>5404</v>
      </c>
      <c r="FUL1357" s="84">
        <v>454</v>
      </c>
      <c r="FUM1357" s="84" t="s">
        <v>3803</v>
      </c>
      <c r="FUN1357" s="84">
        <v>1000000</v>
      </c>
      <c r="FUP1357" s="84">
        <f>FUO1357/FUN1357</f>
        <v>0</v>
      </c>
      <c r="FUQ1357" s="84">
        <f>FUN1357-FUO1357</f>
        <v>1000000</v>
      </c>
      <c r="FUR1357" s="84">
        <v>2000000</v>
      </c>
      <c r="FUS1357" s="84">
        <v>0</v>
      </c>
      <c r="FUT1357" s="84">
        <f>FUS1357/FUR1357</f>
        <v>0</v>
      </c>
      <c r="FUU1357" s="84">
        <f>FUR1357-FUS1357</f>
        <v>2000000</v>
      </c>
      <c r="FUV1357" s="84">
        <f>FUR1357+FUN1357</f>
        <v>3000000</v>
      </c>
      <c r="FVA1357" s="84" t="s">
        <v>5404</v>
      </c>
      <c r="FVB1357" s="84">
        <v>454</v>
      </c>
      <c r="FVC1357" s="84" t="s">
        <v>3803</v>
      </c>
      <c r="FVD1357" s="84">
        <v>1000000</v>
      </c>
      <c r="FVF1357" s="84">
        <f>FVE1357/FVD1357</f>
        <v>0</v>
      </c>
      <c r="FVG1357" s="84">
        <f>FVD1357-FVE1357</f>
        <v>1000000</v>
      </c>
      <c r="FVH1357" s="84">
        <v>2000000</v>
      </c>
      <c r="FVI1357" s="84">
        <v>0</v>
      </c>
      <c r="FVJ1357" s="84">
        <f>FVI1357/FVH1357</f>
        <v>0</v>
      </c>
      <c r="FVK1357" s="84">
        <f>FVH1357-FVI1357</f>
        <v>2000000</v>
      </c>
      <c r="FVL1357" s="84">
        <f>FVH1357+FVD1357</f>
        <v>3000000</v>
      </c>
      <c r="FVQ1357" s="84" t="s">
        <v>5404</v>
      </c>
      <c r="FVR1357" s="84">
        <v>454</v>
      </c>
      <c r="FVS1357" s="84" t="s">
        <v>3803</v>
      </c>
      <c r="FVT1357" s="84">
        <v>1000000</v>
      </c>
      <c r="FVV1357" s="84">
        <f>FVU1357/FVT1357</f>
        <v>0</v>
      </c>
      <c r="FVW1357" s="84">
        <f>FVT1357-FVU1357</f>
        <v>1000000</v>
      </c>
      <c r="FVX1357" s="84">
        <v>2000000</v>
      </c>
      <c r="FVY1357" s="84">
        <v>0</v>
      </c>
      <c r="FVZ1357" s="84">
        <f>FVY1357/FVX1357</f>
        <v>0</v>
      </c>
      <c r="FWA1357" s="84">
        <f>FVX1357-FVY1357</f>
        <v>2000000</v>
      </c>
      <c r="FWB1357" s="84">
        <f>FVX1357+FVT1357</f>
        <v>3000000</v>
      </c>
      <c r="FWG1357" s="84" t="s">
        <v>5404</v>
      </c>
      <c r="FWH1357" s="84">
        <v>454</v>
      </c>
      <c r="FWI1357" s="84" t="s">
        <v>3803</v>
      </c>
      <c r="FWJ1357" s="84">
        <v>1000000</v>
      </c>
      <c r="FWL1357" s="84">
        <f>FWK1357/FWJ1357</f>
        <v>0</v>
      </c>
      <c r="FWM1357" s="84">
        <f>FWJ1357-FWK1357</f>
        <v>1000000</v>
      </c>
      <c r="FWN1357" s="84">
        <v>2000000</v>
      </c>
      <c r="FWO1357" s="84">
        <v>0</v>
      </c>
      <c r="FWP1357" s="84">
        <f>FWO1357/FWN1357</f>
        <v>0</v>
      </c>
      <c r="FWQ1357" s="84">
        <f>FWN1357-FWO1357</f>
        <v>2000000</v>
      </c>
      <c r="FWR1357" s="84">
        <f>FWN1357+FWJ1357</f>
        <v>3000000</v>
      </c>
      <c r="FWW1357" s="84" t="s">
        <v>5404</v>
      </c>
      <c r="FWX1357" s="84">
        <v>454</v>
      </c>
      <c r="FWY1357" s="84" t="s">
        <v>3803</v>
      </c>
      <c r="FWZ1357" s="84">
        <v>1000000</v>
      </c>
      <c r="FXB1357" s="84">
        <f>FXA1357/FWZ1357</f>
        <v>0</v>
      </c>
      <c r="FXC1357" s="84">
        <f>FWZ1357-FXA1357</f>
        <v>1000000</v>
      </c>
      <c r="FXD1357" s="84">
        <v>2000000</v>
      </c>
      <c r="FXE1357" s="84">
        <v>0</v>
      </c>
      <c r="FXF1357" s="84">
        <f>FXE1357/FXD1357</f>
        <v>0</v>
      </c>
      <c r="FXG1357" s="84">
        <f>FXD1357-FXE1357</f>
        <v>2000000</v>
      </c>
      <c r="FXH1357" s="84">
        <f>FXD1357+FWZ1357</f>
        <v>3000000</v>
      </c>
      <c r="FXM1357" s="84" t="s">
        <v>5404</v>
      </c>
      <c r="FXN1357" s="84">
        <v>454</v>
      </c>
      <c r="FXO1357" s="84" t="s">
        <v>3803</v>
      </c>
      <c r="FXP1357" s="84">
        <v>1000000</v>
      </c>
      <c r="FXR1357" s="84">
        <f>FXQ1357/FXP1357</f>
        <v>0</v>
      </c>
      <c r="FXS1357" s="84">
        <f>FXP1357-FXQ1357</f>
        <v>1000000</v>
      </c>
      <c r="FXT1357" s="84">
        <v>2000000</v>
      </c>
      <c r="FXU1357" s="84">
        <v>0</v>
      </c>
      <c r="FXV1357" s="84">
        <f>FXU1357/FXT1357</f>
        <v>0</v>
      </c>
      <c r="FXW1357" s="84">
        <f>FXT1357-FXU1357</f>
        <v>2000000</v>
      </c>
      <c r="FXX1357" s="84">
        <f>FXT1357+FXP1357</f>
        <v>3000000</v>
      </c>
      <c r="FYC1357" s="84" t="s">
        <v>5404</v>
      </c>
      <c r="FYD1357" s="84">
        <v>454</v>
      </c>
      <c r="FYE1357" s="84" t="s">
        <v>3803</v>
      </c>
      <c r="FYF1357" s="84">
        <v>1000000</v>
      </c>
      <c r="FYH1357" s="84">
        <f>FYG1357/FYF1357</f>
        <v>0</v>
      </c>
      <c r="FYI1357" s="84">
        <f>FYF1357-FYG1357</f>
        <v>1000000</v>
      </c>
      <c r="FYJ1357" s="84">
        <v>2000000</v>
      </c>
      <c r="FYK1357" s="84">
        <v>0</v>
      </c>
      <c r="FYL1357" s="84">
        <f>FYK1357/FYJ1357</f>
        <v>0</v>
      </c>
      <c r="FYM1357" s="84">
        <f>FYJ1357-FYK1357</f>
        <v>2000000</v>
      </c>
      <c r="FYN1357" s="84">
        <f>FYJ1357+FYF1357</f>
        <v>3000000</v>
      </c>
      <c r="FYS1357" s="84" t="s">
        <v>5404</v>
      </c>
      <c r="FYT1357" s="84">
        <v>454</v>
      </c>
      <c r="FYU1357" s="84" t="s">
        <v>3803</v>
      </c>
      <c r="FYV1357" s="84">
        <v>1000000</v>
      </c>
      <c r="FYX1357" s="84">
        <f>FYW1357/FYV1357</f>
        <v>0</v>
      </c>
      <c r="FYY1357" s="84">
        <f>FYV1357-FYW1357</f>
        <v>1000000</v>
      </c>
      <c r="FYZ1357" s="84">
        <v>2000000</v>
      </c>
      <c r="FZA1357" s="84">
        <v>0</v>
      </c>
      <c r="FZB1357" s="84">
        <f>FZA1357/FYZ1357</f>
        <v>0</v>
      </c>
      <c r="FZC1357" s="84">
        <f>FYZ1357-FZA1357</f>
        <v>2000000</v>
      </c>
      <c r="FZD1357" s="84">
        <f>FYZ1357+FYV1357</f>
        <v>3000000</v>
      </c>
      <c r="FZI1357" s="84" t="s">
        <v>5404</v>
      </c>
      <c r="FZJ1357" s="84">
        <v>454</v>
      </c>
      <c r="FZK1357" s="84" t="s">
        <v>3803</v>
      </c>
      <c r="FZL1357" s="84">
        <v>1000000</v>
      </c>
      <c r="FZN1357" s="84">
        <f>FZM1357/FZL1357</f>
        <v>0</v>
      </c>
      <c r="FZO1357" s="84">
        <f>FZL1357-FZM1357</f>
        <v>1000000</v>
      </c>
      <c r="FZP1357" s="84">
        <v>2000000</v>
      </c>
      <c r="FZQ1357" s="84">
        <v>0</v>
      </c>
      <c r="FZR1357" s="84">
        <f>FZQ1357/FZP1357</f>
        <v>0</v>
      </c>
      <c r="FZS1357" s="84">
        <f>FZP1357-FZQ1357</f>
        <v>2000000</v>
      </c>
      <c r="FZT1357" s="84">
        <f>FZP1357+FZL1357</f>
        <v>3000000</v>
      </c>
      <c r="FZY1357" s="84" t="s">
        <v>5404</v>
      </c>
      <c r="FZZ1357" s="84">
        <v>454</v>
      </c>
      <c r="GAA1357" s="84" t="s">
        <v>3803</v>
      </c>
      <c r="GAB1357" s="84">
        <v>1000000</v>
      </c>
      <c r="GAD1357" s="84">
        <f>GAC1357/GAB1357</f>
        <v>0</v>
      </c>
      <c r="GAE1357" s="84">
        <f>GAB1357-GAC1357</f>
        <v>1000000</v>
      </c>
      <c r="GAF1357" s="84">
        <v>2000000</v>
      </c>
      <c r="GAG1357" s="84">
        <v>0</v>
      </c>
      <c r="GAH1357" s="84">
        <f>GAG1357/GAF1357</f>
        <v>0</v>
      </c>
      <c r="GAI1357" s="84">
        <f>GAF1357-GAG1357</f>
        <v>2000000</v>
      </c>
      <c r="GAJ1357" s="84">
        <f>GAF1357+GAB1357</f>
        <v>3000000</v>
      </c>
      <c r="GAO1357" s="84" t="s">
        <v>5404</v>
      </c>
      <c r="GAP1357" s="84">
        <v>454</v>
      </c>
      <c r="GAQ1357" s="84" t="s">
        <v>3803</v>
      </c>
      <c r="GAR1357" s="84">
        <v>1000000</v>
      </c>
      <c r="GAT1357" s="84">
        <f>GAS1357/GAR1357</f>
        <v>0</v>
      </c>
      <c r="GAU1357" s="84">
        <f>GAR1357-GAS1357</f>
        <v>1000000</v>
      </c>
      <c r="GAV1357" s="84">
        <v>2000000</v>
      </c>
      <c r="GAW1357" s="84">
        <v>0</v>
      </c>
      <c r="GAX1357" s="84">
        <f>GAW1357/GAV1357</f>
        <v>0</v>
      </c>
      <c r="GAY1357" s="84">
        <f>GAV1357-GAW1357</f>
        <v>2000000</v>
      </c>
      <c r="GAZ1357" s="84">
        <f>GAV1357+GAR1357</f>
        <v>3000000</v>
      </c>
      <c r="GBE1357" s="84" t="s">
        <v>5404</v>
      </c>
      <c r="GBF1357" s="84">
        <v>454</v>
      </c>
      <c r="GBG1357" s="84" t="s">
        <v>3803</v>
      </c>
      <c r="GBH1357" s="84">
        <v>1000000</v>
      </c>
      <c r="GBJ1357" s="84">
        <f>GBI1357/GBH1357</f>
        <v>0</v>
      </c>
      <c r="GBK1357" s="84">
        <f>GBH1357-GBI1357</f>
        <v>1000000</v>
      </c>
      <c r="GBL1357" s="84">
        <v>2000000</v>
      </c>
      <c r="GBM1357" s="84">
        <v>0</v>
      </c>
      <c r="GBN1357" s="84">
        <f>GBM1357/GBL1357</f>
        <v>0</v>
      </c>
      <c r="GBO1357" s="84">
        <f>GBL1357-GBM1357</f>
        <v>2000000</v>
      </c>
      <c r="GBP1357" s="84">
        <f>GBL1357+GBH1357</f>
        <v>3000000</v>
      </c>
      <c r="GBU1357" s="84" t="s">
        <v>5404</v>
      </c>
      <c r="GBV1357" s="84">
        <v>454</v>
      </c>
      <c r="GBW1357" s="84" t="s">
        <v>3803</v>
      </c>
      <c r="GBX1357" s="84">
        <v>1000000</v>
      </c>
      <c r="GBZ1357" s="84">
        <f>GBY1357/GBX1357</f>
        <v>0</v>
      </c>
      <c r="GCA1357" s="84">
        <f>GBX1357-GBY1357</f>
        <v>1000000</v>
      </c>
      <c r="GCB1357" s="84">
        <v>2000000</v>
      </c>
      <c r="GCC1357" s="84">
        <v>0</v>
      </c>
      <c r="GCD1357" s="84">
        <f>GCC1357/GCB1357</f>
        <v>0</v>
      </c>
      <c r="GCE1357" s="84">
        <f>GCB1357-GCC1357</f>
        <v>2000000</v>
      </c>
      <c r="GCF1357" s="84">
        <f>GCB1357+GBX1357</f>
        <v>3000000</v>
      </c>
      <c r="GCK1357" s="84" t="s">
        <v>5404</v>
      </c>
      <c r="GCL1357" s="84">
        <v>454</v>
      </c>
      <c r="GCM1357" s="84" t="s">
        <v>3803</v>
      </c>
      <c r="GCN1357" s="84">
        <v>1000000</v>
      </c>
      <c r="GCP1357" s="84">
        <f>GCO1357/GCN1357</f>
        <v>0</v>
      </c>
      <c r="GCQ1357" s="84">
        <f>GCN1357-GCO1357</f>
        <v>1000000</v>
      </c>
      <c r="GCR1357" s="84">
        <v>2000000</v>
      </c>
      <c r="GCS1357" s="84">
        <v>0</v>
      </c>
      <c r="GCT1357" s="84">
        <f>GCS1357/GCR1357</f>
        <v>0</v>
      </c>
      <c r="GCU1357" s="84">
        <f>GCR1357-GCS1357</f>
        <v>2000000</v>
      </c>
      <c r="GCV1357" s="84">
        <f>GCR1357+GCN1357</f>
        <v>3000000</v>
      </c>
      <c r="GDA1357" s="84" t="s">
        <v>5404</v>
      </c>
      <c r="GDB1357" s="84">
        <v>454</v>
      </c>
      <c r="GDC1357" s="84" t="s">
        <v>3803</v>
      </c>
      <c r="GDD1357" s="84">
        <v>1000000</v>
      </c>
      <c r="GDF1357" s="84">
        <f>GDE1357/GDD1357</f>
        <v>0</v>
      </c>
      <c r="GDG1357" s="84">
        <f>GDD1357-GDE1357</f>
        <v>1000000</v>
      </c>
      <c r="GDH1357" s="84">
        <v>2000000</v>
      </c>
      <c r="GDI1357" s="84">
        <v>0</v>
      </c>
      <c r="GDJ1357" s="84">
        <f>GDI1357/GDH1357</f>
        <v>0</v>
      </c>
      <c r="GDK1357" s="84">
        <f>GDH1357-GDI1357</f>
        <v>2000000</v>
      </c>
      <c r="GDL1357" s="84">
        <f>GDH1357+GDD1357</f>
        <v>3000000</v>
      </c>
      <c r="GDQ1357" s="84" t="s">
        <v>5404</v>
      </c>
      <c r="GDR1357" s="84">
        <v>454</v>
      </c>
      <c r="GDS1357" s="84" t="s">
        <v>3803</v>
      </c>
      <c r="GDT1357" s="84">
        <v>1000000</v>
      </c>
      <c r="GDV1357" s="84">
        <f>GDU1357/GDT1357</f>
        <v>0</v>
      </c>
      <c r="GDW1357" s="84">
        <f>GDT1357-GDU1357</f>
        <v>1000000</v>
      </c>
      <c r="GDX1357" s="84">
        <v>2000000</v>
      </c>
      <c r="GDY1357" s="84">
        <v>0</v>
      </c>
      <c r="GDZ1357" s="84">
        <f>GDY1357/GDX1357</f>
        <v>0</v>
      </c>
      <c r="GEA1357" s="84">
        <f>GDX1357-GDY1357</f>
        <v>2000000</v>
      </c>
      <c r="GEB1357" s="84">
        <f>GDX1357+GDT1357</f>
        <v>3000000</v>
      </c>
      <c r="GEG1357" s="84" t="s">
        <v>5404</v>
      </c>
      <c r="GEH1357" s="84">
        <v>454</v>
      </c>
      <c r="GEI1357" s="84" t="s">
        <v>3803</v>
      </c>
      <c r="GEJ1357" s="84">
        <v>1000000</v>
      </c>
      <c r="GEL1357" s="84">
        <f>GEK1357/GEJ1357</f>
        <v>0</v>
      </c>
      <c r="GEM1357" s="84">
        <f>GEJ1357-GEK1357</f>
        <v>1000000</v>
      </c>
      <c r="GEN1357" s="84">
        <v>2000000</v>
      </c>
      <c r="GEO1357" s="84">
        <v>0</v>
      </c>
      <c r="GEP1357" s="84">
        <f>GEO1357/GEN1357</f>
        <v>0</v>
      </c>
      <c r="GEQ1357" s="84">
        <f>GEN1357-GEO1357</f>
        <v>2000000</v>
      </c>
      <c r="GER1357" s="84">
        <f>GEN1357+GEJ1357</f>
        <v>3000000</v>
      </c>
      <c r="GEW1357" s="84" t="s">
        <v>5404</v>
      </c>
      <c r="GEX1357" s="84">
        <v>454</v>
      </c>
      <c r="GEY1357" s="84" t="s">
        <v>3803</v>
      </c>
      <c r="GEZ1357" s="84">
        <v>1000000</v>
      </c>
      <c r="GFB1357" s="84">
        <f>GFA1357/GEZ1357</f>
        <v>0</v>
      </c>
      <c r="GFC1357" s="84">
        <f>GEZ1357-GFA1357</f>
        <v>1000000</v>
      </c>
      <c r="GFD1357" s="84">
        <v>2000000</v>
      </c>
      <c r="GFE1357" s="84">
        <v>0</v>
      </c>
      <c r="GFF1357" s="84">
        <f>GFE1357/GFD1357</f>
        <v>0</v>
      </c>
      <c r="GFG1357" s="84">
        <f>GFD1357-GFE1357</f>
        <v>2000000</v>
      </c>
      <c r="GFH1357" s="84">
        <f>GFD1357+GEZ1357</f>
        <v>3000000</v>
      </c>
      <c r="GFM1357" s="84" t="s">
        <v>5404</v>
      </c>
      <c r="GFN1357" s="84">
        <v>454</v>
      </c>
      <c r="GFO1357" s="84" t="s">
        <v>3803</v>
      </c>
      <c r="GFP1357" s="84">
        <v>1000000</v>
      </c>
      <c r="GFR1357" s="84">
        <f>GFQ1357/GFP1357</f>
        <v>0</v>
      </c>
      <c r="GFS1357" s="84">
        <f>GFP1357-GFQ1357</f>
        <v>1000000</v>
      </c>
      <c r="GFT1357" s="84">
        <v>2000000</v>
      </c>
      <c r="GFU1357" s="84">
        <v>0</v>
      </c>
      <c r="GFV1357" s="84">
        <f>GFU1357/GFT1357</f>
        <v>0</v>
      </c>
      <c r="GFW1357" s="84">
        <f>GFT1357-GFU1357</f>
        <v>2000000</v>
      </c>
      <c r="GFX1357" s="84">
        <f>GFT1357+GFP1357</f>
        <v>3000000</v>
      </c>
      <c r="GGC1357" s="84" t="s">
        <v>5404</v>
      </c>
      <c r="GGD1357" s="84">
        <v>454</v>
      </c>
      <c r="GGE1357" s="84" t="s">
        <v>3803</v>
      </c>
      <c r="GGF1357" s="84">
        <v>1000000</v>
      </c>
      <c r="GGH1357" s="84">
        <f>GGG1357/GGF1357</f>
        <v>0</v>
      </c>
      <c r="GGI1357" s="84">
        <f>GGF1357-GGG1357</f>
        <v>1000000</v>
      </c>
      <c r="GGJ1357" s="84">
        <v>2000000</v>
      </c>
      <c r="GGK1357" s="84">
        <v>0</v>
      </c>
      <c r="GGL1357" s="84">
        <f>GGK1357/GGJ1357</f>
        <v>0</v>
      </c>
      <c r="GGM1357" s="84">
        <f>GGJ1357-GGK1357</f>
        <v>2000000</v>
      </c>
      <c r="GGN1357" s="84">
        <f>GGJ1357+GGF1357</f>
        <v>3000000</v>
      </c>
      <c r="GGS1357" s="84" t="s">
        <v>5404</v>
      </c>
      <c r="GGT1357" s="84">
        <v>454</v>
      </c>
      <c r="GGU1357" s="84" t="s">
        <v>3803</v>
      </c>
      <c r="GGV1357" s="84">
        <v>1000000</v>
      </c>
      <c r="GGX1357" s="84">
        <f>GGW1357/GGV1357</f>
        <v>0</v>
      </c>
      <c r="GGY1357" s="84">
        <f>GGV1357-GGW1357</f>
        <v>1000000</v>
      </c>
      <c r="GGZ1357" s="84">
        <v>2000000</v>
      </c>
      <c r="GHA1357" s="84">
        <v>0</v>
      </c>
      <c r="GHB1357" s="84">
        <f>GHA1357/GGZ1357</f>
        <v>0</v>
      </c>
      <c r="GHC1357" s="84">
        <f>GGZ1357-GHA1357</f>
        <v>2000000</v>
      </c>
      <c r="GHD1357" s="84">
        <f>GGZ1357+GGV1357</f>
        <v>3000000</v>
      </c>
      <c r="GHI1357" s="84" t="s">
        <v>5404</v>
      </c>
      <c r="GHJ1357" s="84">
        <v>454</v>
      </c>
      <c r="GHK1357" s="84" t="s">
        <v>3803</v>
      </c>
      <c r="GHL1357" s="84">
        <v>1000000</v>
      </c>
      <c r="GHN1357" s="84">
        <f>GHM1357/GHL1357</f>
        <v>0</v>
      </c>
      <c r="GHO1357" s="84">
        <f>GHL1357-GHM1357</f>
        <v>1000000</v>
      </c>
      <c r="GHP1357" s="84">
        <v>2000000</v>
      </c>
      <c r="GHQ1357" s="84">
        <v>0</v>
      </c>
      <c r="GHR1357" s="84">
        <f>GHQ1357/GHP1357</f>
        <v>0</v>
      </c>
      <c r="GHS1357" s="84">
        <f>GHP1357-GHQ1357</f>
        <v>2000000</v>
      </c>
      <c r="GHT1357" s="84">
        <f>GHP1357+GHL1357</f>
        <v>3000000</v>
      </c>
      <c r="GHY1357" s="84" t="s">
        <v>5404</v>
      </c>
      <c r="GHZ1357" s="84">
        <v>454</v>
      </c>
      <c r="GIA1357" s="84" t="s">
        <v>3803</v>
      </c>
      <c r="GIB1357" s="84">
        <v>1000000</v>
      </c>
      <c r="GID1357" s="84">
        <f>GIC1357/GIB1357</f>
        <v>0</v>
      </c>
      <c r="GIE1357" s="84">
        <f>GIB1357-GIC1357</f>
        <v>1000000</v>
      </c>
      <c r="GIF1357" s="84">
        <v>2000000</v>
      </c>
      <c r="GIG1357" s="84">
        <v>0</v>
      </c>
      <c r="GIH1357" s="84">
        <f>GIG1357/GIF1357</f>
        <v>0</v>
      </c>
      <c r="GII1357" s="84">
        <f>GIF1357-GIG1357</f>
        <v>2000000</v>
      </c>
      <c r="GIJ1357" s="84">
        <f>GIF1357+GIB1357</f>
        <v>3000000</v>
      </c>
      <c r="GIO1357" s="84" t="s">
        <v>5404</v>
      </c>
      <c r="GIP1357" s="84">
        <v>454</v>
      </c>
      <c r="GIQ1357" s="84" t="s">
        <v>3803</v>
      </c>
      <c r="GIR1357" s="84">
        <v>1000000</v>
      </c>
      <c r="GIT1357" s="84">
        <f>GIS1357/GIR1357</f>
        <v>0</v>
      </c>
      <c r="GIU1357" s="84">
        <f>GIR1357-GIS1357</f>
        <v>1000000</v>
      </c>
      <c r="GIV1357" s="84">
        <v>2000000</v>
      </c>
      <c r="GIW1357" s="84">
        <v>0</v>
      </c>
      <c r="GIX1357" s="84">
        <f>GIW1357/GIV1357</f>
        <v>0</v>
      </c>
      <c r="GIY1357" s="84">
        <f>GIV1357-GIW1357</f>
        <v>2000000</v>
      </c>
      <c r="GIZ1357" s="84">
        <f>GIV1357+GIR1357</f>
        <v>3000000</v>
      </c>
      <c r="GJE1357" s="84" t="s">
        <v>5404</v>
      </c>
      <c r="GJF1357" s="84">
        <v>454</v>
      </c>
      <c r="GJG1357" s="84" t="s">
        <v>3803</v>
      </c>
      <c r="GJH1357" s="84">
        <v>1000000</v>
      </c>
      <c r="GJJ1357" s="84">
        <f>GJI1357/GJH1357</f>
        <v>0</v>
      </c>
      <c r="GJK1357" s="84">
        <f>GJH1357-GJI1357</f>
        <v>1000000</v>
      </c>
      <c r="GJL1357" s="84">
        <v>2000000</v>
      </c>
      <c r="GJM1357" s="84">
        <v>0</v>
      </c>
      <c r="GJN1357" s="84">
        <f>GJM1357/GJL1357</f>
        <v>0</v>
      </c>
      <c r="GJO1357" s="84">
        <f>GJL1357-GJM1357</f>
        <v>2000000</v>
      </c>
      <c r="GJP1357" s="84">
        <f>GJL1357+GJH1357</f>
        <v>3000000</v>
      </c>
      <c r="GJU1357" s="84" t="s">
        <v>5404</v>
      </c>
      <c r="GJV1357" s="84">
        <v>454</v>
      </c>
      <c r="GJW1357" s="84" t="s">
        <v>3803</v>
      </c>
      <c r="GJX1357" s="84">
        <v>1000000</v>
      </c>
      <c r="GJZ1357" s="84">
        <f>GJY1357/GJX1357</f>
        <v>0</v>
      </c>
      <c r="GKA1357" s="84">
        <f>GJX1357-GJY1357</f>
        <v>1000000</v>
      </c>
      <c r="GKB1357" s="84">
        <v>2000000</v>
      </c>
      <c r="GKC1357" s="84">
        <v>0</v>
      </c>
      <c r="GKD1357" s="84">
        <f>GKC1357/GKB1357</f>
        <v>0</v>
      </c>
      <c r="GKE1357" s="84">
        <f>GKB1357-GKC1357</f>
        <v>2000000</v>
      </c>
      <c r="GKF1357" s="84">
        <f>GKB1357+GJX1357</f>
        <v>3000000</v>
      </c>
      <c r="GKK1357" s="84" t="s">
        <v>5404</v>
      </c>
      <c r="GKL1357" s="84">
        <v>454</v>
      </c>
      <c r="GKM1357" s="84" t="s">
        <v>3803</v>
      </c>
      <c r="GKN1357" s="84">
        <v>1000000</v>
      </c>
      <c r="GKP1357" s="84">
        <f>GKO1357/GKN1357</f>
        <v>0</v>
      </c>
      <c r="GKQ1357" s="84">
        <f>GKN1357-GKO1357</f>
        <v>1000000</v>
      </c>
      <c r="GKR1357" s="84">
        <v>2000000</v>
      </c>
      <c r="GKS1357" s="84">
        <v>0</v>
      </c>
      <c r="GKT1357" s="84">
        <f>GKS1357/GKR1357</f>
        <v>0</v>
      </c>
      <c r="GKU1357" s="84">
        <f>GKR1357-GKS1357</f>
        <v>2000000</v>
      </c>
      <c r="GKV1357" s="84">
        <f>GKR1357+GKN1357</f>
        <v>3000000</v>
      </c>
      <c r="GLA1357" s="84" t="s">
        <v>5404</v>
      </c>
      <c r="GLB1357" s="84">
        <v>454</v>
      </c>
      <c r="GLC1357" s="84" t="s">
        <v>3803</v>
      </c>
      <c r="GLD1357" s="84">
        <v>1000000</v>
      </c>
      <c r="GLF1357" s="84">
        <f>GLE1357/GLD1357</f>
        <v>0</v>
      </c>
      <c r="GLG1357" s="84">
        <f>GLD1357-GLE1357</f>
        <v>1000000</v>
      </c>
      <c r="GLH1357" s="84">
        <v>2000000</v>
      </c>
      <c r="GLI1357" s="84">
        <v>0</v>
      </c>
      <c r="GLJ1357" s="84">
        <f>GLI1357/GLH1357</f>
        <v>0</v>
      </c>
      <c r="GLK1357" s="84">
        <f>GLH1357-GLI1357</f>
        <v>2000000</v>
      </c>
      <c r="GLL1357" s="84">
        <f>GLH1357+GLD1357</f>
        <v>3000000</v>
      </c>
      <c r="GLQ1357" s="84" t="s">
        <v>5404</v>
      </c>
      <c r="GLR1357" s="84">
        <v>454</v>
      </c>
      <c r="GLS1357" s="84" t="s">
        <v>3803</v>
      </c>
      <c r="GLT1357" s="84">
        <v>1000000</v>
      </c>
      <c r="GLV1357" s="84">
        <f>GLU1357/GLT1357</f>
        <v>0</v>
      </c>
      <c r="GLW1357" s="84">
        <f>GLT1357-GLU1357</f>
        <v>1000000</v>
      </c>
      <c r="GLX1357" s="84">
        <v>2000000</v>
      </c>
      <c r="GLY1357" s="84">
        <v>0</v>
      </c>
      <c r="GLZ1357" s="84">
        <f>GLY1357/GLX1357</f>
        <v>0</v>
      </c>
      <c r="GMA1357" s="84">
        <f>GLX1357-GLY1357</f>
        <v>2000000</v>
      </c>
      <c r="GMB1357" s="84">
        <f>GLX1357+GLT1357</f>
        <v>3000000</v>
      </c>
      <c r="GMG1357" s="84" t="s">
        <v>5404</v>
      </c>
      <c r="GMH1357" s="84">
        <v>454</v>
      </c>
      <c r="GMI1357" s="84" t="s">
        <v>3803</v>
      </c>
      <c r="GMJ1357" s="84">
        <v>1000000</v>
      </c>
      <c r="GML1357" s="84">
        <f>GMK1357/GMJ1357</f>
        <v>0</v>
      </c>
      <c r="GMM1357" s="84">
        <f>GMJ1357-GMK1357</f>
        <v>1000000</v>
      </c>
      <c r="GMN1357" s="84">
        <v>2000000</v>
      </c>
      <c r="GMO1357" s="84">
        <v>0</v>
      </c>
      <c r="GMP1357" s="84">
        <f>GMO1357/GMN1357</f>
        <v>0</v>
      </c>
      <c r="GMQ1357" s="84">
        <f>GMN1357-GMO1357</f>
        <v>2000000</v>
      </c>
      <c r="GMR1357" s="84">
        <f>GMN1357+GMJ1357</f>
        <v>3000000</v>
      </c>
      <c r="GMW1357" s="84" t="s">
        <v>5404</v>
      </c>
      <c r="GMX1357" s="84">
        <v>454</v>
      </c>
      <c r="GMY1357" s="84" t="s">
        <v>3803</v>
      </c>
      <c r="GMZ1357" s="84">
        <v>1000000</v>
      </c>
      <c r="GNB1357" s="84">
        <f>GNA1357/GMZ1357</f>
        <v>0</v>
      </c>
      <c r="GNC1357" s="84">
        <f>GMZ1357-GNA1357</f>
        <v>1000000</v>
      </c>
      <c r="GND1357" s="84">
        <v>2000000</v>
      </c>
      <c r="GNE1357" s="84">
        <v>0</v>
      </c>
      <c r="GNF1357" s="84">
        <f>GNE1357/GND1357</f>
        <v>0</v>
      </c>
      <c r="GNG1357" s="84">
        <f>GND1357-GNE1357</f>
        <v>2000000</v>
      </c>
      <c r="GNH1357" s="84">
        <f>GND1357+GMZ1357</f>
        <v>3000000</v>
      </c>
      <c r="GNM1357" s="84" t="s">
        <v>5404</v>
      </c>
      <c r="GNN1357" s="84">
        <v>454</v>
      </c>
      <c r="GNO1357" s="84" t="s">
        <v>3803</v>
      </c>
      <c r="GNP1357" s="84">
        <v>1000000</v>
      </c>
      <c r="GNR1357" s="84">
        <f>GNQ1357/GNP1357</f>
        <v>0</v>
      </c>
      <c r="GNS1357" s="84">
        <f>GNP1357-GNQ1357</f>
        <v>1000000</v>
      </c>
      <c r="GNT1357" s="84">
        <v>2000000</v>
      </c>
      <c r="GNU1357" s="84">
        <v>0</v>
      </c>
      <c r="GNV1357" s="84">
        <f>GNU1357/GNT1357</f>
        <v>0</v>
      </c>
      <c r="GNW1357" s="84">
        <f>GNT1357-GNU1357</f>
        <v>2000000</v>
      </c>
      <c r="GNX1357" s="84">
        <f>GNT1357+GNP1357</f>
        <v>3000000</v>
      </c>
      <c r="GOC1357" s="84" t="s">
        <v>5404</v>
      </c>
      <c r="GOD1357" s="84">
        <v>454</v>
      </c>
      <c r="GOE1357" s="84" t="s">
        <v>3803</v>
      </c>
      <c r="GOF1357" s="84">
        <v>1000000</v>
      </c>
      <c r="GOH1357" s="84">
        <f>GOG1357/GOF1357</f>
        <v>0</v>
      </c>
      <c r="GOI1357" s="84">
        <f>GOF1357-GOG1357</f>
        <v>1000000</v>
      </c>
      <c r="GOJ1357" s="84">
        <v>2000000</v>
      </c>
      <c r="GOK1357" s="84">
        <v>0</v>
      </c>
      <c r="GOL1357" s="84">
        <f>GOK1357/GOJ1357</f>
        <v>0</v>
      </c>
      <c r="GOM1357" s="84">
        <f>GOJ1357-GOK1357</f>
        <v>2000000</v>
      </c>
      <c r="GON1357" s="84">
        <f>GOJ1357+GOF1357</f>
        <v>3000000</v>
      </c>
      <c r="GOS1357" s="84" t="s">
        <v>5404</v>
      </c>
      <c r="GOT1357" s="84">
        <v>454</v>
      </c>
      <c r="GOU1357" s="84" t="s">
        <v>3803</v>
      </c>
      <c r="GOV1357" s="84">
        <v>1000000</v>
      </c>
      <c r="GOX1357" s="84">
        <f>GOW1357/GOV1357</f>
        <v>0</v>
      </c>
      <c r="GOY1357" s="84">
        <f>GOV1357-GOW1357</f>
        <v>1000000</v>
      </c>
      <c r="GOZ1357" s="84">
        <v>2000000</v>
      </c>
      <c r="GPA1357" s="84">
        <v>0</v>
      </c>
      <c r="GPB1357" s="84">
        <f>GPA1357/GOZ1357</f>
        <v>0</v>
      </c>
      <c r="GPC1357" s="84">
        <f>GOZ1357-GPA1357</f>
        <v>2000000</v>
      </c>
      <c r="GPD1357" s="84">
        <f>GOZ1357+GOV1357</f>
        <v>3000000</v>
      </c>
      <c r="GPI1357" s="84" t="s">
        <v>5404</v>
      </c>
      <c r="GPJ1357" s="84">
        <v>454</v>
      </c>
      <c r="GPK1357" s="84" t="s">
        <v>3803</v>
      </c>
      <c r="GPL1357" s="84">
        <v>1000000</v>
      </c>
      <c r="GPN1357" s="84">
        <f>GPM1357/GPL1357</f>
        <v>0</v>
      </c>
      <c r="GPO1357" s="84">
        <f>GPL1357-GPM1357</f>
        <v>1000000</v>
      </c>
      <c r="GPP1357" s="84">
        <v>2000000</v>
      </c>
      <c r="GPQ1357" s="84">
        <v>0</v>
      </c>
      <c r="GPR1357" s="84">
        <f>GPQ1357/GPP1357</f>
        <v>0</v>
      </c>
      <c r="GPS1357" s="84">
        <f>GPP1357-GPQ1357</f>
        <v>2000000</v>
      </c>
      <c r="GPT1357" s="84">
        <f>GPP1357+GPL1357</f>
        <v>3000000</v>
      </c>
      <c r="GPY1357" s="84" t="s">
        <v>5404</v>
      </c>
      <c r="GPZ1357" s="84">
        <v>454</v>
      </c>
      <c r="GQA1357" s="84" t="s">
        <v>3803</v>
      </c>
      <c r="GQB1357" s="84">
        <v>1000000</v>
      </c>
      <c r="GQD1357" s="84">
        <f>GQC1357/GQB1357</f>
        <v>0</v>
      </c>
      <c r="GQE1357" s="84">
        <f>GQB1357-GQC1357</f>
        <v>1000000</v>
      </c>
      <c r="GQF1357" s="84">
        <v>2000000</v>
      </c>
      <c r="GQG1357" s="84">
        <v>0</v>
      </c>
      <c r="GQH1357" s="84">
        <f>GQG1357/GQF1357</f>
        <v>0</v>
      </c>
      <c r="GQI1357" s="84">
        <f>GQF1357-GQG1357</f>
        <v>2000000</v>
      </c>
      <c r="GQJ1357" s="84">
        <f>GQF1357+GQB1357</f>
        <v>3000000</v>
      </c>
      <c r="GQO1357" s="84" t="s">
        <v>5404</v>
      </c>
      <c r="GQP1357" s="84">
        <v>454</v>
      </c>
      <c r="GQQ1357" s="84" t="s">
        <v>3803</v>
      </c>
      <c r="GQR1357" s="84">
        <v>1000000</v>
      </c>
      <c r="GQT1357" s="84">
        <f>GQS1357/GQR1357</f>
        <v>0</v>
      </c>
      <c r="GQU1357" s="84">
        <f>GQR1357-GQS1357</f>
        <v>1000000</v>
      </c>
      <c r="GQV1357" s="84">
        <v>2000000</v>
      </c>
      <c r="GQW1357" s="84">
        <v>0</v>
      </c>
      <c r="GQX1357" s="84">
        <f>GQW1357/GQV1357</f>
        <v>0</v>
      </c>
      <c r="GQY1357" s="84">
        <f>GQV1357-GQW1357</f>
        <v>2000000</v>
      </c>
      <c r="GQZ1357" s="84">
        <f>GQV1357+GQR1357</f>
        <v>3000000</v>
      </c>
      <c r="GRE1357" s="84" t="s">
        <v>5404</v>
      </c>
      <c r="GRF1357" s="84">
        <v>454</v>
      </c>
      <c r="GRG1357" s="84" t="s">
        <v>3803</v>
      </c>
      <c r="GRH1357" s="84">
        <v>1000000</v>
      </c>
      <c r="GRJ1357" s="84">
        <f>GRI1357/GRH1357</f>
        <v>0</v>
      </c>
      <c r="GRK1357" s="84">
        <f>GRH1357-GRI1357</f>
        <v>1000000</v>
      </c>
      <c r="GRL1357" s="84">
        <v>2000000</v>
      </c>
      <c r="GRM1357" s="84">
        <v>0</v>
      </c>
      <c r="GRN1357" s="84">
        <f>GRM1357/GRL1357</f>
        <v>0</v>
      </c>
      <c r="GRO1357" s="84">
        <f>GRL1357-GRM1357</f>
        <v>2000000</v>
      </c>
      <c r="GRP1357" s="84">
        <f>GRL1357+GRH1357</f>
        <v>3000000</v>
      </c>
      <c r="GRU1357" s="84" t="s">
        <v>5404</v>
      </c>
      <c r="GRV1357" s="84">
        <v>454</v>
      </c>
      <c r="GRW1357" s="84" t="s">
        <v>3803</v>
      </c>
      <c r="GRX1357" s="84">
        <v>1000000</v>
      </c>
      <c r="GRZ1357" s="84">
        <f>GRY1357/GRX1357</f>
        <v>0</v>
      </c>
      <c r="GSA1357" s="84">
        <f>GRX1357-GRY1357</f>
        <v>1000000</v>
      </c>
      <c r="GSB1357" s="84">
        <v>2000000</v>
      </c>
      <c r="GSC1357" s="84">
        <v>0</v>
      </c>
      <c r="GSD1357" s="84">
        <f>GSC1357/GSB1357</f>
        <v>0</v>
      </c>
      <c r="GSE1357" s="84">
        <f>GSB1357-GSC1357</f>
        <v>2000000</v>
      </c>
      <c r="GSF1357" s="84">
        <f>GSB1357+GRX1357</f>
        <v>3000000</v>
      </c>
      <c r="GSK1357" s="84" t="s">
        <v>5404</v>
      </c>
      <c r="GSL1357" s="84">
        <v>454</v>
      </c>
      <c r="GSM1357" s="84" t="s">
        <v>3803</v>
      </c>
      <c r="GSN1357" s="84">
        <v>1000000</v>
      </c>
      <c r="GSP1357" s="84">
        <f>GSO1357/GSN1357</f>
        <v>0</v>
      </c>
      <c r="GSQ1357" s="84">
        <f>GSN1357-GSO1357</f>
        <v>1000000</v>
      </c>
      <c r="GSR1357" s="84">
        <v>2000000</v>
      </c>
      <c r="GSS1357" s="84">
        <v>0</v>
      </c>
      <c r="GST1357" s="84">
        <f>GSS1357/GSR1357</f>
        <v>0</v>
      </c>
      <c r="GSU1357" s="84">
        <f>GSR1357-GSS1357</f>
        <v>2000000</v>
      </c>
      <c r="GSV1357" s="84">
        <f>GSR1357+GSN1357</f>
        <v>3000000</v>
      </c>
      <c r="GTA1357" s="84" t="s">
        <v>5404</v>
      </c>
      <c r="GTB1357" s="84">
        <v>454</v>
      </c>
      <c r="GTC1357" s="84" t="s">
        <v>3803</v>
      </c>
      <c r="GTD1357" s="84">
        <v>1000000</v>
      </c>
      <c r="GTF1357" s="84">
        <f>GTE1357/GTD1357</f>
        <v>0</v>
      </c>
      <c r="GTG1357" s="84">
        <f>GTD1357-GTE1357</f>
        <v>1000000</v>
      </c>
      <c r="GTH1357" s="84">
        <v>2000000</v>
      </c>
      <c r="GTI1357" s="84">
        <v>0</v>
      </c>
      <c r="GTJ1357" s="84">
        <f>GTI1357/GTH1357</f>
        <v>0</v>
      </c>
      <c r="GTK1357" s="84">
        <f>GTH1357-GTI1357</f>
        <v>2000000</v>
      </c>
      <c r="GTL1357" s="84">
        <f>GTH1357+GTD1357</f>
        <v>3000000</v>
      </c>
      <c r="GTQ1357" s="84" t="s">
        <v>5404</v>
      </c>
      <c r="GTR1357" s="84">
        <v>454</v>
      </c>
      <c r="GTS1357" s="84" t="s">
        <v>3803</v>
      </c>
      <c r="GTT1357" s="84">
        <v>1000000</v>
      </c>
      <c r="GTV1357" s="84">
        <f>GTU1357/GTT1357</f>
        <v>0</v>
      </c>
      <c r="GTW1357" s="84">
        <f>GTT1357-GTU1357</f>
        <v>1000000</v>
      </c>
      <c r="GTX1357" s="84">
        <v>2000000</v>
      </c>
      <c r="GTY1357" s="84">
        <v>0</v>
      </c>
      <c r="GTZ1357" s="84">
        <f>GTY1357/GTX1357</f>
        <v>0</v>
      </c>
      <c r="GUA1357" s="84">
        <f>GTX1357-GTY1357</f>
        <v>2000000</v>
      </c>
      <c r="GUB1357" s="84">
        <f>GTX1357+GTT1357</f>
        <v>3000000</v>
      </c>
      <c r="GUG1357" s="84" t="s">
        <v>5404</v>
      </c>
      <c r="GUH1357" s="84">
        <v>454</v>
      </c>
      <c r="GUI1357" s="84" t="s">
        <v>3803</v>
      </c>
      <c r="GUJ1357" s="84">
        <v>1000000</v>
      </c>
      <c r="GUL1357" s="84">
        <f>GUK1357/GUJ1357</f>
        <v>0</v>
      </c>
      <c r="GUM1357" s="84">
        <f>GUJ1357-GUK1357</f>
        <v>1000000</v>
      </c>
      <c r="GUN1357" s="84">
        <v>2000000</v>
      </c>
      <c r="GUO1357" s="84">
        <v>0</v>
      </c>
      <c r="GUP1357" s="84">
        <f>GUO1357/GUN1357</f>
        <v>0</v>
      </c>
      <c r="GUQ1357" s="84">
        <f>GUN1357-GUO1357</f>
        <v>2000000</v>
      </c>
      <c r="GUR1357" s="84">
        <f>GUN1357+GUJ1357</f>
        <v>3000000</v>
      </c>
      <c r="GUW1357" s="84" t="s">
        <v>5404</v>
      </c>
      <c r="GUX1357" s="84">
        <v>454</v>
      </c>
      <c r="GUY1357" s="84" t="s">
        <v>3803</v>
      </c>
      <c r="GUZ1357" s="84">
        <v>1000000</v>
      </c>
      <c r="GVB1357" s="84">
        <f>GVA1357/GUZ1357</f>
        <v>0</v>
      </c>
      <c r="GVC1357" s="84">
        <f>GUZ1357-GVA1357</f>
        <v>1000000</v>
      </c>
      <c r="GVD1357" s="84">
        <v>2000000</v>
      </c>
      <c r="GVE1357" s="84">
        <v>0</v>
      </c>
      <c r="GVF1357" s="84">
        <f>GVE1357/GVD1357</f>
        <v>0</v>
      </c>
      <c r="GVG1357" s="84">
        <f>GVD1357-GVE1357</f>
        <v>2000000</v>
      </c>
      <c r="GVH1357" s="84">
        <f>GVD1357+GUZ1357</f>
        <v>3000000</v>
      </c>
      <c r="GVM1357" s="84" t="s">
        <v>5404</v>
      </c>
      <c r="GVN1357" s="84">
        <v>454</v>
      </c>
      <c r="GVO1357" s="84" t="s">
        <v>3803</v>
      </c>
      <c r="GVP1357" s="84">
        <v>1000000</v>
      </c>
      <c r="GVR1357" s="84">
        <f>GVQ1357/GVP1357</f>
        <v>0</v>
      </c>
      <c r="GVS1357" s="84">
        <f>GVP1357-GVQ1357</f>
        <v>1000000</v>
      </c>
      <c r="GVT1357" s="84">
        <v>2000000</v>
      </c>
      <c r="GVU1357" s="84">
        <v>0</v>
      </c>
      <c r="GVV1357" s="84">
        <f>GVU1357/GVT1357</f>
        <v>0</v>
      </c>
      <c r="GVW1357" s="84">
        <f>GVT1357-GVU1357</f>
        <v>2000000</v>
      </c>
      <c r="GVX1357" s="84">
        <f>GVT1357+GVP1357</f>
        <v>3000000</v>
      </c>
      <c r="GWC1357" s="84" t="s">
        <v>5404</v>
      </c>
      <c r="GWD1357" s="84">
        <v>454</v>
      </c>
      <c r="GWE1357" s="84" t="s">
        <v>3803</v>
      </c>
      <c r="GWF1357" s="84">
        <v>1000000</v>
      </c>
      <c r="GWH1357" s="84">
        <f>GWG1357/GWF1357</f>
        <v>0</v>
      </c>
      <c r="GWI1357" s="84">
        <f>GWF1357-GWG1357</f>
        <v>1000000</v>
      </c>
      <c r="GWJ1357" s="84">
        <v>2000000</v>
      </c>
      <c r="GWK1357" s="84">
        <v>0</v>
      </c>
      <c r="GWL1357" s="84">
        <f>GWK1357/GWJ1357</f>
        <v>0</v>
      </c>
      <c r="GWM1357" s="84">
        <f>GWJ1357-GWK1357</f>
        <v>2000000</v>
      </c>
      <c r="GWN1357" s="84">
        <f>GWJ1357+GWF1357</f>
        <v>3000000</v>
      </c>
      <c r="GWS1357" s="84" t="s">
        <v>5404</v>
      </c>
      <c r="GWT1357" s="84">
        <v>454</v>
      </c>
      <c r="GWU1357" s="84" t="s">
        <v>3803</v>
      </c>
      <c r="GWV1357" s="84">
        <v>1000000</v>
      </c>
      <c r="GWX1357" s="84">
        <f>GWW1357/GWV1357</f>
        <v>0</v>
      </c>
      <c r="GWY1357" s="84">
        <f>GWV1357-GWW1357</f>
        <v>1000000</v>
      </c>
      <c r="GWZ1357" s="84">
        <v>2000000</v>
      </c>
      <c r="GXA1357" s="84">
        <v>0</v>
      </c>
      <c r="GXB1357" s="84">
        <f>GXA1357/GWZ1357</f>
        <v>0</v>
      </c>
      <c r="GXC1357" s="84">
        <f>GWZ1357-GXA1357</f>
        <v>2000000</v>
      </c>
      <c r="GXD1357" s="84">
        <f>GWZ1357+GWV1357</f>
        <v>3000000</v>
      </c>
      <c r="GXI1357" s="84" t="s">
        <v>5404</v>
      </c>
      <c r="GXJ1357" s="84">
        <v>454</v>
      </c>
      <c r="GXK1357" s="84" t="s">
        <v>3803</v>
      </c>
      <c r="GXL1357" s="84">
        <v>1000000</v>
      </c>
      <c r="GXN1357" s="84">
        <f>GXM1357/GXL1357</f>
        <v>0</v>
      </c>
      <c r="GXO1357" s="84">
        <f>GXL1357-GXM1357</f>
        <v>1000000</v>
      </c>
      <c r="GXP1357" s="84">
        <v>2000000</v>
      </c>
      <c r="GXQ1357" s="84">
        <v>0</v>
      </c>
      <c r="GXR1357" s="84">
        <f>GXQ1357/GXP1357</f>
        <v>0</v>
      </c>
      <c r="GXS1357" s="84">
        <f>GXP1357-GXQ1357</f>
        <v>2000000</v>
      </c>
      <c r="GXT1357" s="84">
        <f>GXP1357+GXL1357</f>
        <v>3000000</v>
      </c>
      <c r="GXY1357" s="84" t="s">
        <v>5404</v>
      </c>
      <c r="GXZ1357" s="84">
        <v>454</v>
      </c>
      <c r="GYA1357" s="84" t="s">
        <v>3803</v>
      </c>
      <c r="GYB1357" s="84">
        <v>1000000</v>
      </c>
      <c r="GYD1357" s="84">
        <f>GYC1357/GYB1357</f>
        <v>0</v>
      </c>
      <c r="GYE1357" s="84">
        <f>GYB1357-GYC1357</f>
        <v>1000000</v>
      </c>
      <c r="GYF1357" s="84">
        <v>2000000</v>
      </c>
      <c r="GYG1357" s="84">
        <v>0</v>
      </c>
      <c r="GYH1357" s="84">
        <f>GYG1357/GYF1357</f>
        <v>0</v>
      </c>
      <c r="GYI1357" s="84">
        <f>GYF1357-GYG1357</f>
        <v>2000000</v>
      </c>
      <c r="GYJ1357" s="84">
        <f>GYF1357+GYB1357</f>
        <v>3000000</v>
      </c>
      <c r="GYO1357" s="84" t="s">
        <v>5404</v>
      </c>
      <c r="GYP1357" s="84">
        <v>454</v>
      </c>
      <c r="GYQ1357" s="84" t="s">
        <v>3803</v>
      </c>
      <c r="GYR1357" s="84">
        <v>1000000</v>
      </c>
      <c r="GYT1357" s="84">
        <f>GYS1357/GYR1357</f>
        <v>0</v>
      </c>
      <c r="GYU1357" s="84">
        <f>GYR1357-GYS1357</f>
        <v>1000000</v>
      </c>
      <c r="GYV1357" s="84">
        <v>2000000</v>
      </c>
      <c r="GYW1357" s="84">
        <v>0</v>
      </c>
      <c r="GYX1357" s="84">
        <f>GYW1357/GYV1357</f>
        <v>0</v>
      </c>
      <c r="GYY1357" s="84">
        <f>GYV1357-GYW1357</f>
        <v>2000000</v>
      </c>
      <c r="GYZ1357" s="84">
        <f>GYV1357+GYR1357</f>
        <v>3000000</v>
      </c>
      <c r="GZE1357" s="84" t="s">
        <v>5404</v>
      </c>
      <c r="GZF1357" s="84">
        <v>454</v>
      </c>
      <c r="GZG1357" s="84" t="s">
        <v>3803</v>
      </c>
      <c r="GZH1357" s="84">
        <v>1000000</v>
      </c>
      <c r="GZJ1357" s="84">
        <f>GZI1357/GZH1357</f>
        <v>0</v>
      </c>
      <c r="GZK1357" s="84">
        <f>GZH1357-GZI1357</f>
        <v>1000000</v>
      </c>
      <c r="GZL1357" s="84">
        <v>2000000</v>
      </c>
      <c r="GZM1357" s="84">
        <v>0</v>
      </c>
      <c r="GZN1357" s="84">
        <f>GZM1357/GZL1357</f>
        <v>0</v>
      </c>
      <c r="GZO1357" s="84">
        <f>GZL1357-GZM1357</f>
        <v>2000000</v>
      </c>
      <c r="GZP1357" s="84">
        <f>GZL1357+GZH1357</f>
        <v>3000000</v>
      </c>
      <c r="GZU1357" s="84" t="s">
        <v>5404</v>
      </c>
      <c r="GZV1357" s="84">
        <v>454</v>
      </c>
      <c r="GZW1357" s="84" t="s">
        <v>3803</v>
      </c>
      <c r="GZX1357" s="84">
        <v>1000000</v>
      </c>
      <c r="GZZ1357" s="84">
        <f>GZY1357/GZX1357</f>
        <v>0</v>
      </c>
      <c r="HAA1357" s="84">
        <f>GZX1357-GZY1357</f>
        <v>1000000</v>
      </c>
      <c r="HAB1357" s="84">
        <v>2000000</v>
      </c>
      <c r="HAC1357" s="84">
        <v>0</v>
      </c>
      <c r="HAD1357" s="84">
        <f>HAC1357/HAB1357</f>
        <v>0</v>
      </c>
      <c r="HAE1357" s="84">
        <f>HAB1357-HAC1357</f>
        <v>2000000</v>
      </c>
      <c r="HAF1357" s="84">
        <f>HAB1357+GZX1357</f>
        <v>3000000</v>
      </c>
      <c r="HAK1357" s="84" t="s">
        <v>5404</v>
      </c>
      <c r="HAL1357" s="84">
        <v>454</v>
      </c>
      <c r="HAM1357" s="84" t="s">
        <v>3803</v>
      </c>
      <c r="HAN1357" s="84">
        <v>1000000</v>
      </c>
      <c r="HAP1357" s="84">
        <f>HAO1357/HAN1357</f>
        <v>0</v>
      </c>
      <c r="HAQ1357" s="84">
        <f>HAN1357-HAO1357</f>
        <v>1000000</v>
      </c>
      <c r="HAR1357" s="84">
        <v>2000000</v>
      </c>
      <c r="HAS1357" s="84">
        <v>0</v>
      </c>
      <c r="HAT1357" s="84">
        <f>HAS1357/HAR1357</f>
        <v>0</v>
      </c>
      <c r="HAU1357" s="84">
        <f>HAR1357-HAS1357</f>
        <v>2000000</v>
      </c>
      <c r="HAV1357" s="84">
        <f>HAR1357+HAN1357</f>
        <v>3000000</v>
      </c>
      <c r="HBA1357" s="84" t="s">
        <v>5404</v>
      </c>
      <c r="HBB1357" s="84">
        <v>454</v>
      </c>
      <c r="HBC1357" s="84" t="s">
        <v>3803</v>
      </c>
      <c r="HBD1357" s="84">
        <v>1000000</v>
      </c>
      <c r="HBF1357" s="84">
        <f>HBE1357/HBD1357</f>
        <v>0</v>
      </c>
      <c r="HBG1357" s="84">
        <f>HBD1357-HBE1357</f>
        <v>1000000</v>
      </c>
      <c r="HBH1357" s="84">
        <v>2000000</v>
      </c>
      <c r="HBI1357" s="84">
        <v>0</v>
      </c>
      <c r="HBJ1357" s="84">
        <f>HBI1357/HBH1357</f>
        <v>0</v>
      </c>
      <c r="HBK1357" s="84">
        <f>HBH1357-HBI1357</f>
        <v>2000000</v>
      </c>
      <c r="HBL1357" s="84">
        <f>HBH1357+HBD1357</f>
        <v>3000000</v>
      </c>
      <c r="HBQ1357" s="84" t="s">
        <v>5404</v>
      </c>
      <c r="HBR1357" s="84">
        <v>454</v>
      </c>
      <c r="HBS1357" s="84" t="s">
        <v>3803</v>
      </c>
      <c r="HBT1357" s="84">
        <v>1000000</v>
      </c>
      <c r="HBV1357" s="84">
        <f>HBU1357/HBT1357</f>
        <v>0</v>
      </c>
      <c r="HBW1357" s="84">
        <f>HBT1357-HBU1357</f>
        <v>1000000</v>
      </c>
      <c r="HBX1357" s="84">
        <v>2000000</v>
      </c>
      <c r="HBY1357" s="84">
        <v>0</v>
      </c>
      <c r="HBZ1357" s="84">
        <f>HBY1357/HBX1357</f>
        <v>0</v>
      </c>
      <c r="HCA1357" s="84">
        <f>HBX1357-HBY1357</f>
        <v>2000000</v>
      </c>
      <c r="HCB1357" s="84">
        <f>HBX1357+HBT1357</f>
        <v>3000000</v>
      </c>
      <c r="HCG1357" s="84" t="s">
        <v>5404</v>
      </c>
      <c r="HCH1357" s="84">
        <v>454</v>
      </c>
      <c r="HCI1357" s="84" t="s">
        <v>3803</v>
      </c>
      <c r="HCJ1357" s="84">
        <v>1000000</v>
      </c>
      <c r="HCL1357" s="84">
        <f>HCK1357/HCJ1357</f>
        <v>0</v>
      </c>
      <c r="HCM1357" s="84">
        <f>HCJ1357-HCK1357</f>
        <v>1000000</v>
      </c>
      <c r="HCN1357" s="84">
        <v>2000000</v>
      </c>
      <c r="HCO1357" s="84">
        <v>0</v>
      </c>
      <c r="HCP1357" s="84">
        <f>HCO1357/HCN1357</f>
        <v>0</v>
      </c>
      <c r="HCQ1357" s="84">
        <f>HCN1357-HCO1357</f>
        <v>2000000</v>
      </c>
      <c r="HCR1357" s="84">
        <f>HCN1357+HCJ1357</f>
        <v>3000000</v>
      </c>
      <c r="HCW1357" s="84" t="s">
        <v>5404</v>
      </c>
      <c r="HCX1357" s="84">
        <v>454</v>
      </c>
      <c r="HCY1357" s="84" t="s">
        <v>3803</v>
      </c>
      <c r="HCZ1357" s="84">
        <v>1000000</v>
      </c>
      <c r="HDB1357" s="84">
        <f>HDA1357/HCZ1357</f>
        <v>0</v>
      </c>
      <c r="HDC1357" s="84">
        <f>HCZ1357-HDA1357</f>
        <v>1000000</v>
      </c>
      <c r="HDD1357" s="84">
        <v>2000000</v>
      </c>
      <c r="HDE1357" s="84">
        <v>0</v>
      </c>
      <c r="HDF1357" s="84">
        <f>HDE1357/HDD1357</f>
        <v>0</v>
      </c>
      <c r="HDG1357" s="84">
        <f>HDD1357-HDE1357</f>
        <v>2000000</v>
      </c>
      <c r="HDH1357" s="84">
        <f>HDD1357+HCZ1357</f>
        <v>3000000</v>
      </c>
      <c r="HDM1357" s="84" t="s">
        <v>5404</v>
      </c>
      <c r="HDN1357" s="84">
        <v>454</v>
      </c>
      <c r="HDO1357" s="84" t="s">
        <v>3803</v>
      </c>
      <c r="HDP1357" s="84">
        <v>1000000</v>
      </c>
      <c r="HDR1357" s="84">
        <f>HDQ1357/HDP1357</f>
        <v>0</v>
      </c>
      <c r="HDS1357" s="84">
        <f>HDP1357-HDQ1357</f>
        <v>1000000</v>
      </c>
      <c r="HDT1357" s="84">
        <v>2000000</v>
      </c>
      <c r="HDU1357" s="84">
        <v>0</v>
      </c>
      <c r="HDV1357" s="84">
        <f>HDU1357/HDT1357</f>
        <v>0</v>
      </c>
      <c r="HDW1357" s="84">
        <f>HDT1357-HDU1357</f>
        <v>2000000</v>
      </c>
      <c r="HDX1357" s="84">
        <f>HDT1357+HDP1357</f>
        <v>3000000</v>
      </c>
      <c r="HEC1357" s="84" t="s">
        <v>5404</v>
      </c>
      <c r="HED1357" s="84">
        <v>454</v>
      </c>
      <c r="HEE1357" s="84" t="s">
        <v>3803</v>
      </c>
      <c r="HEF1357" s="84">
        <v>1000000</v>
      </c>
      <c r="HEH1357" s="84">
        <f>HEG1357/HEF1357</f>
        <v>0</v>
      </c>
      <c r="HEI1357" s="84">
        <f>HEF1357-HEG1357</f>
        <v>1000000</v>
      </c>
      <c r="HEJ1357" s="84">
        <v>2000000</v>
      </c>
      <c r="HEK1357" s="84">
        <v>0</v>
      </c>
      <c r="HEL1357" s="84">
        <f>HEK1357/HEJ1357</f>
        <v>0</v>
      </c>
      <c r="HEM1357" s="84">
        <f>HEJ1357-HEK1357</f>
        <v>2000000</v>
      </c>
      <c r="HEN1357" s="84">
        <f>HEJ1357+HEF1357</f>
        <v>3000000</v>
      </c>
      <c r="HES1357" s="84" t="s">
        <v>5404</v>
      </c>
      <c r="HET1357" s="84">
        <v>454</v>
      </c>
      <c r="HEU1357" s="84" t="s">
        <v>3803</v>
      </c>
      <c r="HEV1357" s="84">
        <v>1000000</v>
      </c>
      <c r="HEX1357" s="84">
        <f>HEW1357/HEV1357</f>
        <v>0</v>
      </c>
      <c r="HEY1357" s="84">
        <f>HEV1357-HEW1357</f>
        <v>1000000</v>
      </c>
      <c r="HEZ1357" s="84">
        <v>2000000</v>
      </c>
      <c r="HFA1357" s="84">
        <v>0</v>
      </c>
      <c r="HFB1357" s="84">
        <f>HFA1357/HEZ1357</f>
        <v>0</v>
      </c>
      <c r="HFC1357" s="84">
        <f>HEZ1357-HFA1357</f>
        <v>2000000</v>
      </c>
      <c r="HFD1357" s="84">
        <f>HEZ1357+HEV1357</f>
        <v>3000000</v>
      </c>
      <c r="HFI1357" s="84" t="s">
        <v>5404</v>
      </c>
      <c r="HFJ1357" s="84">
        <v>454</v>
      </c>
      <c r="HFK1357" s="84" t="s">
        <v>3803</v>
      </c>
      <c r="HFL1357" s="84">
        <v>1000000</v>
      </c>
      <c r="HFN1357" s="84">
        <f>HFM1357/HFL1357</f>
        <v>0</v>
      </c>
      <c r="HFO1357" s="84">
        <f>HFL1357-HFM1357</f>
        <v>1000000</v>
      </c>
      <c r="HFP1357" s="84">
        <v>2000000</v>
      </c>
      <c r="HFQ1357" s="84">
        <v>0</v>
      </c>
      <c r="HFR1357" s="84">
        <f>HFQ1357/HFP1357</f>
        <v>0</v>
      </c>
      <c r="HFS1357" s="84">
        <f>HFP1357-HFQ1357</f>
        <v>2000000</v>
      </c>
      <c r="HFT1357" s="84">
        <f>HFP1357+HFL1357</f>
        <v>3000000</v>
      </c>
      <c r="HFY1357" s="84" t="s">
        <v>5404</v>
      </c>
      <c r="HFZ1357" s="84">
        <v>454</v>
      </c>
      <c r="HGA1357" s="84" t="s">
        <v>3803</v>
      </c>
      <c r="HGB1357" s="84">
        <v>1000000</v>
      </c>
      <c r="HGD1357" s="84">
        <f>HGC1357/HGB1357</f>
        <v>0</v>
      </c>
      <c r="HGE1357" s="84">
        <f>HGB1357-HGC1357</f>
        <v>1000000</v>
      </c>
      <c r="HGF1357" s="84">
        <v>2000000</v>
      </c>
      <c r="HGG1357" s="84">
        <v>0</v>
      </c>
      <c r="HGH1357" s="84">
        <f>HGG1357/HGF1357</f>
        <v>0</v>
      </c>
      <c r="HGI1357" s="84">
        <f>HGF1357-HGG1357</f>
        <v>2000000</v>
      </c>
      <c r="HGJ1357" s="84">
        <f>HGF1357+HGB1357</f>
        <v>3000000</v>
      </c>
      <c r="HGO1357" s="84" t="s">
        <v>5404</v>
      </c>
      <c r="HGP1357" s="84">
        <v>454</v>
      </c>
      <c r="HGQ1357" s="84" t="s">
        <v>3803</v>
      </c>
      <c r="HGR1357" s="84">
        <v>1000000</v>
      </c>
      <c r="HGT1357" s="84">
        <f>HGS1357/HGR1357</f>
        <v>0</v>
      </c>
      <c r="HGU1357" s="84">
        <f>HGR1357-HGS1357</f>
        <v>1000000</v>
      </c>
      <c r="HGV1357" s="84">
        <v>2000000</v>
      </c>
      <c r="HGW1357" s="84">
        <v>0</v>
      </c>
      <c r="HGX1357" s="84">
        <f>HGW1357/HGV1357</f>
        <v>0</v>
      </c>
      <c r="HGY1357" s="84">
        <f>HGV1357-HGW1357</f>
        <v>2000000</v>
      </c>
      <c r="HGZ1357" s="84">
        <f>HGV1357+HGR1357</f>
        <v>3000000</v>
      </c>
      <c r="HHE1357" s="84" t="s">
        <v>5404</v>
      </c>
      <c r="HHF1357" s="84">
        <v>454</v>
      </c>
      <c r="HHG1357" s="84" t="s">
        <v>3803</v>
      </c>
      <c r="HHH1357" s="84">
        <v>1000000</v>
      </c>
      <c r="HHJ1357" s="84">
        <f>HHI1357/HHH1357</f>
        <v>0</v>
      </c>
      <c r="HHK1357" s="84">
        <f>HHH1357-HHI1357</f>
        <v>1000000</v>
      </c>
      <c r="HHL1357" s="84">
        <v>2000000</v>
      </c>
      <c r="HHM1357" s="84">
        <v>0</v>
      </c>
      <c r="HHN1357" s="84">
        <f>HHM1357/HHL1357</f>
        <v>0</v>
      </c>
      <c r="HHO1357" s="84">
        <f>HHL1357-HHM1357</f>
        <v>2000000</v>
      </c>
      <c r="HHP1357" s="84">
        <f>HHL1357+HHH1357</f>
        <v>3000000</v>
      </c>
      <c r="HHU1357" s="84" t="s">
        <v>5404</v>
      </c>
      <c r="HHV1357" s="84">
        <v>454</v>
      </c>
      <c r="HHW1357" s="84" t="s">
        <v>3803</v>
      </c>
      <c r="HHX1357" s="84">
        <v>1000000</v>
      </c>
      <c r="HHZ1357" s="84">
        <f>HHY1357/HHX1357</f>
        <v>0</v>
      </c>
      <c r="HIA1357" s="84">
        <f>HHX1357-HHY1357</f>
        <v>1000000</v>
      </c>
      <c r="HIB1357" s="84">
        <v>2000000</v>
      </c>
      <c r="HIC1357" s="84">
        <v>0</v>
      </c>
      <c r="HID1357" s="84">
        <f>HIC1357/HIB1357</f>
        <v>0</v>
      </c>
      <c r="HIE1357" s="84">
        <f>HIB1357-HIC1357</f>
        <v>2000000</v>
      </c>
      <c r="HIF1357" s="84">
        <f>HIB1357+HHX1357</f>
        <v>3000000</v>
      </c>
      <c r="HIK1357" s="84" t="s">
        <v>5404</v>
      </c>
      <c r="HIL1357" s="84">
        <v>454</v>
      </c>
      <c r="HIM1357" s="84" t="s">
        <v>3803</v>
      </c>
      <c r="HIN1357" s="84">
        <v>1000000</v>
      </c>
      <c r="HIP1357" s="84">
        <f>HIO1357/HIN1357</f>
        <v>0</v>
      </c>
      <c r="HIQ1357" s="84">
        <f>HIN1357-HIO1357</f>
        <v>1000000</v>
      </c>
      <c r="HIR1357" s="84">
        <v>2000000</v>
      </c>
      <c r="HIS1357" s="84">
        <v>0</v>
      </c>
      <c r="HIT1357" s="84">
        <f>HIS1357/HIR1357</f>
        <v>0</v>
      </c>
      <c r="HIU1357" s="84">
        <f>HIR1357-HIS1357</f>
        <v>2000000</v>
      </c>
      <c r="HIV1357" s="84">
        <f>HIR1357+HIN1357</f>
        <v>3000000</v>
      </c>
      <c r="HJA1357" s="84" t="s">
        <v>5404</v>
      </c>
      <c r="HJB1357" s="84">
        <v>454</v>
      </c>
      <c r="HJC1357" s="84" t="s">
        <v>3803</v>
      </c>
      <c r="HJD1357" s="84">
        <v>1000000</v>
      </c>
      <c r="HJF1357" s="84">
        <f>HJE1357/HJD1357</f>
        <v>0</v>
      </c>
      <c r="HJG1357" s="84">
        <f>HJD1357-HJE1357</f>
        <v>1000000</v>
      </c>
      <c r="HJH1357" s="84">
        <v>2000000</v>
      </c>
      <c r="HJI1357" s="84">
        <v>0</v>
      </c>
      <c r="HJJ1357" s="84">
        <f>HJI1357/HJH1357</f>
        <v>0</v>
      </c>
      <c r="HJK1357" s="84">
        <f>HJH1357-HJI1357</f>
        <v>2000000</v>
      </c>
      <c r="HJL1357" s="84">
        <f>HJH1357+HJD1357</f>
        <v>3000000</v>
      </c>
      <c r="HJQ1357" s="84" t="s">
        <v>5404</v>
      </c>
      <c r="HJR1357" s="84">
        <v>454</v>
      </c>
      <c r="HJS1357" s="84" t="s">
        <v>3803</v>
      </c>
      <c r="HJT1357" s="84">
        <v>1000000</v>
      </c>
      <c r="HJV1357" s="84">
        <f>HJU1357/HJT1357</f>
        <v>0</v>
      </c>
      <c r="HJW1357" s="84">
        <f>HJT1357-HJU1357</f>
        <v>1000000</v>
      </c>
      <c r="HJX1357" s="84">
        <v>2000000</v>
      </c>
      <c r="HJY1357" s="84">
        <v>0</v>
      </c>
      <c r="HJZ1357" s="84">
        <f>HJY1357/HJX1357</f>
        <v>0</v>
      </c>
      <c r="HKA1357" s="84">
        <f>HJX1357-HJY1357</f>
        <v>2000000</v>
      </c>
      <c r="HKB1357" s="84">
        <f>HJX1357+HJT1357</f>
        <v>3000000</v>
      </c>
      <c r="HKG1357" s="84" t="s">
        <v>5404</v>
      </c>
      <c r="HKH1357" s="84">
        <v>454</v>
      </c>
      <c r="HKI1357" s="84" t="s">
        <v>3803</v>
      </c>
      <c r="HKJ1357" s="84">
        <v>1000000</v>
      </c>
      <c r="HKL1357" s="84">
        <f>HKK1357/HKJ1357</f>
        <v>0</v>
      </c>
      <c r="HKM1357" s="84">
        <f>HKJ1357-HKK1357</f>
        <v>1000000</v>
      </c>
      <c r="HKN1357" s="84">
        <v>2000000</v>
      </c>
      <c r="HKO1357" s="84">
        <v>0</v>
      </c>
      <c r="HKP1357" s="84">
        <f>HKO1357/HKN1357</f>
        <v>0</v>
      </c>
      <c r="HKQ1357" s="84">
        <f>HKN1357-HKO1357</f>
        <v>2000000</v>
      </c>
      <c r="HKR1357" s="84">
        <f>HKN1357+HKJ1357</f>
        <v>3000000</v>
      </c>
      <c r="HKW1357" s="84" t="s">
        <v>5404</v>
      </c>
      <c r="HKX1357" s="84">
        <v>454</v>
      </c>
      <c r="HKY1357" s="84" t="s">
        <v>3803</v>
      </c>
      <c r="HKZ1357" s="84">
        <v>1000000</v>
      </c>
      <c r="HLB1357" s="84">
        <f>HLA1357/HKZ1357</f>
        <v>0</v>
      </c>
      <c r="HLC1357" s="84">
        <f>HKZ1357-HLA1357</f>
        <v>1000000</v>
      </c>
      <c r="HLD1357" s="84">
        <v>2000000</v>
      </c>
      <c r="HLE1357" s="84">
        <v>0</v>
      </c>
      <c r="HLF1357" s="84">
        <f>HLE1357/HLD1357</f>
        <v>0</v>
      </c>
      <c r="HLG1357" s="84">
        <f>HLD1357-HLE1357</f>
        <v>2000000</v>
      </c>
      <c r="HLH1357" s="84">
        <f>HLD1357+HKZ1357</f>
        <v>3000000</v>
      </c>
      <c r="HLM1357" s="84" t="s">
        <v>5404</v>
      </c>
      <c r="HLN1357" s="84">
        <v>454</v>
      </c>
      <c r="HLO1357" s="84" t="s">
        <v>3803</v>
      </c>
      <c r="HLP1357" s="84">
        <v>1000000</v>
      </c>
      <c r="HLR1357" s="84">
        <f>HLQ1357/HLP1357</f>
        <v>0</v>
      </c>
      <c r="HLS1357" s="84">
        <f>HLP1357-HLQ1357</f>
        <v>1000000</v>
      </c>
      <c r="HLT1357" s="84">
        <v>2000000</v>
      </c>
      <c r="HLU1357" s="84">
        <v>0</v>
      </c>
      <c r="HLV1357" s="84">
        <f>HLU1357/HLT1357</f>
        <v>0</v>
      </c>
      <c r="HLW1357" s="84">
        <f>HLT1357-HLU1357</f>
        <v>2000000</v>
      </c>
      <c r="HLX1357" s="84">
        <f>HLT1357+HLP1357</f>
        <v>3000000</v>
      </c>
      <c r="HMC1357" s="84" t="s">
        <v>5404</v>
      </c>
      <c r="HMD1357" s="84">
        <v>454</v>
      </c>
      <c r="HME1357" s="84" t="s">
        <v>3803</v>
      </c>
      <c r="HMF1357" s="84">
        <v>1000000</v>
      </c>
      <c r="HMH1357" s="84">
        <f>HMG1357/HMF1357</f>
        <v>0</v>
      </c>
      <c r="HMI1357" s="84">
        <f>HMF1357-HMG1357</f>
        <v>1000000</v>
      </c>
      <c r="HMJ1357" s="84">
        <v>2000000</v>
      </c>
      <c r="HMK1357" s="84">
        <v>0</v>
      </c>
      <c r="HML1357" s="84">
        <f>HMK1357/HMJ1357</f>
        <v>0</v>
      </c>
      <c r="HMM1357" s="84">
        <f>HMJ1357-HMK1357</f>
        <v>2000000</v>
      </c>
      <c r="HMN1357" s="84">
        <f>HMJ1357+HMF1357</f>
        <v>3000000</v>
      </c>
      <c r="HMS1357" s="84" t="s">
        <v>5404</v>
      </c>
      <c r="HMT1357" s="84">
        <v>454</v>
      </c>
      <c r="HMU1357" s="84" t="s">
        <v>3803</v>
      </c>
      <c r="HMV1357" s="84">
        <v>1000000</v>
      </c>
      <c r="HMX1357" s="84">
        <f>HMW1357/HMV1357</f>
        <v>0</v>
      </c>
      <c r="HMY1357" s="84">
        <f>HMV1357-HMW1357</f>
        <v>1000000</v>
      </c>
      <c r="HMZ1357" s="84">
        <v>2000000</v>
      </c>
      <c r="HNA1357" s="84">
        <v>0</v>
      </c>
      <c r="HNB1357" s="84">
        <f>HNA1357/HMZ1357</f>
        <v>0</v>
      </c>
      <c r="HNC1357" s="84">
        <f>HMZ1357-HNA1357</f>
        <v>2000000</v>
      </c>
      <c r="HND1357" s="84">
        <f>HMZ1357+HMV1357</f>
        <v>3000000</v>
      </c>
      <c r="HNI1357" s="84" t="s">
        <v>5404</v>
      </c>
      <c r="HNJ1357" s="84">
        <v>454</v>
      </c>
      <c r="HNK1357" s="84" t="s">
        <v>3803</v>
      </c>
      <c r="HNL1357" s="84">
        <v>1000000</v>
      </c>
      <c r="HNN1357" s="84">
        <f>HNM1357/HNL1357</f>
        <v>0</v>
      </c>
      <c r="HNO1357" s="84">
        <f>HNL1357-HNM1357</f>
        <v>1000000</v>
      </c>
      <c r="HNP1357" s="84">
        <v>2000000</v>
      </c>
      <c r="HNQ1357" s="84">
        <v>0</v>
      </c>
      <c r="HNR1357" s="84">
        <f>HNQ1357/HNP1357</f>
        <v>0</v>
      </c>
      <c r="HNS1357" s="84">
        <f>HNP1357-HNQ1357</f>
        <v>2000000</v>
      </c>
      <c r="HNT1357" s="84">
        <f>HNP1357+HNL1357</f>
        <v>3000000</v>
      </c>
      <c r="HNY1357" s="84" t="s">
        <v>5404</v>
      </c>
      <c r="HNZ1357" s="84">
        <v>454</v>
      </c>
      <c r="HOA1357" s="84" t="s">
        <v>3803</v>
      </c>
      <c r="HOB1357" s="84">
        <v>1000000</v>
      </c>
      <c r="HOD1357" s="84">
        <f>HOC1357/HOB1357</f>
        <v>0</v>
      </c>
      <c r="HOE1357" s="84">
        <f>HOB1357-HOC1357</f>
        <v>1000000</v>
      </c>
      <c r="HOF1357" s="84">
        <v>2000000</v>
      </c>
      <c r="HOG1357" s="84">
        <v>0</v>
      </c>
      <c r="HOH1357" s="84">
        <f>HOG1357/HOF1357</f>
        <v>0</v>
      </c>
      <c r="HOI1357" s="84">
        <f>HOF1357-HOG1357</f>
        <v>2000000</v>
      </c>
      <c r="HOJ1357" s="84">
        <f>HOF1357+HOB1357</f>
        <v>3000000</v>
      </c>
      <c r="HOO1357" s="84" t="s">
        <v>5404</v>
      </c>
      <c r="HOP1357" s="84">
        <v>454</v>
      </c>
      <c r="HOQ1357" s="84" t="s">
        <v>3803</v>
      </c>
      <c r="HOR1357" s="84">
        <v>1000000</v>
      </c>
      <c r="HOT1357" s="84">
        <f>HOS1357/HOR1357</f>
        <v>0</v>
      </c>
      <c r="HOU1357" s="84">
        <f>HOR1357-HOS1357</f>
        <v>1000000</v>
      </c>
      <c r="HOV1357" s="84">
        <v>2000000</v>
      </c>
      <c r="HOW1357" s="84">
        <v>0</v>
      </c>
      <c r="HOX1357" s="84">
        <f>HOW1357/HOV1357</f>
        <v>0</v>
      </c>
      <c r="HOY1357" s="84">
        <f>HOV1357-HOW1357</f>
        <v>2000000</v>
      </c>
      <c r="HOZ1357" s="84">
        <f>HOV1357+HOR1357</f>
        <v>3000000</v>
      </c>
      <c r="HPE1357" s="84" t="s">
        <v>5404</v>
      </c>
      <c r="HPF1357" s="84">
        <v>454</v>
      </c>
      <c r="HPG1357" s="84" t="s">
        <v>3803</v>
      </c>
      <c r="HPH1357" s="84">
        <v>1000000</v>
      </c>
      <c r="HPJ1357" s="84">
        <f>HPI1357/HPH1357</f>
        <v>0</v>
      </c>
      <c r="HPK1357" s="84">
        <f>HPH1357-HPI1357</f>
        <v>1000000</v>
      </c>
      <c r="HPL1357" s="84">
        <v>2000000</v>
      </c>
      <c r="HPM1357" s="84">
        <v>0</v>
      </c>
      <c r="HPN1357" s="84">
        <f>HPM1357/HPL1357</f>
        <v>0</v>
      </c>
      <c r="HPO1357" s="84">
        <f>HPL1357-HPM1357</f>
        <v>2000000</v>
      </c>
      <c r="HPP1357" s="84">
        <f>HPL1357+HPH1357</f>
        <v>3000000</v>
      </c>
      <c r="HPU1357" s="84" t="s">
        <v>5404</v>
      </c>
      <c r="HPV1357" s="84">
        <v>454</v>
      </c>
      <c r="HPW1357" s="84" t="s">
        <v>3803</v>
      </c>
      <c r="HPX1357" s="84">
        <v>1000000</v>
      </c>
      <c r="HPZ1357" s="84">
        <f>HPY1357/HPX1357</f>
        <v>0</v>
      </c>
      <c r="HQA1357" s="84">
        <f>HPX1357-HPY1357</f>
        <v>1000000</v>
      </c>
      <c r="HQB1357" s="84">
        <v>2000000</v>
      </c>
      <c r="HQC1357" s="84">
        <v>0</v>
      </c>
      <c r="HQD1357" s="84">
        <f>HQC1357/HQB1357</f>
        <v>0</v>
      </c>
      <c r="HQE1357" s="84">
        <f>HQB1357-HQC1357</f>
        <v>2000000</v>
      </c>
      <c r="HQF1357" s="84">
        <f>HQB1357+HPX1357</f>
        <v>3000000</v>
      </c>
      <c r="HQK1357" s="84" t="s">
        <v>5404</v>
      </c>
      <c r="HQL1357" s="84">
        <v>454</v>
      </c>
      <c r="HQM1357" s="84" t="s">
        <v>3803</v>
      </c>
      <c r="HQN1357" s="84">
        <v>1000000</v>
      </c>
      <c r="HQP1357" s="84">
        <f>HQO1357/HQN1357</f>
        <v>0</v>
      </c>
      <c r="HQQ1357" s="84">
        <f>HQN1357-HQO1357</f>
        <v>1000000</v>
      </c>
      <c r="HQR1357" s="84">
        <v>2000000</v>
      </c>
      <c r="HQS1357" s="84">
        <v>0</v>
      </c>
      <c r="HQT1357" s="84">
        <f>HQS1357/HQR1357</f>
        <v>0</v>
      </c>
      <c r="HQU1357" s="84">
        <f>HQR1357-HQS1357</f>
        <v>2000000</v>
      </c>
      <c r="HQV1357" s="84">
        <f>HQR1357+HQN1357</f>
        <v>3000000</v>
      </c>
      <c r="HRA1357" s="84" t="s">
        <v>5404</v>
      </c>
      <c r="HRB1357" s="84">
        <v>454</v>
      </c>
      <c r="HRC1357" s="84" t="s">
        <v>3803</v>
      </c>
      <c r="HRD1357" s="84">
        <v>1000000</v>
      </c>
      <c r="HRF1357" s="84">
        <f>HRE1357/HRD1357</f>
        <v>0</v>
      </c>
      <c r="HRG1357" s="84">
        <f>HRD1357-HRE1357</f>
        <v>1000000</v>
      </c>
      <c r="HRH1357" s="84">
        <v>2000000</v>
      </c>
      <c r="HRI1357" s="84">
        <v>0</v>
      </c>
      <c r="HRJ1357" s="84">
        <f>HRI1357/HRH1357</f>
        <v>0</v>
      </c>
      <c r="HRK1357" s="84">
        <f>HRH1357-HRI1357</f>
        <v>2000000</v>
      </c>
      <c r="HRL1357" s="84">
        <f>HRH1357+HRD1357</f>
        <v>3000000</v>
      </c>
      <c r="HRQ1357" s="84" t="s">
        <v>5404</v>
      </c>
      <c r="HRR1357" s="84">
        <v>454</v>
      </c>
      <c r="HRS1357" s="84" t="s">
        <v>3803</v>
      </c>
      <c r="HRT1357" s="84">
        <v>1000000</v>
      </c>
      <c r="HRV1357" s="84">
        <f>HRU1357/HRT1357</f>
        <v>0</v>
      </c>
      <c r="HRW1357" s="84">
        <f>HRT1357-HRU1357</f>
        <v>1000000</v>
      </c>
      <c r="HRX1357" s="84">
        <v>2000000</v>
      </c>
      <c r="HRY1357" s="84">
        <v>0</v>
      </c>
      <c r="HRZ1357" s="84">
        <f>HRY1357/HRX1357</f>
        <v>0</v>
      </c>
      <c r="HSA1357" s="84">
        <f>HRX1357-HRY1357</f>
        <v>2000000</v>
      </c>
      <c r="HSB1357" s="84">
        <f>HRX1357+HRT1357</f>
        <v>3000000</v>
      </c>
      <c r="HSG1357" s="84" t="s">
        <v>5404</v>
      </c>
      <c r="HSH1357" s="84">
        <v>454</v>
      </c>
      <c r="HSI1357" s="84" t="s">
        <v>3803</v>
      </c>
      <c r="HSJ1357" s="84">
        <v>1000000</v>
      </c>
      <c r="HSL1357" s="84">
        <f>HSK1357/HSJ1357</f>
        <v>0</v>
      </c>
      <c r="HSM1357" s="84">
        <f>HSJ1357-HSK1357</f>
        <v>1000000</v>
      </c>
      <c r="HSN1357" s="84">
        <v>2000000</v>
      </c>
      <c r="HSO1357" s="84">
        <v>0</v>
      </c>
      <c r="HSP1357" s="84">
        <f>HSO1357/HSN1357</f>
        <v>0</v>
      </c>
      <c r="HSQ1357" s="84">
        <f>HSN1357-HSO1357</f>
        <v>2000000</v>
      </c>
      <c r="HSR1357" s="84">
        <f>HSN1357+HSJ1357</f>
        <v>3000000</v>
      </c>
      <c r="HSW1357" s="84" t="s">
        <v>5404</v>
      </c>
      <c r="HSX1357" s="84">
        <v>454</v>
      </c>
      <c r="HSY1357" s="84" t="s">
        <v>3803</v>
      </c>
      <c r="HSZ1357" s="84">
        <v>1000000</v>
      </c>
      <c r="HTB1357" s="84">
        <f>HTA1357/HSZ1357</f>
        <v>0</v>
      </c>
      <c r="HTC1357" s="84">
        <f>HSZ1357-HTA1357</f>
        <v>1000000</v>
      </c>
      <c r="HTD1357" s="84">
        <v>2000000</v>
      </c>
      <c r="HTE1357" s="84">
        <v>0</v>
      </c>
      <c r="HTF1357" s="84">
        <f>HTE1357/HTD1357</f>
        <v>0</v>
      </c>
      <c r="HTG1357" s="84">
        <f>HTD1357-HTE1357</f>
        <v>2000000</v>
      </c>
      <c r="HTH1357" s="84">
        <f>HTD1357+HSZ1357</f>
        <v>3000000</v>
      </c>
      <c r="HTM1357" s="84" t="s">
        <v>5404</v>
      </c>
      <c r="HTN1357" s="84">
        <v>454</v>
      </c>
      <c r="HTO1357" s="84" t="s">
        <v>3803</v>
      </c>
      <c r="HTP1357" s="84">
        <v>1000000</v>
      </c>
      <c r="HTR1357" s="84">
        <f>HTQ1357/HTP1357</f>
        <v>0</v>
      </c>
      <c r="HTS1357" s="84">
        <f>HTP1357-HTQ1357</f>
        <v>1000000</v>
      </c>
      <c r="HTT1357" s="84">
        <v>2000000</v>
      </c>
      <c r="HTU1357" s="84">
        <v>0</v>
      </c>
      <c r="HTV1357" s="84">
        <f>HTU1357/HTT1357</f>
        <v>0</v>
      </c>
      <c r="HTW1357" s="84">
        <f>HTT1357-HTU1357</f>
        <v>2000000</v>
      </c>
      <c r="HTX1357" s="84">
        <f>HTT1357+HTP1357</f>
        <v>3000000</v>
      </c>
      <c r="HUC1357" s="84" t="s">
        <v>5404</v>
      </c>
      <c r="HUD1357" s="84">
        <v>454</v>
      </c>
      <c r="HUE1357" s="84" t="s">
        <v>3803</v>
      </c>
      <c r="HUF1357" s="84">
        <v>1000000</v>
      </c>
      <c r="HUH1357" s="84">
        <f>HUG1357/HUF1357</f>
        <v>0</v>
      </c>
      <c r="HUI1357" s="84">
        <f>HUF1357-HUG1357</f>
        <v>1000000</v>
      </c>
      <c r="HUJ1357" s="84">
        <v>2000000</v>
      </c>
      <c r="HUK1357" s="84">
        <v>0</v>
      </c>
      <c r="HUL1357" s="84">
        <f>HUK1357/HUJ1357</f>
        <v>0</v>
      </c>
      <c r="HUM1357" s="84">
        <f>HUJ1357-HUK1357</f>
        <v>2000000</v>
      </c>
      <c r="HUN1357" s="84">
        <f>HUJ1357+HUF1357</f>
        <v>3000000</v>
      </c>
      <c r="HUS1357" s="84" t="s">
        <v>5404</v>
      </c>
      <c r="HUT1357" s="84">
        <v>454</v>
      </c>
      <c r="HUU1357" s="84" t="s">
        <v>3803</v>
      </c>
      <c r="HUV1357" s="84">
        <v>1000000</v>
      </c>
      <c r="HUX1357" s="84">
        <f>HUW1357/HUV1357</f>
        <v>0</v>
      </c>
      <c r="HUY1357" s="84">
        <f>HUV1357-HUW1357</f>
        <v>1000000</v>
      </c>
      <c r="HUZ1357" s="84">
        <v>2000000</v>
      </c>
      <c r="HVA1357" s="84">
        <v>0</v>
      </c>
      <c r="HVB1357" s="84">
        <f>HVA1357/HUZ1357</f>
        <v>0</v>
      </c>
      <c r="HVC1357" s="84">
        <f>HUZ1357-HVA1357</f>
        <v>2000000</v>
      </c>
      <c r="HVD1357" s="84">
        <f>HUZ1357+HUV1357</f>
        <v>3000000</v>
      </c>
      <c r="HVI1357" s="84" t="s">
        <v>5404</v>
      </c>
      <c r="HVJ1357" s="84">
        <v>454</v>
      </c>
      <c r="HVK1357" s="84" t="s">
        <v>3803</v>
      </c>
      <c r="HVL1357" s="84">
        <v>1000000</v>
      </c>
      <c r="HVN1357" s="84">
        <f>HVM1357/HVL1357</f>
        <v>0</v>
      </c>
      <c r="HVO1357" s="84">
        <f>HVL1357-HVM1357</f>
        <v>1000000</v>
      </c>
      <c r="HVP1357" s="84">
        <v>2000000</v>
      </c>
      <c r="HVQ1357" s="84">
        <v>0</v>
      </c>
      <c r="HVR1357" s="84">
        <f>HVQ1357/HVP1357</f>
        <v>0</v>
      </c>
      <c r="HVS1357" s="84">
        <f>HVP1357-HVQ1357</f>
        <v>2000000</v>
      </c>
      <c r="HVT1357" s="84">
        <f>HVP1357+HVL1357</f>
        <v>3000000</v>
      </c>
      <c r="HVY1357" s="84" t="s">
        <v>5404</v>
      </c>
      <c r="HVZ1357" s="84">
        <v>454</v>
      </c>
      <c r="HWA1357" s="84" t="s">
        <v>3803</v>
      </c>
      <c r="HWB1357" s="84">
        <v>1000000</v>
      </c>
      <c r="HWD1357" s="84">
        <f>HWC1357/HWB1357</f>
        <v>0</v>
      </c>
      <c r="HWE1357" s="84">
        <f>HWB1357-HWC1357</f>
        <v>1000000</v>
      </c>
      <c r="HWF1357" s="84">
        <v>2000000</v>
      </c>
      <c r="HWG1357" s="84">
        <v>0</v>
      </c>
      <c r="HWH1357" s="84">
        <f>HWG1357/HWF1357</f>
        <v>0</v>
      </c>
      <c r="HWI1357" s="84">
        <f>HWF1357-HWG1357</f>
        <v>2000000</v>
      </c>
      <c r="HWJ1357" s="84">
        <f>HWF1357+HWB1357</f>
        <v>3000000</v>
      </c>
      <c r="HWO1357" s="84" t="s">
        <v>5404</v>
      </c>
      <c r="HWP1357" s="84">
        <v>454</v>
      </c>
      <c r="HWQ1357" s="84" t="s">
        <v>3803</v>
      </c>
      <c r="HWR1357" s="84">
        <v>1000000</v>
      </c>
      <c r="HWT1357" s="84">
        <f>HWS1357/HWR1357</f>
        <v>0</v>
      </c>
      <c r="HWU1357" s="84">
        <f>HWR1357-HWS1357</f>
        <v>1000000</v>
      </c>
      <c r="HWV1357" s="84">
        <v>2000000</v>
      </c>
      <c r="HWW1357" s="84">
        <v>0</v>
      </c>
      <c r="HWX1357" s="84">
        <f>HWW1357/HWV1357</f>
        <v>0</v>
      </c>
      <c r="HWY1357" s="84">
        <f>HWV1357-HWW1357</f>
        <v>2000000</v>
      </c>
      <c r="HWZ1357" s="84">
        <f>HWV1357+HWR1357</f>
        <v>3000000</v>
      </c>
      <c r="HXE1357" s="84" t="s">
        <v>5404</v>
      </c>
      <c r="HXF1357" s="84">
        <v>454</v>
      </c>
      <c r="HXG1357" s="84" t="s">
        <v>3803</v>
      </c>
      <c r="HXH1357" s="84">
        <v>1000000</v>
      </c>
      <c r="HXJ1357" s="84">
        <f>HXI1357/HXH1357</f>
        <v>0</v>
      </c>
      <c r="HXK1357" s="84">
        <f>HXH1357-HXI1357</f>
        <v>1000000</v>
      </c>
      <c r="HXL1357" s="84">
        <v>2000000</v>
      </c>
      <c r="HXM1357" s="84">
        <v>0</v>
      </c>
      <c r="HXN1357" s="84">
        <f>HXM1357/HXL1357</f>
        <v>0</v>
      </c>
      <c r="HXO1357" s="84">
        <f>HXL1357-HXM1357</f>
        <v>2000000</v>
      </c>
      <c r="HXP1357" s="84">
        <f>HXL1357+HXH1357</f>
        <v>3000000</v>
      </c>
      <c r="HXU1357" s="84" t="s">
        <v>5404</v>
      </c>
      <c r="HXV1357" s="84">
        <v>454</v>
      </c>
      <c r="HXW1357" s="84" t="s">
        <v>3803</v>
      </c>
      <c r="HXX1357" s="84">
        <v>1000000</v>
      </c>
      <c r="HXZ1357" s="84">
        <f>HXY1357/HXX1357</f>
        <v>0</v>
      </c>
      <c r="HYA1357" s="84">
        <f>HXX1357-HXY1357</f>
        <v>1000000</v>
      </c>
      <c r="HYB1357" s="84">
        <v>2000000</v>
      </c>
      <c r="HYC1357" s="84">
        <v>0</v>
      </c>
      <c r="HYD1357" s="84">
        <f>HYC1357/HYB1357</f>
        <v>0</v>
      </c>
      <c r="HYE1357" s="84">
        <f>HYB1357-HYC1357</f>
        <v>2000000</v>
      </c>
      <c r="HYF1357" s="84">
        <f>HYB1357+HXX1357</f>
        <v>3000000</v>
      </c>
      <c r="HYK1357" s="84" t="s">
        <v>5404</v>
      </c>
      <c r="HYL1357" s="84">
        <v>454</v>
      </c>
      <c r="HYM1357" s="84" t="s">
        <v>3803</v>
      </c>
      <c r="HYN1357" s="84">
        <v>1000000</v>
      </c>
      <c r="HYP1357" s="84">
        <f>HYO1357/HYN1357</f>
        <v>0</v>
      </c>
      <c r="HYQ1357" s="84">
        <f>HYN1357-HYO1357</f>
        <v>1000000</v>
      </c>
      <c r="HYR1357" s="84">
        <v>2000000</v>
      </c>
      <c r="HYS1357" s="84">
        <v>0</v>
      </c>
      <c r="HYT1357" s="84">
        <f>HYS1357/HYR1357</f>
        <v>0</v>
      </c>
      <c r="HYU1357" s="84">
        <f>HYR1357-HYS1357</f>
        <v>2000000</v>
      </c>
      <c r="HYV1357" s="84">
        <f>HYR1357+HYN1357</f>
        <v>3000000</v>
      </c>
      <c r="HZA1357" s="84" t="s">
        <v>5404</v>
      </c>
      <c r="HZB1357" s="84">
        <v>454</v>
      </c>
      <c r="HZC1357" s="84" t="s">
        <v>3803</v>
      </c>
      <c r="HZD1357" s="84">
        <v>1000000</v>
      </c>
      <c r="HZF1357" s="84">
        <f>HZE1357/HZD1357</f>
        <v>0</v>
      </c>
      <c r="HZG1357" s="84">
        <f>HZD1357-HZE1357</f>
        <v>1000000</v>
      </c>
      <c r="HZH1357" s="84">
        <v>2000000</v>
      </c>
      <c r="HZI1357" s="84">
        <v>0</v>
      </c>
      <c r="HZJ1357" s="84">
        <f>HZI1357/HZH1357</f>
        <v>0</v>
      </c>
      <c r="HZK1357" s="84">
        <f>HZH1357-HZI1357</f>
        <v>2000000</v>
      </c>
      <c r="HZL1357" s="84">
        <f>HZH1357+HZD1357</f>
        <v>3000000</v>
      </c>
      <c r="HZQ1357" s="84" t="s">
        <v>5404</v>
      </c>
      <c r="HZR1357" s="84">
        <v>454</v>
      </c>
      <c r="HZS1357" s="84" t="s">
        <v>3803</v>
      </c>
      <c r="HZT1357" s="84">
        <v>1000000</v>
      </c>
      <c r="HZV1357" s="84">
        <f>HZU1357/HZT1357</f>
        <v>0</v>
      </c>
      <c r="HZW1357" s="84">
        <f>HZT1357-HZU1357</f>
        <v>1000000</v>
      </c>
      <c r="HZX1357" s="84">
        <v>2000000</v>
      </c>
      <c r="HZY1357" s="84">
        <v>0</v>
      </c>
      <c r="HZZ1357" s="84">
        <f>HZY1357/HZX1357</f>
        <v>0</v>
      </c>
      <c r="IAA1357" s="84">
        <f>HZX1357-HZY1357</f>
        <v>2000000</v>
      </c>
      <c r="IAB1357" s="84">
        <f>HZX1357+HZT1357</f>
        <v>3000000</v>
      </c>
      <c r="IAG1357" s="84" t="s">
        <v>5404</v>
      </c>
      <c r="IAH1357" s="84">
        <v>454</v>
      </c>
      <c r="IAI1357" s="84" t="s">
        <v>3803</v>
      </c>
      <c r="IAJ1357" s="84">
        <v>1000000</v>
      </c>
      <c r="IAL1357" s="84">
        <f>IAK1357/IAJ1357</f>
        <v>0</v>
      </c>
      <c r="IAM1357" s="84">
        <f>IAJ1357-IAK1357</f>
        <v>1000000</v>
      </c>
      <c r="IAN1357" s="84">
        <v>2000000</v>
      </c>
      <c r="IAO1357" s="84">
        <v>0</v>
      </c>
      <c r="IAP1357" s="84">
        <f>IAO1357/IAN1357</f>
        <v>0</v>
      </c>
      <c r="IAQ1357" s="84">
        <f>IAN1357-IAO1357</f>
        <v>2000000</v>
      </c>
      <c r="IAR1357" s="84">
        <f>IAN1357+IAJ1357</f>
        <v>3000000</v>
      </c>
      <c r="IAW1357" s="84" t="s">
        <v>5404</v>
      </c>
      <c r="IAX1357" s="84">
        <v>454</v>
      </c>
      <c r="IAY1357" s="84" t="s">
        <v>3803</v>
      </c>
      <c r="IAZ1357" s="84">
        <v>1000000</v>
      </c>
      <c r="IBB1357" s="84">
        <f>IBA1357/IAZ1357</f>
        <v>0</v>
      </c>
      <c r="IBC1357" s="84">
        <f>IAZ1357-IBA1357</f>
        <v>1000000</v>
      </c>
      <c r="IBD1357" s="84">
        <v>2000000</v>
      </c>
      <c r="IBE1357" s="84">
        <v>0</v>
      </c>
      <c r="IBF1357" s="84">
        <f>IBE1357/IBD1357</f>
        <v>0</v>
      </c>
      <c r="IBG1357" s="84">
        <f>IBD1357-IBE1357</f>
        <v>2000000</v>
      </c>
      <c r="IBH1357" s="84">
        <f>IBD1357+IAZ1357</f>
        <v>3000000</v>
      </c>
      <c r="IBM1357" s="84" t="s">
        <v>5404</v>
      </c>
      <c r="IBN1357" s="84">
        <v>454</v>
      </c>
      <c r="IBO1357" s="84" t="s">
        <v>3803</v>
      </c>
      <c r="IBP1357" s="84">
        <v>1000000</v>
      </c>
      <c r="IBR1357" s="84">
        <f>IBQ1357/IBP1357</f>
        <v>0</v>
      </c>
      <c r="IBS1357" s="84">
        <f>IBP1357-IBQ1357</f>
        <v>1000000</v>
      </c>
      <c r="IBT1357" s="84">
        <v>2000000</v>
      </c>
      <c r="IBU1357" s="84">
        <v>0</v>
      </c>
      <c r="IBV1357" s="84">
        <f>IBU1357/IBT1357</f>
        <v>0</v>
      </c>
      <c r="IBW1357" s="84">
        <f>IBT1357-IBU1357</f>
        <v>2000000</v>
      </c>
      <c r="IBX1357" s="84">
        <f>IBT1357+IBP1357</f>
        <v>3000000</v>
      </c>
      <c r="ICC1357" s="84" t="s">
        <v>5404</v>
      </c>
      <c r="ICD1357" s="84">
        <v>454</v>
      </c>
      <c r="ICE1357" s="84" t="s">
        <v>3803</v>
      </c>
      <c r="ICF1357" s="84">
        <v>1000000</v>
      </c>
      <c r="ICH1357" s="84">
        <f>ICG1357/ICF1357</f>
        <v>0</v>
      </c>
      <c r="ICI1357" s="84">
        <f>ICF1357-ICG1357</f>
        <v>1000000</v>
      </c>
      <c r="ICJ1357" s="84">
        <v>2000000</v>
      </c>
      <c r="ICK1357" s="84">
        <v>0</v>
      </c>
      <c r="ICL1357" s="84">
        <f>ICK1357/ICJ1357</f>
        <v>0</v>
      </c>
      <c r="ICM1357" s="84">
        <f>ICJ1357-ICK1357</f>
        <v>2000000</v>
      </c>
      <c r="ICN1357" s="84">
        <f>ICJ1357+ICF1357</f>
        <v>3000000</v>
      </c>
      <c r="ICS1357" s="84" t="s">
        <v>5404</v>
      </c>
      <c r="ICT1357" s="84">
        <v>454</v>
      </c>
      <c r="ICU1357" s="84" t="s">
        <v>3803</v>
      </c>
      <c r="ICV1357" s="84">
        <v>1000000</v>
      </c>
      <c r="ICX1357" s="84">
        <f>ICW1357/ICV1357</f>
        <v>0</v>
      </c>
      <c r="ICY1357" s="84">
        <f>ICV1357-ICW1357</f>
        <v>1000000</v>
      </c>
      <c r="ICZ1357" s="84">
        <v>2000000</v>
      </c>
      <c r="IDA1357" s="84">
        <v>0</v>
      </c>
      <c r="IDB1357" s="84">
        <f>IDA1357/ICZ1357</f>
        <v>0</v>
      </c>
      <c r="IDC1357" s="84">
        <f>ICZ1357-IDA1357</f>
        <v>2000000</v>
      </c>
      <c r="IDD1357" s="84">
        <f>ICZ1357+ICV1357</f>
        <v>3000000</v>
      </c>
      <c r="IDI1357" s="84" t="s">
        <v>5404</v>
      </c>
      <c r="IDJ1357" s="84">
        <v>454</v>
      </c>
      <c r="IDK1357" s="84" t="s">
        <v>3803</v>
      </c>
      <c r="IDL1357" s="84">
        <v>1000000</v>
      </c>
      <c r="IDN1357" s="84">
        <f>IDM1357/IDL1357</f>
        <v>0</v>
      </c>
      <c r="IDO1357" s="84">
        <f>IDL1357-IDM1357</f>
        <v>1000000</v>
      </c>
      <c r="IDP1357" s="84">
        <v>2000000</v>
      </c>
      <c r="IDQ1357" s="84">
        <v>0</v>
      </c>
      <c r="IDR1357" s="84">
        <f>IDQ1357/IDP1357</f>
        <v>0</v>
      </c>
      <c r="IDS1357" s="84">
        <f>IDP1357-IDQ1357</f>
        <v>2000000</v>
      </c>
      <c r="IDT1357" s="84">
        <f>IDP1357+IDL1357</f>
        <v>3000000</v>
      </c>
      <c r="IDY1357" s="84" t="s">
        <v>5404</v>
      </c>
      <c r="IDZ1357" s="84">
        <v>454</v>
      </c>
      <c r="IEA1357" s="84" t="s">
        <v>3803</v>
      </c>
      <c r="IEB1357" s="84">
        <v>1000000</v>
      </c>
      <c r="IED1357" s="84">
        <f>IEC1357/IEB1357</f>
        <v>0</v>
      </c>
      <c r="IEE1357" s="84">
        <f>IEB1357-IEC1357</f>
        <v>1000000</v>
      </c>
      <c r="IEF1357" s="84">
        <v>2000000</v>
      </c>
      <c r="IEG1357" s="84">
        <v>0</v>
      </c>
      <c r="IEH1357" s="84">
        <f>IEG1357/IEF1357</f>
        <v>0</v>
      </c>
      <c r="IEI1357" s="84">
        <f>IEF1357-IEG1357</f>
        <v>2000000</v>
      </c>
      <c r="IEJ1357" s="84">
        <f>IEF1357+IEB1357</f>
        <v>3000000</v>
      </c>
      <c r="IEO1357" s="84" t="s">
        <v>5404</v>
      </c>
      <c r="IEP1357" s="84">
        <v>454</v>
      </c>
      <c r="IEQ1357" s="84" t="s">
        <v>3803</v>
      </c>
      <c r="IER1357" s="84">
        <v>1000000</v>
      </c>
      <c r="IET1357" s="84">
        <f>IES1357/IER1357</f>
        <v>0</v>
      </c>
      <c r="IEU1357" s="84">
        <f>IER1357-IES1357</f>
        <v>1000000</v>
      </c>
      <c r="IEV1357" s="84">
        <v>2000000</v>
      </c>
      <c r="IEW1357" s="84">
        <v>0</v>
      </c>
      <c r="IEX1357" s="84">
        <f>IEW1357/IEV1357</f>
        <v>0</v>
      </c>
      <c r="IEY1357" s="84">
        <f>IEV1357-IEW1357</f>
        <v>2000000</v>
      </c>
      <c r="IEZ1357" s="84">
        <f>IEV1357+IER1357</f>
        <v>3000000</v>
      </c>
      <c r="IFE1357" s="84" t="s">
        <v>5404</v>
      </c>
      <c r="IFF1357" s="84">
        <v>454</v>
      </c>
      <c r="IFG1357" s="84" t="s">
        <v>3803</v>
      </c>
      <c r="IFH1357" s="84">
        <v>1000000</v>
      </c>
      <c r="IFJ1357" s="84">
        <f>IFI1357/IFH1357</f>
        <v>0</v>
      </c>
      <c r="IFK1357" s="84">
        <f>IFH1357-IFI1357</f>
        <v>1000000</v>
      </c>
      <c r="IFL1357" s="84">
        <v>2000000</v>
      </c>
      <c r="IFM1357" s="84">
        <v>0</v>
      </c>
      <c r="IFN1357" s="84">
        <f>IFM1357/IFL1357</f>
        <v>0</v>
      </c>
      <c r="IFO1357" s="84">
        <f>IFL1357-IFM1357</f>
        <v>2000000</v>
      </c>
      <c r="IFP1357" s="84">
        <f>IFL1357+IFH1357</f>
        <v>3000000</v>
      </c>
      <c r="IFU1357" s="84" t="s">
        <v>5404</v>
      </c>
      <c r="IFV1357" s="84">
        <v>454</v>
      </c>
      <c r="IFW1357" s="84" t="s">
        <v>3803</v>
      </c>
      <c r="IFX1357" s="84">
        <v>1000000</v>
      </c>
      <c r="IFZ1357" s="84">
        <f>IFY1357/IFX1357</f>
        <v>0</v>
      </c>
      <c r="IGA1357" s="84">
        <f>IFX1357-IFY1357</f>
        <v>1000000</v>
      </c>
      <c r="IGB1357" s="84">
        <v>2000000</v>
      </c>
      <c r="IGC1357" s="84">
        <v>0</v>
      </c>
      <c r="IGD1357" s="84">
        <f>IGC1357/IGB1357</f>
        <v>0</v>
      </c>
      <c r="IGE1357" s="84">
        <f>IGB1357-IGC1357</f>
        <v>2000000</v>
      </c>
      <c r="IGF1357" s="84">
        <f>IGB1357+IFX1357</f>
        <v>3000000</v>
      </c>
      <c r="IGK1357" s="84" t="s">
        <v>5404</v>
      </c>
      <c r="IGL1357" s="84">
        <v>454</v>
      </c>
      <c r="IGM1357" s="84" t="s">
        <v>3803</v>
      </c>
      <c r="IGN1357" s="84">
        <v>1000000</v>
      </c>
      <c r="IGP1357" s="84">
        <f>IGO1357/IGN1357</f>
        <v>0</v>
      </c>
      <c r="IGQ1357" s="84">
        <f>IGN1357-IGO1357</f>
        <v>1000000</v>
      </c>
      <c r="IGR1357" s="84">
        <v>2000000</v>
      </c>
      <c r="IGS1357" s="84">
        <v>0</v>
      </c>
      <c r="IGT1357" s="84">
        <f>IGS1357/IGR1357</f>
        <v>0</v>
      </c>
      <c r="IGU1357" s="84">
        <f>IGR1357-IGS1357</f>
        <v>2000000</v>
      </c>
      <c r="IGV1357" s="84">
        <f>IGR1357+IGN1357</f>
        <v>3000000</v>
      </c>
      <c r="IHA1357" s="84" t="s">
        <v>5404</v>
      </c>
      <c r="IHB1357" s="84">
        <v>454</v>
      </c>
      <c r="IHC1357" s="84" t="s">
        <v>3803</v>
      </c>
      <c r="IHD1357" s="84">
        <v>1000000</v>
      </c>
      <c r="IHF1357" s="84">
        <f>IHE1357/IHD1357</f>
        <v>0</v>
      </c>
      <c r="IHG1357" s="84">
        <f>IHD1357-IHE1357</f>
        <v>1000000</v>
      </c>
      <c r="IHH1357" s="84">
        <v>2000000</v>
      </c>
      <c r="IHI1357" s="84">
        <v>0</v>
      </c>
      <c r="IHJ1357" s="84">
        <f>IHI1357/IHH1357</f>
        <v>0</v>
      </c>
      <c r="IHK1357" s="84">
        <f>IHH1357-IHI1357</f>
        <v>2000000</v>
      </c>
      <c r="IHL1357" s="84">
        <f>IHH1357+IHD1357</f>
        <v>3000000</v>
      </c>
      <c r="IHQ1357" s="84" t="s">
        <v>5404</v>
      </c>
      <c r="IHR1357" s="84">
        <v>454</v>
      </c>
      <c r="IHS1357" s="84" t="s">
        <v>3803</v>
      </c>
      <c r="IHT1357" s="84">
        <v>1000000</v>
      </c>
      <c r="IHV1357" s="84">
        <f>IHU1357/IHT1357</f>
        <v>0</v>
      </c>
      <c r="IHW1357" s="84">
        <f>IHT1357-IHU1357</f>
        <v>1000000</v>
      </c>
      <c r="IHX1357" s="84">
        <v>2000000</v>
      </c>
      <c r="IHY1357" s="84">
        <v>0</v>
      </c>
      <c r="IHZ1357" s="84">
        <f>IHY1357/IHX1357</f>
        <v>0</v>
      </c>
      <c r="IIA1357" s="84">
        <f>IHX1357-IHY1357</f>
        <v>2000000</v>
      </c>
      <c r="IIB1357" s="84">
        <f>IHX1357+IHT1357</f>
        <v>3000000</v>
      </c>
      <c r="IIG1357" s="84" t="s">
        <v>5404</v>
      </c>
      <c r="IIH1357" s="84">
        <v>454</v>
      </c>
      <c r="III1357" s="84" t="s">
        <v>3803</v>
      </c>
      <c r="IIJ1357" s="84">
        <v>1000000</v>
      </c>
      <c r="IIL1357" s="84">
        <f>IIK1357/IIJ1357</f>
        <v>0</v>
      </c>
      <c r="IIM1357" s="84">
        <f>IIJ1357-IIK1357</f>
        <v>1000000</v>
      </c>
      <c r="IIN1357" s="84">
        <v>2000000</v>
      </c>
      <c r="IIO1357" s="84">
        <v>0</v>
      </c>
      <c r="IIP1357" s="84">
        <f>IIO1357/IIN1357</f>
        <v>0</v>
      </c>
      <c r="IIQ1357" s="84">
        <f>IIN1357-IIO1357</f>
        <v>2000000</v>
      </c>
      <c r="IIR1357" s="84">
        <f>IIN1357+IIJ1357</f>
        <v>3000000</v>
      </c>
      <c r="IIW1357" s="84" t="s">
        <v>5404</v>
      </c>
      <c r="IIX1357" s="84">
        <v>454</v>
      </c>
      <c r="IIY1357" s="84" t="s">
        <v>3803</v>
      </c>
      <c r="IIZ1357" s="84">
        <v>1000000</v>
      </c>
      <c r="IJB1357" s="84">
        <f>IJA1357/IIZ1357</f>
        <v>0</v>
      </c>
      <c r="IJC1357" s="84">
        <f>IIZ1357-IJA1357</f>
        <v>1000000</v>
      </c>
      <c r="IJD1357" s="84">
        <v>2000000</v>
      </c>
      <c r="IJE1357" s="84">
        <v>0</v>
      </c>
      <c r="IJF1357" s="84">
        <f>IJE1357/IJD1357</f>
        <v>0</v>
      </c>
      <c r="IJG1357" s="84">
        <f>IJD1357-IJE1357</f>
        <v>2000000</v>
      </c>
      <c r="IJH1357" s="84">
        <f>IJD1357+IIZ1357</f>
        <v>3000000</v>
      </c>
      <c r="IJM1357" s="84" t="s">
        <v>5404</v>
      </c>
      <c r="IJN1357" s="84">
        <v>454</v>
      </c>
      <c r="IJO1357" s="84" t="s">
        <v>3803</v>
      </c>
      <c r="IJP1357" s="84">
        <v>1000000</v>
      </c>
      <c r="IJR1357" s="84">
        <f>IJQ1357/IJP1357</f>
        <v>0</v>
      </c>
      <c r="IJS1357" s="84">
        <f>IJP1357-IJQ1357</f>
        <v>1000000</v>
      </c>
      <c r="IJT1357" s="84">
        <v>2000000</v>
      </c>
      <c r="IJU1357" s="84">
        <v>0</v>
      </c>
      <c r="IJV1357" s="84">
        <f>IJU1357/IJT1357</f>
        <v>0</v>
      </c>
      <c r="IJW1357" s="84">
        <f>IJT1357-IJU1357</f>
        <v>2000000</v>
      </c>
      <c r="IJX1357" s="84">
        <f>IJT1357+IJP1357</f>
        <v>3000000</v>
      </c>
      <c r="IKC1357" s="84" t="s">
        <v>5404</v>
      </c>
      <c r="IKD1357" s="84">
        <v>454</v>
      </c>
      <c r="IKE1357" s="84" t="s">
        <v>3803</v>
      </c>
      <c r="IKF1357" s="84">
        <v>1000000</v>
      </c>
      <c r="IKH1357" s="84">
        <f>IKG1357/IKF1357</f>
        <v>0</v>
      </c>
      <c r="IKI1357" s="84">
        <f>IKF1357-IKG1357</f>
        <v>1000000</v>
      </c>
      <c r="IKJ1357" s="84">
        <v>2000000</v>
      </c>
      <c r="IKK1357" s="84">
        <v>0</v>
      </c>
      <c r="IKL1357" s="84">
        <f>IKK1357/IKJ1357</f>
        <v>0</v>
      </c>
      <c r="IKM1357" s="84">
        <f>IKJ1357-IKK1357</f>
        <v>2000000</v>
      </c>
      <c r="IKN1357" s="84">
        <f>IKJ1357+IKF1357</f>
        <v>3000000</v>
      </c>
      <c r="IKS1357" s="84" t="s">
        <v>5404</v>
      </c>
      <c r="IKT1357" s="84">
        <v>454</v>
      </c>
      <c r="IKU1357" s="84" t="s">
        <v>3803</v>
      </c>
      <c r="IKV1357" s="84">
        <v>1000000</v>
      </c>
      <c r="IKX1357" s="84">
        <f>IKW1357/IKV1357</f>
        <v>0</v>
      </c>
      <c r="IKY1357" s="84">
        <f>IKV1357-IKW1357</f>
        <v>1000000</v>
      </c>
      <c r="IKZ1357" s="84">
        <v>2000000</v>
      </c>
      <c r="ILA1357" s="84">
        <v>0</v>
      </c>
      <c r="ILB1357" s="84">
        <f>ILA1357/IKZ1357</f>
        <v>0</v>
      </c>
      <c r="ILC1357" s="84">
        <f>IKZ1357-ILA1357</f>
        <v>2000000</v>
      </c>
      <c r="ILD1357" s="84">
        <f>IKZ1357+IKV1357</f>
        <v>3000000</v>
      </c>
      <c r="ILI1357" s="84" t="s">
        <v>5404</v>
      </c>
      <c r="ILJ1357" s="84">
        <v>454</v>
      </c>
      <c r="ILK1357" s="84" t="s">
        <v>3803</v>
      </c>
      <c r="ILL1357" s="84">
        <v>1000000</v>
      </c>
      <c r="ILN1357" s="84">
        <f>ILM1357/ILL1357</f>
        <v>0</v>
      </c>
      <c r="ILO1357" s="84">
        <f>ILL1357-ILM1357</f>
        <v>1000000</v>
      </c>
      <c r="ILP1357" s="84">
        <v>2000000</v>
      </c>
      <c r="ILQ1357" s="84">
        <v>0</v>
      </c>
      <c r="ILR1357" s="84">
        <f>ILQ1357/ILP1357</f>
        <v>0</v>
      </c>
      <c r="ILS1357" s="84">
        <f>ILP1357-ILQ1357</f>
        <v>2000000</v>
      </c>
      <c r="ILT1357" s="84">
        <f>ILP1357+ILL1357</f>
        <v>3000000</v>
      </c>
      <c r="ILY1357" s="84" t="s">
        <v>5404</v>
      </c>
      <c r="ILZ1357" s="84">
        <v>454</v>
      </c>
      <c r="IMA1357" s="84" t="s">
        <v>3803</v>
      </c>
      <c r="IMB1357" s="84">
        <v>1000000</v>
      </c>
      <c r="IMD1357" s="84">
        <f>IMC1357/IMB1357</f>
        <v>0</v>
      </c>
      <c r="IME1357" s="84">
        <f>IMB1357-IMC1357</f>
        <v>1000000</v>
      </c>
      <c r="IMF1357" s="84">
        <v>2000000</v>
      </c>
      <c r="IMG1357" s="84">
        <v>0</v>
      </c>
      <c r="IMH1357" s="84">
        <f>IMG1357/IMF1357</f>
        <v>0</v>
      </c>
      <c r="IMI1357" s="84">
        <f>IMF1357-IMG1357</f>
        <v>2000000</v>
      </c>
      <c r="IMJ1357" s="84">
        <f>IMF1357+IMB1357</f>
        <v>3000000</v>
      </c>
      <c r="IMO1357" s="84" t="s">
        <v>5404</v>
      </c>
      <c r="IMP1357" s="84">
        <v>454</v>
      </c>
      <c r="IMQ1357" s="84" t="s">
        <v>3803</v>
      </c>
      <c r="IMR1357" s="84">
        <v>1000000</v>
      </c>
      <c r="IMT1357" s="84">
        <f>IMS1357/IMR1357</f>
        <v>0</v>
      </c>
      <c r="IMU1357" s="84">
        <f>IMR1357-IMS1357</f>
        <v>1000000</v>
      </c>
      <c r="IMV1357" s="84">
        <v>2000000</v>
      </c>
      <c r="IMW1357" s="84">
        <v>0</v>
      </c>
      <c r="IMX1357" s="84">
        <f>IMW1357/IMV1357</f>
        <v>0</v>
      </c>
      <c r="IMY1357" s="84">
        <f>IMV1357-IMW1357</f>
        <v>2000000</v>
      </c>
      <c r="IMZ1357" s="84">
        <f>IMV1357+IMR1357</f>
        <v>3000000</v>
      </c>
      <c r="INE1357" s="84" t="s">
        <v>5404</v>
      </c>
      <c r="INF1357" s="84">
        <v>454</v>
      </c>
      <c r="ING1357" s="84" t="s">
        <v>3803</v>
      </c>
      <c r="INH1357" s="84">
        <v>1000000</v>
      </c>
      <c r="INJ1357" s="84">
        <f>INI1357/INH1357</f>
        <v>0</v>
      </c>
      <c r="INK1357" s="84">
        <f>INH1357-INI1357</f>
        <v>1000000</v>
      </c>
      <c r="INL1357" s="84">
        <v>2000000</v>
      </c>
      <c r="INM1357" s="84">
        <v>0</v>
      </c>
      <c r="INN1357" s="84">
        <f>INM1357/INL1357</f>
        <v>0</v>
      </c>
      <c r="INO1357" s="84">
        <f>INL1357-INM1357</f>
        <v>2000000</v>
      </c>
      <c r="INP1357" s="84">
        <f>INL1357+INH1357</f>
        <v>3000000</v>
      </c>
      <c r="INU1357" s="84" t="s">
        <v>5404</v>
      </c>
      <c r="INV1357" s="84">
        <v>454</v>
      </c>
      <c r="INW1357" s="84" t="s">
        <v>3803</v>
      </c>
      <c r="INX1357" s="84">
        <v>1000000</v>
      </c>
      <c r="INZ1357" s="84">
        <f>INY1357/INX1357</f>
        <v>0</v>
      </c>
      <c r="IOA1357" s="84">
        <f>INX1357-INY1357</f>
        <v>1000000</v>
      </c>
      <c r="IOB1357" s="84">
        <v>2000000</v>
      </c>
      <c r="IOC1357" s="84">
        <v>0</v>
      </c>
      <c r="IOD1357" s="84">
        <f>IOC1357/IOB1357</f>
        <v>0</v>
      </c>
      <c r="IOE1357" s="84">
        <f>IOB1357-IOC1357</f>
        <v>2000000</v>
      </c>
      <c r="IOF1357" s="84">
        <f>IOB1357+INX1357</f>
        <v>3000000</v>
      </c>
      <c r="IOK1357" s="84" t="s">
        <v>5404</v>
      </c>
      <c r="IOL1357" s="84">
        <v>454</v>
      </c>
      <c r="IOM1357" s="84" t="s">
        <v>3803</v>
      </c>
      <c r="ION1357" s="84">
        <v>1000000</v>
      </c>
      <c r="IOP1357" s="84">
        <f>IOO1357/ION1357</f>
        <v>0</v>
      </c>
      <c r="IOQ1357" s="84">
        <f>ION1357-IOO1357</f>
        <v>1000000</v>
      </c>
      <c r="IOR1357" s="84">
        <v>2000000</v>
      </c>
      <c r="IOS1357" s="84">
        <v>0</v>
      </c>
      <c r="IOT1357" s="84">
        <f>IOS1357/IOR1357</f>
        <v>0</v>
      </c>
      <c r="IOU1357" s="84">
        <f>IOR1357-IOS1357</f>
        <v>2000000</v>
      </c>
      <c r="IOV1357" s="84">
        <f>IOR1357+ION1357</f>
        <v>3000000</v>
      </c>
      <c r="IPA1357" s="84" t="s">
        <v>5404</v>
      </c>
      <c r="IPB1357" s="84">
        <v>454</v>
      </c>
      <c r="IPC1357" s="84" t="s">
        <v>3803</v>
      </c>
      <c r="IPD1357" s="84">
        <v>1000000</v>
      </c>
      <c r="IPF1357" s="84">
        <f>IPE1357/IPD1357</f>
        <v>0</v>
      </c>
      <c r="IPG1357" s="84">
        <f>IPD1357-IPE1357</f>
        <v>1000000</v>
      </c>
      <c r="IPH1357" s="84">
        <v>2000000</v>
      </c>
      <c r="IPI1357" s="84">
        <v>0</v>
      </c>
      <c r="IPJ1357" s="84">
        <f>IPI1357/IPH1357</f>
        <v>0</v>
      </c>
      <c r="IPK1357" s="84">
        <f>IPH1357-IPI1357</f>
        <v>2000000</v>
      </c>
      <c r="IPL1357" s="84">
        <f>IPH1357+IPD1357</f>
        <v>3000000</v>
      </c>
      <c r="IPQ1357" s="84" t="s">
        <v>5404</v>
      </c>
      <c r="IPR1357" s="84">
        <v>454</v>
      </c>
      <c r="IPS1357" s="84" t="s">
        <v>3803</v>
      </c>
      <c r="IPT1357" s="84">
        <v>1000000</v>
      </c>
      <c r="IPV1357" s="84">
        <f>IPU1357/IPT1357</f>
        <v>0</v>
      </c>
      <c r="IPW1357" s="84">
        <f>IPT1357-IPU1357</f>
        <v>1000000</v>
      </c>
      <c r="IPX1357" s="84">
        <v>2000000</v>
      </c>
      <c r="IPY1357" s="84">
        <v>0</v>
      </c>
      <c r="IPZ1357" s="84">
        <f>IPY1357/IPX1357</f>
        <v>0</v>
      </c>
      <c r="IQA1357" s="84">
        <f>IPX1357-IPY1357</f>
        <v>2000000</v>
      </c>
      <c r="IQB1357" s="84">
        <f>IPX1357+IPT1357</f>
        <v>3000000</v>
      </c>
      <c r="IQG1357" s="84" t="s">
        <v>5404</v>
      </c>
      <c r="IQH1357" s="84">
        <v>454</v>
      </c>
      <c r="IQI1357" s="84" t="s">
        <v>3803</v>
      </c>
      <c r="IQJ1357" s="84">
        <v>1000000</v>
      </c>
      <c r="IQL1357" s="84">
        <f>IQK1357/IQJ1357</f>
        <v>0</v>
      </c>
      <c r="IQM1357" s="84">
        <f>IQJ1357-IQK1357</f>
        <v>1000000</v>
      </c>
      <c r="IQN1357" s="84">
        <v>2000000</v>
      </c>
      <c r="IQO1357" s="84">
        <v>0</v>
      </c>
      <c r="IQP1357" s="84">
        <f>IQO1357/IQN1357</f>
        <v>0</v>
      </c>
      <c r="IQQ1357" s="84">
        <f>IQN1357-IQO1357</f>
        <v>2000000</v>
      </c>
      <c r="IQR1357" s="84">
        <f>IQN1357+IQJ1357</f>
        <v>3000000</v>
      </c>
      <c r="IQW1357" s="84" t="s">
        <v>5404</v>
      </c>
      <c r="IQX1357" s="84">
        <v>454</v>
      </c>
      <c r="IQY1357" s="84" t="s">
        <v>3803</v>
      </c>
      <c r="IQZ1357" s="84">
        <v>1000000</v>
      </c>
      <c r="IRB1357" s="84">
        <f>IRA1357/IQZ1357</f>
        <v>0</v>
      </c>
      <c r="IRC1357" s="84">
        <f>IQZ1357-IRA1357</f>
        <v>1000000</v>
      </c>
      <c r="IRD1357" s="84">
        <v>2000000</v>
      </c>
      <c r="IRE1357" s="84">
        <v>0</v>
      </c>
      <c r="IRF1357" s="84">
        <f>IRE1357/IRD1357</f>
        <v>0</v>
      </c>
      <c r="IRG1357" s="84">
        <f>IRD1357-IRE1357</f>
        <v>2000000</v>
      </c>
      <c r="IRH1357" s="84">
        <f>IRD1357+IQZ1357</f>
        <v>3000000</v>
      </c>
      <c r="IRM1357" s="84" t="s">
        <v>5404</v>
      </c>
      <c r="IRN1357" s="84">
        <v>454</v>
      </c>
      <c r="IRO1357" s="84" t="s">
        <v>3803</v>
      </c>
      <c r="IRP1357" s="84">
        <v>1000000</v>
      </c>
      <c r="IRR1357" s="84">
        <f>IRQ1357/IRP1357</f>
        <v>0</v>
      </c>
      <c r="IRS1357" s="84">
        <f>IRP1357-IRQ1357</f>
        <v>1000000</v>
      </c>
      <c r="IRT1357" s="84">
        <v>2000000</v>
      </c>
      <c r="IRU1357" s="84">
        <v>0</v>
      </c>
      <c r="IRV1357" s="84">
        <f>IRU1357/IRT1357</f>
        <v>0</v>
      </c>
      <c r="IRW1357" s="84">
        <f>IRT1357-IRU1357</f>
        <v>2000000</v>
      </c>
      <c r="IRX1357" s="84">
        <f>IRT1357+IRP1357</f>
        <v>3000000</v>
      </c>
      <c r="ISC1357" s="84" t="s">
        <v>5404</v>
      </c>
      <c r="ISD1357" s="84">
        <v>454</v>
      </c>
      <c r="ISE1357" s="84" t="s">
        <v>3803</v>
      </c>
      <c r="ISF1357" s="84">
        <v>1000000</v>
      </c>
      <c r="ISH1357" s="84">
        <f>ISG1357/ISF1357</f>
        <v>0</v>
      </c>
      <c r="ISI1357" s="84">
        <f>ISF1357-ISG1357</f>
        <v>1000000</v>
      </c>
      <c r="ISJ1357" s="84">
        <v>2000000</v>
      </c>
      <c r="ISK1357" s="84">
        <v>0</v>
      </c>
      <c r="ISL1357" s="84">
        <f>ISK1357/ISJ1357</f>
        <v>0</v>
      </c>
      <c r="ISM1357" s="84">
        <f>ISJ1357-ISK1357</f>
        <v>2000000</v>
      </c>
      <c r="ISN1357" s="84">
        <f>ISJ1357+ISF1357</f>
        <v>3000000</v>
      </c>
      <c r="ISS1357" s="84" t="s">
        <v>5404</v>
      </c>
      <c r="IST1357" s="84">
        <v>454</v>
      </c>
      <c r="ISU1357" s="84" t="s">
        <v>3803</v>
      </c>
      <c r="ISV1357" s="84">
        <v>1000000</v>
      </c>
      <c r="ISX1357" s="84">
        <f>ISW1357/ISV1357</f>
        <v>0</v>
      </c>
      <c r="ISY1357" s="84">
        <f>ISV1357-ISW1357</f>
        <v>1000000</v>
      </c>
      <c r="ISZ1357" s="84">
        <v>2000000</v>
      </c>
      <c r="ITA1357" s="84">
        <v>0</v>
      </c>
      <c r="ITB1357" s="84">
        <f>ITA1357/ISZ1357</f>
        <v>0</v>
      </c>
      <c r="ITC1357" s="84">
        <f>ISZ1357-ITA1357</f>
        <v>2000000</v>
      </c>
      <c r="ITD1357" s="84">
        <f>ISZ1357+ISV1357</f>
        <v>3000000</v>
      </c>
      <c r="ITI1357" s="84" t="s">
        <v>5404</v>
      </c>
      <c r="ITJ1357" s="84">
        <v>454</v>
      </c>
      <c r="ITK1357" s="84" t="s">
        <v>3803</v>
      </c>
      <c r="ITL1357" s="84">
        <v>1000000</v>
      </c>
      <c r="ITN1357" s="84">
        <f>ITM1357/ITL1357</f>
        <v>0</v>
      </c>
      <c r="ITO1357" s="84">
        <f>ITL1357-ITM1357</f>
        <v>1000000</v>
      </c>
      <c r="ITP1357" s="84">
        <v>2000000</v>
      </c>
      <c r="ITQ1357" s="84">
        <v>0</v>
      </c>
      <c r="ITR1357" s="84">
        <f>ITQ1357/ITP1357</f>
        <v>0</v>
      </c>
      <c r="ITS1357" s="84">
        <f>ITP1357-ITQ1357</f>
        <v>2000000</v>
      </c>
      <c r="ITT1357" s="84">
        <f>ITP1357+ITL1357</f>
        <v>3000000</v>
      </c>
      <c r="ITY1357" s="84" t="s">
        <v>5404</v>
      </c>
      <c r="ITZ1357" s="84">
        <v>454</v>
      </c>
      <c r="IUA1357" s="84" t="s">
        <v>3803</v>
      </c>
      <c r="IUB1357" s="84">
        <v>1000000</v>
      </c>
      <c r="IUD1357" s="84">
        <f>IUC1357/IUB1357</f>
        <v>0</v>
      </c>
      <c r="IUE1357" s="84">
        <f>IUB1357-IUC1357</f>
        <v>1000000</v>
      </c>
      <c r="IUF1357" s="84">
        <v>2000000</v>
      </c>
      <c r="IUG1357" s="84">
        <v>0</v>
      </c>
      <c r="IUH1357" s="84">
        <f>IUG1357/IUF1357</f>
        <v>0</v>
      </c>
      <c r="IUI1357" s="84">
        <f>IUF1357-IUG1357</f>
        <v>2000000</v>
      </c>
      <c r="IUJ1357" s="84">
        <f>IUF1357+IUB1357</f>
        <v>3000000</v>
      </c>
      <c r="IUO1357" s="84" t="s">
        <v>5404</v>
      </c>
      <c r="IUP1357" s="84">
        <v>454</v>
      </c>
      <c r="IUQ1357" s="84" t="s">
        <v>3803</v>
      </c>
      <c r="IUR1357" s="84">
        <v>1000000</v>
      </c>
      <c r="IUT1357" s="84">
        <f>IUS1357/IUR1357</f>
        <v>0</v>
      </c>
      <c r="IUU1357" s="84">
        <f>IUR1357-IUS1357</f>
        <v>1000000</v>
      </c>
      <c r="IUV1357" s="84">
        <v>2000000</v>
      </c>
      <c r="IUW1357" s="84">
        <v>0</v>
      </c>
      <c r="IUX1357" s="84">
        <f>IUW1357/IUV1357</f>
        <v>0</v>
      </c>
      <c r="IUY1357" s="84">
        <f>IUV1357-IUW1357</f>
        <v>2000000</v>
      </c>
      <c r="IUZ1357" s="84">
        <f>IUV1357+IUR1357</f>
        <v>3000000</v>
      </c>
      <c r="IVE1357" s="84" t="s">
        <v>5404</v>
      </c>
      <c r="IVF1357" s="84">
        <v>454</v>
      </c>
      <c r="IVG1357" s="84" t="s">
        <v>3803</v>
      </c>
      <c r="IVH1357" s="84">
        <v>1000000</v>
      </c>
      <c r="IVJ1357" s="84">
        <f>IVI1357/IVH1357</f>
        <v>0</v>
      </c>
      <c r="IVK1357" s="84">
        <f>IVH1357-IVI1357</f>
        <v>1000000</v>
      </c>
      <c r="IVL1357" s="84">
        <v>2000000</v>
      </c>
      <c r="IVM1357" s="84">
        <v>0</v>
      </c>
      <c r="IVN1357" s="84">
        <f>IVM1357/IVL1357</f>
        <v>0</v>
      </c>
      <c r="IVO1357" s="84">
        <f>IVL1357-IVM1357</f>
        <v>2000000</v>
      </c>
      <c r="IVP1357" s="84">
        <f>IVL1357+IVH1357</f>
        <v>3000000</v>
      </c>
      <c r="IVU1357" s="84" t="s">
        <v>5404</v>
      </c>
      <c r="IVV1357" s="84">
        <v>454</v>
      </c>
      <c r="IVW1357" s="84" t="s">
        <v>3803</v>
      </c>
      <c r="IVX1357" s="84">
        <v>1000000</v>
      </c>
      <c r="IVZ1357" s="84">
        <f>IVY1357/IVX1357</f>
        <v>0</v>
      </c>
      <c r="IWA1357" s="84">
        <f>IVX1357-IVY1357</f>
        <v>1000000</v>
      </c>
      <c r="IWB1357" s="84">
        <v>2000000</v>
      </c>
      <c r="IWC1357" s="84">
        <v>0</v>
      </c>
      <c r="IWD1357" s="84">
        <f>IWC1357/IWB1357</f>
        <v>0</v>
      </c>
      <c r="IWE1357" s="84">
        <f>IWB1357-IWC1357</f>
        <v>2000000</v>
      </c>
      <c r="IWF1357" s="84">
        <f>IWB1357+IVX1357</f>
        <v>3000000</v>
      </c>
      <c r="IWK1357" s="84" t="s">
        <v>5404</v>
      </c>
      <c r="IWL1357" s="84">
        <v>454</v>
      </c>
      <c r="IWM1357" s="84" t="s">
        <v>3803</v>
      </c>
      <c r="IWN1357" s="84">
        <v>1000000</v>
      </c>
      <c r="IWP1357" s="84">
        <f>IWO1357/IWN1357</f>
        <v>0</v>
      </c>
      <c r="IWQ1357" s="84">
        <f>IWN1357-IWO1357</f>
        <v>1000000</v>
      </c>
      <c r="IWR1357" s="84">
        <v>2000000</v>
      </c>
      <c r="IWS1357" s="84">
        <v>0</v>
      </c>
      <c r="IWT1357" s="84">
        <f>IWS1357/IWR1357</f>
        <v>0</v>
      </c>
      <c r="IWU1357" s="84">
        <f>IWR1357-IWS1357</f>
        <v>2000000</v>
      </c>
      <c r="IWV1357" s="84">
        <f>IWR1357+IWN1357</f>
        <v>3000000</v>
      </c>
      <c r="IXA1357" s="84" t="s">
        <v>5404</v>
      </c>
      <c r="IXB1357" s="84">
        <v>454</v>
      </c>
      <c r="IXC1357" s="84" t="s">
        <v>3803</v>
      </c>
      <c r="IXD1357" s="84">
        <v>1000000</v>
      </c>
      <c r="IXF1357" s="84">
        <f>IXE1357/IXD1357</f>
        <v>0</v>
      </c>
      <c r="IXG1357" s="84">
        <f>IXD1357-IXE1357</f>
        <v>1000000</v>
      </c>
      <c r="IXH1357" s="84">
        <v>2000000</v>
      </c>
      <c r="IXI1357" s="84">
        <v>0</v>
      </c>
      <c r="IXJ1357" s="84">
        <f>IXI1357/IXH1357</f>
        <v>0</v>
      </c>
      <c r="IXK1357" s="84">
        <f>IXH1357-IXI1357</f>
        <v>2000000</v>
      </c>
      <c r="IXL1357" s="84">
        <f>IXH1357+IXD1357</f>
        <v>3000000</v>
      </c>
      <c r="IXQ1357" s="84" t="s">
        <v>5404</v>
      </c>
      <c r="IXR1357" s="84">
        <v>454</v>
      </c>
      <c r="IXS1357" s="84" t="s">
        <v>3803</v>
      </c>
      <c r="IXT1357" s="84">
        <v>1000000</v>
      </c>
      <c r="IXV1357" s="84">
        <f>IXU1357/IXT1357</f>
        <v>0</v>
      </c>
      <c r="IXW1357" s="84">
        <f>IXT1357-IXU1357</f>
        <v>1000000</v>
      </c>
      <c r="IXX1357" s="84">
        <v>2000000</v>
      </c>
      <c r="IXY1357" s="84">
        <v>0</v>
      </c>
      <c r="IXZ1357" s="84">
        <f>IXY1357/IXX1357</f>
        <v>0</v>
      </c>
      <c r="IYA1357" s="84">
        <f>IXX1357-IXY1357</f>
        <v>2000000</v>
      </c>
      <c r="IYB1357" s="84">
        <f>IXX1357+IXT1357</f>
        <v>3000000</v>
      </c>
      <c r="IYG1357" s="84" t="s">
        <v>5404</v>
      </c>
      <c r="IYH1357" s="84">
        <v>454</v>
      </c>
      <c r="IYI1357" s="84" t="s">
        <v>3803</v>
      </c>
      <c r="IYJ1357" s="84">
        <v>1000000</v>
      </c>
      <c r="IYL1357" s="84">
        <f>IYK1357/IYJ1357</f>
        <v>0</v>
      </c>
      <c r="IYM1357" s="84">
        <f>IYJ1357-IYK1357</f>
        <v>1000000</v>
      </c>
      <c r="IYN1357" s="84">
        <v>2000000</v>
      </c>
      <c r="IYO1357" s="84">
        <v>0</v>
      </c>
      <c r="IYP1357" s="84">
        <f>IYO1357/IYN1357</f>
        <v>0</v>
      </c>
      <c r="IYQ1357" s="84">
        <f>IYN1357-IYO1357</f>
        <v>2000000</v>
      </c>
      <c r="IYR1357" s="84">
        <f>IYN1357+IYJ1357</f>
        <v>3000000</v>
      </c>
      <c r="IYW1357" s="84" t="s">
        <v>5404</v>
      </c>
      <c r="IYX1357" s="84">
        <v>454</v>
      </c>
      <c r="IYY1357" s="84" t="s">
        <v>3803</v>
      </c>
      <c r="IYZ1357" s="84">
        <v>1000000</v>
      </c>
      <c r="IZB1357" s="84">
        <f>IZA1357/IYZ1357</f>
        <v>0</v>
      </c>
      <c r="IZC1357" s="84">
        <f>IYZ1357-IZA1357</f>
        <v>1000000</v>
      </c>
      <c r="IZD1357" s="84">
        <v>2000000</v>
      </c>
      <c r="IZE1357" s="84">
        <v>0</v>
      </c>
      <c r="IZF1357" s="84">
        <f>IZE1357/IZD1357</f>
        <v>0</v>
      </c>
      <c r="IZG1357" s="84">
        <f>IZD1357-IZE1357</f>
        <v>2000000</v>
      </c>
      <c r="IZH1357" s="84">
        <f>IZD1357+IYZ1357</f>
        <v>3000000</v>
      </c>
      <c r="IZM1357" s="84" t="s">
        <v>5404</v>
      </c>
      <c r="IZN1357" s="84">
        <v>454</v>
      </c>
      <c r="IZO1357" s="84" t="s">
        <v>3803</v>
      </c>
      <c r="IZP1357" s="84">
        <v>1000000</v>
      </c>
      <c r="IZR1357" s="84">
        <f>IZQ1357/IZP1357</f>
        <v>0</v>
      </c>
      <c r="IZS1357" s="84">
        <f>IZP1357-IZQ1357</f>
        <v>1000000</v>
      </c>
      <c r="IZT1357" s="84">
        <v>2000000</v>
      </c>
      <c r="IZU1357" s="84">
        <v>0</v>
      </c>
      <c r="IZV1357" s="84">
        <f>IZU1357/IZT1357</f>
        <v>0</v>
      </c>
      <c r="IZW1357" s="84">
        <f>IZT1357-IZU1357</f>
        <v>2000000</v>
      </c>
      <c r="IZX1357" s="84">
        <f>IZT1357+IZP1357</f>
        <v>3000000</v>
      </c>
      <c r="JAC1357" s="84" t="s">
        <v>5404</v>
      </c>
      <c r="JAD1357" s="84">
        <v>454</v>
      </c>
      <c r="JAE1357" s="84" t="s">
        <v>3803</v>
      </c>
      <c r="JAF1357" s="84">
        <v>1000000</v>
      </c>
      <c r="JAH1357" s="84">
        <f>JAG1357/JAF1357</f>
        <v>0</v>
      </c>
      <c r="JAI1357" s="84">
        <f>JAF1357-JAG1357</f>
        <v>1000000</v>
      </c>
      <c r="JAJ1357" s="84">
        <v>2000000</v>
      </c>
      <c r="JAK1357" s="84">
        <v>0</v>
      </c>
      <c r="JAL1357" s="84">
        <f>JAK1357/JAJ1357</f>
        <v>0</v>
      </c>
      <c r="JAM1357" s="84">
        <f>JAJ1357-JAK1357</f>
        <v>2000000</v>
      </c>
      <c r="JAN1357" s="84">
        <f>JAJ1357+JAF1357</f>
        <v>3000000</v>
      </c>
      <c r="JAS1357" s="84" t="s">
        <v>5404</v>
      </c>
      <c r="JAT1357" s="84">
        <v>454</v>
      </c>
      <c r="JAU1357" s="84" t="s">
        <v>3803</v>
      </c>
      <c r="JAV1357" s="84">
        <v>1000000</v>
      </c>
      <c r="JAX1357" s="84">
        <f>JAW1357/JAV1357</f>
        <v>0</v>
      </c>
      <c r="JAY1357" s="84">
        <f>JAV1357-JAW1357</f>
        <v>1000000</v>
      </c>
      <c r="JAZ1357" s="84">
        <v>2000000</v>
      </c>
      <c r="JBA1357" s="84">
        <v>0</v>
      </c>
      <c r="JBB1357" s="84">
        <f>JBA1357/JAZ1357</f>
        <v>0</v>
      </c>
      <c r="JBC1357" s="84">
        <f>JAZ1357-JBA1357</f>
        <v>2000000</v>
      </c>
      <c r="JBD1357" s="84">
        <f>JAZ1357+JAV1357</f>
        <v>3000000</v>
      </c>
      <c r="JBI1357" s="84" t="s">
        <v>5404</v>
      </c>
      <c r="JBJ1357" s="84">
        <v>454</v>
      </c>
      <c r="JBK1357" s="84" t="s">
        <v>3803</v>
      </c>
      <c r="JBL1357" s="84">
        <v>1000000</v>
      </c>
      <c r="JBN1357" s="84">
        <f>JBM1357/JBL1357</f>
        <v>0</v>
      </c>
      <c r="JBO1357" s="84">
        <f>JBL1357-JBM1357</f>
        <v>1000000</v>
      </c>
      <c r="JBP1357" s="84">
        <v>2000000</v>
      </c>
      <c r="JBQ1357" s="84">
        <v>0</v>
      </c>
      <c r="JBR1357" s="84">
        <f>JBQ1357/JBP1357</f>
        <v>0</v>
      </c>
      <c r="JBS1357" s="84">
        <f>JBP1357-JBQ1357</f>
        <v>2000000</v>
      </c>
      <c r="JBT1357" s="84">
        <f>JBP1357+JBL1357</f>
        <v>3000000</v>
      </c>
      <c r="JBY1357" s="84" t="s">
        <v>5404</v>
      </c>
      <c r="JBZ1357" s="84">
        <v>454</v>
      </c>
      <c r="JCA1357" s="84" t="s">
        <v>3803</v>
      </c>
      <c r="JCB1357" s="84">
        <v>1000000</v>
      </c>
      <c r="JCD1357" s="84">
        <f>JCC1357/JCB1357</f>
        <v>0</v>
      </c>
      <c r="JCE1357" s="84">
        <f>JCB1357-JCC1357</f>
        <v>1000000</v>
      </c>
      <c r="JCF1357" s="84">
        <v>2000000</v>
      </c>
      <c r="JCG1357" s="84">
        <v>0</v>
      </c>
      <c r="JCH1357" s="84">
        <f>JCG1357/JCF1357</f>
        <v>0</v>
      </c>
      <c r="JCI1357" s="84">
        <f>JCF1357-JCG1357</f>
        <v>2000000</v>
      </c>
      <c r="JCJ1357" s="84">
        <f>JCF1357+JCB1357</f>
        <v>3000000</v>
      </c>
      <c r="JCO1357" s="84" t="s">
        <v>5404</v>
      </c>
      <c r="JCP1357" s="84">
        <v>454</v>
      </c>
      <c r="JCQ1357" s="84" t="s">
        <v>3803</v>
      </c>
      <c r="JCR1357" s="84">
        <v>1000000</v>
      </c>
      <c r="JCT1357" s="84">
        <f>JCS1357/JCR1357</f>
        <v>0</v>
      </c>
      <c r="JCU1357" s="84">
        <f>JCR1357-JCS1357</f>
        <v>1000000</v>
      </c>
      <c r="JCV1357" s="84">
        <v>2000000</v>
      </c>
      <c r="JCW1357" s="84">
        <v>0</v>
      </c>
      <c r="JCX1357" s="84">
        <f>JCW1357/JCV1357</f>
        <v>0</v>
      </c>
      <c r="JCY1357" s="84">
        <f>JCV1357-JCW1357</f>
        <v>2000000</v>
      </c>
      <c r="JCZ1357" s="84">
        <f>JCV1357+JCR1357</f>
        <v>3000000</v>
      </c>
      <c r="JDE1357" s="84" t="s">
        <v>5404</v>
      </c>
      <c r="JDF1357" s="84">
        <v>454</v>
      </c>
      <c r="JDG1357" s="84" t="s">
        <v>3803</v>
      </c>
      <c r="JDH1357" s="84">
        <v>1000000</v>
      </c>
      <c r="JDJ1357" s="84">
        <f>JDI1357/JDH1357</f>
        <v>0</v>
      </c>
      <c r="JDK1357" s="84">
        <f>JDH1357-JDI1357</f>
        <v>1000000</v>
      </c>
      <c r="JDL1357" s="84">
        <v>2000000</v>
      </c>
      <c r="JDM1357" s="84">
        <v>0</v>
      </c>
      <c r="JDN1357" s="84">
        <f>JDM1357/JDL1357</f>
        <v>0</v>
      </c>
      <c r="JDO1357" s="84">
        <f>JDL1357-JDM1357</f>
        <v>2000000</v>
      </c>
      <c r="JDP1357" s="84">
        <f>JDL1357+JDH1357</f>
        <v>3000000</v>
      </c>
      <c r="JDU1357" s="84" t="s">
        <v>5404</v>
      </c>
      <c r="JDV1357" s="84">
        <v>454</v>
      </c>
      <c r="JDW1357" s="84" t="s">
        <v>3803</v>
      </c>
      <c r="JDX1357" s="84">
        <v>1000000</v>
      </c>
      <c r="JDZ1357" s="84">
        <f>JDY1357/JDX1357</f>
        <v>0</v>
      </c>
      <c r="JEA1357" s="84">
        <f>JDX1357-JDY1357</f>
        <v>1000000</v>
      </c>
      <c r="JEB1357" s="84">
        <v>2000000</v>
      </c>
      <c r="JEC1357" s="84">
        <v>0</v>
      </c>
      <c r="JED1357" s="84">
        <f>JEC1357/JEB1357</f>
        <v>0</v>
      </c>
      <c r="JEE1357" s="84">
        <f>JEB1357-JEC1357</f>
        <v>2000000</v>
      </c>
      <c r="JEF1357" s="84">
        <f>JEB1357+JDX1357</f>
        <v>3000000</v>
      </c>
      <c r="JEK1357" s="84" t="s">
        <v>5404</v>
      </c>
      <c r="JEL1357" s="84">
        <v>454</v>
      </c>
      <c r="JEM1357" s="84" t="s">
        <v>3803</v>
      </c>
      <c r="JEN1357" s="84">
        <v>1000000</v>
      </c>
      <c r="JEP1357" s="84">
        <f>JEO1357/JEN1357</f>
        <v>0</v>
      </c>
      <c r="JEQ1357" s="84">
        <f>JEN1357-JEO1357</f>
        <v>1000000</v>
      </c>
      <c r="JER1357" s="84">
        <v>2000000</v>
      </c>
      <c r="JES1357" s="84">
        <v>0</v>
      </c>
      <c r="JET1357" s="84">
        <f>JES1357/JER1357</f>
        <v>0</v>
      </c>
      <c r="JEU1357" s="84">
        <f>JER1357-JES1357</f>
        <v>2000000</v>
      </c>
      <c r="JEV1357" s="84">
        <f>JER1357+JEN1357</f>
        <v>3000000</v>
      </c>
      <c r="JFA1357" s="84" t="s">
        <v>5404</v>
      </c>
      <c r="JFB1357" s="84">
        <v>454</v>
      </c>
      <c r="JFC1357" s="84" t="s">
        <v>3803</v>
      </c>
      <c r="JFD1357" s="84">
        <v>1000000</v>
      </c>
      <c r="JFF1357" s="84">
        <f>JFE1357/JFD1357</f>
        <v>0</v>
      </c>
      <c r="JFG1357" s="84">
        <f>JFD1357-JFE1357</f>
        <v>1000000</v>
      </c>
      <c r="JFH1357" s="84">
        <v>2000000</v>
      </c>
      <c r="JFI1357" s="84">
        <v>0</v>
      </c>
      <c r="JFJ1357" s="84">
        <f>JFI1357/JFH1357</f>
        <v>0</v>
      </c>
      <c r="JFK1357" s="84">
        <f>JFH1357-JFI1357</f>
        <v>2000000</v>
      </c>
      <c r="JFL1357" s="84">
        <f>JFH1357+JFD1357</f>
        <v>3000000</v>
      </c>
      <c r="JFQ1357" s="84" t="s">
        <v>5404</v>
      </c>
      <c r="JFR1357" s="84">
        <v>454</v>
      </c>
      <c r="JFS1357" s="84" t="s">
        <v>3803</v>
      </c>
      <c r="JFT1357" s="84">
        <v>1000000</v>
      </c>
      <c r="JFV1357" s="84">
        <f>JFU1357/JFT1357</f>
        <v>0</v>
      </c>
      <c r="JFW1357" s="84">
        <f>JFT1357-JFU1357</f>
        <v>1000000</v>
      </c>
      <c r="JFX1357" s="84">
        <v>2000000</v>
      </c>
      <c r="JFY1357" s="84">
        <v>0</v>
      </c>
      <c r="JFZ1357" s="84">
        <f>JFY1357/JFX1357</f>
        <v>0</v>
      </c>
      <c r="JGA1357" s="84">
        <f>JFX1357-JFY1357</f>
        <v>2000000</v>
      </c>
      <c r="JGB1357" s="84">
        <f>JFX1357+JFT1357</f>
        <v>3000000</v>
      </c>
      <c r="JGG1357" s="84" t="s">
        <v>5404</v>
      </c>
      <c r="JGH1357" s="84">
        <v>454</v>
      </c>
      <c r="JGI1357" s="84" t="s">
        <v>3803</v>
      </c>
      <c r="JGJ1357" s="84">
        <v>1000000</v>
      </c>
      <c r="JGL1357" s="84">
        <f>JGK1357/JGJ1357</f>
        <v>0</v>
      </c>
      <c r="JGM1357" s="84">
        <f>JGJ1357-JGK1357</f>
        <v>1000000</v>
      </c>
      <c r="JGN1357" s="84">
        <v>2000000</v>
      </c>
      <c r="JGO1357" s="84">
        <v>0</v>
      </c>
      <c r="JGP1357" s="84">
        <f>JGO1357/JGN1357</f>
        <v>0</v>
      </c>
      <c r="JGQ1357" s="84">
        <f>JGN1357-JGO1357</f>
        <v>2000000</v>
      </c>
      <c r="JGR1357" s="84">
        <f>JGN1357+JGJ1357</f>
        <v>3000000</v>
      </c>
      <c r="JGW1357" s="84" t="s">
        <v>5404</v>
      </c>
      <c r="JGX1357" s="84">
        <v>454</v>
      </c>
      <c r="JGY1357" s="84" t="s">
        <v>3803</v>
      </c>
      <c r="JGZ1357" s="84">
        <v>1000000</v>
      </c>
      <c r="JHB1357" s="84">
        <f>JHA1357/JGZ1357</f>
        <v>0</v>
      </c>
      <c r="JHC1357" s="84">
        <f>JGZ1357-JHA1357</f>
        <v>1000000</v>
      </c>
      <c r="JHD1357" s="84">
        <v>2000000</v>
      </c>
      <c r="JHE1357" s="84">
        <v>0</v>
      </c>
      <c r="JHF1357" s="84">
        <f>JHE1357/JHD1357</f>
        <v>0</v>
      </c>
      <c r="JHG1357" s="84">
        <f>JHD1357-JHE1357</f>
        <v>2000000</v>
      </c>
      <c r="JHH1357" s="84">
        <f>JHD1357+JGZ1357</f>
        <v>3000000</v>
      </c>
      <c r="JHM1357" s="84" t="s">
        <v>5404</v>
      </c>
      <c r="JHN1357" s="84">
        <v>454</v>
      </c>
      <c r="JHO1357" s="84" t="s">
        <v>3803</v>
      </c>
      <c r="JHP1357" s="84">
        <v>1000000</v>
      </c>
      <c r="JHR1357" s="84">
        <f>JHQ1357/JHP1357</f>
        <v>0</v>
      </c>
      <c r="JHS1357" s="84">
        <f>JHP1357-JHQ1357</f>
        <v>1000000</v>
      </c>
      <c r="JHT1357" s="84">
        <v>2000000</v>
      </c>
      <c r="JHU1357" s="84">
        <v>0</v>
      </c>
      <c r="JHV1357" s="84">
        <f>JHU1357/JHT1357</f>
        <v>0</v>
      </c>
      <c r="JHW1357" s="84">
        <f>JHT1357-JHU1357</f>
        <v>2000000</v>
      </c>
      <c r="JHX1357" s="84">
        <f>JHT1357+JHP1357</f>
        <v>3000000</v>
      </c>
      <c r="JIC1357" s="84" t="s">
        <v>5404</v>
      </c>
      <c r="JID1357" s="84">
        <v>454</v>
      </c>
      <c r="JIE1357" s="84" t="s">
        <v>3803</v>
      </c>
      <c r="JIF1357" s="84">
        <v>1000000</v>
      </c>
      <c r="JIH1357" s="84">
        <f>JIG1357/JIF1357</f>
        <v>0</v>
      </c>
      <c r="JII1357" s="84">
        <f>JIF1357-JIG1357</f>
        <v>1000000</v>
      </c>
      <c r="JIJ1357" s="84">
        <v>2000000</v>
      </c>
      <c r="JIK1357" s="84">
        <v>0</v>
      </c>
      <c r="JIL1357" s="84">
        <f>JIK1357/JIJ1357</f>
        <v>0</v>
      </c>
      <c r="JIM1357" s="84">
        <f>JIJ1357-JIK1357</f>
        <v>2000000</v>
      </c>
      <c r="JIN1357" s="84">
        <f>JIJ1357+JIF1357</f>
        <v>3000000</v>
      </c>
      <c r="JIS1357" s="84" t="s">
        <v>5404</v>
      </c>
      <c r="JIT1357" s="84">
        <v>454</v>
      </c>
      <c r="JIU1357" s="84" t="s">
        <v>3803</v>
      </c>
      <c r="JIV1357" s="84">
        <v>1000000</v>
      </c>
      <c r="JIX1357" s="84">
        <f>JIW1357/JIV1357</f>
        <v>0</v>
      </c>
      <c r="JIY1357" s="84">
        <f>JIV1357-JIW1357</f>
        <v>1000000</v>
      </c>
      <c r="JIZ1357" s="84">
        <v>2000000</v>
      </c>
      <c r="JJA1357" s="84">
        <v>0</v>
      </c>
      <c r="JJB1357" s="84">
        <f>JJA1357/JIZ1357</f>
        <v>0</v>
      </c>
      <c r="JJC1357" s="84">
        <f>JIZ1357-JJA1357</f>
        <v>2000000</v>
      </c>
      <c r="JJD1357" s="84">
        <f>JIZ1357+JIV1357</f>
        <v>3000000</v>
      </c>
      <c r="JJI1357" s="84" t="s">
        <v>5404</v>
      </c>
      <c r="JJJ1357" s="84">
        <v>454</v>
      </c>
      <c r="JJK1357" s="84" t="s">
        <v>3803</v>
      </c>
      <c r="JJL1357" s="84">
        <v>1000000</v>
      </c>
      <c r="JJN1357" s="84">
        <f>JJM1357/JJL1357</f>
        <v>0</v>
      </c>
      <c r="JJO1357" s="84">
        <f>JJL1357-JJM1357</f>
        <v>1000000</v>
      </c>
      <c r="JJP1357" s="84">
        <v>2000000</v>
      </c>
      <c r="JJQ1357" s="84">
        <v>0</v>
      </c>
      <c r="JJR1357" s="84">
        <f>JJQ1357/JJP1357</f>
        <v>0</v>
      </c>
      <c r="JJS1357" s="84">
        <f>JJP1357-JJQ1357</f>
        <v>2000000</v>
      </c>
      <c r="JJT1357" s="84">
        <f>JJP1357+JJL1357</f>
        <v>3000000</v>
      </c>
      <c r="JJY1357" s="84" t="s">
        <v>5404</v>
      </c>
      <c r="JJZ1357" s="84">
        <v>454</v>
      </c>
      <c r="JKA1357" s="84" t="s">
        <v>3803</v>
      </c>
      <c r="JKB1357" s="84">
        <v>1000000</v>
      </c>
      <c r="JKD1357" s="84">
        <f>JKC1357/JKB1357</f>
        <v>0</v>
      </c>
      <c r="JKE1357" s="84">
        <f>JKB1357-JKC1357</f>
        <v>1000000</v>
      </c>
      <c r="JKF1357" s="84">
        <v>2000000</v>
      </c>
      <c r="JKG1357" s="84">
        <v>0</v>
      </c>
      <c r="JKH1357" s="84">
        <f>JKG1357/JKF1357</f>
        <v>0</v>
      </c>
      <c r="JKI1357" s="84">
        <f>JKF1357-JKG1357</f>
        <v>2000000</v>
      </c>
      <c r="JKJ1357" s="84">
        <f>JKF1357+JKB1357</f>
        <v>3000000</v>
      </c>
      <c r="JKO1357" s="84" t="s">
        <v>5404</v>
      </c>
      <c r="JKP1357" s="84">
        <v>454</v>
      </c>
      <c r="JKQ1357" s="84" t="s">
        <v>3803</v>
      </c>
      <c r="JKR1357" s="84">
        <v>1000000</v>
      </c>
      <c r="JKT1357" s="84">
        <f>JKS1357/JKR1357</f>
        <v>0</v>
      </c>
      <c r="JKU1357" s="84">
        <f>JKR1357-JKS1357</f>
        <v>1000000</v>
      </c>
      <c r="JKV1357" s="84">
        <v>2000000</v>
      </c>
      <c r="JKW1357" s="84">
        <v>0</v>
      </c>
      <c r="JKX1357" s="84">
        <f>JKW1357/JKV1357</f>
        <v>0</v>
      </c>
      <c r="JKY1357" s="84">
        <f>JKV1357-JKW1357</f>
        <v>2000000</v>
      </c>
      <c r="JKZ1357" s="84">
        <f>JKV1357+JKR1357</f>
        <v>3000000</v>
      </c>
      <c r="JLE1357" s="84" t="s">
        <v>5404</v>
      </c>
      <c r="JLF1357" s="84">
        <v>454</v>
      </c>
      <c r="JLG1357" s="84" t="s">
        <v>3803</v>
      </c>
      <c r="JLH1357" s="84">
        <v>1000000</v>
      </c>
      <c r="JLJ1357" s="84">
        <f>JLI1357/JLH1357</f>
        <v>0</v>
      </c>
      <c r="JLK1357" s="84">
        <f>JLH1357-JLI1357</f>
        <v>1000000</v>
      </c>
      <c r="JLL1357" s="84">
        <v>2000000</v>
      </c>
      <c r="JLM1357" s="84">
        <v>0</v>
      </c>
      <c r="JLN1357" s="84">
        <f>JLM1357/JLL1357</f>
        <v>0</v>
      </c>
      <c r="JLO1357" s="84">
        <f>JLL1357-JLM1357</f>
        <v>2000000</v>
      </c>
      <c r="JLP1357" s="84">
        <f>JLL1357+JLH1357</f>
        <v>3000000</v>
      </c>
      <c r="JLU1357" s="84" t="s">
        <v>5404</v>
      </c>
      <c r="JLV1357" s="84">
        <v>454</v>
      </c>
      <c r="JLW1357" s="84" t="s">
        <v>3803</v>
      </c>
      <c r="JLX1357" s="84">
        <v>1000000</v>
      </c>
      <c r="JLZ1357" s="84">
        <f>JLY1357/JLX1357</f>
        <v>0</v>
      </c>
      <c r="JMA1357" s="84">
        <f>JLX1357-JLY1357</f>
        <v>1000000</v>
      </c>
      <c r="JMB1357" s="84">
        <v>2000000</v>
      </c>
      <c r="JMC1357" s="84">
        <v>0</v>
      </c>
      <c r="JMD1357" s="84">
        <f>JMC1357/JMB1357</f>
        <v>0</v>
      </c>
      <c r="JME1357" s="84">
        <f>JMB1357-JMC1357</f>
        <v>2000000</v>
      </c>
      <c r="JMF1357" s="84">
        <f>JMB1357+JLX1357</f>
        <v>3000000</v>
      </c>
      <c r="JMK1357" s="84" t="s">
        <v>5404</v>
      </c>
      <c r="JML1357" s="84">
        <v>454</v>
      </c>
      <c r="JMM1357" s="84" t="s">
        <v>3803</v>
      </c>
      <c r="JMN1357" s="84">
        <v>1000000</v>
      </c>
      <c r="JMP1357" s="84">
        <f>JMO1357/JMN1357</f>
        <v>0</v>
      </c>
      <c r="JMQ1357" s="84">
        <f>JMN1357-JMO1357</f>
        <v>1000000</v>
      </c>
      <c r="JMR1357" s="84">
        <v>2000000</v>
      </c>
      <c r="JMS1357" s="84">
        <v>0</v>
      </c>
      <c r="JMT1357" s="84">
        <f>JMS1357/JMR1357</f>
        <v>0</v>
      </c>
      <c r="JMU1357" s="84">
        <f>JMR1357-JMS1357</f>
        <v>2000000</v>
      </c>
      <c r="JMV1357" s="84">
        <f>JMR1357+JMN1357</f>
        <v>3000000</v>
      </c>
      <c r="JNA1357" s="84" t="s">
        <v>5404</v>
      </c>
      <c r="JNB1357" s="84">
        <v>454</v>
      </c>
      <c r="JNC1357" s="84" t="s">
        <v>3803</v>
      </c>
      <c r="JND1357" s="84">
        <v>1000000</v>
      </c>
      <c r="JNF1357" s="84">
        <f>JNE1357/JND1357</f>
        <v>0</v>
      </c>
      <c r="JNG1357" s="84">
        <f>JND1357-JNE1357</f>
        <v>1000000</v>
      </c>
      <c r="JNH1357" s="84">
        <v>2000000</v>
      </c>
      <c r="JNI1357" s="84">
        <v>0</v>
      </c>
      <c r="JNJ1357" s="84">
        <f>JNI1357/JNH1357</f>
        <v>0</v>
      </c>
      <c r="JNK1357" s="84">
        <f>JNH1357-JNI1357</f>
        <v>2000000</v>
      </c>
      <c r="JNL1357" s="84">
        <f>JNH1357+JND1357</f>
        <v>3000000</v>
      </c>
      <c r="JNQ1357" s="84" t="s">
        <v>5404</v>
      </c>
      <c r="JNR1357" s="84">
        <v>454</v>
      </c>
      <c r="JNS1357" s="84" t="s">
        <v>3803</v>
      </c>
      <c r="JNT1357" s="84">
        <v>1000000</v>
      </c>
      <c r="JNV1357" s="84">
        <f>JNU1357/JNT1357</f>
        <v>0</v>
      </c>
      <c r="JNW1357" s="84">
        <f>JNT1357-JNU1357</f>
        <v>1000000</v>
      </c>
      <c r="JNX1357" s="84">
        <v>2000000</v>
      </c>
      <c r="JNY1357" s="84">
        <v>0</v>
      </c>
      <c r="JNZ1357" s="84">
        <f>JNY1357/JNX1357</f>
        <v>0</v>
      </c>
      <c r="JOA1357" s="84">
        <f>JNX1357-JNY1357</f>
        <v>2000000</v>
      </c>
      <c r="JOB1357" s="84">
        <f>JNX1357+JNT1357</f>
        <v>3000000</v>
      </c>
      <c r="JOG1357" s="84" t="s">
        <v>5404</v>
      </c>
      <c r="JOH1357" s="84">
        <v>454</v>
      </c>
      <c r="JOI1357" s="84" t="s">
        <v>3803</v>
      </c>
      <c r="JOJ1357" s="84">
        <v>1000000</v>
      </c>
      <c r="JOL1357" s="84">
        <f>JOK1357/JOJ1357</f>
        <v>0</v>
      </c>
      <c r="JOM1357" s="84">
        <f>JOJ1357-JOK1357</f>
        <v>1000000</v>
      </c>
      <c r="JON1357" s="84">
        <v>2000000</v>
      </c>
      <c r="JOO1357" s="84">
        <v>0</v>
      </c>
      <c r="JOP1357" s="84">
        <f>JOO1357/JON1357</f>
        <v>0</v>
      </c>
      <c r="JOQ1357" s="84">
        <f>JON1357-JOO1357</f>
        <v>2000000</v>
      </c>
      <c r="JOR1357" s="84">
        <f>JON1357+JOJ1357</f>
        <v>3000000</v>
      </c>
      <c r="JOW1357" s="84" t="s">
        <v>5404</v>
      </c>
      <c r="JOX1357" s="84">
        <v>454</v>
      </c>
      <c r="JOY1357" s="84" t="s">
        <v>3803</v>
      </c>
      <c r="JOZ1357" s="84">
        <v>1000000</v>
      </c>
      <c r="JPB1357" s="84">
        <f>JPA1357/JOZ1357</f>
        <v>0</v>
      </c>
      <c r="JPC1357" s="84">
        <f>JOZ1357-JPA1357</f>
        <v>1000000</v>
      </c>
      <c r="JPD1357" s="84">
        <v>2000000</v>
      </c>
      <c r="JPE1357" s="84">
        <v>0</v>
      </c>
      <c r="JPF1357" s="84">
        <f>JPE1357/JPD1357</f>
        <v>0</v>
      </c>
      <c r="JPG1357" s="84">
        <f>JPD1357-JPE1357</f>
        <v>2000000</v>
      </c>
      <c r="JPH1357" s="84">
        <f>JPD1357+JOZ1357</f>
        <v>3000000</v>
      </c>
      <c r="JPM1357" s="84" t="s">
        <v>5404</v>
      </c>
      <c r="JPN1357" s="84">
        <v>454</v>
      </c>
      <c r="JPO1357" s="84" t="s">
        <v>3803</v>
      </c>
      <c r="JPP1357" s="84">
        <v>1000000</v>
      </c>
      <c r="JPR1357" s="84">
        <f>JPQ1357/JPP1357</f>
        <v>0</v>
      </c>
      <c r="JPS1357" s="84">
        <f>JPP1357-JPQ1357</f>
        <v>1000000</v>
      </c>
      <c r="JPT1357" s="84">
        <v>2000000</v>
      </c>
      <c r="JPU1357" s="84">
        <v>0</v>
      </c>
      <c r="JPV1357" s="84">
        <f>JPU1357/JPT1357</f>
        <v>0</v>
      </c>
      <c r="JPW1357" s="84">
        <f>JPT1357-JPU1357</f>
        <v>2000000</v>
      </c>
      <c r="JPX1357" s="84">
        <f>JPT1357+JPP1357</f>
        <v>3000000</v>
      </c>
      <c r="JQC1357" s="84" t="s">
        <v>5404</v>
      </c>
      <c r="JQD1357" s="84">
        <v>454</v>
      </c>
      <c r="JQE1357" s="84" t="s">
        <v>3803</v>
      </c>
      <c r="JQF1357" s="84">
        <v>1000000</v>
      </c>
      <c r="JQH1357" s="84">
        <f>JQG1357/JQF1357</f>
        <v>0</v>
      </c>
      <c r="JQI1357" s="84">
        <f>JQF1357-JQG1357</f>
        <v>1000000</v>
      </c>
      <c r="JQJ1357" s="84">
        <v>2000000</v>
      </c>
      <c r="JQK1357" s="84">
        <v>0</v>
      </c>
      <c r="JQL1357" s="84">
        <f>JQK1357/JQJ1357</f>
        <v>0</v>
      </c>
      <c r="JQM1357" s="84">
        <f>JQJ1357-JQK1357</f>
        <v>2000000</v>
      </c>
      <c r="JQN1357" s="84">
        <f>JQJ1357+JQF1357</f>
        <v>3000000</v>
      </c>
      <c r="JQS1357" s="84" t="s">
        <v>5404</v>
      </c>
      <c r="JQT1357" s="84">
        <v>454</v>
      </c>
      <c r="JQU1357" s="84" t="s">
        <v>3803</v>
      </c>
      <c r="JQV1357" s="84">
        <v>1000000</v>
      </c>
      <c r="JQX1357" s="84">
        <f>JQW1357/JQV1357</f>
        <v>0</v>
      </c>
      <c r="JQY1357" s="84">
        <f>JQV1357-JQW1357</f>
        <v>1000000</v>
      </c>
      <c r="JQZ1357" s="84">
        <v>2000000</v>
      </c>
      <c r="JRA1357" s="84">
        <v>0</v>
      </c>
      <c r="JRB1357" s="84">
        <f>JRA1357/JQZ1357</f>
        <v>0</v>
      </c>
      <c r="JRC1357" s="84">
        <f>JQZ1357-JRA1357</f>
        <v>2000000</v>
      </c>
      <c r="JRD1357" s="84">
        <f>JQZ1357+JQV1357</f>
        <v>3000000</v>
      </c>
      <c r="JRI1357" s="84" t="s">
        <v>5404</v>
      </c>
      <c r="JRJ1357" s="84">
        <v>454</v>
      </c>
      <c r="JRK1357" s="84" t="s">
        <v>3803</v>
      </c>
      <c r="JRL1357" s="84">
        <v>1000000</v>
      </c>
      <c r="JRN1357" s="84">
        <f>JRM1357/JRL1357</f>
        <v>0</v>
      </c>
      <c r="JRO1357" s="84">
        <f>JRL1357-JRM1357</f>
        <v>1000000</v>
      </c>
      <c r="JRP1357" s="84">
        <v>2000000</v>
      </c>
      <c r="JRQ1357" s="84">
        <v>0</v>
      </c>
      <c r="JRR1357" s="84">
        <f>JRQ1357/JRP1357</f>
        <v>0</v>
      </c>
      <c r="JRS1357" s="84">
        <f>JRP1357-JRQ1357</f>
        <v>2000000</v>
      </c>
      <c r="JRT1357" s="84">
        <f>JRP1357+JRL1357</f>
        <v>3000000</v>
      </c>
      <c r="JRY1357" s="84" t="s">
        <v>5404</v>
      </c>
      <c r="JRZ1357" s="84">
        <v>454</v>
      </c>
      <c r="JSA1357" s="84" t="s">
        <v>3803</v>
      </c>
      <c r="JSB1357" s="84">
        <v>1000000</v>
      </c>
      <c r="JSD1357" s="84">
        <f>JSC1357/JSB1357</f>
        <v>0</v>
      </c>
      <c r="JSE1357" s="84">
        <f>JSB1357-JSC1357</f>
        <v>1000000</v>
      </c>
      <c r="JSF1357" s="84">
        <v>2000000</v>
      </c>
      <c r="JSG1357" s="84">
        <v>0</v>
      </c>
      <c r="JSH1357" s="84">
        <f>JSG1357/JSF1357</f>
        <v>0</v>
      </c>
      <c r="JSI1357" s="84">
        <f>JSF1357-JSG1357</f>
        <v>2000000</v>
      </c>
      <c r="JSJ1357" s="84">
        <f>JSF1357+JSB1357</f>
        <v>3000000</v>
      </c>
      <c r="JSO1357" s="84" t="s">
        <v>5404</v>
      </c>
      <c r="JSP1357" s="84">
        <v>454</v>
      </c>
      <c r="JSQ1357" s="84" t="s">
        <v>3803</v>
      </c>
      <c r="JSR1357" s="84">
        <v>1000000</v>
      </c>
      <c r="JST1357" s="84">
        <f>JSS1357/JSR1357</f>
        <v>0</v>
      </c>
      <c r="JSU1357" s="84">
        <f>JSR1357-JSS1357</f>
        <v>1000000</v>
      </c>
      <c r="JSV1357" s="84">
        <v>2000000</v>
      </c>
      <c r="JSW1357" s="84">
        <v>0</v>
      </c>
      <c r="JSX1357" s="84">
        <f>JSW1357/JSV1357</f>
        <v>0</v>
      </c>
      <c r="JSY1357" s="84">
        <f>JSV1357-JSW1357</f>
        <v>2000000</v>
      </c>
      <c r="JSZ1357" s="84">
        <f>JSV1357+JSR1357</f>
        <v>3000000</v>
      </c>
      <c r="JTE1357" s="84" t="s">
        <v>5404</v>
      </c>
      <c r="JTF1357" s="84">
        <v>454</v>
      </c>
      <c r="JTG1357" s="84" t="s">
        <v>3803</v>
      </c>
      <c r="JTH1357" s="84">
        <v>1000000</v>
      </c>
      <c r="JTJ1357" s="84">
        <f>JTI1357/JTH1357</f>
        <v>0</v>
      </c>
      <c r="JTK1357" s="84">
        <f>JTH1357-JTI1357</f>
        <v>1000000</v>
      </c>
      <c r="JTL1357" s="84">
        <v>2000000</v>
      </c>
      <c r="JTM1357" s="84">
        <v>0</v>
      </c>
      <c r="JTN1357" s="84">
        <f>JTM1357/JTL1357</f>
        <v>0</v>
      </c>
      <c r="JTO1357" s="84">
        <f>JTL1357-JTM1357</f>
        <v>2000000</v>
      </c>
      <c r="JTP1357" s="84">
        <f>JTL1357+JTH1357</f>
        <v>3000000</v>
      </c>
      <c r="JTU1357" s="84" t="s">
        <v>5404</v>
      </c>
      <c r="JTV1357" s="84">
        <v>454</v>
      </c>
      <c r="JTW1357" s="84" t="s">
        <v>3803</v>
      </c>
      <c r="JTX1357" s="84">
        <v>1000000</v>
      </c>
      <c r="JTZ1357" s="84">
        <f>JTY1357/JTX1357</f>
        <v>0</v>
      </c>
      <c r="JUA1357" s="84">
        <f>JTX1357-JTY1357</f>
        <v>1000000</v>
      </c>
      <c r="JUB1357" s="84">
        <v>2000000</v>
      </c>
      <c r="JUC1357" s="84">
        <v>0</v>
      </c>
      <c r="JUD1357" s="84">
        <f>JUC1357/JUB1357</f>
        <v>0</v>
      </c>
      <c r="JUE1357" s="84">
        <f>JUB1357-JUC1357</f>
        <v>2000000</v>
      </c>
      <c r="JUF1357" s="84">
        <f>JUB1357+JTX1357</f>
        <v>3000000</v>
      </c>
      <c r="JUK1357" s="84" t="s">
        <v>5404</v>
      </c>
      <c r="JUL1357" s="84">
        <v>454</v>
      </c>
      <c r="JUM1357" s="84" t="s">
        <v>3803</v>
      </c>
      <c r="JUN1357" s="84">
        <v>1000000</v>
      </c>
      <c r="JUP1357" s="84">
        <f>JUO1357/JUN1357</f>
        <v>0</v>
      </c>
      <c r="JUQ1357" s="84">
        <f>JUN1357-JUO1357</f>
        <v>1000000</v>
      </c>
      <c r="JUR1357" s="84">
        <v>2000000</v>
      </c>
      <c r="JUS1357" s="84">
        <v>0</v>
      </c>
      <c r="JUT1357" s="84">
        <f>JUS1357/JUR1357</f>
        <v>0</v>
      </c>
      <c r="JUU1357" s="84">
        <f>JUR1357-JUS1357</f>
        <v>2000000</v>
      </c>
      <c r="JUV1357" s="84">
        <f>JUR1357+JUN1357</f>
        <v>3000000</v>
      </c>
      <c r="JVA1357" s="84" t="s">
        <v>5404</v>
      </c>
      <c r="JVB1357" s="84">
        <v>454</v>
      </c>
      <c r="JVC1357" s="84" t="s">
        <v>3803</v>
      </c>
      <c r="JVD1357" s="84">
        <v>1000000</v>
      </c>
      <c r="JVF1357" s="84">
        <f>JVE1357/JVD1357</f>
        <v>0</v>
      </c>
      <c r="JVG1357" s="84">
        <f>JVD1357-JVE1357</f>
        <v>1000000</v>
      </c>
      <c r="JVH1357" s="84">
        <v>2000000</v>
      </c>
      <c r="JVI1357" s="84">
        <v>0</v>
      </c>
      <c r="JVJ1357" s="84">
        <f>JVI1357/JVH1357</f>
        <v>0</v>
      </c>
      <c r="JVK1357" s="84">
        <f>JVH1357-JVI1357</f>
        <v>2000000</v>
      </c>
      <c r="JVL1357" s="84">
        <f>JVH1357+JVD1357</f>
        <v>3000000</v>
      </c>
      <c r="JVQ1357" s="84" t="s">
        <v>5404</v>
      </c>
      <c r="JVR1357" s="84">
        <v>454</v>
      </c>
      <c r="JVS1357" s="84" t="s">
        <v>3803</v>
      </c>
      <c r="JVT1357" s="84">
        <v>1000000</v>
      </c>
      <c r="JVV1357" s="84">
        <f>JVU1357/JVT1357</f>
        <v>0</v>
      </c>
      <c r="JVW1357" s="84">
        <f>JVT1357-JVU1357</f>
        <v>1000000</v>
      </c>
      <c r="JVX1357" s="84">
        <v>2000000</v>
      </c>
      <c r="JVY1357" s="84">
        <v>0</v>
      </c>
      <c r="JVZ1357" s="84">
        <f>JVY1357/JVX1357</f>
        <v>0</v>
      </c>
      <c r="JWA1357" s="84">
        <f>JVX1357-JVY1357</f>
        <v>2000000</v>
      </c>
      <c r="JWB1357" s="84">
        <f>JVX1357+JVT1357</f>
        <v>3000000</v>
      </c>
      <c r="JWG1357" s="84" t="s">
        <v>5404</v>
      </c>
      <c r="JWH1357" s="84">
        <v>454</v>
      </c>
      <c r="JWI1357" s="84" t="s">
        <v>3803</v>
      </c>
      <c r="JWJ1357" s="84">
        <v>1000000</v>
      </c>
      <c r="JWL1357" s="84">
        <f>JWK1357/JWJ1357</f>
        <v>0</v>
      </c>
      <c r="JWM1357" s="84">
        <f>JWJ1357-JWK1357</f>
        <v>1000000</v>
      </c>
      <c r="JWN1357" s="84">
        <v>2000000</v>
      </c>
      <c r="JWO1357" s="84">
        <v>0</v>
      </c>
      <c r="JWP1357" s="84">
        <f>JWO1357/JWN1357</f>
        <v>0</v>
      </c>
      <c r="JWQ1357" s="84">
        <f>JWN1357-JWO1357</f>
        <v>2000000</v>
      </c>
      <c r="JWR1357" s="84">
        <f>JWN1357+JWJ1357</f>
        <v>3000000</v>
      </c>
      <c r="JWW1357" s="84" t="s">
        <v>5404</v>
      </c>
      <c r="JWX1357" s="84">
        <v>454</v>
      </c>
      <c r="JWY1357" s="84" t="s">
        <v>3803</v>
      </c>
      <c r="JWZ1357" s="84">
        <v>1000000</v>
      </c>
      <c r="JXB1357" s="84">
        <f>JXA1357/JWZ1357</f>
        <v>0</v>
      </c>
      <c r="JXC1357" s="84">
        <f>JWZ1357-JXA1357</f>
        <v>1000000</v>
      </c>
      <c r="JXD1357" s="84">
        <v>2000000</v>
      </c>
      <c r="JXE1357" s="84">
        <v>0</v>
      </c>
      <c r="JXF1357" s="84">
        <f>JXE1357/JXD1357</f>
        <v>0</v>
      </c>
      <c r="JXG1357" s="84">
        <f>JXD1357-JXE1357</f>
        <v>2000000</v>
      </c>
      <c r="JXH1357" s="84">
        <f>JXD1357+JWZ1357</f>
        <v>3000000</v>
      </c>
      <c r="JXM1357" s="84" t="s">
        <v>5404</v>
      </c>
      <c r="JXN1357" s="84">
        <v>454</v>
      </c>
      <c r="JXO1357" s="84" t="s">
        <v>3803</v>
      </c>
      <c r="JXP1357" s="84">
        <v>1000000</v>
      </c>
      <c r="JXR1357" s="84">
        <f>JXQ1357/JXP1357</f>
        <v>0</v>
      </c>
      <c r="JXS1357" s="84">
        <f>JXP1357-JXQ1357</f>
        <v>1000000</v>
      </c>
      <c r="JXT1357" s="84">
        <v>2000000</v>
      </c>
      <c r="JXU1357" s="84">
        <v>0</v>
      </c>
      <c r="JXV1357" s="84">
        <f>JXU1357/JXT1357</f>
        <v>0</v>
      </c>
      <c r="JXW1357" s="84">
        <f>JXT1357-JXU1357</f>
        <v>2000000</v>
      </c>
      <c r="JXX1357" s="84">
        <f>JXT1357+JXP1357</f>
        <v>3000000</v>
      </c>
      <c r="JYC1357" s="84" t="s">
        <v>5404</v>
      </c>
      <c r="JYD1357" s="84">
        <v>454</v>
      </c>
      <c r="JYE1357" s="84" t="s">
        <v>3803</v>
      </c>
      <c r="JYF1357" s="84">
        <v>1000000</v>
      </c>
      <c r="JYH1357" s="84">
        <f>JYG1357/JYF1357</f>
        <v>0</v>
      </c>
      <c r="JYI1357" s="84">
        <f>JYF1357-JYG1357</f>
        <v>1000000</v>
      </c>
      <c r="JYJ1357" s="84">
        <v>2000000</v>
      </c>
      <c r="JYK1357" s="84">
        <v>0</v>
      </c>
      <c r="JYL1357" s="84">
        <f>JYK1357/JYJ1357</f>
        <v>0</v>
      </c>
      <c r="JYM1357" s="84">
        <f>JYJ1357-JYK1357</f>
        <v>2000000</v>
      </c>
      <c r="JYN1357" s="84">
        <f>JYJ1357+JYF1357</f>
        <v>3000000</v>
      </c>
      <c r="JYS1357" s="84" t="s">
        <v>5404</v>
      </c>
      <c r="JYT1357" s="84">
        <v>454</v>
      </c>
      <c r="JYU1357" s="84" t="s">
        <v>3803</v>
      </c>
      <c r="JYV1357" s="84">
        <v>1000000</v>
      </c>
      <c r="JYX1357" s="84">
        <f>JYW1357/JYV1357</f>
        <v>0</v>
      </c>
      <c r="JYY1357" s="84">
        <f>JYV1357-JYW1357</f>
        <v>1000000</v>
      </c>
      <c r="JYZ1357" s="84">
        <v>2000000</v>
      </c>
      <c r="JZA1357" s="84">
        <v>0</v>
      </c>
      <c r="JZB1357" s="84">
        <f>JZA1357/JYZ1357</f>
        <v>0</v>
      </c>
      <c r="JZC1357" s="84">
        <f>JYZ1357-JZA1357</f>
        <v>2000000</v>
      </c>
      <c r="JZD1357" s="84">
        <f>JYZ1357+JYV1357</f>
        <v>3000000</v>
      </c>
      <c r="JZI1357" s="84" t="s">
        <v>5404</v>
      </c>
      <c r="JZJ1357" s="84">
        <v>454</v>
      </c>
      <c r="JZK1357" s="84" t="s">
        <v>3803</v>
      </c>
      <c r="JZL1357" s="84">
        <v>1000000</v>
      </c>
      <c r="JZN1357" s="84">
        <f>JZM1357/JZL1357</f>
        <v>0</v>
      </c>
      <c r="JZO1357" s="84">
        <f>JZL1357-JZM1357</f>
        <v>1000000</v>
      </c>
      <c r="JZP1357" s="84">
        <v>2000000</v>
      </c>
      <c r="JZQ1357" s="84">
        <v>0</v>
      </c>
      <c r="JZR1357" s="84">
        <f>JZQ1357/JZP1357</f>
        <v>0</v>
      </c>
      <c r="JZS1357" s="84">
        <f>JZP1357-JZQ1357</f>
        <v>2000000</v>
      </c>
      <c r="JZT1357" s="84">
        <f>JZP1357+JZL1357</f>
        <v>3000000</v>
      </c>
      <c r="JZY1357" s="84" t="s">
        <v>5404</v>
      </c>
      <c r="JZZ1357" s="84">
        <v>454</v>
      </c>
      <c r="KAA1357" s="84" t="s">
        <v>3803</v>
      </c>
      <c r="KAB1357" s="84">
        <v>1000000</v>
      </c>
      <c r="KAD1357" s="84">
        <f>KAC1357/KAB1357</f>
        <v>0</v>
      </c>
      <c r="KAE1357" s="84">
        <f>KAB1357-KAC1357</f>
        <v>1000000</v>
      </c>
      <c r="KAF1357" s="84">
        <v>2000000</v>
      </c>
      <c r="KAG1357" s="84">
        <v>0</v>
      </c>
      <c r="KAH1357" s="84">
        <f>KAG1357/KAF1357</f>
        <v>0</v>
      </c>
      <c r="KAI1357" s="84">
        <f>KAF1357-KAG1357</f>
        <v>2000000</v>
      </c>
      <c r="KAJ1357" s="84">
        <f>KAF1357+KAB1357</f>
        <v>3000000</v>
      </c>
      <c r="KAO1357" s="84" t="s">
        <v>5404</v>
      </c>
      <c r="KAP1357" s="84">
        <v>454</v>
      </c>
      <c r="KAQ1357" s="84" t="s">
        <v>3803</v>
      </c>
      <c r="KAR1357" s="84">
        <v>1000000</v>
      </c>
      <c r="KAT1357" s="84">
        <f>KAS1357/KAR1357</f>
        <v>0</v>
      </c>
      <c r="KAU1357" s="84">
        <f>KAR1357-KAS1357</f>
        <v>1000000</v>
      </c>
      <c r="KAV1357" s="84">
        <v>2000000</v>
      </c>
      <c r="KAW1357" s="84">
        <v>0</v>
      </c>
      <c r="KAX1357" s="84">
        <f>KAW1357/KAV1357</f>
        <v>0</v>
      </c>
      <c r="KAY1357" s="84">
        <f>KAV1357-KAW1357</f>
        <v>2000000</v>
      </c>
      <c r="KAZ1357" s="84">
        <f>KAV1357+KAR1357</f>
        <v>3000000</v>
      </c>
      <c r="KBE1357" s="84" t="s">
        <v>5404</v>
      </c>
      <c r="KBF1357" s="84">
        <v>454</v>
      </c>
      <c r="KBG1357" s="84" t="s">
        <v>3803</v>
      </c>
      <c r="KBH1357" s="84">
        <v>1000000</v>
      </c>
      <c r="KBJ1357" s="84">
        <f>KBI1357/KBH1357</f>
        <v>0</v>
      </c>
      <c r="KBK1357" s="84">
        <f>KBH1357-KBI1357</f>
        <v>1000000</v>
      </c>
      <c r="KBL1357" s="84">
        <v>2000000</v>
      </c>
      <c r="KBM1357" s="84">
        <v>0</v>
      </c>
      <c r="KBN1357" s="84">
        <f>KBM1357/KBL1357</f>
        <v>0</v>
      </c>
      <c r="KBO1357" s="84">
        <f>KBL1357-KBM1357</f>
        <v>2000000</v>
      </c>
      <c r="KBP1357" s="84">
        <f>KBL1357+KBH1357</f>
        <v>3000000</v>
      </c>
      <c r="KBU1357" s="84" t="s">
        <v>5404</v>
      </c>
      <c r="KBV1357" s="84">
        <v>454</v>
      </c>
      <c r="KBW1357" s="84" t="s">
        <v>3803</v>
      </c>
      <c r="KBX1357" s="84">
        <v>1000000</v>
      </c>
      <c r="KBZ1357" s="84">
        <f>KBY1357/KBX1357</f>
        <v>0</v>
      </c>
      <c r="KCA1357" s="84">
        <f>KBX1357-KBY1357</f>
        <v>1000000</v>
      </c>
      <c r="KCB1357" s="84">
        <v>2000000</v>
      </c>
      <c r="KCC1357" s="84">
        <v>0</v>
      </c>
      <c r="KCD1357" s="84">
        <f>KCC1357/KCB1357</f>
        <v>0</v>
      </c>
      <c r="KCE1357" s="84">
        <f>KCB1357-KCC1357</f>
        <v>2000000</v>
      </c>
      <c r="KCF1357" s="84">
        <f>KCB1357+KBX1357</f>
        <v>3000000</v>
      </c>
      <c r="KCK1357" s="84" t="s">
        <v>5404</v>
      </c>
      <c r="KCL1357" s="84">
        <v>454</v>
      </c>
      <c r="KCM1357" s="84" t="s">
        <v>3803</v>
      </c>
      <c r="KCN1357" s="84">
        <v>1000000</v>
      </c>
      <c r="KCP1357" s="84">
        <f>KCO1357/KCN1357</f>
        <v>0</v>
      </c>
      <c r="KCQ1357" s="84">
        <f>KCN1357-KCO1357</f>
        <v>1000000</v>
      </c>
      <c r="KCR1357" s="84">
        <v>2000000</v>
      </c>
      <c r="KCS1357" s="84">
        <v>0</v>
      </c>
      <c r="KCT1357" s="84">
        <f>KCS1357/KCR1357</f>
        <v>0</v>
      </c>
      <c r="KCU1357" s="84">
        <f>KCR1357-KCS1357</f>
        <v>2000000</v>
      </c>
      <c r="KCV1357" s="84">
        <f>KCR1357+KCN1357</f>
        <v>3000000</v>
      </c>
      <c r="KDA1357" s="84" t="s">
        <v>5404</v>
      </c>
      <c r="KDB1357" s="84">
        <v>454</v>
      </c>
      <c r="KDC1357" s="84" t="s">
        <v>3803</v>
      </c>
      <c r="KDD1357" s="84">
        <v>1000000</v>
      </c>
      <c r="KDF1357" s="84">
        <f>KDE1357/KDD1357</f>
        <v>0</v>
      </c>
      <c r="KDG1357" s="84">
        <f>KDD1357-KDE1357</f>
        <v>1000000</v>
      </c>
      <c r="KDH1357" s="84">
        <v>2000000</v>
      </c>
      <c r="KDI1357" s="84">
        <v>0</v>
      </c>
      <c r="KDJ1357" s="84">
        <f>KDI1357/KDH1357</f>
        <v>0</v>
      </c>
      <c r="KDK1357" s="84">
        <f>KDH1357-KDI1357</f>
        <v>2000000</v>
      </c>
      <c r="KDL1357" s="84">
        <f>KDH1357+KDD1357</f>
        <v>3000000</v>
      </c>
      <c r="KDQ1357" s="84" t="s">
        <v>5404</v>
      </c>
      <c r="KDR1357" s="84">
        <v>454</v>
      </c>
      <c r="KDS1357" s="84" t="s">
        <v>3803</v>
      </c>
      <c r="KDT1357" s="84">
        <v>1000000</v>
      </c>
      <c r="KDV1357" s="84">
        <f>KDU1357/KDT1357</f>
        <v>0</v>
      </c>
      <c r="KDW1357" s="84">
        <f>KDT1357-KDU1357</f>
        <v>1000000</v>
      </c>
      <c r="KDX1357" s="84">
        <v>2000000</v>
      </c>
      <c r="KDY1357" s="84">
        <v>0</v>
      </c>
      <c r="KDZ1357" s="84">
        <f>KDY1357/KDX1357</f>
        <v>0</v>
      </c>
      <c r="KEA1357" s="84">
        <f>KDX1357-KDY1357</f>
        <v>2000000</v>
      </c>
      <c r="KEB1357" s="84">
        <f>KDX1357+KDT1357</f>
        <v>3000000</v>
      </c>
      <c r="KEG1357" s="84" t="s">
        <v>5404</v>
      </c>
      <c r="KEH1357" s="84">
        <v>454</v>
      </c>
      <c r="KEI1357" s="84" t="s">
        <v>3803</v>
      </c>
      <c r="KEJ1357" s="84">
        <v>1000000</v>
      </c>
      <c r="KEL1357" s="84">
        <f>KEK1357/KEJ1357</f>
        <v>0</v>
      </c>
      <c r="KEM1357" s="84">
        <f>KEJ1357-KEK1357</f>
        <v>1000000</v>
      </c>
      <c r="KEN1357" s="84">
        <v>2000000</v>
      </c>
      <c r="KEO1357" s="84">
        <v>0</v>
      </c>
      <c r="KEP1357" s="84">
        <f>KEO1357/KEN1357</f>
        <v>0</v>
      </c>
      <c r="KEQ1357" s="84">
        <f>KEN1357-KEO1357</f>
        <v>2000000</v>
      </c>
      <c r="KER1357" s="84">
        <f>KEN1357+KEJ1357</f>
        <v>3000000</v>
      </c>
      <c r="KEW1357" s="84" t="s">
        <v>5404</v>
      </c>
      <c r="KEX1357" s="84">
        <v>454</v>
      </c>
      <c r="KEY1357" s="84" t="s">
        <v>3803</v>
      </c>
      <c r="KEZ1357" s="84">
        <v>1000000</v>
      </c>
      <c r="KFB1357" s="84">
        <f>KFA1357/KEZ1357</f>
        <v>0</v>
      </c>
      <c r="KFC1357" s="84">
        <f>KEZ1357-KFA1357</f>
        <v>1000000</v>
      </c>
      <c r="KFD1357" s="84">
        <v>2000000</v>
      </c>
      <c r="KFE1357" s="84">
        <v>0</v>
      </c>
      <c r="KFF1357" s="84">
        <f>KFE1357/KFD1357</f>
        <v>0</v>
      </c>
      <c r="KFG1357" s="84">
        <f>KFD1357-KFE1357</f>
        <v>2000000</v>
      </c>
      <c r="KFH1357" s="84">
        <f>KFD1357+KEZ1357</f>
        <v>3000000</v>
      </c>
      <c r="KFM1357" s="84" t="s">
        <v>5404</v>
      </c>
      <c r="KFN1357" s="84">
        <v>454</v>
      </c>
      <c r="KFO1357" s="84" t="s">
        <v>3803</v>
      </c>
      <c r="KFP1357" s="84">
        <v>1000000</v>
      </c>
      <c r="KFR1357" s="84">
        <f>KFQ1357/KFP1357</f>
        <v>0</v>
      </c>
      <c r="KFS1357" s="84">
        <f>KFP1357-KFQ1357</f>
        <v>1000000</v>
      </c>
      <c r="KFT1357" s="84">
        <v>2000000</v>
      </c>
      <c r="KFU1357" s="84">
        <v>0</v>
      </c>
      <c r="KFV1357" s="84">
        <f>KFU1357/KFT1357</f>
        <v>0</v>
      </c>
      <c r="KFW1357" s="84">
        <f>KFT1357-KFU1357</f>
        <v>2000000</v>
      </c>
      <c r="KFX1357" s="84">
        <f>KFT1357+KFP1357</f>
        <v>3000000</v>
      </c>
      <c r="KGC1357" s="84" t="s">
        <v>5404</v>
      </c>
      <c r="KGD1357" s="84">
        <v>454</v>
      </c>
      <c r="KGE1357" s="84" t="s">
        <v>3803</v>
      </c>
      <c r="KGF1357" s="84">
        <v>1000000</v>
      </c>
      <c r="KGH1357" s="84">
        <f>KGG1357/KGF1357</f>
        <v>0</v>
      </c>
      <c r="KGI1357" s="84">
        <f>KGF1357-KGG1357</f>
        <v>1000000</v>
      </c>
      <c r="KGJ1357" s="84">
        <v>2000000</v>
      </c>
      <c r="KGK1357" s="84">
        <v>0</v>
      </c>
      <c r="KGL1357" s="84">
        <f>KGK1357/KGJ1357</f>
        <v>0</v>
      </c>
      <c r="KGM1357" s="84">
        <f>KGJ1357-KGK1357</f>
        <v>2000000</v>
      </c>
      <c r="KGN1357" s="84">
        <f>KGJ1357+KGF1357</f>
        <v>3000000</v>
      </c>
      <c r="KGS1357" s="84" t="s">
        <v>5404</v>
      </c>
      <c r="KGT1357" s="84">
        <v>454</v>
      </c>
      <c r="KGU1357" s="84" t="s">
        <v>3803</v>
      </c>
      <c r="KGV1357" s="84">
        <v>1000000</v>
      </c>
      <c r="KGX1357" s="84">
        <f>KGW1357/KGV1357</f>
        <v>0</v>
      </c>
      <c r="KGY1357" s="84">
        <f>KGV1357-KGW1357</f>
        <v>1000000</v>
      </c>
      <c r="KGZ1357" s="84">
        <v>2000000</v>
      </c>
      <c r="KHA1357" s="84">
        <v>0</v>
      </c>
      <c r="KHB1357" s="84">
        <f>KHA1357/KGZ1357</f>
        <v>0</v>
      </c>
      <c r="KHC1357" s="84">
        <f>KGZ1357-KHA1357</f>
        <v>2000000</v>
      </c>
      <c r="KHD1357" s="84">
        <f>KGZ1357+KGV1357</f>
        <v>3000000</v>
      </c>
      <c r="KHI1357" s="84" t="s">
        <v>5404</v>
      </c>
      <c r="KHJ1357" s="84">
        <v>454</v>
      </c>
      <c r="KHK1357" s="84" t="s">
        <v>3803</v>
      </c>
      <c r="KHL1357" s="84">
        <v>1000000</v>
      </c>
      <c r="KHN1357" s="84">
        <f>KHM1357/KHL1357</f>
        <v>0</v>
      </c>
      <c r="KHO1357" s="84">
        <f>KHL1357-KHM1357</f>
        <v>1000000</v>
      </c>
      <c r="KHP1357" s="84">
        <v>2000000</v>
      </c>
      <c r="KHQ1357" s="84">
        <v>0</v>
      </c>
      <c r="KHR1357" s="84">
        <f>KHQ1357/KHP1357</f>
        <v>0</v>
      </c>
      <c r="KHS1357" s="84">
        <f>KHP1357-KHQ1357</f>
        <v>2000000</v>
      </c>
      <c r="KHT1357" s="84">
        <f>KHP1357+KHL1357</f>
        <v>3000000</v>
      </c>
      <c r="KHY1357" s="84" t="s">
        <v>5404</v>
      </c>
      <c r="KHZ1357" s="84">
        <v>454</v>
      </c>
      <c r="KIA1357" s="84" t="s">
        <v>3803</v>
      </c>
      <c r="KIB1357" s="84">
        <v>1000000</v>
      </c>
      <c r="KID1357" s="84">
        <f>KIC1357/KIB1357</f>
        <v>0</v>
      </c>
      <c r="KIE1357" s="84">
        <f>KIB1357-KIC1357</f>
        <v>1000000</v>
      </c>
      <c r="KIF1357" s="84">
        <v>2000000</v>
      </c>
      <c r="KIG1357" s="84">
        <v>0</v>
      </c>
      <c r="KIH1357" s="84">
        <f>KIG1357/KIF1357</f>
        <v>0</v>
      </c>
      <c r="KII1357" s="84">
        <f>KIF1357-KIG1357</f>
        <v>2000000</v>
      </c>
      <c r="KIJ1357" s="84">
        <f>KIF1357+KIB1357</f>
        <v>3000000</v>
      </c>
      <c r="KIO1357" s="84" t="s">
        <v>5404</v>
      </c>
      <c r="KIP1357" s="84">
        <v>454</v>
      </c>
      <c r="KIQ1357" s="84" t="s">
        <v>3803</v>
      </c>
      <c r="KIR1357" s="84">
        <v>1000000</v>
      </c>
      <c r="KIT1357" s="84">
        <f>KIS1357/KIR1357</f>
        <v>0</v>
      </c>
      <c r="KIU1357" s="84">
        <f>KIR1357-KIS1357</f>
        <v>1000000</v>
      </c>
      <c r="KIV1357" s="84">
        <v>2000000</v>
      </c>
      <c r="KIW1357" s="84">
        <v>0</v>
      </c>
      <c r="KIX1357" s="84">
        <f>KIW1357/KIV1357</f>
        <v>0</v>
      </c>
      <c r="KIY1357" s="84">
        <f>KIV1357-KIW1357</f>
        <v>2000000</v>
      </c>
      <c r="KIZ1357" s="84">
        <f>KIV1357+KIR1357</f>
        <v>3000000</v>
      </c>
      <c r="KJE1357" s="84" t="s">
        <v>5404</v>
      </c>
      <c r="KJF1357" s="84">
        <v>454</v>
      </c>
      <c r="KJG1357" s="84" t="s">
        <v>3803</v>
      </c>
      <c r="KJH1357" s="84">
        <v>1000000</v>
      </c>
      <c r="KJJ1357" s="84">
        <f>KJI1357/KJH1357</f>
        <v>0</v>
      </c>
      <c r="KJK1357" s="84">
        <f>KJH1357-KJI1357</f>
        <v>1000000</v>
      </c>
      <c r="KJL1357" s="84">
        <v>2000000</v>
      </c>
      <c r="KJM1357" s="84">
        <v>0</v>
      </c>
      <c r="KJN1357" s="84">
        <f>KJM1357/KJL1357</f>
        <v>0</v>
      </c>
      <c r="KJO1357" s="84">
        <f>KJL1357-KJM1357</f>
        <v>2000000</v>
      </c>
      <c r="KJP1357" s="84">
        <f>KJL1357+KJH1357</f>
        <v>3000000</v>
      </c>
      <c r="KJU1357" s="84" t="s">
        <v>5404</v>
      </c>
      <c r="KJV1357" s="84">
        <v>454</v>
      </c>
      <c r="KJW1357" s="84" t="s">
        <v>3803</v>
      </c>
      <c r="KJX1357" s="84">
        <v>1000000</v>
      </c>
      <c r="KJZ1357" s="84">
        <f>KJY1357/KJX1357</f>
        <v>0</v>
      </c>
      <c r="KKA1357" s="84">
        <f>KJX1357-KJY1357</f>
        <v>1000000</v>
      </c>
      <c r="KKB1357" s="84">
        <v>2000000</v>
      </c>
      <c r="KKC1357" s="84">
        <v>0</v>
      </c>
      <c r="KKD1357" s="84">
        <f>KKC1357/KKB1357</f>
        <v>0</v>
      </c>
      <c r="KKE1357" s="84">
        <f>KKB1357-KKC1357</f>
        <v>2000000</v>
      </c>
      <c r="KKF1357" s="84">
        <f>KKB1357+KJX1357</f>
        <v>3000000</v>
      </c>
      <c r="KKK1357" s="84" t="s">
        <v>5404</v>
      </c>
      <c r="KKL1357" s="84">
        <v>454</v>
      </c>
      <c r="KKM1357" s="84" t="s">
        <v>3803</v>
      </c>
      <c r="KKN1357" s="84">
        <v>1000000</v>
      </c>
      <c r="KKP1357" s="84">
        <f>KKO1357/KKN1357</f>
        <v>0</v>
      </c>
      <c r="KKQ1357" s="84">
        <f>KKN1357-KKO1357</f>
        <v>1000000</v>
      </c>
      <c r="KKR1357" s="84">
        <v>2000000</v>
      </c>
      <c r="KKS1357" s="84">
        <v>0</v>
      </c>
      <c r="KKT1357" s="84">
        <f>KKS1357/KKR1357</f>
        <v>0</v>
      </c>
      <c r="KKU1357" s="84">
        <f>KKR1357-KKS1357</f>
        <v>2000000</v>
      </c>
      <c r="KKV1357" s="84">
        <f>KKR1357+KKN1357</f>
        <v>3000000</v>
      </c>
      <c r="KLA1357" s="84" t="s">
        <v>5404</v>
      </c>
      <c r="KLB1357" s="84">
        <v>454</v>
      </c>
      <c r="KLC1357" s="84" t="s">
        <v>3803</v>
      </c>
      <c r="KLD1357" s="84">
        <v>1000000</v>
      </c>
      <c r="KLF1357" s="84">
        <f>KLE1357/KLD1357</f>
        <v>0</v>
      </c>
      <c r="KLG1357" s="84">
        <f>KLD1357-KLE1357</f>
        <v>1000000</v>
      </c>
      <c r="KLH1357" s="84">
        <v>2000000</v>
      </c>
      <c r="KLI1357" s="84">
        <v>0</v>
      </c>
      <c r="KLJ1357" s="84">
        <f>KLI1357/KLH1357</f>
        <v>0</v>
      </c>
      <c r="KLK1357" s="84">
        <f>KLH1357-KLI1357</f>
        <v>2000000</v>
      </c>
      <c r="KLL1357" s="84">
        <f>KLH1357+KLD1357</f>
        <v>3000000</v>
      </c>
      <c r="KLQ1357" s="84" t="s">
        <v>5404</v>
      </c>
      <c r="KLR1357" s="84">
        <v>454</v>
      </c>
      <c r="KLS1357" s="84" t="s">
        <v>3803</v>
      </c>
      <c r="KLT1357" s="84">
        <v>1000000</v>
      </c>
      <c r="KLV1357" s="84">
        <f>KLU1357/KLT1357</f>
        <v>0</v>
      </c>
      <c r="KLW1357" s="84">
        <f>KLT1357-KLU1357</f>
        <v>1000000</v>
      </c>
      <c r="KLX1357" s="84">
        <v>2000000</v>
      </c>
      <c r="KLY1357" s="84">
        <v>0</v>
      </c>
      <c r="KLZ1357" s="84">
        <f>KLY1357/KLX1357</f>
        <v>0</v>
      </c>
      <c r="KMA1357" s="84">
        <f>KLX1357-KLY1357</f>
        <v>2000000</v>
      </c>
      <c r="KMB1357" s="84">
        <f>KLX1357+KLT1357</f>
        <v>3000000</v>
      </c>
      <c r="KMG1357" s="84" t="s">
        <v>5404</v>
      </c>
      <c r="KMH1357" s="84">
        <v>454</v>
      </c>
      <c r="KMI1357" s="84" t="s">
        <v>3803</v>
      </c>
      <c r="KMJ1357" s="84">
        <v>1000000</v>
      </c>
      <c r="KML1357" s="84">
        <f>KMK1357/KMJ1357</f>
        <v>0</v>
      </c>
      <c r="KMM1357" s="84">
        <f>KMJ1357-KMK1357</f>
        <v>1000000</v>
      </c>
      <c r="KMN1357" s="84">
        <v>2000000</v>
      </c>
      <c r="KMO1357" s="84">
        <v>0</v>
      </c>
      <c r="KMP1357" s="84">
        <f>KMO1357/KMN1357</f>
        <v>0</v>
      </c>
      <c r="KMQ1357" s="84">
        <f>KMN1357-KMO1357</f>
        <v>2000000</v>
      </c>
      <c r="KMR1357" s="84">
        <f>KMN1357+KMJ1357</f>
        <v>3000000</v>
      </c>
      <c r="KMW1357" s="84" t="s">
        <v>5404</v>
      </c>
      <c r="KMX1357" s="84">
        <v>454</v>
      </c>
      <c r="KMY1357" s="84" t="s">
        <v>3803</v>
      </c>
      <c r="KMZ1357" s="84">
        <v>1000000</v>
      </c>
      <c r="KNB1357" s="84">
        <f>KNA1357/KMZ1357</f>
        <v>0</v>
      </c>
      <c r="KNC1357" s="84">
        <f>KMZ1357-KNA1357</f>
        <v>1000000</v>
      </c>
      <c r="KND1357" s="84">
        <v>2000000</v>
      </c>
      <c r="KNE1357" s="84">
        <v>0</v>
      </c>
      <c r="KNF1357" s="84">
        <f>KNE1357/KND1357</f>
        <v>0</v>
      </c>
      <c r="KNG1357" s="84">
        <f>KND1357-KNE1357</f>
        <v>2000000</v>
      </c>
      <c r="KNH1357" s="84">
        <f>KND1357+KMZ1357</f>
        <v>3000000</v>
      </c>
      <c r="KNM1357" s="84" t="s">
        <v>5404</v>
      </c>
      <c r="KNN1357" s="84">
        <v>454</v>
      </c>
      <c r="KNO1357" s="84" t="s">
        <v>3803</v>
      </c>
      <c r="KNP1357" s="84">
        <v>1000000</v>
      </c>
      <c r="KNR1357" s="84">
        <f>KNQ1357/KNP1357</f>
        <v>0</v>
      </c>
      <c r="KNS1357" s="84">
        <f>KNP1357-KNQ1357</f>
        <v>1000000</v>
      </c>
      <c r="KNT1357" s="84">
        <v>2000000</v>
      </c>
      <c r="KNU1357" s="84">
        <v>0</v>
      </c>
      <c r="KNV1357" s="84">
        <f>KNU1357/KNT1357</f>
        <v>0</v>
      </c>
      <c r="KNW1357" s="84">
        <f>KNT1357-KNU1357</f>
        <v>2000000</v>
      </c>
      <c r="KNX1357" s="84">
        <f>KNT1357+KNP1357</f>
        <v>3000000</v>
      </c>
      <c r="KOC1357" s="84" t="s">
        <v>5404</v>
      </c>
      <c r="KOD1357" s="84">
        <v>454</v>
      </c>
      <c r="KOE1357" s="84" t="s">
        <v>3803</v>
      </c>
      <c r="KOF1357" s="84">
        <v>1000000</v>
      </c>
      <c r="KOH1357" s="84">
        <f>KOG1357/KOF1357</f>
        <v>0</v>
      </c>
      <c r="KOI1357" s="84">
        <f>KOF1357-KOG1357</f>
        <v>1000000</v>
      </c>
      <c r="KOJ1357" s="84">
        <v>2000000</v>
      </c>
      <c r="KOK1357" s="84">
        <v>0</v>
      </c>
      <c r="KOL1357" s="84">
        <f>KOK1357/KOJ1357</f>
        <v>0</v>
      </c>
      <c r="KOM1357" s="84">
        <f>KOJ1357-KOK1357</f>
        <v>2000000</v>
      </c>
      <c r="KON1357" s="84">
        <f>KOJ1357+KOF1357</f>
        <v>3000000</v>
      </c>
      <c r="KOS1357" s="84" t="s">
        <v>5404</v>
      </c>
      <c r="KOT1357" s="84">
        <v>454</v>
      </c>
      <c r="KOU1357" s="84" t="s">
        <v>3803</v>
      </c>
      <c r="KOV1357" s="84">
        <v>1000000</v>
      </c>
      <c r="KOX1357" s="84">
        <f>KOW1357/KOV1357</f>
        <v>0</v>
      </c>
      <c r="KOY1357" s="84">
        <f>KOV1357-KOW1357</f>
        <v>1000000</v>
      </c>
      <c r="KOZ1357" s="84">
        <v>2000000</v>
      </c>
      <c r="KPA1357" s="84">
        <v>0</v>
      </c>
      <c r="KPB1357" s="84">
        <f>KPA1357/KOZ1357</f>
        <v>0</v>
      </c>
      <c r="KPC1357" s="84">
        <f>KOZ1357-KPA1357</f>
        <v>2000000</v>
      </c>
      <c r="KPD1357" s="84">
        <f>KOZ1357+KOV1357</f>
        <v>3000000</v>
      </c>
      <c r="KPI1357" s="84" t="s">
        <v>5404</v>
      </c>
      <c r="KPJ1357" s="84">
        <v>454</v>
      </c>
      <c r="KPK1357" s="84" t="s">
        <v>3803</v>
      </c>
      <c r="KPL1357" s="84">
        <v>1000000</v>
      </c>
      <c r="KPN1357" s="84">
        <f>KPM1357/KPL1357</f>
        <v>0</v>
      </c>
      <c r="KPO1357" s="84">
        <f>KPL1357-KPM1357</f>
        <v>1000000</v>
      </c>
      <c r="KPP1357" s="84">
        <v>2000000</v>
      </c>
      <c r="KPQ1357" s="84">
        <v>0</v>
      </c>
      <c r="KPR1357" s="84">
        <f>KPQ1357/KPP1357</f>
        <v>0</v>
      </c>
      <c r="KPS1357" s="84">
        <f>KPP1357-KPQ1357</f>
        <v>2000000</v>
      </c>
      <c r="KPT1357" s="84">
        <f>KPP1357+KPL1357</f>
        <v>3000000</v>
      </c>
      <c r="KPY1357" s="84" t="s">
        <v>5404</v>
      </c>
      <c r="KPZ1357" s="84">
        <v>454</v>
      </c>
      <c r="KQA1357" s="84" t="s">
        <v>3803</v>
      </c>
      <c r="KQB1357" s="84">
        <v>1000000</v>
      </c>
      <c r="KQD1357" s="84">
        <f>KQC1357/KQB1357</f>
        <v>0</v>
      </c>
      <c r="KQE1357" s="84">
        <f>KQB1357-KQC1357</f>
        <v>1000000</v>
      </c>
      <c r="KQF1357" s="84">
        <v>2000000</v>
      </c>
      <c r="KQG1357" s="84">
        <v>0</v>
      </c>
      <c r="KQH1357" s="84">
        <f>KQG1357/KQF1357</f>
        <v>0</v>
      </c>
      <c r="KQI1357" s="84">
        <f>KQF1357-KQG1357</f>
        <v>2000000</v>
      </c>
      <c r="KQJ1357" s="84">
        <f>KQF1357+KQB1357</f>
        <v>3000000</v>
      </c>
      <c r="KQO1357" s="84" t="s">
        <v>5404</v>
      </c>
      <c r="KQP1357" s="84">
        <v>454</v>
      </c>
      <c r="KQQ1357" s="84" t="s">
        <v>3803</v>
      </c>
      <c r="KQR1357" s="84">
        <v>1000000</v>
      </c>
      <c r="KQT1357" s="84">
        <f>KQS1357/KQR1357</f>
        <v>0</v>
      </c>
      <c r="KQU1357" s="84">
        <f>KQR1357-KQS1357</f>
        <v>1000000</v>
      </c>
      <c r="KQV1357" s="84">
        <v>2000000</v>
      </c>
      <c r="KQW1357" s="84">
        <v>0</v>
      </c>
      <c r="KQX1357" s="84">
        <f>KQW1357/KQV1357</f>
        <v>0</v>
      </c>
      <c r="KQY1357" s="84">
        <f>KQV1357-KQW1357</f>
        <v>2000000</v>
      </c>
      <c r="KQZ1357" s="84">
        <f>KQV1357+KQR1357</f>
        <v>3000000</v>
      </c>
      <c r="KRE1357" s="84" t="s">
        <v>5404</v>
      </c>
      <c r="KRF1357" s="84">
        <v>454</v>
      </c>
      <c r="KRG1357" s="84" t="s">
        <v>3803</v>
      </c>
      <c r="KRH1357" s="84">
        <v>1000000</v>
      </c>
      <c r="KRJ1357" s="84">
        <f>KRI1357/KRH1357</f>
        <v>0</v>
      </c>
      <c r="KRK1357" s="84">
        <f>KRH1357-KRI1357</f>
        <v>1000000</v>
      </c>
      <c r="KRL1357" s="84">
        <v>2000000</v>
      </c>
      <c r="KRM1357" s="84">
        <v>0</v>
      </c>
      <c r="KRN1357" s="84">
        <f>KRM1357/KRL1357</f>
        <v>0</v>
      </c>
      <c r="KRO1357" s="84">
        <f>KRL1357-KRM1357</f>
        <v>2000000</v>
      </c>
      <c r="KRP1357" s="84">
        <f>KRL1357+KRH1357</f>
        <v>3000000</v>
      </c>
      <c r="KRU1357" s="84" t="s">
        <v>5404</v>
      </c>
      <c r="KRV1357" s="84">
        <v>454</v>
      </c>
      <c r="KRW1357" s="84" t="s">
        <v>3803</v>
      </c>
      <c r="KRX1357" s="84">
        <v>1000000</v>
      </c>
      <c r="KRZ1357" s="84">
        <f>KRY1357/KRX1357</f>
        <v>0</v>
      </c>
      <c r="KSA1357" s="84">
        <f>KRX1357-KRY1357</f>
        <v>1000000</v>
      </c>
      <c r="KSB1357" s="84">
        <v>2000000</v>
      </c>
      <c r="KSC1357" s="84">
        <v>0</v>
      </c>
      <c r="KSD1357" s="84">
        <f>KSC1357/KSB1357</f>
        <v>0</v>
      </c>
      <c r="KSE1357" s="84">
        <f>KSB1357-KSC1357</f>
        <v>2000000</v>
      </c>
      <c r="KSF1357" s="84">
        <f>KSB1357+KRX1357</f>
        <v>3000000</v>
      </c>
      <c r="KSK1357" s="84" t="s">
        <v>5404</v>
      </c>
      <c r="KSL1357" s="84">
        <v>454</v>
      </c>
      <c r="KSM1357" s="84" t="s">
        <v>3803</v>
      </c>
      <c r="KSN1357" s="84">
        <v>1000000</v>
      </c>
      <c r="KSP1357" s="84">
        <f>KSO1357/KSN1357</f>
        <v>0</v>
      </c>
      <c r="KSQ1357" s="84">
        <f>KSN1357-KSO1357</f>
        <v>1000000</v>
      </c>
      <c r="KSR1357" s="84">
        <v>2000000</v>
      </c>
      <c r="KSS1357" s="84">
        <v>0</v>
      </c>
      <c r="KST1357" s="84">
        <f>KSS1357/KSR1357</f>
        <v>0</v>
      </c>
      <c r="KSU1357" s="84">
        <f>KSR1357-KSS1357</f>
        <v>2000000</v>
      </c>
      <c r="KSV1357" s="84">
        <f>KSR1357+KSN1357</f>
        <v>3000000</v>
      </c>
      <c r="KTA1357" s="84" t="s">
        <v>5404</v>
      </c>
      <c r="KTB1357" s="84">
        <v>454</v>
      </c>
      <c r="KTC1357" s="84" t="s">
        <v>3803</v>
      </c>
      <c r="KTD1357" s="84">
        <v>1000000</v>
      </c>
      <c r="KTF1357" s="84">
        <f>KTE1357/KTD1357</f>
        <v>0</v>
      </c>
      <c r="KTG1357" s="84">
        <f>KTD1357-KTE1357</f>
        <v>1000000</v>
      </c>
      <c r="KTH1357" s="84">
        <v>2000000</v>
      </c>
      <c r="KTI1357" s="84">
        <v>0</v>
      </c>
      <c r="KTJ1357" s="84">
        <f>KTI1357/KTH1357</f>
        <v>0</v>
      </c>
      <c r="KTK1357" s="84">
        <f>KTH1357-KTI1357</f>
        <v>2000000</v>
      </c>
      <c r="KTL1357" s="84">
        <f>KTH1357+KTD1357</f>
        <v>3000000</v>
      </c>
      <c r="KTQ1357" s="84" t="s">
        <v>5404</v>
      </c>
      <c r="KTR1357" s="84">
        <v>454</v>
      </c>
      <c r="KTS1357" s="84" t="s">
        <v>3803</v>
      </c>
      <c r="KTT1357" s="84">
        <v>1000000</v>
      </c>
      <c r="KTV1357" s="84">
        <f>KTU1357/KTT1357</f>
        <v>0</v>
      </c>
      <c r="KTW1357" s="84">
        <f>KTT1357-KTU1357</f>
        <v>1000000</v>
      </c>
      <c r="KTX1357" s="84">
        <v>2000000</v>
      </c>
      <c r="KTY1357" s="84">
        <v>0</v>
      </c>
      <c r="KTZ1357" s="84">
        <f>KTY1357/KTX1357</f>
        <v>0</v>
      </c>
      <c r="KUA1357" s="84">
        <f>KTX1357-KTY1357</f>
        <v>2000000</v>
      </c>
      <c r="KUB1357" s="84">
        <f>KTX1357+KTT1357</f>
        <v>3000000</v>
      </c>
      <c r="KUG1357" s="84" t="s">
        <v>5404</v>
      </c>
      <c r="KUH1357" s="84">
        <v>454</v>
      </c>
      <c r="KUI1357" s="84" t="s">
        <v>3803</v>
      </c>
      <c r="KUJ1357" s="84">
        <v>1000000</v>
      </c>
      <c r="KUL1357" s="84">
        <f>KUK1357/KUJ1357</f>
        <v>0</v>
      </c>
      <c r="KUM1357" s="84">
        <f>KUJ1357-KUK1357</f>
        <v>1000000</v>
      </c>
      <c r="KUN1357" s="84">
        <v>2000000</v>
      </c>
      <c r="KUO1357" s="84">
        <v>0</v>
      </c>
      <c r="KUP1357" s="84">
        <f>KUO1357/KUN1357</f>
        <v>0</v>
      </c>
      <c r="KUQ1357" s="84">
        <f>KUN1357-KUO1357</f>
        <v>2000000</v>
      </c>
      <c r="KUR1357" s="84">
        <f>KUN1357+KUJ1357</f>
        <v>3000000</v>
      </c>
      <c r="KUW1357" s="84" t="s">
        <v>5404</v>
      </c>
      <c r="KUX1357" s="84">
        <v>454</v>
      </c>
      <c r="KUY1357" s="84" t="s">
        <v>3803</v>
      </c>
      <c r="KUZ1357" s="84">
        <v>1000000</v>
      </c>
      <c r="KVB1357" s="84">
        <f>KVA1357/KUZ1357</f>
        <v>0</v>
      </c>
      <c r="KVC1357" s="84">
        <f>KUZ1357-KVA1357</f>
        <v>1000000</v>
      </c>
      <c r="KVD1357" s="84">
        <v>2000000</v>
      </c>
      <c r="KVE1357" s="84">
        <v>0</v>
      </c>
      <c r="KVF1357" s="84">
        <f>KVE1357/KVD1357</f>
        <v>0</v>
      </c>
      <c r="KVG1357" s="84">
        <f>KVD1357-KVE1357</f>
        <v>2000000</v>
      </c>
      <c r="KVH1357" s="84">
        <f>KVD1357+KUZ1357</f>
        <v>3000000</v>
      </c>
      <c r="KVM1357" s="84" t="s">
        <v>5404</v>
      </c>
      <c r="KVN1357" s="84">
        <v>454</v>
      </c>
      <c r="KVO1357" s="84" t="s">
        <v>3803</v>
      </c>
      <c r="KVP1357" s="84">
        <v>1000000</v>
      </c>
      <c r="KVR1357" s="84">
        <f>KVQ1357/KVP1357</f>
        <v>0</v>
      </c>
      <c r="KVS1357" s="84">
        <f>KVP1357-KVQ1357</f>
        <v>1000000</v>
      </c>
      <c r="KVT1357" s="84">
        <v>2000000</v>
      </c>
      <c r="KVU1357" s="84">
        <v>0</v>
      </c>
      <c r="KVV1357" s="84">
        <f>KVU1357/KVT1357</f>
        <v>0</v>
      </c>
      <c r="KVW1357" s="84">
        <f>KVT1357-KVU1357</f>
        <v>2000000</v>
      </c>
      <c r="KVX1357" s="84">
        <f>KVT1357+KVP1357</f>
        <v>3000000</v>
      </c>
      <c r="KWC1357" s="84" t="s">
        <v>5404</v>
      </c>
      <c r="KWD1357" s="84">
        <v>454</v>
      </c>
      <c r="KWE1357" s="84" t="s">
        <v>3803</v>
      </c>
      <c r="KWF1357" s="84">
        <v>1000000</v>
      </c>
      <c r="KWH1357" s="84">
        <f>KWG1357/KWF1357</f>
        <v>0</v>
      </c>
      <c r="KWI1357" s="84">
        <f>KWF1357-KWG1357</f>
        <v>1000000</v>
      </c>
      <c r="KWJ1357" s="84">
        <v>2000000</v>
      </c>
      <c r="KWK1357" s="84">
        <v>0</v>
      </c>
      <c r="KWL1357" s="84">
        <f>KWK1357/KWJ1357</f>
        <v>0</v>
      </c>
      <c r="KWM1357" s="84">
        <f>KWJ1357-KWK1357</f>
        <v>2000000</v>
      </c>
      <c r="KWN1357" s="84">
        <f>KWJ1357+KWF1357</f>
        <v>3000000</v>
      </c>
      <c r="KWS1357" s="84" t="s">
        <v>5404</v>
      </c>
      <c r="KWT1357" s="84">
        <v>454</v>
      </c>
      <c r="KWU1357" s="84" t="s">
        <v>3803</v>
      </c>
      <c r="KWV1357" s="84">
        <v>1000000</v>
      </c>
      <c r="KWX1357" s="84">
        <f>KWW1357/KWV1357</f>
        <v>0</v>
      </c>
      <c r="KWY1357" s="84">
        <f>KWV1357-KWW1357</f>
        <v>1000000</v>
      </c>
      <c r="KWZ1357" s="84">
        <v>2000000</v>
      </c>
      <c r="KXA1357" s="84">
        <v>0</v>
      </c>
      <c r="KXB1357" s="84">
        <f>KXA1357/KWZ1357</f>
        <v>0</v>
      </c>
      <c r="KXC1357" s="84">
        <f>KWZ1357-KXA1357</f>
        <v>2000000</v>
      </c>
      <c r="KXD1357" s="84">
        <f>KWZ1357+KWV1357</f>
        <v>3000000</v>
      </c>
      <c r="KXI1357" s="84" t="s">
        <v>5404</v>
      </c>
      <c r="KXJ1357" s="84">
        <v>454</v>
      </c>
      <c r="KXK1357" s="84" t="s">
        <v>3803</v>
      </c>
      <c r="KXL1357" s="84">
        <v>1000000</v>
      </c>
      <c r="KXN1357" s="84">
        <f>KXM1357/KXL1357</f>
        <v>0</v>
      </c>
      <c r="KXO1357" s="84">
        <f>KXL1357-KXM1357</f>
        <v>1000000</v>
      </c>
      <c r="KXP1357" s="84">
        <v>2000000</v>
      </c>
      <c r="KXQ1357" s="84">
        <v>0</v>
      </c>
      <c r="KXR1357" s="84">
        <f>KXQ1357/KXP1357</f>
        <v>0</v>
      </c>
      <c r="KXS1357" s="84">
        <f>KXP1357-KXQ1357</f>
        <v>2000000</v>
      </c>
      <c r="KXT1357" s="84">
        <f>KXP1357+KXL1357</f>
        <v>3000000</v>
      </c>
      <c r="KXY1357" s="84" t="s">
        <v>5404</v>
      </c>
      <c r="KXZ1357" s="84">
        <v>454</v>
      </c>
      <c r="KYA1357" s="84" t="s">
        <v>3803</v>
      </c>
      <c r="KYB1357" s="84">
        <v>1000000</v>
      </c>
      <c r="KYD1357" s="84">
        <f>KYC1357/KYB1357</f>
        <v>0</v>
      </c>
      <c r="KYE1357" s="84">
        <f>KYB1357-KYC1357</f>
        <v>1000000</v>
      </c>
      <c r="KYF1357" s="84">
        <v>2000000</v>
      </c>
      <c r="KYG1357" s="84">
        <v>0</v>
      </c>
      <c r="KYH1357" s="84">
        <f>KYG1357/KYF1357</f>
        <v>0</v>
      </c>
      <c r="KYI1357" s="84">
        <f>KYF1357-KYG1357</f>
        <v>2000000</v>
      </c>
      <c r="KYJ1357" s="84">
        <f>KYF1357+KYB1357</f>
        <v>3000000</v>
      </c>
      <c r="KYO1357" s="84" t="s">
        <v>5404</v>
      </c>
      <c r="KYP1357" s="84">
        <v>454</v>
      </c>
      <c r="KYQ1357" s="84" t="s">
        <v>3803</v>
      </c>
      <c r="KYR1357" s="84">
        <v>1000000</v>
      </c>
      <c r="KYT1357" s="84">
        <f>KYS1357/KYR1357</f>
        <v>0</v>
      </c>
      <c r="KYU1357" s="84">
        <f>KYR1357-KYS1357</f>
        <v>1000000</v>
      </c>
      <c r="KYV1357" s="84">
        <v>2000000</v>
      </c>
      <c r="KYW1357" s="84">
        <v>0</v>
      </c>
      <c r="KYX1357" s="84">
        <f>KYW1357/KYV1357</f>
        <v>0</v>
      </c>
      <c r="KYY1357" s="84">
        <f>KYV1357-KYW1357</f>
        <v>2000000</v>
      </c>
      <c r="KYZ1357" s="84">
        <f>KYV1357+KYR1357</f>
        <v>3000000</v>
      </c>
      <c r="KZE1357" s="84" t="s">
        <v>5404</v>
      </c>
      <c r="KZF1357" s="84">
        <v>454</v>
      </c>
      <c r="KZG1357" s="84" t="s">
        <v>3803</v>
      </c>
      <c r="KZH1357" s="84">
        <v>1000000</v>
      </c>
      <c r="KZJ1357" s="84">
        <f>KZI1357/KZH1357</f>
        <v>0</v>
      </c>
      <c r="KZK1357" s="84">
        <f>KZH1357-KZI1357</f>
        <v>1000000</v>
      </c>
      <c r="KZL1357" s="84">
        <v>2000000</v>
      </c>
      <c r="KZM1357" s="84">
        <v>0</v>
      </c>
      <c r="KZN1357" s="84">
        <f>KZM1357/KZL1357</f>
        <v>0</v>
      </c>
      <c r="KZO1357" s="84">
        <f>KZL1357-KZM1357</f>
        <v>2000000</v>
      </c>
      <c r="KZP1357" s="84">
        <f>KZL1357+KZH1357</f>
        <v>3000000</v>
      </c>
      <c r="KZU1357" s="84" t="s">
        <v>5404</v>
      </c>
      <c r="KZV1357" s="84">
        <v>454</v>
      </c>
      <c r="KZW1357" s="84" t="s">
        <v>3803</v>
      </c>
      <c r="KZX1357" s="84">
        <v>1000000</v>
      </c>
      <c r="KZZ1357" s="84">
        <f>KZY1357/KZX1357</f>
        <v>0</v>
      </c>
      <c r="LAA1357" s="84">
        <f>KZX1357-KZY1357</f>
        <v>1000000</v>
      </c>
      <c r="LAB1357" s="84">
        <v>2000000</v>
      </c>
      <c r="LAC1357" s="84">
        <v>0</v>
      </c>
      <c r="LAD1357" s="84">
        <f>LAC1357/LAB1357</f>
        <v>0</v>
      </c>
      <c r="LAE1357" s="84">
        <f>LAB1357-LAC1357</f>
        <v>2000000</v>
      </c>
      <c r="LAF1357" s="84">
        <f>LAB1357+KZX1357</f>
        <v>3000000</v>
      </c>
      <c r="LAK1357" s="84" t="s">
        <v>5404</v>
      </c>
      <c r="LAL1357" s="84">
        <v>454</v>
      </c>
      <c r="LAM1357" s="84" t="s">
        <v>3803</v>
      </c>
      <c r="LAN1357" s="84">
        <v>1000000</v>
      </c>
      <c r="LAP1357" s="84">
        <f>LAO1357/LAN1357</f>
        <v>0</v>
      </c>
      <c r="LAQ1357" s="84">
        <f>LAN1357-LAO1357</f>
        <v>1000000</v>
      </c>
      <c r="LAR1357" s="84">
        <v>2000000</v>
      </c>
      <c r="LAS1357" s="84">
        <v>0</v>
      </c>
      <c r="LAT1357" s="84">
        <f>LAS1357/LAR1357</f>
        <v>0</v>
      </c>
      <c r="LAU1357" s="84">
        <f>LAR1357-LAS1357</f>
        <v>2000000</v>
      </c>
      <c r="LAV1357" s="84">
        <f>LAR1357+LAN1357</f>
        <v>3000000</v>
      </c>
      <c r="LBA1357" s="84" t="s">
        <v>5404</v>
      </c>
      <c r="LBB1357" s="84">
        <v>454</v>
      </c>
      <c r="LBC1357" s="84" t="s">
        <v>3803</v>
      </c>
      <c r="LBD1357" s="84">
        <v>1000000</v>
      </c>
      <c r="LBF1357" s="84">
        <f>LBE1357/LBD1357</f>
        <v>0</v>
      </c>
      <c r="LBG1357" s="84">
        <f>LBD1357-LBE1357</f>
        <v>1000000</v>
      </c>
      <c r="LBH1357" s="84">
        <v>2000000</v>
      </c>
      <c r="LBI1357" s="84">
        <v>0</v>
      </c>
      <c r="LBJ1357" s="84">
        <f>LBI1357/LBH1357</f>
        <v>0</v>
      </c>
      <c r="LBK1357" s="84">
        <f>LBH1357-LBI1357</f>
        <v>2000000</v>
      </c>
      <c r="LBL1357" s="84">
        <f>LBH1357+LBD1357</f>
        <v>3000000</v>
      </c>
      <c r="LBQ1357" s="84" t="s">
        <v>5404</v>
      </c>
      <c r="LBR1357" s="84">
        <v>454</v>
      </c>
      <c r="LBS1357" s="84" t="s">
        <v>3803</v>
      </c>
      <c r="LBT1357" s="84">
        <v>1000000</v>
      </c>
      <c r="LBV1357" s="84">
        <f>LBU1357/LBT1357</f>
        <v>0</v>
      </c>
      <c r="LBW1357" s="84">
        <f>LBT1357-LBU1357</f>
        <v>1000000</v>
      </c>
      <c r="LBX1357" s="84">
        <v>2000000</v>
      </c>
      <c r="LBY1357" s="84">
        <v>0</v>
      </c>
      <c r="LBZ1357" s="84">
        <f>LBY1357/LBX1357</f>
        <v>0</v>
      </c>
      <c r="LCA1357" s="84">
        <f>LBX1357-LBY1357</f>
        <v>2000000</v>
      </c>
      <c r="LCB1357" s="84">
        <f>LBX1357+LBT1357</f>
        <v>3000000</v>
      </c>
      <c r="LCG1357" s="84" t="s">
        <v>5404</v>
      </c>
      <c r="LCH1357" s="84">
        <v>454</v>
      </c>
      <c r="LCI1357" s="84" t="s">
        <v>3803</v>
      </c>
      <c r="LCJ1357" s="84">
        <v>1000000</v>
      </c>
      <c r="LCL1357" s="84">
        <f>LCK1357/LCJ1357</f>
        <v>0</v>
      </c>
      <c r="LCM1357" s="84">
        <f>LCJ1357-LCK1357</f>
        <v>1000000</v>
      </c>
      <c r="LCN1357" s="84">
        <v>2000000</v>
      </c>
      <c r="LCO1357" s="84">
        <v>0</v>
      </c>
      <c r="LCP1357" s="84">
        <f>LCO1357/LCN1357</f>
        <v>0</v>
      </c>
      <c r="LCQ1357" s="84">
        <f>LCN1357-LCO1357</f>
        <v>2000000</v>
      </c>
      <c r="LCR1357" s="84">
        <f>LCN1357+LCJ1357</f>
        <v>3000000</v>
      </c>
      <c r="LCW1357" s="84" t="s">
        <v>5404</v>
      </c>
      <c r="LCX1357" s="84">
        <v>454</v>
      </c>
      <c r="LCY1357" s="84" t="s">
        <v>3803</v>
      </c>
      <c r="LCZ1357" s="84">
        <v>1000000</v>
      </c>
      <c r="LDB1357" s="84">
        <f>LDA1357/LCZ1357</f>
        <v>0</v>
      </c>
      <c r="LDC1357" s="84">
        <f>LCZ1357-LDA1357</f>
        <v>1000000</v>
      </c>
      <c r="LDD1357" s="84">
        <v>2000000</v>
      </c>
      <c r="LDE1357" s="84">
        <v>0</v>
      </c>
      <c r="LDF1357" s="84">
        <f>LDE1357/LDD1357</f>
        <v>0</v>
      </c>
      <c r="LDG1357" s="84">
        <f>LDD1357-LDE1357</f>
        <v>2000000</v>
      </c>
      <c r="LDH1357" s="84">
        <f>LDD1357+LCZ1357</f>
        <v>3000000</v>
      </c>
      <c r="LDM1357" s="84" t="s">
        <v>5404</v>
      </c>
      <c r="LDN1357" s="84">
        <v>454</v>
      </c>
      <c r="LDO1357" s="84" t="s">
        <v>3803</v>
      </c>
      <c r="LDP1357" s="84">
        <v>1000000</v>
      </c>
      <c r="LDR1357" s="84">
        <f>LDQ1357/LDP1357</f>
        <v>0</v>
      </c>
      <c r="LDS1357" s="84">
        <f>LDP1357-LDQ1357</f>
        <v>1000000</v>
      </c>
      <c r="LDT1357" s="84">
        <v>2000000</v>
      </c>
      <c r="LDU1357" s="84">
        <v>0</v>
      </c>
      <c r="LDV1357" s="84">
        <f>LDU1357/LDT1357</f>
        <v>0</v>
      </c>
      <c r="LDW1357" s="84">
        <f>LDT1357-LDU1357</f>
        <v>2000000</v>
      </c>
      <c r="LDX1357" s="84">
        <f>LDT1357+LDP1357</f>
        <v>3000000</v>
      </c>
      <c r="LEC1357" s="84" t="s">
        <v>5404</v>
      </c>
      <c r="LED1357" s="84">
        <v>454</v>
      </c>
      <c r="LEE1357" s="84" t="s">
        <v>3803</v>
      </c>
      <c r="LEF1357" s="84">
        <v>1000000</v>
      </c>
      <c r="LEH1357" s="84">
        <f>LEG1357/LEF1357</f>
        <v>0</v>
      </c>
      <c r="LEI1357" s="84">
        <f>LEF1357-LEG1357</f>
        <v>1000000</v>
      </c>
      <c r="LEJ1357" s="84">
        <v>2000000</v>
      </c>
      <c r="LEK1357" s="84">
        <v>0</v>
      </c>
      <c r="LEL1357" s="84">
        <f>LEK1357/LEJ1357</f>
        <v>0</v>
      </c>
      <c r="LEM1357" s="84">
        <f>LEJ1357-LEK1357</f>
        <v>2000000</v>
      </c>
      <c r="LEN1357" s="84">
        <f>LEJ1357+LEF1357</f>
        <v>3000000</v>
      </c>
      <c r="LES1357" s="84" t="s">
        <v>5404</v>
      </c>
      <c r="LET1357" s="84">
        <v>454</v>
      </c>
      <c r="LEU1357" s="84" t="s">
        <v>3803</v>
      </c>
      <c r="LEV1357" s="84">
        <v>1000000</v>
      </c>
      <c r="LEX1357" s="84">
        <f>LEW1357/LEV1357</f>
        <v>0</v>
      </c>
      <c r="LEY1357" s="84">
        <f>LEV1357-LEW1357</f>
        <v>1000000</v>
      </c>
      <c r="LEZ1357" s="84">
        <v>2000000</v>
      </c>
      <c r="LFA1357" s="84">
        <v>0</v>
      </c>
      <c r="LFB1357" s="84">
        <f>LFA1357/LEZ1357</f>
        <v>0</v>
      </c>
      <c r="LFC1357" s="84">
        <f>LEZ1357-LFA1357</f>
        <v>2000000</v>
      </c>
      <c r="LFD1357" s="84">
        <f>LEZ1357+LEV1357</f>
        <v>3000000</v>
      </c>
      <c r="LFI1357" s="84" t="s">
        <v>5404</v>
      </c>
      <c r="LFJ1357" s="84">
        <v>454</v>
      </c>
      <c r="LFK1357" s="84" t="s">
        <v>3803</v>
      </c>
      <c r="LFL1357" s="84">
        <v>1000000</v>
      </c>
      <c r="LFN1357" s="84">
        <f>LFM1357/LFL1357</f>
        <v>0</v>
      </c>
      <c r="LFO1357" s="84">
        <f>LFL1357-LFM1357</f>
        <v>1000000</v>
      </c>
      <c r="LFP1357" s="84">
        <v>2000000</v>
      </c>
      <c r="LFQ1357" s="84">
        <v>0</v>
      </c>
      <c r="LFR1357" s="84">
        <f>LFQ1357/LFP1357</f>
        <v>0</v>
      </c>
      <c r="LFS1357" s="84">
        <f>LFP1357-LFQ1357</f>
        <v>2000000</v>
      </c>
      <c r="LFT1357" s="84">
        <f>LFP1357+LFL1357</f>
        <v>3000000</v>
      </c>
      <c r="LFY1357" s="84" t="s">
        <v>5404</v>
      </c>
      <c r="LFZ1357" s="84">
        <v>454</v>
      </c>
      <c r="LGA1357" s="84" t="s">
        <v>3803</v>
      </c>
      <c r="LGB1357" s="84">
        <v>1000000</v>
      </c>
      <c r="LGD1357" s="84">
        <f>LGC1357/LGB1357</f>
        <v>0</v>
      </c>
      <c r="LGE1357" s="84">
        <f>LGB1357-LGC1357</f>
        <v>1000000</v>
      </c>
      <c r="LGF1357" s="84">
        <v>2000000</v>
      </c>
      <c r="LGG1357" s="84">
        <v>0</v>
      </c>
      <c r="LGH1357" s="84">
        <f>LGG1357/LGF1357</f>
        <v>0</v>
      </c>
      <c r="LGI1357" s="84">
        <f>LGF1357-LGG1357</f>
        <v>2000000</v>
      </c>
      <c r="LGJ1357" s="84">
        <f>LGF1357+LGB1357</f>
        <v>3000000</v>
      </c>
      <c r="LGO1357" s="84" t="s">
        <v>5404</v>
      </c>
      <c r="LGP1357" s="84">
        <v>454</v>
      </c>
      <c r="LGQ1357" s="84" t="s">
        <v>3803</v>
      </c>
      <c r="LGR1357" s="84">
        <v>1000000</v>
      </c>
      <c r="LGT1357" s="84">
        <f>LGS1357/LGR1357</f>
        <v>0</v>
      </c>
      <c r="LGU1357" s="84">
        <f>LGR1357-LGS1357</f>
        <v>1000000</v>
      </c>
      <c r="LGV1357" s="84">
        <v>2000000</v>
      </c>
      <c r="LGW1357" s="84">
        <v>0</v>
      </c>
      <c r="LGX1357" s="84">
        <f>LGW1357/LGV1357</f>
        <v>0</v>
      </c>
      <c r="LGY1357" s="84">
        <f>LGV1357-LGW1357</f>
        <v>2000000</v>
      </c>
      <c r="LGZ1357" s="84">
        <f>LGV1357+LGR1357</f>
        <v>3000000</v>
      </c>
      <c r="LHE1357" s="84" t="s">
        <v>5404</v>
      </c>
      <c r="LHF1357" s="84">
        <v>454</v>
      </c>
      <c r="LHG1357" s="84" t="s">
        <v>3803</v>
      </c>
      <c r="LHH1357" s="84">
        <v>1000000</v>
      </c>
      <c r="LHJ1357" s="84">
        <f>LHI1357/LHH1357</f>
        <v>0</v>
      </c>
      <c r="LHK1357" s="84">
        <f>LHH1357-LHI1357</f>
        <v>1000000</v>
      </c>
      <c r="LHL1357" s="84">
        <v>2000000</v>
      </c>
      <c r="LHM1357" s="84">
        <v>0</v>
      </c>
      <c r="LHN1357" s="84">
        <f>LHM1357/LHL1357</f>
        <v>0</v>
      </c>
      <c r="LHO1357" s="84">
        <f>LHL1357-LHM1357</f>
        <v>2000000</v>
      </c>
      <c r="LHP1357" s="84">
        <f>LHL1357+LHH1357</f>
        <v>3000000</v>
      </c>
      <c r="LHU1357" s="84" t="s">
        <v>5404</v>
      </c>
      <c r="LHV1357" s="84">
        <v>454</v>
      </c>
      <c r="LHW1357" s="84" t="s">
        <v>3803</v>
      </c>
      <c r="LHX1357" s="84">
        <v>1000000</v>
      </c>
      <c r="LHZ1357" s="84">
        <f>LHY1357/LHX1357</f>
        <v>0</v>
      </c>
      <c r="LIA1357" s="84">
        <f>LHX1357-LHY1357</f>
        <v>1000000</v>
      </c>
      <c r="LIB1357" s="84">
        <v>2000000</v>
      </c>
      <c r="LIC1357" s="84">
        <v>0</v>
      </c>
      <c r="LID1357" s="84">
        <f>LIC1357/LIB1357</f>
        <v>0</v>
      </c>
      <c r="LIE1357" s="84">
        <f>LIB1357-LIC1357</f>
        <v>2000000</v>
      </c>
      <c r="LIF1357" s="84">
        <f>LIB1357+LHX1357</f>
        <v>3000000</v>
      </c>
      <c r="LIK1357" s="84" t="s">
        <v>5404</v>
      </c>
      <c r="LIL1357" s="84">
        <v>454</v>
      </c>
      <c r="LIM1357" s="84" t="s">
        <v>3803</v>
      </c>
      <c r="LIN1357" s="84">
        <v>1000000</v>
      </c>
      <c r="LIP1357" s="84">
        <f>LIO1357/LIN1357</f>
        <v>0</v>
      </c>
      <c r="LIQ1357" s="84">
        <f>LIN1357-LIO1357</f>
        <v>1000000</v>
      </c>
      <c r="LIR1357" s="84">
        <v>2000000</v>
      </c>
      <c r="LIS1357" s="84">
        <v>0</v>
      </c>
      <c r="LIT1357" s="84">
        <f>LIS1357/LIR1357</f>
        <v>0</v>
      </c>
      <c r="LIU1357" s="84">
        <f>LIR1357-LIS1357</f>
        <v>2000000</v>
      </c>
      <c r="LIV1357" s="84">
        <f>LIR1357+LIN1357</f>
        <v>3000000</v>
      </c>
      <c r="LJA1357" s="84" t="s">
        <v>5404</v>
      </c>
      <c r="LJB1357" s="84">
        <v>454</v>
      </c>
      <c r="LJC1357" s="84" t="s">
        <v>3803</v>
      </c>
      <c r="LJD1357" s="84">
        <v>1000000</v>
      </c>
      <c r="LJF1357" s="84">
        <f>LJE1357/LJD1357</f>
        <v>0</v>
      </c>
      <c r="LJG1357" s="84">
        <f>LJD1357-LJE1357</f>
        <v>1000000</v>
      </c>
      <c r="LJH1357" s="84">
        <v>2000000</v>
      </c>
      <c r="LJI1357" s="84">
        <v>0</v>
      </c>
      <c r="LJJ1357" s="84">
        <f>LJI1357/LJH1357</f>
        <v>0</v>
      </c>
      <c r="LJK1357" s="84">
        <f>LJH1357-LJI1357</f>
        <v>2000000</v>
      </c>
      <c r="LJL1357" s="84">
        <f>LJH1357+LJD1357</f>
        <v>3000000</v>
      </c>
      <c r="LJQ1357" s="84" t="s">
        <v>5404</v>
      </c>
      <c r="LJR1357" s="84">
        <v>454</v>
      </c>
      <c r="LJS1357" s="84" t="s">
        <v>3803</v>
      </c>
      <c r="LJT1357" s="84">
        <v>1000000</v>
      </c>
      <c r="LJV1357" s="84">
        <f>LJU1357/LJT1357</f>
        <v>0</v>
      </c>
      <c r="LJW1357" s="84">
        <f>LJT1357-LJU1357</f>
        <v>1000000</v>
      </c>
      <c r="LJX1357" s="84">
        <v>2000000</v>
      </c>
      <c r="LJY1357" s="84">
        <v>0</v>
      </c>
      <c r="LJZ1357" s="84">
        <f>LJY1357/LJX1357</f>
        <v>0</v>
      </c>
      <c r="LKA1357" s="84">
        <f>LJX1357-LJY1357</f>
        <v>2000000</v>
      </c>
      <c r="LKB1357" s="84">
        <f>LJX1357+LJT1357</f>
        <v>3000000</v>
      </c>
      <c r="LKG1357" s="84" t="s">
        <v>5404</v>
      </c>
      <c r="LKH1357" s="84">
        <v>454</v>
      </c>
      <c r="LKI1357" s="84" t="s">
        <v>3803</v>
      </c>
      <c r="LKJ1357" s="84">
        <v>1000000</v>
      </c>
      <c r="LKL1357" s="84">
        <f>LKK1357/LKJ1357</f>
        <v>0</v>
      </c>
      <c r="LKM1357" s="84">
        <f>LKJ1357-LKK1357</f>
        <v>1000000</v>
      </c>
      <c r="LKN1357" s="84">
        <v>2000000</v>
      </c>
      <c r="LKO1357" s="84">
        <v>0</v>
      </c>
      <c r="LKP1357" s="84">
        <f>LKO1357/LKN1357</f>
        <v>0</v>
      </c>
      <c r="LKQ1357" s="84">
        <f>LKN1357-LKO1357</f>
        <v>2000000</v>
      </c>
      <c r="LKR1357" s="84">
        <f>LKN1357+LKJ1357</f>
        <v>3000000</v>
      </c>
      <c r="LKW1357" s="84" t="s">
        <v>5404</v>
      </c>
      <c r="LKX1357" s="84">
        <v>454</v>
      </c>
      <c r="LKY1357" s="84" t="s">
        <v>3803</v>
      </c>
      <c r="LKZ1357" s="84">
        <v>1000000</v>
      </c>
      <c r="LLB1357" s="84">
        <f>LLA1357/LKZ1357</f>
        <v>0</v>
      </c>
      <c r="LLC1357" s="84">
        <f>LKZ1357-LLA1357</f>
        <v>1000000</v>
      </c>
      <c r="LLD1357" s="84">
        <v>2000000</v>
      </c>
      <c r="LLE1357" s="84">
        <v>0</v>
      </c>
      <c r="LLF1357" s="84">
        <f>LLE1357/LLD1357</f>
        <v>0</v>
      </c>
      <c r="LLG1357" s="84">
        <f>LLD1357-LLE1357</f>
        <v>2000000</v>
      </c>
      <c r="LLH1357" s="84">
        <f>LLD1357+LKZ1357</f>
        <v>3000000</v>
      </c>
      <c r="LLM1357" s="84" t="s">
        <v>5404</v>
      </c>
      <c r="LLN1357" s="84">
        <v>454</v>
      </c>
      <c r="LLO1357" s="84" t="s">
        <v>3803</v>
      </c>
      <c r="LLP1357" s="84">
        <v>1000000</v>
      </c>
      <c r="LLR1357" s="84">
        <f>LLQ1357/LLP1357</f>
        <v>0</v>
      </c>
      <c r="LLS1357" s="84">
        <f>LLP1357-LLQ1357</f>
        <v>1000000</v>
      </c>
      <c r="LLT1357" s="84">
        <v>2000000</v>
      </c>
      <c r="LLU1357" s="84">
        <v>0</v>
      </c>
      <c r="LLV1357" s="84">
        <f>LLU1357/LLT1357</f>
        <v>0</v>
      </c>
      <c r="LLW1357" s="84">
        <f>LLT1357-LLU1357</f>
        <v>2000000</v>
      </c>
      <c r="LLX1357" s="84">
        <f>LLT1357+LLP1357</f>
        <v>3000000</v>
      </c>
      <c r="LMC1357" s="84" t="s">
        <v>5404</v>
      </c>
      <c r="LMD1357" s="84">
        <v>454</v>
      </c>
      <c r="LME1357" s="84" t="s">
        <v>3803</v>
      </c>
      <c r="LMF1357" s="84">
        <v>1000000</v>
      </c>
      <c r="LMH1357" s="84">
        <f>LMG1357/LMF1357</f>
        <v>0</v>
      </c>
      <c r="LMI1357" s="84">
        <f>LMF1357-LMG1357</f>
        <v>1000000</v>
      </c>
      <c r="LMJ1357" s="84">
        <v>2000000</v>
      </c>
      <c r="LMK1357" s="84">
        <v>0</v>
      </c>
      <c r="LML1357" s="84">
        <f>LMK1357/LMJ1357</f>
        <v>0</v>
      </c>
      <c r="LMM1357" s="84">
        <f>LMJ1357-LMK1357</f>
        <v>2000000</v>
      </c>
      <c r="LMN1357" s="84">
        <f>LMJ1357+LMF1357</f>
        <v>3000000</v>
      </c>
      <c r="LMS1357" s="84" t="s">
        <v>5404</v>
      </c>
      <c r="LMT1357" s="84">
        <v>454</v>
      </c>
      <c r="LMU1357" s="84" t="s">
        <v>3803</v>
      </c>
      <c r="LMV1357" s="84">
        <v>1000000</v>
      </c>
      <c r="LMX1357" s="84">
        <f>LMW1357/LMV1357</f>
        <v>0</v>
      </c>
      <c r="LMY1357" s="84">
        <f>LMV1357-LMW1357</f>
        <v>1000000</v>
      </c>
      <c r="LMZ1357" s="84">
        <v>2000000</v>
      </c>
      <c r="LNA1357" s="84">
        <v>0</v>
      </c>
      <c r="LNB1357" s="84">
        <f>LNA1357/LMZ1357</f>
        <v>0</v>
      </c>
      <c r="LNC1357" s="84">
        <f>LMZ1357-LNA1357</f>
        <v>2000000</v>
      </c>
      <c r="LND1357" s="84">
        <f>LMZ1357+LMV1357</f>
        <v>3000000</v>
      </c>
      <c r="LNI1357" s="84" t="s">
        <v>5404</v>
      </c>
      <c r="LNJ1357" s="84">
        <v>454</v>
      </c>
      <c r="LNK1357" s="84" t="s">
        <v>3803</v>
      </c>
      <c r="LNL1357" s="84">
        <v>1000000</v>
      </c>
      <c r="LNN1357" s="84">
        <f>LNM1357/LNL1357</f>
        <v>0</v>
      </c>
      <c r="LNO1357" s="84">
        <f>LNL1357-LNM1357</f>
        <v>1000000</v>
      </c>
      <c r="LNP1357" s="84">
        <v>2000000</v>
      </c>
      <c r="LNQ1357" s="84">
        <v>0</v>
      </c>
      <c r="LNR1357" s="84">
        <f>LNQ1357/LNP1357</f>
        <v>0</v>
      </c>
      <c r="LNS1357" s="84">
        <f>LNP1357-LNQ1357</f>
        <v>2000000</v>
      </c>
      <c r="LNT1357" s="84">
        <f>LNP1357+LNL1357</f>
        <v>3000000</v>
      </c>
      <c r="LNY1357" s="84" t="s">
        <v>5404</v>
      </c>
      <c r="LNZ1357" s="84">
        <v>454</v>
      </c>
      <c r="LOA1357" s="84" t="s">
        <v>3803</v>
      </c>
      <c r="LOB1357" s="84">
        <v>1000000</v>
      </c>
      <c r="LOD1357" s="84">
        <f>LOC1357/LOB1357</f>
        <v>0</v>
      </c>
      <c r="LOE1357" s="84">
        <f>LOB1357-LOC1357</f>
        <v>1000000</v>
      </c>
      <c r="LOF1357" s="84">
        <v>2000000</v>
      </c>
      <c r="LOG1357" s="84">
        <v>0</v>
      </c>
      <c r="LOH1357" s="84">
        <f>LOG1357/LOF1357</f>
        <v>0</v>
      </c>
      <c r="LOI1357" s="84">
        <f>LOF1357-LOG1357</f>
        <v>2000000</v>
      </c>
      <c r="LOJ1357" s="84">
        <f>LOF1357+LOB1357</f>
        <v>3000000</v>
      </c>
      <c r="LOO1357" s="84" t="s">
        <v>5404</v>
      </c>
      <c r="LOP1357" s="84">
        <v>454</v>
      </c>
      <c r="LOQ1357" s="84" t="s">
        <v>3803</v>
      </c>
      <c r="LOR1357" s="84">
        <v>1000000</v>
      </c>
      <c r="LOT1357" s="84">
        <f>LOS1357/LOR1357</f>
        <v>0</v>
      </c>
      <c r="LOU1357" s="84">
        <f>LOR1357-LOS1357</f>
        <v>1000000</v>
      </c>
      <c r="LOV1357" s="84">
        <v>2000000</v>
      </c>
      <c r="LOW1357" s="84">
        <v>0</v>
      </c>
      <c r="LOX1357" s="84">
        <f>LOW1357/LOV1357</f>
        <v>0</v>
      </c>
      <c r="LOY1357" s="84">
        <f>LOV1357-LOW1357</f>
        <v>2000000</v>
      </c>
      <c r="LOZ1357" s="84">
        <f>LOV1357+LOR1357</f>
        <v>3000000</v>
      </c>
      <c r="LPE1357" s="84" t="s">
        <v>5404</v>
      </c>
      <c r="LPF1357" s="84">
        <v>454</v>
      </c>
      <c r="LPG1357" s="84" t="s">
        <v>3803</v>
      </c>
      <c r="LPH1357" s="84">
        <v>1000000</v>
      </c>
      <c r="LPJ1357" s="84">
        <f>LPI1357/LPH1357</f>
        <v>0</v>
      </c>
      <c r="LPK1357" s="84">
        <f>LPH1357-LPI1357</f>
        <v>1000000</v>
      </c>
      <c r="LPL1357" s="84">
        <v>2000000</v>
      </c>
      <c r="LPM1357" s="84">
        <v>0</v>
      </c>
      <c r="LPN1357" s="84">
        <f>LPM1357/LPL1357</f>
        <v>0</v>
      </c>
      <c r="LPO1357" s="84">
        <f>LPL1357-LPM1357</f>
        <v>2000000</v>
      </c>
      <c r="LPP1357" s="84">
        <f>LPL1357+LPH1357</f>
        <v>3000000</v>
      </c>
      <c r="LPU1357" s="84" t="s">
        <v>5404</v>
      </c>
      <c r="LPV1357" s="84">
        <v>454</v>
      </c>
      <c r="LPW1357" s="84" t="s">
        <v>3803</v>
      </c>
      <c r="LPX1357" s="84">
        <v>1000000</v>
      </c>
      <c r="LPZ1357" s="84">
        <f>LPY1357/LPX1357</f>
        <v>0</v>
      </c>
      <c r="LQA1357" s="84">
        <f>LPX1357-LPY1357</f>
        <v>1000000</v>
      </c>
      <c r="LQB1357" s="84">
        <v>2000000</v>
      </c>
      <c r="LQC1357" s="84">
        <v>0</v>
      </c>
      <c r="LQD1357" s="84">
        <f>LQC1357/LQB1357</f>
        <v>0</v>
      </c>
      <c r="LQE1357" s="84">
        <f>LQB1357-LQC1357</f>
        <v>2000000</v>
      </c>
      <c r="LQF1357" s="84">
        <f>LQB1357+LPX1357</f>
        <v>3000000</v>
      </c>
      <c r="LQK1357" s="84" t="s">
        <v>5404</v>
      </c>
      <c r="LQL1357" s="84">
        <v>454</v>
      </c>
      <c r="LQM1357" s="84" t="s">
        <v>3803</v>
      </c>
      <c r="LQN1357" s="84">
        <v>1000000</v>
      </c>
      <c r="LQP1357" s="84">
        <f>LQO1357/LQN1357</f>
        <v>0</v>
      </c>
      <c r="LQQ1357" s="84">
        <f>LQN1357-LQO1357</f>
        <v>1000000</v>
      </c>
      <c r="LQR1357" s="84">
        <v>2000000</v>
      </c>
      <c r="LQS1357" s="84">
        <v>0</v>
      </c>
      <c r="LQT1357" s="84">
        <f>LQS1357/LQR1357</f>
        <v>0</v>
      </c>
      <c r="LQU1357" s="84">
        <f>LQR1357-LQS1357</f>
        <v>2000000</v>
      </c>
      <c r="LQV1357" s="84">
        <f>LQR1357+LQN1357</f>
        <v>3000000</v>
      </c>
      <c r="LRA1357" s="84" t="s">
        <v>5404</v>
      </c>
      <c r="LRB1357" s="84">
        <v>454</v>
      </c>
      <c r="LRC1357" s="84" t="s">
        <v>3803</v>
      </c>
      <c r="LRD1357" s="84">
        <v>1000000</v>
      </c>
      <c r="LRF1357" s="84">
        <f>LRE1357/LRD1357</f>
        <v>0</v>
      </c>
      <c r="LRG1357" s="84">
        <f>LRD1357-LRE1357</f>
        <v>1000000</v>
      </c>
      <c r="LRH1357" s="84">
        <v>2000000</v>
      </c>
      <c r="LRI1357" s="84">
        <v>0</v>
      </c>
      <c r="LRJ1357" s="84">
        <f>LRI1357/LRH1357</f>
        <v>0</v>
      </c>
      <c r="LRK1357" s="84">
        <f>LRH1357-LRI1357</f>
        <v>2000000</v>
      </c>
      <c r="LRL1357" s="84">
        <f>LRH1357+LRD1357</f>
        <v>3000000</v>
      </c>
      <c r="LRQ1357" s="84" t="s">
        <v>5404</v>
      </c>
      <c r="LRR1357" s="84">
        <v>454</v>
      </c>
      <c r="LRS1357" s="84" t="s">
        <v>3803</v>
      </c>
      <c r="LRT1357" s="84">
        <v>1000000</v>
      </c>
      <c r="LRV1357" s="84">
        <f>LRU1357/LRT1357</f>
        <v>0</v>
      </c>
      <c r="LRW1357" s="84">
        <f>LRT1357-LRU1357</f>
        <v>1000000</v>
      </c>
      <c r="LRX1357" s="84">
        <v>2000000</v>
      </c>
      <c r="LRY1357" s="84">
        <v>0</v>
      </c>
      <c r="LRZ1357" s="84">
        <f>LRY1357/LRX1357</f>
        <v>0</v>
      </c>
      <c r="LSA1357" s="84">
        <f>LRX1357-LRY1357</f>
        <v>2000000</v>
      </c>
      <c r="LSB1357" s="84">
        <f>LRX1357+LRT1357</f>
        <v>3000000</v>
      </c>
      <c r="LSG1357" s="84" t="s">
        <v>5404</v>
      </c>
      <c r="LSH1357" s="84">
        <v>454</v>
      </c>
      <c r="LSI1357" s="84" t="s">
        <v>3803</v>
      </c>
      <c r="LSJ1357" s="84">
        <v>1000000</v>
      </c>
      <c r="LSL1357" s="84">
        <f>LSK1357/LSJ1357</f>
        <v>0</v>
      </c>
      <c r="LSM1357" s="84">
        <f>LSJ1357-LSK1357</f>
        <v>1000000</v>
      </c>
      <c r="LSN1357" s="84">
        <v>2000000</v>
      </c>
      <c r="LSO1357" s="84">
        <v>0</v>
      </c>
      <c r="LSP1357" s="84">
        <f>LSO1357/LSN1357</f>
        <v>0</v>
      </c>
      <c r="LSQ1357" s="84">
        <f>LSN1357-LSO1357</f>
        <v>2000000</v>
      </c>
      <c r="LSR1357" s="84">
        <f>LSN1357+LSJ1357</f>
        <v>3000000</v>
      </c>
      <c r="LSW1357" s="84" t="s">
        <v>5404</v>
      </c>
      <c r="LSX1357" s="84">
        <v>454</v>
      </c>
      <c r="LSY1357" s="84" t="s">
        <v>3803</v>
      </c>
      <c r="LSZ1357" s="84">
        <v>1000000</v>
      </c>
      <c r="LTB1357" s="84">
        <f>LTA1357/LSZ1357</f>
        <v>0</v>
      </c>
      <c r="LTC1357" s="84">
        <f>LSZ1357-LTA1357</f>
        <v>1000000</v>
      </c>
      <c r="LTD1357" s="84">
        <v>2000000</v>
      </c>
      <c r="LTE1357" s="84">
        <v>0</v>
      </c>
      <c r="LTF1357" s="84">
        <f>LTE1357/LTD1357</f>
        <v>0</v>
      </c>
      <c r="LTG1357" s="84">
        <f>LTD1357-LTE1357</f>
        <v>2000000</v>
      </c>
      <c r="LTH1357" s="84">
        <f>LTD1357+LSZ1357</f>
        <v>3000000</v>
      </c>
      <c r="LTM1357" s="84" t="s">
        <v>5404</v>
      </c>
      <c r="LTN1357" s="84">
        <v>454</v>
      </c>
      <c r="LTO1357" s="84" t="s">
        <v>3803</v>
      </c>
      <c r="LTP1357" s="84">
        <v>1000000</v>
      </c>
      <c r="LTR1357" s="84">
        <f>LTQ1357/LTP1357</f>
        <v>0</v>
      </c>
      <c r="LTS1357" s="84">
        <f>LTP1357-LTQ1357</f>
        <v>1000000</v>
      </c>
      <c r="LTT1357" s="84">
        <v>2000000</v>
      </c>
      <c r="LTU1357" s="84">
        <v>0</v>
      </c>
      <c r="LTV1357" s="84">
        <f>LTU1357/LTT1357</f>
        <v>0</v>
      </c>
      <c r="LTW1357" s="84">
        <f>LTT1357-LTU1357</f>
        <v>2000000</v>
      </c>
      <c r="LTX1357" s="84">
        <f>LTT1357+LTP1357</f>
        <v>3000000</v>
      </c>
      <c r="LUC1357" s="84" t="s">
        <v>5404</v>
      </c>
      <c r="LUD1357" s="84">
        <v>454</v>
      </c>
      <c r="LUE1357" s="84" t="s">
        <v>3803</v>
      </c>
      <c r="LUF1357" s="84">
        <v>1000000</v>
      </c>
      <c r="LUH1357" s="84">
        <f>LUG1357/LUF1357</f>
        <v>0</v>
      </c>
      <c r="LUI1357" s="84">
        <f>LUF1357-LUG1357</f>
        <v>1000000</v>
      </c>
      <c r="LUJ1357" s="84">
        <v>2000000</v>
      </c>
      <c r="LUK1357" s="84">
        <v>0</v>
      </c>
      <c r="LUL1357" s="84">
        <f>LUK1357/LUJ1357</f>
        <v>0</v>
      </c>
      <c r="LUM1357" s="84">
        <f>LUJ1357-LUK1357</f>
        <v>2000000</v>
      </c>
      <c r="LUN1357" s="84">
        <f>LUJ1357+LUF1357</f>
        <v>3000000</v>
      </c>
      <c r="LUS1357" s="84" t="s">
        <v>5404</v>
      </c>
      <c r="LUT1357" s="84">
        <v>454</v>
      </c>
      <c r="LUU1357" s="84" t="s">
        <v>3803</v>
      </c>
      <c r="LUV1357" s="84">
        <v>1000000</v>
      </c>
      <c r="LUX1357" s="84">
        <f>LUW1357/LUV1357</f>
        <v>0</v>
      </c>
      <c r="LUY1357" s="84">
        <f>LUV1357-LUW1357</f>
        <v>1000000</v>
      </c>
      <c r="LUZ1357" s="84">
        <v>2000000</v>
      </c>
      <c r="LVA1357" s="84">
        <v>0</v>
      </c>
      <c r="LVB1357" s="84">
        <f>LVA1357/LUZ1357</f>
        <v>0</v>
      </c>
      <c r="LVC1357" s="84">
        <f>LUZ1357-LVA1357</f>
        <v>2000000</v>
      </c>
      <c r="LVD1357" s="84">
        <f>LUZ1357+LUV1357</f>
        <v>3000000</v>
      </c>
      <c r="LVI1357" s="84" t="s">
        <v>5404</v>
      </c>
      <c r="LVJ1357" s="84">
        <v>454</v>
      </c>
      <c r="LVK1357" s="84" t="s">
        <v>3803</v>
      </c>
      <c r="LVL1357" s="84">
        <v>1000000</v>
      </c>
      <c r="LVN1357" s="84">
        <f>LVM1357/LVL1357</f>
        <v>0</v>
      </c>
      <c r="LVO1357" s="84">
        <f>LVL1357-LVM1357</f>
        <v>1000000</v>
      </c>
      <c r="LVP1357" s="84">
        <v>2000000</v>
      </c>
      <c r="LVQ1357" s="84">
        <v>0</v>
      </c>
      <c r="LVR1357" s="84">
        <f>LVQ1357/LVP1357</f>
        <v>0</v>
      </c>
      <c r="LVS1357" s="84">
        <f>LVP1357-LVQ1357</f>
        <v>2000000</v>
      </c>
      <c r="LVT1357" s="84">
        <f>LVP1357+LVL1357</f>
        <v>3000000</v>
      </c>
      <c r="LVY1357" s="84" t="s">
        <v>5404</v>
      </c>
      <c r="LVZ1357" s="84">
        <v>454</v>
      </c>
      <c r="LWA1357" s="84" t="s">
        <v>3803</v>
      </c>
      <c r="LWB1357" s="84">
        <v>1000000</v>
      </c>
      <c r="LWD1357" s="84">
        <f>LWC1357/LWB1357</f>
        <v>0</v>
      </c>
      <c r="LWE1357" s="84">
        <f>LWB1357-LWC1357</f>
        <v>1000000</v>
      </c>
      <c r="LWF1357" s="84">
        <v>2000000</v>
      </c>
      <c r="LWG1357" s="84">
        <v>0</v>
      </c>
      <c r="LWH1357" s="84">
        <f>LWG1357/LWF1357</f>
        <v>0</v>
      </c>
      <c r="LWI1357" s="84">
        <f>LWF1357-LWG1357</f>
        <v>2000000</v>
      </c>
      <c r="LWJ1357" s="84">
        <f>LWF1357+LWB1357</f>
        <v>3000000</v>
      </c>
      <c r="LWO1357" s="84" t="s">
        <v>5404</v>
      </c>
      <c r="LWP1357" s="84">
        <v>454</v>
      </c>
      <c r="LWQ1357" s="84" t="s">
        <v>3803</v>
      </c>
      <c r="LWR1357" s="84">
        <v>1000000</v>
      </c>
      <c r="LWT1357" s="84">
        <f>LWS1357/LWR1357</f>
        <v>0</v>
      </c>
      <c r="LWU1357" s="84">
        <f>LWR1357-LWS1357</f>
        <v>1000000</v>
      </c>
      <c r="LWV1357" s="84">
        <v>2000000</v>
      </c>
      <c r="LWW1357" s="84">
        <v>0</v>
      </c>
      <c r="LWX1357" s="84">
        <f>LWW1357/LWV1357</f>
        <v>0</v>
      </c>
      <c r="LWY1357" s="84">
        <f>LWV1357-LWW1357</f>
        <v>2000000</v>
      </c>
      <c r="LWZ1357" s="84">
        <f>LWV1357+LWR1357</f>
        <v>3000000</v>
      </c>
      <c r="LXE1357" s="84" t="s">
        <v>5404</v>
      </c>
      <c r="LXF1357" s="84">
        <v>454</v>
      </c>
      <c r="LXG1357" s="84" t="s">
        <v>3803</v>
      </c>
      <c r="LXH1357" s="84">
        <v>1000000</v>
      </c>
      <c r="LXJ1357" s="84">
        <f>LXI1357/LXH1357</f>
        <v>0</v>
      </c>
      <c r="LXK1357" s="84">
        <f>LXH1357-LXI1357</f>
        <v>1000000</v>
      </c>
      <c r="LXL1357" s="84">
        <v>2000000</v>
      </c>
      <c r="LXM1357" s="84">
        <v>0</v>
      </c>
      <c r="LXN1357" s="84">
        <f>LXM1357/LXL1357</f>
        <v>0</v>
      </c>
      <c r="LXO1357" s="84">
        <f>LXL1357-LXM1357</f>
        <v>2000000</v>
      </c>
      <c r="LXP1357" s="84">
        <f>LXL1357+LXH1357</f>
        <v>3000000</v>
      </c>
      <c r="LXU1357" s="84" t="s">
        <v>5404</v>
      </c>
      <c r="LXV1357" s="84">
        <v>454</v>
      </c>
      <c r="LXW1357" s="84" t="s">
        <v>3803</v>
      </c>
      <c r="LXX1357" s="84">
        <v>1000000</v>
      </c>
      <c r="LXZ1357" s="84">
        <f>LXY1357/LXX1357</f>
        <v>0</v>
      </c>
      <c r="LYA1357" s="84">
        <f>LXX1357-LXY1357</f>
        <v>1000000</v>
      </c>
      <c r="LYB1357" s="84">
        <v>2000000</v>
      </c>
      <c r="LYC1357" s="84">
        <v>0</v>
      </c>
      <c r="LYD1357" s="84">
        <f>LYC1357/LYB1357</f>
        <v>0</v>
      </c>
      <c r="LYE1357" s="84">
        <f>LYB1357-LYC1357</f>
        <v>2000000</v>
      </c>
      <c r="LYF1357" s="84">
        <f>LYB1357+LXX1357</f>
        <v>3000000</v>
      </c>
      <c r="LYK1357" s="84" t="s">
        <v>5404</v>
      </c>
      <c r="LYL1357" s="84">
        <v>454</v>
      </c>
      <c r="LYM1357" s="84" t="s">
        <v>3803</v>
      </c>
      <c r="LYN1357" s="84">
        <v>1000000</v>
      </c>
      <c r="LYP1357" s="84">
        <f>LYO1357/LYN1357</f>
        <v>0</v>
      </c>
      <c r="LYQ1357" s="84">
        <f>LYN1357-LYO1357</f>
        <v>1000000</v>
      </c>
      <c r="LYR1357" s="84">
        <v>2000000</v>
      </c>
      <c r="LYS1357" s="84">
        <v>0</v>
      </c>
      <c r="LYT1357" s="84">
        <f>LYS1357/LYR1357</f>
        <v>0</v>
      </c>
      <c r="LYU1357" s="84">
        <f>LYR1357-LYS1357</f>
        <v>2000000</v>
      </c>
      <c r="LYV1357" s="84">
        <f>LYR1357+LYN1357</f>
        <v>3000000</v>
      </c>
      <c r="LZA1357" s="84" t="s">
        <v>5404</v>
      </c>
      <c r="LZB1357" s="84">
        <v>454</v>
      </c>
      <c r="LZC1357" s="84" t="s">
        <v>3803</v>
      </c>
      <c r="LZD1357" s="84">
        <v>1000000</v>
      </c>
      <c r="LZF1357" s="84">
        <f>LZE1357/LZD1357</f>
        <v>0</v>
      </c>
      <c r="LZG1357" s="84">
        <f>LZD1357-LZE1357</f>
        <v>1000000</v>
      </c>
      <c r="LZH1357" s="84">
        <v>2000000</v>
      </c>
      <c r="LZI1357" s="84">
        <v>0</v>
      </c>
      <c r="LZJ1357" s="84">
        <f>LZI1357/LZH1357</f>
        <v>0</v>
      </c>
      <c r="LZK1357" s="84">
        <f>LZH1357-LZI1357</f>
        <v>2000000</v>
      </c>
      <c r="LZL1357" s="84">
        <f>LZH1357+LZD1357</f>
        <v>3000000</v>
      </c>
      <c r="LZQ1357" s="84" t="s">
        <v>5404</v>
      </c>
      <c r="LZR1357" s="84">
        <v>454</v>
      </c>
      <c r="LZS1357" s="84" t="s">
        <v>3803</v>
      </c>
      <c r="LZT1357" s="84">
        <v>1000000</v>
      </c>
      <c r="LZV1357" s="84">
        <f>LZU1357/LZT1357</f>
        <v>0</v>
      </c>
      <c r="LZW1357" s="84">
        <f>LZT1357-LZU1357</f>
        <v>1000000</v>
      </c>
      <c r="LZX1357" s="84">
        <v>2000000</v>
      </c>
      <c r="LZY1357" s="84">
        <v>0</v>
      </c>
      <c r="LZZ1357" s="84">
        <f>LZY1357/LZX1357</f>
        <v>0</v>
      </c>
      <c r="MAA1357" s="84">
        <f>LZX1357-LZY1357</f>
        <v>2000000</v>
      </c>
      <c r="MAB1357" s="84">
        <f>LZX1357+LZT1357</f>
        <v>3000000</v>
      </c>
      <c r="MAG1357" s="84" t="s">
        <v>5404</v>
      </c>
      <c r="MAH1357" s="84">
        <v>454</v>
      </c>
      <c r="MAI1357" s="84" t="s">
        <v>3803</v>
      </c>
      <c r="MAJ1357" s="84">
        <v>1000000</v>
      </c>
      <c r="MAL1357" s="84">
        <f>MAK1357/MAJ1357</f>
        <v>0</v>
      </c>
      <c r="MAM1357" s="84">
        <f>MAJ1357-MAK1357</f>
        <v>1000000</v>
      </c>
      <c r="MAN1357" s="84">
        <v>2000000</v>
      </c>
      <c r="MAO1357" s="84">
        <v>0</v>
      </c>
      <c r="MAP1357" s="84">
        <f>MAO1357/MAN1357</f>
        <v>0</v>
      </c>
      <c r="MAQ1357" s="84">
        <f>MAN1357-MAO1357</f>
        <v>2000000</v>
      </c>
      <c r="MAR1357" s="84">
        <f>MAN1357+MAJ1357</f>
        <v>3000000</v>
      </c>
      <c r="MAW1357" s="84" t="s">
        <v>5404</v>
      </c>
      <c r="MAX1357" s="84">
        <v>454</v>
      </c>
      <c r="MAY1357" s="84" t="s">
        <v>3803</v>
      </c>
      <c r="MAZ1357" s="84">
        <v>1000000</v>
      </c>
      <c r="MBB1357" s="84">
        <f>MBA1357/MAZ1357</f>
        <v>0</v>
      </c>
      <c r="MBC1357" s="84">
        <f>MAZ1357-MBA1357</f>
        <v>1000000</v>
      </c>
      <c r="MBD1357" s="84">
        <v>2000000</v>
      </c>
      <c r="MBE1357" s="84">
        <v>0</v>
      </c>
      <c r="MBF1357" s="84">
        <f>MBE1357/MBD1357</f>
        <v>0</v>
      </c>
      <c r="MBG1357" s="84">
        <f>MBD1357-MBE1357</f>
        <v>2000000</v>
      </c>
      <c r="MBH1357" s="84">
        <f>MBD1357+MAZ1357</f>
        <v>3000000</v>
      </c>
      <c r="MBM1357" s="84" t="s">
        <v>5404</v>
      </c>
      <c r="MBN1357" s="84">
        <v>454</v>
      </c>
      <c r="MBO1357" s="84" t="s">
        <v>3803</v>
      </c>
      <c r="MBP1357" s="84">
        <v>1000000</v>
      </c>
      <c r="MBR1357" s="84">
        <f>MBQ1357/MBP1357</f>
        <v>0</v>
      </c>
      <c r="MBS1357" s="84">
        <f>MBP1357-MBQ1357</f>
        <v>1000000</v>
      </c>
      <c r="MBT1357" s="84">
        <v>2000000</v>
      </c>
      <c r="MBU1357" s="84">
        <v>0</v>
      </c>
      <c r="MBV1357" s="84">
        <f>MBU1357/MBT1357</f>
        <v>0</v>
      </c>
      <c r="MBW1357" s="84">
        <f>MBT1357-MBU1357</f>
        <v>2000000</v>
      </c>
      <c r="MBX1357" s="84">
        <f>MBT1357+MBP1357</f>
        <v>3000000</v>
      </c>
      <c r="MCC1357" s="84" t="s">
        <v>5404</v>
      </c>
      <c r="MCD1357" s="84">
        <v>454</v>
      </c>
      <c r="MCE1357" s="84" t="s">
        <v>3803</v>
      </c>
      <c r="MCF1357" s="84">
        <v>1000000</v>
      </c>
      <c r="MCH1357" s="84">
        <f>MCG1357/MCF1357</f>
        <v>0</v>
      </c>
      <c r="MCI1357" s="84">
        <f>MCF1357-MCG1357</f>
        <v>1000000</v>
      </c>
      <c r="MCJ1357" s="84">
        <v>2000000</v>
      </c>
      <c r="MCK1357" s="84">
        <v>0</v>
      </c>
      <c r="MCL1357" s="84">
        <f>MCK1357/MCJ1357</f>
        <v>0</v>
      </c>
      <c r="MCM1357" s="84">
        <f>MCJ1357-MCK1357</f>
        <v>2000000</v>
      </c>
      <c r="MCN1357" s="84">
        <f>MCJ1357+MCF1357</f>
        <v>3000000</v>
      </c>
      <c r="MCS1357" s="84" t="s">
        <v>5404</v>
      </c>
      <c r="MCT1357" s="84">
        <v>454</v>
      </c>
      <c r="MCU1357" s="84" t="s">
        <v>3803</v>
      </c>
      <c r="MCV1357" s="84">
        <v>1000000</v>
      </c>
      <c r="MCX1357" s="84">
        <f>MCW1357/MCV1357</f>
        <v>0</v>
      </c>
      <c r="MCY1357" s="84">
        <f>MCV1357-MCW1357</f>
        <v>1000000</v>
      </c>
      <c r="MCZ1357" s="84">
        <v>2000000</v>
      </c>
      <c r="MDA1357" s="84">
        <v>0</v>
      </c>
      <c r="MDB1357" s="84">
        <f>MDA1357/MCZ1357</f>
        <v>0</v>
      </c>
      <c r="MDC1357" s="84">
        <f>MCZ1357-MDA1357</f>
        <v>2000000</v>
      </c>
      <c r="MDD1357" s="84">
        <f>MCZ1357+MCV1357</f>
        <v>3000000</v>
      </c>
      <c r="MDI1357" s="84" t="s">
        <v>5404</v>
      </c>
      <c r="MDJ1357" s="84">
        <v>454</v>
      </c>
      <c r="MDK1357" s="84" t="s">
        <v>3803</v>
      </c>
      <c r="MDL1357" s="84">
        <v>1000000</v>
      </c>
      <c r="MDN1357" s="84">
        <f>MDM1357/MDL1357</f>
        <v>0</v>
      </c>
      <c r="MDO1357" s="84">
        <f>MDL1357-MDM1357</f>
        <v>1000000</v>
      </c>
      <c r="MDP1357" s="84">
        <v>2000000</v>
      </c>
      <c r="MDQ1357" s="84">
        <v>0</v>
      </c>
      <c r="MDR1357" s="84">
        <f>MDQ1357/MDP1357</f>
        <v>0</v>
      </c>
      <c r="MDS1357" s="84">
        <f>MDP1357-MDQ1357</f>
        <v>2000000</v>
      </c>
      <c r="MDT1357" s="84">
        <f>MDP1357+MDL1357</f>
        <v>3000000</v>
      </c>
      <c r="MDY1357" s="84" t="s">
        <v>5404</v>
      </c>
      <c r="MDZ1357" s="84">
        <v>454</v>
      </c>
      <c r="MEA1357" s="84" t="s">
        <v>3803</v>
      </c>
      <c r="MEB1357" s="84">
        <v>1000000</v>
      </c>
      <c r="MED1357" s="84">
        <f>MEC1357/MEB1357</f>
        <v>0</v>
      </c>
      <c r="MEE1357" s="84">
        <f>MEB1357-MEC1357</f>
        <v>1000000</v>
      </c>
      <c r="MEF1357" s="84">
        <v>2000000</v>
      </c>
      <c r="MEG1357" s="84">
        <v>0</v>
      </c>
      <c r="MEH1357" s="84">
        <f>MEG1357/MEF1357</f>
        <v>0</v>
      </c>
      <c r="MEI1357" s="84">
        <f>MEF1357-MEG1357</f>
        <v>2000000</v>
      </c>
      <c r="MEJ1357" s="84">
        <f>MEF1357+MEB1357</f>
        <v>3000000</v>
      </c>
      <c r="MEO1357" s="84" t="s">
        <v>5404</v>
      </c>
      <c r="MEP1357" s="84">
        <v>454</v>
      </c>
      <c r="MEQ1357" s="84" t="s">
        <v>3803</v>
      </c>
      <c r="MER1357" s="84">
        <v>1000000</v>
      </c>
      <c r="MET1357" s="84">
        <f>MES1357/MER1357</f>
        <v>0</v>
      </c>
      <c r="MEU1357" s="84">
        <f>MER1357-MES1357</f>
        <v>1000000</v>
      </c>
      <c r="MEV1357" s="84">
        <v>2000000</v>
      </c>
      <c r="MEW1357" s="84">
        <v>0</v>
      </c>
      <c r="MEX1357" s="84">
        <f>MEW1357/MEV1357</f>
        <v>0</v>
      </c>
      <c r="MEY1357" s="84">
        <f>MEV1357-MEW1357</f>
        <v>2000000</v>
      </c>
      <c r="MEZ1357" s="84">
        <f>MEV1357+MER1357</f>
        <v>3000000</v>
      </c>
      <c r="MFE1357" s="84" t="s">
        <v>5404</v>
      </c>
      <c r="MFF1357" s="84">
        <v>454</v>
      </c>
      <c r="MFG1357" s="84" t="s">
        <v>3803</v>
      </c>
      <c r="MFH1357" s="84">
        <v>1000000</v>
      </c>
      <c r="MFJ1357" s="84">
        <f>MFI1357/MFH1357</f>
        <v>0</v>
      </c>
      <c r="MFK1357" s="84">
        <f>MFH1357-MFI1357</f>
        <v>1000000</v>
      </c>
      <c r="MFL1357" s="84">
        <v>2000000</v>
      </c>
      <c r="MFM1357" s="84">
        <v>0</v>
      </c>
      <c r="MFN1357" s="84">
        <f>MFM1357/MFL1357</f>
        <v>0</v>
      </c>
      <c r="MFO1357" s="84">
        <f>MFL1357-MFM1357</f>
        <v>2000000</v>
      </c>
      <c r="MFP1357" s="84">
        <f>MFL1357+MFH1357</f>
        <v>3000000</v>
      </c>
      <c r="MFU1357" s="84" t="s">
        <v>5404</v>
      </c>
      <c r="MFV1357" s="84">
        <v>454</v>
      </c>
      <c r="MFW1357" s="84" t="s">
        <v>3803</v>
      </c>
      <c r="MFX1357" s="84">
        <v>1000000</v>
      </c>
      <c r="MFZ1357" s="84">
        <f>MFY1357/MFX1357</f>
        <v>0</v>
      </c>
      <c r="MGA1357" s="84">
        <f>MFX1357-MFY1357</f>
        <v>1000000</v>
      </c>
      <c r="MGB1357" s="84">
        <v>2000000</v>
      </c>
      <c r="MGC1357" s="84">
        <v>0</v>
      </c>
      <c r="MGD1357" s="84">
        <f>MGC1357/MGB1357</f>
        <v>0</v>
      </c>
      <c r="MGE1357" s="84">
        <f>MGB1357-MGC1357</f>
        <v>2000000</v>
      </c>
      <c r="MGF1357" s="84">
        <f>MGB1357+MFX1357</f>
        <v>3000000</v>
      </c>
      <c r="MGK1357" s="84" t="s">
        <v>5404</v>
      </c>
      <c r="MGL1357" s="84">
        <v>454</v>
      </c>
      <c r="MGM1357" s="84" t="s">
        <v>3803</v>
      </c>
      <c r="MGN1357" s="84">
        <v>1000000</v>
      </c>
      <c r="MGP1357" s="84">
        <f>MGO1357/MGN1357</f>
        <v>0</v>
      </c>
      <c r="MGQ1357" s="84">
        <f>MGN1357-MGO1357</f>
        <v>1000000</v>
      </c>
      <c r="MGR1357" s="84">
        <v>2000000</v>
      </c>
      <c r="MGS1357" s="84">
        <v>0</v>
      </c>
      <c r="MGT1357" s="84">
        <f>MGS1357/MGR1357</f>
        <v>0</v>
      </c>
      <c r="MGU1357" s="84">
        <f>MGR1357-MGS1357</f>
        <v>2000000</v>
      </c>
      <c r="MGV1357" s="84">
        <f>MGR1357+MGN1357</f>
        <v>3000000</v>
      </c>
      <c r="MHA1357" s="84" t="s">
        <v>5404</v>
      </c>
      <c r="MHB1357" s="84">
        <v>454</v>
      </c>
      <c r="MHC1357" s="84" t="s">
        <v>3803</v>
      </c>
      <c r="MHD1357" s="84">
        <v>1000000</v>
      </c>
      <c r="MHF1357" s="84">
        <f>MHE1357/MHD1357</f>
        <v>0</v>
      </c>
      <c r="MHG1357" s="84">
        <f>MHD1357-MHE1357</f>
        <v>1000000</v>
      </c>
      <c r="MHH1357" s="84">
        <v>2000000</v>
      </c>
      <c r="MHI1357" s="84">
        <v>0</v>
      </c>
      <c r="MHJ1357" s="84">
        <f>MHI1357/MHH1357</f>
        <v>0</v>
      </c>
      <c r="MHK1357" s="84">
        <f>MHH1357-MHI1357</f>
        <v>2000000</v>
      </c>
      <c r="MHL1357" s="84">
        <f>MHH1357+MHD1357</f>
        <v>3000000</v>
      </c>
      <c r="MHQ1357" s="84" t="s">
        <v>5404</v>
      </c>
      <c r="MHR1357" s="84">
        <v>454</v>
      </c>
      <c r="MHS1357" s="84" t="s">
        <v>3803</v>
      </c>
      <c r="MHT1357" s="84">
        <v>1000000</v>
      </c>
      <c r="MHV1357" s="84">
        <f>MHU1357/MHT1357</f>
        <v>0</v>
      </c>
      <c r="MHW1357" s="84">
        <f>MHT1357-MHU1357</f>
        <v>1000000</v>
      </c>
      <c r="MHX1357" s="84">
        <v>2000000</v>
      </c>
      <c r="MHY1357" s="84">
        <v>0</v>
      </c>
      <c r="MHZ1357" s="84">
        <f>MHY1357/MHX1357</f>
        <v>0</v>
      </c>
      <c r="MIA1357" s="84">
        <f>MHX1357-MHY1357</f>
        <v>2000000</v>
      </c>
      <c r="MIB1357" s="84">
        <f>MHX1357+MHT1357</f>
        <v>3000000</v>
      </c>
      <c r="MIG1357" s="84" t="s">
        <v>5404</v>
      </c>
      <c r="MIH1357" s="84">
        <v>454</v>
      </c>
      <c r="MII1357" s="84" t="s">
        <v>3803</v>
      </c>
      <c r="MIJ1357" s="84">
        <v>1000000</v>
      </c>
      <c r="MIL1357" s="84">
        <f>MIK1357/MIJ1357</f>
        <v>0</v>
      </c>
      <c r="MIM1357" s="84">
        <f>MIJ1357-MIK1357</f>
        <v>1000000</v>
      </c>
      <c r="MIN1357" s="84">
        <v>2000000</v>
      </c>
      <c r="MIO1357" s="84">
        <v>0</v>
      </c>
      <c r="MIP1357" s="84">
        <f>MIO1357/MIN1357</f>
        <v>0</v>
      </c>
      <c r="MIQ1357" s="84">
        <f>MIN1357-MIO1357</f>
        <v>2000000</v>
      </c>
      <c r="MIR1357" s="84">
        <f>MIN1357+MIJ1357</f>
        <v>3000000</v>
      </c>
      <c r="MIW1357" s="84" t="s">
        <v>5404</v>
      </c>
      <c r="MIX1357" s="84">
        <v>454</v>
      </c>
      <c r="MIY1357" s="84" t="s">
        <v>3803</v>
      </c>
      <c r="MIZ1357" s="84">
        <v>1000000</v>
      </c>
      <c r="MJB1357" s="84">
        <f>MJA1357/MIZ1357</f>
        <v>0</v>
      </c>
      <c r="MJC1357" s="84">
        <f>MIZ1357-MJA1357</f>
        <v>1000000</v>
      </c>
      <c r="MJD1357" s="84">
        <v>2000000</v>
      </c>
      <c r="MJE1357" s="84">
        <v>0</v>
      </c>
      <c r="MJF1357" s="84">
        <f>MJE1357/MJD1357</f>
        <v>0</v>
      </c>
      <c r="MJG1357" s="84">
        <f>MJD1357-MJE1357</f>
        <v>2000000</v>
      </c>
      <c r="MJH1357" s="84">
        <f>MJD1357+MIZ1357</f>
        <v>3000000</v>
      </c>
      <c r="MJM1357" s="84" t="s">
        <v>5404</v>
      </c>
      <c r="MJN1357" s="84">
        <v>454</v>
      </c>
      <c r="MJO1357" s="84" t="s">
        <v>3803</v>
      </c>
      <c r="MJP1357" s="84">
        <v>1000000</v>
      </c>
      <c r="MJR1357" s="84">
        <f>MJQ1357/MJP1357</f>
        <v>0</v>
      </c>
      <c r="MJS1357" s="84">
        <f>MJP1357-MJQ1357</f>
        <v>1000000</v>
      </c>
      <c r="MJT1357" s="84">
        <v>2000000</v>
      </c>
      <c r="MJU1357" s="84">
        <v>0</v>
      </c>
      <c r="MJV1357" s="84">
        <f>MJU1357/MJT1357</f>
        <v>0</v>
      </c>
      <c r="MJW1357" s="84">
        <f>MJT1357-MJU1357</f>
        <v>2000000</v>
      </c>
      <c r="MJX1357" s="84">
        <f>MJT1357+MJP1357</f>
        <v>3000000</v>
      </c>
      <c r="MKC1357" s="84" t="s">
        <v>5404</v>
      </c>
      <c r="MKD1357" s="84">
        <v>454</v>
      </c>
      <c r="MKE1357" s="84" t="s">
        <v>3803</v>
      </c>
      <c r="MKF1357" s="84">
        <v>1000000</v>
      </c>
      <c r="MKH1357" s="84">
        <f>MKG1357/MKF1357</f>
        <v>0</v>
      </c>
      <c r="MKI1357" s="84">
        <f>MKF1357-MKG1357</f>
        <v>1000000</v>
      </c>
      <c r="MKJ1357" s="84">
        <v>2000000</v>
      </c>
      <c r="MKK1357" s="84">
        <v>0</v>
      </c>
      <c r="MKL1357" s="84">
        <f>MKK1357/MKJ1357</f>
        <v>0</v>
      </c>
      <c r="MKM1357" s="84">
        <f>MKJ1357-MKK1357</f>
        <v>2000000</v>
      </c>
      <c r="MKN1357" s="84">
        <f>MKJ1357+MKF1357</f>
        <v>3000000</v>
      </c>
      <c r="MKS1357" s="84" t="s">
        <v>5404</v>
      </c>
      <c r="MKT1357" s="84">
        <v>454</v>
      </c>
      <c r="MKU1357" s="84" t="s">
        <v>3803</v>
      </c>
      <c r="MKV1357" s="84">
        <v>1000000</v>
      </c>
      <c r="MKX1357" s="84">
        <f>MKW1357/MKV1357</f>
        <v>0</v>
      </c>
      <c r="MKY1357" s="84">
        <f>MKV1357-MKW1357</f>
        <v>1000000</v>
      </c>
      <c r="MKZ1357" s="84">
        <v>2000000</v>
      </c>
      <c r="MLA1357" s="84">
        <v>0</v>
      </c>
      <c r="MLB1357" s="84">
        <f>MLA1357/MKZ1357</f>
        <v>0</v>
      </c>
      <c r="MLC1357" s="84">
        <f>MKZ1357-MLA1357</f>
        <v>2000000</v>
      </c>
      <c r="MLD1357" s="84">
        <f>MKZ1357+MKV1357</f>
        <v>3000000</v>
      </c>
      <c r="MLI1357" s="84" t="s">
        <v>5404</v>
      </c>
      <c r="MLJ1357" s="84">
        <v>454</v>
      </c>
      <c r="MLK1357" s="84" t="s">
        <v>3803</v>
      </c>
      <c r="MLL1357" s="84">
        <v>1000000</v>
      </c>
      <c r="MLN1357" s="84">
        <f>MLM1357/MLL1357</f>
        <v>0</v>
      </c>
      <c r="MLO1357" s="84">
        <f>MLL1357-MLM1357</f>
        <v>1000000</v>
      </c>
      <c r="MLP1357" s="84">
        <v>2000000</v>
      </c>
      <c r="MLQ1357" s="84">
        <v>0</v>
      </c>
      <c r="MLR1357" s="84">
        <f>MLQ1357/MLP1357</f>
        <v>0</v>
      </c>
      <c r="MLS1357" s="84">
        <f>MLP1357-MLQ1357</f>
        <v>2000000</v>
      </c>
      <c r="MLT1357" s="84">
        <f>MLP1357+MLL1357</f>
        <v>3000000</v>
      </c>
      <c r="MLY1357" s="84" t="s">
        <v>5404</v>
      </c>
      <c r="MLZ1357" s="84">
        <v>454</v>
      </c>
      <c r="MMA1357" s="84" t="s">
        <v>3803</v>
      </c>
      <c r="MMB1357" s="84">
        <v>1000000</v>
      </c>
      <c r="MMD1357" s="84">
        <f>MMC1357/MMB1357</f>
        <v>0</v>
      </c>
      <c r="MME1357" s="84">
        <f>MMB1357-MMC1357</f>
        <v>1000000</v>
      </c>
      <c r="MMF1357" s="84">
        <v>2000000</v>
      </c>
      <c r="MMG1357" s="84">
        <v>0</v>
      </c>
      <c r="MMH1357" s="84">
        <f>MMG1357/MMF1357</f>
        <v>0</v>
      </c>
      <c r="MMI1357" s="84">
        <f>MMF1357-MMG1357</f>
        <v>2000000</v>
      </c>
      <c r="MMJ1357" s="84">
        <f>MMF1357+MMB1357</f>
        <v>3000000</v>
      </c>
      <c r="MMO1357" s="84" t="s">
        <v>5404</v>
      </c>
      <c r="MMP1357" s="84">
        <v>454</v>
      </c>
      <c r="MMQ1357" s="84" t="s">
        <v>3803</v>
      </c>
      <c r="MMR1357" s="84">
        <v>1000000</v>
      </c>
      <c r="MMT1357" s="84">
        <f>MMS1357/MMR1357</f>
        <v>0</v>
      </c>
      <c r="MMU1357" s="84">
        <f>MMR1357-MMS1357</f>
        <v>1000000</v>
      </c>
      <c r="MMV1357" s="84">
        <v>2000000</v>
      </c>
      <c r="MMW1357" s="84">
        <v>0</v>
      </c>
      <c r="MMX1357" s="84">
        <f>MMW1357/MMV1357</f>
        <v>0</v>
      </c>
      <c r="MMY1357" s="84">
        <f>MMV1357-MMW1357</f>
        <v>2000000</v>
      </c>
      <c r="MMZ1357" s="84">
        <f>MMV1357+MMR1357</f>
        <v>3000000</v>
      </c>
      <c r="MNE1357" s="84" t="s">
        <v>5404</v>
      </c>
      <c r="MNF1357" s="84">
        <v>454</v>
      </c>
      <c r="MNG1357" s="84" t="s">
        <v>3803</v>
      </c>
      <c r="MNH1357" s="84">
        <v>1000000</v>
      </c>
      <c r="MNJ1357" s="84">
        <f>MNI1357/MNH1357</f>
        <v>0</v>
      </c>
      <c r="MNK1357" s="84">
        <f>MNH1357-MNI1357</f>
        <v>1000000</v>
      </c>
      <c r="MNL1357" s="84">
        <v>2000000</v>
      </c>
      <c r="MNM1357" s="84">
        <v>0</v>
      </c>
      <c r="MNN1357" s="84">
        <f>MNM1357/MNL1357</f>
        <v>0</v>
      </c>
      <c r="MNO1357" s="84">
        <f>MNL1357-MNM1357</f>
        <v>2000000</v>
      </c>
      <c r="MNP1357" s="84">
        <f>MNL1357+MNH1357</f>
        <v>3000000</v>
      </c>
      <c r="MNU1357" s="84" t="s">
        <v>5404</v>
      </c>
      <c r="MNV1357" s="84">
        <v>454</v>
      </c>
      <c r="MNW1357" s="84" t="s">
        <v>3803</v>
      </c>
      <c r="MNX1357" s="84">
        <v>1000000</v>
      </c>
      <c r="MNZ1357" s="84">
        <f>MNY1357/MNX1357</f>
        <v>0</v>
      </c>
      <c r="MOA1357" s="84">
        <f>MNX1357-MNY1357</f>
        <v>1000000</v>
      </c>
      <c r="MOB1357" s="84">
        <v>2000000</v>
      </c>
      <c r="MOC1357" s="84">
        <v>0</v>
      </c>
      <c r="MOD1357" s="84">
        <f>MOC1357/MOB1357</f>
        <v>0</v>
      </c>
      <c r="MOE1357" s="84">
        <f>MOB1357-MOC1357</f>
        <v>2000000</v>
      </c>
      <c r="MOF1357" s="84">
        <f>MOB1357+MNX1357</f>
        <v>3000000</v>
      </c>
      <c r="MOK1357" s="84" t="s">
        <v>5404</v>
      </c>
      <c r="MOL1357" s="84">
        <v>454</v>
      </c>
      <c r="MOM1357" s="84" t="s">
        <v>3803</v>
      </c>
      <c r="MON1357" s="84">
        <v>1000000</v>
      </c>
      <c r="MOP1357" s="84">
        <f>MOO1357/MON1357</f>
        <v>0</v>
      </c>
      <c r="MOQ1357" s="84">
        <f>MON1357-MOO1357</f>
        <v>1000000</v>
      </c>
      <c r="MOR1357" s="84">
        <v>2000000</v>
      </c>
      <c r="MOS1357" s="84">
        <v>0</v>
      </c>
      <c r="MOT1357" s="84">
        <f>MOS1357/MOR1357</f>
        <v>0</v>
      </c>
      <c r="MOU1357" s="84">
        <f>MOR1357-MOS1357</f>
        <v>2000000</v>
      </c>
      <c r="MOV1357" s="84">
        <f>MOR1357+MON1357</f>
        <v>3000000</v>
      </c>
      <c r="MPA1357" s="84" t="s">
        <v>5404</v>
      </c>
      <c r="MPB1357" s="84">
        <v>454</v>
      </c>
      <c r="MPC1357" s="84" t="s">
        <v>3803</v>
      </c>
      <c r="MPD1357" s="84">
        <v>1000000</v>
      </c>
      <c r="MPF1357" s="84">
        <f>MPE1357/MPD1357</f>
        <v>0</v>
      </c>
      <c r="MPG1357" s="84">
        <f>MPD1357-MPE1357</f>
        <v>1000000</v>
      </c>
      <c r="MPH1357" s="84">
        <v>2000000</v>
      </c>
      <c r="MPI1357" s="84">
        <v>0</v>
      </c>
      <c r="MPJ1357" s="84">
        <f>MPI1357/MPH1357</f>
        <v>0</v>
      </c>
      <c r="MPK1357" s="84">
        <f>MPH1357-MPI1357</f>
        <v>2000000</v>
      </c>
      <c r="MPL1357" s="84">
        <f>MPH1357+MPD1357</f>
        <v>3000000</v>
      </c>
      <c r="MPQ1357" s="84" t="s">
        <v>5404</v>
      </c>
      <c r="MPR1357" s="84">
        <v>454</v>
      </c>
      <c r="MPS1357" s="84" t="s">
        <v>3803</v>
      </c>
      <c r="MPT1357" s="84">
        <v>1000000</v>
      </c>
      <c r="MPV1357" s="84">
        <f>MPU1357/MPT1357</f>
        <v>0</v>
      </c>
      <c r="MPW1357" s="84">
        <f>MPT1357-MPU1357</f>
        <v>1000000</v>
      </c>
      <c r="MPX1357" s="84">
        <v>2000000</v>
      </c>
      <c r="MPY1357" s="84">
        <v>0</v>
      </c>
      <c r="MPZ1357" s="84">
        <f>MPY1357/MPX1357</f>
        <v>0</v>
      </c>
      <c r="MQA1357" s="84">
        <f>MPX1357-MPY1357</f>
        <v>2000000</v>
      </c>
      <c r="MQB1357" s="84">
        <f>MPX1357+MPT1357</f>
        <v>3000000</v>
      </c>
      <c r="MQG1357" s="84" t="s">
        <v>5404</v>
      </c>
      <c r="MQH1357" s="84">
        <v>454</v>
      </c>
      <c r="MQI1357" s="84" t="s">
        <v>3803</v>
      </c>
      <c r="MQJ1357" s="84">
        <v>1000000</v>
      </c>
      <c r="MQL1357" s="84">
        <f>MQK1357/MQJ1357</f>
        <v>0</v>
      </c>
      <c r="MQM1357" s="84">
        <f>MQJ1357-MQK1357</f>
        <v>1000000</v>
      </c>
      <c r="MQN1357" s="84">
        <v>2000000</v>
      </c>
      <c r="MQO1357" s="84">
        <v>0</v>
      </c>
      <c r="MQP1357" s="84">
        <f>MQO1357/MQN1357</f>
        <v>0</v>
      </c>
      <c r="MQQ1357" s="84">
        <f>MQN1357-MQO1357</f>
        <v>2000000</v>
      </c>
      <c r="MQR1357" s="84">
        <f>MQN1357+MQJ1357</f>
        <v>3000000</v>
      </c>
      <c r="MQW1357" s="84" t="s">
        <v>5404</v>
      </c>
      <c r="MQX1357" s="84">
        <v>454</v>
      </c>
      <c r="MQY1357" s="84" t="s">
        <v>3803</v>
      </c>
      <c r="MQZ1357" s="84">
        <v>1000000</v>
      </c>
      <c r="MRB1357" s="84">
        <f>MRA1357/MQZ1357</f>
        <v>0</v>
      </c>
      <c r="MRC1357" s="84">
        <f>MQZ1357-MRA1357</f>
        <v>1000000</v>
      </c>
      <c r="MRD1357" s="84">
        <v>2000000</v>
      </c>
      <c r="MRE1357" s="84">
        <v>0</v>
      </c>
      <c r="MRF1357" s="84">
        <f>MRE1357/MRD1357</f>
        <v>0</v>
      </c>
      <c r="MRG1357" s="84">
        <f>MRD1357-MRE1357</f>
        <v>2000000</v>
      </c>
      <c r="MRH1357" s="84">
        <f>MRD1357+MQZ1357</f>
        <v>3000000</v>
      </c>
      <c r="MRM1357" s="84" t="s">
        <v>5404</v>
      </c>
      <c r="MRN1357" s="84">
        <v>454</v>
      </c>
      <c r="MRO1357" s="84" t="s">
        <v>3803</v>
      </c>
      <c r="MRP1357" s="84">
        <v>1000000</v>
      </c>
      <c r="MRR1357" s="84">
        <f>MRQ1357/MRP1357</f>
        <v>0</v>
      </c>
      <c r="MRS1357" s="84">
        <f>MRP1357-MRQ1357</f>
        <v>1000000</v>
      </c>
      <c r="MRT1357" s="84">
        <v>2000000</v>
      </c>
      <c r="MRU1357" s="84">
        <v>0</v>
      </c>
      <c r="MRV1357" s="84">
        <f>MRU1357/MRT1357</f>
        <v>0</v>
      </c>
      <c r="MRW1357" s="84">
        <f>MRT1357-MRU1357</f>
        <v>2000000</v>
      </c>
      <c r="MRX1357" s="84">
        <f>MRT1357+MRP1357</f>
        <v>3000000</v>
      </c>
      <c r="MSC1357" s="84" t="s">
        <v>5404</v>
      </c>
      <c r="MSD1357" s="84">
        <v>454</v>
      </c>
      <c r="MSE1357" s="84" t="s">
        <v>3803</v>
      </c>
      <c r="MSF1357" s="84">
        <v>1000000</v>
      </c>
      <c r="MSH1357" s="84">
        <f>MSG1357/MSF1357</f>
        <v>0</v>
      </c>
      <c r="MSI1357" s="84">
        <f>MSF1357-MSG1357</f>
        <v>1000000</v>
      </c>
      <c r="MSJ1357" s="84">
        <v>2000000</v>
      </c>
      <c r="MSK1357" s="84">
        <v>0</v>
      </c>
      <c r="MSL1357" s="84">
        <f>MSK1357/MSJ1357</f>
        <v>0</v>
      </c>
      <c r="MSM1357" s="84">
        <f>MSJ1357-MSK1357</f>
        <v>2000000</v>
      </c>
      <c r="MSN1357" s="84">
        <f>MSJ1357+MSF1357</f>
        <v>3000000</v>
      </c>
      <c r="MSS1357" s="84" t="s">
        <v>5404</v>
      </c>
      <c r="MST1357" s="84">
        <v>454</v>
      </c>
      <c r="MSU1357" s="84" t="s">
        <v>3803</v>
      </c>
      <c r="MSV1357" s="84">
        <v>1000000</v>
      </c>
      <c r="MSX1357" s="84">
        <f>MSW1357/MSV1357</f>
        <v>0</v>
      </c>
      <c r="MSY1357" s="84">
        <f>MSV1357-MSW1357</f>
        <v>1000000</v>
      </c>
      <c r="MSZ1357" s="84">
        <v>2000000</v>
      </c>
      <c r="MTA1357" s="84">
        <v>0</v>
      </c>
      <c r="MTB1357" s="84">
        <f>MTA1357/MSZ1357</f>
        <v>0</v>
      </c>
      <c r="MTC1357" s="84">
        <f>MSZ1357-MTA1357</f>
        <v>2000000</v>
      </c>
      <c r="MTD1357" s="84">
        <f>MSZ1357+MSV1357</f>
        <v>3000000</v>
      </c>
      <c r="MTI1357" s="84" t="s">
        <v>5404</v>
      </c>
      <c r="MTJ1357" s="84">
        <v>454</v>
      </c>
      <c r="MTK1357" s="84" t="s">
        <v>3803</v>
      </c>
      <c r="MTL1357" s="84">
        <v>1000000</v>
      </c>
      <c r="MTN1357" s="84">
        <f>MTM1357/MTL1357</f>
        <v>0</v>
      </c>
      <c r="MTO1357" s="84">
        <f>MTL1357-MTM1357</f>
        <v>1000000</v>
      </c>
      <c r="MTP1357" s="84">
        <v>2000000</v>
      </c>
      <c r="MTQ1357" s="84">
        <v>0</v>
      </c>
      <c r="MTR1357" s="84">
        <f>MTQ1357/MTP1357</f>
        <v>0</v>
      </c>
      <c r="MTS1357" s="84">
        <f>MTP1357-MTQ1357</f>
        <v>2000000</v>
      </c>
      <c r="MTT1357" s="84">
        <f>MTP1357+MTL1357</f>
        <v>3000000</v>
      </c>
      <c r="MTY1357" s="84" t="s">
        <v>5404</v>
      </c>
      <c r="MTZ1357" s="84">
        <v>454</v>
      </c>
      <c r="MUA1357" s="84" t="s">
        <v>3803</v>
      </c>
      <c r="MUB1357" s="84">
        <v>1000000</v>
      </c>
      <c r="MUD1357" s="84">
        <f>MUC1357/MUB1357</f>
        <v>0</v>
      </c>
      <c r="MUE1357" s="84">
        <f>MUB1357-MUC1357</f>
        <v>1000000</v>
      </c>
      <c r="MUF1357" s="84">
        <v>2000000</v>
      </c>
      <c r="MUG1357" s="84">
        <v>0</v>
      </c>
      <c r="MUH1357" s="84">
        <f>MUG1357/MUF1357</f>
        <v>0</v>
      </c>
      <c r="MUI1357" s="84">
        <f>MUF1357-MUG1357</f>
        <v>2000000</v>
      </c>
      <c r="MUJ1357" s="84">
        <f>MUF1357+MUB1357</f>
        <v>3000000</v>
      </c>
      <c r="MUO1357" s="84" t="s">
        <v>5404</v>
      </c>
      <c r="MUP1357" s="84">
        <v>454</v>
      </c>
      <c r="MUQ1357" s="84" t="s">
        <v>3803</v>
      </c>
      <c r="MUR1357" s="84">
        <v>1000000</v>
      </c>
      <c r="MUT1357" s="84">
        <f>MUS1357/MUR1357</f>
        <v>0</v>
      </c>
      <c r="MUU1357" s="84">
        <f>MUR1357-MUS1357</f>
        <v>1000000</v>
      </c>
      <c r="MUV1357" s="84">
        <v>2000000</v>
      </c>
      <c r="MUW1357" s="84">
        <v>0</v>
      </c>
      <c r="MUX1357" s="84">
        <f>MUW1357/MUV1357</f>
        <v>0</v>
      </c>
      <c r="MUY1357" s="84">
        <f>MUV1357-MUW1357</f>
        <v>2000000</v>
      </c>
      <c r="MUZ1357" s="84">
        <f>MUV1357+MUR1357</f>
        <v>3000000</v>
      </c>
      <c r="MVE1357" s="84" t="s">
        <v>5404</v>
      </c>
      <c r="MVF1357" s="84">
        <v>454</v>
      </c>
      <c r="MVG1357" s="84" t="s">
        <v>3803</v>
      </c>
      <c r="MVH1357" s="84">
        <v>1000000</v>
      </c>
      <c r="MVJ1357" s="84">
        <f>MVI1357/MVH1357</f>
        <v>0</v>
      </c>
      <c r="MVK1357" s="84">
        <f>MVH1357-MVI1357</f>
        <v>1000000</v>
      </c>
      <c r="MVL1357" s="84">
        <v>2000000</v>
      </c>
      <c r="MVM1357" s="84">
        <v>0</v>
      </c>
      <c r="MVN1357" s="84">
        <f>MVM1357/MVL1357</f>
        <v>0</v>
      </c>
      <c r="MVO1357" s="84">
        <f>MVL1357-MVM1357</f>
        <v>2000000</v>
      </c>
      <c r="MVP1357" s="84">
        <f>MVL1357+MVH1357</f>
        <v>3000000</v>
      </c>
      <c r="MVU1357" s="84" t="s">
        <v>5404</v>
      </c>
      <c r="MVV1357" s="84">
        <v>454</v>
      </c>
      <c r="MVW1357" s="84" t="s">
        <v>3803</v>
      </c>
      <c r="MVX1357" s="84">
        <v>1000000</v>
      </c>
      <c r="MVZ1357" s="84">
        <f>MVY1357/MVX1357</f>
        <v>0</v>
      </c>
      <c r="MWA1357" s="84">
        <f>MVX1357-MVY1357</f>
        <v>1000000</v>
      </c>
      <c r="MWB1357" s="84">
        <v>2000000</v>
      </c>
      <c r="MWC1357" s="84">
        <v>0</v>
      </c>
      <c r="MWD1357" s="84">
        <f>MWC1357/MWB1357</f>
        <v>0</v>
      </c>
      <c r="MWE1357" s="84">
        <f>MWB1357-MWC1357</f>
        <v>2000000</v>
      </c>
      <c r="MWF1357" s="84">
        <f>MWB1357+MVX1357</f>
        <v>3000000</v>
      </c>
      <c r="MWK1357" s="84" t="s">
        <v>5404</v>
      </c>
      <c r="MWL1357" s="84">
        <v>454</v>
      </c>
      <c r="MWM1357" s="84" t="s">
        <v>3803</v>
      </c>
      <c r="MWN1357" s="84">
        <v>1000000</v>
      </c>
      <c r="MWP1357" s="84">
        <f>MWO1357/MWN1357</f>
        <v>0</v>
      </c>
      <c r="MWQ1357" s="84">
        <f>MWN1357-MWO1357</f>
        <v>1000000</v>
      </c>
      <c r="MWR1357" s="84">
        <v>2000000</v>
      </c>
      <c r="MWS1357" s="84">
        <v>0</v>
      </c>
      <c r="MWT1357" s="84">
        <f>MWS1357/MWR1357</f>
        <v>0</v>
      </c>
      <c r="MWU1357" s="84">
        <f>MWR1357-MWS1357</f>
        <v>2000000</v>
      </c>
      <c r="MWV1357" s="84">
        <f>MWR1357+MWN1357</f>
        <v>3000000</v>
      </c>
      <c r="MXA1357" s="84" t="s">
        <v>5404</v>
      </c>
      <c r="MXB1357" s="84">
        <v>454</v>
      </c>
      <c r="MXC1357" s="84" t="s">
        <v>3803</v>
      </c>
      <c r="MXD1357" s="84">
        <v>1000000</v>
      </c>
      <c r="MXF1357" s="84">
        <f>MXE1357/MXD1357</f>
        <v>0</v>
      </c>
      <c r="MXG1357" s="84">
        <f>MXD1357-MXE1357</f>
        <v>1000000</v>
      </c>
      <c r="MXH1357" s="84">
        <v>2000000</v>
      </c>
      <c r="MXI1357" s="84">
        <v>0</v>
      </c>
      <c r="MXJ1357" s="84">
        <f>MXI1357/MXH1357</f>
        <v>0</v>
      </c>
      <c r="MXK1357" s="84">
        <f>MXH1357-MXI1357</f>
        <v>2000000</v>
      </c>
      <c r="MXL1357" s="84">
        <f>MXH1357+MXD1357</f>
        <v>3000000</v>
      </c>
      <c r="MXQ1357" s="84" t="s">
        <v>5404</v>
      </c>
      <c r="MXR1357" s="84">
        <v>454</v>
      </c>
      <c r="MXS1357" s="84" t="s">
        <v>3803</v>
      </c>
      <c r="MXT1357" s="84">
        <v>1000000</v>
      </c>
      <c r="MXV1357" s="84">
        <f>MXU1357/MXT1357</f>
        <v>0</v>
      </c>
      <c r="MXW1357" s="84">
        <f>MXT1357-MXU1357</f>
        <v>1000000</v>
      </c>
      <c r="MXX1357" s="84">
        <v>2000000</v>
      </c>
      <c r="MXY1357" s="84">
        <v>0</v>
      </c>
      <c r="MXZ1357" s="84">
        <f>MXY1357/MXX1357</f>
        <v>0</v>
      </c>
      <c r="MYA1357" s="84">
        <f>MXX1357-MXY1357</f>
        <v>2000000</v>
      </c>
      <c r="MYB1357" s="84">
        <f>MXX1357+MXT1357</f>
        <v>3000000</v>
      </c>
      <c r="MYG1357" s="84" t="s">
        <v>5404</v>
      </c>
      <c r="MYH1357" s="84">
        <v>454</v>
      </c>
      <c r="MYI1357" s="84" t="s">
        <v>3803</v>
      </c>
      <c r="MYJ1357" s="84">
        <v>1000000</v>
      </c>
      <c r="MYL1357" s="84">
        <f>MYK1357/MYJ1357</f>
        <v>0</v>
      </c>
      <c r="MYM1357" s="84">
        <f>MYJ1357-MYK1357</f>
        <v>1000000</v>
      </c>
      <c r="MYN1357" s="84">
        <v>2000000</v>
      </c>
      <c r="MYO1357" s="84">
        <v>0</v>
      </c>
      <c r="MYP1357" s="84">
        <f>MYO1357/MYN1357</f>
        <v>0</v>
      </c>
      <c r="MYQ1357" s="84">
        <f>MYN1357-MYO1357</f>
        <v>2000000</v>
      </c>
      <c r="MYR1357" s="84">
        <f>MYN1357+MYJ1357</f>
        <v>3000000</v>
      </c>
      <c r="MYW1357" s="84" t="s">
        <v>5404</v>
      </c>
      <c r="MYX1357" s="84">
        <v>454</v>
      </c>
      <c r="MYY1357" s="84" t="s">
        <v>3803</v>
      </c>
      <c r="MYZ1357" s="84">
        <v>1000000</v>
      </c>
      <c r="MZB1357" s="84">
        <f>MZA1357/MYZ1357</f>
        <v>0</v>
      </c>
      <c r="MZC1357" s="84">
        <f>MYZ1357-MZA1357</f>
        <v>1000000</v>
      </c>
      <c r="MZD1357" s="84">
        <v>2000000</v>
      </c>
      <c r="MZE1357" s="84">
        <v>0</v>
      </c>
      <c r="MZF1357" s="84">
        <f>MZE1357/MZD1357</f>
        <v>0</v>
      </c>
      <c r="MZG1357" s="84">
        <f>MZD1357-MZE1357</f>
        <v>2000000</v>
      </c>
      <c r="MZH1357" s="84">
        <f>MZD1357+MYZ1357</f>
        <v>3000000</v>
      </c>
      <c r="MZM1357" s="84" t="s">
        <v>5404</v>
      </c>
      <c r="MZN1357" s="84">
        <v>454</v>
      </c>
      <c r="MZO1357" s="84" t="s">
        <v>3803</v>
      </c>
      <c r="MZP1357" s="84">
        <v>1000000</v>
      </c>
      <c r="MZR1357" s="84">
        <f>MZQ1357/MZP1357</f>
        <v>0</v>
      </c>
      <c r="MZS1357" s="84">
        <f>MZP1357-MZQ1357</f>
        <v>1000000</v>
      </c>
      <c r="MZT1357" s="84">
        <v>2000000</v>
      </c>
      <c r="MZU1357" s="84">
        <v>0</v>
      </c>
      <c r="MZV1357" s="84">
        <f>MZU1357/MZT1357</f>
        <v>0</v>
      </c>
      <c r="MZW1357" s="84">
        <f>MZT1357-MZU1357</f>
        <v>2000000</v>
      </c>
      <c r="MZX1357" s="84">
        <f>MZT1357+MZP1357</f>
        <v>3000000</v>
      </c>
      <c r="NAC1357" s="84" t="s">
        <v>5404</v>
      </c>
      <c r="NAD1357" s="84">
        <v>454</v>
      </c>
      <c r="NAE1357" s="84" t="s">
        <v>3803</v>
      </c>
      <c r="NAF1357" s="84">
        <v>1000000</v>
      </c>
      <c r="NAH1357" s="84">
        <f>NAG1357/NAF1357</f>
        <v>0</v>
      </c>
      <c r="NAI1357" s="84">
        <f>NAF1357-NAG1357</f>
        <v>1000000</v>
      </c>
      <c r="NAJ1357" s="84">
        <v>2000000</v>
      </c>
      <c r="NAK1357" s="84">
        <v>0</v>
      </c>
      <c r="NAL1357" s="84">
        <f>NAK1357/NAJ1357</f>
        <v>0</v>
      </c>
      <c r="NAM1357" s="84">
        <f>NAJ1357-NAK1357</f>
        <v>2000000</v>
      </c>
      <c r="NAN1357" s="84">
        <f>NAJ1357+NAF1357</f>
        <v>3000000</v>
      </c>
      <c r="NAS1357" s="84" t="s">
        <v>5404</v>
      </c>
      <c r="NAT1357" s="84">
        <v>454</v>
      </c>
      <c r="NAU1357" s="84" t="s">
        <v>3803</v>
      </c>
      <c r="NAV1357" s="84">
        <v>1000000</v>
      </c>
      <c r="NAX1357" s="84">
        <f>NAW1357/NAV1357</f>
        <v>0</v>
      </c>
      <c r="NAY1357" s="84">
        <f>NAV1357-NAW1357</f>
        <v>1000000</v>
      </c>
      <c r="NAZ1357" s="84">
        <v>2000000</v>
      </c>
      <c r="NBA1357" s="84">
        <v>0</v>
      </c>
      <c r="NBB1357" s="84">
        <f>NBA1357/NAZ1357</f>
        <v>0</v>
      </c>
      <c r="NBC1357" s="84">
        <f>NAZ1357-NBA1357</f>
        <v>2000000</v>
      </c>
      <c r="NBD1357" s="84">
        <f>NAZ1357+NAV1357</f>
        <v>3000000</v>
      </c>
      <c r="NBI1357" s="84" t="s">
        <v>5404</v>
      </c>
      <c r="NBJ1357" s="84">
        <v>454</v>
      </c>
      <c r="NBK1357" s="84" t="s">
        <v>3803</v>
      </c>
      <c r="NBL1357" s="84">
        <v>1000000</v>
      </c>
      <c r="NBN1357" s="84">
        <f>NBM1357/NBL1357</f>
        <v>0</v>
      </c>
      <c r="NBO1357" s="84">
        <f>NBL1357-NBM1357</f>
        <v>1000000</v>
      </c>
      <c r="NBP1357" s="84">
        <v>2000000</v>
      </c>
      <c r="NBQ1357" s="84">
        <v>0</v>
      </c>
      <c r="NBR1357" s="84">
        <f>NBQ1357/NBP1357</f>
        <v>0</v>
      </c>
      <c r="NBS1357" s="84">
        <f>NBP1357-NBQ1357</f>
        <v>2000000</v>
      </c>
      <c r="NBT1357" s="84">
        <f>NBP1357+NBL1357</f>
        <v>3000000</v>
      </c>
      <c r="NBY1357" s="84" t="s">
        <v>5404</v>
      </c>
      <c r="NBZ1357" s="84">
        <v>454</v>
      </c>
      <c r="NCA1357" s="84" t="s">
        <v>3803</v>
      </c>
      <c r="NCB1357" s="84">
        <v>1000000</v>
      </c>
      <c r="NCD1357" s="84">
        <f>NCC1357/NCB1357</f>
        <v>0</v>
      </c>
      <c r="NCE1357" s="84">
        <f>NCB1357-NCC1357</f>
        <v>1000000</v>
      </c>
      <c r="NCF1357" s="84">
        <v>2000000</v>
      </c>
      <c r="NCG1357" s="84">
        <v>0</v>
      </c>
      <c r="NCH1357" s="84">
        <f>NCG1357/NCF1357</f>
        <v>0</v>
      </c>
      <c r="NCI1357" s="84">
        <f>NCF1357-NCG1357</f>
        <v>2000000</v>
      </c>
      <c r="NCJ1357" s="84">
        <f>NCF1357+NCB1357</f>
        <v>3000000</v>
      </c>
      <c r="NCO1357" s="84" t="s">
        <v>5404</v>
      </c>
      <c r="NCP1357" s="84">
        <v>454</v>
      </c>
      <c r="NCQ1357" s="84" t="s">
        <v>3803</v>
      </c>
      <c r="NCR1357" s="84">
        <v>1000000</v>
      </c>
      <c r="NCT1357" s="84">
        <f>NCS1357/NCR1357</f>
        <v>0</v>
      </c>
      <c r="NCU1357" s="84">
        <f>NCR1357-NCS1357</f>
        <v>1000000</v>
      </c>
      <c r="NCV1357" s="84">
        <v>2000000</v>
      </c>
      <c r="NCW1357" s="84">
        <v>0</v>
      </c>
      <c r="NCX1357" s="84">
        <f>NCW1357/NCV1357</f>
        <v>0</v>
      </c>
      <c r="NCY1357" s="84">
        <f>NCV1357-NCW1357</f>
        <v>2000000</v>
      </c>
      <c r="NCZ1357" s="84">
        <f>NCV1357+NCR1357</f>
        <v>3000000</v>
      </c>
      <c r="NDE1357" s="84" t="s">
        <v>5404</v>
      </c>
      <c r="NDF1357" s="84">
        <v>454</v>
      </c>
      <c r="NDG1357" s="84" t="s">
        <v>3803</v>
      </c>
      <c r="NDH1357" s="84">
        <v>1000000</v>
      </c>
      <c r="NDJ1357" s="84">
        <f>NDI1357/NDH1357</f>
        <v>0</v>
      </c>
      <c r="NDK1357" s="84">
        <f>NDH1357-NDI1357</f>
        <v>1000000</v>
      </c>
      <c r="NDL1357" s="84">
        <v>2000000</v>
      </c>
      <c r="NDM1357" s="84">
        <v>0</v>
      </c>
      <c r="NDN1357" s="84">
        <f>NDM1357/NDL1357</f>
        <v>0</v>
      </c>
      <c r="NDO1357" s="84">
        <f>NDL1357-NDM1357</f>
        <v>2000000</v>
      </c>
      <c r="NDP1357" s="84">
        <f>NDL1357+NDH1357</f>
        <v>3000000</v>
      </c>
      <c r="NDU1357" s="84" t="s">
        <v>5404</v>
      </c>
      <c r="NDV1357" s="84">
        <v>454</v>
      </c>
      <c r="NDW1357" s="84" t="s">
        <v>3803</v>
      </c>
      <c r="NDX1357" s="84">
        <v>1000000</v>
      </c>
      <c r="NDZ1357" s="84">
        <f>NDY1357/NDX1357</f>
        <v>0</v>
      </c>
      <c r="NEA1357" s="84">
        <f>NDX1357-NDY1357</f>
        <v>1000000</v>
      </c>
      <c r="NEB1357" s="84">
        <v>2000000</v>
      </c>
      <c r="NEC1357" s="84">
        <v>0</v>
      </c>
      <c r="NED1357" s="84">
        <f>NEC1357/NEB1357</f>
        <v>0</v>
      </c>
      <c r="NEE1357" s="84">
        <f>NEB1357-NEC1357</f>
        <v>2000000</v>
      </c>
      <c r="NEF1357" s="84">
        <f>NEB1357+NDX1357</f>
        <v>3000000</v>
      </c>
      <c r="NEK1357" s="84" t="s">
        <v>5404</v>
      </c>
      <c r="NEL1357" s="84">
        <v>454</v>
      </c>
      <c r="NEM1357" s="84" t="s">
        <v>3803</v>
      </c>
      <c r="NEN1357" s="84">
        <v>1000000</v>
      </c>
      <c r="NEP1357" s="84">
        <f>NEO1357/NEN1357</f>
        <v>0</v>
      </c>
      <c r="NEQ1357" s="84">
        <f>NEN1357-NEO1357</f>
        <v>1000000</v>
      </c>
      <c r="NER1357" s="84">
        <v>2000000</v>
      </c>
      <c r="NES1357" s="84">
        <v>0</v>
      </c>
      <c r="NET1357" s="84">
        <f>NES1357/NER1357</f>
        <v>0</v>
      </c>
      <c r="NEU1357" s="84">
        <f>NER1357-NES1357</f>
        <v>2000000</v>
      </c>
      <c r="NEV1357" s="84">
        <f>NER1357+NEN1357</f>
        <v>3000000</v>
      </c>
      <c r="NFA1357" s="84" t="s">
        <v>5404</v>
      </c>
      <c r="NFB1357" s="84">
        <v>454</v>
      </c>
      <c r="NFC1357" s="84" t="s">
        <v>3803</v>
      </c>
      <c r="NFD1357" s="84">
        <v>1000000</v>
      </c>
      <c r="NFF1357" s="84">
        <f>NFE1357/NFD1357</f>
        <v>0</v>
      </c>
      <c r="NFG1357" s="84">
        <f>NFD1357-NFE1357</f>
        <v>1000000</v>
      </c>
      <c r="NFH1357" s="84">
        <v>2000000</v>
      </c>
      <c r="NFI1357" s="84">
        <v>0</v>
      </c>
      <c r="NFJ1357" s="84">
        <f>NFI1357/NFH1357</f>
        <v>0</v>
      </c>
      <c r="NFK1357" s="84">
        <f>NFH1357-NFI1357</f>
        <v>2000000</v>
      </c>
      <c r="NFL1357" s="84">
        <f>NFH1357+NFD1357</f>
        <v>3000000</v>
      </c>
      <c r="NFQ1357" s="84" t="s">
        <v>5404</v>
      </c>
      <c r="NFR1357" s="84">
        <v>454</v>
      </c>
      <c r="NFS1357" s="84" t="s">
        <v>3803</v>
      </c>
      <c r="NFT1357" s="84">
        <v>1000000</v>
      </c>
      <c r="NFV1357" s="84">
        <f>NFU1357/NFT1357</f>
        <v>0</v>
      </c>
      <c r="NFW1357" s="84">
        <f>NFT1357-NFU1357</f>
        <v>1000000</v>
      </c>
      <c r="NFX1357" s="84">
        <v>2000000</v>
      </c>
      <c r="NFY1357" s="84">
        <v>0</v>
      </c>
      <c r="NFZ1357" s="84">
        <f>NFY1357/NFX1357</f>
        <v>0</v>
      </c>
      <c r="NGA1357" s="84">
        <f>NFX1357-NFY1357</f>
        <v>2000000</v>
      </c>
      <c r="NGB1357" s="84">
        <f>NFX1357+NFT1357</f>
        <v>3000000</v>
      </c>
      <c r="NGG1357" s="84" t="s">
        <v>5404</v>
      </c>
      <c r="NGH1357" s="84">
        <v>454</v>
      </c>
      <c r="NGI1357" s="84" t="s">
        <v>3803</v>
      </c>
      <c r="NGJ1357" s="84">
        <v>1000000</v>
      </c>
      <c r="NGL1357" s="84">
        <f>NGK1357/NGJ1357</f>
        <v>0</v>
      </c>
      <c r="NGM1357" s="84">
        <f>NGJ1357-NGK1357</f>
        <v>1000000</v>
      </c>
      <c r="NGN1357" s="84">
        <v>2000000</v>
      </c>
      <c r="NGO1357" s="84">
        <v>0</v>
      </c>
      <c r="NGP1357" s="84">
        <f>NGO1357/NGN1357</f>
        <v>0</v>
      </c>
      <c r="NGQ1357" s="84">
        <f>NGN1357-NGO1357</f>
        <v>2000000</v>
      </c>
      <c r="NGR1357" s="84">
        <f>NGN1357+NGJ1357</f>
        <v>3000000</v>
      </c>
      <c r="NGW1357" s="84" t="s">
        <v>5404</v>
      </c>
      <c r="NGX1357" s="84">
        <v>454</v>
      </c>
      <c r="NGY1357" s="84" t="s">
        <v>3803</v>
      </c>
      <c r="NGZ1357" s="84">
        <v>1000000</v>
      </c>
      <c r="NHB1357" s="84">
        <f>NHA1357/NGZ1357</f>
        <v>0</v>
      </c>
      <c r="NHC1357" s="84">
        <f>NGZ1357-NHA1357</f>
        <v>1000000</v>
      </c>
      <c r="NHD1357" s="84">
        <v>2000000</v>
      </c>
      <c r="NHE1357" s="84">
        <v>0</v>
      </c>
      <c r="NHF1357" s="84">
        <f>NHE1357/NHD1357</f>
        <v>0</v>
      </c>
      <c r="NHG1357" s="84">
        <f>NHD1357-NHE1357</f>
        <v>2000000</v>
      </c>
      <c r="NHH1357" s="84">
        <f>NHD1357+NGZ1357</f>
        <v>3000000</v>
      </c>
      <c r="NHM1357" s="84" t="s">
        <v>5404</v>
      </c>
      <c r="NHN1357" s="84">
        <v>454</v>
      </c>
      <c r="NHO1357" s="84" t="s">
        <v>3803</v>
      </c>
      <c r="NHP1357" s="84">
        <v>1000000</v>
      </c>
      <c r="NHR1357" s="84">
        <f>NHQ1357/NHP1357</f>
        <v>0</v>
      </c>
      <c r="NHS1357" s="84">
        <f>NHP1357-NHQ1357</f>
        <v>1000000</v>
      </c>
      <c r="NHT1357" s="84">
        <v>2000000</v>
      </c>
      <c r="NHU1357" s="84">
        <v>0</v>
      </c>
      <c r="NHV1357" s="84">
        <f>NHU1357/NHT1357</f>
        <v>0</v>
      </c>
      <c r="NHW1357" s="84">
        <f>NHT1357-NHU1357</f>
        <v>2000000</v>
      </c>
      <c r="NHX1357" s="84">
        <f>NHT1357+NHP1357</f>
        <v>3000000</v>
      </c>
      <c r="NIC1357" s="84" t="s">
        <v>5404</v>
      </c>
      <c r="NID1357" s="84">
        <v>454</v>
      </c>
      <c r="NIE1357" s="84" t="s">
        <v>3803</v>
      </c>
      <c r="NIF1357" s="84">
        <v>1000000</v>
      </c>
      <c r="NIH1357" s="84">
        <f>NIG1357/NIF1357</f>
        <v>0</v>
      </c>
      <c r="NII1357" s="84">
        <f>NIF1357-NIG1357</f>
        <v>1000000</v>
      </c>
      <c r="NIJ1357" s="84">
        <v>2000000</v>
      </c>
      <c r="NIK1357" s="84">
        <v>0</v>
      </c>
      <c r="NIL1357" s="84">
        <f>NIK1357/NIJ1357</f>
        <v>0</v>
      </c>
      <c r="NIM1357" s="84">
        <f>NIJ1357-NIK1357</f>
        <v>2000000</v>
      </c>
      <c r="NIN1357" s="84">
        <f>NIJ1357+NIF1357</f>
        <v>3000000</v>
      </c>
      <c r="NIS1357" s="84" t="s">
        <v>5404</v>
      </c>
      <c r="NIT1357" s="84">
        <v>454</v>
      </c>
      <c r="NIU1357" s="84" t="s">
        <v>3803</v>
      </c>
      <c r="NIV1357" s="84">
        <v>1000000</v>
      </c>
      <c r="NIX1357" s="84">
        <f>NIW1357/NIV1357</f>
        <v>0</v>
      </c>
      <c r="NIY1357" s="84">
        <f>NIV1357-NIW1357</f>
        <v>1000000</v>
      </c>
      <c r="NIZ1357" s="84">
        <v>2000000</v>
      </c>
      <c r="NJA1357" s="84">
        <v>0</v>
      </c>
      <c r="NJB1357" s="84">
        <f>NJA1357/NIZ1357</f>
        <v>0</v>
      </c>
      <c r="NJC1357" s="84">
        <f>NIZ1357-NJA1357</f>
        <v>2000000</v>
      </c>
      <c r="NJD1357" s="84">
        <f>NIZ1357+NIV1357</f>
        <v>3000000</v>
      </c>
      <c r="NJI1357" s="84" t="s">
        <v>5404</v>
      </c>
      <c r="NJJ1357" s="84">
        <v>454</v>
      </c>
      <c r="NJK1357" s="84" t="s">
        <v>3803</v>
      </c>
      <c r="NJL1357" s="84">
        <v>1000000</v>
      </c>
      <c r="NJN1357" s="84">
        <f>NJM1357/NJL1357</f>
        <v>0</v>
      </c>
      <c r="NJO1357" s="84">
        <f>NJL1357-NJM1357</f>
        <v>1000000</v>
      </c>
      <c r="NJP1357" s="84">
        <v>2000000</v>
      </c>
      <c r="NJQ1357" s="84">
        <v>0</v>
      </c>
      <c r="NJR1357" s="84">
        <f>NJQ1357/NJP1357</f>
        <v>0</v>
      </c>
      <c r="NJS1357" s="84">
        <f>NJP1357-NJQ1357</f>
        <v>2000000</v>
      </c>
      <c r="NJT1357" s="84">
        <f>NJP1357+NJL1357</f>
        <v>3000000</v>
      </c>
      <c r="NJY1357" s="84" t="s">
        <v>5404</v>
      </c>
      <c r="NJZ1357" s="84">
        <v>454</v>
      </c>
      <c r="NKA1357" s="84" t="s">
        <v>3803</v>
      </c>
      <c r="NKB1357" s="84">
        <v>1000000</v>
      </c>
      <c r="NKD1357" s="84">
        <f>NKC1357/NKB1357</f>
        <v>0</v>
      </c>
      <c r="NKE1357" s="84">
        <f>NKB1357-NKC1357</f>
        <v>1000000</v>
      </c>
      <c r="NKF1357" s="84">
        <v>2000000</v>
      </c>
      <c r="NKG1357" s="84">
        <v>0</v>
      </c>
      <c r="NKH1357" s="84">
        <f>NKG1357/NKF1357</f>
        <v>0</v>
      </c>
      <c r="NKI1357" s="84">
        <f>NKF1357-NKG1357</f>
        <v>2000000</v>
      </c>
      <c r="NKJ1357" s="84">
        <f>NKF1357+NKB1357</f>
        <v>3000000</v>
      </c>
      <c r="NKO1357" s="84" t="s">
        <v>5404</v>
      </c>
      <c r="NKP1357" s="84">
        <v>454</v>
      </c>
      <c r="NKQ1357" s="84" t="s">
        <v>3803</v>
      </c>
      <c r="NKR1357" s="84">
        <v>1000000</v>
      </c>
      <c r="NKT1357" s="84">
        <f>NKS1357/NKR1357</f>
        <v>0</v>
      </c>
      <c r="NKU1357" s="84">
        <f>NKR1357-NKS1357</f>
        <v>1000000</v>
      </c>
      <c r="NKV1357" s="84">
        <v>2000000</v>
      </c>
      <c r="NKW1357" s="84">
        <v>0</v>
      </c>
      <c r="NKX1357" s="84">
        <f>NKW1357/NKV1357</f>
        <v>0</v>
      </c>
      <c r="NKY1357" s="84">
        <f>NKV1357-NKW1357</f>
        <v>2000000</v>
      </c>
      <c r="NKZ1357" s="84">
        <f>NKV1357+NKR1357</f>
        <v>3000000</v>
      </c>
      <c r="NLE1357" s="84" t="s">
        <v>5404</v>
      </c>
      <c r="NLF1357" s="84">
        <v>454</v>
      </c>
      <c r="NLG1357" s="84" t="s">
        <v>3803</v>
      </c>
      <c r="NLH1357" s="84">
        <v>1000000</v>
      </c>
      <c r="NLJ1357" s="84">
        <f>NLI1357/NLH1357</f>
        <v>0</v>
      </c>
      <c r="NLK1357" s="84">
        <f>NLH1357-NLI1357</f>
        <v>1000000</v>
      </c>
      <c r="NLL1357" s="84">
        <v>2000000</v>
      </c>
      <c r="NLM1357" s="84">
        <v>0</v>
      </c>
      <c r="NLN1357" s="84">
        <f>NLM1357/NLL1357</f>
        <v>0</v>
      </c>
      <c r="NLO1357" s="84">
        <f>NLL1357-NLM1357</f>
        <v>2000000</v>
      </c>
      <c r="NLP1357" s="84">
        <f>NLL1357+NLH1357</f>
        <v>3000000</v>
      </c>
      <c r="NLU1357" s="84" t="s">
        <v>5404</v>
      </c>
      <c r="NLV1357" s="84">
        <v>454</v>
      </c>
      <c r="NLW1357" s="84" t="s">
        <v>3803</v>
      </c>
      <c r="NLX1357" s="84">
        <v>1000000</v>
      </c>
      <c r="NLZ1357" s="84">
        <f>NLY1357/NLX1357</f>
        <v>0</v>
      </c>
      <c r="NMA1357" s="84">
        <f>NLX1357-NLY1357</f>
        <v>1000000</v>
      </c>
      <c r="NMB1357" s="84">
        <v>2000000</v>
      </c>
      <c r="NMC1357" s="84">
        <v>0</v>
      </c>
      <c r="NMD1357" s="84">
        <f>NMC1357/NMB1357</f>
        <v>0</v>
      </c>
      <c r="NME1357" s="84">
        <f>NMB1357-NMC1357</f>
        <v>2000000</v>
      </c>
      <c r="NMF1357" s="84">
        <f>NMB1357+NLX1357</f>
        <v>3000000</v>
      </c>
      <c r="NMK1357" s="84" t="s">
        <v>5404</v>
      </c>
      <c r="NML1357" s="84">
        <v>454</v>
      </c>
      <c r="NMM1357" s="84" t="s">
        <v>3803</v>
      </c>
      <c r="NMN1357" s="84">
        <v>1000000</v>
      </c>
      <c r="NMP1357" s="84">
        <f>NMO1357/NMN1357</f>
        <v>0</v>
      </c>
      <c r="NMQ1357" s="84">
        <f>NMN1357-NMO1357</f>
        <v>1000000</v>
      </c>
      <c r="NMR1357" s="84">
        <v>2000000</v>
      </c>
      <c r="NMS1357" s="84">
        <v>0</v>
      </c>
      <c r="NMT1357" s="84">
        <f>NMS1357/NMR1357</f>
        <v>0</v>
      </c>
      <c r="NMU1357" s="84">
        <f>NMR1357-NMS1357</f>
        <v>2000000</v>
      </c>
      <c r="NMV1357" s="84">
        <f>NMR1357+NMN1357</f>
        <v>3000000</v>
      </c>
      <c r="NNA1357" s="84" t="s">
        <v>5404</v>
      </c>
      <c r="NNB1357" s="84">
        <v>454</v>
      </c>
      <c r="NNC1357" s="84" t="s">
        <v>3803</v>
      </c>
      <c r="NND1357" s="84">
        <v>1000000</v>
      </c>
      <c r="NNF1357" s="84">
        <f>NNE1357/NND1357</f>
        <v>0</v>
      </c>
      <c r="NNG1357" s="84">
        <f>NND1357-NNE1357</f>
        <v>1000000</v>
      </c>
      <c r="NNH1357" s="84">
        <v>2000000</v>
      </c>
      <c r="NNI1357" s="84">
        <v>0</v>
      </c>
      <c r="NNJ1357" s="84">
        <f>NNI1357/NNH1357</f>
        <v>0</v>
      </c>
      <c r="NNK1357" s="84">
        <f>NNH1357-NNI1357</f>
        <v>2000000</v>
      </c>
      <c r="NNL1357" s="84">
        <f>NNH1357+NND1357</f>
        <v>3000000</v>
      </c>
      <c r="NNQ1357" s="84" t="s">
        <v>5404</v>
      </c>
      <c r="NNR1357" s="84">
        <v>454</v>
      </c>
      <c r="NNS1357" s="84" t="s">
        <v>3803</v>
      </c>
      <c r="NNT1357" s="84">
        <v>1000000</v>
      </c>
      <c r="NNV1357" s="84">
        <f>NNU1357/NNT1357</f>
        <v>0</v>
      </c>
      <c r="NNW1357" s="84">
        <f>NNT1357-NNU1357</f>
        <v>1000000</v>
      </c>
      <c r="NNX1357" s="84">
        <v>2000000</v>
      </c>
      <c r="NNY1357" s="84">
        <v>0</v>
      </c>
      <c r="NNZ1357" s="84">
        <f>NNY1357/NNX1357</f>
        <v>0</v>
      </c>
      <c r="NOA1357" s="84">
        <f>NNX1357-NNY1357</f>
        <v>2000000</v>
      </c>
      <c r="NOB1357" s="84">
        <f>NNX1357+NNT1357</f>
        <v>3000000</v>
      </c>
      <c r="NOG1357" s="84" t="s">
        <v>5404</v>
      </c>
      <c r="NOH1357" s="84">
        <v>454</v>
      </c>
      <c r="NOI1357" s="84" t="s">
        <v>3803</v>
      </c>
      <c r="NOJ1357" s="84">
        <v>1000000</v>
      </c>
      <c r="NOL1357" s="84">
        <f>NOK1357/NOJ1357</f>
        <v>0</v>
      </c>
      <c r="NOM1357" s="84">
        <f>NOJ1357-NOK1357</f>
        <v>1000000</v>
      </c>
      <c r="NON1357" s="84">
        <v>2000000</v>
      </c>
      <c r="NOO1357" s="84">
        <v>0</v>
      </c>
      <c r="NOP1357" s="84">
        <f>NOO1357/NON1357</f>
        <v>0</v>
      </c>
      <c r="NOQ1357" s="84">
        <f>NON1357-NOO1357</f>
        <v>2000000</v>
      </c>
      <c r="NOR1357" s="84">
        <f>NON1357+NOJ1357</f>
        <v>3000000</v>
      </c>
      <c r="NOW1357" s="84" t="s">
        <v>5404</v>
      </c>
      <c r="NOX1357" s="84">
        <v>454</v>
      </c>
      <c r="NOY1357" s="84" t="s">
        <v>3803</v>
      </c>
      <c r="NOZ1357" s="84">
        <v>1000000</v>
      </c>
      <c r="NPB1357" s="84">
        <f>NPA1357/NOZ1357</f>
        <v>0</v>
      </c>
      <c r="NPC1357" s="84">
        <f>NOZ1357-NPA1357</f>
        <v>1000000</v>
      </c>
      <c r="NPD1357" s="84">
        <v>2000000</v>
      </c>
      <c r="NPE1357" s="84">
        <v>0</v>
      </c>
      <c r="NPF1357" s="84">
        <f>NPE1357/NPD1357</f>
        <v>0</v>
      </c>
      <c r="NPG1357" s="84">
        <f>NPD1357-NPE1357</f>
        <v>2000000</v>
      </c>
      <c r="NPH1357" s="84">
        <f>NPD1357+NOZ1357</f>
        <v>3000000</v>
      </c>
      <c r="NPM1357" s="84" t="s">
        <v>5404</v>
      </c>
      <c r="NPN1357" s="84">
        <v>454</v>
      </c>
      <c r="NPO1357" s="84" t="s">
        <v>3803</v>
      </c>
      <c r="NPP1357" s="84">
        <v>1000000</v>
      </c>
      <c r="NPR1357" s="84">
        <f>NPQ1357/NPP1357</f>
        <v>0</v>
      </c>
      <c r="NPS1357" s="84">
        <f>NPP1357-NPQ1357</f>
        <v>1000000</v>
      </c>
      <c r="NPT1357" s="84">
        <v>2000000</v>
      </c>
      <c r="NPU1357" s="84">
        <v>0</v>
      </c>
      <c r="NPV1357" s="84">
        <f>NPU1357/NPT1357</f>
        <v>0</v>
      </c>
      <c r="NPW1357" s="84">
        <f>NPT1357-NPU1357</f>
        <v>2000000</v>
      </c>
      <c r="NPX1357" s="84">
        <f>NPT1357+NPP1357</f>
        <v>3000000</v>
      </c>
      <c r="NQC1357" s="84" t="s">
        <v>5404</v>
      </c>
      <c r="NQD1357" s="84">
        <v>454</v>
      </c>
      <c r="NQE1357" s="84" t="s">
        <v>3803</v>
      </c>
      <c r="NQF1357" s="84">
        <v>1000000</v>
      </c>
      <c r="NQH1357" s="84">
        <f>NQG1357/NQF1357</f>
        <v>0</v>
      </c>
      <c r="NQI1357" s="84">
        <f>NQF1357-NQG1357</f>
        <v>1000000</v>
      </c>
      <c r="NQJ1357" s="84">
        <v>2000000</v>
      </c>
      <c r="NQK1357" s="84">
        <v>0</v>
      </c>
      <c r="NQL1357" s="84">
        <f>NQK1357/NQJ1357</f>
        <v>0</v>
      </c>
      <c r="NQM1357" s="84">
        <f>NQJ1357-NQK1357</f>
        <v>2000000</v>
      </c>
      <c r="NQN1357" s="84">
        <f>NQJ1357+NQF1357</f>
        <v>3000000</v>
      </c>
      <c r="NQS1357" s="84" t="s">
        <v>5404</v>
      </c>
      <c r="NQT1357" s="84">
        <v>454</v>
      </c>
      <c r="NQU1357" s="84" t="s">
        <v>3803</v>
      </c>
      <c r="NQV1357" s="84">
        <v>1000000</v>
      </c>
      <c r="NQX1357" s="84">
        <f>NQW1357/NQV1357</f>
        <v>0</v>
      </c>
      <c r="NQY1357" s="84">
        <f>NQV1357-NQW1357</f>
        <v>1000000</v>
      </c>
      <c r="NQZ1357" s="84">
        <v>2000000</v>
      </c>
      <c r="NRA1357" s="84">
        <v>0</v>
      </c>
      <c r="NRB1357" s="84">
        <f>NRA1357/NQZ1357</f>
        <v>0</v>
      </c>
      <c r="NRC1357" s="84">
        <f>NQZ1357-NRA1357</f>
        <v>2000000</v>
      </c>
      <c r="NRD1357" s="84">
        <f>NQZ1357+NQV1357</f>
        <v>3000000</v>
      </c>
      <c r="NRI1357" s="84" t="s">
        <v>5404</v>
      </c>
      <c r="NRJ1357" s="84">
        <v>454</v>
      </c>
      <c r="NRK1357" s="84" t="s">
        <v>3803</v>
      </c>
      <c r="NRL1357" s="84">
        <v>1000000</v>
      </c>
      <c r="NRN1357" s="84">
        <f>NRM1357/NRL1357</f>
        <v>0</v>
      </c>
      <c r="NRO1357" s="84">
        <f>NRL1357-NRM1357</f>
        <v>1000000</v>
      </c>
      <c r="NRP1357" s="84">
        <v>2000000</v>
      </c>
      <c r="NRQ1357" s="84">
        <v>0</v>
      </c>
      <c r="NRR1357" s="84">
        <f>NRQ1357/NRP1357</f>
        <v>0</v>
      </c>
      <c r="NRS1357" s="84">
        <f>NRP1357-NRQ1357</f>
        <v>2000000</v>
      </c>
      <c r="NRT1357" s="84">
        <f>NRP1357+NRL1357</f>
        <v>3000000</v>
      </c>
      <c r="NRY1357" s="84" t="s">
        <v>5404</v>
      </c>
      <c r="NRZ1357" s="84">
        <v>454</v>
      </c>
      <c r="NSA1357" s="84" t="s">
        <v>3803</v>
      </c>
      <c r="NSB1357" s="84">
        <v>1000000</v>
      </c>
      <c r="NSD1357" s="84">
        <f>NSC1357/NSB1357</f>
        <v>0</v>
      </c>
      <c r="NSE1357" s="84">
        <f>NSB1357-NSC1357</f>
        <v>1000000</v>
      </c>
      <c r="NSF1357" s="84">
        <v>2000000</v>
      </c>
      <c r="NSG1357" s="84">
        <v>0</v>
      </c>
      <c r="NSH1357" s="84">
        <f>NSG1357/NSF1357</f>
        <v>0</v>
      </c>
      <c r="NSI1357" s="84">
        <f>NSF1357-NSG1357</f>
        <v>2000000</v>
      </c>
      <c r="NSJ1357" s="84">
        <f>NSF1357+NSB1357</f>
        <v>3000000</v>
      </c>
      <c r="NSO1357" s="84" t="s">
        <v>5404</v>
      </c>
      <c r="NSP1357" s="84">
        <v>454</v>
      </c>
      <c r="NSQ1357" s="84" t="s">
        <v>3803</v>
      </c>
      <c r="NSR1357" s="84">
        <v>1000000</v>
      </c>
      <c r="NST1357" s="84">
        <f>NSS1357/NSR1357</f>
        <v>0</v>
      </c>
      <c r="NSU1357" s="84">
        <f>NSR1357-NSS1357</f>
        <v>1000000</v>
      </c>
      <c r="NSV1357" s="84">
        <v>2000000</v>
      </c>
      <c r="NSW1357" s="84">
        <v>0</v>
      </c>
      <c r="NSX1357" s="84">
        <f>NSW1357/NSV1357</f>
        <v>0</v>
      </c>
      <c r="NSY1357" s="84">
        <f>NSV1357-NSW1357</f>
        <v>2000000</v>
      </c>
      <c r="NSZ1357" s="84">
        <f>NSV1357+NSR1357</f>
        <v>3000000</v>
      </c>
      <c r="NTE1357" s="84" t="s">
        <v>5404</v>
      </c>
      <c r="NTF1357" s="84">
        <v>454</v>
      </c>
      <c r="NTG1357" s="84" t="s">
        <v>3803</v>
      </c>
      <c r="NTH1357" s="84">
        <v>1000000</v>
      </c>
      <c r="NTJ1357" s="84">
        <f>NTI1357/NTH1357</f>
        <v>0</v>
      </c>
      <c r="NTK1357" s="84">
        <f>NTH1357-NTI1357</f>
        <v>1000000</v>
      </c>
      <c r="NTL1357" s="84">
        <v>2000000</v>
      </c>
      <c r="NTM1357" s="84">
        <v>0</v>
      </c>
      <c r="NTN1357" s="84">
        <f>NTM1357/NTL1357</f>
        <v>0</v>
      </c>
      <c r="NTO1357" s="84">
        <f>NTL1357-NTM1357</f>
        <v>2000000</v>
      </c>
      <c r="NTP1357" s="84">
        <f>NTL1357+NTH1357</f>
        <v>3000000</v>
      </c>
      <c r="NTU1357" s="84" t="s">
        <v>5404</v>
      </c>
      <c r="NTV1357" s="84">
        <v>454</v>
      </c>
      <c r="NTW1357" s="84" t="s">
        <v>3803</v>
      </c>
      <c r="NTX1357" s="84">
        <v>1000000</v>
      </c>
      <c r="NTZ1357" s="84">
        <f>NTY1357/NTX1357</f>
        <v>0</v>
      </c>
      <c r="NUA1357" s="84">
        <f>NTX1357-NTY1357</f>
        <v>1000000</v>
      </c>
      <c r="NUB1357" s="84">
        <v>2000000</v>
      </c>
      <c r="NUC1357" s="84">
        <v>0</v>
      </c>
      <c r="NUD1357" s="84">
        <f>NUC1357/NUB1357</f>
        <v>0</v>
      </c>
      <c r="NUE1357" s="84">
        <f>NUB1357-NUC1357</f>
        <v>2000000</v>
      </c>
      <c r="NUF1357" s="84">
        <f>NUB1357+NTX1357</f>
        <v>3000000</v>
      </c>
      <c r="NUK1357" s="84" t="s">
        <v>5404</v>
      </c>
      <c r="NUL1357" s="84">
        <v>454</v>
      </c>
      <c r="NUM1357" s="84" t="s">
        <v>3803</v>
      </c>
      <c r="NUN1357" s="84">
        <v>1000000</v>
      </c>
      <c r="NUP1357" s="84">
        <f>NUO1357/NUN1357</f>
        <v>0</v>
      </c>
      <c r="NUQ1357" s="84">
        <f>NUN1357-NUO1357</f>
        <v>1000000</v>
      </c>
      <c r="NUR1357" s="84">
        <v>2000000</v>
      </c>
      <c r="NUS1357" s="84">
        <v>0</v>
      </c>
      <c r="NUT1357" s="84">
        <f>NUS1357/NUR1357</f>
        <v>0</v>
      </c>
      <c r="NUU1357" s="84">
        <f>NUR1357-NUS1357</f>
        <v>2000000</v>
      </c>
      <c r="NUV1357" s="84">
        <f>NUR1357+NUN1357</f>
        <v>3000000</v>
      </c>
      <c r="NVA1357" s="84" t="s">
        <v>5404</v>
      </c>
      <c r="NVB1357" s="84">
        <v>454</v>
      </c>
      <c r="NVC1357" s="84" t="s">
        <v>3803</v>
      </c>
      <c r="NVD1357" s="84">
        <v>1000000</v>
      </c>
      <c r="NVF1357" s="84">
        <f>NVE1357/NVD1357</f>
        <v>0</v>
      </c>
      <c r="NVG1357" s="84">
        <f>NVD1357-NVE1357</f>
        <v>1000000</v>
      </c>
      <c r="NVH1357" s="84">
        <v>2000000</v>
      </c>
      <c r="NVI1357" s="84">
        <v>0</v>
      </c>
      <c r="NVJ1357" s="84">
        <f>NVI1357/NVH1357</f>
        <v>0</v>
      </c>
      <c r="NVK1357" s="84">
        <f>NVH1357-NVI1357</f>
        <v>2000000</v>
      </c>
      <c r="NVL1357" s="84">
        <f>NVH1357+NVD1357</f>
        <v>3000000</v>
      </c>
      <c r="NVQ1357" s="84" t="s">
        <v>5404</v>
      </c>
      <c r="NVR1357" s="84">
        <v>454</v>
      </c>
      <c r="NVS1357" s="84" t="s">
        <v>3803</v>
      </c>
      <c r="NVT1357" s="84">
        <v>1000000</v>
      </c>
      <c r="NVV1357" s="84">
        <f>NVU1357/NVT1357</f>
        <v>0</v>
      </c>
      <c r="NVW1357" s="84">
        <f>NVT1357-NVU1357</f>
        <v>1000000</v>
      </c>
      <c r="NVX1357" s="84">
        <v>2000000</v>
      </c>
      <c r="NVY1357" s="84">
        <v>0</v>
      </c>
      <c r="NVZ1357" s="84">
        <f>NVY1357/NVX1357</f>
        <v>0</v>
      </c>
      <c r="NWA1357" s="84">
        <f>NVX1357-NVY1357</f>
        <v>2000000</v>
      </c>
      <c r="NWB1357" s="84">
        <f>NVX1357+NVT1357</f>
        <v>3000000</v>
      </c>
      <c r="NWG1357" s="84" t="s">
        <v>5404</v>
      </c>
      <c r="NWH1357" s="84">
        <v>454</v>
      </c>
      <c r="NWI1357" s="84" t="s">
        <v>3803</v>
      </c>
      <c r="NWJ1357" s="84">
        <v>1000000</v>
      </c>
      <c r="NWL1357" s="84">
        <f>NWK1357/NWJ1357</f>
        <v>0</v>
      </c>
      <c r="NWM1357" s="84">
        <f>NWJ1357-NWK1357</f>
        <v>1000000</v>
      </c>
      <c r="NWN1357" s="84">
        <v>2000000</v>
      </c>
      <c r="NWO1357" s="84">
        <v>0</v>
      </c>
      <c r="NWP1357" s="84">
        <f>NWO1357/NWN1357</f>
        <v>0</v>
      </c>
      <c r="NWQ1357" s="84">
        <f>NWN1357-NWO1357</f>
        <v>2000000</v>
      </c>
      <c r="NWR1357" s="84">
        <f>NWN1357+NWJ1357</f>
        <v>3000000</v>
      </c>
      <c r="NWW1357" s="84" t="s">
        <v>5404</v>
      </c>
      <c r="NWX1357" s="84">
        <v>454</v>
      </c>
      <c r="NWY1357" s="84" t="s">
        <v>3803</v>
      </c>
      <c r="NWZ1357" s="84">
        <v>1000000</v>
      </c>
      <c r="NXB1357" s="84">
        <f>NXA1357/NWZ1357</f>
        <v>0</v>
      </c>
      <c r="NXC1357" s="84">
        <f>NWZ1357-NXA1357</f>
        <v>1000000</v>
      </c>
      <c r="NXD1357" s="84">
        <v>2000000</v>
      </c>
      <c r="NXE1357" s="84">
        <v>0</v>
      </c>
      <c r="NXF1357" s="84">
        <f>NXE1357/NXD1357</f>
        <v>0</v>
      </c>
      <c r="NXG1357" s="84">
        <f>NXD1357-NXE1357</f>
        <v>2000000</v>
      </c>
      <c r="NXH1357" s="84">
        <f>NXD1357+NWZ1357</f>
        <v>3000000</v>
      </c>
      <c r="NXM1357" s="84" t="s">
        <v>5404</v>
      </c>
      <c r="NXN1357" s="84">
        <v>454</v>
      </c>
      <c r="NXO1357" s="84" t="s">
        <v>3803</v>
      </c>
      <c r="NXP1357" s="84">
        <v>1000000</v>
      </c>
      <c r="NXR1357" s="84">
        <f>NXQ1357/NXP1357</f>
        <v>0</v>
      </c>
      <c r="NXS1357" s="84">
        <f>NXP1357-NXQ1357</f>
        <v>1000000</v>
      </c>
      <c r="NXT1357" s="84">
        <v>2000000</v>
      </c>
      <c r="NXU1357" s="84">
        <v>0</v>
      </c>
      <c r="NXV1357" s="84">
        <f>NXU1357/NXT1357</f>
        <v>0</v>
      </c>
      <c r="NXW1357" s="84">
        <f>NXT1357-NXU1357</f>
        <v>2000000</v>
      </c>
      <c r="NXX1357" s="84">
        <f>NXT1357+NXP1357</f>
        <v>3000000</v>
      </c>
      <c r="NYC1357" s="84" t="s">
        <v>5404</v>
      </c>
      <c r="NYD1357" s="84">
        <v>454</v>
      </c>
      <c r="NYE1357" s="84" t="s">
        <v>3803</v>
      </c>
      <c r="NYF1357" s="84">
        <v>1000000</v>
      </c>
      <c r="NYH1357" s="84">
        <f>NYG1357/NYF1357</f>
        <v>0</v>
      </c>
      <c r="NYI1357" s="84">
        <f>NYF1357-NYG1357</f>
        <v>1000000</v>
      </c>
      <c r="NYJ1357" s="84">
        <v>2000000</v>
      </c>
      <c r="NYK1357" s="84">
        <v>0</v>
      </c>
      <c r="NYL1357" s="84">
        <f>NYK1357/NYJ1357</f>
        <v>0</v>
      </c>
      <c r="NYM1357" s="84">
        <f>NYJ1357-NYK1357</f>
        <v>2000000</v>
      </c>
      <c r="NYN1357" s="84">
        <f>NYJ1357+NYF1357</f>
        <v>3000000</v>
      </c>
      <c r="NYS1357" s="84" t="s">
        <v>5404</v>
      </c>
      <c r="NYT1357" s="84">
        <v>454</v>
      </c>
      <c r="NYU1357" s="84" t="s">
        <v>3803</v>
      </c>
      <c r="NYV1357" s="84">
        <v>1000000</v>
      </c>
      <c r="NYX1357" s="84">
        <f>NYW1357/NYV1357</f>
        <v>0</v>
      </c>
      <c r="NYY1357" s="84">
        <f>NYV1357-NYW1357</f>
        <v>1000000</v>
      </c>
      <c r="NYZ1357" s="84">
        <v>2000000</v>
      </c>
      <c r="NZA1357" s="84">
        <v>0</v>
      </c>
      <c r="NZB1357" s="84">
        <f>NZA1357/NYZ1357</f>
        <v>0</v>
      </c>
      <c r="NZC1357" s="84">
        <f>NYZ1357-NZA1357</f>
        <v>2000000</v>
      </c>
      <c r="NZD1357" s="84">
        <f>NYZ1357+NYV1357</f>
        <v>3000000</v>
      </c>
      <c r="NZI1357" s="84" t="s">
        <v>5404</v>
      </c>
      <c r="NZJ1357" s="84">
        <v>454</v>
      </c>
      <c r="NZK1357" s="84" t="s">
        <v>3803</v>
      </c>
      <c r="NZL1357" s="84">
        <v>1000000</v>
      </c>
      <c r="NZN1357" s="84">
        <f>NZM1357/NZL1357</f>
        <v>0</v>
      </c>
      <c r="NZO1357" s="84">
        <f>NZL1357-NZM1357</f>
        <v>1000000</v>
      </c>
      <c r="NZP1357" s="84">
        <v>2000000</v>
      </c>
      <c r="NZQ1357" s="84">
        <v>0</v>
      </c>
      <c r="NZR1357" s="84">
        <f>NZQ1357/NZP1357</f>
        <v>0</v>
      </c>
      <c r="NZS1357" s="84">
        <f>NZP1357-NZQ1357</f>
        <v>2000000</v>
      </c>
      <c r="NZT1357" s="84">
        <f>NZP1357+NZL1357</f>
        <v>3000000</v>
      </c>
      <c r="NZY1357" s="84" t="s">
        <v>5404</v>
      </c>
      <c r="NZZ1357" s="84">
        <v>454</v>
      </c>
      <c r="OAA1357" s="84" t="s">
        <v>3803</v>
      </c>
      <c r="OAB1357" s="84">
        <v>1000000</v>
      </c>
      <c r="OAD1357" s="84">
        <f>OAC1357/OAB1357</f>
        <v>0</v>
      </c>
      <c r="OAE1357" s="84">
        <f>OAB1357-OAC1357</f>
        <v>1000000</v>
      </c>
      <c r="OAF1357" s="84">
        <v>2000000</v>
      </c>
      <c r="OAG1357" s="84">
        <v>0</v>
      </c>
      <c r="OAH1357" s="84">
        <f>OAG1357/OAF1357</f>
        <v>0</v>
      </c>
      <c r="OAI1357" s="84">
        <f>OAF1357-OAG1357</f>
        <v>2000000</v>
      </c>
      <c r="OAJ1357" s="84">
        <f>OAF1357+OAB1357</f>
        <v>3000000</v>
      </c>
      <c r="OAO1357" s="84" t="s">
        <v>5404</v>
      </c>
      <c r="OAP1357" s="84">
        <v>454</v>
      </c>
      <c r="OAQ1357" s="84" t="s">
        <v>3803</v>
      </c>
      <c r="OAR1357" s="84">
        <v>1000000</v>
      </c>
      <c r="OAT1357" s="84">
        <f>OAS1357/OAR1357</f>
        <v>0</v>
      </c>
      <c r="OAU1357" s="84">
        <f>OAR1357-OAS1357</f>
        <v>1000000</v>
      </c>
      <c r="OAV1357" s="84">
        <v>2000000</v>
      </c>
      <c r="OAW1357" s="84">
        <v>0</v>
      </c>
      <c r="OAX1357" s="84">
        <f>OAW1357/OAV1357</f>
        <v>0</v>
      </c>
      <c r="OAY1357" s="84">
        <f>OAV1357-OAW1357</f>
        <v>2000000</v>
      </c>
      <c r="OAZ1357" s="84">
        <f>OAV1357+OAR1357</f>
        <v>3000000</v>
      </c>
      <c r="OBE1357" s="84" t="s">
        <v>5404</v>
      </c>
      <c r="OBF1357" s="84">
        <v>454</v>
      </c>
      <c r="OBG1357" s="84" t="s">
        <v>3803</v>
      </c>
      <c r="OBH1357" s="84">
        <v>1000000</v>
      </c>
      <c r="OBJ1357" s="84">
        <f>OBI1357/OBH1357</f>
        <v>0</v>
      </c>
      <c r="OBK1357" s="84">
        <f>OBH1357-OBI1357</f>
        <v>1000000</v>
      </c>
      <c r="OBL1357" s="84">
        <v>2000000</v>
      </c>
      <c r="OBM1357" s="84">
        <v>0</v>
      </c>
      <c r="OBN1357" s="84">
        <f>OBM1357/OBL1357</f>
        <v>0</v>
      </c>
      <c r="OBO1357" s="84">
        <f>OBL1357-OBM1357</f>
        <v>2000000</v>
      </c>
      <c r="OBP1357" s="84">
        <f>OBL1357+OBH1357</f>
        <v>3000000</v>
      </c>
      <c r="OBU1357" s="84" t="s">
        <v>5404</v>
      </c>
      <c r="OBV1357" s="84">
        <v>454</v>
      </c>
      <c r="OBW1357" s="84" t="s">
        <v>3803</v>
      </c>
      <c r="OBX1357" s="84">
        <v>1000000</v>
      </c>
      <c r="OBZ1357" s="84">
        <f>OBY1357/OBX1357</f>
        <v>0</v>
      </c>
      <c r="OCA1357" s="84">
        <f>OBX1357-OBY1357</f>
        <v>1000000</v>
      </c>
      <c r="OCB1357" s="84">
        <v>2000000</v>
      </c>
      <c r="OCC1357" s="84">
        <v>0</v>
      </c>
      <c r="OCD1357" s="84">
        <f>OCC1357/OCB1357</f>
        <v>0</v>
      </c>
      <c r="OCE1357" s="84">
        <f>OCB1357-OCC1357</f>
        <v>2000000</v>
      </c>
      <c r="OCF1357" s="84">
        <f>OCB1357+OBX1357</f>
        <v>3000000</v>
      </c>
      <c r="OCK1357" s="84" t="s">
        <v>5404</v>
      </c>
      <c r="OCL1357" s="84">
        <v>454</v>
      </c>
      <c r="OCM1357" s="84" t="s">
        <v>3803</v>
      </c>
      <c r="OCN1357" s="84">
        <v>1000000</v>
      </c>
      <c r="OCP1357" s="84">
        <f>OCO1357/OCN1357</f>
        <v>0</v>
      </c>
      <c r="OCQ1357" s="84">
        <f>OCN1357-OCO1357</f>
        <v>1000000</v>
      </c>
      <c r="OCR1357" s="84">
        <v>2000000</v>
      </c>
      <c r="OCS1357" s="84">
        <v>0</v>
      </c>
      <c r="OCT1357" s="84">
        <f>OCS1357/OCR1357</f>
        <v>0</v>
      </c>
      <c r="OCU1357" s="84">
        <f>OCR1357-OCS1357</f>
        <v>2000000</v>
      </c>
      <c r="OCV1357" s="84">
        <f>OCR1357+OCN1357</f>
        <v>3000000</v>
      </c>
      <c r="ODA1357" s="84" t="s">
        <v>5404</v>
      </c>
      <c r="ODB1357" s="84">
        <v>454</v>
      </c>
      <c r="ODC1357" s="84" t="s">
        <v>3803</v>
      </c>
      <c r="ODD1357" s="84">
        <v>1000000</v>
      </c>
      <c r="ODF1357" s="84">
        <f>ODE1357/ODD1357</f>
        <v>0</v>
      </c>
      <c r="ODG1357" s="84">
        <f>ODD1357-ODE1357</f>
        <v>1000000</v>
      </c>
      <c r="ODH1357" s="84">
        <v>2000000</v>
      </c>
      <c r="ODI1357" s="84">
        <v>0</v>
      </c>
      <c r="ODJ1357" s="84">
        <f>ODI1357/ODH1357</f>
        <v>0</v>
      </c>
      <c r="ODK1357" s="84">
        <f>ODH1357-ODI1357</f>
        <v>2000000</v>
      </c>
      <c r="ODL1357" s="84">
        <f>ODH1357+ODD1357</f>
        <v>3000000</v>
      </c>
      <c r="ODQ1357" s="84" t="s">
        <v>5404</v>
      </c>
      <c r="ODR1357" s="84">
        <v>454</v>
      </c>
      <c r="ODS1357" s="84" t="s">
        <v>3803</v>
      </c>
      <c r="ODT1357" s="84">
        <v>1000000</v>
      </c>
      <c r="ODV1357" s="84">
        <f>ODU1357/ODT1357</f>
        <v>0</v>
      </c>
      <c r="ODW1357" s="84">
        <f>ODT1357-ODU1357</f>
        <v>1000000</v>
      </c>
      <c r="ODX1357" s="84">
        <v>2000000</v>
      </c>
      <c r="ODY1357" s="84">
        <v>0</v>
      </c>
      <c r="ODZ1357" s="84">
        <f>ODY1357/ODX1357</f>
        <v>0</v>
      </c>
      <c r="OEA1357" s="84">
        <f>ODX1357-ODY1357</f>
        <v>2000000</v>
      </c>
      <c r="OEB1357" s="84">
        <f>ODX1357+ODT1357</f>
        <v>3000000</v>
      </c>
      <c r="OEG1357" s="84" t="s">
        <v>5404</v>
      </c>
      <c r="OEH1357" s="84">
        <v>454</v>
      </c>
      <c r="OEI1357" s="84" t="s">
        <v>3803</v>
      </c>
      <c r="OEJ1357" s="84">
        <v>1000000</v>
      </c>
      <c r="OEL1357" s="84">
        <f>OEK1357/OEJ1357</f>
        <v>0</v>
      </c>
      <c r="OEM1357" s="84">
        <f>OEJ1357-OEK1357</f>
        <v>1000000</v>
      </c>
      <c r="OEN1357" s="84">
        <v>2000000</v>
      </c>
      <c r="OEO1357" s="84">
        <v>0</v>
      </c>
      <c r="OEP1357" s="84">
        <f>OEO1357/OEN1357</f>
        <v>0</v>
      </c>
      <c r="OEQ1357" s="84">
        <f>OEN1357-OEO1357</f>
        <v>2000000</v>
      </c>
      <c r="OER1357" s="84">
        <f>OEN1357+OEJ1357</f>
        <v>3000000</v>
      </c>
      <c r="OEW1357" s="84" t="s">
        <v>5404</v>
      </c>
      <c r="OEX1357" s="84">
        <v>454</v>
      </c>
      <c r="OEY1357" s="84" t="s">
        <v>3803</v>
      </c>
      <c r="OEZ1357" s="84">
        <v>1000000</v>
      </c>
      <c r="OFB1357" s="84">
        <f>OFA1357/OEZ1357</f>
        <v>0</v>
      </c>
      <c r="OFC1357" s="84">
        <f>OEZ1357-OFA1357</f>
        <v>1000000</v>
      </c>
      <c r="OFD1357" s="84">
        <v>2000000</v>
      </c>
      <c r="OFE1357" s="84">
        <v>0</v>
      </c>
      <c r="OFF1357" s="84">
        <f>OFE1357/OFD1357</f>
        <v>0</v>
      </c>
      <c r="OFG1357" s="84">
        <f>OFD1357-OFE1357</f>
        <v>2000000</v>
      </c>
      <c r="OFH1357" s="84">
        <f>OFD1357+OEZ1357</f>
        <v>3000000</v>
      </c>
      <c r="OFM1357" s="84" t="s">
        <v>5404</v>
      </c>
      <c r="OFN1357" s="84">
        <v>454</v>
      </c>
      <c r="OFO1357" s="84" t="s">
        <v>3803</v>
      </c>
      <c r="OFP1357" s="84">
        <v>1000000</v>
      </c>
      <c r="OFR1357" s="84">
        <f>OFQ1357/OFP1357</f>
        <v>0</v>
      </c>
      <c r="OFS1357" s="84">
        <f>OFP1357-OFQ1357</f>
        <v>1000000</v>
      </c>
      <c r="OFT1357" s="84">
        <v>2000000</v>
      </c>
      <c r="OFU1357" s="84">
        <v>0</v>
      </c>
      <c r="OFV1357" s="84">
        <f>OFU1357/OFT1357</f>
        <v>0</v>
      </c>
      <c r="OFW1357" s="84">
        <f>OFT1357-OFU1357</f>
        <v>2000000</v>
      </c>
      <c r="OFX1357" s="84">
        <f>OFT1357+OFP1357</f>
        <v>3000000</v>
      </c>
      <c r="OGC1357" s="84" t="s">
        <v>5404</v>
      </c>
      <c r="OGD1357" s="84">
        <v>454</v>
      </c>
      <c r="OGE1357" s="84" t="s">
        <v>3803</v>
      </c>
      <c r="OGF1357" s="84">
        <v>1000000</v>
      </c>
      <c r="OGH1357" s="84">
        <f>OGG1357/OGF1357</f>
        <v>0</v>
      </c>
      <c r="OGI1357" s="84">
        <f>OGF1357-OGG1357</f>
        <v>1000000</v>
      </c>
      <c r="OGJ1357" s="84">
        <v>2000000</v>
      </c>
      <c r="OGK1357" s="84">
        <v>0</v>
      </c>
      <c r="OGL1357" s="84">
        <f>OGK1357/OGJ1357</f>
        <v>0</v>
      </c>
      <c r="OGM1357" s="84">
        <f>OGJ1357-OGK1357</f>
        <v>2000000</v>
      </c>
      <c r="OGN1357" s="84">
        <f>OGJ1357+OGF1357</f>
        <v>3000000</v>
      </c>
      <c r="OGS1357" s="84" t="s">
        <v>5404</v>
      </c>
      <c r="OGT1357" s="84">
        <v>454</v>
      </c>
      <c r="OGU1357" s="84" t="s">
        <v>3803</v>
      </c>
      <c r="OGV1357" s="84">
        <v>1000000</v>
      </c>
      <c r="OGX1357" s="84">
        <f>OGW1357/OGV1357</f>
        <v>0</v>
      </c>
      <c r="OGY1357" s="84">
        <f>OGV1357-OGW1357</f>
        <v>1000000</v>
      </c>
      <c r="OGZ1357" s="84">
        <v>2000000</v>
      </c>
      <c r="OHA1357" s="84">
        <v>0</v>
      </c>
      <c r="OHB1357" s="84">
        <f>OHA1357/OGZ1357</f>
        <v>0</v>
      </c>
      <c r="OHC1357" s="84">
        <f>OGZ1357-OHA1357</f>
        <v>2000000</v>
      </c>
      <c r="OHD1357" s="84">
        <f>OGZ1357+OGV1357</f>
        <v>3000000</v>
      </c>
      <c r="OHI1357" s="84" t="s">
        <v>5404</v>
      </c>
      <c r="OHJ1357" s="84">
        <v>454</v>
      </c>
      <c r="OHK1357" s="84" t="s">
        <v>3803</v>
      </c>
      <c r="OHL1357" s="84">
        <v>1000000</v>
      </c>
      <c r="OHN1357" s="84">
        <f>OHM1357/OHL1357</f>
        <v>0</v>
      </c>
      <c r="OHO1357" s="84">
        <f>OHL1357-OHM1357</f>
        <v>1000000</v>
      </c>
      <c r="OHP1357" s="84">
        <v>2000000</v>
      </c>
      <c r="OHQ1357" s="84">
        <v>0</v>
      </c>
      <c r="OHR1357" s="84">
        <f>OHQ1357/OHP1357</f>
        <v>0</v>
      </c>
      <c r="OHS1357" s="84">
        <f>OHP1357-OHQ1357</f>
        <v>2000000</v>
      </c>
      <c r="OHT1357" s="84">
        <f>OHP1357+OHL1357</f>
        <v>3000000</v>
      </c>
      <c r="OHY1357" s="84" t="s">
        <v>5404</v>
      </c>
      <c r="OHZ1357" s="84">
        <v>454</v>
      </c>
      <c r="OIA1357" s="84" t="s">
        <v>3803</v>
      </c>
      <c r="OIB1357" s="84">
        <v>1000000</v>
      </c>
      <c r="OID1357" s="84">
        <f>OIC1357/OIB1357</f>
        <v>0</v>
      </c>
      <c r="OIE1357" s="84">
        <f>OIB1357-OIC1357</f>
        <v>1000000</v>
      </c>
      <c r="OIF1357" s="84">
        <v>2000000</v>
      </c>
      <c r="OIG1357" s="84">
        <v>0</v>
      </c>
      <c r="OIH1357" s="84">
        <f>OIG1357/OIF1357</f>
        <v>0</v>
      </c>
      <c r="OII1357" s="84">
        <f>OIF1357-OIG1357</f>
        <v>2000000</v>
      </c>
      <c r="OIJ1357" s="84">
        <f>OIF1357+OIB1357</f>
        <v>3000000</v>
      </c>
      <c r="OIO1357" s="84" t="s">
        <v>5404</v>
      </c>
      <c r="OIP1357" s="84">
        <v>454</v>
      </c>
      <c r="OIQ1357" s="84" t="s">
        <v>3803</v>
      </c>
      <c r="OIR1357" s="84">
        <v>1000000</v>
      </c>
      <c r="OIT1357" s="84">
        <f>OIS1357/OIR1357</f>
        <v>0</v>
      </c>
      <c r="OIU1357" s="84">
        <f>OIR1357-OIS1357</f>
        <v>1000000</v>
      </c>
      <c r="OIV1357" s="84">
        <v>2000000</v>
      </c>
      <c r="OIW1357" s="84">
        <v>0</v>
      </c>
      <c r="OIX1357" s="84">
        <f>OIW1357/OIV1357</f>
        <v>0</v>
      </c>
      <c r="OIY1357" s="84">
        <f>OIV1357-OIW1357</f>
        <v>2000000</v>
      </c>
      <c r="OIZ1357" s="84">
        <f>OIV1357+OIR1357</f>
        <v>3000000</v>
      </c>
      <c r="OJE1357" s="84" t="s">
        <v>5404</v>
      </c>
      <c r="OJF1357" s="84">
        <v>454</v>
      </c>
      <c r="OJG1357" s="84" t="s">
        <v>3803</v>
      </c>
      <c r="OJH1357" s="84">
        <v>1000000</v>
      </c>
      <c r="OJJ1357" s="84">
        <f>OJI1357/OJH1357</f>
        <v>0</v>
      </c>
      <c r="OJK1357" s="84">
        <f>OJH1357-OJI1357</f>
        <v>1000000</v>
      </c>
      <c r="OJL1357" s="84">
        <v>2000000</v>
      </c>
      <c r="OJM1357" s="84">
        <v>0</v>
      </c>
      <c r="OJN1357" s="84">
        <f>OJM1357/OJL1357</f>
        <v>0</v>
      </c>
      <c r="OJO1357" s="84">
        <f>OJL1357-OJM1357</f>
        <v>2000000</v>
      </c>
      <c r="OJP1357" s="84">
        <f>OJL1357+OJH1357</f>
        <v>3000000</v>
      </c>
      <c r="OJU1357" s="84" t="s">
        <v>5404</v>
      </c>
      <c r="OJV1357" s="84">
        <v>454</v>
      </c>
      <c r="OJW1357" s="84" t="s">
        <v>3803</v>
      </c>
      <c r="OJX1357" s="84">
        <v>1000000</v>
      </c>
      <c r="OJZ1357" s="84">
        <f>OJY1357/OJX1357</f>
        <v>0</v>
      </c>
      <c r="OKA1357" s="84">
        <f>OJX1357-OJY1357</f>
        <v>1000000</v>
      </c>
      <c r="OKB1357" s="84">
        <v>2000000</v>
      </c>
      <c r="OKC1357" s="84">
        <v>0</v>
      </c>
      <c r="OKD1357" s="84">
        <f>OKC1357/OKB1357</f>
        <v>0</v>
      </c>
      <c r="OKE1357" s="84">
        <f>OKB1357-OKC1357</f>
        <v>2000000</v>
      </c>
      <c r="OKF1357" s="84">
        <f>OKB1357+OJX1357</f>
        <v>3000000</v>
      </c>
      <c r="OKK1357" s="84" t="s">
        <v>5404</v>
      </c>
      <c r="OKL1357" s="84">
        <v>454</v>
      </c>
      <c r="OKM1357" s="84" t="s">
        <v>3803</v>
      </c>
      <c r="OKN1357" s="84">
        <v>1000000</v>
      </c>
      <c r="OKP1357" s="84">
        <f>OKO1357/OKN1357</f>
        <v>0</v>
      </c>
      <c r="OKQ1357" s="84">
        <f>OKN1357-OKO1357</f>
        <v>1000000</v>
      </c>
      <c r="OKR1357" s="84">
        <v>2000000</v>
      </c>
      <c r="OKS1357" s="84">
        <v>0</v>
      </c>
      <c r="OKT1357" s="84">
        <f>OKS1357/OKR1357</f>
        <v>0</v>
      </c>
      <c r="OKU1357" s="84">
        <f>OKR1357-OKS1357</f>
        <v>2000000</v>
      </c>
      <c r="OKV1357" s="84">
        <f>OKR1357+OKN1357</f>
        <v>3000000</v>
      </c>
      <c r="OLA1357" s="84" t="s">
        <v>5404</v>
      </c>
      <c r="OLB1357" s="84">
        <v>454</v>
      </c>
      <c r="OLC1357" s="84" t="s">
        <v>3803</v>
      </c>
      <c r="OLD1357" s="84">
        <v>1000000</v>
      </c>
      <c r="OLF1357" s="84">
        <f>OLE1357/OLD1357</f>
        <v>0</v>
      </c>
      <c r="OLG1357" s="84">
        <f>OLD1357-OLE1357</f>
        <v>1000000</v>
      </c>
      <c r="OLH1357" s="84">
        <v>2000000</v>
      </c>
      <c r="OLI1357" s="84">
        <v>0</v>
      </c>
      <c r="OLJ1357" s="84">
        <f>OLI1357/OLH1357</f>
        <v>0</v>
      </c>
      <c r="OLK1357" s="84">
        <f>OLH1357-OLI1357</f>
        <v>2000000</v>
      </c>
      <c r="OLL1357" s="84">
        <f>OLH1357+OLD1357</f>
        <v>3000000</v>
      </c>
      <c r="OLQ1357" s="84" t="s">
        <v>5404</v>
      </c>
      <c r="OLR1357" s="84">
        <v>454</v>
      </c>
      <c r="OLS1357" s="84" t="s">
        <v>3803</v>
      </c>
      <c r="OLT1357" s="84">
        <v>1000000</v>
      </c>
      <c r="OLV1357" s="84">
        <f>OLU1357/OLT1357</f>
        <v>0</v>
      </c>
      <c r="OLW1357" s="84">
        <f>OLT1357-OLU1357</f>
        <v>1000000</v>
      </c>
      <c r="OLX1357" s="84">
        <v>2000000</v>
      </c>
      <c r="OLY1357" s="84">
        <v>0</v>
      </c>
      <c r="OLZ1357" s="84">
        <f>OLY1357/OLX1357</f>
        <v>0</v>
      </c>
      <c r="OMA1357" s="84">
        <f>OLX1357-OLY1357</f>
        <v>2000000</v>
      </c>
      <c r="OMB1357" s="84">
        <f>OLX1357+OLT1357</f>
        <v>3000000</v>
      </c>
      <c r="OMG1357" s="84" t="s">
        <v>5404</v>
      </c>
      <c r="OMH1357" s="84">
        <v>454</v>
      </c>
      <c r="OMI1357" s="84" t="s">
        <v>3803</v>
      </c>
      <c r="OMJ1357" s="84">
        <v>1000000</v>
      </c>
      <c r="OML1357" s="84">
        <f>OMK1357/OMJ1357</f>
        <v>0</v>
      </c>
      <c r="OMM1357" s="84">
        <f>OMJ1357-OMK1357</f>
        <v>1000000</v>
      </c>
      <c r="OMN1357" s="84">
        <v>2000000</v>
      </c>
      <c r="OMO1357" s="84">
        <v>0</v>
      </c>
      <c r="OMP1357" s="84">
        <f>OMO1357/OMN1357</f>
        <v>0</v>
      </c>
      <c r="OMQ1357" s="84">
        <f>OMN1357-OMO1357</f>
        <v>2000000</v>
      </c>
      <c r="OMR1357" s="84">
        <f>OMN1357+OMJ1357</f>
        <v>3000000</v>
      </c>
      <c r="OMW1357" s="84" t="s">
        <v>5404</v>
      </c>
      <c r="OMX1357" s="84">
        <v>454</v>
      </c>
      <c r="OMY1357" s="84" t="s">
        <v>3803</v>
      </c>
      <c r="OMZ1357" s="84">
        <v>1000000</v>
      </c>
      <c r="ONB1357" s="84">
        <f>ONA1357/OMZ1357</f>
        <v>0</v>
      </c>
      <c r="ONC1357" s="84">
        <f>OMZ1357-ONA1357</f>
        <v>1000000</v>
      </c>
      <c r="OND1357" s="84">
        <v>2000000</v>
      </c>
      <c r="ONE1357" s="84">
        <v>0</v>
      </c>
      <c r="ONF1357" s="84">
        <f>ONE1357/OND1357</f>
        <v>0</v>
      </c>
      <c r="ONG1357" s="84">
        <f>OND1357-ONE1357</f>
        <v>2000000</v>
      </c>
      <c r="ONH1357" s="84">
        <f>OND1357+OMZ1357</f>
        <v>3000000</v>
      </c>
      <c r="ONM1357" s="84" t="s">
        <v>5404</v>
      </c>
      <c r="ONN1357" s="84">
        <v>454</v>
      </c>
      <c r="ONO1357" s="84" t="s">
        <v>3803</v>
      </c>
      <c r="ONP1357" s="84">
        <v>1000000</v>
      </c>
      <c r="ONR1357" s="84">
        <f>ONQ1357/ONP1357</f>
        <v>0</v>
      </c>
      <c r="ONS1357" s="84">
        <f>ONP1357-ONQ1357</f>
        <v>1000000</v>
      </c>
      <c r="ONT1357" s="84">
        <v>2000000</v>
      </c>
      <c r="ONU1357" s="84">
        <v>0</v>
      </c>
      <c r="ONV1357" s="84">
        <f>ONU1357/ONT1357</f>
        <v>0</v>
      </c>
      <c r="ONW1357" s="84">
        <f>ONT1357-ONU1357</f>
        <v>2000000</v>
      </c>
      <c r="ONX1357" s="84">
        <f>ONT1357+ONP1357</f>
        <v>3000000</v>
      </c>
      <c r="OOC1357" s="84" t="s">
        <v>5404</v>
      </c>
      <c r="OOD1357" s="84">
        <v>454</v>
      </c>
      <c r="OOE1357" s="84" t="s">
        <v>3803</v>
      </c>
      <c r="OOF1357" s="84">
        <v>1000000</v>
      </c>
      <c r="OOH1357" s="84">
        <f>OOG1357/OOF1357</f>
        <v>0</v>
      </c>
      <c r="OOI1357" s="84">
        <f>OOF1357-OOG1357</f>
        <v>1000000</v>
      </c>
      <c r="OOJ1357" s="84">
        <v>2000000</v>
      </c>
      <c r="OOK1357" s="84">
        <v>0</v>
      </c>
      <c r="OOL1357" s="84">
        <f>OOK1357/OOJ1357</f>
        <v>0</v>
      </c>
      <c r="OOM1357" s="84">
        <f>OOJ1357-OOK1357</f>
        <v>2000000</v>
      </c>
      <c r="OON1357" s="84">
        <f>OOJ1357+OOF1357</f>
        <v>3000000</v>
      </c>
      <c r="OOS1357" s="84" t="s">
        <v>5404</v>
      </c>
      <c r="OOT1357" s="84">
        <v>454</v>
      </c>
      <c r="OOU1357" s="84" t="s">
        <v>3803</v>
      </c>
      <c r="OOV1357" s="84">
        <v>1000000</v>
      </c>
      <c r="OOX1357" s="84">
        <f>OOW1357/OOV1357</f>
        <v>0</v>
      </c>
      <c r="OOY1357" s="84">
        <f>OOV1357-OOW1357</f>
        <v>1000000</v>
      </c>
      <c r="OOZ1357" s="84">
        <v>2000000</v>
      </c>
      <c r="OPA1357" s="84">
        <v>0</v>
      </c>
      <c r="OPB1357" s="84">
        <f>OPA1357/OOZ1357</f>
        <v>0</v>
      </c>
      <c r="OPC1357" s="84">
        <f>OOZ1357-OPA1357</f>
        <v>2000000</v>
      </c>
      <c r="OPD1357" s="84">
        <f>OOZ1357+OOV1357</f>
        <v>3000000</v>
      </c>
      <c r="OPI1357" s="84" t="s">
        <v>5404</v>
      </c>
      <c r="OPJ1357" s="84">
        <v>454</v>
      </c>
      <c r="OPK1357" s="84" t="s">
        <v>3803</v>
      </c>
      <c r="OPL1357" s="84">
        <v>1000000</v>
      </c>
      <c r="OPN1357" s="84">
        <f>OPM1357/OPL1357</f>
        <v>0</v>
      </c>
      <c r="OPO1357" s="84">
        <f>OPL1357-OPM1357</f>
        <v>1000000</v>
      </c>
      <c r="OPP1357" s="84">
        <v>2000000</v>
      </c>
      <c r="OPQ1357" s="84">
        <v>0</v>
      </c>
      <c r="OPR1357" s="84">
        <f>OPQ1357/OPP1357</f>
        <v>0</v>
      </c>
      <c r="OPS1357" s="84">
        <f>OPP1357-OPQ1357</f>
        <v>2000000</v>
      </c>
      <c r="OPT1357" s="84">
        <f>OPP1357+OPL1357</f>
        <v>3000000</v>
      </c>
      <c r="OPY1357" s="84" t="s">
        <v>5404</v>
      </c>
      <c r="OPZ1357" s="84">
        <v>454</v>
      </c>
      <c r="OQA1357" s="84" t="s">
        <v>3803</v>
      </c>
      <c r="OQB1357" s="84">
        <v>1000000</v>
      </c>
      <c r="OQD1357" s="84">
        <f>OQC1357/OQB1357</f>
        <v>0</v>
      </c>
      <c r="OQE1357" s="84">
        <f>OQB1357-OQC1357</f>
        <v>1000000</v>
      </c>
      <c r="OQF1357" s="84">
        <v>2000000</v>
      </c>
      <c r="OQG1357" s="84">
        <v>0</v>
      </c>
      <c r="OQH1357" s="84">
        <f>OQG1357/OQF1357</f>
        <v>0</v>
      </c>
      <c r="OQI1357" s="84">
        <f>OQF1357-OQG1357</f>
        <v>2000000</v>
      </c>
      <c r="OQJ1357" s="84">
        <f>OQF1357+OQB1357</f>
        <v>3000000</v>
      </c>
      <c r="OQO1357" s="84" t="s">
        <v>5404</v>
      </c>
      <c r="OQP1357" s="84">
        <v>454</v>
      </c>
      <c r="OQQ1357" s="84" t="s">
        <v>3803</v>
      </c>
      <c r="OQR1357" s="84">
        <v>1000000</v>
      </c>
      <c r="OQT1357" s="84">
        <f>OQS1357/OQR1357</f>
        <v>0</v>
      </c>
      <c r="OQU1357" s="84">
        <f>OQR1357-OQS1357</f>
        <v>1000000</v>
      </c>
      <c r="OQV1357" s="84">
        <v>2000000</v>
      </c>
      <c r="OQW1357" s="84">
        <v>0</v>
      </c>
      <c r="OQX1357" s="84">
        <f>OQW1357/OQV1357</f>
        <v>0</v>
      </c>
      <c r="OQY1357" s="84">
        <f>OQV1357-OQW1357</f>
        <v>2000000</v>
      </c>
      <c r="OQZ1357" s="84">
        <f>OQV1357+OQR1357</f>
        <v>3000000</v>
      </c>
      <c r="ORE1357" s="84" t="s">
        <v>5404</v>
      </c>
      <c r="ORF1357" s="84">
        <v>454</v>
      </c>
      <c r="ORG1357" s="84" t="s">
        <v>3803</v>
      </c>
      <c r="ORH1357" s="84">
        <v>1000000</v>
      </c>
      <c r="ORJ1357" s="84">
        <f>ORI1357/ORH1357</f>
        <v>0</v>
      </c>
      <c r="ORK1357" s="84">
        <f>ORH1357-ORI1357</f>
        <v>1000000</v>
      </c>
      <c r="ORL1357" s="84">
        <v>2000000</v>
      </c>
      <c r="ORM1357" s="84">
        <v>0</v>
      </c>
      <c r="ORN1357" s="84">
        <f>ORM1357/ORL1357</f>
        <v>0</v>
      </c>
      <c r="ORO1357" s="84">
        <f>ORL1357-ORM1357</f>
        <v>2000000</v>
      </c>
      <c r="ORP1357" s="84">
        <f>ORL1357+ORH1357</f>
        <v>3000000</v>
      </c>
      <c r="ORU1357" s="84" t="s">
        <v>5404</v>
      </c>
      <c r="ORV1357" s="84">
        <v>454</v>
      </c>
      <c r="ORW1357" s="84" t="s">
        <v>3803</v>
      </c>
      <c r="ORX1357" s="84">
        <v>1000000</v>
      </c>
      <c r="ORZ1357" s="84">
        <f>ORY1357/ORX1357</f>
        <v>0</v>
      </c>
      <c r="OSA1357" s="84">
        <f>ORX1357-ORY1357</f>
        <v>1000000</v>
      </c>
      <c r="OSB1357" s="84">
        <v>2000000</v>
      </c>
      <c r="OSC1357" s="84">
        <v>0</v>
      </c>
      <c r="OSD1357" s="84">
        <f>OSC1357/OSB1357</f>
        <v>0</v>
      </c>
      <c r="OSE1357" s="84">
        <f>OSB1357-OSC1357</f>
        <v>2000000</v>
      </c>
      <c r="OSF1357" s="84">
        <f>OSB1357+ORX1357</f>
        <v>3000000</v>
      </c>
      <c r="OSK1357" s="84" t="s">
        <v>5404</v>
      </c>
      <c r="OSL1357" s="84">
        <v>454</v>
      </c>
      <c r="OSM1357" s="84" t="s">
        <v>3803</v>
      </c>
      <c r="OSN1357" s="84">
        <v>1000000</v>
      </c>
      <c r="OSP1357" s="84">
        <f>OSO1357/OSN1357</f>
        <v>0</v>
      </c>
      <c r="OSQ1357" s="84">
        <f>OSN1357-OSO1357</f>
        <v>1000000</v>
      </c>
      <c r="OSR1357" s="84">
        <v>2000000</v>
      </c>
      <c r="OSS1357" s="84">
        <v>0</v>
      </c>
      <c r="OST1357" s="84">
        <f>OSS1357/OSR1357</f>
        <v>0</v>
      </c>
      <c r="OSU1357" s="84">
        <f>OSR1357-OSS1357</f>
        <v>2000000</v>
      </c>
      <c r="OSV1357" s="84">
        <f>OSR1357+OSN1357</f>
        <v>3000000</v>
      </c>
      <c r="OTA1357" s="84" t="s">
        <v>5404</v>
      </c>
      <c r="OTB1357" s="84">
        <v>454</v>
      </c>
      <c r="OTC1357" s="84" t="s">
        <v>3803</v>
      </c>
      <c r="OTD1357" s="84">
        <v>1000000</v>
      </c>
      <c r="OTF1357" s="84">
        <f>OTE1357/OTD1357</f>
        <v>0</v>
      </c>
      <c r="OTG1357" s="84">
        <f>OTD1357-OTE1357</f>
        <v>1000000</v>
      </c>
      <c r="OTH1357" s="84">
        <v>2000000</v>
      </c>
      <c r="OTI1357" s="84">
        <v>0</v>
      </c>
      <c r="OTJ1357" s="84">
        <f>OTI1357/OTH1357</f>
        <v>0</v>
      </c>
      <c r="OTK1357" s="84">
        <f>OTH1357-OTI1357</f>
        <v>2000000</v>
      </c>
      <c r="OTL1357" s="84">
        <f>OTH1357+OTD1357</f>
        <v>3000000</v>
      </c>
      <c r="OTQ1357" s="84" t="s">
        <v>5404</v>
      </c>
      <c r="OTR1357" s="84">
        <v>454</v>
      </c>
      <c r="OTS1357" s="84" t="s">
        <v>3803</v>
      </c>
      <c r="OTT1357" s="84">
        <v>1000000</v>
      </c>
      <c r="OTV1357" s="84">
        <f>OTU1357/OTT1357</f>
        <v>0</v>
      </c>
      <c r="OTW1357" s="84">
        <f>OTT1357-OTU1357</f>
        <v>1000000</v>
      </c>
      <c r="OTX1357" s="84">
        <v>2000000</v>
      </c>
      <c r="OTY1357" s="84">
        <v>0</v>
      </c>
      <c r="OTZ1357" s="84">
        <f>OTY1357/OTX1357</f>
        <v>0</v>
      </c>
      <c r="OUA1357" s="84">
        <f>OTX1357-OTY1357</f>
        <v>2000000</v>
      </c>
      <c r="OUB1357" s="84">
        <f>OTX1357+OTT1357</f>
        <v>3000000</v>
      </c>
      <c r="OUG1357" s="84" t="s">
        <v>5404</v>
      </c>
      <c r="OUH1357" s="84">
        <v>454</v>
      </c>
      <c r="OUI1357" s="84" t="s">
        <v>3803</v>
      </c>
      <c r="OUJ1357" s="84">
        <v>1000000</v>
      </c>
      <c r="OUL1357" s="84">
        <f>OUK1357/OUJ1357</f>
        <v>0</v>
      </c>
      <c r="OUM1357" s="84">
        <f>OUJ1357-OUK1357</f>
        <v>1000000</v>
      </c>
      <c r="OUN1357" s="84">
        <v>2000000</v>
      </c>
      <c r="OUO1357" s="84">
        <v>0</v>
      </c>
      <c r="OUP1357" s="84">
        <f>OUO1357/OUN1357</f>
        <v>0</v>
      </c>
      <c r="OUQ1357" s="84">
        <f>OUN1357-OUO1357</f>
        <v>2000000</v>
      </c>
      <c r="OUR1357" s="84">
        <f>OUN1357+OUJ1357</f>
        <v>3000000</v>
      </c>
      <c r="OUW1357" s="84" t="s">
        <v>5404</v>
      </c>
      <c r="OUX1357" s="84">
        <v>454</v>
      </c>
      <c r="OUY1357" s="84" t="s">
        <v>3803</v>
      </c>
      <c r="OUZ1357" s="84">
        <v>1000000</v>
      </c>
      <c r="OVB1357" s="84">
        <f>OVA1357/OUZ1357</f>
        <v>0</v>
      </c>
      <c r="OVC1357" s="84">
        <f>OUZ1357-OVA1357</f>
        <v>1000000</v>
      </c>
      <c r="OVD1357" s="84">
        <v>2000000</v>
      </c>
      <c r="OVE1357" s="84">
        <v>0</v>
      </c>
      <c r="OVF1357" s="84">
        <f>OVE1357/OVD1357</f>
        <v>0</v>
      </c>
      <c r="OVG1357" s="84">
        <f>OVD1357-OVE1357</f>
        <v>2000000</v>
      </c>
      <c r="OVH1357" s="84">
        <f>OVD1357+OUZ1357</f>
        <v>3000000</v>
      </c>
      <c r="OVM1357" s="84" t="s">
        <v>5404</v>
      </c>
      <c r="OVN1357" s="84">
        <v>454</v>
      </c>
      <c r="OVO1357" s="84" t="s">
        <v>3803</v>
      </c>
      <c r="OVP1357" s="84">
        <v>1000000</v>
      </c>
      <c r="OVR1357" s="84">
        <f>OVQ1357/OVP1357</f>
        <v>0</v>
      </c>
      <c r="OVS1357" s="84">
        <f>OVP1357-OVQ1357</f>
        <v>1000000</v>
      </c>
      <c r="OVT1357" s="84">
        <v>2000000</v>
      </c>
      <c r="OVU1357" s="84">
        <v>0</v>
      </c>
      <c r="OVV1357" s="84">
        <f>OVU1357/OVT1357</f>
        <v>0</v>
      </c>
      <c r="OVW1357" s="84">
        <f>OVT1357-OVU1357</f>
        <v>2000000</v>
      </c>
      <c r="OVX1357" s="84">
        <f>OVT1357+OVP1357</f>
        <v>3000000</v>
      </c>
      <c r="OWC1357" s="84" t="s">
        <v>5404</v>
      </c>
      <c r="OWD1357" s="84">
        <v>454</v>
      </c>
      <c r="OWE1357" s="84" t="s">
        <v>3803</v>
      </c>
      <c r="OWF1357" s="84">
        <v>1000000</v>
      </c>
      <c r="OWH1357" s="84">
        <f>OWG1357/OWF1357</f>
        <v>0</v>
      </c>
      <c r="OWI1357" s="84">
        <f>OWF1357-OWG1357</f>
        <v>1000000</v>
      </c>
      <c r="OWJ1357" s="84">
        <v>2000000</v>
      </c>
      <c r="OWK1357" s="84">
        <v>0</v>
      </c>
      <c r="OWL1357" s="84">
        <f>OWK1357/OWJ1357</f>
        <v>0</v>
      </c>
      <c r="OWM1357" s="84">
        <f>OWJ1357-OWK1357</f>
        <v>2000000</v>
      </c>
      <c r="OWN1357" s="84">
        <f>OWJ1357+OWF1357</f>
        <v>3000000</v>
      </c>
      <c r="OWS1357" s="84" t="s">
        <v>5404</v>
      </c>
      <c r="OWT1357" s="84">
        <v>454</v>
      </c>
      <c r="OWU1357" s="84" t="s">
        <v>3803</v>
      </c>
      <c r="OWV1357" s="84">
        <v>1000000</v>
      </c>
      <c r="OWX1357" s="84">
        <f>OWW1357/OWV1357</f>
        <v>0</v>
      </c>
      <c r="OWY1357" s="84">
        <f>OWV1357-OWW1357</f>
        <v>1000000</v>
      </c>
      <c r="OWZ1357" s="84">
        <v>2000000</v>
      </c>
      <c r="OXA1357" s="84">
        <v>0</v>
      </c>
      <c r="OXB1357" s="84">
        <f>OXA1357/OWZ1357</f>
        <v>0</v>
      </c>
      <c r="OXC1357" s="84">
        <f>OWZ1357-OXA1357</f>
        <v>2000000</v>
      </c>
      <c r="OXD1357" s="84">
        <f>OWZ1357+OWV1357</f>
        <v>3000000</v>
      </c>
      <c r="OXI1357" s="84" t="s">
        <v>5404</v>
      </c>
      <c r="OXJ1357" s="84">
        <v>454</v>
      </c>
      <c r="OXK1357" s="84" t="s">
        <v>3803</v>
      </c>
      <c r="OXL1357" s="84">
        <v>1000000</v>
      </c>
      <c r="OXN1357" s="84">
        <f>OXM1357/OXL1357</f>
        <v>0</v>
      </c>
      <c r="OXO1357" s="84">
        <f>OXL1357-OXM1357</f>
        <v>1000000</v>
      </c>
      <c r="OXP1357" s="84">
        <v>2000000</v>
      </c>
      <c r="OXQ1357" s="84">
        <v>0</v>
      </c>
      <c r="OXR1357" s="84">
        <f>OXQ1357/OXP1357</f>
        <v>0</v>
      </c>
      <c r="OXS1357" s="84">
        <f>OXP1357-OXQ1357</f>
        <v>2000000</v>
      </c>
      <c r="OXT1357" s="84">
        <f>OXP1357+OXL1357</f>
        <v>3000000</v>
      </c>
      <c r="OXY1357" s="84" t="s">
        <v>5404</v>
      </c>
      <c r="OXZ1357" s="84">
        <v>454</v>
      </c>
      <c r="OYA1357" s="84" t="s">
        <v>3803</v>
      </c>
      <c r="OYB1357" s="84">
        <v>1000000</v>
      </c>
      <c r="OYD1357" s="84">
        <f>OYC1357/OYB1357</f>
        <v>0</v>
      </c>
      <c r="OYE1357" s="84">
        <f>OYB1357-OYC1357</f>
        <v>1000000</v>
      </c>
      <c r="OYF1357" s="84">
        <v>2000000</v>
      </c>
      <c r="OYG1357" s="84">
        <v>0</v>
      </c>
      <c r="OYH1357" s="84">
        <f>OYG1357/OYF1357</f>
        <v>0</v>
      </c>
      <c r="OYI1357" s="84">
        <f>OYF1357-OYG1357</f>
        <v>2000000</v>
      </c>
      <c r="OYJ1357" s="84">
        <f>OYF1357+OYB1357</f>
        <v>3000000</v>
      </c>
      <c r="OYO1357" s="84" t="s">
        <v>5404</v>
      </c>
      <c r="OYP1357" s="84">
        <v>454</v>
      </c>
      <c r="OYQ1357" s="84" t="s">
        <v>3803</v>
      </c>
      <c r="OYR1357" s="84">
        <v>1000000</v>
      </c>
      <c r="OYT1357" s="84">
        <f>OYS1357/OYR1357</f>
        <v>0</v>
      </c>
      <c r="OYU1357" s="84">
        <f>OYR1357-OYS1357</f>
        <v>1000000</v>
      </c>
      <c r="OYV1357" s="84">
        <v>2000000</v>
      </c>
      <c r="OYW1357" s="84">
        <v>0</v>
      </c>
      <c r="OYX1357" s="84">
        <f>OYW1357/OYV1357</f>
        <v>0</v>
      </c>
      <c r="OYY1357" s="84">
        <f>OYV1357-OYW1357</f>
        <v>2000000</v>
      </c>
      <c r="OYZ1357" s="84">
        <f>OYV1357+OYR1357</f>
        <v>3000000</v>
      </c>
      <c r="OZE1357" s="84" t="s">
        <v>5404</v>
      </c>
      <c r="OZF1357" s="84">
        <v>454</v>
      </c>
      <c r="OZG1357" s="84" t="s">
        <v>3803</v>
      </c>
      <c r="OZH1357" s="84">
        <v>1000000</v>
      </c>
      <c r="OZJ1357" s="84">
        <f>OZI1357/OZH1357</f>
        <v>0</v>
      </c>
      <c r="OZK1357" s="84">
        <f>OZH1357-OZI1357</f>
        <v>1000000</v>
      </c>
      <c r="OZL1357" s="84">
        <v>2000000</v>
      </c>
      <c r="OZM1357" s="84">
        <v>0</v>
      </c>
      <c r="OZN1357" s="84">
        <f>OZM1357/OZL1357</f>
        <v>0</v>
      </c>
      <c r="OZO1357" s="84">
        <f>OZL1357-OZM1357</f>
        <v>2000000</v>
      </c>
      <c r="OZP1357" s="84">
        <f>OZL1357+OZH1357</f>
        <v>3000000</v>
      </c>
      <c r="OZU1357" s="84" t="s">
        <v>5404</v>
      </c>
      <c r="OZV1357" s="84">
        <v>454</v>
      </c>
      <c r="OZW1357" s="84" t="s">
        <v>3803</v>
      </c>
      <c r="OZX1357" s="84">
        <v>1000000</v>
      </c>
      <c r="OZZ1357" s="84">
        <f>OZY1357/OZX1357</f>
        <v>0</v>
      </c>
      <c r="PAA1357" s="84">
        <f>OZX1357-OZY1357</f>
        <v>1000000</v>
      </c>
      <c r="PAB1357" s="84">
        <v>2000000</v>
      </c>
      <c r="PAC1357" s="84">
        <v>0</v>
      </c>
      <c r="PAD1357" s="84">
        <f>PAC1357/PAB1357</f>
        <v>0</v>
      </c>
      <c r="PAE1357" s="84">
        <f>PAB1357-PAC1357</f>
        <v>2000000</v>
      </c>
      <c r="PAF1357" s="84">
        <f>PAB1357+OZX1357</f>
        <v>3000000</v>
      </c>
      <c r="PAK1357" s="84" t="s">
        <v>5404</v>
      </c>
      <c r="PAL1357" s="84">
        <v>454</v>
      </c>
      <c r="PAM1357" s="84" t="s">
        <v>3803</v>
      </c>
      <c r="PAN1357" s="84">
        <v>1000000</v>
      </c>
      <c r="PAP1357" s="84">
        <f>PAO1357/PAN1357</f>
        <v>0</v>
      </c>
      <c r="PAQ1357" s="84">
        <f>PAN1357-PAO1357</f>
        <v>1000000</v>
      </c>
      <c r="PAR1357" s="84">
        <v>2000000</v>
      </c>
      <c r="PAS1357" s="84">
        <v>0</v>
      </c>
      <c r="PAT1357" s="84">
        <f>PAS1357/PAR1357</f>
        <v>0</v>
      </c>
      <c r="PAU1357" s="84">
        <f>PAR1357-PAS1357</f>
        <v>2000000</v>
      </c>
      <c r="PAV1357" s="84">
        <f>PAR1357+PAN1357</f>
        <v>3000000</v>
      </c>
      <c r="PBA1357" s="84" t="s">
        <v>5404</v>
      </c>
      <c r="PBB1357" s="84">
        <v>454</v>
      </c>
      <c r="PBC1357" s="84" t="s">
        <v>3803</v>
      </c>
      <c r="PBD1357" s="84">
        <v>1000000</v>
      </c>
      <c r="PBF1357" s="84">
        <f>PBE1357/PBD1357</f>
        <v>0</v>
      </c>
      <c r="PBG1357" s="84">
        <f>PBD1357-PBE1357</f>
        <v>1000000</v>
      </c>
      <c r="PBH1357" s="84">
        <v>2000000</v>
      </c>
      <c r="PBI1357" s="84">
        <v>0</v>
      </c>
      <c r="PBJ1357" s="84">
        <f>PBI1357/PBH1357</f>
        <v>0</v>
      </c>
      <c r="PBK1357" s="84">
        <f>PBH1357-PBI1357</f>
        <v>2000000</v>
      </c>
      <c r="PBL1357" s="84">
        <f>PBH1357+PBD1357</f>
        <v>3000000</v>
      </c>
      <c r="PBQ1357" s="84" t="s">
        <v>5404</v>
      </c>
      <c r="PBR1357" s="84">
        <v>454</v>
      </c>
      <c r="PBS1357" s="84" t="s">
        <v>3803</v>
      </c>
      <c r="PBT1357" s="84">
        <v>1000000</v>
      </c>
      <c r="PBV1357" s="84">
        <f>PBU1357/PBT1357</f>
        <v>0</v>
      </c>
      <c r="PBW1357" s="84">
        <f>PBT1357-PBU1357</f>
        <v>1000000</v>
      </c>
      <c r="PBX1357" s="84">
        <v>2000000</v>
      </c>
      <c r="PBY1357" s="84">
        <v>0</v>
      </c>
      <c r="PBZ1357" s="84">
        <f>PBY1357/PBX1357</f>
        <v>0</v>
      </c>
      <c r="PCA1357" s="84">
        <f>PBX1357-PBY1357</f>
        <v>2000000</v>
      </c>
      <c r="PCB1357" s="84">
        <f>PBX1357+PBT1357</f>
        <v>3000000</v>
      </c>
      <c r="PCG1357" s="84" t="s">
        <v>5404</v>
      </c>
      <c r="PCH1357" s="84">
        <v>454</v>
      </c>
      <c r="PCI1357" s="84" t="s">
        <v>3803</v>
      </c>
      <c r="PCJ1357" s="84">
        <v>1000000</v>
      </c>
      <c r="PCL1357" s="84">
        <f>PCK1357/PCJ1357</f>
        <v>0</v>
      </c>
      <c r="PCM1357" s="84">
        <f>PCJ1357-PCK1357</f>
        <v>1000000</v>
      </c>
      <c r="PCN1357" s="84">
        <v>2000000</v>
      </c>
      <c r="PCO1357" s="84">
        <v>0</v>
      </c>
      <c r="PCP1357" s="84">
        <f>PCO1357/PCN1357</f>
        <v>0</v>
      </c>
      <c r="PCQ1357" s="84">
        <f>PCN1357-PCO1357</f>
        <v>2000000</v>
      </c>
      <c r="PCR1357" s="84">
        <f>PCN1357+PCJ1357</f>
        <v>3000000</v>
      </c>
      <c r="PCW1357" s="84" t="s">
        <v>5404</v>
      </c>
      <c r="PCX1357" s="84">
        <v>454</v>
      </c>
      <c r="PCY1357" s="84" t="s">
        <v>3803</v>
      </c>
      <c r="PCZ1357" s="84">
        <v>1000000</v>
      </c>
      <c r="PDB1357" s="84">
        <f>PDA1357/PCZ1357</f>
        <v>0</v>
      </c>
      <c r="PDC1357" s="84">
        <f>PCZ1357-PDA1357</f>
        <v>1000000</v>
      </c>
      <c r="PDD1357" s="84">
        <v>2000000</v>
      </c>
      <c r="PDE1357" s="84">
        <v>0</v>
      </c>
      <c r="PDF1357" s="84">
        <f>PDE1357/PDD1357</f>
        <v>0</v>
      </c>
      <c r="PDG1357" s="84">
        <f>PDD1357-PDE1357</f>
        <v>2000000</v>
      </c>
      <c r="PDH1357" s="84">
        <f>PDD1357+PCZ1357</f>
        <v>3000000</v>
      </c>
      <c r="PDM1357" s="84" t="s">
        <v>5404</v>
      </c>
      <c r="PDN1357" s="84">
        <v>454</v>
      </c>
      <c r="PDO1357" s="84" t="s">
        <v>3803</v>
      </c>
      <c r="PDP1357" s="84">
        <v>1000000</v>
      </c>
      <c r="PDR1357" s="84">
        <f>PDQ1357/PDP1357</f>
        <v>0</v>
      </c>
      <c r="PDS1357" s="84">
        <f>PDP1357-PDQ1357</f>
        <v>1000000</v>
      </c>
      <c r="PDT1357" s="84">
        <v>2000000</v>
      </c>
      <c r="PDU1357" s="84">
        <v>0</v>
      </c>
      <c r="PDV1357" s="84">
        <f>PDU1357/PDT1357</f>
        <v>0</v>
      </c>
      <c r="PDW1357" s="84">
        <f>PDT1357-PDU1357</f>
        <v>2000000</v>
      </c>
      <c r="PDX1357" s="84">
        <f>PDT1357+PDP1357</f>
        <v>3000000</v>
      </c>
      <c r="PEC1357" s="84" t="s">
        <v>5404</v>
      </c>
      <c r="PED1357" s="84">
        <v>454</v>
      </c>
      <c r="PEE1357" s="84" t="s">
        <v>3803</v>
      </c>
      <c r="PEF1357" s="84">
        <v>1000000</v>
      </c>
      <c r="PEH1357" s="84">
        <f>PEG1357/PEF1357</f>
        <v>0</v>
      </c>
      <c r="PEI1357" s="84">
        <f>PEF1357-PEG1357</f>
        <v>1000000</v>
      </c>
      <c r="PEJ1357" s="84">
        <v>2000000</v>
      </c>
      <c r="PEK1357" s="84">
        <v>0</v>
      </c>
      <c r="PEL1357" s="84">
        <f>PEK1357/PEJ1357</f>
        <v>0</v>
      </c>
      <c r="PEM1357" s="84">
        <f>PEJ1357-PEK1357</f>
        <v>2000000</v>
      </c>
      <c r="PEN1357" s="84">
        <f>PEJ1357+PEF1357</f>
        <v>3000000</v>
      </c>
      <c r="PES1357" s="84" t="s">
        <v>5404</v>
      </c>
      <c r="PET1357" s="84">
        <v>454</v>
      </c>
      <c r="PEU1357" s="84" t="s">
        <v>3803</v>
      </c>
      <c r="PEV1357" s="84">
        <v>1000000</v>
      </c>
      <c r="PEX1357" s="84">
        <f>PEW1357/PEV1357</f>
        <v>0</v>
      </c>
      <c r="PEY1357" s="84">
        <f>PEV1357-PEW1357</f>
        <v>1000000</v>
      </c>
      <c r="PEZ1357" s="84">
        <v>2000000</v>
      </c>
      <c r="PFA1357" s="84">
        <v>0</v>
      </c>
      <c r="PFB1357" s="84">
        <f>PFA1357/PEZ1357</f>
        <v>0</v>
      </c>
      <c r="PFC1357" s="84">
        <f>PEZ1357-PFA1357</f>
        <v>2000000</v>
      </c>
      <c r="PFD1357" s="84">
        <f>PEZ1357+PEV1357</f>
        <v>3000000</v>
      </c>
      <c r="PFI1357" s="84" t="s">
        <v>5404</v>
      </c>
      <c r="PFJ1357" s="84">
        <v>454</v>
      </c>
      <c r="PFK1357" s="84" t="s">
        <v>3803</v>
      </c>
      <c r="PFL1357" s="84">
        <v>1000000</v>
      </c>
      <c r="PFN1357" s="84">
        <f>PFM1357/PFL1357</f>
        <v>0</v>
      </c>
      <c r="PFO1357" s="84">
        <f>PFL1357-PFM1357</f>
        <v>1000000</v>
      </c>
      <c r="PFP1357" s="84">
        <v>2000000</v>
      </c>
      <c r="PFQ1357" s="84">
        <v>0</v>
      </c>
      <c r="PFR1357" s="84">
        <f>PFQ1357/PFP1357</f>
        <v>0</v>
      </c>
      <c r="PFS1357" s="84">
        <f>PFP1357-PFQ1357</f>
        <v>2000000</v>
      </c>
      <c r="PFT1357" s="84">
        <f>PFP1357+PFL1357</f>
        <v>3000000</v>
      </c>
      <c r="PFY1357" s="84" t="s">
        <v>5404</v>
      </c>
      <c r="PFZ1357" s="84">
        <v>454</v>
      </c>
      <c r="PGA1357" s="84" t="s">
        <v>3803</v>
      </c>
      <c r="PGB1357" s="84">
        <v>1000000</v>
      </c>
      <c r="PGD1357" s="84">
        <f>PGC1357/PGB1357</f>
        <v>0</v>
      </c>
      <c r="PGE1357" s="84">
        <f>PGB1357-PGC1357</f>
        <v>1000000</v>
      </c>
      <c r="PGF1357" s="84">
        <v>2000000</v>
      </c>
      <c r="PGG1357" s="84">
        <v>0</v>
      </c>
      <c r="PGH1357" s="84">
        <f>PGG1357/PGF1357</f>
        <v>0</v>
      </c>
      <c r="PGI1357" s="84">
        <f>PGF1357-PGG1357</f>
        <v>2000000</v>
      </c>
      <c r="PGJ1357" s="84">
        <f>PGF1357+PGB1357</f>
        <v>3000000</v>
      </c>
      <c r="PGO1357" s="84" t="s">
        <v>5404</v>
      </c>
      <c r="PGP1357" s="84">
        <v>454</v>
      </c>
      <c r="PGQ1357" s="84" t="s">
        <v>3803</v>
      </c>
      <c r="PGR1357" s="84">
        <v>1000000</v>
      </c>
      <c r="PGT1357" s="84">
        <f>PGS1357/PGR1357</f>
        <v>0</v>
      </c>
      <c r="PGU1357" s="84">
        <f>PGR1357-PGS1357</f>
        <v>1000000</v>
      </c>
      <c r="PGV1357" s="84">
        <v>2000000</v>
      </c>
      <c r="PGW1357" s="84">
        <v>0</v>
      </c>
      <c r="PGX1357" s="84">
        <f>PGW1357/PGV1357</f>
        <v>0</v>
      </c>
      <c r="PGY1357" s="84">
        <f>PGV1357-PGW1357</f>
        <v>2000000</v>
      </c>
      <c r="PGZ1357" s="84">
        <f>PGV1357+PGR1357</f>
        <v>3000000</v>
      </c>
      <c r="PHE1357" s="84" t="s">
        <v>5404</v>
      </c>
      <c r="PHF1357" s="84">
        <v>454</v>
      </c>
      <c r="PHG1357" s="84" t="s">
        <v>3803</v>
      </c>
      <c r="PHH1357" s="84">
        <v>1000000</v>
      </c>
      <c r="PHJ1357" s="84">
        <f>PHI1357/PHH1357</f>
        <v>0</v>
      </c>
      <c r="PHK1357" s="84">
        <f>PHH1357-PHI1357</f>
        <v>1000000</v>
      </c>
      <c r="PHL1357" s="84">
        <v>2000000</v>
      </c>
      <c r="PHM1357" s="84">
        <v>0</v>
      </c>
      <c r="PHN1357" s="84">
        <f>PHM1357/PHL1357</f>
        <v>0</v>
      </c>
      <c r="PHO1357" s="84">
        <f>PHL1357-PHM1357</f>
        <v>2000000</v>
      </c>
      <c r="PHP1357" s="84">
        <f>PHL1357+PHH1357</f>
        <v>3000000</v>
      </c>
      <c r="PHU1357" s="84" t="s">
        <v>5404</v>
      </c>
      <c r="PHV1357" s="84">
        <v>454</v>
      </c>
      <c r="PHW1357" s="84" t="s">
        <v>3803</v>
      </c>
      <c r="PHX1357" s="84">
        <v>1000000</v>
      </c>
      <c r="PHZ1357" s="84">
        <f>PHY1357/PHX1357</f>
        <v>0</v>
      </c>
      <c r="PIA1357" s="84">
        <f>PHX1357-PHY1357</f>
        <v>1000000</v>
      </c>
      <c r="PIB1357" s="84">
        <v>2000000</v>
      </c>
      <c r="PIC1357" s="84">
        <v>0</v>
      </c>
      <c r="PID1357" s="84">
        <f>PIC1357/PIB1357</f>
        <v>0</v>
      </c>
      <c r="PIE1357" s="84">
        <f>PIB1357-PIC1357</f>
        <v>2000000</v>
      </c>
      <c r="PIF1357" s="84">
        <f>PIB1357+PHX1357</f>
        <v>3000000</v>
      </c>
      <c r="PIK1357" s="84" t="s">
        <v>5404</v>
      </c>
      <c r="PIL1357" s="84">
        <v>454</v>
      </c>
      <c r="PIM1357" s="84" t="s">
        <v>3803</v>
      </c>
      <c r="PIN1357" s="84">
        <v>1000000</v>
      </c>
      <c r="PIP1357" s="84">
        <f>PIO1357/PIN1357</f>
        <v>0</v>
      </c>
      <c r="PIQ1357" s="84">
        <f>PIN1357-PIO1357</f>
        <v>1000000</v>
      </c>
      <c r="PIR1357" s="84">
        <v>2000000</v>
      </c>
      <c r="PIS1357" s="84">
        <v>0</v>
      </c>
      <c r="PIT1357" s="84">
        <f>PIS1357/PIR1357</f>
        <v>0</v>
      </c>
      <c r="PIU1357" s="84">
        <f>PIR1357-PIS1357</f>
        <v>2000000</v>
      </c>
      <c r="PIV1357" s="84">
        <f>PIR1357+PIN1357</f>
        <v>3000000</v>
      </c>
      <c r="PJA1357" s="84" t="s">
        <v>5404</v>
      </c>
      <c r="PJB1357" s="84">
        <v>454</v>
      </c>
      <c r="PJC1357" s="84" t="s">
        <v>3803</v>
      </c>
      <c r="PJD1357" s="84">
        <v>1000000</v>
      </c>
      <c r="PJF1357" s="84">
        <f>PJE1357/PJD1357</f>
        <v>0</v>
      </c>
      <c r="PJG1357" s="84">
        <f>PJD1357-PJE1357</f>
        <v>1000000</v>
      </c>
      <c r="PJH1357" s="84">
        <v>2000000</v>
      </c>
      <c r="PJI1357" s="84">
        <v>0</v>
      </c>
      <c r="PJJ1357" s="84">
        <f>PJI1357/PJH1357</f>
        <v>0</v>
      </c>
      <c r="PJK1357" s="84">
        <f>PJH1357-PJI1357</f>
        <v>2000000</v>
      </c>
      <c r="PJL1357" s="84">
        <f>PJH1357+PJD1357</f>
        <v>3000000</v>
      </c>
      <c r="PJQ1357" s="84" t="s">
        <v>5404</v>
      </c>
      <c r="PJR1357" s="84">
        <v>454</v>
      </c>
      <c r="PJS1357" s="84" t="s">
        <v>3803</v>
      </c>
      <c r="PJT1357" s="84">
        <v>1000000</v>
      </c>
      <c r="PJV1357" s="84">
        <f>PJU1357/PJT1357</f>
        <v>0</v>
      </c>
      <c r="PJW1357" s="84">
        <f>PJT1357-PJU1357</f>
        <v>1000000</v>
      </c>
      <c r="PJX1357" s="84">
        <v>2000000</v>
      </c>
      <c r="PJY1357" s="84">
        <v>0</v>
      </c>
      <c r="PJZ1357" s="84">
        <f>PJY1357/PJX1357</f>
        <v>0</v>
      </c>
      <c r="PKA1357" s="84">
        <f>PJX1357-PJY1357</f>
        <v>2000000</v>
      </c>
      <c r="PKB1357" s="84">
        <f>PJX1357+PJT1357</f>
        <v>3000000</v>
      </c>
      <c r="PKG1357" s="84" t="s">
        <v>5404</v>
      </c>
      <c r="PKH1357" s="84">
        <v>454</v>
      </c>
      <c r="PKI1357" s="84" t="s">
        <v>3803</v>
      </c>
      <c r="PKJ1357" s="84">
        <v>1000000</v>
      </c>
      <c r="PKL1357" s="84">
        <f>PKK1357/PKJ1357</f>
        <v>0</v>
      </c>
      <c r="PKM1357" s="84">
        <f>PKJ1357-PKK1357</f>
        <v>1000000</v>
      </c>
      <c r="PKN1357" s="84">
        <v>2000000</v>
      </c>
      <c r="PKO1357" s="84">
        <v>0</v>
      </c>
      <c r="PKP1357" s="84">
        <f>PKO1357/PKN1357</f>
        <v>0</v>
      </c>
      <c r="PKQ1357" s="84">
        <f>PKN1357-PKO1357</f>
        <v>2000000</v>
      </c>
      <c r="PKR1357" s="84">
        <f>PKN1357+PKJ1357</f>
        <v>3000000</v>
      </c>
      <c r="PKW1357" s="84" t="s">
        <v>5404</v>
      </c>
      <c r="PKX1357" s="84">
        <v>454</v>
      </c>
      <c r="PKY1357" s="84" t="s">
        <v>3803</v>
      </c>
      <c r="PKZ1357" s="84">
        <v>1000000</v>
      </c>
      <c r="PLB1357" s="84">
        <f>PLA1357/PKZ1357</f>
        <v>0</v>
      </c>
      <c r="PLC1357" s="84">
        <f>PKZ1357-PLA1357</f>
        <v>1000000</v>
      </c>
      <c r="PLD1357" s="84">
        <v>2000000</v>
      </c>
      <c r="PLE1357" s="84">
        <v>0</v>
      </c>
      <c r="PLF1357" s="84">
        <f>PLE1357/PLD1357</f>
        <v>0</v>
      </c>
      <c r="PLG1357" s="84">
        <f>PLD1357-PLE1357</f>
        <v>2000000</v>
      </c>
      <c r="PLH1357" s="84">
        <f>PLD1357+PKZ1357</f>
        <v>3000000</v>
      </c>
      <c r="PLM1357" s="84" t="s">
        <v>5404</v>
      </c>
      <c r="PLN1357" s="84">
        <v>454</v>
      </c>
      <c r="PLO1357" s="84" t="s">
        <v>3803</v>
      </c>
      <c r="PLP1357" s="84">
        <v>1000000</v>
      </c>
      <c r="PLR1357" s="84">
        <f>PLQ1357/PLP1357</f>
        <v>0</v>
      </c>
      <c r="PLS1357" s="84">
        <f>PLP1357-PLQ1357</f>
        <v>1000000</v>
      </c>
      <c r="PLT1357" s="84">
        <v>2000000</v>
      </c>
      <c r="PLU1357" s="84">
        <v>0</v>
      </c>
      <c r="PLV1357" s="84">
        <f>PLU1357/PLT1357</f>
        <v>0</v>
      </c>
      <c r="PLW1357" s="84">
        <f>PLT1357-PLU1357</f>
        <v>2000000</v>
      </c>
      <c r="PLX1357" s="84">
        <f>PLT1357+PLP1357</f>
        <v>3000000</v>
      </c>
      <c r="PMC1357" s="84" t="s">
        <v>5404</v>
      </c>
      <c r="PMD1357" s="84">
        <v>454</v>
      </c>
      <c r="PME1357" s="84" t="s">
        <v>3803</v>
      </c>
      <c r="PMF1357" s="84">
        <v>1000000</v>
      </c>
      <c r="PMH1357" s="84">
        <f>PMG1357/PMF1357</f>
        <v>0</v>
      </c>
      <c r="PMI1357" s="84">
        <f>PMF1357-PMG1357</f>
        <v>1000000</v>
      </c>
      <c r="PMJ1357" s="84">
        <v>2000000</v>
      </c>
      <c r="PMK1357" s="84">
        <v>0</v>
      </c>
      <c r="PML1357" s="84">
        <f>PMK1357/PMJ1357</f>
        <v>0</v>
      </c>
      <c r="PMM1357" s="84">
        <f>PMJ1357-PMK1357</f>
        <v>2000000</v>
      </c>
      <c r="PMN1357" s="84">
        <f>PMJ1357+PMF1357</f>
        <v>3000000</v>
      </c>
      <c r="PMS1357" s="84" t="s">
        <v>5404</v>
      </c>
      <c r="PMT1357" s="84">
        <v>454</v>
      </c>
      <c r="PMU1357" s="84" t="s">
        <v>3803</v>
      </c>
      <c r="PMV1357" s="84">
        <v>1000000</v>
      </c>
      <c r="PMX1357" s="84">
        <f>PMW1357/PMV1357</f>
        <v>0</v>
      </c>
      <c r="PMY1357" s="84">
        <f>PMV1357-PMW1357</f>
        <v>1000000</v>
      </c>
      <c r="PMZ1357" s="84">
        <v>2000000</v>
      </c>
      <c r="PNA1357" s="84">
        <v>0</v>
      </c>
      <c r="PNB1357" s="84">
        <f>PNA1357/PMZ1357</f>
        <v>0</v>
      </c>
      <c r="PNC1357" s="84">
        <f>PMZ1357-PNA1357</f>
        <v>2000000</v>
      </c>
      <c r="PND1357" s="84">
        <f>PMZ1357+PMV1357</f>
        <v>3000000</v>
      </c>
      <c r="PNI1357" s="84" t="s">
        <v>5404</v>
      </c>
      <c r="PNJ1357" s="84">
        <v>454</v>
      </c>
      <c r="PNK1357" s="84" t="s">
        <v>3803</v>
      </c>
      <c r="PNL1357" s="84">
        <v>1000000</v>
      </c>
      <c r="PNN1357" s="84">
        <f>PNM1357/PNL1357</f>
        <v>0</v>
      </c>
      <c r="PNO1357" s="84">
        <f>PNL1357-PNM1357</f>
        <v>1000000</v>
      </c>
      <c r="PNP1357" s="84">
        <v>2000000</v>
      </c>
      <c r="PNQ1357" s="84">
        <v>0</v>
      </c>
      <c r="PNR1357" s="84">
        <f>PNQ1357/PNP1357</f>
        <v>0</v>
      </c>
      <c r="PNS1357" s="84">
        <f>PNP1357-PNQ1357</f>
        <v>2000000</v>
      </c>
      <c r="PNT1357" s="84">
        <f>PNP1357+PNL1357</f>
        <v>3000000</v>
      </c>
      <c r="PNY1357" s="84" t="s">
        <v>5404</v>
      </c>
      <c r="PNZ1357" s="84">
        <v>454</v>
      </c>
      <c r="POA1357" s="84" t="s">
        <v>3803</v>
      </c>
      <c r="POB1357" s="84">
        <v>1000000</v>
      </c>
      <c r="POD1357" s="84">
        <f>POC1357/POB1357</f>
        <v>0</v>
      </c>
      <c r="POE1357" s="84">
        <f>POB1357-POC1357</f>
        <v>1000000</v>
      </c>
      <c r="POF1357" s="84">
        <v>2000000</v>
      </c>
      <c r="POG1357" s="84">
        <v>0</v>
      </c>
      <c r="POH1357" s="84">
        <f>POG1357/POF1357</f>
        <v>0</v>
      </c>
      <c r="POI1357" s="84">
        <f>POF1357-POG1357</f>
        <v>2000000</v>
      </c>
      <c r="POJ1357" s="84">
        <f>POF1357+POB1357</f>
        <v>3000000</v>
      </c>
      <c r="POO1357" s="84" t="s">
        <v>5404</v>
      </c>
      <c r="POP1357" s="84">
        <v>454</v>
      </c>
      <c r="POQ1357" s="84" t="s">
        <v>3803</v>
      </c>
      <c r="POR1357" s="84">
        <v>1000000</v>
      </c>
      <c r="POT1357" s="84">
        <f>POS1357/POR1357</f>
        <v>0</v>
      </c>
      <c r="POU1357" s="84">
        <f>POR1357-POS1357</f>
        <v>1000000</v>
      </c>
      <c r="POV1357" s="84">
        <v>2000000</v>
      </c>
      <c r="POW1357" s="84">
        <v>0</v>
      </c>
      <c r="POX1357" s="84">
        <f>POW1357/POV1357</f>
        <v>0</v>
      </c>
      <c r="POY1357" s="84">
        <f>POV1357-POW1357</f>
        <v>2000000</v>
      </c>
      <c r="POZ1357" s="84">
        <f>POV1357+POR1357</f>
        <v>3000000</v>
      </c>
      <c r="PPE1357" s="84" t="s">
        <v>5404</v>
      </c>
      <c r="PPF1357" s="84">
        <v>454</v>
      </c>
      <c r="PPG1357" s="84" t="s">
        <v>3803</v>
      </c>
      <c r="PPH1357" s="84">
        <v>1000000</v>
      </c>
      <c r="PPJ1357" s="84">
        <f>PPI1357/PPH1357</f>
        <v>0</v>
      </c>
      <c r="PPK1357" s="84">
        <f>PPH1357-PPI1357</f>
        <v>1000000</v>
      </c>
      <c r="PPL1357" s="84">
        <v>2000000</v>
      </c>
      <c r="PPM1357" s="84">
        <v>0</v>
      </c>
      <c r="PPN1357" s="84">
        <f>PPM1357/PPL1357</f>
        <v>0</v>
      </c>
      <c r="PPO1357" s="84">
        <f>PPL1357-PPM1357</f>
        <v>2000000</v>
      </c>
      <c r="PPP1357" s="84">
        <f>PPL1357+PPH1357</f>
        <v>3000000</v>
      </c>
      <c r="PPU1357" s="84" t="s">
        <v>5404</v>
      </c>
      <c r="PPV1357" s="84">
        <v>454</v>
      </c>
      <c r="PPW1357" s="84" t="s">
        <v>3803</v>
      </c>
      <c r="PPX1357" s="84">
        <v>1000000</v>
      </c>
      <c r="PPZ1357" s="84">
        <f>PPY1357/PPX1357</f>
        <v>0</v>
      </c>
      <c r="PQA1357" s="84">
        <f>PPX1357-PPY1357</f>
        <v>1000000</v>
      </c>
      <c r="PQB1357" s="84">
        <v>2000000</v>
      </c>
      <c r="PQC1357" s="84">
        <v>0</v>
      </c>
      <c r="PQD1357" s="84">
        <f>PQC1357/PQB1357</f>
        <v>0</v>
      </c>
      <c r="PQE1357" s="84">
        <f>PQB1357-PQC1357</f>
        <v>2000000</v>
      </c>
      <c r="PQF1357" s="84">
        <f>PQB1357+PPX1357</f>
        <v>3000000</v>
      </c>
      <c r="PQK1357" s="84" t="s">
        <v>5404</v>
      </c>
      <c r="PQL1357" s="84">
        <v>454</v>
      </c>
      <c r="PQM1357" s="84" t="s">
        <v>3803</v>
      </c>
      <c r="PQN1357" s="84">
        <v>1000000</v>
      </c>
      <c r="PQP1357" s="84">
        <f>PQO1357/PQN1357</f>
        <v>0</v>
      </c>
      <c r="PQQ1357" s="84">
        <f>PQN1357-PQO1357</f>
        <v>1000000</v>
      </c>
      <c r="PQR1357" s="84">
        <v>2000000</v>
      </c>
      <c r="PQS1357" s="84">
        <v>0</v>
      </c>
      <c r="PQT1357" s="84">
        <f>PQS1357/PQR1357</f>
        <v>0</v>
      </c>
      <c r="PQU1357" s="84">
        <f>PQR1357-PQS1357</f>
        <v>2000000</v>
      </c>
      <c r="PQV1357" s="84">
        <f>PQR1357+PQN1357</f>
        <v>3000000</v>
      </c>
      <c r="PRA1357" s="84" t="s">
        <v>5404</v>
      </c>
      <c r="PRB1357" s="84">
        <v>454</v>
      </c>
      <c r="PRC1357" s="84" t="s">
        <v>3803</v>
      </c>
      <c r="PRD1357" s="84">
        <v>1000000</v>
      </c>
      <c r="PRF1357" s="84">
        <f>PRE1357/PRD1357</f>
        <v>0</v>
      </c>
      <c r="PRG1357" s="84">
        <f>PRD1357-PRE1357</f>
        <v>1000000</v>
      </c>
      <c r="PRH1357" s="84">
        <v>2000000</v>
      </c>
      <c r="PRI1357" s="84">
        <v>0</v>
      </c>
      <c r="PRJ1357" s="84">
        <f>PRI1357/PRH1357</f>
        <v>0</v>
      </c>
      <c r="PRK1357" s="84">
        <f>PRH1357-PRI1357</f>
        <v>2000000</v>
      </c>
      <c r="PRL1357" s="84">
        <f>PRH1357+PRD1357</f>
        <v>3000000</v>
      </c>
      <c r="PRQ1357" s="84" t="s">
        <v>5404</v>
      </c>
      <c r="PRR1357" s="84">
        <v>454</v>
      </c>
      <c r="PRS1357" s="84" t="s">
        <v>3803</v>
      </c>
      <c r="PRT1357" s="84">
        <v>1000000</v>
      </c>
      <c r="PRV1357" s="84">
        <f>PRU1357/PRT1357</f>
        <v>0</v>
      </c>
      <c r="PRW1357" s="84">
        <f>PRT1357-PRU1357</f>
        <v>1000000</v>
      </c>
      <c r="PRX1357" s="84">
        <v>2000000</v>
      </c>
      <c r="PRY1357" s="84">
        <v>0</v>
      </c>
      <c r="PRZ1357" s="84">
        <f>PRY1357/PRX1357</f>
        <v>0</v>
      </c>
      <c r="PSA1357" s="84">
        <f>PRX1357-PRY1357</f>
        <v>2000000</v>
      </c>
      <c r="PSB1357" s="84">
        <f>PRX1357+PRT1357</f>
        <v>3000000</v>
      </c>
      <c r="PSG1357" s="84" t="s">
        <v>5404</v>
      </c>
      <c r="PSH1357" s="84">
        <v>454</v>
      </c>
      <c r="PSI1357" s="84" t="s">
        <v>3803</v>
      </c>
      <c r="PSJ1357" s="84">
        <v>1000000</v>
      </c>
      <c r="PSL1357" s="84">
        <f>PSK1357/PSJ1357</f>
        <v>0</v>
      </c>
      <c r="PSM1357" s="84">
        <f>PSJ1357-PSK1357</f>
        <v>1000000</v>
      </c>
      <c r="PSN1357" s="84">
        <v>2000000</v>
      </c>
      <c r="PSO1357" s="84">
        <v>0</v>
      </c>
      <c r="PSP1357" s="84">
        <f>PSO1357/PSN1357</f>
        <v>0</v>
      </c>
      <c r="PSQ1357" s="84">
        <f>PSN1357-PSO1357</f>
        <v>2000000</v>
      </c>
      <c r="PSR1357" s="84">
        <f>PSN1357+PSJ1357</f>
        <v>3000000</v>
      </c>
      <c r="PSW1357" s="84" t="s">
        <v>5404</v>
      </c>
      <c r="PSX1357" s="84">
        <v>454</v>
      </c>
      <c r="PSY1357" s="84" t="s">
        <v>3803</v>
      </c>
      <c r="PSZ1357" s="84">
        <v>1000000</v>
      </c>
      <c r="PTB1357" s="84">
        <f>PTA1357/PSZ1357</f>
        <v>0</v>
      </c>
      <c r="PTC1357" s="84">
        <f>PSZ1357-PTA1357</f>
        <v>1000000</v>
      </c>
      <c r="PTD1357" s="84">
        <v>2000000</v>
      </c>
      <c r="PTE1357" s="84">
        <v>0</v>
      </c>
      <c r="PTF1357" s="84">
        <f>PTE1357/PTD1357</f>
        <v>0</v>
      </c>
      <c r="PTG1357" s="84">
        <f>PTD1357-PTE1357</f>
        <v>2000000</v>
      </c>
      <c r="PTH1357" s="84">
        <f>PTD1357+PSZ1357</f>
        <v>3000000</v>
      </c>
      <c r="PTM1357" s="84" t="s">
        <v>5404</v>
      </c>
      <c r="PTN1357" s="84">
        <v>454</v>
      </c>
      <c r="PTO1357" s="84" t="s">
        <v>3803</v>
      </c>
      <c r="PTP1357" s="84">
        <v>1000000</v>
      </c>
      <c r="PTR1357" s="84">
        <f>PTQ1357/PTP1357</f>
        <v>0</v>
      </c>
      <c r="PTS1357" s="84">
        <f>PTP1357-PTQ1357</f>
        <v>1000000</v>
      </c>
      <c r="PTT1357" s="84">
        <v>2000000</v>
      </c>
      <c r="PTU1357" s="84">
        <v>0</v>
      </c>
      <c r="PTV1357" s="84">
        <f>PTU1357/PTT1357</f>
        <v>0</v>
      </c>
      <c r="PTW1357" s="84">
        <f>PTT1357-PTU1357</f>
        <v>2000000</v>
      </c>
      <c r="PTX1357" s="84">
        <f>PTT1357+PTP1357</f>
        <v>3000000</v>
      </c>
      <c r="PUC1357" s="84" t="s">
        <v>5404</v>
      </c>
      <c r="PUD1357" s="84">
        <v>454</v>
      </c>
      <c r="PUE1357" s="84" t="s">
        <v>3803</v>
      </c>
      <c r="PUF1357" s="84">
        <v>1000000</v>
      </c>
      <c r="PUH1357" s="84">
        <f>PUG1357/PUF1357</f>
        <v>0</v>
      </c>
      <c r="PUI1357" s="84">
        <f>PUF1357-PUG1357</f>
        <v>1000000</v>
      </c>
      <c r="PUJ1357" s="84">
        <v>2000000</v>
      </c>
      <c r="PUK1357" s="84">
        <v>0</v>
      </c>
      <c r="PUL1357" s="84">
        <f>PUK1357/PUJ1357</f>
        <v>0</v>
      </c>
      <c r="PUM1357" s="84">
        <f>PUJ1357-PUK1357</f>
        <v>2000000</v>
      </c>
      <c r="PUN1357" s="84">
        <f>PUJ1357+PUF1357</f>
        <v>3000000</v>
      </c>
      <c r="PUS1357" s="84" t="s">
        <v>5404</v>
      </c>
      <c r="PUT1357" s="84">
        <v>454</v>
      </c>
      <c r="PUU1357" s="84" t="s">
        <v>3803</v>
      </c>
      <c r="PUV1357" s="84">
        <v>1000000</v>
      </c>
      <c r="PUX1357" s="84">
        <f>PUW1357/PUV1357</f>
        <v>0</v>
      </c>
      <c r="PUY1357" s="84">
        <f>PUV1357-PUW1357</f>
        <v>1000000</v>
      </c>
      <c r="PUZ1357" s="84">
        <v>2000000</v>
      </c>
      <c r="PVA1357" s="84">
        <v>0</v>
      </c>
      <c r="PVB1357" s="84">
        <f>PVA1357/PUZ1357</f>
        <v>0</v>
      </c>
      <c r="PVC1357" s="84">
        <f>PUZ1357-PVA1357</f>
        <v>2000000</v>
      </c>
      <c r="PVD1357" s="84">
        <f>PUZ1357+PUV1357</f>
        <v>3000000</v>
      </c>
      <c r="PVI1357" s="84" t="s">
        <v>5404</v>
      </c>
      <c r="PVJ1357" s="84">
        <v>454</v>
      </c>
      <c r="PVK1357" s="84" t="s">
        <v>3803</v>
      </c>
      <c r="PVL1357" s="84">
        <v>1000000</v>
      </c>
      <c r="PVN1357" s="84">
        <f>PVM1357/PVL1357</f>
        <v>0</v>
      </c>
      <c r="PVO1357" s="84">
        <f>PVL1357-PVM1357</f>
        <v>1000000</v>
      </c>
      <c r="PVP1357" s="84">
        <v>2000000</v>
      </c>
      <c r="PVQ1357" s="84">
        <v>0</v>
      </c>
      <c r="PVR1357" s="84">
        <f>PVQ1357/PVP1357</f>
        <v>0</v>
      </c>
      <c r="PVS1357" s="84">
        <f>PVP1357-PVQ1357</f>
        <v>2000000</v>
      </c>
      <c r="PVT1357" s="84">
        <f>PVP1357+PVL1357</f>
        <v>3000000</v>
      </c>
      <c r="PVY1357" s="84" t="s">
        <v>5404</v>
      </c>
      <c r="PVZ1357" s="84">
        <v>454</v>
      </c>
      <c r="PWA1357" s="84" t="s">
        <v>3803</v>
      </c>
      <c r="PWB1357" s="84">
        <v>1000000</v>
      </c>
      <c r="PWD1357" s="84">
        <f>PWC1357/PWB1357</f>
        <v>0</v>
      </c>
      <c r="PWE1357" s="84">
        <f>PWB1357-PWC1357</f>
        <v>1000000</v>
      </c>
      <c r="PWF1357" s="84">
        <v>2000000</v>
      </c>
      <c r="PWG1357" s="84">
        <v>0</v>
      </c>
      <c r="PWH1357" s="84">
        <f>PWG1357/PWF1357</f>
        <v>0</v>
      </c>
      <c r="PWI1357" s="84">
        <f>PWF1357-PWG1357</f>
        <v>2000000</v>
      </c>
      <c r="PWJ1357" s="84">
        <f>PWF1357+PWB1357</f>
        <v>3000000</v>
      </c>
      <c r="PWO1357" s="84" t="s">
        <v>5404</v>
      </c>
      <c r="PWP1357" s="84">
        <v>454</v>
      </c>
      <c r="PWQ1357" s="84" t="s">
        <v>3803</v>
      </c>
      <c r="PWR1357" s="84">
        <v>1000000</v>
      </c>
      <c r="PWT1357" s="84">
        <f>PWS1357/PWR1357</f>
        <v>0</v>
      </c>
      <c r="PWU1357" s="84">
        <f>PWR1357-PWS1357</f>
        <v>1000000</v>
      </c>
      <c r="PWV1357" s="84">
        <v>2000000</v>
      </c>
      <c r="PWW1357" s="84">
        <v>0</v>
      </c>
      <c r="PWX1357" s="84">
        <f>PWW1357/PWV1357</f>
        <v>0</v>
      </c>
      <c r="PWY1357" s="84">
        <f>PWV1357-PWW1357</f>
        <v>2000000</v>
      </c>
      <c r="PWZ1357" s="84">
        <f>PWV1357+PWR1357</f>
        <v>3000000</v>
      </c>
      <c r="PXE1357" s="84" t="s">
        <v>5404</v>
      </c>
      <c r="PXF1357" s="84">
        <v>454</v>
      </c>
      <c r="PXG1357" s="84" t="s">
        <v>3803</v>
      </c>
      <c r="PXH1357" s="84">
        <v>1000000</v>
      </c>
      <c r="PXJ1357" s="84">
        <f>PXI1357/PXH1357</f>
        <v>0</v>
      </c>
      <c r="PXK1357" s="84">
        <f>PXH1357-PXI1357</f>
        <v>1000000</v>
      </c>
      <c r="PXL1357" s="84">
        <v>2000000</v>
      </c>
      <c r="PXM1357" s="84">
        <v>0</v>
      </c>
      <c r="PXN1357" s="84">
        <f>PXM1357/PXL1357</f>
        <v>0</v>
      </c>
      <c r="PXO1357" s="84">
        <f>PXL1357-PXM1357</f>
        <v>2000000</v>
      </c>
      <c r="PXP1357" s="84">
        <f>PXL1357+PXH1357</f>
        <v>3000000</v>
      </c>
      <c r="PXU1357" s="84" t="s">
        <v>5404</v>
      </c>
      <c r="PXV1357" s="84">
        <v>454</v>
      </c>
      <c r="PXW1357" s="84" t="s">
        <v>3803</v>
      </c>
      <c r="PXX1357" s="84">
        <v>1000000</v>
      </c>
      <c r="PXZ1357" s="84">
        <f>PXY1357/PXX1357</f>
        <v>0</v>
      </c>
      <c r="PYA1357" s="84">
        <f>PXX1357-PXY1357</f>
        <v>1000000</v>
      </c>
      <c r="PYB1357" s="84">
        <v>2000000</v>
      </c>
      <c r="PYC1357" s="84">
        <v>0</v>
      </c>
      <c r="PYD1357" s="84">
        <f>PYC1357/PYB1357</f>
        <v>0</v>
      </c>
      <c r="PYE1357" s="84">
        <f>PYB1357-PYC1357</f>
        <v>2000000</v>
      </c>
      <c r="PYF1357" s="84">
        <f>PYB1357+PXX1357</f>
        <v>3000000</v>
      </c>
      <c r="PYK1357" s="84" t="s">
        <v>5404</v>
      </c>
      <c r="PYL1357" s="84">
        <v>454</v>
      </c>
      <c r="PYM1357" s="84" t="s">
        <v>3803</v>
      </c>
      <c r="PYN1357" s="84">
        <v>1000000</v>
      </c>
      <c r="PYP1357" s="84">
        <f>PYO1357/PYN1357</f>
        <v>0</v>
      </c>
      <c r="PYQ1357" s="84">
        <f>PYN1357-PYO1357</f>
        <v>1000000</v>
      </c>
      <c r="PYR1357" s="84">
        <v>2000000</v>
      </c>
      <c r="PYS1357" s="84">
        <v>0</v>
      </c>
      <c r="PYT1357" s="84">
        <f>PYS1357/PYR1357</f>
        <v>0</v>
      </c>
      <c r="PYU1357" s="84">
        <f>PYR1357-PYS1357</f>
        <v>2000000</v>
      </c>
      <c r="PYV1357" s="84">
        <f>PYR1357+PYN1357</f>
        <v>3000000</v>
      </c>
      <c r="PZA1357" s="84" t="s">
        <v>5404</v>
      </c>
      <c r="PZB1357" s="84">
        <v>454</v>
      </c>
      <c r="PZC1357" s="84" t="s">
        <v>3803</v>
      </c>
      <c r="PZD1357" s="84">
        <v>1000000</v>
      </c>
      <c r="PZF1357" s="84">
        <f>PZE1357/PZD1357</f>
        <v>0</v>
      </c>
      <c r="PZG1357" s="84">
        <f>PZD1357-PZE1357</f>
        <v>1000000</v>
      </c>
      <c r="PZH1357" s="84">
        <v>2000000</v>
      </c>
      <c r="PZI1357" s="84">
        <v>0</v>
      </c>
      <c r="PZJ1357" s="84">
        <f>PZI1357/PZH1357</f>
        <v>0</v>
      </c>
      <c r="PZK1357" s="84">
        <f>PZH1357-PZI1357</f>
        <v>2000000</v>
      </c>
      <c r="PZL1357" s="84">
        <f>PZH1357+PZD1357</f>
        <v>3000000</v>
      </c>
      <c r="PZQ1357" s="84" t="s">
        <v>5404</v>
      </c>
      <c r="PZR1357" s="84">
        <v>454</v>
      </c>
      <c r="PZS1357" s="84" t="s">
        <v>3803</v>
      </c>
      <c r="PZT1357" s="84">
        <v>1000000</v>
      </c>
      <c r="PZV1357" s="84">
        <f>PZU1357/PZT1357</f>
        <v>0</v>
      </c>
      <c r="PZW1357" s="84">
        <f>PZT1357-PZU1357</f>
        <v>1000000</v>
      </c>
      <c r="PZX1357" s="84">
        <v>2000000</v>
      </c>
      <c r="PZY1357" s="84">
        <v>0</v>
      </c>
      <c r="PZZ1357" s="84">
        <f>PZY1357/PZX1357</f>
        <v>0</v>
      </c>
      <c r="QAA1357" s="84">
        <f>PZX1357-PZY1357</f>
        <v>2000000</v>
      </c>
      <c r="QAB1357" s="84">
        <f>PZX1357+PZT1357</f>
        <v>3000000</v>
      </c>
      <c r="QAG1357" s="84" t="s">
        <v>5404</v>
      </c>
      <c r="QAH1357" s="84">
        <v>454</v>
      </c>
      <c r="QAI1357" s="84" t="s">
        <v>3803</v>
      </c>
      <c r="QAJ1357" s="84">
        <v>1000000</v>
      </c>
      <c r="QAL1357" s="84">
        <f>QAK1357/QAJ1357</f>
        <v>0</v>
      </c>
      <c r="QAM1357" s="84">
        <f>QAJ1357-QAK1357</f>
        <v>1000000</v>
      </c>
      <c r="QAN1357" s="84">
        <v>2000000</v>
      </c>
      <c r="QAO1357" s="84">
        <v>0</v>
      </c>
      <c r="QAP1357" s="84">
        <f>QAO1357/QAN1357</f>
        <v>0</v>
      </c>
      <c r="QAQ1357" s="84">
        <f>QAN1357-QAO1357</f>
        <v>2000000</v>
      </c>
      <c r="QAR1357" s="84">
        <f>QAN1357+QAJ1357</f>
        <v>3000000</v>
      </c>
      <c r="QAW1357" s="84" t="s">
        <v>5404</v>
      </c>
      <c r="QAX1357" s="84">
        <v>454</v>
      </c>
      <c r="QAY1357" s="84" t="s">
        <v>3803</v>
      </c>
      <c r="QAZ1357" s="84">
        <v>1000000</v>
      </c>
      <c r="QBB1357" s="84">
        <f>QBA1357/QAZ1357</f>
        <v>0</v>
      </c>
      <c r="QBC1357" s="84">
        <f>QAZ1357-QBA1357</f>
        <v>1000000</v>
      </c>
      <c r="QBD1357" s="84">
        <v>2000000</v>
      </c>
      <c r="QBE1357" s="84">
        <v>0</v>
      </c>
      <c r="QBF1357" s="84">
        <f>QBE1357/QBD1357</f>
        <v>0</v>
      </c>
      <c r="QBG1357" s="84">
        <f>QBD1357-QBE1357</f>
        <v>2000000</v>
      </c>
      <c r="QBH1357" s="84">
        <f>QBD1357+QAZ1357</f>
        <v>3000000</v>
      </c>
      <c r="QBM1357" s="84" t="s">
        <v>5404</v>
      </c>
      <c r="QBN1357" s="84">
        <v>454</v>
      </c>
      <c r="QBO1357" s="84" t="s">
        <v>3803</v>
      </c>
      <c r="QBP1357" s="84">
        <v>1000000</v>
      </c>
      <c r="QBR1357" s="84">
        <f>QBQ1357/QBP1357</f>
        <v>0</v>
      </c>
      <c r="QBS1357" s="84">
        <f>QBP1357-QBQ1357</f>
        <v>1000000</v>
      </c>
      <c r="QBT1357" s="84">
        <v>2000000</v>
      </c>
      <c r="QBU1357" s="84">
        <v>0</v>
      </c>
      <c r="QBV1357" s="84">
        <f>QBU1357/QBT1357</f>
        <v>0</v>
      </c>
      <c r="QBW1357" s="84">
        <f>QBT1357-QBU1357</f>
        <v>2000000</v>
      </c>
      <c r="QBX1357" s="84">
        <f>QBT1357+QBP1357</f>
        <v>3000000</v>
      </c>
      <c r="QCC1357" s="84" t="s">
        <v>5404</v>
      </c>
      <c r="QCD1357" s="84">
        <v>454</v>
      </c>
      <c r="QCE1357" s="84" t="s">
        <v>3803</v>
      </c>
      <c r="QCF1357" s="84">
        <v>1000000</v>
      </c>
      <c r="QCH1357" s="84">
        <f>QCG1357/QCF1357</f>
        <v>0</v>
      </c>
      <c r="QCI1357" s="84">
        <f>QCF1357-QCG1357</f>
        <v>1000000</v>
      </c>
      <c r="QCJ1357" s="84">
        <v>2000000</v>
      </c>
      <c r="QCK1357" s="84">
        <v>0</v>
      </c>
      <c r="QCL1357" s="84">
        <f>QCK1357/QCJ1357</f>
        <v>0</v>
      </c>
      <c r="QCM1357" s="84">
        <f>QCJ1357-QCK1357</f>
        <v>2000000</v>
      </c>
      <c r="QCN1357" s="84">
        <f>QCJ1357+QCF1357</f>
        <v>3000000</v>
      </c>
      <c r="QCS1357" s="84" t="s">
        <v>5404</v>
      </c>
      <c r="QCT1357" s="84">
        <v>454</v>
      </c>
      <c r="QCU1357" s="84" t="s">
        <v>3803</v>
      </c>
      <c r="QCV1357" s="84">
        <v>1000000</v>
      </c>
      <c r="QCX1357" s="84">
        <f>QCW1357/QCV1357</f>
        <v>0</v>
      </c>
      <c r="QCY1357" s="84">
        <f>QCV1357-QCW1357</f>
        <v>1000000</v>
      </c>
      <c r="QCZ1357" s="84">
        <v>2000000</v>
      </c>
      <c r="QDA1357" s="84">
        <v>0</v>
      </c>
      <c r="QDB1357" s="84">
        <f>QDA1357/QCZ1357</f>
        <v>0</v>
      </c>
      <c r="QDC1357" s="84">
        <f>QCZ1357-QDA1357</f>
        <v>2000000</v>
      </c>
      <c r="QDD1357" s="84">
        <f>QCZ1357+QCV1357</f>
        <v>3000000</v>
      </c>
      <c r="QDI1357" s="84" t="s">
        <v>5404</v>
      </c>
      <c r="QDJ1357" s="84">
        <v>454</v>
      </c>
      <c r="QDK1357" s="84" t="s">
        <v>3803</v>
      </c>
      <c r="QDL1357" s="84">
        <v>1000000</v>
      </c>
      <c r="QDN1357" s="84">
        <f>QDM1357/QDL1357</f>
        <v>0</v>
      </c>
      <c r="QDO1357" s="84">
        <f>QDL1357-QDM1357</f>
        <v>1000000</v>
      </c>
      <c r="QDP1357" s="84">
        <v>2000000</v>
      </c>
      <c r="QDQ1357" s="84">
        <v>0</v>
      </c>
      <c r="QDR1357" s="84">
        <f>QDQ1357/QDP1357</f>
        <v>0</v>
      </c>
      <c r="QDS1357" s="84">
        <f>QDP1357-QDQ1357</f>
        <v>2000000</v>
      </c>
      <c r="QDT1357" s="84">
        <f>QDP1357+QDL1357</f>
        <v>3000000</v>
      </c>
      <c r="QDY1357" s="84" t="s">
        <v>5404</v>
      </c>
      <c r="QDZ1357" s="84">
        <v>454</v>
      </c>
      <c r="QEA1357" s="84" t="s">
        <v>3803</v>
      </c>
      <c r="QEB1357" s="84">
        <v>1000000</v>
      </c>
      <c r="QED1357" s="84">
        <f>QEC1357/QEB1357</f>
        <v>0</v>
      </c>
      <c r="QEE1357" s="84">
        <f>QEB1357-QEC1357</f>
        <v>1000000</v>
      </c>
      <c r="QEF1357" s="84">
        <v>2000000</v>
      </c>
      <c r="QEG1357" s="84">
        <v>0</v>
      </c>
      <c r="QEH1357" s="84">
        <f>QEG1357/QEF1357</f>
        <v>0</v>
      </c>
      <c r="QEI1357" s="84">
        <f>QEF1357-QEG1357</f>
        <v>2000000</v>
      </c>
      <c r="QEJ1357" s="84">
        <f>QEF1357+QEB1357</f>
        <v>3000000</v>
      </c>
      <c r="QEO1357" s="84" t="s">
        <v>5404</v>
      </c>
      <c r="QEP1357" s="84">
        <v>454</v>
      </c>
      <c r="QEQ1357" s="84" t="s">
        <v>3803</v>
      </c>
      <c r="QER1357" s="84">
        <v>1000000</v>
      </c>
      <c r="QET1357" s="84">
        <f>QES1357/QER1357</f>
        <v>0</v>
      </c>
      <c r="QEU1357" s="84">
        <f>QER1357-QES1357</f>
        <v>1000000</v>
      </c>
      <c r="QEV1357" s="84">
        <v>2000000</v>
      </c>
      <c r="QEW1357" s="84">
        <v>0</v>
      </c>
      <c r="QEX1357" s="84">
        <f>QEW1357/QEV1357</f>
        <v>0</v>
      </c>
      <c r="QEY1357" s="84">
        <f>QEV1357-QEW1357</f>
        <v>2000000</v>
      </c>
      <c r="QEZ1357" s="84">
        <f>QEV1357+QER1357</f>
        <v>3000000</v>
      </c>
      <c r="QFE1357" s="84" t="s">
        <v>5404</v>
      </c>
      <c r="QFF1357" s="84">
        <v>454</v>
      </c>
      <c r="QFG1357" s="84" t="s">
        <v>3803</v>
      </c>
      <c r="QFH1357" s="84">
        <v>1000000</v>
      </c>
      <c r="QFJ1357" s="84">
        <f>QFI1357/QFH1357</f>
        <v>0</v>
      </c>
      <c r="QFK1357" s="84">
        <f>QFH1357-QFI1357</f>
        <v>1000000</v>
      </c>
      <c r="QFL1357" s="84">
        <v>2000000</v>
      </c>
      <c r="QFM1357" s="84">
        <v>0</v>
      </c>
      <c r="QFN1357" s="84">
        <f>QFM1357/QFL1357</f>
        <v>0</v>
      </c>
      <c r="QFO1357" s="84">
        <f>QFL1357-QFM1357</f>
        <v>2000000</v>
      </c>
      <c r="QFP1357" s="84">
        <f>QFL1357+QFH1357</f>
        <v>3000000</v>
      </c>
      <c r="QFU1357" s="84" t="s">
        <v>5404</v>
      </c>
      <c r="QFV1357" s="84">
        <v>454</v>
      </c>
      <c r="QFW1357" s="84" t="s">
        <v>3803</v>
      </c>
      <c r="QFX1357" s="84">
        <v>1000000</v>
      </c>
      <c r="QFZ1357" s="84">
        <f>QFY1357/QFX1357</f>
        <v>0</v>
      </c>
      <c r="QGA1357" s="84">
        <f>QFX1357-QFY1357</f>
        <v>1000000</v>
      </c>
      <c r="QGB1357" s="84">
        <v>2000000</v>
      </c>
      <c r="QGC1357" s="84">
        <v>0</v>
      </c>
      <c r="QGD1357" s="84">
        <f>QGC1357/QGB1357</f>
        <v>0</v>
      </c>
      <c r="QGE1357" s="84">
        <f>QGB1357-QGC1357</f>
        <v>2000000</v>
      </c>
      <c r="QGF1357" s="84">
        <f>QGB1357+QFX1357</f>
        <v>3000000</v>
      </c>
      <c r="QGK1357" s="84" t="s">
        <v>5404</v>
      </c>
      <c r="QGL1357" s="84">
        <v>454</v>
      </c>
      <c r="QGM1357" s="84" t="s">
        <v>3803</v>
      </c>
      <c r="QGN1357" s="84">
        <v>1000000</v>
      </c>
      <c r="QGP1357" s="84">
        <f>QGO1357/QGN1357</f>
        <v>0</v>
      </c>
      <c r="QGQ1357" s="84">
        <f>QGN1357-QGO1357</f>
        <v>1000000</v>
      </c>
      <c r="QGR1357" s="84">
        <v>2000000</v>
      </c>
      <c r="QGS1357" s="84">
        <v>0</v>
      </c>
      <c r="QGT1357" s="84">
        <f>QGS1357/QGR1357</f>
        <v>0</v>
      </c>
      <c r="QGU1357" s="84">
        <f>QGR1357-QGS1357</f>
        <v>2000000</v>
      </c>
      <c r="QGV1357" s="84">
        <f>QGR1357+QGN1357</f>
        <v>3000000</v>
      </c>
      <c r="QHA1357" s="84" t="s">
        <v>5404</v>
      </c>
      <c r="QHB1357" s="84">
        <v>454</v>
      </c>
      <c r="QHC1357" s="84" t="s">
        <v>3803</v>
      </c>
      <c r="QHD1357" s="84">
        <v>1000000</v>
      </c>
      <c r="QHF1357" s="84">
        <f>QHE1357/QHD1357</f>
        <v>0</v>
      </c>
      <c r="QHG1357" s="84">
        <f>QHD1357-QHE1357</f>
        <v>1000000</v>
      </c>
      <c r="QHH1357" s="84">
        <v>2000000</v>
      </c>
      <c r="QHI1357" s="84">
        <v>0</v>
      </c>
      <c r="QHJ1357" s="84">
        <f>QHI1357/QHH1357</f>
        <v>0</v>
      </c>
      <c r="QHK1357" s="84">
        <f>QHH1357-QHI1357</f>
        <v>2000000</v>
      </c>
      <c r="QHL1357" s="84">
        <f>QHH1357+QHD1357</f>
        <v>3000000</v>
      </c>
      <c r="QHQ1357" s="84" t="s">
        <v>5404</v>
      </c>
      <c r="QHR1357" s="84">
        <v>454</v>
      </c>
      <c r="QHS1357" s="84" t="s">
        <v>3803</v>
      </c>
      <c r="QHT1357" s="84">
        <v>1000000</v>
      </c>
      <c r="QHV1357" s="84">
        <f>QHU1357/QHT1357</f>
        <v>0</v>
      </c>
      <c r="QHW1357" s="84">
        <f>QHT1357-QHU1357</f>
        <v>1000000</v>
      </c>
      <c r="QHX1357" s="84">
        <v>2000000</v>
      </c>
      <c r="QHY1357" s="84">
        <v>0</v>
      </c>
      <c r="QHZ1357" s="84">
        <f>QHY1357/QHX1357</f>
        <v>0</v>
      </c>
      <c r="QIA1357" s="84">
        <f>QHX1357-QHY1357</f>
        <v>2000000</v>
      </c>
      <c r="QIB1357" s="84">
        <f>QHX1357+QHT1357</f>
        <v>3000000</v>
      </c>
      <c r="QIG1357" s="84" t="s">
        <v>5404</v>
      </c>
      <c r="QIH1357" s="84">
        <v>454</v>
      </c>
      <c r="QII1357" s="84" t="s">
        <v>3803</v>
      </c>
      <c r="QIJ1357" s="84">
        <v>1000000</v>
      </c>
      <c r="QIL1357" s="84">
        <f>QIK1357/QIJ1357</f>
        <v>0</v>
      </c>
      <c r="QIM1357" s="84">
        <f>QIJ1357-QIK1357</f>
        <v>1000000</v>
      </c>
      <c r="QIN1357" s="84">
        <v>2000000</v>
      </c>
      <c r="QIO1357" s="84">
        <v>0</v>
      </c>
      <c r="QIP1357" s="84">
        <f>QIO1357/QIN1357</f>
        <v>0</v>
      </c>
      <c r="QIQ1357" s="84">
        <f>QIN1357-QIO1357</f>
        <v>2000000</v>
      </c>
      <c r="QIR1357" s="84">
        <f>QIN1357+QIJ1357</f>
        <v>3000000</v>
      </c>
      <c r="QIW1357" s="84" t="s">
        <v>5404</v>
      </c>
      <c r="QIX1357" s="84">
        <v>454</v>
      </c>
      <c r="QIY1357" s="84" t="s">
        <v>3803</v>
      </c>
      <c r="QIZ1357" s="84">
        <v>1000000</v>
      </c>
      <c r="QJB1357" s="84">
        <f>QJA1357/QIZ1357</f>
        <v>0</v>
      </c>
      <c r="QJC1357" s="84">
        <f>QIZ1357-QJA1357</f>
        <v>1000000</v>
      </c>
      <c r="QJD1357" s="84">
        <v>2000000</v>
      </c>
      <c r="QJE1357" s="84">
        <v>0</v>
      </c>
      <c r="QJF1357" s="84">
        <f>QJE1357/QJD1357</f>
        <v>0</v>
      </c>
      <c r="QJG1357" s="84">
        <f>QJD1357-QJE1357</f>
        <v>2000000</v>
      </c>
      <c r="QJH1357" s="84">
        <f>QJD1357+QIZ1357</f>
        <v>3000000</v>
      </c>
      <c r="QJM1357" s="84" t="s">
        <v>5404</v>
      </c>
      <c r="QJN1357" s="84">
        <v>454</v>
      </c>
      <c r="QJO1357" s="84" t="s">
        <v>3803</v>
      </c>
      <c r="QJP1357" s="84">
        <v>1000000</v>
      </c>
      <c r="QJR1357" s="84">
        <f>QJQ1357/QJP1357</f>
        <v>0</v>
      </c>
      <c r="QJS1357" s="84">
        <f>QJP1357-QJQ1357</f>
        <v>1000000</v>
      </c>
      <c r="QJT1357" s="84">
        <v>2000000</v>
      </c>
      <c r="QJU1357" s="84">
        <v>0</v>
      </c>
      <c r="QJV1357" s="84">
        <f>QJU1357/QJT1357</f>
        <v>0</v>
      </c>
      <c r="QJW1357" s="84">
        <f>QJT1357-QJU1357</f>
        <v>2000000</v>
      </c>
      <c r="QJX1357" s="84">
        <f>QJT1357+QJP1357</f>
        <v>3000000</v>
      </c>
      <c r="QKC1357" s="84" t="s">
        <v>5404</v>
      </c>
      <c r="QKD1357" s="84">
        <v>454</v>
      </c>
      <c r="QKE1357" s="84" t="s">
        <v>3803</v>
      </c>
      <c r="QKF1357" s="84">
        <v>1000000</v>
      </c>
      <c r="QKH1357" s="84">
        <f>QKG1357/QKF1357</f>
        <v>0</v>
      </c>
      <c r="QKI1357" s="84">
        <f>QKF1357-QKG1357</f>
        <v>1000000</v>
      </c>
      <c r="QKJ1357" s="84">
        <v>2000000</v>
      </c>
      <c r="QKK1357" s="84">
        <v>0</v>
      </c>
      <c r="QKL1357" s="84">
        <f>QKK1357/QKJ1357</f>
        <v>0</v>
      </c>
      <c r="QKM1357" s="84">
        <f>QKJ1357-QKK1357</f>
        <v>2000000</v>
      </c>
      <c r="QKN1357" s="84">
        <f>QKJ1357+QKF1357</f>
        <v>3000000</v>
      </c>
      <c r="QKS1357" s="84" t="s">
        <v>5404</v>
      </c>
      <c r="QKT1357" s="84">
        <v>454</v>
      </c>
      <c r="QKU1357" s="84" t="s">
        <v>3803</v>
      </c>
      <c r="QKV1357" s="84">
        <v>1000000</v>
      </c>
      <c r="QKX1357" s="84">
        <f>QKW1357/QKV1357</f>
        <v>0</v>
      </c>
      <c r="QKY1357" s="84">
        <f>QKV1357-QKW1357</f>
        <v>1000000</v>
      </c>
      <c r="QKZ1357" s="84">
        <v>2000000</v>
      </c>
      <c r="QLA1357" s="84">
        <v>0</v>
      </c>
      <c r="QLB1357" s="84">
        <f>QLA1357/QKZ1357</f>
        <v>0</v>
      </c>
      <c r="QLC1357" s="84">
        <f>QKZ1357-QLA1357</f>
        <v>2000000</v>
      </c>
      <c r="QLD1357" s="84">
        <f>QKZ1357+QKV1357</f>
        <v>3000000</v>
      </c>
      <c r="QLI1357" s="84" t="s">
        <v>5404</v>
      </c>
      <c r="QLJ1357" s="84">
        <v>454</v>
      </c>
      <c r="QLK1357" s="84" t="s">
        <v>3803</v>
      </c>
      <c r="QLL1357" s="84">
        <v>1000000</v>
      </c>
      <c r="QLN1357" s="84">
        <f>QLM1357/QLL1357</f>
        <v>0</v>
      </c>
      <c r="QLO1357" s="84">
        <f>QLL1357-QLM1357</f>
        <v>1000000</v>
      </c>
      <c r="QLP1357" s="84">
        <v>2000000</v>
      </c>
      <c r="QLQ1357" s="84">
        <v>0</v>
      </c>
      <c r="QLR1357" s="84">
        <f>QLQ1357/QLP1357</f>
        <v>0</v>
      </c>
      <c r="QLS1357" s="84">
        <f>QLP1357-QLQ1357</f>
        <v>2000000</v>
      </c>
      <c r="QLT1357" s="84">
        <f>QLP1357+QLL1357</f>
        <v>3000000</v>
      </c>
      <c r="QLY1357" s="84" t="s">
        <v>5404</v>
      </c>
      <c r="QLZ1357" s="84">
        <v>454</v>
      </c>
      <c r="QMA1357" s="84" t="s">
        <v>3803</v>
      </c>
      <c r="QMB1357" s="84">
        <v>1000000</v>
      </c>
      <c r="QMD1357" s="84">
        <f>QMC1357/QMB1357</f>
        <v>0</v>
      </c>
      <c r="QME1357" s="84">
        <f>QMB1357-QMC1357</f>
        <v>1000000</v>
      </c>
      <c r="QMF1357" s="84">
        <v>2000000</v>
      </c>
      <c r="QMG1357" s="84">
        <v>0</v>
      </c>
      <c r="QMH1357" s="84">
        <f>QMG1357/QMF1357</f>
        <v>0</v>
      </c>
      <c r="QMI1357" s="84">
        <f>QMF1357-QMG1357</f>
        <v>2000000</v>
      </c>
      <c r="QMJ1357" s="84">
        <f>QMF1357+QMB1357</f>
        <v>3000000</v>
      </c>
      <c r="QMO1357" s="84" t="s">
        <v>5404</v>
      </c>
      <c r="QMP1357" s="84">
        <v>454</v>
      </c>
      <c r="QMQ1357" s="84" t="s">
        <v>3803</v>
      </c>
      <c r="QMR1357" s="84">
        <v>1000000</v>
      </c>
      <c r="QMT1357" s="84">
        <f>QMS1357/QMR1357</f>
        <v>0</v>
      </c>
      <c r="QMU1357" s="84">
        <f>QMR1357-QMS1357</f>
        <v>1000000</v>
      </c>
      <c r="QMV1357" s="84">
        <v>2000000</v>
      </c>
      <c r="QMW1357" s="84">
        <v>0</v>
      </c>
      <c r="QMX1357" s="84">
        <f>QMW1357/QMV1357</f>
        <v>0</v>
      </c>
      <c r="QMY1357" s="84">
        <f>QMV1357-QMW1357</f>
        <v>2000000</v>
      </c>
      <c r="QMZ1357" s="84">
        <f>QMV1357+QMR1357</f>
        <v>3000000</v>
      </c>
      <c r="QNE1357" s="84" t="s">
        <v>5404</v>
      </c>
      <c r="QNF1357" s="84">
        <v>454</v>
      </c>
      <c r="QNG1357" s="84" t="s">
        <v>3803</v>
      </c>
      <c r="QNH1357" s="84">
        <v>1000000</v>
      </c>
      <c r="QNJ1357" s="84">
        <f>QNI1357/QNH1357</f>
        <v>0</v>
      </c>
      <c r="QNK1357" s="84">
        <f>QNH1357-QNI1357</f>
        <v>1000000</v>
      </c>
      <c r="QNL1357" s="84">
        <v>2000000</v>
      </c>
      <c r="QNM1357" s="84">
        <v>0</v>
      </c>
      <c r="QNN1357" s="84">
        <f>QNM1357/QNL1357</f>
        <v>0</v>
      </c>
      <c r="QNO1357" s="84">
        <f>QNL1357-QNM1357</f>
        <v>2000000</v>
      </c>
      <c r="QNP1357" s="84">
        <f>QNL1357+QNH1357</f>
        <v>3000000</v>
      </c>
      <c r="QNU1357" s="84" t="s">
        <v>5404</v>
      </c>
      <c r="QNV1357" s="84">
        <v>454</v>
      </c>
      <c r="QNW1357" s="84" t="s">
        <v>3803</v>
      </c>
      <c r="QNX1357" s="84">
        <v>1000000</v>
      </c>
      <c r="QNZ1357" s="84">
        <f>QNY1357/QNX1357</f>
        <v>0</v>
      </c>
      <c r="QOA1357" s="84">
        <f>QNX1357-QNY1357</f>
        <v>1000000</v>
      </c>
      <c r="QOB1357" s="84">
        <v>2000000</v>
      </c>
      <c r="QOC1357" s="84">
        <v>0</v>
      </c>
      <c r="QOD1357" s="84">
        <f>QOC1357/QOB1357</f>
        <v>0</v>
      </c>
      <c r="QOE1357" s="84">
        <f>QOB1357-QOC1357</f>
        <v>2000000</v>
      </c>
      <c r="QOF1357" s="84">
        <f>QOB1357+QNX1357</f>
        <v>3000000</v>
      </c>
      <c r="QOK1357" s="84" t="s">
        <v>5404</v>
      </c>
      <c r="QOL1357" s="84">
        <v>454</v>
      </c>
      <c r="QOM1357" s="84" t="s">
        <v>3803</v>
      </c>
      <c r="QON1357" s="84">
        <v>1000000</v>
      </c>
      <c r="QOP1357" s="84">
        <f>QOO1357/QON1357</f>
        <v>0</v>
      </c>
      <c r="QOQ1357" s="84">
        <f>QON1357-QOO1357</f>
        <v>1000000</v>
      </c>
      <c r="QOR1357" s="84">
        <v>2000000</v>
      </c>
      <c r="QOS1357" s="84">
        <v>0</v>
      </c>
      <c r="QOT1357" s="84">
        <f>QOS1357/QOR1357</f>
        <v>0</v>
      </c>
      <c r="QOU1357" s="84">
        <f>QOR1357-QOS1357</f>
        <v>2000000</v>
      </c>
      <c r="QOV1357" s="84">
        <f>QOR1357+QON1357</f>
        <v>3000000</v>
      </c>
      <c r="QPA1357" s="84" t="s">
        <v>5404</v>
      </c>
      <c r="QPB1357" s="84">
        <v>454</v>
      </c>
      <c r="QPC1357" s="84" t="s">
        <v>3803</v>
      </c>
      <c r="QPD1357" s="84">
        <v>1000000</v>
      </c>
      <c r="QPF1357" s="84">
        <f>QPE1357/QPD1357</f>
        <v>0</v>
      </c>
      <c r="QPG1357" s="84">
        <f>QPD1357-QPE1357</f>
        <v>1000000</v>
      </c>
      <c r="QPH1357" s="84">
        <v>2000000</v>
      </c>
      <c r="QPI1357" s="84">
        <v>0</v>
      </c>
      <c r="QPJ1357" s="84">
        <f>QPI1357/QPH1357</f>
        <v>0</v>
      </c>
      <c r="QPK1357" s="84">
        <f>QPH1357-QPI1357</f>
        <v>2000000</v>
      </c>
      <c r="QPL1357" s="84">
        <f>QPH1357+QPD1357</f>
        <v>3000000</v>
      </c>
      <c r="QPQ1357" s="84" t="s">
        <v>5404</v>
      </c>
      <c r="QPR1357" s="84">
        <v>454</v>
      </c>
      <c r="QPS1357" s="84" t="s">
        <v>3803</v>
      </c>
      <c r="QPT1357" s="84">
        <v>1000000</v>
      </c>
      <c r="QPV1357" s="84">
        <f>QPU1357/QPT1357</f>
        <v>0</v>
      </c>
      <c r="QPW1357" s="84">
        <f>QPT1357-QPU1357</f>
        <v>1000000</v>
      </c>
      <c r="QPX1357" s="84">
        <v>2000000</v>
      </c>
      <c r="QPY1357" s="84">
        <v>0</v>
      </c>
      <c r="QPZ1357" s="84">
        <f>QPY1357/QPX1357</f>
        <v>0</v>
      </c>
      <c r="QQA1357" s="84">
        <f>QPX1357-QPY1357</f>
        <v>2000000</v>
      </c>
      <c r="QQB1357" s="84">
        <f>QPX1357+QPT1357</f>
        <v>3000000</v>
      </c>
      <c r="QQG1357" s="84" t="s">
        <v>5404</v>
      </c>
      <c r="QQH1357" s="84">
        <v>454</v>
      </c>
      <c r="QQI1357" s="84" t="s">
        <v>3803</v>
      </c>
      <c r="QQJ1357" s="84">
        <v>1000000</v>
      </c>
      <c r="QQL1357" s="84">
        <f>QQK1357/QQJ1357</f>
        <v>0</v>
      </c>
      <c r="QQM1357" s="84">
        <f>QQJ1357-QQK1357</f>
        <v>1000000</v>
      </c>
      <c r="QQN1357" s="84">
        <v>2000000</v>
      </c>
      <c r="QQO1357" s="84">
        <v>0</v>
      </c>
      <c r="QQP1357" s="84">
        <f>QQO1357/QQN1357</f>
        <v>0</v>
      </c>
      <c r="QQQ1357" s="84">
        <f>QQN1357-QQO1357</f>
        <v>2000000</v>
      </c>
      <c r="QQR1357" s="84">
        <f>QQN1357+QQJ1357</f>
        <v>3000000</v>
      </c>
      <c r="QQW1357" s="84" t="s">
        <v>5404</v>
      </c>
      <c r="QQX1357" s="84">
        <v>454</v>
      </c>
      <c r="QQY1357" s="84" t="s">
        <v>3803</v>
      </c>
      <c r="QQZ1357" s="84">
        <v>1000000</v>
      </c>
      <c r="QRB1357" s="84">
        <f>QRA1357/QQZ1357</f>
        <v>0</v>
      </c>
      <c r="QRC1357" s="84">
        <f>QQZ1357-QRA1357</f>
        <v>1000000</v>
      </c>
      <c r="QRD1357" s="84">
        <v>2000000</v>
      </c>
      <c r="QRE1357" s="84">
        <v>0</v>
      </c>
      <c r="QRF1357" s="84">
        <f>QRE1357/QRD1357</f>
        <v>0</v>
      </c>
      <c r="QRG1357" s="84">
        <f>QRD1357-QRE1357</f>
        <v>2000000</v>
      </c>
      <c r="QRH1357" s="84">
        <f>QRD1357+QQZ1357</f>
        <v>3000000</v>
      </c>
      <c r="QRM1357" s="84" t="s">
        <v>5404</v>
      </c>
      <c r="QRN1357" s="84">
        <v>454</v>
      </c>
      <c r="QRO1357" s="84" t="s">
        <v>3803</v>
      </c>
      <c r="QRP1357" s="84">
        <v>1000000</v>
      </c>
      <c r="QRR1357" s="84">
        <f>QRQ1357/QRP1357</f>
        <v>0</v>
      </c>
      <c r="QRS1357" s="84">
        <f>QRP1357-QRQ1357</f>
        <v>1000000</v>
      </c>
      <c r="QRT1357" s="84">
        <v>2000000</v>
      </c>
      <c r="QRU1357" s="84">
        <v>0</v>
      </c>
      <c r="QRV1357" s="84">
        <f>QRU1357/QRT1357</f>
        <v>0</v>
      </c>
      <c r="QRW1357" s="84">
        <f>QRT1357-QRU1357</f>
        <v>2000000</v>
      </c>
      <c r="QRX1357" s="84">
        <f>QRT1357+QRP1357</f>
        <v>3000000</v>
      </c>
      <c r="QSC1357" s="84" t="s">
        <v>5404</v>
      </c>
      <c r="QSD1357" s="84">
        <v>454</v>
      </c>
      <c r="QSE1357" s="84" t="s">
        <v>3803</v>
      </c>
      <c r="QSF1357" s="84">
        <v>1000000</v>
      </c>
      <c r="QSH1357" s="84">
        <f>QSG1357/QSF1357</f>
        <v>0</v>
      </c>
      <c r="QSI1357" s="84">
        <f>QSF1357-QSG1357</f>
        <v>1000000</v>
      </c>
      <c r="QSJ1357" s="84">
        <v>2000000</v>
      </c>
      <c r="QSK1357" s="84">
        <v>0</v>
      </c>
      <c r="QSL1357" s="84">
        <f>QSK1357/QSJ1357</f>
        <v>0</v>
      </c>
      <c r="QSM1357" s="84">
        <f>QSJ1357-QSK1357</f>
        <v>2000000</v>
      </c>
      <c r="QSN1357" s="84">
        <f>QSJ1357+QSF1357</f>
        <v>3000000</v>
      </c>
      <c r="QSS1357" s="84" t="s">
        <v>5404</v>
      </c>
      <c r="QST1357" s="84">
        <v>454</v>
      </c>
      <c r="QSU1357" s="84" t="s">
        <v>3803</v>
      </c>
      <c r="QSV1357" s="84">
        <v>1000000</v>
      </c>
      <c r="QSX1357" s="84">
        <f>QSW1357/QSV1357</f>
        <v>0</v>
      </c>
      <c r="QSY1357" s="84">
        <f>QSV1357-QSW1357</f>
        <v>1000000</v>
      </c>
      <c r="QSZ1357" s="84">
        <v>2000000</v>
      </c>
      <c r="QTA1357" s="84">
        <v>0</v>
      </c>
      <c r="QTB1357" s="84">
        <f>QTA1357/QSZ1357</f>
        <v>0</v>
      </c>
      <c r="QTC1357" s="84">
        <f>QSZ1357-QTA1357</f>
        <v>2000000</v>
      </c>
      <c r="QTD1357" s="84">
        <f>QSZ1357+QSV1357</f>
        <v>3000000</v>
      </c>
      <c r="QTI1357" s="84" t="s">
        <v>5404</v>
      </c>
      <c r="QTJ1357" s="84">
        <v>454</v>
      </c>
      <c r="QTK1357" s="84" t="s">
        <v>3803</v>
      </c>
      <c r="QTL1357" s="84">
        <v>1000000</v>
      </c>
      <c r="QTN1357" s="84">
        <f>QTM1357/QTL1357</f>
        <v>0</v>
      </c>
      <c r="QTO1357" s="84">
        <f>QTL1357-QTM1357</f>
        <v>1000000</v>
      </c>
      <c r="QTP1357" s="84">
        <v>2000000</v>
      </c>
      <c r="QTQ1357" s="84">
        <v>0</v>
      </c>
      <c r="QTR1357" s="84">
        <f>QTQ1357/QTP1357</f>
        <v>0</v>
      </c>
      <c r="QTS1357" s="84">
        <f>QTP1357-QTQ1357</f>
        <v>2000000</v>
      </c>
      <c r="QTT1357" s="84">
        <f>QTP1357+QTL1357</f>
        <v>3000000</v>
      </c>
      <c r="QTY1357" s="84" t="s">
        <v>5404</v>
      </c>
      <c r="QTZ1357" s="84">
        <v>454</v>
      </c>
      <c r="QUA1357" s="84" t="s">
        <v>3803</v>
      </c>
      <c r="QUB1357" s="84">
        <v>1000000</v>
      </c>
      <c r="QUD1357" s="84">
        <f>QUC1357/QUB1357</f>
        <v>0</v>
      </c>
      <c r="QUE1357" s="84">
        <f>QUB1357-QUC1357</f>
        <v>1000000</v>
      </c>
      <c r="QUF1357" s="84">
        <v>2000000</v>
      </c>
      <c r="QUG1357" s="84">
        <v>0</v>
      </c>
      <c r="QUH1357" s="84">
        <f>QUG1357/QUF1357</f>
        <v>0</v>
      </c>
      <c r="QUI1357" s="84">
        <f>QUF1357-QUG1357</f>
        <v>2000000</v>
      </c>
      <c r="QUJ1357" s="84">
        <f>QUF1357+QUB1357</f>
        <v>3000000</v>
      </c>
      <c r="QUO1357" s="84" t="s">
        <v>5404</v>
      </c>
      <c r="QUP1357" s="84">
        <v>454</v>
      </c>
      <c r="QUQ1357" s="84" t="s">
        <v>3803</v>
      </c>
      <c r="QUR1357" s="84">
        <v>1000000</v>
      </c>
      <c r="QUT1357" s="84">
        <f>QUS1357/QUR1357</f>
        <v>0</v>
      </c>
      <c r="QUU1357" s="84">
        <f>QUR1357-QUS1357</f>
        <v>1000000</v>
      </c>
      <c r="QUV1357" s="84">
        <v>2000000</v>
      </c>
      <c r="QUW1357" s="84">
        <v>0</v>
      </c>
      <c r="QUX1357" s="84">
        <f>QUW1357/QUV1357</f>
        <v>0</v>
      </c>
      <c r="QUY1357" s="84">
        <f>QUV1357-QUW1357</f>
        <v>2000000</v>
      </c>
      <c r="QUZ1357" s="84">
        <f>QUV1357+QUR1357</f>
        <v>3000000</v>
      </c>
      <c r="QVE1357" s="84" t="s">
        <v>5404</v>
      </c>
      <c r="QVF1357" s="84">
        <v>454</v>
      </c>
      <c r="QVG1357" s="84" t="s">
        <v>3803</v>
      </c>
      <c r="QVH1357" s="84">
        <v>1000000</v>
      </c>
      <c r="QVJ1357" s="84">
        <f>QVI1357/QVH1357</f>
        <v>0</v>
      </c>
      <c r="QVK1357" s="84">
        <f>QVH1357-QVI1357</f>
        <v>1000000</v>
      </c>
      <c r="QVL1357" s="84">
        <v>2000000</v>
      </c>
      <c r="QVM1357" s="84">
        <v>0</v>
      </c>
      <c r="QVN1357" s="84">
        <f>QVM1357/QVL1357</f>
        <v>0</v>
      </c>
      <c r="QVO1357" s="84">
        <f>QVL1357-QVM1357</f>
        <v>2000000</v>
      </c>
      <c r="QVP1357" s="84">
        <f>QVL1357+QVH1357</f>
        <v>3000000</v>
      </c>
      <c r="QVU1357" s="84" t="s">
        <v>5404</v>
      </c>
      <c r="QVV1357" s="84">
        <v>454</v>
      </c>
      <c r="QVW1357" s="84" t="s">
        <v>3803</v>
      </c>
      <c r="QVX1357" s="84">
        <v>1000000</v>
      </c>
      <c r="QVZ1357" s="84">
        <f>QVY1357/QVX1357</f>
        <v>0</v>
      </c>
      <c r="QWA1357" s="84">
        <f>QVX1357-QVY1357</f>
        <v>1000000</v>
      </c>
      <c r="QWB1357" s="84">
        <v>2000000</v>
      </c>
      <c r="QWC1357" s="84">
        <v>0</v>
      </c>
      <c r="QWD1357" s="84">
        <f>QWC1357/QWB1357</f>
        <v>0</v>
      </c>
      <c r="QWE1357" s="84">
        <f>QWB1357-QWC1357</f>
        <v>2000000</v>
      </c>
      <c r="QWF1357" s="84">
        <f>QWB1357+QVX1357</f>
        <v>3000000</v>
      </c>
      <c r="QWK1357" s="84" t="s">
        <v>5404</v>
      </c>
      <c r="QWL1357" s="84">
        <v>454</v>
      </c>
      <c r="QWM1357" s="84" t="s">
        <v>3803</v>
      </c>
      <c r="QWN1357" s="84">
        <v>1000000</v>
      </c>
      <c r="QWP1357" s="84">
        <f>QWO1357/QWN1357</f>
        <v>0</v>
      </c>
      <c r="QWQ1357" s="84">
        <f>QWN1357-QWO1357</f>
        <v>1000000</v>
      </c>
      <c r="QWR1357" s="84">
        <v>2000000</v>
      </c>
      <c r="QWS1357" s="84">
        <v>0</v>
      </c>
      <c r="QWT1357" s="84">
        <f>QWS1357/QWR1357</f>
        <v>0</v>
      </c>
      <c r="QWU1357" s="84">
        <f>QWR1357-QWS1357</f>
        <v>2000000</v>
      </c>
      <c r="QWV1357" s="84">
        <f>QWR1357+QWN1357</f>
        <v>3000000</v>
      </c>
      <c r="QXA1357" s="84" t="s">
        <v>5404</v>
      </c>
      <c r="QXB1357" s="84">
        <v>454</v>
      </c>
      <c r="QXC1357" s="84" t="s">
        <v>3803</v>
      </c>
      <c r="QXD1357" s="84">
        <v>1000000</v>
      </c>
      <c r="QXF1357" s="84">
        <f>QXE1357/QXD1357</f>
        <v>0</v>
      </c>
      <c r="QXG1357" s="84">
        <f>QXD1357-QXE1357</f>
        <v>1000000</v>
      </c>
      <c r="QXH1357" s="84">
        <v>2000000</v>
      </c>
      <c r="QXI1357" s="84">
        <v>0</v>
      </c>
      <c r="QXJ1357" s="84">
        <f>QXI1357/QXH1357</f>
        <v>0</v>
      </c>
      <c r="QXK1357" s="84">
        <f>QXH1357-QXI1357</f>
        <v>2000000</v>
      </c>
      <c r="QXL1357" s="84">
        <f>QXH1357+QXD1357</f>
        <v>3000000</v>
      </c>
      <c r="QXQ1357" s="84" t="s">
        <v>5404</v>
      </c>
      <c r="QXR1357" s="84">
        <v>454</v>
      </c>
      <c r="QXS1357" s="84" t="s">
        <v>3803</v>
      </c>
      <c r="QXT1357" s="84">
        <v>1000000</v>
      </c>
      <c r="QXV1357" s="84">
        <f>QXU1357/QXT1357</f>
        <v>0</v>
      </c>
      <c r="QXW1357" s="84">
        <f>QXT1357-QXU1357</f>
        <v>1000000</v>
      </c>
      <c r="QXX1357" s="84">
        <v>2000000</v>
      </c>
      <c r="QXY1357" s="84">
        <v>0</v>
      </c>
      <c r="QXZ1357" s="84">
        <f>QXY1357/QXX1357</f>
        <v>0</v>
      </c>
      <c r="QYA1357" s="84">
        <f>QXX1357-QXY1357</f>
        <v>2000000</v>
      </c>
      <c r="QYB1357" s="84">
        <f>QXX1357+QXT1357</f>
        <v>3000000</v>
      </c>
      <c r="QYG1357" s="84" t="s">
        <v>5404</v>
      </c>
      <c r="QYH1357" s="84">
        <v>454</v>
      </c>
      <c r="QYI1357" s="84" t="s">
        <v>3803</v>
      </c>
      <c r="QYJ1357" s="84">
        <v>1000000</v>
      </c>
      <c r="QYL1357" s="84">
        <f>QYK1357/QYJ1357</f>
        <v>0</v>
      </c>
      <c r="QYM1357" s="84">
        <f>QYJ1357-QYK1357</f>
        <v>1000000</v>
      </c>
      <c r="QYN1357" s="84">
        <v>2000000</v>
      </c>
      <c r="QYO1357" s="84">
        <v>0</v>
      </c>
      <c r="QYP1357" s="84">
        <f>QYO1357/QYN1357</f>
        <v>0</v>
      </c>
      <c r="QYQ1357" s="84">
        <f>QYN1357-QYO1357</f>
        <v>2000000</v>
      </c>
      <c r="QYR1357" s="84">
        <f>QYN1357+QYJ1357</f>
        <v>3000000</v>
      </c>
      <c r="QYW1357" s="84" t="s">
        <v>5404</v>
      </c>
      <c r="QYX1357" s="84">
        <v>454</v>
      </c>
      <c r="QYY1357" s="84" t="s">
        <v>3803</v>
      </c>
      <c r="QYZ1357" s="84">
        <v>1000000</v>
      </c>
      <c r="QZB1357" s="84">
        <f>QZA1357/QYZ1357</f>
        <v>0</v>
      </c>
      <c r="QZC1357" s="84">
        <f>QYZ1357-QZA1357</f>
        <v>1000000</v>
      </c>
      <c r="QZD1357" s="84">
        <v>2000000</v>
      </c>
      <c r="QZE1357" s="84">
        <v>0</v>
      </c>
      <c r="QZF1357" s="84">
        <f>QZE1357/QZD1357</f>
        <v>0</v>
      </c>
      <c r="QZG1357" s="84">
        <f>QZD1357-QZE1357</f>
        <v>2000000</v>
      </c>
      <c r="QZH1357" s="84">
        <f>QZD1357+QYZ1357</f>
        <v>3000000</v>
      </c>
      <c r="QZM1357" s="84" t="s">
        <v>5404</v>
      </c>
      <c r="QZN1357" s="84">
        <v>454</v>
      </c>
      <c r="QZO1357" s="84" t="s">
        <v>3803</v>
      </c>
      <c r="QZP1357" s="84">
        <v>1000000</v>
      </c>
      <c r="QZR1357" s="84">
        <f>QZQ1357/QZP1357</f>
        <v>0</v>
      </c>
      <c r="QZS1357" s="84">
        <f>QZP1357-QZQ1357</f>
        <v>1000000</v>
      </c>
      <c r="QZT1357" s="84">
        <v>2000000</v>
      </c>
      <c r="QZU1357" s="84">
        <v>0</v>
      </c>
      <c r="QZV1357" s="84">
        <f>QZU1357/QZT1357</f>
        <v>0</v>
      </c>
      <c r="QZW1357" s="84">
        <f>QZT1357-QZU1357</f>
        <v>2000000</v>
      </c>
      <c r="QZX1357" s="84">
        <f>QZT1357+QZP1357</f>
        <v>3000000</v>
      </c>
      <c r="RAC1357" s="84" t="s">
        <v>5404</v>
      </c>
      <c r="RAD1357" s="84">
        <v>454</v>
      </c>
      <c r="RAE1357" s="84" t="s">
        <v>3803</v>
      </c>
      <c r="RAF1357" s="84">
        <v>1000000</v>
      </c>
      <c r="RAH1357" s="84">
        <f>RAG1357/RAF1357</f>
        <v>0</v>
      </c>
      <c r="RAI1357" s="84">
        <f>RAF1357-RAG1357</f>
        <v>1000000</v>
      </c>
      <c r="RAJ1357" s="84">
        <v>2000000</v>
      </c>
      <c r="RAK1357" s="84">
        <v>0</v>
      </c>
      <c r="RAL1357" s="84">
        <f>RAK1357/RAJ1357</f>
        <v>0</v>
      </c>
      <c r="RAM1357" s="84">
        <f>RAJ1357-RAK1357</f>
        <v>2000000</v>
      </c>
      <c r="RAN1357" s="84">
        <f>RAJ1357+RAF1357</f>
        <v>3000000</v>
      </c>
      <c r="RAS1357" s="84" t="s">
        <v>5404</v>
      </c>
      <c r="RAT1357" s="84">
        <v>454</v>
      </c>
      <c r="RAU1357" s="84" t="s">
        <v>3803</v>
      </c>
      <c r="RAV1357" s="84">
        <v>1000000</v>
      </c>
      <c r="RAX1357" s="84">
        <f>RAW1357/RAV1357</f>
        <v>0</v>
      </c>
      <c r="RAY1357" s="84">
        <f>RAV1357-RAW1357</f>
        <v>1000000</v>
      </c>
      <c r="RAZ1357" s="84">
        <v>2000000</v>
      </c>
      <c r="RBA1357" s="84">
        <v>0</v>
      </c>
      <c r="RBB1357" s="84">
        <f>RBA1357/RAZ1357</f>
        <v>0</v>
      </c>
      <c r="RBC1357" s="84">
        <f>RAZ1357-RBA1357</f>
        <v>2000000</v>
      </c>
      <c r="RBD1357" s="84">
        <f>RAZ1357+RAV1357</f>
        <v>3000000</v>
      </c>
      <c r="RBI1357" s="84" t="s">
        <v>5404</v>
      </c>
      <c r="RBJ1357" s="84">
        <v>454</v>
      </c>
      <c r="RBK1357" s="84" t="s">
        <v>3803</v>
      </c>
      <c r="RBL1357" s="84">
        <v>1000000</v>
      </c>
      <c r="RBN1357" s="84">
        <f>RBM1357/RBL1357</f>
        <v>0</v>
      </c>
      <c r="RBO1357" s="84">
        <f>RBL1357-RBM1357</f>
        <v>1000000</v>
      </c>
      <c r="RBP1357" s="84">
        <v>2000000</v>
      </c>
      <c r="RBQ1357" s="84">
        <v>0</v>
      </c>
      <c r="RBR1357" s="84">
        <f>RBQ1357/RBP1357</f>
        <v>0</v>
      </c>
      <c r="RBS1357" s="84">
        <f>RBP1357-RBQ1357</f>
        <v>2000000</v>
      </c>
      <c r="RBT1357" s="84">
        <f>RBP1357+RBL1357</f>
        <v>3000000</v>
      </c>
      <c r="RBY1357" s="84" t="s">
        <v>5404</v>
      </c>
      <c r="RBZ1357" s="84">
        <v>454</v>
      </c>
      <c r="RCA1357" s="84" t="s">
        <v>3803</v>
      </c>
      <c r="RCB1357" s="84">
        <v>1000000</v>
      </c>
      <c r="RCD1357" s="84">
        <f>RCC1357/RCB1357</f>
        <v>0</v>
      </c>
      <c r="RCE1357" s="84">
        <f>RCB1357-RCC1357</f>
        <v>1000000</v>
      </c>
      <c r="RCF1357" s="84">
        <v>2000000</v>
      </c>
      <c r="RCG1357" s="84">
        <v>0</v>
      </c>
      <c r="RCH1357" s="84">
        <f>RCG1357/RCF1357</f>
        <v>0</v>
      </c>
      <c r="RCI1357" s="84">
        <f>RCF1357-RCG1357</f>
        <v>2000000</v>
      </c>
      <c r="RCJ1357" s="84">
        <f>RCF1357+RCB1357</f>
        <v>3000000</v>
      </c>
      <c r="RCO1357" s="84" t="s">
        <v>5404</v>
      </c>
      <c r="RCP1357" s="84">
        <v>454</v>
      </c>
      <c r="RCQ1357" s="84" t="s">
        <v>3803</v>
      </c>
      <c r="RCR1357" s="84">
        <v>1000000</v>
      </c>
      <c r="RCT1357" s="84">
        <f>RCS1357/RCR1357</f>
        <v>0</v>
      </c>
      <c r="RCU1357" s="84">
        <f>RCR1357-RCS1357</f>
        <v>1000000</v>
      </c>
      <c r="RCV1357" s="84">
        <v>2000000</v>
      </c>
      <c r="RCW1357" s="84">
        <v>0</v>
      </c>
      <c r="RCX1357" s="84">
        <f>RCW1357/RCV1357</f>
        <v>0</v>
      </c>
      <c r="RCY1357" s="84">
        <f>RCV1357-RCW1357</f>
        <v>2000000</v>
      </c>
      <c r="RCZ1357" s="84">
        <f>RCV1357+RCR1357</f>
        <v>3000000</v>
      </c>
      <c r="RDE1357" s="84" t="s">
        <v>5404</v>
      </c>
      <c r="RDF1357" s="84">
        <v>454</v>
      </c>
      <c r="RDG1357" s="84" t="s">
        <v>3803</v>
      </c>
      <c r="RDH1357" s="84">
        <v>1000000</v>
      </c>
      <c r="RDJ1357" s="84">
        <f>RDI1357/RDH1357</f>
        <v>0</v>
      </c>
      <c r="RDK1357" s="84">
        <f>RDH1357-RDI1357</f>
        <v>1000000</v>
      </c>
      <c r="RDL1357" s="84">
        <v>2000000</v>
      </c>
      <c r="RDM1357" s="84">
        <v>0</v>
      </c>
      <c r="RDN1357" s="84">
        <f>RDM1357/RDL1357</f>
        <v>0</v>
      </c>
      <c r="RDO1357" s="84">
        <f>RDL1357-RDM1357</f>
        <v>2000000</v>
      </c>
      <c r="RDP1357" s="84">
        <f>RDL1357+RDH1357</f>
        <v>3000000</v>
      </c>
      <c r="RDU1357" s="84" t="s">
        <v>5404</v>
      </c>
      <c r="RDV1357" s="84">
        <v>454</v>
      </c>
      <c r="RDW1357" s="84" t="s">
        <v>3803</v>
      </c>
      <c r="RDX1357" s="84">
        <v>1000000</v>
      </c>
      <c r="RDZ1357" s="84">
        <f>RDY1357/RDX1357</f>
        <v>0</v>
      </c>
      <c r="REA1357" s="84">
        <f>RDX1357-RDY1357</f>
        <v>1000000</v>
      </c>
      <c r="REB1357" s="84">
        <v>2000000</v>
      </c>
      <c r="REC1357" s="84">
        <v>0</v>
      </c>
      <c r="RED1357" s="84">
        <f>REC1357/REB1357</f>
        <v>0</v>
      </c>
      <c r="REE1357" s="84">
        <f>REB1357-REC1357</f>
        <v>2000000</v>
      </c>
      <c r="REF1357" s="84">
        <f>REB1357+RDX1357</f>
        <v>3000000</v>
      </c>
      <c r="REK1357" s="84" t="s">
        <v>5404</v>
      </c>
      <c r="REL1357" s="84">
        <v>454</v>
      </c>
      <c r="REM1357" s="84" t="s">
        <v>3803</v>
      </c>
      <c r="REN1357" s="84">
        <v>1000000</v>
      </c>
      <c r="REP1357" s="84">
        <f>REO1357/REN1357</f>
        <v>0</v>
      </c>
      <c r="REQ1357" s="84">
        <f>REN1357-REO1357</f>
        <v>1000000</v>
      </c>
      <c r="RER1357" s="84">
        <v>2000000</v>
      </c>
      <c r="RES1357" s="84">
        <v>0</v>
      </c>
      <c r="RET1357" s="84">
        <f>RES1357/RER1357</f>
        <v>0</v>
      </c>
      <c r="REU1357" s="84">
        <f>RER1357-RES1357</f>
        <v>2000000</v>
      </c>
      <c r="REV1357" s="84">
        <f>RER1357+REN1357</f>
        <v>3000000</v>
      </c>
      <c r="RFA1357" s="84" t="s">
        <v>5404</v>
      </c>
      <c r="RFB1357" s="84">
        <v>454</v>
      </c>
      <c r="RFC1357" s="84" t="s">
        <v>3803</v>
      </c>
      <c r="RFD1357" s="84">
        <v>1000000</v>
      </c>
      <c r="RFF1357" s="84">
        <f>RFE1357/RFD1357</f>
        <v>0</v>
      </c>
      <c r="RFG1357" s="84">
        <f>RFD1357-RFE1357</f>
        <v>1000000</v>
      </c>
      <c r="RFH1357" s="84">
        <v>2000000</v>
      </c>
      <c r="RFI1357" s="84">
        <v>0</v>
      </c>
      <c r="RFJ1357" s="84">
        <f>RFI1357/RFH1357</f>
        <v>0</v>
      </c>
      <c r="RFK1357" s="84">
        <f>RFH1357-RFI1357</f>
        <v>2000000</v>
      </c>
      <c r="RFL1357" s="84">
        <f>RFH1357+RFD1357</f>
        <v>3000000</v>
      </c>
      <c r="RFQ1357" s="84" t="s">
        <v>5404</v>
      </c>
      <c r="RFR1357" s="84">
        <v>454</v>
      </c>
      <c r="RFS1357" s="84" t="s">
        <v>3803</v>
      </c>
      <c r="RFT1357" s="84">
        <v>1000000</v>
      </c>
      <c r="RFV1357" s="84">
        <f>RFU1357/RFT1357</f>
        <v>0</v>
      </c>
      <c r="RFW1357" s="84">
        <f>RFT1357-RFU1357</f>
        <v>1000000</v>
      </c>
      <c r="RFX1357" s="84">
        <v>2000000</v>
      </c>
      <c r="RFY1357" s="84">
        <v>0</v>
      </c>
      <c r="RFZ1357" s="84">
        <f>RFY1357/RFX1357</f>
        <v>0</v>
      </c>
      <c r="RGA1357" s="84">
        <f>RFX1357-RFY1357</f>
        <v>2000000</v>
      </c>
      <c r="RGB1357" s="84">
        <f>RFX1357+RFT1357</f>
        <v>3000000</v>
      </c>
      <c r="RGG1357" s="84" t="s">
        <v>5404</v>
      </c>
      <c r="RGH1357" s="84">
        <v>454</v>
      </c>
      <c r="RGI1357" s="84" t="s">
        <v>3803</v>
      </c>
      <c r="RGJ1357" s="84">
        <v>1000000</v>
      </c>
      <c r="RGL1357" s="84">
        <f>RGK1357/RGJ1357</f>
        <v>0</v>
      </c>
      <c r="RGM1357" s="84">
        <f>RGJ1357-RGK1357</f>
        <v>1000000</v>
      </c>
      <c r="RGN1357" s="84">
        <v>2000000</v>
      </c>
      <c r="RGO1357" s="84">
        <v>0</v>
      </c>
      <c r="RGP1357" s="84">
        <f>RGO1357/RGN1357</f>
        <v>0</v>
      </c>
      <c r="RGQ1357" s="84">
        <f>RGN1357-RGO1357</f>
        <v>2000000</v>
      </c>
      <c r="RGR1357" s="84">
        <f>RGN1357+RGJ1357</f>
        <v>3000000</v>
      </c>
      <c r="RGW1357" s="84" t="s">
        <v>5404</v>
      </c>
      <c r="RGX1357" s="84">
        <v>454</v>
      </c>
      <c r="RGY1357" s="84" t="s">
        <v>3803</v>
      </c>
      <c r="RGZ1357" s="84">
        <v>1000000</v>
      </c>
      <c r="RHB1357" s="84">
        <f>RHA1357/RGZ1357</f>
        <v>0</v>
      </c>
      <c r="RHC1357" s="84">
        <f>RGZ1357-RHA1357</f>
        <v>1000000</v>
      </c>
      <c r="RHD1357" s="84">
        <v>2000000</v>
      </c>
      <c r="RHE1357" s="84">
        <v>0</v>
      </c>
      <c r="RHF1357" s="84">
        <f>RHE1357/RHD1357</f>
        <v>0</v>
      </c>
      <c r="RHG1357" s="84">
        <f>RHD1357-RHE1357</f>
        <v>2000000</v>
      </c>
      <c r="RHH1357" s="84">
        <f>RHD1357+RGZ1357</f>
        <v>3000000</v>
      </c>
      <c r="RHM1357" s="84" t="s">
        <v>5404</v>
      </c>
      <c r="RHN1357" s="84">
        <v>454</v>
      </c>
      <c r="RHO1357" s="84" t="s">
        <v>3803</v>
      </c>
      <c r="RHP1357" s="84">
        <v>1000000</v>
      </c>
      <c r="RHR1357" s="84">
        <f>RHQ1357/RHP1357</f>
        <v>0</v>
      </c>
      <c r="RHS1357" s="84">
        <f>RHP1357-RHQ1357</f>
        <v>1000000</v>
      </c>
      <c r="RHT1357" s="84">
        <v>2000000</v>
      </c>
      <c r="RHU1357" s="84">
        <v>0</v>
      </c>
      <c r="RHV1357" s="84">
        <f>RHU1357/RHT1357</f>
        <v>0</v>
      </c>
      <c r="RHW1357" s="84">
        <f>RHT1357-RHU1357</f>
        <v>2000000</v>
      </c>
      <c r="RHX1357" s="84">
        <f>RHT1357+RHP1357</f>
        <v>3000000</v>
      </c>
      <c r="RIC1357" s="84" t="s">
        <v>5404</v>
      </c>
      <c r="RID1357" s="84">
        <v>454</v>
      </c>
      <c r="RIE1357" s="84" t="s">
        <v>3803</v>
      </c>
      <c r="RIF1357" s="84">
        <v>1000000</v>
      </c>
      <c r="RIH1357" s="84">
        <f>RIG1357/RIF1357</f>
        <v>0</v>
      </c>
      <c r="RII1357" s="84">
        <f>RIF1357-RIG1357</f>
        <v>1000000</v>
      </c>
      <c r="RIJ1357" s="84">
        <v>2000000</v>
      </c>
      <c r="RIK1357" s="84">
        <v>0</v>
      </c>
      <c r="RIL1357" s="84">
        <f>RIK1357/RIJ1357</f>
        <v>0</v>
      </c>
      <c r="RIM1357" s="84">
        <f>RIJ1357-RIK1357</f>
        <v>2000000</v>
      </c>
      <c r="RIN1357" s="84">
        <f>RIJ1357+RIF1357</f>
        <v>3000000</v>
      </c>
      <c r="RIS1357" s="84" t="s">
        <v>5404</v>
      </c>
      <c r="RIT1357" s="84">
        <v>454</v>
      </c>
      <c r="RIU1357" s="84" t="s">
        <v>3803</v>
      </c>
      <c r="RIV1357" s="84">
        <v>1000000</v>
      </c>
      <c r="RIX1357" s="84">
        <f>RIW1357/RIV1357</f>
        <v>0</v>
      </c>
      <c r="RIY1357" s="84">
        <f>RIV1357-RIW1357</f>
        <v>1000000</v>
      </c>
      <c r="RIZ1357" s="84">
        <v>2000000</v>
      </c>
      <c r="RJA1357" s="84">
        <v>0</v>
      </c>
      <c r="RJB1357" s="84">
        <f>RJA1357/RIZ1357</f>
        <v>0</v>
      </c>
      <c r="RJC1357" s="84">
        <f>RIZ1357-RJA1357</f>
        <v>2000000</v>
      </c>
      <c r="RJD1357" s="84">
        <f>RIZ1357+RIV1357</f>
        <v>3000000</v>
      </c>
      <c r="RJI1357" s="84" t="s">
        <v>5404</v>
      </c>
      <c r="RJJ1357" s="84">
        <v>454</v>
      </c>
      <c r="RJK1357" s="84" t="s">
        <v>3803</v>
      </c>
      <c r="RJL1357" s="84">
        <v>1000000</v>
      </c>
      <c r="RJN1357" s="84">
        <f>RJM1357/RJL1357</f>
        <v>0</v>
      </c>
      <c r="RJO1357" s="84">
        <f>RJL1357-RJM1357</f>
        <v>1000000</v>
      </c>
      <c r="RJP1357" s="84">
        <v>2000000</v>
      </c>
      <c r="RJQ1357" s="84">
        <v>0</v>
      </c>
      <c r="RJR1357" s="84">
        <f>RJQ1357/RJP1357</f>
        <v>0</v>
      </c>
      <c r="RJS1357" s="84">
        <f>RJP1357-RJQ1357</f>
        <v>2000000</v>
      </c>
      <c r="RJT1357" s="84">
        <f>RJP1357+RJL1357</f>
        <v>3000000</v>
      </c>
      <c r="RJY1357" s="84" t="s">
        <v>5404</v>
      </c>
      <c r="RJZ1357" s="84">
        <v>454</v>
      </c>
      <c r="RKA1357" s="84" t="s">
        <v>3803</v>
      </c>
      <c r="RKB1357" s="84">
        <v>1000000</v>
      </c>
      <c r="RKD1357" s="84">
        <f>RKC1357/RKB1357</f>
        <v>0</v>
      </c>
      <c r="RKE1357" s="84">
        <f>RKB1357-RKC1357</f>
        <v>1000000</v>
      </c>
      <c r="RKF1357" s="84">
        <v>2000000</v>
      </c>
      <c r="RKG1357" s="84">
        <v>0</v>
      </c>
      <c r="RKH1357" s="84">
        <f>RKG1357/RKF1357</f>
        <v>0</v>
      </c>
      <c r="RKI1357" s="84">
        <f>RKF1357-RKG1357</f>
        <v>2000000</v>
      </c>
      <c r="RKJ1357" s="84">
        <f>RKF1357+RKB1357</f>
        <v>3000000</v>
      </c>
      <c r="RKO1357" s="84" t="s">
        <v>5404</v>
      </c>
      <c r="RKP1357" s="84">
        <v>454</v>
      </c>
      <c r="RKQ1357" s="84" t="s">
        <v>3803</v>
      </c>
      <c r="RKR1357" s="84">
        <v>1000000</v>
      </c>
      <c r="RKT1357" s="84">
        <f>RKS1357/RKR1357</f>
        <v>0</v>
      </c>
      <c r="RKU1357" s="84">
        <f>RKR1357-RKS1357</f>
        <v>1000000</v>
      </c>
      <c r="RKV1357" s="84">
        <v>2000000</v>
      </c>
      <c r="RKW1357" s="84">
        <v>0</v>
      </c>
      <c r="RKX1357" s="84">
        <f>RKW1357/RKV1357</f>
        <v>0</v>
      </c>
      <c r="RKY1357" s="84">
        <f>RKV1357-RKW1357</f>
        <v>2000000</v>
      </c>
      <c r="RKZ1357" s="84">
        <f>RKV1357+RKR1357</f>
        <v>3000000</v>
      </c>
      <c r="RLE1357" s="84" t="s">
        <v>5404</v>
      </c>
      <c r="RLF1357" s="84">
        <v>454</v>
      </c>
      <c r="RLG1357" s="84" t="s">
        <v>3803</v>
      </c>
      <c r="RLH1357" s="84">
        <v>1000000</v>
      </c>
      <c r="RLJ1357" s="84">
        <f>RLI1357/RLH1357</f>
        <v>0</v>
      </c>
      <c r="RLK1357" s="84">
        <f>RLH1357-RLI1357</f>
        <v>1000000</v>
      </c>
      <c r="RLL1357" s="84">
        <v>2000000</v>
      </c>
      <c r="RLM1357" s="84">
        <v>0</v>
      </c>
      <c r="RLN1357" s="84">
        <f>RLM1357/RLL1357</f>
        <v>0</v>
      </c>
      <c r="RLO1357" s="84">
        <f>RLL1357-RLM1357</f>
        <v>2000000</v>
      </c>
      <c r="RLP1357" s="84">
        <f>RLL1357+RLH1357</f>
        <v>3000000</v>
      </c>
      <c r="RLU1357" s="84" t="s">
        <v>5404</v>
      </c>
      <c r="RLV1357" s="84">
        <v>454</v>
      </c>
      <c r="RLW1357" s="84" t="s">
        <v>3803</v>
      </c>
      <c r="RLX1357" s="84">
        <v>1000000</v>
      </c>
      <c r="RLZ1357" s="84">
        <f>RLY1357/RLX1357</f>
        <v>0</v>
      </c>
      <c r="RMA1357" s="84">
        <f>RLX1357-RLY1357</f>
        <v>1000000</v>
      </c>
      <c r="RMB1357" s="84">
        <v>2000000</v>
      </c>
      <c r="RMC1357" s="84">
        <v>0</v>
      </c>
      <c r="RMD1357" s="84">
        <f>RMC1357/RMB1357</f>
        <v>0</v>
      </c>
      <c r="RME1357" s="84">
        <f>RMB1357-RMC1357</f>
        <v>2000000</v>
      </c>
      <c r="RMF1357" s="84">
        <f>RMB1357+RLX1357</f>
        <v>3000000</v>
      </c>
      <c r="RMK1357" s="84" t="s">
        <v>5404</v>
      </c>
      <c r="RML1357" s="84">
        <v>454</v>
      </c>
      <c r="RMM1357" s="84" t="s">
        <v>3803</v>
      </c>
      <c r="RMN1357" s="84">
        <v>1000000</v>
      </c>
      <c r="RMP1357" s="84">
        <f>RMO1357/RMN1357</f>
        <v>0</v>
      </c>
      <c r="RMQ1357" s="84">
        <f>RMN1357-RMO1357</f>
        <v>1000000</v>
      </c>
      <c r="RMR1357" s="84">
        <v>2000000</v>
      </c>
      <c r="RMS1357" s="84">
        <v>0</v>
      </c>
      <c r="RMT1357" s="84">
        <f>RMS1357/RMR1357</f>
        <v>0</v>
      </c>
      <c r="RMU1357" s="84">
        <f>RMR1357-RMS1357</f>
        <v>2000000</v>
      </c>
      <c r="RMV1357" s="84">
        <f>RMR1357+RMN1357</f>
        <v>3000000</v>
      </c>
      <c r="RNA1357" s="84" t="s">
        <v>5404</v>
      </c>
      <c r="RNB1357" s="84">
        <v>454</v>
      </c>
      <c r="RNC1357" s="84" t="s">
        <v>3803</v>
      </c>
      <c r="RND1357" s="84">
        <v>1000000</v>
      </c>
      <c r="RNF1357" s="84">
        <f>RNE1357/RND1357</f>
        <v>0</v>
      </c>
      <c r="RNG1357" s="84">
        <f>RND1357-RNE1357</f>
        <v>1000000</v>
      </c>
      <c r="RNH1357" s="84">
        <v>2000000</v>
      </c>
      <c r="RNI1357" s="84">
        <v>0</v>
      </c>
      <c r="RNJ1357" s="84">
        <f>RNI1357/RNH1357</f>
        <v>0</v>
      </c>
      <c r="RNK1357" s="84">
        <f>RNH1357-RNI1357</f>
        <v>2000000</v>
      </c>
      <c r="RNL1357" s="84">
        <f>RNH1357+RND1357</f>
        <v>3000000</v>
      </c>
      <c r="RNQ1357" s="84" t="s">
        <v>5404</v>
      </c>
      <c r="RNR1357" s="84">
        <v>454</v>
      </c>
      <c r="RNS1357" s="84" t="s">
        <v>3803</v>
      </c>
      <c r="RNT1357" s="84">
        <v>1000000</v>
      </c>
      <c r="RNV1357" s="84">
        <f>RNU1357/RNT1357</f>
        <v>0</v>
      </c>
      <c r="RNW1357" s="84">
        <f>RNT1357-RNU1357</f>
        <v>1000000</v>
      </c>
      <c r="RNX1357" s="84">
        <v>2000000</v>
      </c>
      <c r="RNY1357" s="84">
        <v>0</v>
      </c>
      <c r="RNZ1357" s="84">
        <f>RNY1357/RNX1357</f>
        <v>0</v>
      </c>
      <c r="ROA1357" s="84">
        <f>RNX1357-RNY1357</f>
        <v>2000000</v>
      </c>
      <c r="ROB1357" s="84">
        <f>RNX1357+RNT1357</f>
        <v>3000000</v>
      </c>
      <c r="ROG1357" s="84" t="s">
        <v>5404</v>
      </c>
      <c r="ROH1357" s="84">
        <v>454</v>
      </c>
      <c r="ROI1357" s="84" t="s">
        <v>3803</v>
      </c>
      <c r="ROJ1357" s="84">
        <v>1000000</v>
      </c>
      <c r="ROL1357" s="84">
        <f>ROK1357/ROJ1357</f>
        <v>0</v>
      </c>
      <c r="ROM1357" s="84">
        <f>ROJ1357-ROK1357</f>
        <v>1000000</v>
      </c>
      <c r="RON1357" s="84">
        <v>2000000</v>
      </c>
      <c r="ROO1357" s="84">
        <v>0</v>
      </c>
      <c r="ROP1357" s="84">
        <f>ROO1357/RON1357</f>
        <v>0</v>
      </c>
      <c r="ROQ1357" s="84">
        <f>RON1357-ROO1357</f>
        <v>2000000</v>
      </c>
      <c r="ROR1357" s="84">
        <f>RON1357+ROJ1357</f>
        <v>3000000</v>
      </c>
      <c r="ROW1357" s="84" t="s">
        <v>5404</v>
      </c>
      <c r="ROX1357" s="84">
        <v>454</v>
      </c>
      <c r="ROY1357" s="84" t="s">
        <v>3803</v>
      </c>
      <c r="ROZ1357" s="84">
        <v>1000000</v>
      </c>
      <c r="RPB1357" s="84">
        <f>RPA1357/ROZ1357</f>
        <v>0</v>
      </c>
      <c r="RPC1357" s="84">
        <f>ROZ1357-RPA1357</f>
        <v>1000000</v>
      </c>
      <c r="RPD1357" s="84">
        <v>2000000</v>
      </c>
      <c r="RPE1357" s="84">
        <v>0</v>
      </c>
      <c r="RPF1357" s="84">
        <f>RPE1357/RPD1357</f>
        <v>0</v>
      </c>
      <c r="RPG1357" s="84">
        <f>RPD1357-RPE1357</f>
        <v>2000000</v>
      </c>
      <c r="RPH1357" s="84">
        <f>RPD1357+ROZ1357</f>
        <v>3000000</v>
      </c>
      <c r="RPM1357" s="84" t="s">
        <v>5404</v>
      </c>
      <c r="RPN1357" s="84">
        <v>454</v>
      </c>
      <c r="RPO1357" s="84" t="s">
        <v>3803</v>
      </c>
      <c r="RPP1357" s="84">
        <v>1000000</v>
      </c>
      <c r="RPR1357" s="84">
        <f>RPQ1357/RPP1357</f>
        <v>0</v>
      </c>
      <c r="RPS1357" s="84">
        <f>RPP1357-RPQ1357</f>
        <v>1000000</v>
      </c>
      <c r="RPT1357" s="84">
        <v>2000000</v>
      </c>
      <c r="RPU1357" s="84">
        <v>0</v>
      </c>
      <c r="RPV1357" s="84">
        <f>RPU1357/RPT1357</f>
        <v>0</v>
      </c>
      <c r="RPW1357" s="84">
        <f>RPT1357-RPU1357</f>
        <v>2000000</v>
      </c>
      <c r="RPX1357" s="84">
        <f>RPT1357+RPP1357</f>
        <v>3000000</v>
      </c>
      <c r="RQC1357" s="84" t="s">
        <v>5404</v>
      </c>
      <c r="RQD1357" s="84">
        <v>454</v>
      </c>
      <c r="RQE1357" s="84" t="s">
        <v>3803</v>
      </c>
      <c r="RQF1357" s="84">
        <v>1000000</v>
      </c>
      <c r="RQH1357" s="84">
        <f>RQG1357/RQF1357</f>
        <v>0</v>
      </c>
      <c r="RQI1357" s="84">
        <f>RQF1357-RQG1357</f>
        <v>1000000</v>
      </c>
      <c r="RQJ1357" s="84">
        <v>2000000</v>
      </c>
      <c r="RQK1357" s="84">
        <v>0</v>
      </c>
      <c r="RQL1357" s="84">
        <f>RQK1357/RQJ1357</f>
        <v>0</v>
      </c>
      <c r="RQM1357" s="84">
        <f>RQJ1357-RQK1357</f>
        <v>2000000</v>
      </c>
      <c r="RQN1357" s="84">
        <f>RQJ1357+RQF1357</f>
        <v>3000000</v>
      </c>
      <c r="RQS1357" s="84" t="s">
        <v>5404</v>
      </c>
      <c r="RQT1357" s="84">
        <v>454</v>
      </c>
      <c r="RQU1357" s="84" t="s">
        <v>3803</v>
      </c>
      <c r="RQV1357" s="84">
        <v>1000000</v>
      </c>
      <c r="RQX1357" s="84">
        <f>RQW1357/RQV1357</f>
        <v>0</v>
      </c>
      <c r="RQY1357" s="84">
        <f>RQV1357-RQW1357</f>
        <v>1000000</v>
      </c>
      <c r="RQZ1357" s="84">
        <v>2000000</v>
      </c>
      <c r="RRA1357" s="84">
        <v>0</v>
      </c>
      <c r="RRB1357" s="84">
        <f>RRA1357/RQZ1357</f>
        <v>0</v>
      </c>
      <c r="RRC1357" s="84">
        <f>RQZ1357-RRA1357</f>
        <v>2000000</v>
      </c>
      <c r="RRD1357" s="84">
        <f>RQZ1357+RQV1357</f>
        <v>3000000</v>
      </c>
      <c r="RRI1357" s="84" t="s">
        <v>5404</v>
      </c>
      <c r="RRJ1357" s="84">
        <v>454</v>
      </c>
      <c r="RRK1357" s="84" t="s">
        <v>3803</v>
      </c>
      <c r="RRL1357" s="84">
        <v>1000000</v>
      </c>
      <c r="RRN1357" s="84">
        <f>RRM1357/RRL1357</f>
        <v>0</v>
      </c>
      <c r="RRO1357" s="84">
        <f>RRL1357-RRM1357</f>
        <v>1000000</v>
      </c>
      <c r="RRP1357" s="84">
        <v>2000000</v>
      </c>
      <c r="RRQ1357" s="84">
        <v>0</v>
      </c>
      <c r="RRR1357" s="84">
        <f>RRQ1357/RRP1357</f>
        <v>0</v>
      </c>
      <c r="RRS1357" s="84">
        <f>RRP1357-RRQ1357</f>
        <v>2000000</v>
      </c>
      <c r="RRT1357" s="84">
        <f>RRP1357+RRL1357</f>
        <v>3000000</v>
      </c>
      <c r="RRY1357" s="84" t="s">
        <v>5404</v>
      </c>
      <c r="RRZ1357" s="84">
        <v>454</v>
      </c>
      <c r="RSA1357" s="84" t="s">
        <v>3803</v>
      </c>
      <c r="RSB1357" s="84">
        <v>1000000</v>
      </c>
      <c r="RSD1357" s="84">
        <f>RSC1357/RSB1357</f>
        <v>0</v>
      </c>
      <c r="RSE1357" s="84">
        <f>RSB1357-RSC1357</f>
        <v>1000000</v>
      </c>
      <c r="RSF1357" s="84">
        <v>2000000</v>
      </c>
      <c r="RSG1357" s="84">
        <v>0</v>
      </c>
      <c r="RSH1357" s="84">
        <f>RSG1357/RSF1357</f>
        <v>0</v>
      </c>
      <c r="RSI1357" s="84">
        <f>RSF1357-RSG1357</f>
        <v>2000000</v>
      </c>
      <c r="RSJ1357" s="84">
        <f>RSF1357+RSB1357</f>
        <v>3000000</v>
      </c>
      <c r="RSO1357" s="84" t="s">
        <v>5404</v>
      </c>
      <c r="RSP1357" s="84">
        <v>454</v>
      </c>
      <c r="RSQ1357" s="84" t="s">
        <v>3803</v>
      </c>
      <c r="RSR1357" s="84">
        <v>1000000</v>
      </c>
      <c r="RST1357" s="84">
        <f>RSS1357/RSR1357</f>
        <v>0</v>
      </c>
      <c r="RSU1357" s="84">
        <f>RSR1357-RSS1357</f>
        <v>1000000</v>
      </c>
      <c r="RSV1357" s="84">
        <v>2000000</v>
      </c>
      <c r="RSW1357" s="84">
        <v>0</v>
      </c>
      <c r="RSX1357" s="84">
        <f>RSW1357/RSV1357</f>
        <v>0</v>
      </c>
      <c r="RSY1357" s="84">
        <f>RSV1357-RSW1357</f>
        <v>2000000</v>
      </c>
      <c r="RSZ1357" s="84">
        <f>RSV1357+RSR1357</f>
        <v>3000000</v>
      </c>
      <c r="RTE1357" s="84" t="s">
        <v>5404</v>
      </c>
      <c r="RTF1357" s="84">
        <v>454</v>
      </c>
      <c r="RTG1357" s="84" t="s">
        <v>3803</v>
      </c>
      <c r="RTH1357" s="84">
        <v>1000000</v>
      </c>
      <c r="RTJ1357" s="84">
        <f>RTI1357/RTH1357</f>
        <v>0</v>
      </c>
      <c r="RTK1357" s="84">
        <f>RTH1357-RTI1357</f>
        <v>1000000</v>
      </c>
      <c r="RTL1357" s="84">
        <v>2000000</v>
      </c>
      <c r="RTM1357" s="84">
        <v>0</v>
      </c>
      <c r="RTN1357" s="84">
        <f>RTM1357/RTL1357</f>
        <v>0</v>
      </c>
      <c r="RTO1357" s="84">
        <f>RTL1357-RTM1357</f>
        <v>2000000</v>
      </c>
      <c r="RTP1357" s="84">
        <f>RTL1357+RTH1357</f>
        <v>3000000</v>
      </c>
      <c r="RTU1357" s="84" t="s">
        <v>5404</v>
      </c>
      <c r="RTV1357" s="84">
        <v>454</v>
      </c>
      <c r="RTW1357" s="84" t="s">
        <v>3803</v>
      </c>
      <c r="RTX1357" s="84">
        <v>1000000</v>
      </c>
      <c r="RTZ1357" s="84">
        <f>RTY1357/RTX1357</f>
        <v>0</v>
      </c>
      <c r="RUA1357" s="84">
        <f>RTX1357-RTY1357</f>
        <v>1000000</v>
      </c>
      <c r="RUB1357" s="84">
        <v>2000000</v>
      </c>
      <c r="RUC1357" s="84">
        <v>0</v>
      </c>
      <c r="RUD1357" s="84">
        <f>RUC1357/RUB1357</f>
        <v>0</v>
      </c>
      <c r="RUE1357" s="84">
        <f>RUB1357-RUC1357</f>
        <v>2000000</v>
      </c>
      <c r="RUF1357" s="84">
        <f>RUB1357+RTX1357</f>
        <v>3000000</v>
      </c>
      <c r="RUK1357" s="84" t="s">
        <v>5404</v>
      </c>
      <c r="RUL1357" s="84">
        <v>454</v>
      </c>
      <c r="RUM1357" s="84" t="s">
        <v>3803</v>
      </c>
      <c r="RUN1357" s="84">
        <v>1000000</v>
      </c>
      <c r="RUP1357" s="84">
        <f>RUO1357/RUN1357</f>
        <v>0</v>
      </c>
      <c r="RUQ1357" s="84">
        <f>RUN1357-RUO1357</f>
        <v>1000000</v>
      </c>
      <c r="RUR1357" s="84">
        <v>2000000</v>
      </c>
      <c r="RUS1357" s="84">
        <v>0</v>
      </c>
      <c r="RUT1357" s="84">
        <f>RUS1357/RUR1357</f>
        <v>0</v>
      </c>
      <c r="RUU1357" s="84">
        <f>RUR1357-RUS1357</f>
        <v>2000000</v>
      </c>
      <c r="RUV1357" s="84">
        <f>RUR1357+RUN1357</f>
        <v>3000000</v>
      </c>
      <c r="RVA1357" s="84" t="s">
        <v>5404</v>
      </c>
      <c r="RVB1357" s="84">
        <v>454</v>
      </c>
      <c r="RVC1357" s="84" t="s">
        <v>3803</v>
      </c>
      <c r="RVD1357" s="84">
        <v>1000000</v>
      </c>
      <c r="RVF1357" s="84">
        <f>RVE1357/RVD1357</f>
        <v>0</v>
      </c>
      <c r="RVG1357" s="84">
        <f>RVD1357-RVE1357</f>
        <v>1000000</v>
      </c>
      <c r="RVH1357" s="84">
        <v>2000000</v>
      </c>
      <c r="RVI1357" s="84">
        <v>0</v>
      </c>
      <c r="RVJ1357" s="84">
        <f>RVI1357/RVH1357</f>
        <v>0</v>
      </c>
      <c r="RVK1357" s="84">
        <f>RVH1357-RVI1357</f>
        <v>2000000</v>
      </c>
      <c r="RVL1357" s="84">
        <f>RVH1357+RVD1357</f>
        <v>3000000</v>
      </c>
      <c r="RVQ1357" s="84" t="s">
        <v>5404</v>
      </c>
      <c r="RVR1357" s="84">
        <v>454</v>
      </c>
      <c r="RVS1357" s="84" t="s">
        <v>3803</v>
      </c>
      <c r="RVT1357" s="84">
        <v>1000000</v>
      </c>
      <c r="RVV1357" s="84">
        <f>RVU1357/RVT1357</f>
        <v>0</v>
      </c>
      <c r="RVW1357" s="84">
        <f>RVT1357-RVU1357</f>
        <v>1000000</v>
      </c>
      <c r="RVX1357" s="84">
        <v>2000000</v>
      </c>
      <c r="RVY1357" s="84">
        <v>0</v>
      </c>
      <c r="RVZ1357" s="84">
        <f>RVY1357/RVX1357</f>
        <v>0</v>
      </c>
      <c r="RWA1357" s="84">
        <f>RVX1357-RVY1357</f>
        <v>2000000</v>
      </c>
      <c r="RWB1357" s="84">
        <f>RVX1357+RVT1357</f>
        <v>3000000</v>
      </c>
      <c r="RWG1357" s="84" t="s">
        <v>5404</v>
      </c>
      <c r="RWH1357" s="84">
        <v>454</v>
      </c>
      <c r="RWI1357" s="84" t="s">
        <v>3803</v>
      </c>
      <c r="RWJ1357" s="84">
        <v>1000000</v>
      </c>
      <c r="RWL1357" s="84">
        <f>RWK1357/RWJ1357</f>
        <v>0</v>
      </c>
      <c r="RWM1357" s="84">
        <f>RWJ1357-RWK1357</f>
        <v>1000000</v>
      </c>
      <c r="RWN1357" s="84">
        <v>2000000</v>
      </c>
      <c r="RWO1357" s="84">
        <v>0</v>
      </c>
      <c r="RWP1357" s="84">
        <f>RWO1357/RWN1357</f>
        <v>0</v>
      </c>
      <c r="RWQ1357" s="84">
        <f>RWN1357-RWO1357</f>
        <v>2000000</v>
      </c>
      <c r="RWR1357" s="84">
        <f>RWN1357+RWJ1357</f>
        <v>3000000</v>
      </c>
      <c r="RWW1357" s="84" t="s">
        <v>5404</v>
      </c>
      <c r="RWX1357" s="84">
        <v>454</v>
      </c>
      <c r="RWY1357" s="84" t="s">
        <v>3803</v>
      </c>
      <c r="RWZ1357" s="84">
        <v>1000000</v>
      </c>
      <c r="RXB1357" s="84">
        <f>RXA1357/RWZ1357</f>
        <v>0</v>
      </c>
      <c r="RXC1357" s="84">
        <f>RWZ1357-RXA1357</f>
        <v>1000000</v>
      </c>
      <c r="RXD1357" s="84">
        <v>2000000</v>
      </c>
      <c r="RXE1357" s="84">
        <v>0</v>
      </c>
      <c r="RXF1357" s="84">
        <f>RXE1357/RXD1357</f>
        <v>0</v>
      </c>
      <c r="RXG1357" s="84">
        <f>RXD1357-RXE1357</f>
        <v>2000000</v>
      </c>
      <c r="RXH1357" s="84">
        <f>RXD1357+RWZ1357</f>
        <v>3000000</v>
      </c>
      <c r="RXM1357" s="84" t="s">
        <v>5404</v>
      </c>
      <c r="RXN1357" s="84">
        <v>454</v>
      </c>
      <c r="RXO1357" s="84" t="s">
        <v>3803</v>
      </c>
      <c r="RXP1357" s="84">
        <v>1000000</v>
      </c>
      <c r="RXR1357" s="84">
        <f>RXQ1357/RXP1357</f>
        <v>0</v>
      </c>
      <c r="RXS1357" s="84">
        <f>RXP1357-RXQ1357</f>
        <v>1000000</v>
      </c>
      <c r="RXT1357" s="84">
        <v>2000000</v>
      </c>
      <c r="RXU1357" s="84">
        <v>0</v>
      </c>
      <c r="RXV1357" s="84">
        <f>RXU1357/RXT1357</f>
        <v>0</v>
      </c>
      <c r="RXW1357" s="84">
        <f>RXT1357-RXU1357</f>
        <v>2000000</v>
      </c>
      <c r="RXX1357" s="84">
        <f>RXT1357+RXP1357</f>
        <v>3000000</v>
      </c>
      <c r="RYC1357" s="84" t="s">
        <v>5404</v>
      </c>
      <c r="RYD1357" s="84">
        <v>454</v>
      </c>
      <c r="RYE1357" s="84" t="s">
        <v>3803</v>
      </c>
      <c r="RYF1357" s="84">
        <v>1000000</v>
      </c>
      <c r="RYH1357" s="84">
        <f>RYG1357/RYF1357</f>
        <v>0</v>
      </c>
      <c r="RYI1357" s="84">
        <f>RYF1357-RYG1357</f>
        <v>1000000</v>
      </c>
      <c r="RYJ1357" s="84">
        <v>2000000</v>
      </c>
      <c r="RYK1357" s="84">
        <v>0</v>
      </c>
      <c r="RYL1357" s="84">
        <f>RYK1357/RYJ1357</f>
        <v>0</v>
      </c>
      <c r="RYM1357" s="84">
        <f>RYJ1357-RYK1357</f>
        <v>2000000</v>
      </c>
      <c r="RYN1357" s="84">
        <f>RYJ1357+RYF1357</f>
        <v>3000000</v>
      </c>
      <c r="RYS1357" s="84" t="s">
        <v>5404</v>
      </c>
      <c r="RYT1357" s="84">
        <v>454</v>
      </c>
      <c r="RYU1357" s="84" t="s">
        <v>3803</v>
      </c>
      <c r="RYV1357" s="84">
        <v>1000000</v>
      </c>
      <c r="RYX1357" s="84">
        <f>RYW1357/RYV1357</f>
        <v>0</v>
      </c>
      <c r="RYY1357" s="84">
        <f>RYV1357-RYW1357</f>
        <v>1000000</v>
      </c>
      <c r="RYZ1357" s="84">
        <v>2000000</v>
      </c>
      <c r="RZA1357" s="84">
        <v>0</v>
      </c>
      <c r="RZB1357" s="84">
        <f>RZA1357/RYZ1357</f>
        <v>0</v>
      </c>
      <c r="RZC1357" s="84">
        <f>RYZ1357-RZA1357</f>
        <v>2000000</v>
      </c>
      <c r="RZD1357" s="84">
        <f>RYZ1357+RYV1357</f>
        <v>3000000</v>
      </c>
      <c r="RZI1357" s="84" t="s">
        <v>5404</v>
      </c>
      <c r="RZJ1357" s="84">
        <v>454</v>
      </c>
      <c r="RZK1357" s="84" t="s">
        <v>3803</v>
      </c>
      <c r="RZL1357" s="84">
        <v>1000000</v>
      </c>
      <c r="RZN1357" s="84">
        <f>RZM1357/RZL1357</f>
        <v>0</v>
      </c>
      <c r="RZO1357" s="84">
        <f>RZL1357-RZM1357</f>
        <v>1000000</v>
      </c>
      <c r="RZP1357" s="84">
        <v>2000000</v>
      </c>
      <c r="RZQ1357" s="84">
        <v>0</v>
      </c>
      <c r="RZR1357" s="84">
        <f>RZQ1357/RZP1357</f>
        <v>0</v>
      </c>
      <c r="RZS1357" s="84">
        <f>RZP1357-RZQ1357</f>
        <v>2000000</v>
      </c>
      <c r="RZT1357" s="84">
        <f>RZP1357+RZL1357</f>
        <v>3000000</v>
      </c>
      <c r="RZY1357" s="84" t="s">
        <v>5404</v>
      </c>
      <c r="RZZ1357" s="84">
        <v>454</v>
      </c>
      <c r="SAA1357" s="84" t="s">
        <v>3803</v>
      </c>
      <c r="SAB1357" s="84">
        <v>1000000</v>
      </c>
      <c r="SAD1357" s="84">
        <f>SAC1357/SAB1357</f>
        <v>0</v>
      </c>
      <c r="SAE1357" s="84">
        <f>SAB1357-SAC1357</f>
        <v>1000000</v>
      </c>
      <c r="SAF1357" s="84">
        <v>2000000</v>
      </c>
      <c r="SAG1357" s="84">
        <v>0</v>
      </c>
      <c r="SAH1357" s="84">
        <f>SAG1357/SAF1357</f>
        <v>0</v>
      </c>
      <c r="SAI1357" s="84">
        <f>SAF1357-SAG1357</f>
        <v>2000000</v>
      </c>
      <c r="SAJ1357" s="84">
        <f>SAF1357+SAB1357</f>
        <v>3000000</v>
      </c>
      <c r="SAO1357" s="84" t="s">
        <v>5404</v>
      </c>
      <c r="SAP1357" s="84">
        <v>454</v>
      </c>
      <c r="SAQ1357" s="84" t="s">
        <v>3803</v>
      </c>
      <c r="SAR1357" s="84">
        <v>1000000</v>
      </c>
      <c r="SAT1357" s="84">
        <f>SAS1357/SAR1357</f>
        <v>0</v>
      </c>
      <c r="SAU1357" s="84">
        <f>SAR1357-SAS1357</f>
        <v>1000000</v>
      </c>
      <c r="SAV1357" s="84">
        <v>2000000</v>
      </c>
      <c r="SAW1357" s="84">
        <v>0</v>
      </c>
      <c r="SAX1357" s="84">
        <f>SAW1357/SAV1357</f>
        <v>0</v>
      </c>
      <c r="SAY1357" s="84">
        <f>SAV1357-SAW1357</f>
        <v>2000000</v>
      </c>
      <c r="SAZ1357" s="84">
        <f>SAV1357+SAR1357</f>
        <v>3000000</v>
      </c>
      <c r="SBE1357" s="84" t="s">
        <v>5404</v>
      </c>
      <c r="SBF1357" s="84">
        <v>454</v>
      </c>
      <c r="SBG1357" s="84" t="s">
        <v>3803</v>
      </c>
      <c r="SBH1357" s="84">
        <v>1000000</v>
      </c>
      <c r="SBJ1357" s="84">
        <f>SBI1357/SBH1357</f>
        <v>0</v>
      </c>
      <c r="SBK1357" s="84">
        <f>SBH1357-SBI1357</f>
        <v>1000000</v>
      </c>
      <c r="SBL1357" s="84">
        <v>2000000</v>
      </c>
      <c r="SBM1357" s="84">
        <v>0</v>
      </c>
      <c r="SBN1357" s="84">
        <f>SBM1357/SBL1357</f>
        <v>0</v>
      </c>
      <c r="SBO1357" s="84">
        <f>SBL1357-SBM1357</f>
        <v>2000000</v>
      </c>
      <c r="SBP1357" s="84">
        <f>SBL1357+SBH1357</f>
        <v>3000000</v>
      </c>
      <c r="SBU1357" s="84" t="s">
        <v>5404</v>
      </c>
      <c r="SBV1357" s="84">
        <v>454</v>
      </c>
      <c r="SBW1357" s="84" t="s">
        <v>3803</v>
      </c>
      <c r="SBX1357" s="84">
        <v>1000000</v>
      </c>
      <c r="SBZ1357" s="84">
        <f>SBY1357/SBX1357</f>
        <v>0</v>
      </c>
      <c r="SCA1357" s="84">
        <f>SBX1357-SBY1357</f>
        <v>1000000</v>
      </c>
      <c r="SCB1357" s="84">
        <v>2000000</v>
      </c>
      <c r="SCC1357" s="84">
        <v>0</v>
      </c>
      <c r="SCD1357" s="84">
        <f>SCC1357/SCB1357</f>
        <v>0</v>
      </c>
      <c r="SCE1357" s="84">
        <f>SCB1357-SCC1357</f>
        <v>2000000</v>
      </c>
      <c r="SCF1357" s="84">
        <f>SCB1357+SBX1357</f>
        <v>3000000</v>
      </c>
      <c r="SCK1357" s="84" t="s">
        <v>5404</v>
      </c>
      <c r="SCL1357" s="84">
        <v>454</v>
      </c>
      <c r="SCM1357" s="84" t="s">
        <v>3803</v>
      </c>
      <c r="SCN1357" s="84">
        <v>1000000</v>
      </c>
      <c r="SCP1357" s="84">
        <f>SCO1357/SCN1357</f>
        <v>0</v>
      </c>
      <c r="SCQ1357" s="84">
        <f>SCN1357-SCO1357</f>
        <v>1000000</v>
      </c>
      <c r="SCR1357" s="84">
        <v>2000000</v>
      </c>
      <c r="SCS1357" s="84">
        <v>0</v>
      </c>
      <c r="SCT1357" s="84">
        <f>SCS1357/SCR1357</f>
        <v>0</v>
      </c>
      <c r="SCU1357" s="84">
        <f>SCR1357-SCS1357</f>
        <v>2000000</v>
      </c>
      <c r="SCV1357" s="84">
        <f>SCR1357+SCN1357</f>
        <v>3000000</v>
      </c>
      <c r="SDA1357" s="84" t="s">
        <v>5404</v>
      </c>
      <c r="SDB1357" s="84">
        <v>454</v>
      </c>
      <c r="SDC1357" s="84" t="s">
        <v>3803</v>
      </c>
      <c r="SDD1357" s="84">
        <v>1000000</v>
      </c>
      <c r="SDF1357" s="84">
        <f>SDE1357/SDD1357</f>
        <v>0</v>
      </c>
      <c r="SDG1357" s="84">
        <f>SDD1357-SDE1357</f>
        <v>1000000</v>
      </c>
      <c r="SDH1357" s="84">
        <v>2000000</v>
      </c>
      <c r="SDI1357" s="84">
        <v>0</v>
      </c>
      <c r="SDJ1357" s="84">
        <f>SDI1357/SDH1357</f>
        <v>0</v>
      </c>
      <c r="SDK1357" s="84">
        <f>SDH1357-SDI1357</f>
        <v>2000000</v>
      </c>
      <c r="SDL1357" s="84">
        <f>SDH1357+SDD1357</f>
        <v>3000000</v>
      </c>
      <c r="SDQ1357" s="84" t="s">
        <v>5404</v>
      </c>
      <c r="SDR1357" s="84">
        <v>454</v>
      </c>
      <c r="SDS1357" s="84" t="s">
        <v>3803</v>
      </c>
      <c r="SDT1357" s="84">
        <v>1000000</v>
      </c>
      <c r="SDV1357" s="84">
        <f>SDU1357/SDT1357</f>
        <v>0</v>
      </c>
      <c r="SDW1357" s="84">
        <f>SDT1357-SDU1357</f>
        <v>1000000</v>
      </c>
      <c r="SDX1357" s="84">
        <v>2000000</v>
      </c>
      <c r="SDY1357" s="84">
        <v>0</v>
      </c>
      <c r="SDZ1357" s="84">
        <f>SDY1357/SDX1357</f>
        <v>0</v>
      </c>
      <c r="SEA1357" s="84">
        <f>SDX1357-SDY1357</f>
        <v>2000000</v>
      </c>
      <c r="SEB1357" s="84">
        <f>SDX1357+SDT1357</f>
        <v>3000000</v>
      </c>
      <c r="SEG1357" s="84" t="s">
        <v>5404</v>
      </c>
      <c r="SEH1357" s="84">
        <v>454</v>
      </c>
      <c r="SEI1357" s="84" t="s">
        <v>3803</v>
      </c>
      <c r="SEJ1357" s="84">
        <v>1000000</v>
      </c>
      <c r="SEL1357" s="84">
        <f>SEK1357/SEJ1357</f>
        <v>0</v>
      </c>
      <c r="SEM1357" s="84">
        <f>SEJ1357-SEK1357</f>
        <v>1000000</v>
      </c>
      <c r="SEN1357" s="84">
        <v>2000000</v>
      </c>
      <c r="SEO1357" s="84">
        <v>0</v>
      </c>
      <c r="SEP1357" s="84">
        <f>SEO1357/SEN1357</f>
        <v>0</v>
      </c>
      <c r="SEQ1357" s="84">
        <f>SEN1357-SEO1357</f>
        <v>2000000</v>
      </c>
      <c r="SER1357" s="84">
        <f>SEN1357+SEJ1357</f>
        <v>3000000</v>
      </c>
      <c r="SEW1357" s="84" t="s">
        <v>5404</v>
      </c>
      <c r="SEX1357" s="84">
        <v>454</v>
      </c>
      <c r="SEY1357" s="84" t="s">
        <v>3803</v>
      </c>
      <c r="SEZ1357" s="84">
        <v>1000000</v>
      </c>
      <c r="SFB1357" s="84">
        <f>SFA1357/SEZ1357</f>
        <v>0</v>
      </c>
      <c r="SFC1357" s="84">
        <f>SEZ1357-SFA1357</f>
        <v>1000000</v>
      </c>
      <c r="SFD1357" s="84">
        <v>2000000</v>
      </c>
      <c r="SFE1357" s="84">
        <v>0</v>
      </c>
      <c r="SFF1357" s="84">
        <f>SFE1357/SFD1357</f>
        <v>0</v>
      </c>
      <c r="SFG1357" s="84">
        <f>SFD1357-SFE1357</f>
        <v>2000000</v>
      </c>
      <c r="SFH1357" s="84">
        <f>SFD1357+SEZ1357</f>
        <v>3000000</v>
      </c>
      <c r="SFM1357" s="84" t="s">
        <v>5404</v>
      </c>
      <c r="SFN1357" s="84">
        <v>454</v>
      </c>
      <c r="SFO1357" s="84" t="s">
        <v>3803</v>
      </c>
      <c r="SFP1357" s="84">
        <v>1000000</v>
      </c>
      <c r="SFR1357" s="84">
        <f>SFQ1357/SFP1357</f>
        <v>0</v>
      </c>
      <c r="SFS1357" s="84">
        <f>SFP1357-SFQ1357</f>
        <v>1000000</v>
      </c>
      <c r="SFT1357" s="84">
        <v>2000000</v>
      </c>
      <c r="SFU1357" s="84">
        <v>0</v>
      </c>
      <c r="SFV1357" s="84">
        <f>SFU1357/SFT1357</f>
        <v>0</v>
      </c>
      <c r="SFW1357" s="84">
        <f>SFT1357-SFU1357</f>
        <v>2000000</v>
      </c>
      <c r="SFX1357" s="84">
        <f>SFT1357+SFP1357</f>
        <v>3000000</v>
      </c>
      <c r="SGC1357" s="84" t="s">
        <v>5404</v>
      </c>
      <c r="SGD1357" s="84">
        <v>454</v>
      </c>
      <c r="SGE1357" s="84" t="s">
        <v>3803</v>
      </c>
      <c r="SGF1357" s="84">
        <v>1000000</v>
      </c>
      <c r="SGH1357" s="84">
        <f>SGG1357/SGF1357</f>
        <v>0</v>
      </c>
      <c r="SGI1357" s="84">
        <f>SGF1357-SGG1357</f>
        <v>1000000</v>
      </c>
      <c r="SGJ1357" s="84">
        <v>2000000</v>
      </c>
      <c r="SGK1357" s="84">
        <v>0</v>
      </c>
      <c r="SGL1357" s="84">
        <f>SGK1357/SGJ1357</f>
        <v>0</v>
      </c>
      <c r="SGM1357" s="84">
        <f>SGJ1357-SGK1357</f>
        <v>2000000</v>
      </c>
      <c r="SGN1357" s="84">
        <f>SGJ1357+SGF1357</f>
        <v>3000000</v>
      </c>
      <c r="SGS1357" s="84" t="s">
        <v>5404</v>
      </c>
      <c r="SGT1357" s="84">
        <v>454</v>
      </c>
      <c r="SGU1357" s="84" t="s">
        <v>3803</v>
      </c>
      <c r="SGV1357" s="84">
        <v>1000000</v>
      </c>
      <c r="SGX1357" s="84">
        <f>SGW1357/SGV1357</f>
        <v>0</v>
      </c>
      <c r="SGY1357" s="84">
        <f>SGV1357-SGW1357</f>
        <v>1000000</v>
      </c>
      <c r="SGZ1357" s="84">
        <v>2000000</v>
      </c>
      <c r="SHA1357" s="84">
        <v>0</v>
      </c>
      <c r="SHB1357" s="84">
        <f>SHA1357/SGZ1357</f>
        <v>0</v>
      </c>
      <c r="SHC1357" s="84">
        <f>SGZ1357-SHA1357</f>
        <v>2000000</v>
      </c>
      <c r="SHD1357" s="84">
        <f>SGZ1357+SGV1357</f>
        <v>3000000</v>
      </c>
      <c r="SHI1357" s="84" t="s">
        <v>5404</v>
      </c>
      <c r="SHJ1357" s="84">
        <v>454</v>
      </c>
      <c r="SHK1357" s="84" t="s">
        <v>3803</v>
      </c>
      <c r="SHL1357" s="84">
        <v>1000000</v>
      </c>
      <c r="SHN1357" s="84">
        <f>SHM1357/SHL1357</f>
        <v>0</v>
      </c>
      <c r="SHO1357" s="84">
        <f>SHL1357-SHM1357</f>
        <v>1000000</v>
      </c>
      <c r="SHP1357" s="84">
        <v>2000000</v>
      </c>
      <c r="SHQ1357" s="84">
        <v>0</v>
      </c>
      <c r="SHR1357" s="84">
        <f>SHQ1357/SHP1357</f>
        <v>0</v>
      </c>
      <c r="SHS1357" s="84">
        <f>SHP1357-SHQ1357</f>
        <v>2000000</v>
      </c>
      <c r="SHT1357" s="84">
        <f>SHP1357+SHL1357</f>
        <v>3000000</v>
      </c>
      <c r="SHY1357" s="84" t="s">
        <v>5404</v>
      </c>
      <c r="SHZ1357" s="84">
        <v>454</v>
      </c>
      <c r="SIA1357" s="84" t="s">
        <v>3803</v>
      </c>
      <c r="SIB1357" s="84">
        <v>1000000</v>
      </c>
      <c r="SID1357" s="84">
        <f>SIC1357/SIB1357</f>
        <v>0</v>
      </c>
      <c r="SIE1357" s="84">
        <f>SIB1357-SIC1357</f>
        <v>1000000</v>
      </c>
      <c r="SIF1357" s="84">
        <v>2000000</v>
      </c>
      <c r="SIG1357" s="84">
        <v>0</v>
      </c>
      <c r="SIH1357" s="84">
        <f>SIG1357/SIF1357</f>
        <v>0</v>
      </c>
      <c r="SII1357" s="84">
        <f>SIF1357-SIG1357</f>
        <v>2000000</v>
      </c>
      <c r="SIJ1357" s="84">
        <f>SIF1357+SIB1357</f>
        <v>3000000</v>
      </c>
      <c r="SIO1357" s="84" t="s">
        <v>5404</v>
      </c>
      <c r="SIP1357" s="84">
        <v>454</v>
      </c>
      <c r="SIQ1357" s="84" t="s">
        <v>3803</v>
      </c>
      <c r="SIR1357" s="84">
        <v>1000000</v>
      </c>
      <c r="SIT1357" s="84">
        <f>SIS1357/SIR1357</f>
        <v>0</v>
      </c>
      <c r="SIU1357" s="84">
        <f>SIR1357-SIS1357</f>
        <v>1000000</v>
      </c>
      <c r="SIV1357" s="84">
        <v>2000000</v>
      </c>
      <c r="SIW1357" s="84">
        <v>0</v>
      </c>
      <c r="SIX1357" s="84">
        <f>SIW1357/SIV1357</f>
        <v>0</v>
      </c>
      <c r="SIY1357" s="84">
        <f>SIV1357-SIW1357</f>
        <v>2000000</v>
      </c>
      <c r="SIZ1357" s="84">
        <f>SIV1357+SIR1357</f>
        <v>3000000</v>
      </c>
      <c r="SJE1357" s="84" t="s">
        <v>5404</v>
      </c>
      <c r="SJF1357" s="84">
        <v>454</v>
      </c>
      <c r="SJG1357" s="84" t="s">
        <v>3803</v>
      </c>
      <c r="SJH1357" s="84">
        <v>1000000</v>
      </c>
      <c r="SJJ1357" s="84">
        <f>SJI1357/SJH1357</f>
        <v>0</v>
      </c>
      <c r="SJK1357" s="84">
        <f>SJH1357-SJI1357</f>
        <v>1000000</v>
      </c>
      <c r="SJL1357" s="84">
        <v>2000000</v>
      </c>
      <c r="SJM1357" s="84">
        <v>0</v>
      </c>
      <c r="SJN1357" s="84">
        <f>SJM1357/SJL1357</f>
        <v>0</v>
      </c>
      <c r="SJO1357" s="84">
        <f>SJL1357-SJM1357</f>
        <v>2000000</v>
      </c>
      <c r="SJP1357" s="84">
        <f>SJL1357+SJH1357</f>
        <v>3000000</v>
      </c>
      <c r="SJU1357" s="84" t="s">
        <v>5404</v>
      </c>
      <c r="SJV1357" s="84">
        <v>454</v>
      </c>
      <c r="SJW1357" s="84" t="s">
        <v>3803</v>
      </c>
      <c r="SJX1357" s="84">
        <v>1000000</v>
      </c>
      <c r="SJZ1357" s="84">
        <f>SJY1357/SJX1357</f>
        <v>0</v>
      </c>
      <c r="SKA1357" s="84">
        <f>SJX1357-SJY1357</f>
        <v>1000000</v>
      </c>
      <c r="SKB1357" s="84">
        <v>2000000</v>
      </c>
      <c r="SKC1357" s="84">
        <v>0</v>
      </c>
      <c r="SKD1357" s="84">
        <f>SKC1357/SKB1357</f>
        <v>0</v>
      </c>
      <c r="SKE1357" s="84">
        <f>SKB1357-SKC1357</f>
        <v>2000000</v>
      </c>
      <c r="SKF1357" s="84">
        <f>SKB1357+SJX1357</f>
        <v>3000000</v>
      </c>
      <c r="SKK1357" s="84" t="s">
        <v>5404</v>
      </c>
      <c r="SKL1357" s="84">
        <v>454</v>
      </c>
      <c r="SKM1357" s="84" t="s">
        <v>3803</v>
      </c>
      <c r="SKN1357" s="84">
        <v>1000000</v>
      </c>
      <c r="SKP1357" s="84">
        <f>SKO1357/SKN1357</f>
        <v>0</v>
      </c>
      <c r="SKQ1357" s="84">
        <f>SKN1357-SKO1357</f>
        <v>1000000</v>
      </c>
      <c r="SKR1357" s="84">
        <v>2000000</v>
      </c>
      <c r="SKS1357" s="84">
        <v>0</v>
      </c>
      <c r="SKT1357" s="84">
        <f>SKS1357/SKR1357</f>
        <v>0</v>
      </c>
      <c r="SKU1357" s="84">
        <f>SKR1357-SKS1357</f>
        <v>2000000</v>
      </c>
      <c r="SKV1357" s="84">
        <f>SKR1357+SKN1357</f>
        <v>3000000</v>
      </c>
      <c r="SLA1357" s="84" t="s">
        <v>5404</v>
      </c>
      <c r="SLB1357" s="84">
        <v>454</v>
      </c>
      <c r="SLC1357" s="84" t="s">
        <v>3803</v>
      </c>
      <c r="SLD1357" s="84">
        <v>1000000</v>
      </c>
      <c r="SLF1357" s="84">
        <f>SLE1357/SLD1357</f>
        <v>0</v>
      </c>
      <c r="SLG1357" s="84">
        <f>SLD1357-SLE1357</f>
        <v>1000000</v>
      </c>
      <c r="SLH1357" s="84">
        <v>2000000</v>
      </c>
      <c r="SLI1357" s="84">
        <v>0</v>
      </c>
      <c r="SLJ1357" s="84">
        <f>SLI1357/SLH1357</f>
        <v>0</v>
      </c>
      <c r="SLK1357" s="84">
        <f>SLH1357-SLI1357</f>
        <v>2000000</v>
      </c>
      <c r="SLL1357" s="84">
        <f>SLH1357+SLD1357</f>
        <v>3000000</v>
      </c>
      <c r="SLQ1357" s="84" t="s">
        <v>5404</v>
      </c>
      <c r="SLR1357" s="84">
        <v>454</v>
      </c>
      <c r="SLS1357" s="84" t="s">
        <v>3803</v>
      </c>
      <c r="SLT1357" s="84">
        <v>1000000</v>
      </c>
      <c r="SLV1357" s="84">
        <f>SLU1357/SLT1357</f>
        <v>0</v>
      </c>
      <c r="SLW1357" s="84">
        <f>SLT1357-SLU1357</f>
        <v>1000000</v>
      </c>
      <c r="SLX1357" s="84">
        <v>2000000</v>
      </c>
      <c r="SLY1357" s="84">
        <v>0</v>
      </c>
      <c r="SLZ1357" s="84">
        <f>SLY1357/SLX1357</f>
        <v>0</v>
      </c>
      <c r="SMA1357" s="84">
        <f>SLX1357-SLY1357</f>
        <v>2000000</v>
      </c>
      <c r="SMB1357" s="84">
        <f>SLX1357+SLT1357</f>
        <v>3000000</v>
      </c>
      <c r="SMG1357" s="84" t="s">
        <v>5404</v>
      </c>
      <c r="SMH1357" s="84">
        <v>454</v>
      </c>
      <c r="SMI1357" s="84" t="s">
        <v>3803</v>
      </c>
      <c r="SMJ1357" s="84">
        <v>1000000</v>
      </c>
      <c r="SML1357" s="84">
        <f>SMK1357/SMJ1357</f>
        <v>0</v>
      </c>
      <c r="SMM1357" s="84">
        <f>SMJ1357-SMK1357</f>
        <v>1000000</v>
      </c>
      <c r="SMN1357" s="84">
        <v>2000000</v>
      </c>
      <c r="SMO1357" s="84">
        <v>0</v>
      </c>
      <c r="SMP1357" s="84">
        <f>SMO1357/SMN1357</f>
        <v>0</v>
      </c>
      <c r="SMQ1357" s="84">
        <f>SMN1357-SMO1357</f>
        <v>2000000</v>
      </c>
      <c r="SMR1357" s="84">
        <f>SMN1357+SMJ1357</f>
        <v>3000000</v>
      </c>
      <c r="SMW1357" s="84" t="s">
        <v>5404</v>
      </c>
      <c r="SMX1357" s="84">
        <v>454</v>
      </c>
      <c r="SMY1357" s="84" t="s">
        <v>3803</v>
      </c>
      <c r="SMZ1357" s="84">
        <v>1000000</v>
      </c>
      <c r="SNB1357" s="84">
        <f>SNA1357/SMZ1357</f>
        <v>0</v>
      </c>
      <c r="SNC1357" s="84">
        <f>SMZ1357-SNA1357</f>
        <v>1000000</v>
      </c>
      <c r="SND1357" s="84">
        <v>2000000</v>
      </c>
      <c r="SNE1357" s="84">
        <v>0</v>
      </c>
      <c r="SNF1357" s="84">
        <f>SNE1357/SND1357</f>
        <v>0</v>
      </c>
      <c r="SNG1357" s="84">
        <f>SND1357-SNE1357</f>
        <v>2000000</v>
      </c>
      <c r="SNH1357" s="84">
        <f>SND1357+SMZ1357</f>
        <v>3000000</v>
      </c>
      <c r="SNM1357" s="84" t="s">
        <v>5404</v>
      </c>
      <c r="SNN1357" s="84">
        <v>454</v>
      </c>
      <c r="SNO1357" s="84" t="s">
        <v>3803</v>
      </c>
      <c r="SNP1357" s="84">
        <v>1000000</v>
      </c>
      <c r="SNR1357" s="84">
        <f>SNQ1357/SNP1357</f>
        <v>0</v>
      </c>
      <c r="SNS1357" s="84">
        <f>SNP1357-SNQ1357</f>
        <v>1000000</v>
      </c>
      <c r="SNT1357" s="84">
        <v>2000000</v>
      </c>
      <c r="SNU1357" s="84">
        <v>0</v>
      </c>
      <c r="SNV1357" s="84">
        <f>SNU1357/SNT1357</f>
        <v>0</v>
      </c>
      <c r="SNW1357" s="84">
        <f>SNT1357-SNU1357</f>
        <v>2000000</v>
      </c>
      <c r="SNX1357" s="84">
        <f>SNT1357+SNP1357</f>
        <v>3000000</v>
      </c>
      <c r="SOC1357" s="84" t="s">
        <v>5404</v>
      </c>
      <c r="SOD1357" s="84">
        <v>454</v>
      </c>
      <c r="SOE1357" s="84" t="s">
        <v>3803</v>
      </c>
      <c r="SOF1357" s="84">
        <v>1000000</v>
      </c>
      <c r="SOH1357" s="84">
        <f>SOG1357/SOF1357</f>
        <v>0</v>
      </c>
      <c r="SOI1357" s="84">
        <f>SOF1357-SOG1357</f>
        <v>1000000</v>
      </c>
      <c r="SOJ1357" s="84">
        <v>2000000</v>
      </c>
      <c r="SOK1357" s="84">
        <v>0</v>
      </c>
      <c r="SOL1357" s="84">
        <f>SOK1357/SOJ1357</f>
        <v>0</v>
      </c>
      <c r="SOM1357" s="84">
        <f>SOJ1357-SOK1357</f>
        <v>2000000</v>
      </c>
      <c r="SON1357" s="84">
        <f>SOJ1357+SOF1357</f>
        <v>3000000</v>
      </c>
      <c r="SOS1357" s="84" t="s">
        <v>5404</v>
      </c>
      <c r="SOT1357" s="84">
        <v>454</v>
      </c>
      <c r="SOU1357" s="84" t="s">
        <v>3803</v>
      </c>
      <c r="SOV1357" s="84">
        <v>1000000</v>
      </c>
      <c r="SOX1357" s="84">
        <f>SOW1357/SOV1357</f>
        <v>0</v>
      </c>
      <c r="SOY1357" s="84">
        <f>SOV1357-SOW1357</f>
        <v>1000000</v>
      </c>
      <c r="SOZ1357" s="84">
        <v>2000000</v>
      </c>
      <c r="SPA1357" s="84">
        <v>0</v>
      </c>
      <c r="SPB1357" s="84">
        <f>SPA1357/SOZ1357</f>
        <v>0</v>
      </c>
      <c r="SPC1357" s="84">
        <f>SOZ1357-SPA1357</f>
        <v>2000000</v>
      </c>
      <c r="SPD1357" s="84">
        <f>SOZ1357+SOV1357</f>
        <v>3000000</v>
      </c>
      <c r="SPI1357" s="84" t="s">
        <v>5404</v>
      </c>
      <c r="SPJ1357" s="84">
        <v>454</v>
      </c>
      <c r="SPK1357" s="84" t="s">
        <v>3803</v>
      </c>
      <c r="SPL1357" s="84">
        <v>1000000</v>
      </c>
      <c r="SPN1357" s="84">
        <f>SPM1357/SPL1357</f>
        <v>0</v>
      </c>
      <c r="SPO1357" s="84">
        <f>SPL1357-SPM1357</f>
        <v>1000000</v>
      </c>
      <c r="SPP1357" s="84">
        <v>2000000</v>
      </c>
      <c r="SPQ1357" s="84">
        <v>0</v>
      </c>
      <c r="SPR1357" s="84">
        <f>SPQ1357/SPP1357</f>
        <v>0</v>
      </c>
      <c r="SPS1357" s="84">
        <f>SPP1357-SPQ1357</f>
        <v>2000000</v>
      </c>
      <c r="SPT1357" s="84">
        <f>SPP1357+SPL1357</f>
        <v>3000000</v>
      </c>
      <c r="SPY1357" s="84" t="s">
        <v>5404</v>
      </c>
      <c r="SPZ1357" s="84">
        <v>454</v>
      </c>
      <c r="SQA1357" s="84" t="s">
        <v>3803</v>
      </c>
      <c r="SQB1357" s="84">
        <v>1000000</v>
      </c>
      <c r="SQD1357" s="84">
        <f>SQC1357/SQB1357</f>
        <v>0</v>
      </c>
      <c r="SQE1357" s="84">
        <f>SQB1357-SQC1357</f>
        <v>1000000</v>
      </c>
      <c r="SQF1357" s="84">
        <v>2000000</v>
      </c>
      <c r="SQG1357" s="84">
        <v>0</v>
      </c>
      <c r="SQH1357" s="84">
        <f>SQG1357/SQF1357</f>
        <v>0</v>
      </c>
      <c r="SQI1357" s="84">
        <f>SQF1357-SQG1357</f>
        <v>2000000</v>
      </c>
      <c r="SQJ1357" s="84">
        <f>SQF1357+SQB1357</f>
        <v>3000000</v>
      </c>
      <c r="SQO1357" s="84" t="s">
        <v>5404</v>
      </c>
      <c r="SQP1357" s="84">
        <v>454</v>
      </c>
      <c r="SQQ1357" s="84" t="s">
        <v>3803</v>
      </c>
      <c r="SQR1357" s="84">
        <v>1000000</v>
      </c>
      <c r="SQT1357" s="84">
        <f>SQS1357/SQR1357</f>
        <v>0</v>
      </c>
      <c r="SQU1357" s="84">
        <f>SQR1357-SQS1357</f>
        <v>1000000</v>
      </c>
      <c r="SQV1357" s="84">
        <v>2000000</v>
      </c>
      <c r="SQW1357" s="84">
        <v>0</v>
      </c>
      <c r="SQX1357" s="84">
        <f>SQW1357/SQV1357</f>
        <v>0</v>
      </c>
      <c r="SQY1357" s="84">
        <f>SQV1357-SQW1357</f>
        <v>2000000</v>
      </c>
      <c r="SQZ1357" s="84">
        <f>SQV1357+SQR1357</f>
        <v>3000000</v>
      </c>
      <c r="SRE1357" s="84" t="s">
        <v>5404</v>
      </c>
      <c r="SRF1357" s="84">
        <v>454</v>
      </c>
      <c r="SRG1357" s="84" t="s">
        <v>3803</v>
      </c>
      <c r="SRH1357" s="84">
        <v>1000000</v>
      </c>
      <c r="SRJ1357" s="84">
        <f>SRI1357/SRH1357</f>
        <v>0</v>
      </c>
      <c r="SRK1357" s="84">
        <f>SRH1357-SRI1357</f>
        <v>1000000</v>
      </c>
      <c r="SRL1357" s="84">
        <v>2000000</v>
      </c>
      <c r="SRM1357" s="84">
        <v>0</v>
      </c>
      <c r="SRN1357" s="84">
        <f>SRM1357/SRL1357</f>
        <v>0</v>
      </c>
      <c r="SRO1357" s="84">
        <f>SRL1357-SRM1357</f>
        <v>2000000</v>
      </c>
      <c r="SRP1357" s="84">
        <f>SRL1357+SRH1357</f>
        <v>3000000</v>
      </c>
      <c r="SRU1357" s="84" t="s">
        <v>5404</v>
      </c>
      <c r="SRV1357" s="84">
        <v>454</v>
      </c>
      <c r="SRW1357" s="84" t="s">
        <v>3803</v>
      </c>
      <c r="SRX1357" s="84">
        <v>1000000</v>
      </c>
      <c r="SRZ1357" s="84">
        <f>SRY1357/SRX1357</f>
        <v>0</v>
      </c>
      <c r="SSA1357" s="84">
        <f>SRX1357-SRY1357</f>
        <v>1000000</v>
      </c>
      <c r="SSB1357" s="84">
        <v>2000000</v>
      </c>
      <c r="SSC1357" s="84">
        <v>0</v>
      </c>
      <c r="SSD1357" s="84">
        <f>SSC1357/SSB1357</f>
        <v>0</v>
      </c>
      <c r="SSE1357" s="84">
        <f>SSB1357-SSC1357</f>
        <v>2000000</v>
      </c>
      <c r="SSF1357" s="84">
        <f>SSB1357+SRX1357</f>
        <v>3000000</v>
      </c>
      <c r="SSK1357" s="84" t="s">
        <v>5404</v>
      </c>
      <c r="SSL1357" s="84">
        <v>454</v>
      </c>
      <c r="SSM1357" s="84" t="s">
        <v>3803</v>
      </c>
      <c r="SSN1357" s="84">
        <v>1000000</v>
      </c>
      <c r="SSP1357" s="84">
        <f>SSO1357/SSN1357</f>
        <v>0</v>
      </c>
      <c r="SSQ1357" s="84">
        <f>SSN1357-SSO1357</f>
        <v>1000000</v>
      </c>
      <c r="SSR1357" s="84">
        <v>2000000</v>
      </c>
      <c r="SSS1357" s="84">
        <v>0</v>
      </c>
      <c r="SST1357" s="84">
        <f>SSS1357/SSR1357</f>
        <v>0</v>
      </c>
      <c r="SSU1357" s="84">
        <f>SSR1357-SSS1357</f>
        <v>2000000</v>
      </c>
      <c r="SSV1357" s="84">
        <f>SSR1357+SSN1357</f>
        <v>3000000</v>
      </c>
      <c r="STA1357" s="84" t="s">
        <v>5404</v>
      </c>
      <c r="STB1357" s="84">
        <v>454</v>
      </c>
      <c r="STC1357" s="84" t="s">
        <v>3803</v>
      </c>
      <c r="STD1357" s="84">
        <v>1000000</v>
      </c>
      <c r="STF1357" s="84">
        <f>STE1357/STD1357</f>
        <v>0</v>
      </c>
      <c r="STG1357" s="84">
        <f>STD1357-STE1357</f>
        <v>1000000</v>
      </c>
      <c r="STH1357" s="84">
        <v>2000000</v>
      </c>
      <c r="STI1357" s="84">
        <v>0</v>
      </c>
      <c r="STJ1357" s="84">
        <f>STI1357/STH1357</f>
        <v>0</v>
      </c>
      <c r="STK1357" s="84">
        <f>STH1357-STI1357</f>
        <v>2000000</v>
      </c>
      <c r="STL1357" s="84">
        <f>STH1357+STD1357</f>
        <v>3000000</v>
      </c>
      <c r="STQ1357" s="84" t="s">
        <v>5404</v>
      </c>
      <c r="STR1357" s="84">
        <v>454</v>
      </c>
      <c r="STS1357" s="84" t="s">
        <v>3803</v>
      </c>
      <c r="STT1357" s="84">
        <v>1000000</v>
      </c>
      <c r="STV1357" s="84">
        <f>STU1357/STT1357</f>
        <v>0</v>
      </c>
      <c r="STW1357" s="84">
        <f>STT1357-STU1357</f>
        <v>1000000</v>
      </c>
      <c r="STX1357" s="84">
        <v>2000000</v>
      </c>
      <c r="STY1357" s="84">
        <v>0</v>
      </c>
      <c r="STZ1357" s="84">
        <f>STY1357/STX1357</f>
        <v>0</v>
      </c>
      <c r="SUA1357" s="84">
        <f>STX1357-STY1357</f>
        <v>2000000</v>
      </c>
      <c r="SUB1357" s="84">
        <f>STX1357+STT1357</f>
        <v>3000000</v>
      </c>
      <c r="SUG1357" s="84" t="s">
        <v>5404</v>
      </c>
      <c r="SUH1357" s="84">
        <v>454</v>
      </c>
      <c r="SUI1357" s="84" t="s">
        <v>3803</v>
      </c>
      <c r="SUJ1357" s="84">
        <v>1000000</v>
      </c>
      <c r="SUL1357" s="84">
        <f>SUK1357/SUJ1357</f>
        <v>0</v>
      </c>
      <c r="SUM1357" s="84">
        <f>SUJ1357-SUK1357</f>
        <v>1000000</v>
      </c>
      <c r="SUN1357" s="84">
        <v>2000000</v>
      </c>
      <c r="SUO1357" s="84">
        <v>0</v>
      </c>
      <c r="SUP1357" s="84">
        <f>SUO1357/SUN1357</f>
        <v>0</v>
      </c>
      <c r="SUQ1357" s="84">
        <f>SUN1357-SUO1357</f>
        <v>2000000</v>
      </c>
      <c r="SUR1357" s="84">
        <f>SUN1357+SUJ1357</f>
        <v>3000000</v>
      </c>
      <c r="SUW1357" s="84" t="s">
        <v>5404</v>
      </c>
      <c r="SUX1357" s="84">
        <v>454</v>
      </c>
      <c r="SUY1357" s="84" t="s">
        <v>3803</v>
      </c>
      <c r="SUZ1357" s="84">
        <v>1000000</v>
      </c>
      <c r="SVB1357" s="84">
        <f>SVA1357/SUZ1357</f>
        <v>0</v>
      </c>
      <c r="SVC1357" s="84">
        <f>SUZ1357-SVA1357</f>
        <v>1000000</v>
      </c>
      <c r="SVD1357" s="84">
        <v>2000000</v>
      </c>
      <c r="SVE1357" s="84">
        <v>0</v>
      </c>
      <c r="SVF1357" s="84">
        <f>SVE1357/SVD1357</f>
        <v>0</v>
      </c>
      <c r="SVG1357" s="84">
        <f>SVD1357-SVE1357</f>
        <v>2000000</v>
      </c>
      <c r="SVH1357" s="84">
        <f>SVD1357+SUZ1357</f>
        <v>3000000</v>
      </c>
      <c r="SVM1357" s="84" t="s">
        <v>5404</v>
      </c>
      <c r="SVN1357" s="84">
        <v>454</v>
      </c>
      <c r="SVO1357" s="84" t="s">
        <v>3803</v>
      </c>
      <c r="SVP1357" s="84">
        <v>1000000</v>
      </c>
      <c r="SVR1357" s="84">
        <f>SVQ1357/SVP1357</f>
        <v>0</v>
      </c>
      <c r="SVS1357" s="84">
        <f>SVP1357-SVQ1357</f>
        <v>1000000</v>
      </c>
      <c r="SVT1357" s="84">
        <v>2000000</v>
      </c>
      <c r="SVU1357" s="84">
        <v>0</v>
      </c>
      <c r="SVV1357" s="84">
        <f>SVU1357/SVT1357</f>
        <v>0</v>
      </c>
      <c r="SVW1357" s="84">
        <f>SVT1357-SVU1357</f>
        <v>2000000</v>
      </c>
      <c r="SVX1357" s="84">
        <f>SVT1357+SVP1357</f>
        <v>3000000</v>
      </c>
      <c r="SWC1357" s="84" t="s">
        <v>5404</v>
      </c>
      <c r="SWD1357" s="84">
        <v>454</v>
      </c>
      <c r="SWE1357" s="84" t="s">
        <v>3803</v>
      </c>
      <c r="SWF1357" s="84">
        <v>1000000</v>
      </c>
      <c r="SWH1357" s="84">
        <f>SWG1357/SWF1357</f>
        <v>0</v>
      </c>
      <c r="SWI1357" s="84">
        <f>SWF1357-SWG1357</f>
        <v>1000000</v>
      </c>
      <c r="SWJ1357" s="84">
        <v>2000000</v>
      </c>
      <c r="SWK1357" s="84">
        <v>0</v>
      </c>
      <c r="SWL1357" s="84">
        <f>SWK1357/SWJ1357</f>
        <v>0</v>
      </c>
      <c r="SWM1357" s="84">
        <f>SWJ1357-SWK1357</f>
        <v>2000000</v>
      </c>
      <c r="SWN1357" s="84">
        <f>SWJ1357+SWF1357</f>
        <v>3000000</v>
      </c>
      <c r="SWS1357" s="84" t="s">
        <v>5404</v>
      </c>
      <c r="SWT1357" s="84">
        <v>454</v>
      </c>
      <c r="SWU1357" s="84" t="s">
        <v>3803</v>
      </c>
      <c r="SWV1357" s="84">
        <v>1000000</v>
      </c>
      <c r="SWX1357" s="84">
        <f>SWW1357/SWV1357</f>
        <v>0</v>
      </c>
      <c r="SWY1357" s="84">
        <f>SWV1357-SWW1357</f>
        <v>1000000</v>
      </c>
      <c r="SWZ1357" s="84">
        <v>2000000</v>
      </c>
      <c r="SXA1357" s="84">
        <v>0</v>
      </c>
      <c r="SXB1357" s="84">
        <f>SXA1357/SWZ1357</f>
        <v>0</v>
      </c>
      <c r="SXC1357" s="84">
        <f>SWZ1357-SXA1357</f>
        <v>2000000</v>
      </c>
      <c r="SXD1357" s="84">
        <f>SWZ1357+SWV1357</f>
        <v>3000000</v>
      </c>
      <c r="SXI1357" s="84" t="s">
        <v>5404</v>
      </c>
      <c r="SXJ1357" s="84">
        <v>454</v>
      </c>
      <c r="SXK1357" s="84" t="s">
        <v>3803</v>
      </c>
      <c r="SXL1357" s="84">
        <v>1000000</v>
      </c>
      <c r="SXN1357" s="84">
        <f>SXM1357/SXL1357</f>
        <v>0</v>
      </c>
      <c r="SXO1357" s="84">
        <f>SXL1357-SXM1357</f>
        <v>1000000</v>
      </c>
      <c r="SXP1357" s="84">
        <v>2000000</v>
      </c>
      <c r="SXQ1357" s="84">
        <v>0</v>
      </c>
      <c r="SXR1357" s="84">
        <f>SXQ1357/SXP1357</f>
        <v>0</v>
      </c>
      <c r="SXS1357" s="84">
        <f>SXP1357-SXQ1357</f>
        <v>2000000</v>
      </c>
      <c r="SXT1357" s="84">
        <f>SXP1357+SXL1357</f>
        <v>3000000</v>
      </c>
      <c r="SXY1357" s="84" t="s">
        <v>5404</v>
      </c>
      <c r="SXZ1357" s="84">
        <v>454</v>
      </c>
      <c r="SYA1357" s="84" t="s">
        <v>3803</v>
      </c>
      <c r="SYB1357" s="84">
        <v>1000000</v>
      </c>
      <c r="SYD1357" s="84">
        <f>SYC1357/SYB1357</f>
        <v>0</v>
      </c>
      <c r="SYE1357" s="84">
        <f>SYB1357-SYC1357</f>
        <v>1000000</v>
      </c>
      <c r="SYF1357" s="84">
        <v>2000000</v>
      </c>
      <c r="SYG1357" s="84">
        <v>0</v>
      </c>
      <c r="SYH1357" s="84">
        <f>SYG1357/SYF1357</f>
        <v>0</v>
      </c>
      <c r="SYI1357" s="84">
        <f>SYF1357-SYG1357</f>
        <v>2000000</v>
      </c>
      <c r="SYJ1357" s="84">
        <f>SYF1357+SYB1357</f>
        <v>3000000</v>
      </c>
      <c r="SYO1357" s="84" t="s">
        <v>5404</v>
      </c>
      <c r="SYP1357" s="84">
        <v>454</v>
      </c>
      <c r="SYQ1357" s="84" t="s">
        <v>3803</v>
      </c>
      <c r="SYR1357" s="84">
        <v>1000000</v>
      </c>
      <c r="SYT1357" s="84">
        <f>SYS1357/SYR1357</f>
        <v>0</v>
      </c>
      <c r="SYU1357" s="84">
        <f>SYR1357-SYS1357</f>
        <v>1000000</v>
      </c>
      <c r="SYV1357" s="84">
        <v>2000000</v>
      </c>
      <c r="SYW1357" s="84">
        <v>0</v>
      </c>
      <c r="SYX1357" s="84">
        <f>SYW1357/SYV1357</f>
        <v>0</v>
      </c>
      <c r="SYY1357" s="84">
        <f>SYV1357-SYW1357</f>
        <v>2000000</v>
      </c>
      <c r="SYZ1357" s="84">
        <f>SYV1357+SYR1357</f>
        <v>3000000</v>
      </c>
      <c r="SZE1357" s="84" t="s">
        <v>5404</v>
      </c>
      <c r="SZF1357" s="84">
        <v>454</v>
      </c>
      <c r="SZG1357" s="84" t="s">
        <v>3803</v>
      </c>
      <c r="SZH1357" s="84">
        <v>1000000</v>
      </c>
      <c r="SZJ1357" s="84">
        <f>SZI1357/SZH1357</f>
        <v>0</v>
      </c>
      <c r="SZK1357" s="84">
        <f>SZH1357-SZI1357</f>
        <v>1000000</v>
      </c>
      <c r="SZL1357" s="84">
        <v>2000000</v>
      </c>
      <c r="SZM1357" s="84">
        <v>0</v>
      </c>
      <c r="SZN1357" s="84">
        <f>SZM1357/SZL1357</f>
        <v>0</v>
      </c>
      <c r="SZO1357" s="84">
        <f>SZL1357-SZM1357</f>
        <v>2000000</v>
      </c>
      <c r="SZP1357" s="84">
        <f>SZL1357+SZH1357</f>
        <v>3000000</v>
      </c>
      <c r="SZU1357" s="84" t="s">
        <v>5404</v>
      </c>
      <c r="SZV1357" s="84">
        <v>454</v>
      </c>
      <c r="SZW1357" s="84" t="s">
        <v>3803</v>
      </c>
      <c r="SZX1357" s="84">
        <v>1000000</v>
      </c>
      <c r="SZZ1357" s="84">
        <f>SZY1357/SZX1357</f>
        <v>0</v>
      </c>
      <c r="TAA1357" s="84">
        <f>SZX1357-SZY1357</f>
        <v>1000000</v>
      </c>
      <c r="TAB1357" s="84">
        <v>2000000</v>
      </c>
      <c r="TAC1357" s="84">
        <v>0</v>
      </c>
      <c r="TAD1357" s="84">
        <f>TAC1357/TAB1357</f>
        <v>0</v>
      </c>
      <c r="TAE1357" s="84">
        <f>TAB1357-TAC1357</f>
        <v>2000000</v>
      </c>
      <c r="TAF1357" s="84">
        <f>TAB1357+SZX1357</f>
        <v>3000000</v>
      </c>
      <c r="TAK1357" s="84" t="s">
        <v>5404</v>
      </c>
      <c r="TAL1357" s="84">
        <v>454</v>
      </c>
      <c r="TAM1357" s="84" t="s">
        <v>3803</v>
      </c>
      <c r="TAN1357" s="84">
        <v>1000000</v>
      </c>
      <c r="TAP1357" s="84">
        <f>TAO1357/TAN1357</f>
        <v>0</v>
      </c>
      <c r="TAQ1357" s="84">
        <f>TAN1357-TAO1357</f>
        <v>1000000</v>
      </c>
      <c r="TAR1357" s="84">
        <v>2000000</v>
      </c>
      <c r="TAS1357" s="84">
        <v>0</v>
      </c>
      <c r="TAT1357" s="84">
        <f>TAS1357/TAR1357</f>
        <v>0</v>
      </c>
      <c r="TAU1357" s="84">
        <f>TAR1357-TAS1357</f>
        <v>2000000</v>
      </c>
      <c r="TAV1357" s="84">
        <f>TAR1357+TAN1357</f>
        <v>3000000</v>
      </c>
      <c r="TBA1357" s="84" t="s">
        <v>5404</v>
      </c>
      <c r="TBB1357" s="84">
        <v>454</v>
      </c>
      <c r="TBC1357" s="84" t="s">
        <v>3803</v>
      </c>
      <c r="TBD1357" s="84">
        <v>1000000</v>
      </c>
      <c r="TBF1357" s="84">
        <f>TBE1357/TBD1357</f>
        <v>0</v>
      </c>
      <c r="TBG1357" s="84">
        <f>TBD1357-TBE1357</f>
        <v>1000000</v>
      </c>
      <c r="TBH1357" s="84">
        <v>2000000</v>
      </c>
      <c r="TBI1357" s="84">
        <v>0</v>
      </c>
      <c r="TBJ1357" s="84">
        <f>TBI1357/TBH1357</f>
        <v>0</v>
      </c>
      <c r="TBK1357" s="84">
        <f>TBH1357-TBI1357</f>
        <v>2000000</v>
      </c>
      <c r="TBL1357" s="84">
        <f>TBH1357+TBD1357</f>
        <v>3000000</v>
      </c>
      <c r="TBQ1357" s="84" t="s">
        <v>5404</v>
      </c>
      <c r="TBR1357" s="84">
        <v>454</v>
      </c>
      <c r="TBS1357" s="84" t="s">
        <v>3803</v>
      </c>
      <c r="TBT1357" s="84">
        <v>1000000</v>
      </c>
      <c r="TBV1357" s="84">
        <f>TBU1357/TBT1357</f>
        <v>0</v>
      </c>
      <c r="TBW1357" s="84">
        <f>TBT1357-TBU1357</f>
        <v>1000000</v>
      </c>
      <c r="TBX1357" s="84">
        <v>2000000</v>
      </c>
      <c r="TBY1357" s="84">
        <v>0</v>
      </c>
      <c r="TBZ1357" s="84">
        <f>TBY1357/TBX1357</f>
        <v>0</v>
      </c>
      <c r="TCA1357" s="84">
        <f>TBX1357-TBY1357</f>
        <v>2000000</v>
      </c>
      <c r="TCB1357" s="84">
        <f>TBX1357+TBT1357</f>
        <v>3000000</v>
      </c>
      <c r="TCG1357" s="84" t="s">
        <v>5404</v>
      </c>
      <c r="TCH1357" s="84">
        <v>454</v>
      </c>
      <c r="TCI1357" s="84" t="s">
        <v>3803</v>
      </c>
      <c r="TCJ1357" s="84">
        <v>1000000</v>
      </c>
      <c r="TCL1357" s="84">
        <f>TCK1357/TCJ1357</f>
        <v>0</v>
      </c>
      <c r="TCM1357" s="84">
        <f>TCJ1357-TCK1357</f>
        <v>1000000</v>
      </c>
      <c r="TCN1357" s="84">
        <v>2000000</v>
      </c>
      <c r="TCO1357" s="84">
        <v>0</v>
      </c>
      <c r="TCP1357" s="84">
        <f>TCO1357/TCN1357</f>
        <v>0</v>
      </c>
      <c r="TCQ1357" s="84">
        <f>TCN1357-TCO1357</f>
        <v>2000000</v>
      </c>
      <c r="TCR1357" s="84">
        <f>TCN1357+TCJ1357</f>
        <v>3000000</v>
      </c>
      <c r="TCW1357" s="84" t="s">
        <v>5404</v>
      </c>
      <c r="TCX1357" s="84">
        <v>454</v>
      </c>
      <c r="TCY1357" s="84" t="s">
        <v>3803</v>
      </c>
      <c r="TCZ1357" s="84">
        <v>1000000</v>
      </c>
      <c r="TDB1357" s="84">
        <f>TDA1357/TCZ1357</f>
        <v>0</v>
      </c>
      <c r="TDC1357" s="84">
        <f>TCZ1357-TDA1357</f>
        <v>1000000</v>
      </c>
      <c r="TDD1357" s="84">
        <v>2000000</v>
      </c>
      <c r="TDE1357" s="84">
        <v>0</v>
      </c>
      <c r="TDF1357" s="84">
        <f>TDE1357/TDD1357</f>
        <v>0</v>
      </c>
      <c r="TDG1357" s="84">
        <f>TDD1357-TDE1357</f>
        <v>2000000</v>
      </c>
      <c r="TDH1357" s="84">
        <f>TDD1357+TCZ1357</f>
        <v>3000000</v>
      </c>
      <c r="TDM1357" s="84" t="s">
        <v>5404</v>
      </c>
      <c r="TDN1357" s="84">
        <v>454</v>
      </c>
      <c r="TDO1357" s="84" t="s">
        <v>3803</v>
      </c>
      <c r="TDP1357" s="84">
        <v>1000000</v>
      </c>
      <c r="TDR1357" s="84">
        <f>TDQ1357/TDP1357</f>
        <v>0</v>
      </c>
      <c r="TDS1357" s="84">
        <f>TDP1357-TDQ1357</f>
        <v>1000000</v>
      </c>
      <c r="TDT1357" s="84">
        <v>2000000</v>
      </c>
      <c r="TDU1357" s="84">
        <v>0</v>
      </c>
      <c r="TDV1357" s="84">
        <f>TDU1357/TDT1357</f>
        <v>0</v>
      </c>
      <c r="TDW1357" s="84">
        <f>TDT1357-TDU1357</f>
        <v>2000000</v>
      </c>
      <c r="TDX1357" s="84">
        <f>TDT1357+TDP1357</f>
        <v>3000000</v>
      </c>
      <c r="TEC1357" s="84" t="s">
        <v>5404</v>
      </c>
      <c r="TED1357" s="84">
        <v>454</v>
      </c>
      <c r="TEE1357" s="84" t="s">
        <v>3803</v>
      </c>
      <c r="TEF1357" s="84">
        <v>1000000</v>
      </c>
      <c r="TEH1357" s="84">
        <f>TEG1357/TEF1357</f>
        <v>0</v>
      </c>
      <c r="TEI1357" s="84">
        <f>TEF1357-TEG1357</f>
        <v>1000000</v>
      </c>
      <c r="TEJ1357" s="84">
        <v>2000000</v>
      </c>
      <c r="TEK1357" s="84">
        <v>0</v>
      </c>
      <c r="TEL1357" s="84">
        <f>TEK1357/TEJ1357</f>
        <v>0</v>
      </c>
      <c r="TEM1357" s="84">
        <f>TEJ1357-TEK1357</f>
        <v>2000000</v>
      </c>
      <c r="TEN1357" s="84">
        <f>TEJ1357+TEF1357</f>
        <v>3000000</v>
      </c>
      <c r="TES1357" s="84" t="s">
        <v>5404</v>
      </c>
      <c r="TET1357" s="84">
        <v>454</v>
      </c>
      <c r="TEU1357" s="84" t="s">
        <v>3803</v>
      </c>
      <c r="TEV1357" s="84">
        <v>1000000</v>
      </c>
      <c r="TEX1357" s="84">
        <f>TEW1357/TEV1357</f>
        <v>0</v>
      </c>
      <c r="TEY1357" s="84">
        <f>TEV1357-TEW1357</f>
        <v>1000000</v>
      </c>
      <c r="TEZ1357" s="84">
        <v>2000000</v>
      </c>
      <c r="TFA1357" s="84">
        <v>0</v>
      </c>
      <c r="TFB1357" s="84">
        <f>TFA1357/TEZ1357</f>
        <v>0</v>
      </c>
      <c r="TFC1357" s="84">
        <f>TEZ1357-TFA1357</f>
        <v>2000000</v>
      </c>
      <c r="TFD1357" s="84">
        <f>TEZ1357+TEV1357</f>
        <v>3000000</v>
      </c>
      <c r="TFI1357" s="84" t="s">
        <v>5404</v>
      </c>
      <c r="TFJ1357" s="84">
        <v>454</v>
      </c>
      <c r="TFK1357" s="84" t="s">
        <v>3803</v>
      </c>
      <c r="TFL1357" s="84">
        <v>1000000</v>
      </c>
      <c r="TFN1357" s="84">
        <f>TFM1357/TFL1357</f>
        <v>0</v>
      </c>
      <c r="TFO1357" s="84">
        <f>TFL1357-TFM1357</f>
        <v>1000000</v>
      </c>
      <c r="TFP1357" s="84">
        <v>2000000</v>
      </c>
      <c r="TFQ1357" s="84">
        <v>0</v>
      </c>
      <c r="TFR1357" s="84">
        <f>TFQ1357/TFP1357</f>
        <v>0</v>
      </c>
      <c r="TFS1357" s="84">
        <f>TFP1357-TFQ1357</f>
        <v>2000000</v>
      </c>
      <c r="TFT1357" s="84">
        <f>TFP1357+TFL1357</f>
        <v>3000000</v>
      </c>
      <c r="TFY1357" s="84" t="s">
        <v>5404</v>
      </c>
      <c r="TFZ1357" s="84">
        <v>454</v>
      </c>
      <c r="TGA1357" s="84" t="s">
        <v>3803</v>
      </c>
      <c r="TGB1357" s="84">
        <v>1000000</v>
      </c>
      <c r="TGD1357" s="84">
        <f>TGC1357/TGB1357</f>
        <v>0</v>
      </c>
      <c r="TGE1357" s="84">
        <f>TGB1357-TGC1357</f>
        <v>1000000</v>
      </c>
      <c r="TGF1357" s="84">
        <v>2000000</v>
      </c>
      <c r="TGG1357" s="84">
        <v>0</v>
      </c>
      <c r="TGH1357" s="84">
        <f>TGG1357/TGF1357</f>
        <v>0</v>
      </c>
      <c r="TGI1357" s="84">
        <f>TGF1357-TGG1357</f>
        <v>2000000</v>
      </c>
      <c r="TGJ1357" s="84">
        <f>TGF1357+TGB1357</f>
        <v>3000000</v>
      </c>
      <c r="TGO1357" s="84" t="s">
        <v>5404</v>
      </c>
      <c r="TGP1357" s="84">
        <v>454</v>
      </c>
      <c r="TGQ1357" s="84" t="s">
        <v>3803</v>
      </c>
      <c r="TGR1357" s="84">
        <v>1000000</v>
      </c>
      <c r="TGT1357" s="84">
        <f>TGS1357/TGR1357</f>
        <v>0</v>
      </c>
      <c r="TGU1357" s="84">
        <f>TGR1357-TGS1357</f>
        <v>1000000</v>
      </c>
      <c r="TGV1357" s="84">
        <v>2000000</v>
      </c>
      <c r="TGW1357" s="84">
        <v>0</v>
      </c>
      <c r="TGX1357" s="84">
        <f>TGW1357/TGV1357</f>
        <v>0</v>
      </c>
      <c r="TGY1357" s="84">
        <f>TGV1357-TGW1357</f>
        <v>2000000</v>
      </c>
      <c r="TGZ1357" s="84">
        <f>TGV1357+TGR1357</f>
        <v>3000000</v>
      </c>
      <c r="THE1357" s="84" t="s">
        <v>5404</v>
      </c>
      <c r="THF1357" s="84">
        <v>454</v>
      </c>
      <c r="THG1357" s="84" t="s">
        <v>3803</v>
      </c>
      <c r="THH1357" s="84">
        <v>1000000</v>
      </c>
      <c r="THJ1357" s="84">
        <f>THI1357/THH1357</f>
        <v>0</v>
      </c>
      <c r="THK1357" s="84">
        <f>THH1357-THI1357</f>
        <v>1000000</v>
      </c>
      <c r="THL1357" s="84">
        <v>2000000</v>
      </c>
      <c r="THM1357" s="84">
        <v>0</v>
      </c>
      <c r="THN1357" s="84">
        <f>THM1357/THL1357</f>
        <v>0</v>
      </c>
      <c r="THO1357" s="84">
        <f>THL1357-THM1357</f>
        <v>2000000</v>
      </c>
      <c r="THP1357" s="84">
        <f>THL1357+THH1357</f>
        <v>3000000</v>
      </c>
      <c r="THU1357" s="84" t="s">
        <v>5404</v>
      </c>
      <c r="THV1357" s="84">
        <v>454</v>
      </c>
      <c r="THW1357" s="84" t="s">
        <v>3803</v>
      </c>
      <c r="THX1357" s="84">
        <v>1000000</v>
      </c>
      <c r="THZ1357" s="84">
        <f>THY1357/THX1357</f>
        <v>0</v>
      </c>
      <c r="TIA1357" s="84">
        <f>THX1357-THY1357</f>
        <v>1000000</v>
      </c>
      <c r="TIB1357" s="84">
        <v>2000000</v>
      </c>
      <c r="TIC1357" s="84">
        <v>0</v>
      </c>
      <c r="TID1357" s="84">
        <f>TIC1357/TIB1357</f>
        <v>0</v>
      </c>
      <c r="TIE1357" s="84">
        <f>TIB1357-TIC1357</f>
        <v>2000000</v>
      </c>
      <c r="TIF1357" s="84">
        <f>TIB1357+THX1357</f>
        <v>3000000</v>
      </c>
      <c r="TIK1357" s="84" t="s">
        <v>5404</v>
      </c>
      <c r="TIL1357" s="84">
        <v>454</v>
      </c>
      <c r="TIM1357" s="84" t="s">
        <v>3803</v>
      </c>
      <c r="TIN1357" s="84">
        <v>1000000</v>
      </c>
      <c r="TIP1357" s="84">
        <f>TIO1357/TIN1357</f>
        <v>0</v>
      </c>
      <c r="TIQ1357" s="84">
        <f>TIN1357-TIO1357</f>
        <v>1000000</v>
      </c>
      <c r="TIR1357" s="84">
        <v>2000000</v>
      </c>
      <c r="TIS1357" s="84">
        <v>0</v>
      </c>
      <c r="TIT1357" s="84">
        <f>TIS1357/TIR1357</f>
        <v>0</v>
      </c>
      <c r="TIU1357" s="84">
        <f>TIR1357-TIS1357</f>
        <v>2000000</v>
      </c>
      <c r="TIV1357" s="84">
        <f>TIR1357+TIN1357</f>
        <v>3000000</v>
      </c>
      <c r="TJA1357" s="84" t="s">
        <v>5404</v>
      </c>
      <c r="TJB1357" s="84">
        <v>454</v>
      </c>
      <c r="TJC1357" s="84" t="s">
        <v>3803</v>
      </c>
      <c r="TJD1357" s="84">
        <v>1000000</v>
      </c>
      <c r="TJF1357" s="84">
        <f>TJE1357/TJD1357</f>
        <v>0</v>
      </c>
      <c r="TJG1357" s="84">
        <f>TJD1357-TJE1357</f>
        <v>1000000</v>
      </c>
      <c r="TJH1357" s="84">
        <v>2000000</v>
      </c>
      <c r="TJI1357" s="84">
        <v>0</v>
      </c>
      <c r="TJJ1357" s="84">
        <f>TJI1357/TJH1357</f>
        <v>0</v>
      </c>
      <c r="TJK1357" s="84">
        <f>TJH1357-TJI1357</f>
        <v>2000000</v>
      </c>
      <c r="TJL1357" s="84">
        <f>TJH1357+TJD1357</f>
        <v>3000000</v>
      </c>
      <c r="TJQ1357" s="84" t="s">
        <v>5404</v>
      </c>
      <c r="TJR1357" s="84">
        <v>454</v>
      </c>
      <c r="TJS1357" s="84" t="s">
        <v>3803</v>
      </c>
      <c r="TJT1357" s="84">
        <v>1000000</v>
      </c>
      <c r="TJV1357" s="84">
        <f>TJU1357/TJT1357</f>
        <v>0</v>
      </c>
      <c r="TJW1357" s="84">
        <f>TJT1357-TJU1357</f>
        <v>1000000</v>
      </c>
      <c r="TJX1357" s="84">
        <v>2000000</v>
      </c>
      <c r="TJY1357" s="84">
        <v>0</v>
      </c>
      <c r="TJZ1357" s="84">
        <f>TJY1357/TJX1357</f>
        <v>0</v>
      </c>
      <c r="TKA1357" s="84">
        <f>TJX1357-TJY1357</f>
        <v>2000000</v>
      </c>
      <c r="TKB1357" s="84">
        <f>TJX1357+TJT1357</f>
        <v>3000000</v>
      </c>
      <c r="TKG1357" s="84" t="s">
        <v>5404</v>
      </c>
      <c r="TKH1357" s="84">
        <v>454</v>
      </c>
      <c r="TKI1357" s="84" t="s">
        <v>3803</v>
      </c>
      <c r="TKJ1357" s="84">
        <v>1000000</v>
      </c>
      <c r="TKL1357" s="84">
        <f>TKK1357/TKJ1357</f>
        <v>0</v>
      </c>
      <c r="TKM1357" s="84">
        <f>TKJ1357-TKK1357</f>
        <v>1000000</v>
      </c>
      <c r="TKN1357" s="84">
        <v>2000000</v>
      </c>
      <c r="TKO1357" s="84">
        <v>0</v>
      </c>
      <c r="TKP1357" s="84">
        <f>TKO1357/TKN1357</f>
        <v>0</v>
      </c>
      <c r="TKQ1357" s="84">
        <f>TKN1357-TKO1357</f>
        <v>2000000</v>
      </c>
      <c r="TKR1357" s="84">
        <f>TKN1357+TKJ1357</f>
        <v>3000000</v>
      </c>
      <c r="TKW1357" s="84" t="s">
        <v>5404</v>
      </c>
      <c r="TKX1357" s="84">
        <v>454</v>
      </c>
      <c r="TKY1357" s="84" t="s">
        <v>3803</v>
      </c>
      <c r="TKZ1357" s="84">
        <v>1000000</v>
      </c>
      <c r="TLB1357" s="84">
        <f>TLA1357/TKZ1357</f>
        <v>0</v>
      </c>
      <c r="TLC1357" s="84">
        <f>TKZ1357-TLA1357</f>
        <v>1000000</v>
      </c>
      <c r="TLD1357" s="84">
        <v>2000000</v>
      </c>
      <c r="TLE1357" s="84">
        <v>0</v>
      </c>
      <c r="TLF1357" s="84">
        <f>TLE1357/TLD1357</f>
        <v>0</v>
      </c>
      <c r="TLG1357" s="84">
        <f>TLD1357-TLE1357</f>
        <v>2000000</v>
      </c>
      <c r="TLH1357" s="84">
        <f>TLD1357+TKZ1357</f>
        <v>3000000</v>
      </c>
      <c r="TLM1357" s="84" t="s">
        <v>5404</v>
      </c>
      <c r="TLN1357" s="84">
        <v>454</v>
      </c>
      <c r="TLO1357" s="84" t="s">
        <v>3803</v>
      </c>
      <c r="TLP1357" s="84">
        <v>1000000</v>
      </c>
      <c r="TLR1357" s="84">
        <f>TLQ1357/TLP1357</f>
        <v>0</v>
      </c>
      <c r="TLS1357" s="84">
        <f>TLP1357-TLQ1357</f>
        <v>1000000</v>
      </c>
      <c r="TLT1357" s="84">
        <v>2000000</v>
      </c>
      <c r="TLU1357" s="84">
        <v>0</v>
      </c>
      <c r="TLV1357" s="84">
        <f>TLU1357/TLT1357</f>
        <v>0</v>
      </c>
      <c r="TLW1357" s="84">
        <f>TLT1357-TLU1357</f>
        <v>2000000</v>
      </c>
      <c r="TLX1357" s="84">
        <f>TLT1357+TLP1357</f>
        <v>3000000</v>
      </c>
      <c r="TMC1357" s="84" t="s">
        <v>5404</v>
      </c>
      <c r="TMD1357" s="84">
        <v>454</v>
      </c>
      <c r="TME1357" s="84" t="s">
        <v>3803</v>
      </c>
      <c r="TMF1357" s="84">
        <v>1000000</v>
      </c>
      <c r="TMH1357" s="84">
        <f>TMG1357/TMF1357</f>
        <v>0</v>
      </c>
      <c r="TMI1357" s="84">
        <f>TMF1357-TMG1357</f>
        <v>1000000</v>
      </c>
      <c r="TMJ1357" s="84">
        <v>2000000</v>
      </c>
      <c r="TMK1357" s="84">
        <v>0</v>
      </c>
      <c r="TML1357" s="84">
        <f>TMK1357/TMJ1357</f>
        <v>0</v>
      </c>
      <c r="TMM1357" s="84">
        <f>TMJ1357-TMK1357</f>
        <v>2000000</v>
      </c>
      <c r="TMN1357" s="84">
        <f>TMJ1357+TMF1357</f>
        <v>3000000</v>
      </c>
      <c r="TMS1357" s="84" t="s">
        <v>5404</v>
      </c>
      <c r="TMT1357" s="84">
        <v>454</v>
      </c>
      <c r="TMU1357" s="84" t="s">
        <v>3803</v>
      </c>
      <c r="TMV1357" s="84">
        <v>1000000</v>
      </c>
      <c r="TMX1357" s="84">
        <f>TMW1357/TMV1357</f>
        <v>0</v>
      </c>
      <c r="TMY1357" s="84">
        <f>TMV1357-TMW1357</f>
        <v>1000000</v>
      </c>
      <c r="TMZ1357" s="84">
        <v>2000000</v>
      </c>
      <c r="TNA1357" s="84">
        <v>0</v>
      </c>
      <c r="TNB1357" s="84">
        <f>TNA1357/TMZ1357</f>
        <v>0</v>
      </c>
      <c r="TNC1357" s="84">
        <f>TMZ1357-TNA1357</f>
        <v>2000000</v>
      </c>
      <c r="TND1357" s="84">
        <f>TMZ1357+TMV1357</f>
        <v>3000000</v>
      </c>
      <c r="TNI1357" s="84" t="s">
        <v>5404</v>
      </c>
      <c r="TNJ1357" s="84">
        <v>454</v>
      </c>
      <c r="TNK1357" s="84" t="s">
        <v>3803</v>
      </c>
      <c r="TNL1357" s="84">
        <v>1000000</v>
      </c>
      <c r="TNN1357" s="84">
        <f>TNM1357/TNL1357</f>
        <v>0</v>
      </c>
      <c r="TNO1357" s="84">
        <f>TNL1357-TNM1357</f>
        <v>1000000</v>
      </c>
      <c r="TNP1357" s="84">
        <v>2000000</v>
      </c>
      <c r="TNQ1357" s="84">
        <v>0</v>
      </c>
      <c r="TNR1357" s="84">
        <f>TNQ1357/TNP1357</f>
        <v>0</v>
      </c>
      <c r="TNS1357" s="84">
        <f>TNP1357-TNQ1357</f>
        <v>2000000</v>
      </c>
      <c r="TNT1357" s="84">
        <f>TNP1357+TNL1357</f>
        <v>3000000</v>
      </c>
      <c r="TNY1357" s="84" t="s">
        <v>5404</v>
      </c>
      <c r="TNZ1357" s="84">
        <v>454</v>
      </c>
      <c r="TOA1357" s="84" t="s">
        <v>3803</v>
      </c>
      <c r="TOB1357" s="84">
        <v>1000000</v>
      </c>
      <c r="TOD1357" s="84">
        <f>TOC1357/TOB1357</f>
        <v>0</v>
      </c>
      <c r="TOE1357" s="84">
        <f>TOB1357-TOC1357</f>
        <v>1000000</v>
      </c>
      <c r="TOF1357" s="84">
        <v>2000000</v>
      </c>
      <c r="TOG1357" s="84">
        <v>0</v>
      </c>
      <c r="TOH1357" s="84">
        <f>TOG1357/TOF1357</f>
        <v>0</v>
      </c>
      <c r="TOI1357" s="84">
        <f>TOF1357-TOG1357</f>
        <v>2000000</v>
      </c>
      <c r="TOJ1357" s="84">
        <f>TOF1357+TOB1357</f>
        <v>3000000</v>
      </c>
      <c r="TOO1357" s="84" t="s">
        <v>5404</v>
      </c>
      <c r="TOP1357" s="84">
        <v>454</v>
      </c>
      <c r="TOQ1357" s="84" t="s">
        <v>3803</v>
      </c>
      <c r="TOR1357" s="84">
        <v>1000000</v>
      </c>
      <c r="TOT1357" s="84">
        <f>TOS1357/TOR1357</f>
        <v>0</v>
      </c>
      <c r="TOU1357" s="84">
        <f>TOR1357-TOS1357</f>
        <v>1000000</v>
      </c>
      <c r="TOV1357" s="84">
        <v>2000000</v>
      </c>
      <c r="TOW1357" s="84">
        <v>0</v>
      </c>
      <c r="TOX1357" s="84">
        <f>TOW1357/TOV1357</f>
        <v>0</v>
      </c>
      <c r="TOY1357" s="84">
        <f>TOV1357-TOW1357</f>
        <v>2000000</v>
      </c>
      <c r="TOZ1357" s="84">
        <f>TOV1357+TOR1357</f>
        <v>3000000</v>
      </c>
      <c r="TPE1357" s="84" t="s">
        <v>5404</v>
      </c>
      <c r="TPF1357" s="84">
        <v>454</v>
      </c>
      <c r="TPG1357" s="84" t="s">
        <v>3803</v>
      </c>
      <c r="TPH1357" s="84">
        <v>1000000</v>
      </c>
      <c r="TPJ1357" s="84">
        <f>TPI1357/TPH1357</f>
        <v>0</v>
      </c>
      <c r="TPK1357" s="84">
        <f>TPH1357-TPI1357</f>
        <v>1000000</v>
      </c>
      <c r="TPL1357" s="84">
        <v>2000000</v>
      </c>
      <c r="TPM1357" s="84">
        <v>0</v>
      </c>
      <c r="TPN1357" s="84">
        <f>TPM1357/TPL1357</f>
        <v>0</v>
      </c>
      <c r="TPO1357" s="84">
        <f>TPL1357-TPM1357</f>
        <v>2000000</v>
      </c>
      <c r="TPP1357" s="84">
        <f>TPL1357+TPH1357</f>
        <v>3000000</v>
      </c>
      <c r="TPU1357" s="84" t="s">
        <v>5404</v>
      </c>
      <c r="TPV1357" s="84">
        <v>454</v>
      </c>
      <c r="TPW1357" s="84" t="s">
        <v>3803</v>
      </c>
      <c r="TPX1357" s="84">
        <v>1000000</v>
      </c>
      <c r="TPZ1357" s="84">
        <f>TPY1357/TPX1357</f>
        <v>0</v>
      </c>
      <c r="TQA1357" s="84">
        <f>TPX1357-TPY1357</f>
        <v>1000000</v>
      </c>
      <c r="TQB1357" s="84">
        <v>2000000</v>
      </c>
      <c r="TQC1357" s="84">
        <v>0</v>
      </c>
      <c r="TQD1357" s="84">
        <f>TQC1357/TQB1357</f>
        <v>0</v>
      </c>
      <c r="TQE1357" s="84">
        <f>TQB1357-TQC1357</f>
        <v>2000000</v>
      </c>
      <c r="TQF1357" s="84">
        <f>TQB1357+TPX1357</f>
        <v>3000000</v>
      </c>
      <c r="TQK1357" s="84" t="s">
        <v>5404</v>
      </c>
      <c r="TQL1357" s="84">
        <v>454</v>
      </c>
      <c r="TQM1357" s="84" t="s">
        <v>3803</v>
      </c>
      <c r="TQN1357" s="84">
        <v>1000000</v>
      </c>
      <c r="TQP1357" s="84">
        <f>TQO1357/TQN1357</f>
        <v>0</v>
      </c>
      <c r="TQQ1357" s="84">
        <f>TQN1357-TQO1357</f>
        <v>1000000</v>
      </c>
      <c r="TQR1357" s="84">
        <v>2000000</v>
      </c>
      <c r="TQS1357" s="84">
        <v>0</v>
      </c>
      <c r="TQT1357" s="84">
        <f>TQS1357/TQR1357</f>
        <v>0</v>
      </c>
      <c r="TQU1357" s="84">
        <f>TQR1357-TQS1357</f>
        <v>2000000</v>
      </c>
      <c r="TQV1357" s="84">
        <f>TQR1357+TQN1357</f>
        <v>3000000</v>
      </c>
      <c r="TRA1357" s="84" t="s">
        <v>5404</v>
      </c>
      <c r="TRB1357" s="84">
        <v>454</v>
      </c>
      <c r="TRC1357" s="84" t="s">
        <v>3803</v>
      </c>
      <c r="TRD1357" s="84">
        <v>1000000</v>
      </c>
      <c r="TRF1357" s="84">
        <f>TRE1357/TRD1357</f>
        <v>0</v>
      </c>
      <c r="TRG1357" s="84">
        <f>TRD1357-TRE1357</f>
        <v>1000000</v>
      </c>
      <c r="TRH1357" s="84">
        <v>2000000</v>
      </c>
      <c r="TRI1357" s="84">
        <v>0</v>
      </c>
      <c r="TRJ1357" s="84">
        <f>TRI1357/TRH1357</f>
        <v>0</v>
      </c>
      <c r="TRK1357" s="84">
        <f>TRH1357-TRI1357</f>
        <v>2000000</v>
      </c>
      <c r="TRL1357" s="84">
        <f>TRH1357+TRD1357</f>
        <v>3000000</v>
      </c>
      <c r="TRQ1357" s="84" t="s">
        <v>5404</v>
      </c>
      <c r="TRR1357" s="84">
        <v>454</v>
      </c>
      <c r="TRS1357" s="84" t="s">
        <v>3803</v>
      </c>
      <c r="TRT1357" s="84">
        <v>1000000</v>
      </c>
      <c r="TRV1357" s="84">
        <f>TRU1357/TRT1357</f>
        <v>0</v>
      </c>
      <c r="TRW1357" s="84">
        <f>TRT1357-TRU1357</f>
        <v>1000000</v>
      </c>
      <c r="TRX1357" s="84">
        <v>2000000</v>
      </c>
      <c r="TRY1357" s="84">
        <v>0</v>
      </c>
      <c r="TRZ1357" s="84">
        <f>TRY1357/TRX1357</f>
        <v>0</v>
      </c>
      <c r="TSA1357" s="84">
        <f>TRX1357-TRY1357</f>
        <v>2000000</v>
      </c>
      <c r="TSB1357" s="84">
        <f>TRX1357+TRT1357</f>
        <v>3000000</v>
      </c>
      <c r="TSG1357" s="84" t="s">
        <v>5404</v>
      </c>
      <c r="TSH1357" s="84">
        <v>454</v>
      </c>
      <c r="TSI1357" s="84" t="s">
        <v>3803</v>
      </c>
      <c r="TSJ1357" s="84">
        <v>1000000</v>
      </c>
      <c r="TSL1357" s="84">
        <f>TSK1357/TSJ1357</f>
        <v>0</v>
      </c>
      <c r="TSM1357" s="84">
        <f>TSJ1357-TSK1357</f>
        <v>1000000</v>
      </c>
      <c r="TSN1357" s="84">
        <v>2000000</v>
      </c>
      <c r="TSO1357" s="84">
        <v>0</v>
      </c>
      <c r="TSP1357" s="84">
        <f>TSO1357/TSN1357</f>
        <v>0</v>
      </c>
      <c r="TSQ1357" s="84">
        <f>TSN1357-TSO1357</f>
        <v>2000000</v>
      </c>
      <c r="TSR1357" s="84">
        <f>TSN1357+TSJ1357</f>
        <v>3000000</v>
      </c>
      <c r="TSW1357" s="84" t="s">
        <v>5404</v>
      </c>
      <c r="TSX1357" s="84">
        <v>454</v>
      </c>
      <c r="TSY1357" s="84" t="s">
        <v>3803</v>
      </c>
      <c r="TSZ1357" s="84">
        <v>1000000</v>
      </c>
      <c r="TTB1357" s="84">
        <f>TTA1357/TSZ1357</f>
        <v>0</v>
      </c>
      <c r="TTC1357" s="84">
        <f>TSZ1357-TTA1357</f>
        <v>1000000</v>
      </c>
      <c r="TTD1357" s="84">
        <v>2000000</v>
      </c>
      <c r="TTE1357" s="84">
        <v>0</v>
      </c>
      <c r="TTF1357" s="84">
        <f>TTE1357/TTD1357</f>
        <v>0</v>
      </c>
      <c r="TTG1357" s="84">
        <f>TTD1357-TTE1357</f>
        <v>2000000</v>
      </c>
      <c r="TTH1357" s="84">
        <f>TTD1357+TSZ1357</f>
        <v>3000000</v>
      </c>
      <c r="TTM1357" s="84" t="s">
        <v>5404</v>
      </c>
      <c r="TTN1357" s="84">
        <v>454</v>
      </c>
      <c r="TTO1357" s="84" t="s">
        <v>3803</v>
      </c>
      <c r="TTP1357" s="84">
        <v>1000000</v>
      </c>
      <c r="TTR1357" s="84">
        <f>TTQ1357/TTP1357</f>
        <v>0</v>
      </c>
      <c r="TTS1357" s="84">
        <f>TTP1357-TTQ1357</f>
        <v>1000000</v>
      </c>
      <c r="TTT1357" s="84">
        <v>2000000</v>
      </c>
      <c r="TTU1357" s="84">
        <v>0</v>
      </c>
      <c r="TTV1357" s="84">
        <f>TTU1357/TTT1357</f>
        <v>0</v>
      </c>
      <c r="TTW1357" s="84">
        <f>TTT1357-TTU1357</f>
        <v>2000000</v>
      </c>
      <c r="TTX1357" s="84">
        <f>TTT1357+TTP1357</f>
        <v>3000000</v>
      </c>
      <c r="TUC1357" s="84" t="s">
        <v>5404</v>
      </c>
      <c r="TUD1357" s="84">
        <v>454</v>
      </c>
      <c r="TUE1357" s="84" t="s">
        <v>3803</v>
      </c>
      <c r="TUF1357" s="84">
        <v>1000000</v>
      </c>
      <c r="TUH1357" s="84">
        <f>TUG1357/TUF1357</f>
        <v>0</v>
      </c>
      <c r="TUI1357" s="84">
        <f>TUF1357-TUG1357</f>
        <v>1000000</v>
      </c>
      <c r="TUJ1357" s="84">
        <v>2000000</v>
      </c>
      <c r="TUK1357" s="84">
        <v>0</v>
      </c>
      <c r="TUL1357" s="84">
        <f>TUK1357/TUJ1357</f>
        <v>0</v>
      </c>
      <c r="TUM1357" s="84">
        <f>TUJ1357-TUK1357</f>
        <v>2000000</v>
      </c>
      <c r="TUN1357" s="84">
        <f>TUJ1357+TUF1357</f>
        <v>3000000</v>
      </c>
      <c r="TUS1357" s="84" t="s">
        <v>5404</v>
      </c>
      <c r="TUT1357" s="84">
        <v>454</v>
      </c>
      <c r="TUU1357" s="84" t="s">
        <v>3803</v>
      </c>
      <c r="TUV1357" s="84">
        <v>1000000</v>
      </c>
      <c r="TUX1357" s="84">
        <f>TUW1357/TUV1357</f>
        <v>0</v>
      </c>
      <c r="TUY1357" s="84">
        <f>TUV1357-TUW1357</f>
        <v>1000000</v>
      </c>
      <c r="TUZ1357" s="84">
        <v>2000000</v>
      </c>
      <c r="TVA1357" s="84">
        <v>0</v>
      </c>
      <c r="TVB1357" s="84">
        <f>TVA1357/TUZ1357</f>
        <v>0</v>
      </c>
      <c r="TVC1357" s="84">
        <f>TUZ1357-TVA1357</f>
        <v>2000000</v>
      </c>
      <c r="TVD1357" s="84">
        <f>TUZ1357+TUV1357</f>
        <v>3000000</v>
      </c>
      <c r="TVI1357" s="84" t="s">
        <v>5404</v>
      </c>
      <c r="TVJ1357" s="84">
        <v>454</v>
      </c>
      <c r="TVK1357" s="84" t="s">
        <v>3803</v>
      </c>
      <c r="TVL1357" s="84">
        <v>1000000</v>
      </c>
      <c r="TVN1357" s="84">
        <f>TVM1357/TVL1357</f>
        <v>0</v>
      </c>
      <c r="TVO1357" s="84">
        <f>TVL1357-TVM1357</f>
        <v>1000000</v>
      </c>
      <c r="TVP1357" s="84">
        <v>2000000</v>
      </c>
      <c r="TVQ1357" s="84">
        <v>0</v>
      </c>
      <c r="TVR1357" s="84">
        <f>TVQ1357/TVP1357</f>
        <v>0</v>
      </c>
      <c r="TVS1357" s="84">
        <f>TVP1357-TVQ1357</f>
        <v>2000000</v>
      </c>
      <c r="TVT1357" s="84">
        <f>TVP1357+TVL1357</f>
        <v>3000000</v>
      </c>
      <c r="TVY1357" s="84" t="s">
        <v>5404</v>
      </c>
      <c r="TVZ1357" s="84">
        <v>454</v>
      </c>
      <c r="TWA1357" s="84" t="s">
        <v>3803</v>
      </c>
      <c r="TWB1357" s="84">
        <v>1000000</v>
      </c>
      <c r="TWD1357" s="84">
        <f>TWC1357/TWB1357</f>
        <v>0</v>
      </c>
      <c r="TWE1357" s="84">
        <f>TWB1357-TWC1357</f>
        <v>1000000</v>
      </c>
      <c r="TWF1357" s="84">
        <v>2000000</v>
      </c>
      <c r="TWG1357" s="84">
        <v>0</v>
      </c>
      <c r="TWH1357" s="84">
        <f>TWG1357/TWF1357</f>
        <v>0</v>
      </c>
      <c r="TWI1357" s="84">
        <f>TWF1357-TWG1357</f>
        <v>2000000</v>
      </c>
      <c r="TWJ1357" s="84">
        <f>TWF1357+TWB1357</f>
        <v>3000000</v>
      </c>
      <c r="TWO1357" s="84" t="s">
        <v>5404</v>
      </c>
      <c r="TWP1357" s="84">
        <v>454</v>
      </c>
      <c r="TWQ1357" s="84" t="s">
        <v>3803</v>
      </c>
      <c r="TWR1357" s="84">
        <v>1000000</v>
      </c>
      <c r="TWT1357" s="84">
        <f>TWS1357/TWR1357</f>
        <v>0</v>
      </c>
      <c r="TWU1357" s="84">
        <f>TWR1357-TWS1357</f>
        <v>1000000</v>
      </c>
      <c r="TWV1357" s="84">
        <v>2000000</v>
      </c>
      <c r="TWW1357" s="84">
        <v>0</v>
      </c>
      <c r="TWX1357" s="84">
        <f>TWW1357/TWV1357</f>
        <v>0</v>
      </c>
      <c r="TWY1357" s="84">
        <f>TWV1357-TWW1357</f>
        <v>2000000</v>
      </c>
      <c r="TWZ1357" s="84">
        <f>TWV1357+TWR1357</f>
        <v>3000000</v>
      </c>
      <c r="TXE1357" s="84" t="s">
        <v>5404</v>
      </c>
      <c r="TXF1357" s="84">
        <v>454</v>
      </c>
      <c r="TXG1357" s="84" t="s">
        <v>3803</v>
      </c>
      <c r="TXH1357" s="84">
        <v>1000000</v>
      </c>
      <c r="TXJ1357" s="84">
        <f>TXI1357/TXH1357</f>
        <v>0</v>
      </c>
      <c r="TXK1357" s="84">
        <f>TXH1357-TXI1357</f>
        <v>1000000</v>
      </c>
      <c r="TXL1357" s="84">
        <v>2000000</v>
      </c>
      <c r="TXM1357" s="84">
        <v>0</v>
      </c>
      <c r="TXN1357" s="84">
        <f>TXM1357/TXL1357</f>
        <v>0</v>
      </c>
      <c r="TXO1357" s="84">
        <f>TXL1357-TXM1357</f>
        <v>2000000</v>
      </c>
      <c r="TXP1357" s="84">
        <f>TXL1357+TXH1357</f>
        <v>3000000</v>
      </c>
      <c r="TXU1357" s="84" t="s">
        <v>5404</v>
      </c>
      <c r="TXV1357" s="84">
        <v>454</v>
      </c>
      <c r="TXW1357" s="84" t="s">
        <v>3803</v>
      </c>
      <c r="TXX1357" s="84">
        <v>1000000</v>
      </c>
      <c r="TXZ1357" s="84">
        <f>TXY1357/TXX1357</f>
        <v>0</v>
      </c>
      <c r="TYA1357" s="84">
        <f>TXX1357-TXY1357</f>
        <v>1000000</v>
      </c>
      <c r="TYB1357" s="84">
        <v>2000000</v>
      </c>
      <c r="TYC1357" s="84">
        <v>0</v>
      </c>
      <c r="TYD1357" s="84">
        <f>TYC1357/TYB1357</f>
        <v>0</v>
      </c>
      <c r="TYE1357" s="84">
        <f>TYB1357-TYC1357</f>
        <v>2000000</v>
      </c>
      <c r="TYF1357" s="84">
        <f>TYB1357+TXX1357</f>
        <v>3000000</v>
      </c>
      <c r="TYK1357" s="84" t="s">
        <v>5404</v>
      </c>
      <c r="TYL1357" s="84">
        <v>454</v>
      </c>
      <c r="TYM1357" s="84" t="s">
        <v>3803</v>
      </c>
      <c r="TYN1357" s="84">
        <v>1000000</v>
      </c>
      <c r="TYP1357" s="84">
        <f>TYO1357/TYN1357</f>
        <v>0</v>
      </c>
      <c r="TYQ1357" s="84">
        <f>TYN1357-TYO1357</f>
        <v>1000000</v>
      </c>
      <c r="TYR1357" s="84">
        <v>2000000</v>
      </c>
      <c r="TYS1357" s="84">
        <v>0</v>
      </c>
      <c r="TYT1357" s="84">
        <f>TYS1357/TYR1357</f>
        <v>0</v>
      </c>
      <c r="TYU1357" s="84">
        <f>TYR1357-TYS1357</f>
        <v>2000000</v>
      </c>
      <c r="TYV1357" s="84">
        <f>TYR1357+TYN1357</f>
        <v>3000000</v>
      </c>
      <c r="TZA1357" s="84" t="s">
        <v>5404</v>
      </c>
      <c r="TZB1357" s="84">
        <v>454</v>
      </c>
      <c r="TZC1357" s="84" t="s">
        <v>3803</v>
      </c>
      <c r="TZD1357" s="84">
        <v>1000000</v>
      </c>
      <c r="TZF1357" s="84">
        <f>TZE1357/TZD1357</f>
        <v>0</v>
      </c>
      <c r="TZG1357" s="84">
        <f>TZD1357-TZE1357</f>
        <v>1000000</v>
      </c>
      <c r="TZH1357" s="84">
        <v>2000000</v>
      </c>
      <c r="TZI1357" s="84">
        <v>0</v>
      </c>
      <c r="TZJ1357" s="84">
        <f>TZI1357/TZH1357</f>
        <v>0</v>
      </c>
      <c r="TZK1357" s="84">
        <f>TZH1357-TZI1357</f>
        <v>2000000</v>
      </c>
      <c r="TZL1357" s="84">
        <f>TZH1357+TZD1357</f>
        <v>3000000</v>
      </c>
      <c r="TZQ1357" s="84" t="s">
        <v>5404</v>
      </c>
      <c r="TZR1357" s="84">
        <v>454</v>
      </c>
      <c r="TZS1357" s="84" t="s">
        <v>3803</v>
      </c>
      <c r="TZT1357" s="84">
        <v>1000000</v>
      </c>
      <c r="TZV1357" s="84">
        <f>TZU1357/TZT1357</f>
        <v>0</v>
      </c>
      <c r="TZW1357" s="84">
        <f>TZT1357-TZU1357</f>
        <v>1000000</v>
      </c>
      <c r="TZX1357" s="84">
        <v>2000000</v>
      </c>
      <c r="TZY1357" s="84">
        <v>0</v>
      </c>
      <c r="TZZ1357" s="84">
        <f>TZY1357/TZX1357</f>
        <v>0</v>
      </c>
      <c r="UAA1357" s="84">
        <f>TZX1357-TZY1357</f>
        <v>2000000</v>
      </c>
      <c r="UAB1357" s="84">
        <f>TZX1357+TZT1357</f>
        <v>3000000</v>
      </c>
      <c r="UAG1357" s="84" t="s">
        <v>5404</v>
      </c>
      <c r="UAH1357" s="84">
        <v>454</v>
      </c>
      <c r="UAI1357" s="84" t="s">
        <v>3803</v>
      </c>
      <c r="UAJ1357" s="84">
        <v>1000000</v>
      </c>
      <c r="UAL1357" s="84">
        <f>UAK1357/UAJ1357</f>
        <v>0</v>
      </c>
      <c r="UAM1357" s="84">
        <f>UAJ1357-UAK1357</f>
        <v>1000000</v>
      </c>
      <c r="UAN1357" s="84">
        <v>2000000</v>
      </c>
      <c r="UAO1357" s="84">
        <v>0</v>
      </c>
      <c r="UAP1357" s="84">
        <f>UAO1357/UAN1357</f>
        <v>0</v>
      </c>
      <c r="UAQ1357" s="84">
        <f>UAN1357-UAO1357</f>
        <v>2000000</v>
      </c>
      <c r="UAR1357" s="84">
        <f>UAN1357+UAJ1357</f>
        <v>3000000</v>
      </c>
      <c r="UAW1357" s="84" t="s">
        <v>5404</v>
      </c>
      <c r="UAX1357" s="84">
        <v>454</v>
      </c>
      <c r="UAY1357" s="84" t="s">
        <v>3803</v>
      </c>
      <c r="UAZ1357" s="84">
        <v>1000000</v>
      </c>
      <c r="UBB1357" s="84">
        <f>UBA1357/UAZ1357</f>
        <v>0</v>
      </c>
      <c r="UBC1357" s="84">
        <f>UAZ1357-UBA1357</f>
        <v>1000000</v>
      </c>
      <c r="UBD1357" s="84">
        <v>2000000</v>
      </c>
      <c r="UBE1357" s="84">
        <v>0</v>
      </c>
      <c r="UBF1357" s="84">
        <f>UBE1357/UBD1357</f>
        <v>0</v>
      </c>
      <c r="UBG1357" s="84">
        <f>UBD1357-UBE1357</f>
        <v>2000000</v>
      </c>
      <c r="UBH1357" s="84">
        <f>UBD1357+UAZ1357</f>
        <v>3000000</v>
      </c>
      <c r="UBM1357" s="84" t="s">
        <v>5404</v>
      </c>
      <c r="UBN1357" s="84">
        <v>454</v>
      </c>
      <c r="UBO1357" s="84" t="s">
        <v>3803</v>
      </c>
      <c r="UBP1357" s="84">
        <v>1000000</v>
      </c>
      <c r="UBR1357" s="84">
        <f>UBQ1357/UBP1357</f>
        <v>0</v>
      </c>
      <c r="UBS1357" s="84">
        <f>UBP1357-UBQ1357</f>
        <v>1000000</v>
      </c>
      <c r="UBT1357" s="84">
        <v>2000000</v>
      </c>
      <c r="UBU1357" s="84">
        <v>0</v>
      </c>
      <c r="UBV1357" s="84">
        <f>UBU1357/UBT1357</f>
        <v>0</v>
      </c>
      <c r="UBW1357" s="84">
        <f>UBT1357-UBU1357</f>
        <v>2000000</v>
      </c>
      <c r="UBX1357" s="84">
        <f>UBT1357+UBP1357</f>
        <v>3000000</v>
      </c>
      <c r="UCC1357" s="84" t="s">
        <v>5404</v>
      </c>
      <c r="UCD1357" s="84">
        <v>454</v>
      </c>
      <c r="UCE1357" s="84" t="s">
        <v>3803</v>
      </c>
      <c r="UCF1357" s="84">
        <v>1000000</v>
      </c>
      <c r="UCH1357" s="84">
        <f>UCG1357/UCF1357</f>
        <v>0</v>
      </c>
      <c r="UCI1357" s="84">
        <f>UCF1357-UCG1357</f>
        <v>1000000</v>
      </c>
      <c r="UCJ1357" s="84">
        <v>2000000</v>
      </c>
      <c r="UCK1357" s="84">
        <v>0</v>
      </c>
      <c r="UCL1357" s="84">
        <f>UCK1357/UCJ1357</f>
        <v>0</v>
      </c>
      <c r="UCM1357" s="84">
        <f>UCJ1357-UCK1357</f>
        <v>2000000</v>
      </c>
      <c r="UCN1357" s="84">
        <f>UCJ1357+UCF1357</f>
        <v>3000000</v>
      </c>
      <c r="UCS1357" s="84" t="s">
        <v>5404</v>
      </c>
      <c r="UCT1357" s="84">
        <v>454</v>
      </c>
      <c r="UCU1357" s="84" t="s">
        <v>3803</v>
      </c>
      <c r="UCV1357" s="84">
        <v>1000000</v>
      </c>
      <c r="UCX1357" s="84">
        <f>UCW1357/UCV1357</f>
        <v>0</v>
      </c>
      <c r="UCY1357" s="84">
        <f>UCV1357-UCW1357</f>
        <v>1000000</v>
      </c>
      <c r="UCZ1357" s="84">
        <v>2000000</v>
      </c>
      <c r="UDA1357" s="84">
        <v>0</v>
      </c>
      <c r="UDB1357" s="84">
        <f>UDA1357/UCZ1357</f>
        <v>0</v>
      </c>
      <c r="UDC1357" s="84">
        <f>UCZ1357-UDA1357</f>
        <v>2000000</v>
      </c>
      <c r="UDD1357" s="84">
        <f>UCZ1357+UCV1357</f>
        <v>3000000</v>
      </c>
      <c r="UDI1357" s="84" t="s">
        <v>5404</v>
      </c>
      <c r="UDJ1357" s="84">
        <v>454</v>
      </c>
      <c r="UDK1357" s="84" t="s">
        <v>3803</v>
      </c>
      <c r="UDL1357" s="84">
        <v>1000000</v>
      </c>
      <c r="UDN1357" s="84">
        <f>UDM1357/UDL1357</f>
        <v>0</v>
      </c>
      <c r="UDO1357" s="84">
        <f>UDL1357-UDM1357</f>
        <v>1000000</v>
      </c>
      <c r="UDP1357" s="84">
        <v>2000000</v>
      </c>
      <c r="UDQ1357" s="84">
        <v>0</v>
      </c>
      <c r="UDR1357" s="84">
        <f>UDQ1357/UDP1357</f>
        <v>0</v>
      </c>
      <c r="UDS1357" s="84">
        <f>UDP1357-UDQ1357</f>
        <v>2000000</v>
      </c>
      <c r="UDT1357" s="84">
        <f>UDP1357+UDL1357</f>
        <v>3000000</v>
      </c>
      <c r="UDY1357" s="84" t="s">
        <v>5404</v>
      </c>
      <c r="UDZ1357" s="84">
        <v>454</v>
      </c>
      <c r="UEA1357" s="84" t="s">
        <v>3803</v>
      </c>
      <c r="UEB1357" s="84">
        <v>1000000</v>
      </c>
      <c r="UED1357" s="84">
        <f>UEC1357/UEB1357</f>
        <v>0</v>
      </c>
      <c r="UEE1357" s="84">
        <f>UEB1357-UEC1357</f>
        <v>1000000</v>
      </c>
      <c r="UEF1357" s="84">
        <v>2000000</v>
      </c>
      <c r="UEG1357" s="84">
        <v>0</v>
      </c>
      <c r="UEH1357" s="84">
        <f>UEG1357/UEF1357</f>
        <v>0</v>
      </c>
      <c r="UEI1357" s="84">
        <f>UEF1357-UEG1357</f>
        <v>2000000</v>
      </c>
      <c r="UEJ1357" s="84">
        <f>UEF1357+UEB1357</f>
        <v>3000000</v>
      </c>
      <c r="UEO1357" s="84" t="s">
        <v>5404</v>
      </c>
      <c r="UEP1357" s="84">
        <v>454</v>
      </c>
      <c r="UEQ1357" s="84" t="s">
        <v>3803</v>
      </c>
      <c r="UER1357" s="84">
        <v>1000000</v>
      </c>
      <c r="UET1357" s="84">
        <f>UES1357/UER1357</f>
        <v>0</v>
      </c>
      <c r="UEU1357" s="84">
        <f>UER1357-UES1357</f>
        <v>1000000</v>
      </c>
      <c r="UEV1357" s="84">
        <v>2000000</v>
      </c>
      <c r="UEW1357" s="84">
        <v>0</v>
      </c>
      <c r="UEX1357" s="84">
        <f>UEW1357/UEV1357</f>
        <v>0</v>
      </c>
      <c r="UEY1357" s="84">
        <f>UEV1357-UEW1357</f>
        <v>2000000</v>
      </c>
      <c r="UEZ1357" s="84">
        <f>UEV1357+UER1357</f>
        <v>3000000</v>
      </c>
      <c r="UFE1357" s="84" t="s">
        <v>5404</v>
      </c>
      <c r="UFF1357" s="84">
        <v>454</v>
      </c>
      <c r="UFG1357" s="84" t="s">
        <v>3803</v>
      </c>
      <c r="UFH1357" s="84">
        <v>1000000</v>
      </c>
      <c r="UFJ1357" s="84">
        <f>UFI1357/UFH1357</f>
        <v>0</v>
      </c>
      <c r="UFK1357" s="84">
        <f>UFH1357-UFI1357</f>
        <v>1000000</v>
      </c>
      <c r="UFL1357" s="84">
        <v>2000000</v>
      </c>
      <c r="UFM1357" s="84">
        <v>0</v>
      </c>
      <c r="UFN1357" s="84">
        <f>UFM1357/UFL1357</f>
        <v>0</v>
      </c>
      <c r="UFO1357" s="84">
        <f>UFL1357-UFM1357</f>
        <v>2000000</v>
      </c>
      <c r="UFP1357" s="84">
        <f>UFL1357+UFH1357</f>
        <v>3000000</v>
      </c>
      <c r="UFU1357" s="84" t="s">
        <v>5404</v>
      </c>
      <c r="UFV1357" s="84">
        <v>454</v>
      </c>
      <c r="UFW1357" s="84" t="s">
        <v>3803</v>
      </c>
      <c r="UFX1357" s="84">
        <v>1000000</v>
      </c>
      <c r="UFZ1357" s="84">
        <f>UFY1357/UFX1357</f>
        <v>0</v>
      </c>
      <c r="UGA1357" s="84">
        <f>UFX1357-UFY1357</f>
        <v>1000000</v>
      </c>
      <c r="UGB1357" s="84">
        <v>2000000</v>
      </c>
      <c r="UGC1357" s="84">
        <v>0</v>
      </c>
      <c r="UGD1357" s="84">
        <f>UGC1357/UGB1357</f>
        <v>0</v>
      </c>
      <c r="UGE1357" s="84">
        <f>UGB1357-UGC1357</f>
        <v>2000000</v>
      </c>
      <c r="UGF1357" s="84">
        <f>UGB1357+UFX1357</f>
        <v>3000000</v>
      </c>
      <c r="UGK1357" s="84" t="s">
        <v>5404</v>
      </c>
      <c r="UGL1357" s="84">
        <v>454</v>
      </c>
      <c r="UGM1357" s="84" t="s">
        <v>3803</v>
      </c>
      <c r="UGN1357" s="84">
        <v>1000000</v>
      </c>
      <c r="UGP1357" s="84">
        <f>UGO1357/UGN1357</f>
        <v>0</v>
      </c>
      <c r="UGQ1357" s="84">
        <f>UGN1357-UGO1357</f>
        <v>1000000</v>
      </c>
      <c r="UGR1357" s="84">
        <v>2000000</v>
      </c>
      <c r="UGS1357" s="84">
        <v>0</v>
      </c>
      <c r="UGT1357" s="84">
        <f>UGS1357/UGR1357</f>
        <v>0</v>
      </c>
      <c r="UGU1357" s="84">
        <f>UGR1357-UGS1357</f>
        <v>2000000</v>
      </c>
      <c r="UGV1357" s="84">
        <f>UGR1357+UGN1357</f>
        <v>3000000</v>
      </c>
      <c r="UHA1357" s="84" t="s">
        <v>5404</v>
      </c>
      <c r="UHB1357" s="84">
        <v>454</v>
      </c>
      <c r="UHC1357" s="84" t="s">
        <v>3803</v>
      </c>
      <c r="UHD1357" s="84">
        <v>1000000</v>
      </c>
      <c r="UHF1357" s="84">
        <f>UHE1357/UHD1357</f>
        <v>0</v>
      </c>
      <c r="UHG1357" s="84">
        <f>UHD1357-UHE1357</f>
        <v>1000000</v>
      </c>
      <c r="UHH1357" s="84">
        <v>2000000</v>
      </c>
      <c r="UHI1357" s="84">
        <v>0</v>
      </c>
      <c r="UHJ1357" s="84">
        <f>UHI1357/UHH1357</f>
        <v>0</v>
      </c>
      <c r="UHK1357" s="84">
        <f>UHH1357-UHI1357</f>
        <v>2000000</v>
      </c>
      <c r="UHL1357" s="84">
        <f>UHH1357+UHD1357</f>
        <v>3000000</v>
      </c>
      <c r="UHQ1357" s="84" t="s">
        <v>5404</v>
      </c>
      <c r="UHR1357" s="84">
        <v>454</v>
      </c>
      <c r="UHS1357" s="84" t="s">
        <v>3803</v>
      </c>
      <c r="UHT1357" s="84">
        <v>1000000</v>
      </c>
      <c r="UHV1357" s="84">
        <f>UHU1357/UHT1357</f>
        <v>0</v>
      </c>
      <c r="UHW1357" s="84">
        <f>UHT1357-UHU1357</f>
        <v>1000000</v>
      </c>
      <c r="UHX1357" s="84">
        <v>2000000</v>
      </c>
      <c r="UHY1357" s="84">
        <v>0</v>
      </c>
      <c r="UHZ1357" s="84">
        <f>UHY1357/UHX1357</f>
        <v>0</v>
      </c>
      <c r="UIA1357" s="84">
        <f>UHX1357-UHY1357</f>
        <v>2000000</v>
      </c>
      <c r="UIB1357" s="84">
        <f>UHX1357+UHT1357</f>
        <v>3000000</v>
      </c>
      <c r="UIG1357" s="84" t="s">
        <v>5404</v>
      </c>
      <c r="UIH1357" s="84">
        <v>454</v>
      </c>
      <c r="UII1357" s="84" t="s">
        <v>3803</v>
      </c>
      <c r="UIJ1357" s="84">
        <v>1000000</v>
      </c>
      <c r="UIL1357" s="84">
        <f>UIK1357/UIJ1357</f>
        <v>0</v>
      </c>
      <c r="UIM1357" s="84">
        <f>UIJ1357-UIK1357</f>
        <v>1000000</v>
      </c>
      <c r="UIN1357" s="84">
        <v>2000000</v>
      </c>
      <c r="UIO1357" s="84">
        <v>0</v>
      </c>
      <c r="UIP1357" s="84">
        <f>UIO1357/UIN1357</f>
        <v>0</v>
      </c>
      <c r="UIQ1357" s="84">
        <f>UIN1357-UIO1357</f>
        <v>2000000</v>
      </c>
      <c r="UIR1357" s="84">
        <f>UIN1357+UIJ1357</f>
        <v>3000000</v>
      </c>
      <c r="UIW1357" s="84" t="s">
        <v>5404</v>
      </c>
      <c r="UIX1357" s="84">
        <v>454</v>
      </c>
      <c r="UIY1357" s="84" t="s">
        <v>3803</v>
      </c>
      <c r="UIZ1357" s="84">
        <v>1000000</v>
      </c>
      <c r="UJB1357" s="84">
        <f>UJA1357/UIZ1357</f>
        <v>0</v>
      </c>
      <c r="UJC1357" s="84">
        <f>UIZ1357-UJA1357</f>
        <v>1000000</v>
      </c>
      <c r="UJD1357" s="84">
        <v>2000000</v>
      </c>
      <c r="UJE1357" s="84">
        <v>0</v>
      </c>
      <c r="UJF1357" s="84">
        <f>UJE1357/UJD1357</f>
        <v>0</v>
      </c>
      <c r="UJG1357" s="84">
        <f>UJD1357-UJE1357</f>
        <v>2000000</v>
      </c>
      <c r="UJH1357" s="84">
        <f>UJD1357+UIZ1357</f>
        <v>3000000</v>
      </c>
      <c r="UJM1357" s="84" t="s">
        <v>5404</v>
      </c>
      <c r="UJN1357" s="84">
        <v>454</v>
      </c>
      <c r="UJO1357" s="84" t="s">
        <v>3803</v>
      </c>
      <c r="UJP1357" s="84">
        <v>1000000</v>
      </c>
      <c r="UJR1357" s="84">
        <f>UJQ1357/UJP1357</f>
        <v>0</v>
      </c>
      <c r="UJS1357" s="84">
        <f>UJP1357-UJQ1357</f>
        <v>1000000</v>
      </c>
      <c r="UJT1357" s="84">
        <v>2000000</v>
      </c>
      <c r="UJU1357" s="84">
        <v>0</v>
      </c>
      <c r="UJV1357" s="84">
        <f>UJU1357/UJT1357</f>
        <v>0</v>
      </c>
      <c r="UJW1357" s="84">
        <f>UJT1357-UJU1357</f>
        <v>2000000</v>
      </c>
      <c r="UJX1357" s="84">
        <f>UJT1357+UJP1357</f>
        <v>3000000</v>
      </c>
      <c r="UKC1357" s="84" t="s">
        <v>5404</v>
      </c>
      <c r="UKD1357" s="84">
        <v>454</v>
      </c>
      <c r="UKE1357" s="84" t="s">
        <v>3803</v>
      </c>
      <c r="UKF1357" s="84">
        <v>1000000</v>
      </c>
      <c r="UKH1357" s="84">
        <f>UKG1357/UKF1357</f>
        <v>0</v>
      </c>
      <c r="UKI1357" s="84">
        <f>UKF1357-UKG1357</f>
        <v>1000000</v>
      </c>
      <c r="UKJ1357" s="84">
        <v>2000000</v>
      </c>
      <c r="UKK1357" s="84">
        <v>0</v>
      </c>
      <c r="UKL1357" s="84">
        <f>UKK1357/UKJ1357</f>
        <v>0</v>
      </c>
      <c r="UKM1357" s="84">
        <f>UKJ1357-UKK1357</f>
        <v>2000000</v>
      </c>
      <c r="UKN1357" s="84">
        <f>UKJ1357+UKF1357</f>
        <v>3000000</v>
      </c>
      <c r="UKS1357" s="84" t="s">
        <v>5404</v>
      </c>
      <c r="UKT1357" s="84">
        <v>454</v>
      </c>
      <c r="UKU1357" s="84" t="s">
        <v>3803</v>
      </c>
      <c r="UKV1357" s="84">
        <v>1000000</v>
      </c>
      <c r="UKX1357" s="84">
        <f>UKW1357/UKV1357</f>
        <v>0</v>
      </c>
      <c r="UKY1357" s="84">
        <f>UKV1357-UKW1357</f>
        <v>1000000</v>
      </c>
      <c r="UKZ1357" s="84">
        <v>2000000</v>
      </c>
      <c r="ULA1357" s="84">
        <v>0</v>
      </c>
      <c r="ULB1357" s="84">
        <f>ULA1357/UKZ1357</f>
        <v>0</v>
      </c>
      <c r="ULC1357" s="84">
        <f>UKZ1357-ULA1357</f>
        <v>2000000</v>
      </c>
      <c r="ULD1357" s="84">
        <f>UKZ1357+UKV1357</f>
        <v>3000000</v>
      </c>
      <c r="ULI1357" s="84" t="s">
        <v>5404</v>
      </c>
      <c r="ULJ1357" s="84">
        <v>454</v>
      </c>
      <c r="ULK1357" s="84" t="s">
        <v>3803</v>
      </c>
      <c r="ULL1357" s="84">
        <v>1000000</v>
      </c>
      <c r="ULN1357" s="84">
        <f>ULM1357/ULL1357</f>
        <v>0</v>
      </c>
      <c r="ULO1357" s="84">
        <f>ULL1357-ULM1357</f>
        <v>1000000</v>
      </c>
      <c r="ULP1357" s="84">
        <v>2000000</v>
      </c>
      <c r="ULQ1357" s="84">
        <v>0</v>
      </c>
      <c r="ULR1357" s="84">
        <f>ULQ1357/ULP1357</f>
        <v>0</v>
      </c>
      <c r="ULS1357" s="84">
        <f>ULP1357-ULQ1357</f>
        <v>2000000</v>
      </c>
      <c r="ULT1357" s="84">
        <f>ULP1357+ULL1357</f>
        <v>3000000</v>
      </c>
      <c r="ULY1357" s="84" t="s">
        <v>5404</v>
      </c>
      <c r="ULZ1357" s="84">
        <v>454</v>
      </c>
      <c r="UMA1357" s="84" t="s">
        <v>3803</v>
      </c>
      <c r="UMB1357" s="84">
        <v>1000000</v>
      </c>
      <c r="UMD1357" s="84">
        <f>UMC1357/UMB1357</f>
        <v>0</v>
      </c>
      <c r="UME1357" s="84">
        <f>UMB1357-UMC1357</f>
        <v>1000000</v>
      </c>
      <c r="UMF1357" s="84">
        <v>2000000</v>
      </c>
      <c r="UMG1357" s="84">
        <v>0</v>
      </c>
      <c r="UMH1357" s="84">
        <f>UMG1357/UMF1357</f>
        <v>0</v>
      </c>
      <c r="UMI1357" s="84">
        <f>UMF1357-UMG1357</f>
        <v>2000000</v>
      </c>
      <c r="UMJ1357" s="84">
        <f>UMF1357+UMB1357</f>
        <v>3000000</v>
      </c>
      <c r="UMO1357" s="84" t="s">
        <v>5404</v>
      </c>
      <c r="UMP1357" s="84">
        <v>454</v>
      </c>
      <c r="UMQ1357" s="84" t="s">
        <v>3803</v>
      </c>
      <c r="UMR1357" s="84">
        <v>1000000</v>
      </c>
      <c r="UMT1357" s="84">
        <f>UMS1357/UMR1357</f>
        <v>0</v>
      </c>
      <c r="UMU1357" s="84">
        <f>UMR1357-UMS1357</f>
        <v>1000000</v>
      </c>
      <c r="UMV1357" s="84">
        <v>2000000</v>
      </c>
      <c r="UMW1357" s="84">
        <v>0</v>
      </c>
      <c r="UMX1357" s="84">
        <f>UMW1357/UMV1357</f>
        <v>0</v>
      </c>
      <c r="UMY1357" s="84">
        <f>UMV1357-UMW1357</f>
        <v>2000000</v>
      </c>
      <c r="UMZ1357" s="84">
        <f>UMV1357+UMR1357</f>
        <v>3000000</v>
      </c>
      <c r="UNE1357" s="84" t="s">
        <v>5404</v>
      </c>
      <c r="UNF1357" s="84">
        <v>454</v>
      </c>
      <c r="UNG1357" s="84" t="s">
        <v>3803</v>
      </c>
      <c r="UNH1357" s="84">
        <v>1000000</v>
      </c>
      <c r="UNJ1357" s="84">
        <f>UNI1357/UNH1357</f>
        <v>0</v>
      </c>
      <c r="UNK1357" s="84">
        <f>UNH1357-UNI1357</f>
        <v>1000000</v>
      </c>
      <c r="UNL1357" s="84">
        <v>2000000</v>
      </c>
      <c r="UNM1357" s="84">
        <v>0</v>
      </c>
      <c r="UNN1357" s="84">
        <f>UNM1357/UNL1357</f>
        <v>0</v>
      </c>
      <c r="UNO1357" s="84">
        <f>UNL1357-UNM1357</f>
        <v>2000000</v>
      </c>
      <c r="UNP1357" s="84">
        <f>UNL1357+UNH1357</f>
        <v>3000000</v>
      </c>
      <c r="UNU1357" s="84" t="s">
        <v>5404</v>
      </c>
      <c r="UNV1357" s="84">
        <v>454</v>
      </c>
      <c r="UNW1357" s="84" t="s">
        <v>3803</v>
      </c>
      <c r="UNX1357" s="84">
        <v>1000000</v>
      </c>
      <c r="UNZ1357" s="84">
        <f>UNY1357/UNX1357</f>
        <v>0</v>
      </c>
      <c r="UOA1357" s="84">
        <f>UNX1357-UNY1357</f>
        <v>1000000</v>
      </c>
      <c r="UOB1357" s="84">
        <v>2000000</v>
      </c>
      <c r="UOC1357" s="84">
        <v>0</v>
      </c>
      <c r="UOD1357" s="84">
        <f>UOC1357/UOB1357</f>
        <v>0</v>
      </c>
      <c r="UOE1357" s="84">
        <f>UOB1357-UOC1357</f>
        <v>2000000</v>
      </c>
      <c r="UOF1357" s="84">
        <f>UOB1357+UNX1357</f>
        <v>3000000</v>
      </c>
      <c r="UOK1357" s="84" t="s">
        <v>5404</v>
      </c>
      <c r="UOL1357" s="84">
        <v>454</v>
      </c>
      <c r="UOM1357" s="84" t="s">
        <v>3803</v>
      </c>
      <c r="UON1357" s="84">
        <v>1000000</v>
      </c>
      <c r="UOP1357" s="84">
        <f>UOO1357/UON1357</f>
        <v>0</v>
      </c>
      <c r="UOQ1357" s="84">
        <f>UON1357-UOO1357</f>
        <v>1000000</v>
      </c>
      <c r="UOR1357" s="84">
        <v>2000000</v>
      </c>
      <c r="UOS1357" s="84">
        <v>0</v>
      </c>
      <c r="UOT1357" s="84">
        <f>UOS1357/UOR1357</f>
        <v>0</v>
      </c>
      <c r="UOU1357" s="84">
        <f>UOR1357-UOS1357</f>
        <v>2000000</v>
      </c>
      <c r="UOV1357" s="84">
        <f>UOR1357+UON1357</f>
        <v>3000000</v>
      </c>
      <c r="UPA1357" s="84" t="s">
        <v>5404</v>
      </c>
      <c r="UPB1357" s="84">
        <v>454</v>
      </c>
      <c r="UPC1357" s="84" t="s">
        <v>3803</v>
      </c>
      <c r="UPD1357" s="84">
        <v>1000000</v>
      </c>
      <c r="UPF1357" s="84">
        <f>UPE1357/UPD1357</f>
        <v>0</v>
      </c>
      <c r="UPG1357" s="84">
        <f>UPD1357-UPE1357</f>
        <v>1000000</v>
      </c>
      <c r="UPH1357" s="84">
        <v>2000000</v>
      </c>
      <c r="UPI1357" s="84">
        <v>0</v>
      </c>
      <c r="UPJ1357" s="84">
        <f>UPI1357/UPH1357</f>
        <v>0</v>
      </c>
      <c r="UPK1357" s="84">
        <f>UPH1357-UPI1357</f>
        <v>2000000</v>
      </c>
      <c r="UPL1357" s="84">
        <f>UPH1357+UPD1357</f>
        <v>3000000</v>
      </c>
      <c r="UPQ1357" s="84" t="s">
        <v>5404</v>
      </c>
      <c r="UPR1357" s="84">
        <v>454</v>
      </c>
      <c r="UPS1357" s="84" t="s">
        <v>3803</v>
      </c>
      <c r="UPT1357" s="84">
        <v>1000000</v>
      </c>
      <c r="UPV1357" s="84">
        <f>UPU1357/UPT1357</f>
        <v>0</v>
      </c>
      <c r="UPW1357" s="84">
        <f>UPT1357-UPU1357</f>
        <v>1000000</v>
      </c>
      <c r="UPX1357" s="84">
        <v>2000000</v>
      </c>
      <c r="UPY1357" s="84">
        <v>0</v>
      </c>
      <c r="UPZ1357" s="84">
        <f>UPY1357/UPX1357</f>
        <v>0</v>
      </c>
      <c r="UQA1357" s="84">
        <f>UPX1357-UPY1357</f>
        <v>2000000</v>
      </c>
      <c r="UQB1357" s="84">
        <f>UPX1357+UPT1357</f>
        <v>3000000</v>
      </c>
      <c r="UQG1357" s="84" t="s">
        <v>5404</v>
      </c>
      <c r="UQH1357" s="84">
        <v>454</v>
      </c>
      <c r="UQI1357" s="84" t="s">
        <v>3803</v>
      </c>
      <c r="UQJ1357" s="84">
        <v>1000000</v>
      </c>
      <c r="UQL1357" s="84">
        <f>UQK1357/UQJ1357</f>
        <v>0</v>
      </c>
      <c r="UQM1357" s="84">
        <f>UQJ1357-UQK1357</f>
        <v>1000000</v>
      </c>
      <c r="UQN1357" s="84">
        <v>2000000</v>
      </c>
      <c r="UQO1357" s="84">
        <v>0</v>
      </c>
      <c r="UQP1357" s="84">
        <f>UQO1357/UQN1357</f>
        <v>0</v>
      </c>
      <c r="UQQ1357" s="84">
        <f>UQN1357-UQO1357</f>
        <v>2000000</v>
      </c>
      <c r="UQR1357" s="84">
        <f>UQN1357+UQJ1357</f>
        <v>3000000</v>
      </c>
      <c r="UQW1357" s="84" t="s">
        <v>5404</v>
      </c>
      <c r="UQX1357" s="84">
        <v>454</v>
      </c>
      <c r="UQY1357" s="84" t="s">
        <v>3803</v>
      </c>
      <c r="UQZ1357" s="84">
        <v>1000000</v>
      </c>
      <c r="URB1357" s="84">
        <f>URA1357/UQZ1357</f>
        <v>0</v>
      </c>
      <c r="URC1357" s="84">
        <f>UQZ1357-URA1357</f>
        <v>1000000</v>
      </c>
      <c r="URD1357" s="84">
        <v>2000000</v>
      </c>
      <c r="URE1357" s="84">
        <v>0</v>
      </c>
      <c r="URF1357" s="84">
        <f>URE1357/URD1357</f>
        <v>0</v>
      </c>
      <c r="URG1357" s="84">
        <f>URD1357-URE1357</f>
        <v>2000000</v>
      </c>
      <c r="URH1357" s="84">
        <f>URD1357+UQZ1357</f>
        <v>3000000</v>
      </c>
      <c r="URM1357" s="84" t="s">
        <v>5404</v>
      </c>
      <c r="URN1357" s="84">
        <v>454</v>
      </c>
      <c r="URO1357" s="84" t="s">
        <v>3803</v>
      </c>
      <c r="URP1357" s="84">
        <v>1000000</v>
      </c>
      <c r="URR1357" s="84">
        <f>URQ1357/URP1357</f>
        <v>0</v>
      </c>
      <c r="URS1357" s="84">
        <f>URP1357-URQ1357</f>
        <v>1000000</v>
      </c>
      <c r="URT1357" s="84">
        <v>2000000</v>
      </c>
      <c r="URU1357" s="84">
        <v>0</v>
      </c>
      <c r="URV1357" s="84">
        <f>URU1357/URT1357</f>
        <v>0</v>
      </c>
      <c r="URW1357" s="84">
        <f>URT1357-URU1357</f>
        <v>2000000</v>
      </c>
      <c r="URX1357" s="84">
        <f>URT1357+URP1357</f>
        <v>3000000</v>
      </c>
      <c r="USC1357" s="84" t="s">
        <v>5404</v>
      </c>
      <c r="USD1357" s="84">
        <v>454</v>
      </c>
      <c r="USE1357" s="84" t="s">
        <v>3803</v>
      </c>
      <c r="USF1357" s="84">
        <v>1000000</v>
      </c>
      <c r="USH1357" s="84">
        <f>USG1357/USF1357</f>
        <v>0</v>
      </c>
      <c r="USI1357" s="84">
        <f>USF1357-USG1357</f>
        <v>1000000</v>
      </c>
      <c r="USJ1357" s="84">
        <v>2000000</v>
      </c>
      <c r="USK1357" s="84">
        <v>0</v>
      </c>
      <c r="USL1357" s="84">
        <f>USK1357/USJ1357</f>
        <v>0</v>
      </c>
      <c r="USM1357" s="84">
        <f>USJ1357-USK1357</f>
        <v>2000000</v>
      </c>
      <c r="USN1357" s="84">
        <f>USJ1357+USF1357</f>
        <v>3000000</v>
      </c>
      <c r="USS1357" s="84" t="s">
        <v>5404</v>
      </c>
      <c r="UST1357" s="84">
        <v>454</v>
      </c>
      <c r="USU1357" s="84" t="s">
        <v>3803</v>
      </c>
      <c r="USV1357" s="84">
        <v>1000000</v>
      </c>
      <c r="USX1357" s="84">
        <f>USW1357/USV1357</f>
        <v>0</v>
      </c>
      <c r="USY1357" s="84">
        <f>USV1357-USW1357</f>
        <v>1000000</v>
      </c>
      <c r="USZ1357" s="84">
        <v>2000000</v>
      </c>
      <c r="UTA1357" s="84">
        <v>0</v>
      </c>
      <c r="UTB1357" s="84">
        <f>UTA1357/USZ1357</f>
        <v>0</v>
      </c>
      <c r="UTC1357" s="84">
        <f>USZ1357-UTA1357</f>
        <v>2000000</v>
      </c>
      <c r="UTD1357" s="84">
        <f>USZ1357+USV1357</f>
        <v>3000000</v>
      </c>
      <c r="UTI1357" s="84" t="s">
        <v>5404</v>
      </c>
      <c r="UTJ1357" s="84">
        <v>454</v>
      </c>
      <c r="UTK1357" s="84" t="s">
        <v>3803</v>
      </c>
      <c r="UTL1357" s="84">
        <v>1000000</v>
      </c>
      <c r="UTN1357" s="84">
        <f>UTM1357/UTL1357</f>
        <v>0</v>
      </c>
      <c r="UTO1357" s="84">
        <f>UTL1357-UTM1357</f>
        <v>1000000</v>
      </c>
      <c r="UTP1357" s="84">
        <v>2000000</v>
      </c>
      <c r="UTQ1357" s="84">
        <v>0</v>
      </c>
      <c r="UTR1357" s="84">
        <f>UTQ1357/UTP1357</f>
        <v>0</v>
      </c>
      <c r="UTS1357" s="84">
        <f>UTP1357-UTQ1357</f>
        <v>2000000</v>
      </c>
      <c r="UTT1357" s="84">
        <f>UTP1357+UTL1357</f>
        <v>3000000</v>
      </c>
      <c r="UTY1357" s="84" t="s">
        <v>5404</v>
      </c>
      <c r="UTZ1357" s="84">
        <v>454</v>
      </c>
      <c r="UUA1357" s="84" t="s">
        <v>3803</v>
      </c>
      <c r="UUB1357" s="84">
        <v>1000000</v>
      </c>
      <c r="UUD1357" s="84">
        <f>UUC1357/UUB1357</f>
        <v>0</v>
      </c>
      <c r="UUE1357" s="84">
        <f>UUB1357-UUC1357</f>
        <v>1000000</v>
      </c>
      <c r="UUF1357" s="84">
        <v>2000000</v>
      </c>
      <c r="UUG1357" s="84">
        <v>0</v>
      </c>
      <c r="UUH1357" s="84">
        <f>UUG1357/UUF1357</f>
        <v>0</v>
      </c>
      <c r="UUI1357" s="84">
        <f>UUF1357-UUG1357</f>
        <v>2000000</v>
      </c>
      <c r="UUJ1357" s="84">
        <f>UUF1357+UUB1357</f>
        <v>3000000</v>
      </c>
      <c r="UUO1357" s="84" t="s">
        <v>5404</v>
      </c>
      <c r="UUP1357" s="84">
        <v>454</v>
      </c>
      <c r="UUQ1357" s="84" t="s">
        <v>3803</v>
      </c>
      <c r="UUR1357" s="84">
        <v>1000000</v>
      </c>
      <c r="UUT1357" s="84">
        <f>UUS1357/UUR1357</f>
        <v>0</v>
      </c>
      <c r="UUU1357" s="84">
        <f>UUR1357-UUS1357</f>
        <v>1000000</v>
      </c>
      <c r="UUV1357" s="84">
        <v>2000000</v>
      </c>
      <c r="UUW1357" s="84">
        <v>0</v>
      </c>
      <c r="UUX1357" s="84">
        <f>UUW1357/UUV1357</f>
        <v>0</v>
      </c>
      <c r="UUY1357" s="84">
        <f>UUV1357-UUW1357</f>
        <v>2000000</v>
      </c>
      <c r="UUZ1357" s="84">
        <f>UUV1357+UUR1357</f>
        <v>3000000</v>
      </c>
      <c r="UVE1357" s="84" t="s">
        <v>5404</v>
      </c>
      <c r="UVF1357" s="84">
        <v>454</v>
      </c>
      <c r="UVG1357" s="84" t="s">
        <v>3803</v>
      </c>
      <c r="UVH1357" s="84">
        <v>1000000</v>
      </c>
      <c r="UVJ1357" s="84">
        <f>UVI1357/UVH1357</f>
        <v>0</v>
      </c>
      <c r="UVK1357" s="84">
        <f>UVH1357-UVI1357</f>
        <v>1000000</v>
      </c>
      <c r="UVL1357" s="84">
        <v>2000000</v>
      </c>
      <c r="UVM1357" s="84">
        <v>0</v>
      </c>
      <c r="UVN1357" s="84">
        <f>UVM1357/UVL1357</f>
        <v>0</v>
      </c>
      <c r="UVO1357" s="84">
        <f>UVL1357-UVM1357</f>
        <v>2000000</v>
      </c>
      <c r="UVP1357" s="84">
        <f>UVL1357+UVH1357</f>
        <v>3000000</v>
      </c>
      <c r="UVU1357" s="84" t="s">
        <v>5404</v>
      </c>
      <c r="UVV1357" s="84">
        <v>454</v>
      </c>
      <c r="UVW1357" s="84" t="s">
        <v>3803</v>
      </c>
      <c r="UVX1357" s="84">
        <v>1000000</v>
      </c>
      <c r="UVZ1357" s="84">
        <f>UVY1357/UVX1357</f>
        <v>0</v>
      </c>
      <c r="UWA1357" s="84">
        <f>UVX1357-UVY1357</f>
        <v>1000000</v>
      </c>
      <c r="UWB1357" s="84">
        <v>2000000</v>
      </c>
      <c r="UWC1357" s="84">
        <v>0</v>
      </c>
      <c r="UWD1357" s="84">
        <f>UWC1357/UWB1357</f>
        <v>0</v>
      </c>
      <c r="UWE1357" s="84">
        <f>UWB1357-UWC1357</f>
        <v>2000000</v>
      </c>
      <c r="UWF1357" s="84">
        <f>UWB1357+UVX1357</f>
        <v>3000000</v>
      </c>
      <c r="UWK1357" s="84" t="s">
        <v>5404</v>
      </c>
      <c r="UWL1357" s="84">
        <v>454</v>
      </c>
      <c r="UWM1357" s="84" t="s">
        <v>3803</v>
      </c>
      <c r="UWN1357" s="84">
        <v>1000000</v>
      </c>
      <c r="UWP1357" s="84">
        <f>UWO1357/UWN1357</f>
        <v>0</v>
      </c>
      <c r="UWQ1357" s="84">
        <f>UWN1357-UWO1357</f>
        <v>1000000</v>
      </c>
      <c r="UWR1357" s="84">
        <v>2000000</v>
      </c>
      <c r="UWS1357" s="84">
        <v>0</v>
      </c>
      <c r="UWT1357" s="84">
        <f>UWS1357/UWR1357</f>
        <v>0</v>
      </c>
      <c r="UWU1357" s="84">
        <f>UWR1357-UWS1357</f>
        <v>2000000</v>
      </c>
      <c r="UWV1357" s="84">
        <f>UWR1357+UWN1357</f>
        <v>3000000</v>
      </c>
      <c r="UXA1357" s="84" t="s">
        <v>5404</v>
      </c>
      <c r="UXB1357" s="84">
        <v>454</v>
      </c>
      <c r="UXC1357" s="84" t="s">
        <v>3803</v>
      </c>
      <c r="UXD1357" s="84">
        <v>1000000</v>
      </c>
      <c r="UXF1357" s="84">
        <f>UXE1357/UXD1357</f>
        <v>0</v>
      </c>
      <c r="UXG1357" s="84">
        <f>UXD1357-UXE1357</f>
        <v>1000000</v>
      </c>
      <c r="UXH1357" s="84">
        <v>2000000</v>
      </c>
      <c r="UXI1357" s="84">
        <v>0</v>
      </c>
      <c r="UXJ1357" s="84">
        <f>UXI1357/UXH1357</f>
        <v>0</v>
      </c>
      <c r="UXK1357" s="84">
        <f>UXH1357-UXI1357</f>
        <v>2000000</v>
      </c>
      <c r="UXL1357" s="84">
        <f>UXH1357+UXD1357</f>
        <v>3000000</v>
      </c>
      <c r="UXQ1357" s="84" t="s">
        <v>5404</v>
      </c>
      <c r="UXR1357" s="84">
        <v>454</v>
      </c>
      <c r="UXS1357" s="84" t="s">
        <v>3803</v>
      </c>
      <c r="UXT1357" s="84">
        <v>1000000</v>
      </c>
      <c r="UXV1357" s="84">
        <f>UXU1357/UXT1357</f>
        <v>0</v>
      </c>
      <c r="UXW1357" s="84">
        <f>UXT1357-UXU1357</f>
        <v>1000000</v>
      </c>
      <c r="UXX1357" s="84">
        <v>2000000</v>
      </c>
      <c r="UXY1357" s="84">
        <v>0</v>
      </c>
      <c r="UXZ1357" s="84">
        <f>UXY1357/UXX1357</f>
        <v>0</v>
      </c>
      <c r="UYA1357" s="84">
        <f>UXX1357-UXY1357</f>
        <v>2000000</v>
      </c>
      <c r="UYB1357" s="84">
        <f>UXX1357+UXT1357</f>
        <v>3000000</v>
      </c>
      <c r="UYG1357" s="84" t="s">
        <v>5404</v>
      </c>
      <c r="UYH1357" s="84">
        <v>454</v>
      </c>
      <c r="UYI1357" s="84" t="s">
        <v>3803</v>
      </c>
      <c r="UYJ1357" s="84">
        <v>1000000</v>
      </c>
      <c r="UYL1357" s="84">
        <f>UYK1357/UYJ1357</f>
        <v>0</v>
      </c>
      <c r="UYM1357" s="84">
        <f>UYJ1357-UYK1357</f>
        <v>1000000</v>
      </c>
      <c r="UYN1357" s="84">
        <v>2000000</v>
      </c>
      <c r="UYO1357" s="84">
        <v>0</v>
      </c>
      <c r="UYP1357" s="84">
        <f>UYO1357/UYN1357</f>
        <v>0</v>
      </c>
      <c r="UYQ1357" s="84">
        <f>UYN1357-UYO1357</f>
        <v>2000000</v>
      </c>
      <c r="UYR1357" s="84">
        <f>UYN1357+UYJ1357</f>
        <v>3000000</v>
      </c>
      <c r="UYW1357" s="84" t="s">
        <v>5404</v>
      </c>
      <c r="UYX1357" s="84">
        <v>454</v>
      </c>
      <c r="UYY1357" s="84" t="s">
        <v>3803</v>
      </c>
      <c r="UYZ1357" s="84">
        <v>1000000</v>
      </c>
      <c r="UZB1357" s="84">
        <f>UZA1357/UYZ1357</f>
        <v>0</v>
      </c>
      <c r="UZC1357" s="84">
        <f>UYZ1357-UZA1357</f>
        <v>1000000</v>
      </c>
      <c r="UZD1357" s="84">
        <v>2000000</v>
      </c>
      <c r="UZE1357" s="84">
        <v>0</v>
      </c>
      <c r="UZF1357" s="84">
        <f>UZE1357/UZD1357</f>
        <v>0</v>
      </c>
      <c r="UZG1357" s="84">
        <f>UZD1357-UZE1357</f>
        <v>2000000</v>
      </c>
      <c r="UZH1357" s="84">
        <f>UZD1357+UYZ1357</f>
        <v>3000000</v>
      </c>
      <c r="UZM1357" s="84" t="s">
        <v>5404</v>
      </c>
      <c r="UZN1357" s="84">
        <v>454</v>
      </c>
      <c r="UZO1357" s="84" t="s">
        <v>3803</v>
      </c>
      <c r="UZP1357" s="84">
        <v>1000000</v>
      </c>
      <c r="UZR1357" s="84">
        <f>UZQ1357/UZP1357</f>
        <v>0</v>
      </c>
      <c r="UZS1357" s="84">
        <f>UZP1357-UZQ1357</f>
        <v>1000000</v>
      </c>
      <c r="UZT1357" s="84">
        <v>2000000</v>
      </c>
      <c r="UZU1357" s="84">
        <v>0</v>
      </c>
      <c r="UZV1357" s="84">
        <f>UZU1357/UZT1357</f>
        <v>0</v>
      </c>
      <c r="UZW1357" s="84">
        <f>UZT1357-UZU1357</f>
        <v>2000000</v>
      </c>
      <c r="UZX1357" s="84">
        <f>UZT1357+UZP1357</f>
        <v>3000000</v>
      </c>
      <c r="VAC1357" s="84" t="s">
        <v>5404</v>
      </c>
      <c r="VAD1357" s="84">
        <v>454</v>
      </c>
      <c r="VAE1357" s="84" t="s">
        <v>3803</v>
      </c>
      <c r="VAF1357" s="84">
        <v>1000000</v>
      </c>
      <c r="VAH1357" s="84">
        <f>VAG1357/VAF1357</f>
        <v>0</v>
      </c>
      <c r="VAI1357" s="84">
        <f>VAF1357-VAG1357</f>
        <v>1000000</v>
      </c>
      <c r="VAJ1357" s="84">
        <v>2000000</v>
      </c>
      <c r="VAK1357" s="84">
        <v>0</v>
      </c>
      <c r="VAL1357" s="84">
        <f>VAK1357/VAJ1357</f>
        <v>0</v>
      </c>
      <c r="VAM1357" s="84">
        <f>VAJ1357-VAK1357</f>
        <v>2000000</v>
      </c>
      <c r="VAN1357" s="84">
        <f>VAJ1357+VAF1357</f>
        <v>3000000</v>
      </c>
      <c r="VAS1357" s="84" t="s">
        <v>5404</v>
      </c>
      <c r="VAT1357" s="84">
        <v>454</v>
      </c>
      <c r="VAU1357" s="84" t="s">
        <v>3803</v>
      </c>
      <c r="VAV1357" s="84">
        <v>1000000</v>
      </c>
      <c r="VAX1357" s="84">
        <f>VAW1357/VAV1357</f>
        <v>0</v>
      </c>
      <c r="VAY1357" s="84">
        <f>VAV1357-VAW1357</f>
        <v>1000000</v>
      </c>
      <c r="VAZ1357" s="84">
        <v>2000000</v>
      </c>
      <c r="VBA1357" s="84">
        <v>0</v>
      </c>
      <c r="VBB1357" s="84">
        <f>VBA1357/VAZ1357</f>
        <v>0</v>
      </c>
      <c r="VBC1357" s="84">
        <f>VAZ1357-VBA1357</f>
        <v>2000000</v>
      </c>
      <c r="VBD1357" s="84">
        <f>VAZ1357+VAV1357</f>
        <v>3000000</v>
      </c>
      <c r="VBI1357" s="84" t="s">
        <v>5404</v>
      </c>
      <c r="VBJ1357" s="84">
        <v>454</v>
      </c>
      <c r="VBK1357" s="84" t="s">
        <v>3803</v>
      </c>
      <c r="VBL1357" s="84">
        <v>1000000</v>
      </c>
      <c r="VBN1357" s="84">
        <f>VBM1357/VBL1357</f>
        <v>0</v>
      </c>
      <c r="VBO1357" s="84">
        <f>VBL1357-VBM1357</f>
        <v>1000000</v>
      </c>
      <c r="VBP1357" s="84">
        <v>2000000</v>
      </c>
      <c r="VBQ1357" s="84">
        <v>0</v>
      </c>
      <c r="VBR1357" s="84">
        <f>VBQ1357/VBP1357</f>
        <v>0</v>
      </c>
      <c r="VBS1357" s="84">
        <f>VBP1357-VBQ1357</f>
        <v>2000000</v>
      </c>
      <c r="VBT1357" s="84">
        <f>VBP1357+VBL1357</f>
        <v>3000000</v>
      </c>
      <c r="VBY1357" s="84" t="s">
        <v>5404</v>
      </c>
      <c r="VBZ1357" s="84">
        <v>454</v>
      </c>
      <c r="VCA1357" s="84" t="s">
        <v>3803</v>
      </c>
      <c r="VCB1357" s="84">
        <v>1000000</v>
      </c>
      <c r="VCD1357" s="84">
        <f>VCC1357/VCB1357</f>
        <v>0</v>
      </c>
      <c r="VCE1357" s="84">
        <f>VCB1357-VCC1357</f>
        <v>1000000</v>
      </c>
      <c r="VCF1357" s="84">
        <v>2000000</v>
      </c>
      <c r="VCG1357" s="84">
        <v>0</v>
      </c>
      <c r="VCH1357" s="84">
        <f>VCG1357/VCF1357</f>
        <v>0</v>
      </c>
      <c r="VCI1357" s="84">
        <f>VCF1357-VCG1357</f>
        <v>2000000</v>
      </c>
      <c r="VCJ1357" s="84">
        <f>VCF1357+VCB1357</f>
        <v>3000000</v>
      </c>
      <c r="VCO1357" s="84" t="s">
        <v>5404</v>
      </c>
      <c r="VCP1357" s="84">
        <v>454</v>
      </c>
      <c r="VCQ1357" s="84" t="s">
        <v>3803</v>
      </c>
      <c r="VCR1357" s="84">
        <v>1000000</v>
      </c>
      <c r="VCT1357" s="84">
        <f>VCS1357/VCR1357</f>
        <v>0</v>
      </c>
      <c r="VCU1357" s="84">
        <f>VCR1357-VCS1357</f>
        <v>1000000</v>
      </c>
      <c r="VCV1357" s="84">
        <v>2000000</v>
      </c>
      <c r="VCW1357" s="84">
        <v>0</v>
      </c>
      <c r="VCX1357" s="84">
        <f>VCW1357/VCV1357</f>
        <v>0</v>
      </c>
      <c r="VCY1357" s="84">
        <f>VCV1357-VCW1357</f>
        <v>2000000</v>
      </c>
      <c r="VCZ1357" s="84">
        <f>VCV1357+VCR1357</f>
        <v>3000000</v>
      </c>
      <c r="VDE1357" s="84" t="s">
        <v>5404</v>
      </c>
      <c r="VDF1357" s="84">
        <v>454</v>
      </c>
      <c r="VDG1357" s="84" t="s">
        <v>3803</v>
      </c>
      <c r="VDH1357" s="84">
        <v>1000000</v>
      </c>
      <c r="VDJ1357" s="84">
        <f>VDI1357/VDH1357</f>
        <v>0</v>
      </c>
      <c r="VDK1357" s="84">
        <f>VDH1357-VDI1357</f>
        <v>1000000</v>
      </c>
      <c r="VDL1357" s="84">
        <v>2000000</v>
      </c>
      <c r="VDM1357" s="84">
        <v>0</v>
      </c>
      <c r="VDN1357" s="84">
        <f>VDM1357/VDL1357</f>
        <v>0</v>
      </c>
      <c r="VDO1357" s="84">
        <f>VDL1357-VDM1357</f>
        <v>2000000</v>
      </c>
      <c r="VDP1357" s="84">
        <f>VDL1357+VDH1357</f>
        <v>3000000</v>
      </c>
      <c r="VDU1357" s="84" t="s">
        <v>5404</v>
      </c>
      <c r="VDV1357" s="84">
        <v>454</v>
      </c>
      <c r="VDW1357" s="84" t="s">
        <v>3803</v>
      </c>
      <c r="VDX1357" s="84">
        <v>1000000</v>
      </c>
      <c r="VDZ1357" s="84">
        <f>VDY1357/VDX1357</f>
        <v>0</v>
      </c>
      <c r="VEA1357" s="84">
        <f>VDX1357-VDY1357</f>
        <v>1000000</v>
      </c>
      <c r="VEB1357" s="84">
        <v>2000000</v>
      </c>
      <c r="VEC1357" s="84">
        <v>0</v>
      </c>
      <c r="VED1357" s="84">
        <f>VEC1357/VEB1357</f>
        <v>0</v>
      </c>
      <c r="VEE1357" s="84">
        <f>VEB1357-VEC1357</f>
        <v>2000000</v>
      </c>
      <c r="VEF1357" s="84">
        <f>VEB1357+VDX1357</f>
        <v>3000000</v>
      </c>
      <c r="VEK1357" s="84" t="s">
        <v>5404</v>
      </c>
      <c r="VEL1357" s="84">
        <v>454</v>
      </c>
      <c r="VEM1357" s="84" t="s">
        <v>3803</v>
      </c>
      <c r="VEN1357" s="84">
        <v>1000000</v>
      </c>
      <c r="VEP1357" s="84">
        <f>VEO1357/VEN1357</f>
        <v>0</v>
      </c>
      <c r="VEQ1357" s="84">
        <f>VEN1357-VEO1357</f>
        <v>1000000</v>
      </c>
      <c r="VER1357" s="84">
        <v>2000000</v>
      </c>
      <c r="VES1357" s="84">
        <v>0</v>
      </c>
      <c r="VET1357" s="84">
        <f>VES1357/VER1357</f>
        <v>0</v>
      </c>
      <c r="VEU1357" s="84">
        <f>VER1357-VES1357</f>
        <v>2000000</v>
      </c>
      <c r="VEV1357" s="84">
        <f>VER1357+VEN1357</f>
        <v>3000000</v>
      </c>
      <c r="VFA1357" s="84" t="s">
        <v>5404</v>
      </c>
      <c r="VFB1357" s="84">
        <v>454</v>
      </c>
      <c r="VFC1357" s="84" t="s">
        <v>3803</v>
      </c>
      <c r="VFD1357" s="84">
        <v>1000000</v>
      </c>
      <c r="VFF1357" s="84">
        <f>VFE1357/VFD1357</f>
        <v>0</v>
      </c>
      <c r="VFG1357" s="84">
        <f>VFD1357-VFE1357</f>
        <v>1000000</v>
      </c>
      <c r="VFH1357" s="84">
        <v>2000000</v>
      </c>
      <c r="VFI1357" s="84">
        <v>0</v>
      </c>
      <c r="VFJ1357" s="84">
        <f>VFI1357/VFH1357</f>
        <v>0</v>
      </c>
      <c r="VFK1357" s="84">
        <f>VFH1357-VFI1357</f>
        <v>2000000</v>
      </c>
      <c r="VFL1357" s="84">
        <f>VFH1357+VFD1357</f>
        <v>3000000</v>
      </c>
      <c r="VFQ1357" s="84" t="s">
        <v>5404</v>
      </c>
      <c r="VFR1357" s="84">
        <v>454</v>
      </c>
      <c r="VFS1357" s="84" t="s">
        <v>3803</v>
      </c>
      <c r="VFT1357" s="84">
        <v>1000000</v>
      </c>
      <c r="VFV1357" s="84">
        <f>VFU1357/VFT1357</f>
        <v>0</v>
      </c>
      <c r="VFW1357" s="84">
        <f>VFT1357-VFU1357</f>
        <v>1000000</v>
      </c>
      <c r="VFX1357" s="84">
        <v>2000000</v>
      </c>
      <c r="VFY1357" s="84">
        <v>0</v>
      </c>
      <c r="VFZ1357" s="84">
        <f>VFY1357/VFX1357</f>
        <v>0</v>
      </c>
      <c r="VGA1357" s="84">
        <f>VFX1357-VFY1357</f>
        <v>2000000</v>
      </c>
      <c r="VGB1357" s="84">
        <f>VFX1357+VFT1357</f>
        <v>3000000</v>
      </c>
      <c r="VGG1357" s="84" t="s">
        <v>5404</v>
      </c>
      <c r="VGH1357" s="84">
        <v>454</v>
      </c>
      <c r="VGI1357" s="84" t="s">
        <v>3803</v>
      </c>
      <c r="VGJ1357" s="84">
        <v>1000000</v>
      </c>
      <c r="VGL1357" s="84">
        <f>VGK1357/VGJ1357</f>
        <v>0</v>
      </c>
      <c r="VGM1357" s="84">
        <f>VGJ1357-VGK1357</f>
        <v>1000000</v>
      </c>
      <c r="VGN1357" s="84">
        <v>2000000</v>
      </c>
      <c r="VGO1357" s="84">
        <v>0</v>
      </c>
      <c r="VGP1357" s="84">
        <f>VGO1357/VGN1357</f>
        <v>0</v>
      </c>
      <c r="VGQ1357" s="84">
        <f>VGN1357-VGO1357</f>
        <v>2000000</v>
      </c>
      <c r="VGR1357" s="84">
        <f>VGN1357+VGJ1357</f>
        <v>3000000</v>
      </c>
      <c r="VGW1357" s="84" t="s">
        <v>5404</v>
      </c>
      <c r="VGX1357" s="84">
        <v>454</v>
      </c>
      <c r="VGY1357" s="84" t="s">
        <v>3803</v>
      </c>
      <c r="VGZ1357" s="84">
        <v>1000000</v>
      </c>
      <c r="VHB1357" s="84">
        <f>VHA1357/VGZ1357</f>
        <v>0</v>
      </c>
      <c r="VHC1357" s="84">
        <f>VGZ1357-VHA1357</f>
        <v>1000000</v>
      </c>
      <c r="VHD1357" s="84">
        <v>2000000</v>
      </c>
      <c r="VHE1357" s="84">
        <v>0</v>
      </c>
      <c r="VHF1357" s="84">
        <f>VHE1357/VHD1357</f>
        <v>0</v>
      </c>
      <c r="VHG1357" s="84">
        <f>VHD1357-VHE1357</f>
        <v>2000000</v>
      </c>
      <c r="VHH1357" s="84">
        <f>VHD1357+VGZ1357</f>
        <v>3000000</v>
      </c>
      <c r="VHM1357" s="84" t="s">
        <v>5404</v>
      </c>
      <c r="VHN1357" s="84">
        <v>454</v>
      </c>
      <c r="VHO1357" s="84" t="s">
        <v>3803</v>
      </c>
      <c r="VHP1357" s="84">
        <v>1000000</v>
      </c>
      <c r="VHR1357" s="84">
        <f>VHQ1357/VHP1357</f>
        <v>0</v>
      </c>
      <c r="VHS1357" s="84">
        <f>VHP1357-VHQ1357</f>
        <v>1000000</v>
      </c>
      <c r="VHT1357" s="84">
        <v>2000000</v>
      </c>
      <c r="VHU1357" s="84">
        <v>0</v>
      </c>
      <c r="VHV1357" s="84">
        <f>VHU1357/VHT1357</f>
        <v>0</v>
      </c>
      <c r="VHW1357" s="84">
        <f>VHT1357-VHU1357</f>
        <v>2000000</v>
      </c>
      <c r="VHX1357" s="84">
        <f>VHT1357+VHP1357</f>
        <v>3000000</v>
      </c>
      <c r="VIC1357" s="84" t="s">
        <v>5404</v>
      </c>
      <c r="VID1357" s="84">
        <v>454</v>
      </c>
      <c r="VIE1357" s="84" t="s">
        <v>3803</v>
      </c>
      <c r="VIF1357" s="84">
        <v>1000000</v>
      </c>
      <c r="VIH1357" s="84">
        <f>VIG1357/VIF1357</f>
        <v>0</v>
      </c>
      <c r="VII1357" s="84">
        <f>VIF1357-VIG1357</f>
        <v>1000000</v>
      </c>
      <c r="VIJ1357" s="84">
        <v>2000000</v>
      </c>
      <c r="VIK1357" s="84">
        <v>0</v>
      </c>
      <c r="VIL1357" s="84">
        <f>VIK1357/VIJ1357</f>
        <v>0</v>
      </c>
      <c r="VIM1357" s="84">
        <f>VIJ1357-VIK1357</f>
        <v>2000000</v>
      </c>
      <c r="VIN1357" s="84">
        <f>VIJ1357+VIF1357</f>
        <v>3000000</v>
      </c>
      <c r="VIS1357" s="84" t="s">
        <v>5404</v>
      </c>
      <c r="VIT1357" s="84">
        <v>454</v>
      </c>
      <c r="VIU1357" s="84" t="s">
        <v>3803</v>
      </c>
      <c r="VIV1357" s="84">
        <v>1000000</v>
      </c>
      <c r="VIX1357" s="84">
        <f>VIW1357/VIV1357</f>
        <v>0</v>
      </c>
      <c r="VIY1357" s="84">
        <f>VIV1357-VIW1357</f>
        <v>1000000</v>
      </c>
      <c r="VIZ1357" s="84">
        <v>2000000</v>
      </c>
      <c r="VJA1357" s="84">
        <v>0</v>
      </c>
      <c r="VJB1357" s="84">
        <f>VJA1357/VIZ1357</f>
        <v>0</v>
      </c>
      <c r="VJC1357" s="84">
        <f>VIZ1357-VJA1357</f>
        <v>2000000</v>
      </c>
      <c r="VJD1357" s="84">
        <f>VIZ1357+VIV1357</f>
        <v>3000000</v>
      </c>
      <c r="VJI1357" s="84" t="s">
        <v>5404</v>
      </c>
      <c r="VJJ1357" s="84">
        <v>454</v>
      </c>
      <c r="VJK1357" s="84" t="s">
        <v>3803</v>
      </c>
      <c r="VJL1357" s="84">
        <v>1000000</v>
      </c>
      <c r="VJN1357" s="84">
        <f>VJM1357/VJL1357</f>
        <v>0</v>
      </c>
      <c r="VJO1357" s="84">
        <f>VJL1357-VJM1357</f>
        <v>1000000</v>
      </c>
      <c r="VJP1357" s="84">
        <v>2000000</v>
      </c>
      <c r="VJQ1357" s="84">
        <v>0</v>
      </c>
      <c r="VJR1357" s="84">
        <f>VJQ1357/VJP1357</f>
        <v>0</v>
      </c>
      <c r="VJS1357" s="84">
        <f>VJP1357-VJQ1357</f>
        <v>2000000</v>
      </c>
      <c r="VJT1357" s="84">
        <f>VJP1357+VJL1357</f>
        <v>3000000</v>
      </c>
      <c r="VJY1357" s="84" t="s">
        <v>5404</v>
      </c>
      <c r="VJZ1357" s="84">
        <v>454</v>
      </c>
      <c r="VKA1357" s="84" t="s">
        <v>3803</v>
      </c>
      <c r="VKB1357" s="84">
        <v>1000000</v>
      </c>
      <c r="VKD1357" s="84">
        <f>VKC1357/VKB1357</f>
        <v>0</v>
      </c>
      <c r="VKE1357" s="84">
        <f>VKB1357-VKC1357</f>
        <v>1000000</v>
      </c>
      <c r="VKF1357" s="84">
        <v>2000000</v>
      </c>
      <c r="VKG1357" s="84">
        <v>0</v>
      </c>
      <c r="VKH1357" s="84">
        <f>VKG1357/VKF1357</f>
        <v>0</v>
      </c>
      <c r="VKI1357" s="84">
        <f>VKF1357-VKG1357</f>
        <v>2000000</v>
      </c>
      <c r="VKJ1357" s="84">
        <f>VKF1357+VKB1357</f>
        <v>3000000</v>
      </c>
      <c r="VKO1357" s="84" t="s">
        <v>5404</v>
      </c>
      <c r="VKP1357" s="84">
        <v>454</v>
      </c>
      <c r="VKQ1357" s="84" t="s">
        <v>3803</v>
      </c>
      <c r="VKR1357" s="84">
        <v>1000000</v>
      </c>
      <c r="VKT1357" s="84">
        <f>VKS1357/VKR1357</f>
        <v>0</v>
      </c>
      <c r="VKU1357" s="84">
        <f>VKR1357-VKS1357</f>
        <v>1000000</v>
      </c>
      <c r="VKV1357" s="84">
        <v>2000000</v>
      </c>
      <c r="VKW1357" s="84">
        <v>0</v>
      </c>
      <c r="VKX1357" s="84">
        <f>VKW1357/VKV1357</f>
        <v>0</v>
      </c>
      <c r="VKY1357" s="84">
        <f>VKV1357-VKW1357</f>
        <v>2000000</v>
      </c>
      <c r="VKZ1357" s="84">
        <f>VKV1357+VKR1357</f>
        <v>3000000</v>
      </c>
      <c r="VLE1357" s="84" t="s">
        <v>5404</v>
      </c>
      <c r="VLF1357" s="84">
        <v>454</v>
      </c>
      <c r="VLG1357" s="84" t="s">
        <v>3803</v>
      </c>
      <c r="VLH1357" s="84">
        <v>1000000</v>
      </c>
      <c r="VLJ1357" s="84">
        <f>VLI1357/VLH1357</f>
        <v>0</v>
      </c>
      <c r="VLK1357" s="84">
        <f>VLH1357-VLI1357</f>
        <v>1000000</v>
      </c>
      <c r="VLL1357" s="84">
        <v>2000000</v>
      </c>
      <c r="VLM1357" s="84">
        <v>0</v>
      </c>
      <c r="VLN1357" s="84">
        <f>VLM1357/VLL1357</f>
        <v>0</v>
      </c>
      <c r="VLO1357" s="84">
        <f>VLL1357-VLM1357</f>
        <v>2000000</v>
      </c>
      <c r="VLP1357" s="84">
        <f>VLL1357+VLH1357</f>
        <v>3000000</v>
      </c>
      <c r="VLU1357" s="84" t="s">
        <v>5404</v>
      </c>
      <c r="VLV1357" s="84">
        <v>454</v>
      </c>
      <c r="VLW1357" s="84" t="s">
        <v>3803</v>
      </c>
      <c r="VLX1357" s="84">
        <v>1000000</v>
      </c>
      <c r="VLZ1357" s="84">
        <f>VLY1357/VLX1357</f>
        <v>0</v>
      </c>
      <c r="VMA1357" s="84">
        <f>VLX1357-VLY1357</f>
        <v>1000000</v>
      </c>
      <c r="VMB1357" s="84">
        <v>2000000</v>
      </c>
      <c r="VMC1357" s="84">
        <v>0</v>
      </c>
      <c r="VMD1357" s="84">
        <f>VMC1357/VMB1357</f>
        <v>0</v>
      </c>
      <c r="VME1357" s="84">
        <f>VMB1357-VMC1357</f>
        <v>2000000</v>
      </c>
      <c r="VMF1357" s="84">
        <f>VMB1357+VLX1357</f>
        <v>3000000</v>
      </c>
      <c r="VMK1357" s="84" t="s">
        <v>5404</v>
      </c>
      <c r="VML1357" s="84">
        <v>454</v>
      </c>
      <c r="VMM1357" s="84" t="s">
        <v>3803</v>
      </c>
      <c r="VMN1357" s="84">
        <v>1000000</v>
      </c>
      <c r="VMP1357" s="84">
        <f>VMO1357/VMN1357</f>
        <v>0</v>
      </c>
      <c r="VMQ1357" s="84">
        <f>VMN1357-VMO1357</f>
        <v>1000000</v>
      </c>
      <c r="VMR1357" s="84">
        <v>2000000</v>
      </c>
      <c r="VMS1357" s="84">
        <v>0</v>
      </c>
      <c r="VMT1357" s="84">
        <f>VMS1357/VMR1357</f>
        <v>0</v>
      </c>
      <c r="VMU1357" s="84">
        <f>VMR1357-VMS1357</f>
        <v>2000000</v>
      </c>
      <c r="VMV1357" s="84">
        <f>VMR1357+VMN1357</f>
        <v>3000000</v>
      </c>
      <c r="VNA1357" s="84" t="s">
        <v>5404</v>
      </c>
      <c r="VNB1357" s="84">
        <v>454</v>
      </c>
      <c r="VNC1357" s="84" t="s">
        <v>3803</v>
      </c>
      <c r="VND1357" s="84">
        <v>1000000</v>
      </c>
      <c r="VNF1357" s="84">
        <f>VNE1357/VND1357</f>
        <v>0</v>
      </c>
      <c r="VNG1357" s="84">
        <f>VND1357-VNE1357</f>
        <v>1000000</v>
      </c>
      <c r="VNH1357" s="84">
        <v>2000000</v>
      </c>
      <c r="VNI1357" s="84">
        <v>0</v>
      </c>
      <c r="VNJ1357" s="84">
        <f>VNI1357/VNH1357</f>
        <v>0</v>
      </c>
      <c r="VNK1357" s="84">
        <f>VNH1357-VNI1357</f>
        <v>2000000</v>
      </c>
      <c r="VNL1357" s="84">
        <f>VNH1357+VND1357</f>
        <v>3000000</v>
      </c>
      <c r="VNQ1357" s="84" t="s">
        <v>5404</v>
      </c>
      <c r="VNR1357" s="84">
        <v>454</v>
      </c>
      <c r="VNS1357" s="84" t="s">
        <v>3803</v>
      </c>
      <c r="VNT1357" s="84">
        <v>1000000</v>
      </c>
      <c r="VNV1357" s="84">
        <f>VNU1357/VNT1357</f>
        <v>0</v>
      </c>
      <c r="VNW1357" s="84">
        <f>VNT1357-VNU1357</f>
        <v>1000000</v>
      </c>
      <c r="VNX1357" s="84">
        <v>2000000</v>
      </c>
      <c r="VNY1357" s="84">
        <v>0</v>
      </c>
      <c r="VNZ1357" s="84">
        <f>VNY1357/VNX1357</f>
        <v>0</v>
      </c>
      <c r="VOA1357" s="84">
        <f>VNX1357-VNY1357</f>
        <v>2000000</v>
      </c>
      <c r="VOB1357" s="84">
        <f>VNX1357+VNT1357</f>
        <v>3000000</v>
      </c>
      <c r="VOG1357" s="84" t="s">
        <v>5404</v>
      </c>
      <c r="VOH1357" s="84">
        <v>454</v>
      </c>
      <c r="VOI1357" s="84" t="s">
        <v>3803</v>
      </c>
      <c r="VOJ1357" s="84">
        <v>1000000</v>
      </c>
      <c r="VOL1357" s="84">
        <f>VOK1357/VOJ1357</f>
        <v>0</v>
      </c>
      <c r="VOM1357" s="84">
        <f>VOJ1357-VOK1357</f>
        <v>1000000</v>
      </c>
      <c r="VON1357" s="84">
        <v>2000000</v>
      </c>
      <c r="VOO1357" s="84">
        <v>0</v>
      </c>
      <c r="VOP1357" s="84">
        <f>VOO1357/VON1357</f>
        <v>0</v>
      </c>
      <c r="VOQ1357" s="84">
        <f>VON1357-VOO1357</f>
        <v>2000000</v>
      </c>
      <c r="VOR1357" s="84">
        <f>VON1357+VOJ1357</f>
        <v>3000000</v>
      </c>
      <c r="VOW1357" s="84" t="s">
        <v>5404</v>
      </c>
      <c r="VOX1357" s="84">
        <v>454</v>
      </c>
      <c r="VOY1357" s="84" t="s">
        <v>3803</v>
      </c>
      <c r="VOZ1357" s="84">
        <v>1000000</v>
      </c>
      <c r="VPB1357" s="84">
        <f>VPA1357/VOZ1357</f>
        <v>0</v>
      </c>
      <c r="VPC1357" s="84">
        <f>VOZ1357-VPA1357</f>
        <v>1000000</v>
      </c>
      <c r="VPD1357" s="84">
        <v>2000000</v>
      </c>
      <c r="VPE1357" s="84">
        <v>0</v>
      </c>
      <c r="VPF1357" s="84">
        <f>VPE1357/VPD1357</f>
        <v>0</v>
      </c>
      <c r="VPG1357" s="84">
        <f>VPD1357-VPE1357</f>
        <v>2000000</v>
      </c>
      <c r="VPH1357" s="84">
        <f>VPD1357+VOZ1357</f>
        <v>3000000</v>
      </c>
      <c r="VPM1357" s="84" t="s">
        <v>5404</v>
      </c>
      <c r="VPN1357" s="84">
        <v>454</v>
      </c>
      <c r="VPO1357" s="84" t="s">
        <v>3803</v>
      </c>
      <c r="VPP1357" s="84">
        <v>1000000</v>
      </c>
      <c r="VPR1357" s="84">
        <f>VPQ1357/VPP1357</f>
        <v>0</v>
      </c>
      <c r="VPS1357" s="84">
        <f>VPP1357-VPQ1357</f>
        <v>1000000</v>
      </c>
      <c r="VPT1357" s="84">
        <v>2000000</v>
      </c>
      <c r="VPU1357" s="84">
        <v>0</v>
      </c>
      <c r="VPV1357" s="84">
        <f>VPU1357/VPT1357</f>
        <v>0</v>
      </c>
      <c r="VPW1357" s="84">
        <f>VPT1357-VPU1357</f>
        <v>2000000</v>
      </c>
      <c r="VPX1357" s="84">
        <f>VPT1357+VPP1357</f>
        <v>3000000</v>
      </c>
      <c r="VQC1357" s="84" t="s">
        <v>5404</v>
      </c>
      <c r="VQD1357" s="84">
        <v>454</v>
      </c>
      <c r="VQE1357" s="84" t="s">
        <v>3803</v>
      </c>
      <c r="VQF1357" s="84">
        <v>1000000</v>
      </c>
      <c r="VQH1357" s="84">
        <f>VQG1357/VQF1357</f>
        <v>0</v>
      </c>
      <c r="VQI1357" s="84">
        <f>VQF1357-VQG1357</f>
        <v>1000000</v>
      </c>
      <c r="VQJ1357" s="84">
        <v>2000000</v>
      </c>
      <c r="VQK1357" s="84">
        <v>0</v>
      </c>
      <c r="VQL1357" s="84">
        <f>VQK1357/VQJ1357</f>
        <v>0</v>
      </c>
      <c r="VQM1357" s="84">
        <f>VQJ1357-VQK1357</f>
        <v>2000000</v>
      </c>
      <c r="VQN1357" s="84">
        <f>VQJ1357+VQF1357</f>
        <v>3000000</v>
      </c>
      <c r="VQS1357" s="84" t="s">
        <v>5404</v>
      </c>
      <c r="VQT1357" s="84">
        <v>454</v>
      </c>
      <c r="VQU1357" s="84" t="s">
        <v>3803</v>
      </c>
      <c r="VQV1357" s="84">
        <v>1000000</v>
      </c>
      <c r="VQX1357" s="84">
        <f>VQW1357/VQV1357</f>
        <v>0</v>
      </c>
      <c r="VQY1357" s="84">
        <f>VQV1357-VQW1357</f>
        <v>1000000</v>
      </c>
      <c r="VQZ1357" s="84">
        <v>2000000</v>
      </c>
      <c r="VRA1357" s="84">
        <v>0</v>
      </c>
      <c r="VRB1357" s="84">
        <f>VRA1357/VQZ1357</f>
        <v>0</v>
      </c>
      <c r="VRC1357" s="84">
        <f>VQZ1357-VRA1357</f>
        <v>2000000</v>
      </c>
      <c r="VRD1357" s="84">
        <f>VQZ1357+VQV1357</f>
        <v>3000000</v>
      </c>
      <c r="VRI1357" s="84" t="s">
        <v>5404</v>
      </c>
      <c r="VRJ1357" s="84">
        <v>454</v>
      </c>
      <c r="VRK1357" s="84" t="s">
        <v>3803</v>
      </c>
      <c r="VRL1357" s="84">
        <v>1000000</v>
      </c>
      <c r="VRN1357" s="84">
        <f>VRM1357/VRL1357</f>
        <v>0</v>
      </c>
      <c r="VRO1357" s="84">
        <f>VRL1357-VRM1357</f>
        <v>1000000</v>
      </c>
      <c r="VRP1357" s="84">
        <v>2000000</v>
      </c>
      <c r="VRQ1357" s="84">
        <v>0</v>
      </c>
      <c r="VRR1357" s="84">
        <f>VRQ1357/VRP1357</f>
        <v>0</v>
      </c>
      <c r="VRS1357" s="84">
        <f>VRP1357-VRQ1357</f>
        <v>2000000</v>
      </c>
      <c r="VRT1357" s="84">
        <f>VRP1357+VRL1357</f>
        <v>3000000</v>
      </c>
      <c r="VRY1357" s="84" t="s">
        <v>5404</v>
      </c>
      <c r="VRZ1357" s="84">
        <v>454</v>
      </c>
      <c r="VSA1357" s="84" t="s">
        <v>3803</v>
      </c>
      <c r="VSB1357" s="84">
        <v>1000000</v>
      </c>
      <c r="VSD1357" s="84">
        <f>VSC1357/VSB1357</f>
        <v>0</v>
      </c>
      <c r="VSE1357" s="84">
        <f>VSB1357-VSC1357</f>
        <v>1000000</v>
      </c>
      <c r="VSF1357" s="84">
        <v>2000000</v>
      </c>
      <c r="VSG1357" s="84">
        <v>0</v>
      </c>
      <c r="VSH1357" s="84">
        <f>VSG1357/VSF1357</f>
        <v>0</v>
      </c>
      <c r="VSI1357" s="84">
        <f>VSF1357-VSG1357</f>
        <v>2000000</v>
      </c>
      <c r="VSJ1357" s="84">
        <f>VSF1357+VSB1357</f>
        <v>3000000</v>
      </c>
      <c r="VSO1357" s="84" t="s">
        <v>5404</v>
      </c>
      <c r="VSP1357" s="84">
        <v>454</v>
      </c>
      <c r="VSQ1357" s="84" t="s">
        <v>3803</v>
      </c>
      <c r="VSR1357" s="84">
        <v>1000000</v>
      </c>
      <c r="VST1357" s="84">
        <f>VSS1357/VSR1357</f>
        <v>0</v>
      </c>
      <c r="VSU1357" s="84">
        <f>VSR1357-VSS1357</f>
        <v>1000000</v>
      </c>
      <c r="VSV1357" s="84">
        <v>2000000</v>
      </c>
      <c r="VSW1357" s="84">
        <v>0</v>
      </c>
      <c r="VSX1357" s="84">
        <f>VSW1357/VSV1357</f>
        <v>0</v>
      </c>
      <c r="VSY1357" s="84">
        <f>VSV1357-VSW1357</f>
        <v>2000000</v>
      </c>
      <c r="VSZ1357" s="84">
        <f>VSV1357+VSR1357</f>
        <v>3000000</v>
      </c>
      <c r="VTE1357" s="84" t="s">
        <v>5404</v>
      </c>
      <c r="VTF1357" s="84">
        <v>454</v>
      </c>
      <c r="VTG1357" s="84" t="s">
        <v>3803</v>
      </c>
      <c r="VTH1357" s="84">
        <v>1000000</v>
      </c>
      <c r="VTJ1357" s="84">
        <f>VTI1357/VTH1357</f>
        <v>0</v>
      </c>
      <c r="VTK1357" s="84">
        <f>VTH1357-VTI1357</f>
        <v>1000000</v>
      </c>
      <c r="VTL1357" s="84">
        <v>2000000</v>
      </c>
      <c r="VTM1357" s="84">
        <v>0</v>
      </c>
      <c r="VTN1357" s="84">
        <f>VTM1357/VTL1357</f>
        <v>0</v>
      </c>
      <c r="VTO1357" s="84">
        <f>VTL1357-VTM1357</f>
        <v>2000000</v>
      </c>
      <c r="VTP1357" s="84">
        <f>VTL1357+VTH1357</f>
        <v>3000000</v>
      </c>
      <c r="VTU1357" s="84" t="s">
        <v>5404</v>
      </c>
      <c r="VTV1357" s="84">
        <v>454</v>
      </c>
      <c r="VTW1357" s="84" t="s">
        <v>3803</v>
      </c>
      <c r="VTX1357" s="84">
        <v>1000000</v>
      </c>
      <c r="VTZ1357" s="84">
        <f>VTY1357/VTX1357</f>
        <v>0</v>
      </c>
      <c r="VUA1357" s="84">
        <f>VTX1357-VTY1357</f>
        <v>1000000</v>
      </c>
      <c r="VUB1357" s="84">
        <v>2000000</v>
      </c>
      <c r="VUC1357" s="84">
        <v>0</v>
      </c>
      <c r="VUD1357" s="84">
        <f>VUC1357/VUB1357</f>
        <v>0</v>
      </c>
      <c r="VUE1357" s="84">
        <f>VUB1357-VUC1357</f>
        <v>2000000</v>
      </c>
      <c r="VUF1357" s="84">
        <f>VUB1357+VTX1357</f>
        <v>3000000</v>
      </c>
      <c r="VUK1357" s="84" t="s">
        <v>5404</v>
      </c>
      <c r="VUL1357" s="84">
        <v>454</v>
      </c>
      <c r="VUM1357" s="84" t="s">
        <v>3803</v>
      </c>
      <c r="VUN1357" s="84">
        <v>1000000</v>
      </c>
      <c r="VUP1357" s="84">
        <f>VUO1357/VUN1357</f>
        <v>0</v>
      </c>
      <c r="VUQ1357" s="84">
        <f>VUN1357-VUO1357</f>
        <v>1000000</v>
      </c>
      <c r="VUR1357" s="84">
        <v>2000000</v>
      </c>
      <c r="VUS1357" s="84">
        <v>0</v>
      </c>
      <c r="VUT1357" s="84">
        <f>VUS1357/VUR1357</f>
        <v>0</v>
      </c>
      <c r="VUU1357" s="84">
        <f>VUR1357-VUS1357</f>
        <v>2000000</v>
      </c>
      <c r="VUV1357" s="84">
        <f>VUR1357+VUN1357</f>
        <v>3000000</v>
      </c>
      <c r="VVA1357" s="84" t="s">
        <v>5404</v>
      </c>
      <c r="VVB1357" s="84">
        <v>454</v>
      </c>
      <c r="VVC1357" s="84" t="s">
        <v>3803</v>
      </c>
      <c r="VVD1357" s="84">
        <v>1000000</v>
      </c>
      <c r="VVF1357" s="84">
        <f>VVE1357/VVD1357</f>
        <v>0</v>
      </c>
      <c r="VVG1357" s="84">
        <f>VVD1357-VVE1357</f>
        <v>1000000</v>
      </c>
      <c r="VVH1357" s="84">
        <v>2000000</v>
      </c>
      <c r="VVI1357" s="84">
        <v>0</v>
      </c>
      <c r="VVJ1357" s="84">
        <f>VVI1357/VVH1357</f>
        <v>0</v>
      </c>
      <c r="VVK1357" s="84">
        <f>VVH1357-VVI1357</f>
        <v>2000000</v>
      </c>
      <c r="VVL1357" s="84">
        <f>VVH1357+VVD1357</f>
        <v>3000000</v>
      </c>
      <c r="VVQ1357" s="84" t="s">
        <v>5404</v>
      </c>
      <c r="VVR1357" s="84">
        <v>454</v>
      </c>
      <c r="VVS1357" s="84" t="s">
        <v>3803</v>
      </c>
      <c r="VVT1357" s="84">
        <v>1000000</v>
      </c>
      <c r="VVV1357" s="84">
        <f>VVU1357/VVT1357</f>
        <v>0</v>
      </c>
      <c r="VVW1357" s="84">
        <f>VVT1357-VVU1357</f>
        <v>1000000</v>
      </c>
      <c r="VVX1357" s="84">
        <v>2000000</v>
      </c>
      <c r="VVY1357" s="84">
        <v>0</v>
      </c>
      <c r="VVZ1357" s="84">
        <f>VVY1357/VVX1357</f>
        <v>0</v>
      </c>
      <c r="VWA1357" s="84">
        <f>VVX1357-VVY1357</f>
        <v>2000000</v>
      </c>
      <c r="VWB1357" s="84">
        <f>VVX1357+VVT1357</f>
        <v>3000000</v>
      </c>
      <c r="VWG1357" s="84" t="s">
        <v>5404</v>
      </c>
      <c r="VWH1357" s="84">
        <v>454</v>
      </c>
      <c r="VWI1357" s="84" t="s">
        <v>3803</v>
      </c>
      <c r="VWJ1357" s="84">
        <v>1000000</v>
      </c>
      <c r="VWL1357" s="84">
        <f>VWK1357/VWJ1357</f>
        <v>0</v>
      </c>
      <c r="VWM1357" s="84">
        <f>VWJ1357-VWK1357</f>
        <v>1000000</v>
      </c>
      <c r="VWN1357" s="84">
        <v>2000000</v>
      </c>
      <c r="VWO1357" s="84">
        <v>0</v>
      </c>
      <c r="VWP1357" s="84">
        <f>VWO1357/VWN1357</f>
        <v>0</v>
      </c>
      <c r="VWQ1357" s="84">
        <f>VWN1357-VWO1357</f>
        <v>2000000</v>
      </c>
      <c r="VWR1357" s="84">
        <f>VWN1357+VWJ1357</f>
        <v>3000000</v>
      </c>
      <c r="VWW1357" s="84" t="s">
        <v>5404</v>
      </c>
      <c r="VWX1357" s="84">
        <v>454</v>
      </c>
      <c r="VWY1357" s="84" t="s">
        <v>3803</v>
      </c>
      <c r="VWZ1357" s="84">
        <v>1000000</v>
      </c>
      <c r="VXB1357" s="84">
        <f>VXA1357/VWZ1357</f>
        <v>0</v>
      </c>
      <c r="VXC1357" s="84">
        <f>VWZ1357-VXA1357</f>
        <v>1000000</v>
      </c>
      <c r="VXD1357" s="84">
        <v>2000000</v>
      </c>
      <c r="VXE1357" s="84">
        <v>0</v>
      </c>
      <c r="VXF1357" s="84">
        <f>VXE1357/VXD1357</f>
        <v>0</v>
      </c>
      <c r="VXG1357" s="84">
        <f>VXD1357-VXE1357</f>
        <v>2000000</v>
      </c>
      <c r="VXH1357" s="84">
        <f>VXD1357+VWZ1357</f>
        <v>3000000</v>
      </c>
      <c r="VXM1357" s="84" t="s">
        <v>5404</v>
      </c>
      <c r="VXN1357" s="84">
        <v>454</v>
      </c>
      <c r="VXO1357" s="84" t="s">
        <v>3803</v>
      </c>
      <c r="VXP1357" s="84">
        <v>1000000</v>
      </c>
      <c r="VXR1357" s="84">
        <f>VXQ1357/VXP1357</f>
        <v>0</v>
      </c>
      <c r="VXS1357" s="84">
        <f>VXP1357-VXQ1357</f>
        <v>1000000</v>
      </c>
      <c r="VXT1357" s="84">
        <v>2000000</v>
      </c>
      <c r="VXU1357" s="84">
        <v>0</v>
      </c>
      <c r="VXV1357" s="84">
        <f>VXU1357/VXT1357</f>
        <v>0</v>
      </c>
      <c r="VXW1357" s="84">
        <f>VXT1357-VXU1357</f>
        <v>2000000</v>
      </c>
      <c r="VXX1357" s="84">
        <f>VXT1357+VXP1357</f>
        <v>3000000</v>
      </c>
      <c r="VYC1357" s="84" t="s">
        <v>5404</v>
      </c>
      <c r="VYD1357" s="84">
        <v>454</v>
      </c>
      <c r="VYE1357" s="84" t="s">
        <v>3803</v>
      </c>
      <c r="VYF1357" s="84">
        <v>1000000</v>
      </c>
      <c r="VYH1357" s="84">
        <f>VYG1357/VYF1357</f>
        <v>0</v>
      </c>
      <c r="VYI1357" s="84">
        <f>VYF1357-VYG1357</f>
        <v>1000000</v>
      </c>
      <c r="VYJ1357" s="84">
        <v>2000000</v>
      </c>
      <c r="VYK1357" s="84">
        <v>0</v>
      </c>
      <c r="VYL1357" s="84">
        <f>VYK1357/VYJ1357</f>
        <v>0</v>
      </c>
      <c r="VYM1357" s="84">
        <f>VYJ1357-VYK1357</f>
        <v>2000000</v>
      </c>
      <c r="VYN1357" s="84">
        <f>VYJ1357+VYF1357</f>
        <v>3000000</v>
      </c>
      <c r="VYS1357" s="84" t="s">
        <v>5404</v>
      </c>
      <c r="VYT1357" s="84">
        <v>454</v>
      </c>
      <c r="VYU1357" s="84" t="s">
        <v>3803</v>
      </c>
      <c r="VYV1357" s="84">
        <v>1000000</v>
      </c>
      <c r="VYX1357" s="84">
        <f>VYW1357/VYV1357</f>
        <v>0</v>
      </c>
      <c r="VYY1357" s="84">
        <f>VYV1357-VYW1357</f>
        <v>1000000</v>
      </c>
      <c r="VYZ1357" s="84">
        <v>2000000</v>
      </c>
      <c r="VZA1357" s="84">
        <v>0</v>
      </c>
      <c r="VZB1357" s="84">
        <f>VZA1357/VYZ1357</f>
        <v>0</v>
      </c>
      <c r="VZC1357" s="84">
        <f>VYZ1357-VZA1357</f>
        <v>2000000</v>
      </c>
      <c r="VZD1357" s="84">
        <f>VYZ1357+VYV1357</f>
        <v>3000000</v>
      </c>
      <c r="VZI1357" s="84" t="s">
        <v>5404</v>
      </c>
      <c r="VZJ1357" s="84">
        <v>454</v>
      </c>
      <c r="VZK1357" s="84" t="s">
        <v>3803</v>
      </c>
      <c r="VZL1357" s="84">
        <v>1000000</v>
      </c>
      <c r="VZN1357" s="84">
        <f>VZM1357/VZL1357</f>
        <v>0</v>
      </c>
      <c r="VZO1357" s="84">
        <f>VZL1357-VZM1357</f>
        <v>1000000</v>
      </c>
      <c r="VZP1357" s="84">
        <v>2000000</v>
      </c>
      <c r="VZQ1357" s="84">
        <v>0</v>
      </c>
      <c r="VZR1357" s="84">
        <f>VZQ1357/VZP1357</f>
        <v>0</v>
      </c>
      <c r="VZS1357" s="84">
        <f>VZP1357-VZQ1357</f>
        <v>2000000</v>
      </c>
      <c r="VZT1357" s="84">
        <f>VZP1357+VZL1357</f>
        <v>3000000</v>
      </c>
      <c r="VZY1357" s="84" t="s">
        <v>5404</v>
      </c>
      <c r="VZZ1357" s="84">
        <v>454</v>
      </c>
      <c r="WAA1357" s="84" t="s">
        <v>3803</v>
      </c>
      <c r="WAB1357" s="84">
        <v>1000000</v>
      </c>
      <c r="WAD1357" s="84">
        <f>WAC1357/WAB1357</f>
        <v>0</v>
      </c>
      <c r="WAE1357" s="84">
        <f>WAB1357-WAC1357</f>
        <v>1000000</v>
      </c>
      <c r="WAF1357" s="84">
        <v>2000000</v>
      </c>
      <c r="WAG1357" s="84">
        <v>0</v>
      </c>
      <c r="WAH1357" s="84">
        <f>WAG1357/WAF1357</f>
        <v>0</v>
      </c>
      <c r="WAI1357" s="84">
        <f>WAF1357-WAG1357</f>
        <v>2000000</v>
      </c>
      <c r="WAJ1357" s="84">
        <f>WAF1357+WAB1357</f>
        <v>3000000</v>
      </c>
      <c r="WAO1357" s="84" t="s">
        <v>5404</v>
      </c>
      <c r="WAP1357" s="84">
        <v>454</v>
      </c>
      <c r="WAQ1357" s="84" t="s">
        <v>3803</v>
      </c>
      <c r="WAR1357" s="84">
        <v>1000000</v>
      </c>
      <c r="WAT1357" s="84">
        <f>WAS1357/WAR1357</f>
        <v>0</v>
      </c>
      <c r="WAU1357" s="84">
        <f>WAR1357-WAS1357</f>
        <v>1000000</v>
      </c>
      <c r="WAV1357" s="84">
        <v>2000000</v>
      </c>
      <c r="WAW1357" s="84">
        <v>0</v>
      </c>
      <c r="WAX1357" s="84">
        <f>WAW1357/WAV1357</f>
        <v>0</v>
      </c>
      <c r="WAY1357" s="84">
        <f>WAV1357-WAW1357</f>
        <v>2000000</v>
      </c>
      <c r="WAZ1357" s="84">
        <f>WAV1357+WAR1357</f>
        <v>3000000</v>
      </c>
      <c r="WBE1357" s="84" t="s">
        <v>5404</v>
      </c>
      <c r="WBF1357" s="84">
        <v>454</v>
      </c>
      <c r="WBG1357" s="84" t="s">
        <v>3803</v>
      </c>
      <c r="WBH1357" s="84">
        <v>1000000</v>
      </c>
      <c r="WBJ1357" s="84">
        <f>WBI1357/WBH1357</f>
        <v>0</v>
      </c>
      <c r="WBK1357" s="84">
        <f>WBH1357-WBI1357</f>
        <v>1000000</v>
      </c>
      <c r="WBL1357" s="84">
        <v>2000000</v>
      </c>
      <c r="WBM1357" s="84">
        <v>0</v>
      </c>
      <c r="WBN1357" s="84">
        <f>WBM1357/WBL1357</f>
        <v>0</v>
      </c>
      <c r="WBO1357" s="84">
        <f>WBL1357-WBM1357</f>
        <v>2000000</v>
      </c>
      <c r="WBP1357" s="84">
        <f>WBL1357+WBH1357</f>
        <v>3000000</v>
      </c>
      <c r="WBU1357" s="84" t="s">
        <v>5404</v>
      </c>
      <c r="WBV1357" s="84">
        <v>454</v>
      </c>
      <c r="WBW1357" s="84" t="s">
        <v>3803</v>
      </c>
      <c r="WBX1357" s="84">
        <v>1000000</v>
      </c>
      <c r="WBZ1357" s="84">
        <f>WBY1357/WBX1357</f>
        <v>0</v>
      </c>
      <c r="WCA1357" s="84">
        <f>WBX1357-WBY1357</f>
        <v>1000000</v>
      </c>
      <c r="WCB1357" s="84">
        <v>2000000</v>
      </c>
      <c r="WCC1357" s="84">
        <v>0</v>
      </c>
      <c r="WCD1357" s="84">
        <f>WCC1357/WCB1357</f>
        <v>0</v>
      </c>
      <c r="WCE1357" s="84">
        <f>WCB1357-WCC1357</f>
        <v>2000000</v>
      </c>
      <c r="WCF1357" s="84">
        <f>WCB1357+WBX1357</f>
        <v>3000000</v>
      </c>
      <c r="WCK1357" s="84" t="s">
        <v>5404</v>
      </c>
      <c r="WCL1357" s="84">
        <v>454</v>
      </c>
      <c r="WCM1357" s="84" t="s">
        <v>3803</v>
      </c>
      <c r="WCN1357" s="84">
        <v>1000000</v>
      </c>
      <c r="WCP1357" s="84">
        <f>WCO1357/WCN1357</f>
        <v>0</v>
      </c>
      <c r="WCQ1357" s="84">
        <f>WCN1357-WCO1357</f>
        <v>1000000</v>
      </c>
      <c r="WCR1357" s="84">
        <v>2000000</v>
      </c>
      <c r="WCS1357" s="84">
        <v>0</v>
      </c>
      <c r="WCT1357" s="84">
        <f>WCS1357/WCR1357</f>
        <v>0</v>
      </c>
      <c r="WCU1357" s="84">
        <f>WCR1357-WCS1357</f>
        <v>2000000</v>
      </c>
      <c r="WCV1357" s="84">
        <f>WCR1357+WCN1357</f>
        <v>3000000</v>
      </c>
      <c r="WDA1357" s="84" t="s">
        <v>5404</v>
      </c>
      <c r="WDB1357" s="84">
        <v>454</v>
      </c>
      <c r="WDC1357" s="84" t="s">
        <v>3803</v>
      </c>
      <c r="WDD1357" s="84">
        <v>1000000</v>
      </c>
      <c r="WDF1357" s="84">
        <f>WDE1357/WDD1357</f>
        <v>0</v>
      </c>
      <c r="WDG1357" s="84">
        <f>WDD1357-WDE1357</f>
        <v>1000000</v>
      </c>
      <c r="WDH1357" s="84">
        <v>2000000</v>
      </c>
      <c r="WDI1357" s="84">
        <v>0</v>
      </c>
      <c r="WDJ1357" s="84">
        <f>WDI1357/WDH1357</f>
        <v>0</v>
      </c>
      <c r="WDK1357" s="84">
        <f>WDH1357-WDI1357</f>
        <v>2000000</v>
      </c>
      <c r="WDL1357" s="84">
        <f>WDH1357+WDD1357</f>
        <v>3000000</v>
      </c>
      <c r="WDQ1357" s="84" t="s">
        <v>5404</v>
      </c>
      <c r="WDR1357" s="84">
        <v>454</v>
      </c>
      <c r="WDS1357" s="84" t="s">
        <v>3803</v>
      </c>
      <c r="WDT1357" s="84">
        <v>1000000</v>
      </c>
      <c r="WDV1357" s="84">
        <f>WDU1357/WDT1357</f>
        <v>0</v>
      </c>
      <c r="WDW1357" s="84">
        <f>WDT1357-WDU1357</f>
        <v>1000000</v>
      </c>
      <c r="WDX1357" s="84">
        <v>2000000</v>
      </c>
      <c r="WDY1357" s="84">
        <v>0</v>
      </c>
      <c r="WDZ1357" s="84">
        <f>WDY1357/WDX1357</f>
        <v>0</v>
      </c>
      <c r="WEA1357" s="84">
        <f>WDX1357-WDY1357</f>
        <v>2000000</v>
      </c>
      <c r="WEB1357" s="84">
        <f>WDX1357+WDT1357</f>
        <v>3000000</v>
      </c>
      <c r="WEG1357" s="84" t="s">
        <v>5404</v>
      </c>
      <c r="WEH1357" s="84">
        <v>454</v>
      </c>
      <c r="WEI1357" s="84" t="s">
        <v>3803</v>
      </c>
      <c r="WEJ1357" s="84">
        <v>1000000</v>
      </c>
      <c r="WEL1357" s="84">
        <f>WEK1357/WEJ1357</f>
        <v>0</v>
      </c>
      <c r="WEM1357" s="84">
        <f>WEJ1357-WEK1357</f>
        <v>1000000</v>
      </c>
      <c r="WEN1357" s="84">
        <v>2000000</v>
      </c>
      <c r="WEO1357" s="84">
        <v>0</v>
      </c>
      <c r="WEP1357" s="84">
        <f>WEO1357/WEN1357</f>
        <v>0</v>
      </c>
      <c r="WEQ1357" s="84">
        <f>WEN1357-WEO1357</f>
        <v>2000000</v>
      </c>
      <c r="WER1357" s="84">
        <f>WEN1357+WEJ1357</f>
        <v>3000000</v>
      </c>
      <c r="WEW1357" s="84" t="s">
        <v>5404</v>
      </c>
      <c r="WEX1357" s="84">
        <v>454</v>
      </c>
      <c r="WEY1357" s="84" t="s">
        <v>3803</v>
      </c>
      <c r="WEZ1357" s="84">
        <v>1000000</v>
      </c>
      <c r="WFB1357" s="84">
        <f>WFA1357/WEZ1357</f>
        <v>0</v>
      </c>
      <c r="WFC1357" s="84">
        <f>WEZ1357-WFA1357</f>
        <v>1000000</v>
      </c>
      <c r="WFD1357" s="84">
        <v>2000000</v>
      </c>
      <c r="WFE1357" s="84">
        <v>0</v>
      </c>
      <c r="WFF1357" s="84">
        <f>WFE1357/WFD1357</f>
        <v>0</v>
      </c>
      <c r="WFG1357" s="84">
        <f>WFD1357-WFE1357</f>
        <v>2000000</v>
      </c>
      <c r="WFH1357" s="84">
        <f>WFD1357+WEZ1357</f>
        <v>3000000</v>
      </c>
      <c r="WFM1357" s="84" t="s">
        <v>5404</v>
      </c>
      <c r="WFN1357" s="84">
        <v>454</v>
      </c>
      <c r="WFO1357" s="84" t="s">
        <v>3803</v>
      </c>
      <c r="WFP1357" s="84">
        <v>1000000</v>
      </c>
      <c r="WFR1357" s="84">
        <f>WFQ1357/WFP1357</f>
        <v>0</v>
      </c>
      <c r="WFS1357" s="84">
        <f>WFP1357-WFQ1357</f>
        <v>1000000</v>
      </c>
      <c r="WFT1357" s="84">
        <v>2000000</v>
      </c>
      <c r="WFU1357" s="84">
        <v>0</v>
      </c>
      <c r="WFV1357" s="84">
        <f>WFU1357/WFT1357</f>
        <v>0</v>
      </c>
      <c r="WFW1357" s="84">
        <f>WFT1357-WFU1357</f>
        <v>2000000</v>
      </c>
      <c r="WFX1357" s="84">
        <f>WFT1357+WFP1357</f>
        <v>3000000</v>
      </c>
      <c r="WGC1357" s="84" t="s">
        <v>5404</v>
      </c>
      <c r="WGD1357" s="84">
        <v>454</v>
      </c>
      <c r="WGE1357" s="84" t="s">
        <v>3803</v>
      </c>
      <c r="WGF1357" s="84">
        <v>1000000</v>
      </c>
      <c r="WGH1357" s="84">
        <f>WGG1357/WGF1357</f>
        <v>0</v>
      </c>
      <c r="WGI1357" s="84">
        <f>WGF1357-WGG1357</f>
        <v>1000000</v>
      </c>
      <c r="WGJ1357" s="84">
        <v>2000000</v>
      </c>
      <c r="WGK1357" s="84">
        <v>0</v>
      </c>
      <c r="WGL1357" s="84">
        <f>WGK1357/WGJ1357</f>
        <v>0</v>
      </c>
      <c r="WGM1357" s="84">
        <f>WGJ1357-WGK1357</f>
        <v>2000000</v>
      </c>
      <c r="WGN1357" s="84">
        <f>WGJ1357+WGF1357</f>
        <v>3000000</v>
      </c>
      <c r="WGS1357" s="84" t="s">
        <v>5404</v>
      </c>
      <c r="WGT1357" s="84">
        <v>454</v>
      </c>
      <c r="WGU1357" s="84" t="s">
        <v>3803</v>
      </c>
      <c r="WGV1357" s="84">
        <v>1000000</v>
      </c>
      <c r="WGX1357" s="84">
        <f>WGW1357/WGV1357</f>
        <v>0</v>
      </c>
      <c r="WGY1357" s="84">
        <f>WGV1357-WGW1357</f>
        <v>1000000</v>
      </c>
      <c r="WGZ1357" s="84">
        <v>2000000</v>
      </c>
      <c r="WHA1357" s="84">
        <v>0</v>
      </c>
      <c r="WHB1357" s="84">
        <f>WHA1357/WGZ1357</f>
        <v>0</v>
      </c>
      <c r="WHC1357" s="84">
        <f>WGZ1357-WHA1357</f>
        <v>2000000</v>
      </c>
      <c r="WHD1357" s="84">
        <f>WGZ1357+WGV1357</f>
        <v>3000000</v>
      </c>
      <c r="WHI1357" s="84" t="s">
        <v>5404</v>
      </c>
      <c r="WHJ1357" s="84">
        <v>454</v>
      </c>
      <c r="WHK1357" s="84" t="s">
        <v>3803</v>
      </c>
      <c r="WHL1357" s="84">
        <v>1000000</v>
      </c>
      <c r="WHN1357" s="84">
        <f>WHM1357/WHL1357</f>
        <v>0</v>
      </c>
      <c r="WHO1357" s="84">
        <f>WHL1357-WHM1357</f>
        <v>1000000</v>
      </c>
      <c r="WHP1357" s="84">
        <v>2000000</v>
      </c>
      <c r="WHQ1357" s="84">
        <v>0</v>
      </c>
      <c r="WHR1357" s="84">
        <f>WHQ1357/WHP1357</f>
        <v>0</v>
      </c>
      <c r="WHS1357" s="84">
        <f>WHP1357-WHQ1357</f>
        <v>2000000</v>
      </c>
      <c r="WHT1357" s="84">
        <f>WHP1357+WHL1357</f>
        <v>3000000</v>
      </c>
      <c r="WHY1357" s="84" t="s">
        <v>5404</v>
      </c>
      <c r="WHZ1357" s="84">
        <v>454</v>
      </c>
      <c r="WIA1357" s="84" t="s">
        <v>3803</v>
      </c>
      <c r="WIB1357" s="84">
        <v>1000000</v>
      </c>
      <c r="WID1357" s="84">
        <f>WIC1357/WIB1357</f>
        <v>0</v>
      </c>
      <c r="WIE1357" s="84">
        <f>WIB1357-WIC1357</f>
        <v>1000000</v>
      </c>
      <c r="WIF1357" s="84">
        <v>2000000</v>
      </c>
      <c r="WIG1357" s="84">
        <v>0</v>
      </c>
      <c r="WIH1357" s="84">
        <f>WIG1357/WIF1357</f>
        <v>0</v>
      </c>
      <c r="WII1357" s="84">
        <f>WIF1357-WIG1357</f>
        <v>2000000</v>
      </c>
      <c r="WIJ1357" s="84">
        <f>WIF1357+WIB1357</f>
        <v>3000000</v>
      </c>
      <c r="WIO1357" s="84" t="s">
        <v>5404</v>
      </c>
      <c r="WIP1357" s="84">
        <v>454</v>
      </c>
      <c r="WIQ1357" s="84" t="s">
        <v>3803</v>
      </c>
      <c r="WIR1357" s="84">
        <v>1000000</v>
      </c>
      <c r="WIT1357" s="84">
        <f>WIS1357/WIR1357</f>
        <v>0</v>
      </c>
      <c r="WIU1357" s="84">
        <f>WIR1357-WIS1357</f>
        <v>1000000</v>
      </c>
      <c r="WIV1357" s="84">
        <v>2000000</v>
      </c>
      <c r="WIW1357" s="84">
        <v>0</v>
      </c>
      <c r="WIX1357" s="84">
        <f>WIW1357/WIV1357</f>
        <v>0</v>
      </c>
      <c r="WIY1357" s="84">
        <f>WIV1357-WIW1357</f>
        <v>2000000</v>
      </c>
      <c r="WIZ1357" s="84">
        <f>WIV1357+WIR1357</f>
        <v>3000000</v>
      </c>
      <c r="WJE1357" s="84" t="s">
        <v>5404</v>
      </c>
      <c r="WJF1357" s="84">
        <v>454</v>
      </c>
      <c r="WJG1357" s="84" t="s">
        <v>3803</v>
      </c>
      <c r="WJH1357" s="84">
        <v>1000000</v>
      </c>
      <c r="WJJ1357" s="84">
        <f>WJI1357/WJH1357</f>
        <v>0</v>
      </c>
      <c r="WJK1357" s="84">
        <f>WJH1357-WJI1357</f>
        <v>1000000</v>
      </c>
      <c r="WJL1357" s="84">
        <v>2000000</v>
      </c>
      <c r="WJM1357" s="84">
        <v>0</v>
      </c>
      <c r="WJN1357" s="84">
        <f>WJM1357/WJL1357</f>
        <v>0</v>
      </c>
      <c r="WJO1357" s="84">
        <f>WJL1357-WJM1357</f>
        <v>2000000</v>
      </c>
      <c r="WJP1357" s="84">
        <f>WJL1357+WJH1357</f>
        <v>3000000</v>
      </c>
      <c r="WJU1357" s="84" t="s">
        <v>5404</v>
      </c>
      <c r="WJV1357" s="84">
        <v>454</v>
      </c>
      <c r="WJW1357" s="84" t="s">
        <v>3803</v>
      </c>
      <c r="WJX1357" s="84">
        <v>1000000</v>
      </c>
      <c r="WJZ1357" s="84">
        <f>WJY1357/WJX1357</f>
        <v>0</v>
      </c>
      <c r="WKA1357" s="84">
        <f>WJX1357-WJY1357</f>
        <v>1000000</v>
      </c>
      <c r="WKB1357" s="84">
        <v>2000000</v>
      </c>
      <c r="WKC1357" s="84">
        <v>0</v>
      </c>
      <c r="WKD1357" s="84">
        <f>WKC1357/WKB1357</f>
        <v>0</v>
      </c>
      <c r="WKE1357" s="84">
        <f>WKB1357-WKC1357</f>
        <v>2000000</v>
      </c>
      <c r="WKF1357" s="84">
        <f>WKB1357+WJX1357</f>
        <v>3000000</v>
      </c>
      <c r="WKK1357" s="84" t="s">
        <v>5404</v>
      </c>
      <c r="WKL1357" s="84">
        <v>454</v>
      </c>
      <c r="WKM1357" s="84" t="s">
        <v>3803</v>
      </c>
      <c r="WKN1357" s="84">
        <v>1000000</v>
      </c>
      <c r="WKP1357" s="84">
        <f>WKO1357/WKN1357</f>
        <v>0</v>
      </c>
      <c r="WKQ1357" s="84">
        <f>WKN1357-WKO1357</f>
        <v>1000000</v>
      </c>
      <c r="WKR1357" s="84">
        <v>2000000</v>
      </c>
      <c r="WKS1357" s="84">
        <v>0</v>
      </c>
      <c r="WKT1357" s="84">
        <f>WKS1357/WKR1357</f>
        <v>0</v>
      </c>
      <c r="WKU1357" s="84">
        <f>WKR1357-WKS1357</f>
        <v>2000000</v>
      </c>
      <c r="WKV1357" s="84">
        <f>WKR1357+WKN1357</f>
        <v>3000000</v>
      </c>
      <c r="WLA1357" s="84" t="s">
        <v>5404</v>
      </c>
      <c r="WLB1357" s="84">
        <v>454</v>
      </c>
      <c r="WLC1357" s="84" t="s">
        <v>3803</v>
      </c>
      <c r="WLD1357" s="84">
        <v>1000000</v>
      </c>
      <c r="WLF1357" s="84">
        <f>WLE1357/WLD1357</f>
        <v>0</v>
      </c>
      <c r="WLG1357" s="84">
        <f>WLD1357-WLE1357</f>
        <v>1000000</v>
      </c>
      <c r="WLH1357" s="84">
        <v>2000000</v>
      </c>
      <c r="WLI1357" s="84">
        <v>0</v>
      </c>
      <c r="WLJ1357" s="84">
        <f>WLI1357/WLH1357</f>
        <v>0</v>
      </c>
      <c r="WLK1357" s="84">
        <f>WLH1357-WLI1357</f>
        <v>2000000</v>
      </c>
      <c r="WLL1357" s="84">
        <f>WLH1357+WLD1357</f>
        <v>3000000</v>
      </c>
      <c r="WLQ1357" s="84" t="s">
        <v>5404</v>
      </c>
      <c r="WLR1357" s="84">
        <v>454</v>
      </c>
      <c r="WLS1357" s="84" t="s">
        <v>3803</v>
      </c>
      <c r="WLT1357" s="84">
        <v>1000000</v>
      </c>
      <c r="WLV1357" s="84">
        <f>WLU1357/WLT1357</f>
        <v>0</v>
      </c>
      <c r="WLW1357" s="84">
        <f>WLT1357-WLU1357</f>
        <v>1000000</v>
      </c>
      <c r="WLX1357" s="84">
        <v>2000000</v>
      </c>
      <c r="WLY1357" s="84">
        <v>0</v>
      </c>
      <c r="WLZ1357" s="84">
        <f>WLY1357/WLX1357</f>
        <v>0</v>
      </c>
      <c r="WMA1357" s="84">
        <f>WLX1357-WLY1357</f>
        <v>2000000</v>
      </c>
      <c r="WMB1357" s="84">
        <f>WLX1357+WLT1357</f>
        <v>3000000</v>
      </c>
      <c r="WMG1357" s="84" t="s">
        <v>5404</v>
      </c>
      <c r="WMH1357" s="84">
        <v>454</v>
      </c>
      <c r="WMI1357" s="84" t="s">
        <v>3803</v>
      </c>
      <c r="WMJ1357" s="84">
        <v>1000000</v>
      </c>
      <c r="WML1357" s="84">
        <f>WMK1357/WMJ1357</f>
        <v>0</v>
      </c>
      <c r="WMM1357" s="84">
        <f>WMJ1357-WMK1357</f>
        <v>1000000</v>
      </c>
      <c r="WMN1357" s="84">
        <v>2000000</v>
      </c>
      <c r="WMO1357" s="84">
        <v>0</v>
      </c>
      <c r="WMP1357" s="84">
        <f>WMO1357/WMN1357</f>
        <v>0</v>
      </c>
      <c r="WMQ1357" s="84">
        <f>WMN1357-WMO1357</f>
        <v>2000000</v>
      </c>
      <c r="WMR1357" s="84">
        <f>WMN1357+WMJ1357</f>
        <v>3000000</v>
      </c>
      <c r="WMW1357" s="84" t="s">
        <v>5404</v>
      </c>
      <c r="WMX1357" s="84">
        <v>454</v>
      </c>
      <c r="WMY1357" s="84" t="s">
        <v>3803</v>
      </c>
      <c r="WMZ1357" s="84">
        <v>1000000</v>
      </c>
      <c r="WNB1357" s="84">
        <f>WNA1357/WMZ1357</f>
        <v>0</v>
      </c>
      <c r="WNC1357" s="84">
        <f>WMZ1357-WNA1357</f>
        <v>1000000</v>
      </c>
      <c r="WND1357" s="84">
        <v>2000000</v>
      </c>
      <c r="WNE1357" s="84">
        <v>0</v>
      </c>
      <c r="WNF1357" s="84">
        <f>WNE1357/WND1357</f>
        <v>0</v>
      </c>
      <c r="WNG1357" s="84">
        <f>WND1357-WNE1357</f>
        <v>2000000</v>
      </c>
      <c r="WNH1357" s="84">
        <f>WND1357+WMZ1357</f>
        <v>3000000</v>
      </c>
      <c r="WNM1357" s="84" t="s">
        <v>5404</v>
      </c>
      <c r="WNN1357" s="84">
        <v>454</v>
      </c>
      <c r="WNO1357" s="84" t="s">
        <v>3803</v>
      </c>
      <c r="WNP1357" s="84">
        <v>1000000</v>
      </c>
      <c r="WNR1357" s="84">
        <f>WNQ1357/WNP1357</f>
        <v>0</v>
      </c>
      <c r="WNS1357" s="84">
        <f>WNP1357-WNQ1357</f>
        <v>1000000</v>
      </c>
      <c r="WNT1357" s="84">
        <v>2000000</v>
      </c>
      <c r="WNU1357" s="84">
        <v>0</v>
      </c>
      <c r="WNV1357" s="84">
        <f>WNU1357/WNT1357</f>
        <v>0</v>
      </c>
      <c r="WNW1357" s="84">
        <f>WNT1357-WNU1357</f>
        <v>2000000</v>
      </c>
      <c r="WNX1357" s="84">
        <f>WNT1357+WNP1357</f>
        <v>3000000</v>
      </c>
      <c r="WOC1357" s="84" t="s">
        <v>5404</v>
      </c>
      <c r="WOD1357" s="84">
        <v>454</v>
      </c>
      <c r="WOE1357" s="84" t="s">
        <v>3803</v>
      </c>
      <c r="WOF1357" s="84">
        <v>1000000</v>
      </c>
      <c r="WOH1357" s="84">
        <f>WOG1357/WOF1357</f>
        <v>0</v>
      </c>
      <c r="WOI1357" s="84">
        <f>WOF1357-WOG1357</f>
        <v>1000000</v>
      </c>
      <c r="WOJ1357" s="84">
        <v>2000000</v>
      </c>
      <c r="WOK1357" s="84">
        <v>0</v>
      </c>
      <c r="WOL1357" s="84">
        <f>WOK1357/WOJ1357</f>
        <v>0</v>
      </c>
      <c r="WOM1357" s="84">
        <f>WOJ1357-WOK1357</f>
        <v>2000000</v>
      </c>
      <c r="WON1357" s="84">
        <f>WOJ1357+WOF1357</f>
        <v>3000000</v>
      </c>
      <c r="WOS1357" s="84" t="s">
        <v>5404</v>
      </c>
      <c r="WOT1357" s="84">
        <v>454</v>
      </c>
      <c r="WOU1357" s="84" t="s">
        <v>3803</v>
      </c>
      <c r="WOV1357" s="84">
        <v>1000000</v>
      </c>
      <c r="WOX1357" s="84">
        <f>WOW1357/WOV1357</f>
        <v>0</v>
      </c>
      <c r="WOY1357" s="84">
        <f>WOV1357-WOW1357</f>
        <v>1000000</v>
      </c>
      <c r="WOZ1357" s="84">
        <v>2000000</v>
      </c>
      <c r="WPA1357" s="84">
        <v>0</v>
      </c>
      <c r="WPB1357" s="84">
        <f>WPA1357/WOZ1357</f>
        <v>0</v>
      </c>
      <c r="WPC1357" s="84">
        <f>WOZ1357-WPA1357</f>
        <v>2000000</v>
      </c>
      <c r="WPD1357" s="84">
        <f>WOZ1357+WOV1357</f>
        <v>3000000</v>
      </c>
      <c r="WPI1357" s="84" t="s">
        <v>5404</v>
      </c>
      <c r="WPJ1357" s="84">
        <v>454</v>
      </c>
      <c r="WPK1357" s="84" t="s">
        <v>3803</v>
      </c>
      <c r="WPL1357" s="84">
        <v>1000000</v>
      </c>
      <c r="WPN1357" s="84">
        <f>WPM1357/WPL1357</f>
        <v>0</v>
      </c>
      <c r="WPO1357" s="84">
        <f>WPL1357-WPM1357</f>
        <v>1000000</v>
      </c>
      <c r="WPP1357" s="84">
        <v>2000000</v>
      </c>
      <c r="WPQ1357" s="84">
        <v>0</v>
      </c>
      <c r="WPR1357" s="84">
        <f>WPQ1357/WPP1357</f>
        <v>0</v>
      </c>
      <c r="WPS1357" s="84">
        <f>WPP1357-WPQ1357</f>
        <v>2000000</v>
      </c>
      <c r="WPT1357" s="84">
        <f>WPP1357+WPL1357</f>
        <v>3000000</v>
      </c>
      <c r="WPY1357" s="84" t="s">
        <v>5404</v>
      </c>
      <c r="WPZ1357" s="84">
        <v>454</v>
      </c>
      <c r="WQA1357" s="84" t="s">
        <v>3803</v>
      </c>
      <c r="WQB1357" s="84">
        <v>1000000</v>
      </c>
      <c r="WQD1357" s="84">
        <f>WQC1357/WQB1357</f>
        <v>0</v>
      </c>
      <c r="WQE1357" s="84">
        <f>WQB1357-WQC1357</f>
        <v>1000000</v>
      </c>
      <c r="WQF1357" s="84">
        <v>2000000</v>
      </c>
      <c r="WQG1357" s="84">
        <v>0</v>
      </c>
      <c r="WQH1357" s="84">
        <f>WQG1357/WQF1357</f>
        <v>0</v>
      </c>
      <c r="WQI1357" s="84">
        <f>WQF1357-WQG1357</f>
        <v>2000000</v>
      </c>
      <c r="WQJ1357" s="84">
        <f>WQF1357+WQB1357</f>
        <v>3000000</v>
      </c>
      <c r="WQO1357" s="84" t="s">
        <v>5404</v>
      </c>
      <c r="WQP1357" s="84">
        <v>454</v>
      </c>
      <c r="WQQ1357" s="84" t="s">
        <v>3803</v>
      </c>
      <c r="WQR1357" s="84">
        <v>1000000</v>
      </c>
      <c r="WQT1357" s="84">
        <f>WQS1357/WQR1357</f>
        <v>0</v>
      </c>
      <c r="WQU1357" s="84">
        <f>WQR1357-WQS1357</f>
        <v>1000000</v>
      </c>
      <c r="WQV1357" s="84">
        <v>2000000</v>
      </c>
      <c r="WQW1357" s="84">
        <v>0</v>
      </c>
      <c r="WQX1357" s="84">
        <f>WQW1357/WQV1357</f>
        <v>0</v>
      </c>
      <c r="WQY1357" s="84">
        <f>WQV1357-WQW1357</f>
        <v>2000000</v>
      </c>
      <c r="WQZ1357" s="84">
        <f>WQV1357+WQR1357</f>
        <v>3000000</v>
      </c>
      <c r="WRE1357" s="84" t="s">
        <v>5404</v>
      </c>
      <c r="WRF1357" s="84">
        <v>454</v>
      </c>
      <c r="WRG1357" s="84" t="s">
        <v>3803</v>
      </c>
      <c r="WRH1357" s="84">
        <v>1000000</v>
      </c>
      <c r="WRJ1357" s="84">
        <f>WRI1357/WRH1357</f>
        <v>0</v>
      </c>
      <c r="WRK1357" s="84">
        <f>WRH1357-WRI1357</f>
        <v>1000000</v>
      </c>
      <c r="WRL1357" s="84">
        <v>2000000</v>
      </c>
      <c r="WRM1357" s="84">
        <v>0</v>
      </c>
      <c r="WRN1357" s="84">
        <f>WRM1357/WRL1357</f>
        <v>0</v>
      </c>
      <c r="WRO1357" s="84">
        <f>WRL1357-WRM1357</f>
        <v>2000000</v>
      </c>
      <c r="WRP1357" s="84">
        <f>WRL1357+WRH1357</f>
        <v>3000000</v>
      </c>
      <c r="WRU1357" s="84" t="s">
        <v>5404</v>
      </c>
      <c r="WRV1357" s="84">
        <v>454</v>
      </c>
      <c r="WRW1357" s="84" t="s">
        <v>3803</v>
      </c>
      <c r="WRX1357" s="84">
        <v>1000000</v>
      </c>
      <c r="WRZ1357" s="84">
        <f>WRY1357/WRX1357</f>
        <v>0</v>
      </c>
      <c r="WSA1357" s="84">
        <f>WRX1357-WRY1357</f>
        <v>1000000</v>
      </c>
      <c r="WSB1357" s="84">
        <v>2000000</v>
      </c>
      <c r="WSC1357" s="84">
        <v>0</v>
      </c>
      <c r="WSD1357" s="84">
        <f>WSC1357/WSB1357</f>
        <v>0</v>
      </c>
      <c r="WSE1357" s="84">
        <f>WSB1357-WSC1357</f>
        <v>2000000</v>
      </c>
      <c r="WSF1357" s="84">
        <f>WSB1357+WRX1357</f>
        <v>3000000</v>
      </c>
      <c r="WSK1357" s="84" t="s">
        <v>5404</v>
      </c>
      <c r="WSL1357" s="84">
        <v>454</v>
      </c>
      <c r="WSM1357" s="84" t="s">
        <v>3803</v>
      </c>
      <c r="WSN1357" s="84">
        <v>1000000</v>
      </c>
      <c r="WSP1357" s="84">
        <f>WSO1357/WSN1357</f>
        <v>0</v>
      </c>
      <c r="WSQ1357" s="84">
        <f>WSN1357-WSO1357</f>
        <v>1000000</v>
      </c>
      <c r="WSR1357" s="84">
        <v>2000000</v>
      </c>
      <c r="WSS1357" s="84">
        <v>0</v>
      </c>
      <c r="WST1357" s="84">
        <f>WSS1357/WSR1357</f>
        <v>0</v>
      </c>
      <c r="WSU1357" s="84">
        <f>WSR1357-WSS1357</f>
        <v>2000000</v>
      </c>
      <c r="WSV1357" s="84">
        <f>WSR1357+WSN1357</f>
        <v>3000000</v>
      </c>
      <c r="WTA1357" s="84" t="s">
        <v>5404</v>
      </c>
      <c r="WTB1357" s="84">
        <v>454</v>
      </c>
      <c r="WTC1357" s="84" t="s">
        <v>3803</v>
      </c>
      <c r="WTD1357" s="84">
        <v>1000000</v>
      </c>
      <c r="WTF1357" s="84">
        <f>WTE1357/WTD1357</f>
        <v>0</v>
      </c>
      <c r="WTG1357" s="84">
        <f>WTD1357-WTE1357</f>
        <v>1000000</v>
      </c>
      <c r="WTH1357" s="84">
        <v>2000000</v>
      </c>
      <c r="WTI1357" s="84">
        <v>0</v>
      </c>
      <c r="WTJ1357" s="84">
        <f>WTI1357/WTH1357</f>
        <v>0</v>
      </c>
      <c r="WTK1357" s="84">
        <f>WTH1357-WTI1357</f>
        <v>2000000</v>
      </c>
      <c r="WTL1357" s="84">
        <f>WTH1357+WTD1357</f>
        <v>3000000</v>
      </c>
      <c r="WTQ1357" s="84" t="s">
        <v>5404</v>
      </c>
      <c r="WTR1357" s="84">
        <v>454</v>
      </c>
      <c r="WTS1357" s="84" t="s">
        <v>3803</v>
      </c>
      <c r="WTT1357" s="84">
        <v>1000000</v>
      </c>
      <c r="WTV1357" s="84">
        <f>WTU1357/WTT1357</f>
        <v>0</v>
      </c>
      <c r="WTW1357" s="84">
        <f>WTT1357-WTU1357</f>
        <v>1000000</v>
      </c>
      <c r="WTX1357" s="84">
        <v>2000000</v>
      </c>
      <c r="WTY1357" s="84">
        <v>0</v>
      </c>
      <c r="WTZ1357" s="84">
        <f>WTY1357/WTX1357</f>
        <v>0</v>
      </c>
      <c r="WUA1357" s="84">
        <f>WTX1357-WTY1357</f>
        <v>2000000</v>
      </c>
      <c r="WUB1357" s="84">
        <f>WTX1357+WTT1357</f>
        <v>3000000</v>
      </c>
      <c r="WUG1357" s="84" t="s">
        <v>5404</v>
      </c>
      <c r="WUH1357" s="84">
        <v>454</v>
      </c>
      <c r="WUI1357" s="84" t="s">
        <v>3803</v>
      </c>
      <c r="WUJ1357" s="84">
        <v>1000000</v>
      </c>
      <c r="WUL1357" s="84">
        <f>WUK1357/WUJ1357</f>
        <v>0</v>
      </c>
      <c r="WUM1357" s="84">
        <f>WUJ1357-WUK1357</f>
        <v>1000000</v>
      </c>
      <c r="WUN1357" s="84">
        <v>2000000</v>
      </c>
      <c r="WUO1357" s="84">
        <v>0</v>
      </c>
      <c r="WUP1357" s="84">
        <f>WUO1357/WUN1357</f>
        <v>0</v>
      </c>
      <c r="WUQ1357" s="84">
        <f>WUN1357-WUO1357</f>
        <v>2000000</v>
      </c>
      <c r="WUR1357" s="84">
        <f>WUN1357+WUJ1357</f>
        <v>3000000</v>
      </c>
      <c r="WUW1357" s="84" t="s">
        <v>5404</v>
      </c>
      <c r="WUX1357" s="84">
        <v>454</v>
      </c>
      <c r="WUY1357" s="84" t="s">
        <v>3803</v>
      </c>
      <c r="WUZ1357" s="84">
        <v>1000000</v>
      </c>
      <c r="WVB1357" s="84">
        <f>WVA1357/WUZ1357</f>
        <v>0</v>
      </c>
      <c r="WVC1357" s="84">
        <f>WUZ1357-WVA1357</f>
        <v>1000000</v>
      </c>
      <c r="WVD1357" s="84">
        <v>2000000</v>
      </c>
      <c r="WVE1357" s="84">
        <v>0</v>
      </c>
      <c r="WVF1357" s="84">
        <f>WVE1357/WVD1357</f>
        <v>0</v>
      </c>
      <c r="WVG1357" s="84">
        <f>WVD1357-WVE1357</f>
        <v>2000000</v>
      </c>
      <c r="WVH1357" s="84">
        <f>WVD1357+WUZ1357</f>
        <v>3000000</v>
      </c>
      <c r="WVM1357" s="84" t="s">
        <v>5404</v>
      </c>
      <c r="WVN1357" s="84">
        <v>454</v>
      </c>
      <c r="WVO1357" s="84" t="s">
        <v>3803</v>
      </c>
      <c r="WVP1357" s="84">
        <v>1000000</v>
      </c>
      <c r="WVR1357" s="84">
        <f>WVQ1357/WVP1357</f>
        <v>0</v>
      </c>
      <c r="WVS1357" s="84">
        <f>WVP1357-WVQ1357</f>
        <v>1000000</v>
      </c>
      <c r="WVT1357" s="84">
        <v>2000000</v>
      </c>
      <c r="WVU1357" s="84">
        <v>0</v>
      </c>
      <c r="WVV1357" s="84">
        <f>WVU1357/WVT1357</f>
        <v>0</v>
      </c>
      <c r="WVW1357" s="84">
        <f>WVT1357-WVU1357</f>
        <v>2000000</v>
      </c>
      <c r="WVX1357" s="84">
        <f>WVT1357+WVP1357</f>
        <v>3000000</v>
      </c>
      <c r="WWC1357" s="84" t="s">
        <v>5404</v>
      </c>
      <c r="WWD1357" s="84">
        <v>454</v>
      </c>
      <c r="WWE1357" s="84" t="s">
        <v>3803</v>
      </c>
      <c r="WWF1357" s="84">
        <v>1000000</v>
      </c>
      <c r="WWH1357" s="84">
        <f>WWG1357/WWF1357</f>
        <v>0</v>
      </c>
      <c r="WWI1357" s="84">
        <f>WWF1357-WWG1357</f>
        <v>1000000</v>
      </c>
      <c r="WWJ1357" s="84">
        <v>2000000</v>
      </c>
      <c r="WWK1357" s="84">
        <v>0</v>
      </c>
      <c r="WWL1357" s="84">
        <f>WWK1357/WWJ1357</f>
        <v>0</v>
      </c>
      <c r="WWM1357" s="84">
        <f>WWJ1357-WWK1357</f>
        <v>2000000</v>
      </c>
      <c r="WWN1357" s="84">
        <f>WWJ1357+WWF1357</f>
        <v>3000000</v>
      </c>
      <c r="WWS1357" s="84" t="s">
        <v>5404</v>
      </c>
      <c r="WWT1357" s="84">
        <v>454</v>
      </c>
      <c r="WWU1357" s="84" t="s">
        <v>3803</v>
      </c>
      <c r="WWV1357" s="84">
        <v>1000000</v>
      </c>
      <c r="WWX1357" s="84">
        <f>WWW1357/WWV1357</f>
        <v>0</v>
      </c>
      <c r="WWY1357" s="84">
        <f>WWV1357-WWW1357</f>
        <v>1000000</v>
      </c>
      <c r="WWZ1357" s="84">
        <v>2000000</v>
      </c>
      <c r="WXA1357" s="84">
        <v>0</v>
      </c>
      <c r="WXB1357" s="84">
        <f>WXA1357/WWZ1357</f>
        <v>0</v>
      </c>
      <c r="WXC1357" s="84">
        <f>WWZ1357-WXA1357</f>
        <v>2000000</v>
      </c>
      <c r="WXD1357" s="84">
        <f>WWZ1357+WWV1357</f>
        <v>3000000</v>
      </c>
      <c r="WXI1357" s="84" t="s">
        <v>5404</v>
      </c>
      <c r="WXJ1357" s="84">
        <v>454</v>
      </c>
      <c r="WXK1357" s="84" t="s">
        <v>3803</v>
      </c>
      <c r="WXL1357" s="84">
        <v>1000000</v>
      </c>
      <c r="WXN1357" s="84">
        <f>WXM1357/WXL1357</f>
        <v>0</v>
      </c>
      <c r="WXO1357" s="84">
        <f>WXL1357-WXM1357</f>
        <v>1000000</v>
      </c>
      <c r="WXP1357" s="84">
        <v>2000000</v>
      </c>
      <c r="WXQ1357" s="84">
        <v>0</v>
      </c>
      <c r="WXR1357" s="84">
        <f>WXQ1357/WXP1357</f>
        <v>0</v>
      </c>
      <c r="WXS1357" s="84">
        <f>WXP1357-WXQ1357</f>
        <v>2000000</v>
      </c>
      <c r="WXT1357" s="84">
        <f>WXP1357+WXL1357</f>
        <v>3000000</v>
      </c>
      <c r="WXY1357" s="84" t="s">
        <v>5404</v>
      </c>
      <c r="WXZ1357" s="84">
        <v>454</v>
      </c>
      <c r="WYA1357" s="84" t="s">
        <v>3803</v>
      </c>
      <c r="WYB1357" s="84">
        <v>1000000</v>
      </c>
      <c r="WYD1357" s="84">
        <f>WYC1357/WYB1357</f>
        <v>0</v>
      </c>
      <c r="WYE1357" s="84">
        <f>WYB1357-WYC1357</f>
        <v>1000000</v>
      </c>
      <c r="WYF1357" s="84">
        <v>2000000</v>
      </c>
      <c r="WYG1357" s="84">
        <v>0</v>
      </c>
      <c r="WYH1357" s="84">
        <f>WYG1357/WYF1357</f>
        <v>0</v>
      </c>
      <c r="WYI1357" s="84">
        <f>WYF1357-WYG1357</f>
        <v>2000000</v>
      </c>
      <c r="WYJ1357" s="84">
        <f>WYF1357+WYB1357</f>
        <v>3000000</v>
      </c>
      <c r="WYO1357" s="84" t="s">
        <v>5404</v>
      </c>
      <c r="WYP1357" s="84">
        <v>454</v>
      </c>
      <c r="WYQ1357" s="84" t="s">
        <v>3803</v>
      </c>
      <c r="WYR1357" s="84">
        <v>1000000</v>
      </c>
      <c r="WYT1357" s="84">
        <f>WYS1357/WYR1357</f>
        <v>0</v>
      </c>
      <c r="WYU1357" s="84">
        <f>WYR1357-WYS1357</f>
        <v>1000000</v>
      </c>
      <c r="WYV1357" s="84">
        <v>2000000</v>
      </c>
      <c r="WYW1357" s="84">
        <v>0</v>
      </c>
      <c r="WYX1357" s="84">
        <f>WYW1357/WYV1357</f>
        <v>0</v>
      </c>
      <c r="WYY1357" s="84">
        <f>WYV1357-WYW1357</f>
        <v>2000000</v>
      </c>
      <c r="WYZ1357" s="84">
        <f>WYV1357+WYR1357</f>
        <v>3000000</v>
      </c>
      <c r="WZE1357" s="84" t="s">
        <v>5404</v>
      </c>
      <c r="WZF1357" s="84">
        <v>454</v>
      </c>
      <c r="WZG1357" s="84" t="s">
        <v>3803</v>
      </c>
      <c r="WZH1357" s="84">
        <v>1000000</v>
      </c>
      <c r="WZJ1357" s="84">
        <f>WZI1357/WZH1357</f>
        <v>0</v>
      </c>
      <c r="WZK1357" s="84">
        <f>WZH1357-WZI1357</f>
        <v>1000000</v>
      </c>
      <c r="WZL1357" s="84">
        <v>2000000</v>
      </c>
      <c r="WZM1357" s="84">
        <v>0</v>
      </c>
      <c r="WZN1357" s="84">
        <f>WZM1357/WZL1357</f>
        <v>0</v>
      </c>
      <c r="WZO1357" s="84">
        <f>WZL1357-WZM1357</f>
        <v>2000000</v>
      </c>
      <c r="WZP1357" s="84">
        <f>WZL1357+WZH1357</f>
        <v>3000000</v>
      </c>
      <c r="WZU1357" s="84" t="s">
        <v>5404</v>
      </c>
      <c r="WZV1357" s="84">
        <v>454</v>
      </c>
      <c r="WZW1357" s="84" t="s">
        <v>3803</v>
      </c>
      <c r="WZX1357" s="84">
        <v>1000000</v>
      </c>
      <c r="WZZ1357" s="84">
        <f>WZY1357/WZX1357</f>
        <v>0</v>
      </c>
      <c r="XAA1357" s="84">
        <f>WZX1357-WZY1357</f>
        <v>1000000</v>
      </c>
      <c r="XAB1357" s="84">
        <v>2000000</v>
      </c>
      <c r="XAC1357" s="84">
        <v>0</v>
      </c>
      <c r="XAD1357" s="84">
        <f>XAC1357/XAB1357</f>
        <v>0</v>
      </c>
      <c r="XAE1357" s="84">
        <f>XAB1357-XAC1357</f>
        <v>2000000</v>
      </c>
      <c r="XAF1357" s="84">
        <f>XAB1357+WZX1357</f>
        <v>3000000</v>
      </c>
      <c r="XAK1357" s="84" t="s">
        <v>5404</v>
      </c>
      <c r="XAL1357" s="84">
        <v>454</v>
      </c>
      <c r="XAM1357" s="84" t="s">
        <v>3803</v>
      </c>
      <c r="XAN1357" s="84">
        <v>1000000</v>
      </c>
      <c r="XAP1357" s="84">
        <f>XAO1357/XAN1357</f>
        <v>0</v>
      </c>
      <c r="XAQ1357" s="84">
        <f>XAN1357-XAO1357</f>
        <v>1000000</v>
      </c>
      <c r="XAR1357" s="84">
        <v>2000000</v>
      </c>
      <c r="XAS1357" s="84">
        <v>0</v>
      </c>
      <c r="XAT1357" s="84">
        <f>XAS1357/XAR1357</f>
        <v>0</v>
      </c>
      <c r="XAU1357" s="84">
        <f>XAR1357-XAS1357</f>
        <v>2000000</v>
      </c>
      <c r="XAV1357" s="84">
        <f>XAR1357+XAN1357</f>
        <v>3000000</v>
      </c>
      <c r="XBA1357" s="84" t="s">
        <v>5404</v>
      </c>
      <c r="XBB1357" s="84">
        <v>454</v>
      </c>
      <c r="XBC1357" s="84" t="s">
        <v>3803</v>
      </c>
      <c r="XBD1357" s="84">
        <v>1000000</v>
      </c>
      <c r="XBF1357" s="84">
        <f>XBE1357/XBD1357</f>
        <v>0</v>
      </c>
      <c r="XBG1357" s="84">
        <f>XBD1357-XBE1357</f>
        <v>1000000</v>
      </c>
      <c r="XBH1357" s="84">
        <v>2000000</v>
      </c>
      <c r="XBI1357" s="84">
        <v>0</v>
      </c>
      <c r="XBJ1357" s="84">
        <f>XBI1357/XBH1357</f>
        <v>0</v>
      </c>
      <c r="XBK1357" s="84">
        <f>XBH1357-XBI1357</f>
        <v>2000000</v>
      </c>
      <c r="XBL1357" s="84">
        <f>XBH1357+XBD1357</f>
        <v>3000000</v>
      </c>
      <c r="XBQ1357" s="84" t="s">
        <v>5404</v>
      </c>
      <c r="XBR1357" s="84">
        <v>454</v>
      </c>
      <c r="XBS1357" s="84" t="s">
        <v>3803</v>
      </c>
      <c r="XBT1357" s="84">
        <v>1000000</v>
      </c>
      <c r="XBV1357" s="84">
        <f>XBU1357/XBT1357</f>
        <v>0</v>
      </c>
      <c r="XBW1357" s="84">
        <f>XBT1357-XBU1357</f>
        <v>1000000</v>
      </c>
      <c r="XBX1357" s="84">
        <v>2000000</v>
      </c>
      <c r="XBY1357" s="84">
        <v>0</v>
      </c>
      <c r="XBZ1357" s="84">
        <f>XBY1357/XBX1357</f>
        <v>0</v>
      </c>
      <c r="XCA1357" s="84">
        <f>XBX1357-XBY1357</f>
        <v>2000000</v>
      </c>
      <c r="XCB1357" s="84">
        <f>XBX1357+XBT1357</f>
        <v>3000000</v>
      </c>
      <c r="XCG1357" s="84" t="s">
        <v>5404</v>
      </c>
      <c r="XCH1357" s="84">
        <v>454</v>
      </c>
      <c r="XCI1357" s="84" t="s">
        <v>3803</v>
      </c>
      <c r="XCJ1357" s="84">
        <v>1000000</v>
      </c>
      <c r="XCL1357" s="84">
        <f>XCK1357/XCJ1357</f>
        <v>0</v>
      </c>
      <c r="XCM1357" s="84">
        <f>XCJ1357-XCK1357</f>
        <v>1000000</v>
      </c>
      <c r="XCN1357" s="84">
        <v>2000000</v>
      </c>
      <c r="XCO1357" s="84">
        <v>0</v>
      </c>
      <c r="XCP1357" s="84">
        <f>XCO1357/XCN1357</f>
        <v>0</v>
      </c>
      <c r="XCQ1357" s="84">
        <f>XCN1357-XCO1357</f>
        <v>2000000</v>
      </c>
      <c r="XCR1357" s="84">
        <f>XCN1357+XCJ1357</f>
        <v>3000000</v>
      </c>
      <c r="XCW1357" s="84" t="s">
        <v>5404</v>
      </c>
      <c r="XCX1357" s="84">
        <v>454</v>
      </c>
      <c r="XCY1357" s="84" t="s">
        <v>3803</v>
      </c>
      <c r="XCZ1357" s="84">
        <v>1000000</v>
      </c>
      <c r="XDB1357" s="84">
        <f>XDA1357/XCZ1357</f>
        <v>0</v>
      </c>
      <c r="XDC1357" s="84">
        <f>XCZ1357-XDA1357</f>
        <v>1000000</v>
      </c>
      <c r="XDD1357" s="84">
        <v>2000000</v>
      </c>
      <c r="XDE1357" s="84">
        <v>0</v>
      </c>
      <c r="XDF1357" s="84">
        <f>XDE1357/XDD1357</f>
        <v>0</v>
      </c>
      <c r="XDG1357" s="84">
        <f>XDD1357-XDE1357</f>
        <v>2000000</v>
      </c>
      <c r="XDH1357" s="84">
        <f>XDD1357+XCZ1357</f>
        <v>3000000</v>
      </c>
      <c r="XDM1357" s="84" t="s">
        <v>5404</v>
      </c>
      <c r="XDN1357" s="84">
        <v>454</v>
      </c>
      <c r="XDO1357" s="84" t="s">
        <v>3803</v>
      </c>
      <c r="XDP1357" s="84">
        <v>1000000</v>
      </c>
      <c r="XDR1357" s="84">
        <f>XDQ1357/XDP1357</f>
        <v>0</v>
      </c>
      <c r="XDS1357" s="84">
        <f>XDP1357-XDQ1357</f>
        <v>1000000</v>
      </c>
      <c r="XDT1357" s="84">
        <v>2000000</v>
      </c>
      <c r="XDU1357" s="84">
        <v>0</v>
      </c>
      <c r="XDV1357" s="84">
        <f>XDU1357/XDT1357</f>
        <v>0</v>
      </c>
      <c r="XDW1357" s="84">
        <f>XDT1357-XDU1357</f>
        <v>2000000</v>
      </c>
      <c r="XDX1357" s="84">
        <f>XDT1357+XDP1357</f>
        <v>3000000</v>
      </c>
      <c r="XEC1357" s="84" t="s">
        <v>5404</v>
      </c>
      <c r="XED1357" s="84">
        <v>454</v>
      </c>
      <c r="XEE1357" s="84" t="s">
        <v>3803</v>
      </c>
      <c r="XEF1357" s="84">
        <v>1000000</v>
      </c>
      <c r="XEH1357" s="84">
        <f>XEG1357/XEF1357</f>
        <v>0</v>
      </c>
      <c r="XEI1357" s="84">
        <f>XEF1357-XEG1357</f>
        <v>1000000</v>
      </c>
      <c r="XEJ1357" s="84">
        <v>2000000</v>
      </c>
      <c r="XEK1357" s="84">
        <v>0</v>
      </c>
      <c r="XEL1357" s="84">
        <f>XEK1357/XEJ1357</f>
        <v>0</v>
      </c>
      <c r="XEM1357" s="84">
        <f>XEJ1357-XEK1357</f>
        <v>2000000</v>
      </c>
      <c r="XEN1357" s="84">
        <f>XEJ1357+XEF1357</f>
        <v>3000000</v>
      </c>
      <c r="XES1357" s="84" t="s">
        <v>5404</v>
      </c>
      <c r="XET1357" s="84">
        <v>454</v>
      </c>
      <c r="XEU1357" s="84" t="s">
        <v>3803</v>
      </c>
      <c r="XEV1357" s="84">
        <v>1000000</v>
      </c>
      <c r="XEX1357" s="84">
        <f>XEW1357/XEV1357</f>
        <v>0</v>
      </c>
      <c r="XEY1357" s="84">
        <f>XEV1357-XEW1357</f>
        <v>1000000</v>
      </c>
      <c r="XEZ1357" s="84">
        <v>2000000</v>
      </c>
      <c r="XFA1357" s="84">
        <v>0</v>
      </c>
      <c r="XFB1357" s="84">
        <f>XFA1357/XEZ1357</f>
        <v>0</v>
      </c>
      <c r="XFC1357" s="84">
        <f>XEZ1357-XFA1357</f>
        <v>2000000</v>
      </c>
      <c r="XFD1357" s="84">
        <f>XEZ1357+XEV1357</f>
        <v>3000000</v>
      </c>
    </row>
    <row r="1358" spans="1:1024 1027:2048 2051:3072 3075:4096 4099:5120 5123:6144 6147:7168 7171:8192 8195:9216 9219:10240 10243:11264 11267:12288 12291:13312 13315:14336 14339:15360 15363:16384">
      <c r="A1358" s="84"/>
      <c r="B1358" s="84"/>
      <c r="G1358" s="798" t="s">
        <v>5405</v>
      </c>
      <c r="H1358" s="781"/>
      <c r="I1358" s="781"/>
      <c r="J1358" s="782"/>
      <c r="K1358" s="781"/>
      <c r="L1358" s="783"/>
      <c r="M1358" s="783"/>
      <c r="N1358" s="784"/>
      <c r="O1358" s="783"/>
      <c r="P1358" s="783"/>
      <c r="Q1358" s="801"/>
      <c r="R1358" s="802"/>
      <c r="S1358" s="801"/>
      <c r="T1358" s="84"/>
      <c r="V1358" s="84"/>
      <c r="W1358" s="84" t="s">
        <v>5405</v>
      </c>
      <c r="AM1358" s="84" t="s">
        <v>5405</v>
      </c>
      <c r="BC1358" s="84" t="s">
        <v>5405</v>
      </c>
      <c r="BS1358" s="84" t="s">
        <v>5405</v>
      </c>
      <c r="CI1358" s="84" t="s">
        <v>5405</v>
      </c>
      <c r="CY1358" s="84" t="s">
        <v>5405</v>
      </c>
      <c r="DO1358" s="84" t="s">
        <v>5405</v>
      </c>
      <c r="EE1358" s="84" t="s">
        <v>5405</v>
      </c>
      <c r="EU1358" s="84" t="s">
        <v>5405</v>
      </c>
      <c r="FK1358" s="84" t="s">
        <v>5405</v>
      </c>
      <c r="GA1358" s="84" t="s">
        <v>5405</v>
      </c>
      <c r="GQ1358" s="84" t="s">
        <v>5405</v>
      </c>
      <c r="HG1358" s="84" t="s">
        <v>5405</v>
      </c>
      <c r="HW1358" s="84" t="s">
        <v>5405</v>
      </c>
      <c r="IM1358" s="84" t="s">
        <v>5405</v>
      </c>
      <c r="JC1358" s="84" t="s">
        <v>5405</v>
      </c>
      <c r="JS1358" s="84" t="s">
        <v>5405</v>
      </c>
      <c r="KI1358" s="84" t="s">
        <v>5405</v>
      </c>
      <c r="KY1358" s="84" t="s">
        <v>5405</v>
      </c>
      <c r="LO1358" s="84" t="s">
        <v>5405</v>
      </c>
      <c r="ME1358" s="84" t="s">
        <v>5405</v>
      </c>
      <c r="MU1358" s="84" t="s">
        <v>5405</v>
      </c>
      <c r="NK1358" s="84" t="s">
        <v>5405</v>
      </c>
      <c r="OA1358" s="84" t="s">
        <v>5405</v>
      </c>
      <c r="OQ1358" s="84" t="s">
        <v>5405</v>
      </c>
      <c r="PG1358" s="84" t="s">
        <v>5405</v>
      </c>
      <c r="PW1358" s="84" t="s">
        <v>5405</v>
      </c>
      <c r="QM1358" s="84" t="s">
        <v>5405</v>
      </c>
      <c r="RC1358" s="84" t="s">
        <v>5405</v>
      </c>
      <c r="RS1358" s="84" t="s">
        <v>5405</v>
      </c>
      <c r="SI1358" s="84" t="s">
        <v>5405</v>
      </c>
      <c r="SY1358" s="84" t="s">
        <v>5405</v>
      </c>
      <c r="TO1358" s="84" t="s">
        <v>5405</v>
      </c>
      <c r="UE1358" s="84" t="s">
        <v>5405</v>
      </c>
      <c r="UU1358" s="84" t="s">
        <v>5405</v>
      </c>
      <c r="VK1358" s="84" t="s">
        <v>5405</v>
      </c>
      <c r="WA1358" s="84" t="s">
        <v>5405</v>
      </c>
      <c r="WQ1358" s="84" t="s">
        <v>5405</v>
      </c>
      <c r="XG1358" s="84" t="s">
        <v>5405</v>
      </c>
      <c r="XW1358" s="84" t="s">
        <v>5405</v>
      </c>
      <c r="YM1358" s="84" t="s">
        <v>5405</v>
      </c>
      <c r="ZC1358" s="84" t="s">
        <v>5405</v>
      </c>
      <c r="ZS1358" s="84" t="s">
        <v>5405</v>
      </c>
      <c r="AAI1358" s="84" t="s">
        <v>5405</v>
      </c>
      <c r="AAY1358" s="84" t="s">
        <v>5405</v>
      </c>
      <c r="ABO1358" s="84" t="s">
        <v>5405</v>
      </c>
      <c r="ACE1358" s="84" t="s">
        <v>5405</v>
      </c>
      <c r="ACU1358" s="84" t="s">
        <v>5405</v>
      </c>
      <c r="ADK1358" s="84" t="s">
        <v>5405</v>
      </c>
      <c r="AEA1358" s="84" t="s">
        <v>5405</v>
      </c>
      <c r="AEQ1358" s="84" t="s">
        <v>5405</v>
      </c>
      <c r="AFG1358" s="84" t="s">
        <v>5405</v>
      </c>
      <c r="AFW1358" s="84" t="s">
        <v>5405</v>
      </c>
      <c r="AGM1358" s="84" t="s">
        <v>5405</v>
      </c>
      <c r="AHC1358" s="84" t="s">
        <v>5405</v>
      </c>
      <c r="AHS1358" s="84" t="s">
        <v>5405</v>
      </c>
      <c r="AII1358" s="84" t="s">
        <v>5405</v>
      </c>
      <c r="AIY1358" s="84" t="s">
        <v>5405</v>
      </c>
      <c r="AJO1358" s="84" t="s">
        <v>5405</v>
      </c>
      <c r="AKE1358" s="84" t="s">
        <v>5405</v>
      </c>
      <c r="AKU1358" s="84" t="s">
        <v>5405</v>
      </c>
      <c r="ALK1358" s="84" t="s">
        <v>5405</v>
      </c>
      <c r="AMA1358" s="84" t="s">
        <v>5405</v>
      </c>
      <c r="AMQ1358" s="84" t="s">
        <v>5405</v>
      </c>
      <c r="ANG1358" s="84" t="s">
        <v>5405</v>
      </c>
      <c r="ANW1358" s="84" t="s">
        <v>5405</v>
      </c>
      <c r="AOM1358" s="84" t="s">
        <v>5405</v>
      </c>
      <c r="APC1358" s="84" t="s">
        <v>5405</v>
      </c>
      <c r="APS1358" s="84" t="s">
        <v>5405</v>
      </c>
      <c r="AQI1358" s="84" t="s">
        <v>5405</v>
      </c>
      <c r="AQY1358" s="84" t="s">
        <v>5405</v>
      </c>
      <c r="ARO1358" s="84" t="s">
        <v>5405</v>
      </c>
      <c r="ASE1358" s="84" t="s">
        <v>5405</v>
      </c>
      <c r="ASU1358" s="84" t="s">
        <v>5405</v>
      </c>
      <c r="ATK1358" s="84" t="s">
        <v>5405</v>
      </c>
      <c r="AUA1358" s="84" t="s">
        <v>5405</v>
      </c>
      <c r="AUQ1358" s="84" t="s">
        <v>5405</v>
      </c>
      <c r="AVG1358" s="84" t="s">
        <v>5405</v>
      </c>
      <c r="AVW1358" s="84" t="s">
        <v>5405</v>
      </c>
      <c r="AWM1358" s="84" t="s">
        <v>5405</v>
      </c>
      <c r="AXC1358" s="84" t="s">
        <v>5405</v>
      </c>
      <c r="AXS1358" s="84" t="s">
        <v>5405</v>
      </c>
      <c r="AYI1358" s="84" t="s">
        <v>5405</v>
      </c>
      <c r="AYY1358" s="84" t="s">
        <v>5405</v>
      </c>
      <c r="AZO1358" s="84" t="s">
        <v>5405</v>
      </c>
      <c r="BAE1358" s="84" t="s">
        <v>5405</v>
      </c>
      <c r="BAU1358" s="84" t="s">
        <v>5405</v>
      </c>
      <c r="BBK1358" s="84" t="s">
        <v>5405</v>
      </c>
      <c r="BCA1358" s="84" t="s">
        <v>5405</v>
      </c>
      <c r="BCQ1358" s="84" t="s">
        <v>5405</v>
      </c>
      <c r="BDG1358" s="84" t="s">
        <v>5405</v>
      </c>
      <c r="BDW1358" s="84" t="s">
        <v>5405</v>
      </c>
      <c r="BEM1358" s="84" t="s">
        <v>5405</v>
      </c>
      <c r="BFC1358" s="84" t="s">
        <v>5405</v>
      </c>
      <c r="BFS1358" s="84" t="s">
        <v>5405</v>
      </c>
      <c r="BGI1358" s="84" t="s">
        <v>5405</v>
      </c>
      <c r="BGY1358" s="84" t="s">
        <v>5405</v>
      </c>
      <c r="BHO1358" s="84" t="s">
        <v>5405</v>
      </c>
      <c r="BIE1358" s="84" t="s">
        <v>5405</v>
      </c>
      <c r="BIU1358" s="84" t="s">
        <v>5405</v>
      </c>
      <c r="BJK1358" s="84" t="s">
        <v>5405</v>
      </c>
      <c r="BKA1358" s="84" t="s">
        <v>5405</v>
      </c>
      <c r="BKQ1358" s="84" t="s">
        <v>5405</v>
      </c>
      <c r="BLG1358" s="84" t="s">
        <v>5405</v>
      </c>
      <c r="BLW1358" s="84" t="s">
        <v>5405</v>
      </c>
      <c r="BMM1358" s="84" t="s">
        <v>5405</v>
      </c>
      <c r="BNC1358" s="84" t="s">
        <v>5405</v>
      </c>
      <c r="BNS1358" s="84" t="s">
        <v>5405</v>
      </c>
      <c r="BOI1358" s="84" t="s">
        <v>5405</v>
      </c>
      <c r="BOY1358" s="84" t="s">
        <v>5405</v>
      </c>
      <c r="BPO1358" s="84" t="s">
        <v>5405</v>
      </c>
      <c r="BQE1358" s="84" t="s">
        <v>5405</v>
      </c>
      <c r="BQU1358" s="84" t="s">
        <v>5405</v>
      </c>
      <c r="BRK1358" s="84" t="s">
        <v>5405</v>
      </c>
      <c r="BSA1358" s="84" t="s">
        <v>5405</v>
      </c>
      <c r="BSQ1358" s="84" t="s">
        <v>5405</v>
      </c>
      <c r="BTG1358" s="84" t="s">
        <v>5405</v>
      </c>
      <c r="BTW1358" s="84" t="s">
        <v>5405</v>
      </c>
      <c r="BUM1358" s="84" t="s">
        <v>5405</v>
      </c>
      <c r="BVC1358" s="84" t="s">
        <v>5405</v>
      </c>
      <c r="BVS1358" s="84" t="s">
        <v>5405</v>
      </c>
      <c r="BWI1358" s="84" t="s">
        <v>5405</v>
      </c>
      <c r="BWY1358" s="84" t="s">
        <v>5405</v>
      </c>
      <c r="BXO1358" s="84" t="s">
        <v>5405</v>
      </c>
      <c r="BYE1358" s="84" t="s">
        <v>5405</v>
      </c>
      <c r="BYU1358" s="84" t="s">
        <v>5405</v>
      </c>
      <c r="BZK1358" s="84" t="s">
        <v>5405</v>
      </c>
      <c r="CAA1358" s="84" t="s">
        <v>5405</v>
      </c>
      <c r="CAQ1358" s="84" t="s">
        <v>5405</v>
      </c>
      <c r="CBG1358" s="84" t="s">
        <v>5405</v>
      </c>
      <c r="CBW1358" s="84" t="s">
        <v>5405</v>
      </c>
      <c r="CCM1358" s="84" t="s">
        <v>5405</v>
      </c>
      <c r="CDC1358" s="84" t="s">
        <v>5405</v>
      </c>
      <c r="CDS1358" s="84" t="s">
        <v>5405</v>
      </c>
      <c r="CEI1358" s="84" t="s">
        <v>5405</v>
      </c>
      <c r="CEY1358" s="84" t="s">
        <v>5405</v>
      </c>
      <c r="CFO1358" s="84" t="s">
        <v>5405</v>
      </c>
      <c r="CGE1358" s="84" t="s">
        <v>5405</v>
      </c>
      <c r="CGU1358" s="84" t="s">
        <v>5405</v>
      </c>
      <c r="CHK1358" s="84" t="s">
        <v>5405</v>
      </c>
      <c r="CIA1358" s="84" t="s">
        <v>5405</v>
      </c>
      <c r="CIQ1358" s="84" t="s">
        <v>5405</v>
      </c>
      <c r="CJG1358" s="84" t="s">
        <v>5405</v>
      </c>
      <c r="CJW1358" s="84" t="s">
        <v>5405</v>
      </c>
      <c r="CKM1358" s="84" t="s">
        <v>5405</v>
      </c>
      <c r="CLC1358" s="84" t="s">
        <v>5405</v>
      </c>
      <c r="CLS1358" s="84" t="s">
        <v>5405</v>
      </c>
      <c r="CMI1358" s="84" t="s">
        <v>5405</v>
      </c>
      <c r="CMY1358" s="84" t="s">
        <v>5405</v>
      </c>
      <c r="CNO1358" s="84" t="s">
        <v>5405</v>
      </c>
      <c r="COE1358" s="84" t="s">
        <v>5405</v>
      </c>
      <c r="COU1358" s="84" t="s">
        <v>5405</v>
      </c>
      <c r="CPK1358" s="84" t="s">
        <v>5405</v>
      </c>
      <c r="CQA1358" s="84" t="s">
        <v>5405</v>
      </c>
      <c r="CQQ1358" s="84" t="s">
        <v>5405</v>
      </c>
      <c r="CRG1358" s="84" t="s">
        <v>5405</v>
      </c>
      <c r="CRW1358" s="84" t="s">
        <v>5405</v>
      </c>
      <c r="CSM1358" s="84" t="s">
        <v>5405</v>
      </c>
      <c r="CTC1358" s="84" t="s">
        <v>5405</v>
      </c>
      <c r="CTS1358" s="84" t="s">
        <v>5405</v>
      </c>
      <c r="CUI1358" s="84" t="s">
        <v>5405</v>
      </c>
      <c r="CUY1358" s="84" t="s">
        <v>5405</v>
      </c>
      <c r="CVO1358" s="84" t="s">
        <v>5405</v>
      </c>
      <c r="CWE1358" s="84" t="s">
        <v>5405</v>
      </c>
      <c r="CWU1358" s="84" t="s">
        <v>5405</v>
      </c>
      <c r="CXK1358" s="84" t="s">
        <v>5405</v>
      </c>
      <c r="CYA1358" s="84" t="s">
        <v>5405</v>
      </c>
      <c r="CYQ1358" s="84" t="s">
        <v>5405</v>
      </c>
      <c r="CZG1358" s="84" t="s">
        <v>5405</v>
      </c>
      <c r="CZW1358" s="84" t="s">
        <v>5405</v>
      </c>
      <c r="DAM1358" s="84" t="s">
        <v>5405</v>
      </c>
      <c r="DBC1358" s="84" t="s">
        <v>5405</v>
      </c>
      <c r="DBS1358" s="84" t="s">
        <v>5405</v>
      </c>
      <c r="DCI1358" s="84" t="s">
        <v>5405</v>
      </c>
      <c r="DCY1358" s="84" t="s">
        <v>5405</v>
      </c>
      <c r="DDO1358" s="84" t="s">
        <v>5405</v>
      </c>
      <c r="DEE1358" s="84" t="s">
        <v>5405</v>
      </c>
      <c r="DEU1358" s="84" t="s">
        <v>5405</v>
      </c>
      <c r="DFK1358" s="84" t="s">
        <v>5405</v>
      </c>
      <c r="DGA1358" s="84" t="s">
        <v>5405</v>
      </c>
      <c r="DGQ1358" s="84" t="s">
        <v>5405</v>
      </c>
      <c r="DHG1358" s="84" t="s">
        <v>5405</v>
      </c>
      <c r="DHW1358" s="84" t="s">
        <v>5405</v>
      </c>
      <c r="DIM1358" s="84" t="s">
        <v>5405</v>
      </c>
      <c r="DJC1358" s="84" t="s">
        <v>5405</v>
      </c>
      <c r="DJS1358" s="84" t="s">
        <v>5405</v>
      </c>
      <c r="DKI1358" s="84" t="s">
        <v>5405</v>
      </c>
      <c r="DKY1358" s="84" t="s">
        <v>5405</v>
      </c>
      <c r="DLO1358" s="84" t="s">
        <v>5405</v>
      </c>
      <c r="DME1358" s="84" t="s">
        <v>5405</v>
      </c>
      <c r="DMU1358" s="84" t="s">
        <v>5405</v>
      </c>
      <c r="DNK1358" s="84" t="s">
        <v>5405</v>
      </c>
      <c r="DOA1358" s="84" t="s">
        <v>5405</v>
      </c>
      <c r="DOQ1358" s="84" t="s">
        <v>5405</v>
      </c>
      <c r="DPG1358" s="84" t="s">
        <v>5405</v>
      </c>
      <c r="DPW1358" s="84" t="s">
        <v>5405</v>
      </c>
      <c r="DQM1358" s="84" t="s">
        <v>5405</v>
      </c>
      <c r="DRC1358" s="84" t="s">
        <v>5405</v>
      </c>
      <c r="DRS1358" s="84" t="s">
        <v>5405</v>
      </c>
      <c r="DSI1358" s="84" t="s">
        <v>5405</v>
      </c>
      <c r="DSY1358" s="84" t="s">
        <v>5405</v>
      </c>
      <c r="DTO1358" s="84" t="s">
        <v>5405</v>
      </c>
      <c r="DUE1358" s="84" t="s">
        <v>5405</v>
      </c>
      <c r="DUU1358" s="84" t="s">
        <v>5405</v>
      </c>
      <c r="DVK1358" s="84" t="s">
        <v>5405</v>
      </c>
      <c r="DWA1358" s="84" t="s">
        <v>5405</v>
      </c>
      <c r="DWQ1358" s="84" t="s">
        <v>5405</v>
      </c>
      <c r="DXG1358" s="84" t="s">
        <v>5405</v>
      </c>
      <c r="DXW1358" s="84" t="s">
        <v>5405</v>
      </c>
      <c r="DYM1358" s="84" t="s">
        <v>5405</v>
      </c>
      <c r="DZC1358" s="84" t="s">
        <v>5405</v>
      </c>
      <c r="DZS1358" s="84" t="s">
        <v>5405</v>
      </c>
      <c r="EAI1358" s="84" t="s">
        <v>5405</v>
      </c>
      <c r="EAY1358" s="84" t="s">
        <v>5405</v>
      </c>
      <c r="EBO1358" s="84" t="s">
        <v>5405</v>
      </c>
      <c r="ECE1358" s="84" t="s">
        <v>5405</v>
      </c>
      <c r="ECU1358" s="84" t="s">
        <v>5405</v>
      </c>
      <c r="EDK1358" s="84" t="s">
        <v>5405</v>
      </c>
      <c r="EEA1358" s="84" t="s">
        <v>5405</v>
      </c>
      <c r="EEQ1358" s="84" t="s">
        <v>5405</v>
      </c>
      <c r="EFG1358" s="84" t="s">
        <v>5405</v>
      </c>
      <c r="EFW1358" s="84" t="s">
        <v>5405</v>
      </c>
      <c r="EGM1358" s="84" t="s">
        <v>5405</v>
      </c>
      <c r="EHC1358" s="84" t="s">
        <v>5405</v>
      </c>
      <c r="EHS1358" s="84" t="s">
        <v>5405</v>
      </c>
      <c r="EII1358" s="84" t="s">
        <v>5405</v>
      </c>
      <c r="EIY1358" s="84" t="s">
        <v>5405</v>
      </c>
      <c r="EJO1358" s="84" t="s">
        <v>5405</v>
      </c>
      <c r="EKE1358" s="84" t="s">
        <v>5405</v>
      </c>
      <c r="EKU1358" s="84" t="s">
        <v>5405</v>
      </c>
      <c r="ELK1358" s="84" t="s">
        <v>5405</v>
      </c>
      <c r="EMA1358" s="84" t="s">
        <v>5405</v>
      </c>
      <c r="EMQ1358" s="84" t="s">
        <v>5405</v>
      </c>
      <c r="ENG1358" s="84" t="s">
        <v>5405</v>
      </c>
      <c r="ENW1358" s="84" t="s">
        <v>5405</v>
      </c>
      <c r="EOM1358" s="84" t="s">
        <v>5405</v>
      </c>
      <c r="EPC1358" s="84" t="s">
        <v>5405</v>
      </c>
      <c r="EPS1358" s="84" t="s">
        <v>5405</v>
      </c>
      <c r="EQI1358" s="84" t="s">
        <v>5405</v>
      </c>
      <c r="EQY1358" s="84" t="s">
        <v>5405</v>
      </c>
      <c r="ERO1358" s="84" t="s">
        <v>5405</v>
      </c>
      <c r="ESE1358" s="84" t="s">
        <v>5405</v>
      </c>
      <c r="ESU1358" s="84" t="s">
        <v>5405</v>
      </c>
      <c r="ETK1358" s="84" t="s">
        <v>5405</v>
      </c>
      <c r="EUA1358" s="84" t="s">
        <v>5405</v>
      </c>
      <c r="EUQ1358" s="84" t="s">
        <v>5405</v>
      </c>
      <c r="EVG1358" s="84" t="s">
        <v>5405</v>
      </c>
      <c r="EVW1358" s="84" t="s">
        <v>5405</v>
      </c>
      <c r="EWM1358" s="84" t="s">
        <v>5405</v>
      </c>
      <c r="EXC1358" s="84" t="s">
        <v>5405</v>
      </c>
      <c r="EXS1358" s="84" t="s">
        <v>5405</v>
      </c>
      <c r="EYI1358" s="84" t="s">
        <v>5405</v>
      </c>
      <c r="EYY1358" s="84" t="s">
        <v>5405</v>
      </c>
      <c r="EZO1358" s="84" t="s">
        <v>5405</v>
      </c>
      <c r="FAE1358" s="84" t="s">
        <v>5405</v>
      </c>
      <c r="FAU1358" s="84" t="s">
        <v>5405</v>
      </c>
      <c r="FBK1358" s="84" t="s">
        <v>5405</v>
      </c>
      <c r="FCA1358" s="84" t="s">
        <v>5405</v>
      </c>
      <c r="FCQ1358" s="84" t="s">
        <v>5405</v>
      </c>
      <c r="FDG1358" s="84" t="s">
        <v>5405</v>
      </c>
      <c r="FDW1358" s="84" t="s">
        <v>5405</v>
      </c>
      <c r="FEM1358" s="84" t="s">
        <v>5405</v>
      </c>
      <c r="FFC1358" s="84" t="s">
        <v>5405</v>
      </c>
      <c r="FFS1358" s="84" t="s">
        <v>5405</v>
      </c>
      <c r="FGI1358" s="84" t="s">
        <v>5405</v>
      </c>
      <c r="FGY1358" s="84" t="s">
        <v>5405</v>
      </c>
      <c r="FHO1358" s="84" t="s">
        <v>5405</v>
      </c>
      <c r="FIE1358" s="84" t="s">
        <v>5405</v>
      </c>
      <c r="FIU1358" s="84" t="s">
        <v>5405</v>
      </c>
      <c r="FJK1358" s="84" t="s">
        <v>5405</v>
      </c>
      <c r="FKA1358" s="84" t="s">
        <v>5405</v>
      </c>
      <c r="FKQ1358" s="84" t="s">
        <v>5405</v>
      </c>
      <c r="FLG1358" s="84" t="s">
        <v>5405</v>
      </c>
      <c r="FLW1358" s="84" t="s">
        <v>5405</v>
      </c>
      <c r="FMM1358" s="84" t="s">
        <v>5405</v>
      </c>
      <c r="FNC1358" s="84" t="s">
        <v>5405</v>
      </c>
      <c r="FNS1358" s="84" t="s">
        <v>5405</v>
      </c>
      <c r="FOI1358" s="84" t="s">
        <v>5405</v>
      </c>
      <c r="FOY1358" s="84" t="s">
        <v>5405</v>
      </c>
      <c r="FPO1358" s="84" t="s">
        <v>5405</v>
      </c>
      <c r="FQE1358" s="84" t="s">
        <v>5405</v>
      </c>
      <c r="FQU1358" s="84" t="s">
        <v>5405</v>
      </c>
      <c r="FRK1358" s="84" t="s">
        <v>5405</v>
      </c>
      <c r="FSA1358" s="84" t="s">
        <v>5405</v>
      </c>
      <c r="FSQ1358" s="84" t="s">
        <v>5405</v>
      </c>
      <c r="FTG1358" s="84" t="s">
        <v>5405</v>
      </c>
      <c r="FTW1358" s="84" t="s">
        <v>5405</v>
      </c>
      <c r="FUM1358" s="84" t="s">
        <v>5405</v>
      </c>
      <c r="FVC1358" s="84" t="s">
        <v>5405</v>
      </c>
      <c r="FVS1358" s="84" t="s">
        <v>5405</v>
      </c>
      <c r="FWI1358" s="84" t="s">
        <v>5405</v>
      </c>
      <c r="FWY1358" s="84" t="s">
        <v>5405</v>
      </c>
      <c r="FXO1358" s="84" t="s">
        <v>5405</v>
      </c>
      <c r="FYE1358" s="84" t="s">
        <v>5405</v>
      </c>
      <c r="FYU1358" s="84" t="s">
        <v>5405</v>
      </c>
      <c r="FZK1358" s="84" t="s">
        <v>5405</v>
      </c>
      <c r="GAA1358" s="84" t="s">
        <v>5405</v>
      </c>
      <c r="GAQ1358" s="84" t="s">
        <v>5405</v>
      </c>
      <c r="GBG1358" s="84" t="s">
        <v>5405</v>
      </c>
      <c r="GBW1358" s="84" t="s">
        <v>5405</v>
      </c>
      <c r="GCM1358" s="84" t="s">
        <v>5405</v>
      </c>
      <c r="GDC1358" s="84" t="s">
        <v>5405</v>
      </c>
      <c r="GDS1358" s="84" t="s">
        <v>5405</v>
      </c>
      <c r="GEI1358" s="84" t="s">
        <v>5405</v>
      </c>
      <c r="GEY1358" s="84" t="s">
        <v>5405</v>
      </c>
      <c r="GFO1358" s="84" t="s">
        <v>5405</v>
      </c>
      <c r="GGE1358" s="84" t="s">
        <v>5405</v>
      </c>
      <c r="GGU1358" s="84" t="s">
        <v>5405</v>
      </c>
      <c r="GHK1358" s="84" t="s">
        <v>5405</v>
      </c>
      <c r="GIA1358" s="84" t="s">
        <v>5405</v>
      </c>
      <c r="GIQ1358" s="84" t="s">
        <v>5405</v>
      </c>
      <c r="GJG1358" s="84" t="s">
        <v>5405</v>
      </c>
      <c r="GJW1358" s="84" t="s">
        <v>5405</v>
      </c>
      <c r="GKM1358" s="84" t="s">
        <v>5405</v>
      </c>
      <c r="GLC1358" s="84" t="s">
        <v>5405</v>
      </c>
      <c r="GLS1358" s="84" t="s">
        <v>5405</v>
      </c>
      <c r="GMI1358" s="84" t="s">
        <v>5405</v>
      </c>
      <c r="GMY1358" s="84" t="s">
        <v>5405</v>
      </c>
      <c r="GNO1358" s="84" t="s">
        <v>5405</v>
      </c>
      <c r="GOE1358" s="84" t="s">
        <v>5405</v>
      </c>
      <c r="GOU1358" s="84" t="s">
        <v>5405</v>
      </c>
      <c r="GPK1358" s="84" t="s">
        <v>5405</v>
      </c>
      <c r="GQA1358" s="84" t="s">
        <v>5405</v>
      </c>
      <c r="GQQ1358" s="84" t="s">
        <v>5405</v>
      </c>
      <c r="GRG1358" s="84" t="s">
        <v>5405</v>
      </c>
      <c r="GRW1358" s="84" t="s">
        <v>5405</v>
      </c>
      <c r="GSM1358" s="84" t="s">
        <v>5405</v>
      </c>
      <c r="GTC1358" s="84" t="s">
        <v>5405</v>
      </c>
      <c r="GTS1358" s="84" t="s">
        <v>5405</v>
      </c>
      <c r="GUI1358" s="84" t="s">
        <v>5405</v>
      </c>
      <c r="GUY1358" s="84" t="s">
        <v>5405</v>
      </c>
      <c r="GVO1358" s="84" t="s">
        <v>5405</v>
      </c>
      <c r="GWE1358" s="84" t="s">
        <v>5405</v>
      </c>
      <c r="GWU1358" s="84" t="s">
        <v>5405</v>
      </c>
      <c r="GXK1358" s="84" t="s">
        <v>5405</v>
      </c>
      <c r="GYA1358" s="84" t="s">
        <v>5405</v>
      </c>
      <c r="GYQ1358" s="84" t="s">
        <v>5405</v>
      </c>
      <c r="GZG1358" s="84" t="s">
        <v>5405</v>
      </c>
      <c r="GZW1358" s="84" t="s">
        <v>5405</v>
      </c>
      <c r="HAM1358" s="84" t="s">
        <v>5405</v>
      </c>
      <c r="HBC1358" s="84" t="s">
        <v>5405</v>
      </c>
      <c r="HBS1358" s="84" t="s">
        <v>5405</v>
      </c>
      <c r="HCI1358" s="84" t="s">
        <v>5405</v>
      </c>
      <c r="HCY1358" s="84" t="s">
        <v>5405</v>
      </c>
      <c r="HDO1358" s="84" t="s">
        <v>5405</v>
      </c>
      <c r="HEE1358" s="84" t="s">
        <v>5405</v>
      </c>
      <c r="HEU1358" s="84" t="s">
        <v>5405</v>
      </c>
      <c r="HFK1358" s="84" t="s">
        <v>5405</v>
      </c>
      <c r="HGA1358" s="84" t="s">
        <v>5405</v>
      </c>
      <c r="HGQ1358" s="84" t="s">
        <v>5405</v>
      </c>
      <c r="HHG1358" s="84" t="s">
        <v>5405</v>
      </c>
      <c r="HHW1358" s="84" t="s">
        <v>5405</v>
      </c>
      <c r="HIM1358" s="84" t="s">
        <v>5405</v>
      </c>
      <c r="HJC1358" s="84" t="s">
        <v>5405</v>
      </c>
      <c r="HJS1358" s="84" t="s">
        <v>5405</v>
      </c>
      <c r="HKI1358" s="84" t="s">
        <v>5405</v>
      </c>
      <c r="HKY1358" s="84" t="s">
        <v>5405</v>
      </c>
      <c r="HLO1358" s="84" t="s">
        <v>5405</v>
      </c>
      <c r="HME1358" s="84" t="s">
        <v>5405</v>
      </c>
      <c r="HMU1358" s="84" t="s">
        <v>5405</v>
      </c>
      <c r="HNK1358" s="84" t="s">
        <v>5405</v>
      </c>
      <c r="HOA1358" s="84" t="s">
        <v>5405</v>
      </c>
      <c r="HOQ1358" s="84" t="s">
        <v>5405</v>
      </c>
      <c r="HPG1358" s="84" t="s">
        <v>5405</v>
      </c>
      <c r="HPW1358" s="84" t="s">
        <v>5405</v>
      </c>
      <c r="HQM1358" s="84" t="s">
        <v>5405</v>
      </c>
      <c r="HRC1358" s="84" t="s">
        <v>5405</v>
      </c>
      <c r="HRS1358" s="84" t="s">
        <v>5405</v>
      </c>
      <c r="HSI1358" s="84" t="s">
        <v>5405</v>
      </c>
      <c r="HSY1358" s="84" t="s">
        <v>5405</v>
      </c>
      <c r="HTO1358" s="84" t="s">
        <v>5405</v>
      </c>
      <c r="HUE1358" s="84" t="s">
        <v>5405</v>
      </c>
      <c r="HUU1358" s="84" t="s">
        <v>5405</v>
      </c>
      <c r="HVK1358" s="84" t="s">
        <v>5405</v>
      </c>
      <c r="HWA1358" s="84" t="s">
        <v>5405</v>
      </c>
      <c r="HWQ1358" s="84" t="s">
        <v>5405</v>
      </c>
      <c r="HXG1358" s="84" t="s">
        <v>5405</v>
      </c>
      <c r="HXW1358" s="84" t="s">
        <v>5405</v>
      </c>
      <c r="HYM1358" s="84" t="s">
        <v>5405</v>
      </c>
      <c r="HZC1358" s="84" t="s">
        <v>5405</v>
      </c>
      <c r="HZS1358" s="84" t="s">
        <v>5405</v>
      </c>
      <c r="IAI1358" s="84" t="s">
        <v>5405</v>
      </c>
      <c r="IAY1358" s="84" t="s">
        <v>5405</v>
      </c>
      <c r="IBO1358" s="84" t="s">
        <v>5405</v>
      </c>
      <c r="ICE1358" s="84" t="s">
        <v>5405</v>
      </c>
      <c r="ICU1358" s="84" t="s">
        <v>5405</v>
      </c>
      <c r="IDK1358" s="84" t="s">
        <v>5405</v>
      </c>
      <c r="IEA1358" s="84" t="s">
        <v>5405</v>
      </c>
      <c r="IEQ1358" s="84" t="s">
        <v>5405</v>
      </c>
      <c r="IFG1358" s="84" t="s">
        <v>5405</v>
      </c>
      <c r="IFW1358" s="84" t="s">
        <v>5405</v>
      </c>
      <c r="IGM1358" s="84" t="s">
        <v>5405</v>
      </c>
      <c r="IHC1358" s="84" t="s">
        <v>5405</v>
      </c>
      <c r="IHS1358" s="84" t="s">
        <v>5405</v>
      </c>
      <c r="III1358" s="84" t="s">
        <v>5405</v>
      </c>
      <c r="IIY1358" s="84" t="s">
        <v>5405</v>
      </c>
      <c r="IJO1358" s="84" t="s">
        <v>5405</v>
      </c>
      <c r="IKE1358" s="84" t="s">
        <v>5405</v>
      </c>
      <c r="IKU1358" s="84" t="s">
        <v>5405</v>
      </c>
      <c r="ILK1358" s="84" t="s">
        <v>5405</v>
      </c>
      <c r="IMA1358" s="84" t="s">
        <v>5405</v>
      </c>
      <c r="IMQ1358" s="84" t="s">
        <v>5405</v>
      </c>
      <c r="ING1358" s="84" t="s">
        <v>5405</v>
      </c>
      <c r="INW1358" s="84" t="s">
        <v>5405</v>
      </c>
      <c r="IOM1358" s="84" t="s">
        <v>5405</v>
      </c>
      <c r="IPC1358" s="84" t="s">
        <v>5405</v>
      </c>
      <c r="IPS1358" s="84" t="s">
        <v>5405</v>
      </c>
      <c r="IQI1358" s="84" t="s">
        <v>5405</v>
      </c>
      <c r="IQY1358" s="84" t="s">
        <v>5405</v>
      </c>
      <c r="IRO1358" s="84" t="s">
        <v>5405</v>
      </c>
      <c r="ISE1358" s="84" t="s">
        <v>5405</v>
      </c>
      <c r="ISU1358" s="84" t="s">
        <v>5405</v>
      </c>
      <c r="ITK1358" s="84" t="s">
        <v>5405</v>
      </c>
      <c r="IUA1358" s="84" t="s">
        <v>5405</v>
      </c>
      <c r="IUQ1358" s="84" t="s">
        <v>5405</v>
      </c>
      <c r="IVG1358" s="84" t="s">
        <v>5405</v>
      </c>
      <c r="IVW1358" s="84" t="s">
        <v>5405</v>
      </c>
      <c r="IWM1358" s="84" t="s">
        <v>5405</v>
      </c>
      <c r="IXC1358" s="84" t="s">
        <v>5405</v>
      </c>
      <c r="IXS1358" s="84" t="s">
        <v>5405</v>
      </c>
      <c r="IYI1358" s="84" t="s">
        <v>5405</v>
      </c>
      <c r="IYY1358" s="84" t="s">
        <v>5405</v>
      </c>
      <c r="IZO1358" s="84" t="s">
        <v>5405</v>
      </c>
      <c r="JAE1358" s="84" t="s">
        <v>5405</v>
      </c>
      <c r="JAU1358" s="84" t="s">
        <v>5405</v>
      </c>
      <c r="JBK1358" s="84" t="s">
        <v>5405</v>
      </c>
      <c r="JCA1358" s="84" t="s">
        <v>5405</v>
      </c>
      <c r="JCQ1358" s="84" t="s">
        <v>5405</v>
      </c>
      <c r="JDG1358" s="84" t="s">
        <v>5405</v>
      </c>
      <c r="JDW1358" s="84" t="s">
        <v>5405</v>
      </c>
      <c r="JEM1358" s="84" t="s">
        <v>5405</v>
      </c>
      <c r="JFC1358" s="84" t="s">
        <v>5405</v>
      </c>
      <c r="JFS1358" s="84" t="s">
        <v>5405</v>
      </c>
      <c r="JGI1358" s="84" t="s">
        <v>5405</v>
      </c>
      <c r="JGY1358" s="84" t="s">
        <v>5405</v>
      </c>
      <c r="JHO1358" s="84" t="s">
        <v>5405</v>
      </c>
      <c r="JIE1358" s="84" t="s">
        <v>5405</v>
      </c>
      <c r="JIU1358" s="84" t="s">
        <v>5405</v>
      </c>
      <c r="JJK1358" s="84" t="s">
        <v>5405</v>
      </c>
      <c r="JKA1358" s="84" t="s">
        <v>5405</v>
      </c>
      <c r="JKQ1358" s="84" t="s">
        <v>5405</v>
      </c>
      <c r="JLG1358" s="84" t="s">
        <v>5405</v>
      </c>
      <c r="JLW1358" s="84" t="s">
        <v>5405</v>
      </c>
      <c r="JMM1358" s="84" t="s">
        <v>5405</v>
      </c>
      <c r="JNC1358" s="84" t="s">
        <v>5405</v>
      </c>
      <c r="JNS1358" s="84" t="s">
        <v>5405</v>
      </c>
      <c r="JOI1358" s="84" t="s">
        <v>5405</v>
      </c>
      <c r="JOY1358" s="84" t="s">
        <v>5405</v>
      </c>
      <c r="JPO1358" s="84" t="s">
        <v>5405</v>
      </c>
      <c r="JQE1358" s="84" t="s">
        <v>5405</v>
      </c>
      <c r="JQU1358" s="84" t="s">
        <v>5405</v>
      </c>
      <c r="JRK1358" s="84" t="s">
        <v>5405</v>
      </c>
      <c r="JSA1358" s="84" t="s">
        <v>5405</v>
      </c>
      <c r="JSQ1358" s="84" t="s">
        <v>5405</v>
      </c>
      <c r="JTG1358" s="84" t="s">
        <v>5405</v>
      </c>
      <c r="JTW1358" s="84" t="s">
        <v>5405</v>
      </c>
      <c r="JUM1358" s="84" t="s">
        <v>5405</v>
      </c>
      <c r="JVC1358" s="84" t="s">
        <v>5405</v>
      </c>
      <c r="JVS1358" s="84" t="s">
        <v>5405</v>
      </c>
      <c r="JWI1358" s="84" t="s">
        <v>5405</v>
      </c>
      <c r="JWY1358" s="84" t="s">
        <v>5405</v>
      </c>
      <c r="JXO1358" s="84" t="s">
        <v>5405</v>
      </c>
      <c r="JYE1358" s="84" t="s">
        <v>5405</v>
      </c>
      <c r="JYU1358" s="84" t="s">
        <v>5405</v>
      </c>
      <c r="JZK1358" s="84" t="s">
        <v>5405</v>
      </c>
      <c r="KAA1358" s="84" t="s">
        <v>5405</v>
      </c>
      <c r="KAQ1358" s="84" t="s">
        <v>5405</v>
      </c>
      <c r="KBG1358" s="84" t="s">
        <v>5405</v>
      </c>
      <c r="KBW1358" s="84" t="s">
        <v>5405</v>
      </c>
      <c r="KCM1358" s="84" t="s">
        <v>5405</v>
      </c>
      <c r="KDC1358" s="84" t="s">
        <v>5405</v>
      </c>
      <c r="KDS1358" s="84" t="s">
        <v>5405</v>
      </c>
      <c r="KEI1358" s="84" t="s">
        <v>5405</v>
      </c>
      <c r="KEY1358" s="84" t="s">
        <v>5405</v>
      </c>
      <c r="KFO1358" s="84" t="s">
        <v>5405</v>
      </c>
      <c r="KGE1358" s="84" t="s">
        <v>5405</v>
      </c>
      <c r="KGU1358" s="84" t="s">
        <v>5405</v>
      </c>
      <c r="KHK1358" s="84" t="s">
        <v>5405</v>
      </c>
      <c r="KIA1358" s="84" t="s">
        <v>5405</v>
      </c>
      <c r="KIQ1358" s="84" t="s">
        <v>5405</v>
      </c>
      <c r="KJG1358" s="84" t="s">
        <v>5405</v>
      </c>
      <c r="KJW1358" s="84" t="s">
        <v>5405</v>
      </c>
      <c r="KKM1358" s="84" t="s">
        <v>5405</v>
      </c>
      <c r="KLC1358" s="84" t="s">
        <v>5405</v>
      </c>
      <c r="KLS1358" s="84" t="s">
        <v>5405</v>
      </c>
      <c r="KMI1358" s="84" t="s">
        <v>5405</v>
      </c>
      <c r="KMY1358" s="84" t="s">
        <v>5405</v>
      </c>
      <c r="KNO1358" s="84" t="s">
        <v>5405</v>
      </c>
      <c r="KOE1358" s="84" t="s">
        <v>5405</v>
      </c>
      <c r="KOU1358" s="84" t="s">
        <v>5405</v>
      </c>
      <c r="KPK1358" s="84" t="s">
        <v>5405</v>
      </c>
      <c r="KQA1358" s="84" t="s">
        <v>5405</v>
      </c>
      <c r="KQQ1358" s="84" t="s">
        <v>5405</v>
      </c>
      <c r="KRG1358" s="84" t="s">
        <v>5405</v>
      </c>
      <c r="KRW1358" s="84" t="s">
        <v>5405</v>
      </c>
      <c r="KSM1358" s="84" t="s">
        <v>5405</v>
      </c>
      <c r="KTC1358" s="84" t="s">
        <v>5405</v>
      </c>
      <c r="KTS1358" s="84" t="s">
        <v>5405</v>
      </c>
      <c r="KUI1358" s="84" t="s">
        <v>5405</v>
      </c>
      <c r="KUY1358" s="84" t="s">
        <v>5405</v>
      </c>
      <c r="KVO1358" s="84" t="s">
        <v>5405</v>
      </c>
      <c r="KWE1358" s="84" t="s">
        <v>5405</v>
      </c>
      <c r="KWU1358" s="84" t="s">
        <v>5405</v>
      </c>
      <c r="KXK1358" s="84" t="s">
        <v>5405</v>
      </c>
      <c r="KYA1358" s="84" t="s">
        <v>5405</v>
      </c>
      <c r="KYQ1358" s="84" t="s">
        <v>5405</v>
      </c>
      <c r="KZG1358" s="84" t="s">
        <v>5405</v>
      </c>
      <c r="KZW1358" s="84" t="s">
        <v>5405</v>
      </c>
      <c r="LAM1358" s="84" t="s">
        <v>5405</v>
      </c>
      <c r="LBC1358" s="84" t="s">
        <v>5405</v>
      </c>
      <c r="LBS1358" s="84" t="s">
        <v>5405</v>
      </c>
      <c r="LCI1358" s="84" t="s">
        <v>5405</v>
      </c>
      <c r="LCY1358" s="84" t="s">
        <v>5405</v>
      </c>
      <c r="LDO1358" s="84" t="s">
        <v>5405</v>
      </c>
      <c r="LEE1358" s="84" t="s">
        <v>5405</v>
      </c>
      <c r="LEU1358" s="84" t="s">
        <v>5405</v>
      </c>
      <c r="LFK1358" s="84" t="s">
        <v>5405</v>
      </c>
      <c r="LGA1358" s="84" t="s">
        <v>5405</v>
      </c>
      <c r="LGQ1358" s="84" t="s">
        <v>5405</v>
      </c>
      <c r="LHG1358" s="84" t="s">
        <v>5405</v>
      </c>
      <c r="LHW1358" s="84" t="s">
        <v>5405</v>
      </c>
      <c r="LIM1358" s="84" t="s">
        <v>5405</v>
      </c>
      <c r="LJC1358" s="84" t="s">
        <v>5405</v>
      </c>
      <c r="LJS1358" s="84" t="s">
        <v>5405</v>
      </c>
      <c r="LKI1358" s="84" t="s">
        <v>5405</v>
      </c>
      <c r="LKY1358" s="84" t="s">
        <v>5405</v>
      </c>
      <c r="LLO1358" s="84" t="s">
        <v>5405</v>
      </c>
      <c r="LME1358" s="84" t="s">
        <v>5405</v>
      </c>
      <c r="LMU1358" s="84" t="s">
        <v>5405</v>
      </c>
      <c r="LNK1358" s="84" t="s">
        <v>5405</v>
      </c>
      <c r="LOA1358" s="84" t="s">
        <v>5405</v>
      </c>
      <c r="LOQ1358" s="84" t="s">
        <v>5405</v>
      </c>
      <c r="LPG1358" s="84" t="s">
        <v>5405</v>
      </c>
      <c r="LPW1358" s="84" t="s">
        <v>5405</v>
      </c>
      <c r="LQM1358" s="84" t="s">
        <v>5405</v>
      </c>
      <c r="LRC1358" s="84" t="s">
        <v>5405</v>
      </c>
      <c r="LRS1358" s="84" t="s">
        <v>5405</v>
      </c>
      <c r="LSI1358" s="84" t="s">
        <v>5405</v>
      </c>
      <c r="LSY1358" s="84" t="s">
        <v>5405</v>
      </c>
      <c r="LTO1358" s="84" t="s">
        <v>5405</v>
      </c>
      <c r="LUE1358" s="84" t="s">
        <v>5405</v>
      </c>
      <c r="LUU1358" s="84" t="s">
        <v>5405</v>
      </c>
      <c r="LVK1358" s="84" t="s">
        <v>5405</v>
      </c>
      <c r="LWA1358" s="84" t="s">
        <v>5405</v>
      </c>
      <c r="LWQ1358" s="84" t="s">
        <v>5405</v>
      </c>
      <c r="LXG1358" s="84" t="s">
        <v>5405</v>
      </c>
      <c r="LXW1358" s="84" t="s">
        <v>5405</v>
      </c>
      <c r="LYM1358" s="84" t="s">
        <v>5405</v>
      </c>
      <c r="LZC1358" s="84" t="s">
        <v>5405</v>
      </c>
      <c r="LZS1358" s="84" t="s">
        <v>5405</v>
      </c>
      <c r="MAI1358" s="84" t="s">
        <v>5405</v>
      </c>
      <c r="MAY1358" s="84" t="s">
        <v>5405</v>
      </c>
      <c r="MBO1358" s="84" t="s">
        <v>5405</v>
      </c>
      <c r="MCE1358" s="84" t="s">
        <v>5405</v>
      </c>
      <c r="MCU1358" s="84" t="s">
        <v>5405</v>
      </c>
      <c r="MDK1358" s="84" t="s">
        <v>5405</v>
      </c>
      <c r="MEA1358" s="84" t="s">
        <v>5405</v>
      </c>
      <c r="MEQ1358" s="84" t="s">
        <v>5405</v>
      </c>
      <c r="MFG1358" s="84" t="s">
        <v>5405</v>
      </c>
      <c r="MFW1358" s="84" t="s">
        <v>5405</v>
      </c>
      <c r="MGM1358" s="84" t="s">
        <v>5405</v>
      </c>
      <c r="MHC1358" s="84" t="s">
        <v>5405</v>
      </c>
      <c r="MHS1358" s="84" t="s">
        <v>5405</v>
      </c>
      <c r="MII1358" s="84" t="s">
        <v>5405</v>
      </c>
      <c r="MIY1358" s="84" t="s">
        <v>5405</v>
      </c>
      <c r="MJO1358" s="84" t="s">
        <v>5405</v>
      </c>
      <c r="MKE1358" s="84" t="s">
        <v>5405</v>
      </c>
      <c r="MKU1358" s="84" t="s">
        <v>5405</v>
      </c>
      <c r="MLK1358" s="84" t="s">
        <v>5405</v>
      </c>
      <c r="MMA1358" s="84" t="s">
        <v>5405</v>
      </c>
      <c r="MMQ1358" s="84" t="s">
        <v>5405</v>
      </c>
      <c r="MNG1358" s="84" t="s">
        <v>5405</v>
      </c>
      <c r="MNW1358" s="84" t="s">
        <v>5405</v>
      </c>
      <c r="MOM1358" s="84" t="s">
        <v>5405</v>
      </c>
      <c r="MPC1358" s="84" t="s">
        <v>5405</v>
      </c>
      <c r="MPS1358" s="84" t="s">
        <v>5405</v>
      </c>
      <c r="MQI1358" s="84" t="s">
        <v>5405</v>
      </c>
      <c r="MQY1358" s="84" t="s">
        <v>5405</v>
      </c>
      <c r="MRO1358" s="84" t="s">
        <v>5405</v>
      </c>
      <c r="MSE1358" s="84" t="s">
        <v>5405</v>
      </c>
      <c r="MSU1358" s="84" t="s">
        <v>5405</v>
      </c>
      <c r="MTK1358" s="84" t="s">
        <v>5405</v>
      </c>
      <c r="MUA1358" s="84" t="s">
        <v>5405</v>
      </c>
      <c r="MUQ1358" s="84" t="s">
        <v>5405</v>
      </c>
      <c r="MVG1358" s="84" t="s">
        <v>5405</v>
      </c>
      <c r="MVW1358" s="84" t="s">
        <v>5405</v>
      </c>
      <c r="MWM1358" s="84" t="s">
        <v>5405</v>
      </c>
      <c r="MXC1358" s="84" t="s">
        <v>5405</v>
      </c>
      <c r="MXS1358" s="84" t="s">
        <v>5405</v>
      </c>
      <c r="MYI1358" s="84" t="s">
        <v>5405</v>
      </c>
      <c r="MYY1358" s="84" t="s">
        <v>5405</v>
      </c>
      <c r="MZO1358" s="84" t="s">
        <v>5405</v>
      </c>
      <c r="NAE1358" s="84" t="s">
        <v>5405</v>
      </c>
      <c r="NAU1358" s="84" t="s">
        <v>5405</v>
      </c>
      <c r="NBK1358" s="84" t="s">
        <v>5405</v>
      </c>
      <c r="NCA1358" s="84" t="s">
        <v>5405</v>
      </c>
      <c r="NCQ1358" s="84" t="s">
        <v>5405</v>
      </c>
      <c r="NDG1358" s="84" t="s">
        <v>5405</v>
      </c>
      <c r="NDW1358" s="84" t="s">
        <v>5405</v>
      </c>
      <c r="NEM1358" s="84" t="s">
        <v>5405</v>
      </c>
      <c r="NFC1358" s="84" t="s">
        <v>5405</v>
      </c>
      <c r="NFS1358" s="84" t="s">
        <v>5405</v>
      </c>
      <c r="NGI1358" s="84" t="s">
        <v>5405</v>
      </c>
      <c r="NGY1358" s="84" t="s">
        <v>5405</v>
      </c>
      <c r="NHO1358" s="84" t="s">
        <v>5405</v>
      </c>
      <c r="NIE1358" s="84" t="s">
        <v>5405</v>
      </c>
      <c r="NIU1358" s="84" t="s">
        <v>5405</v>
      </c>
      <c r="NJK1358" s="84" t="s">
        <v>5405</v>
      </c>
      <c r="NKA1358" s="84" t="s">
        <v>5405</v>
      </c>
      <c r="NKQ1358" s="84" t="s">
        <v>5405</v>
      </c>
      <c r="NLG1358" s="84" t="s">
        <v>5405</v>
      </c>
      <c r="NLW1358" s="84" t="s">
        <v>5405</v>
      </c>
      <c r="NMM1358" s="84" t="s">
        <v>5405</v>
      </c>
      <c r="NNC1358" s="84" t="s">
        <v>5405</v>
      </c>
      <c r="NNS1358" s="84" t="s">
        <v>5405</v>
      </c>
      <c r="NOI1358" s="84" t="s">
        <v>5405</v>
      </c>
      <c r="NOY1358" s="84" t="s">
        <v>5405</v>
      </c>
      <c r="NPO1358" s="84" t="s">
        <v>5405</v>
      </c>
      <c r="NQE1358" s="84" t="s">
        <v>5405</v>
      </c>
      <c r="NQU1358" s="84" t="s">
        <v>5405</v>
      </c>
      <c r="NRK1358" s="84" t="s">
        <v>5405</v>
      </c>
      <c r="NSA1358" s="84" t="s">
        <v>5405</v>
      </c>
      <c r="NSQ1358" s="84" t="s">
        <v>5405</v>
      </c>
      <c r="NTG1358" s="84" t="s">
        <v>5405</v>
      </c>
      <c r="NTW1358" s="84" t="s">
        <v>5405</v>
      </c>
      <c r="NUM1358" s="84" t="s">
        <v>5405</v>
      </c>
      <c r="NVC1358" s="84" t="s">
        <v>5405</v>
      </c>
      <c r="NVS1358" s="84" t="s">
        <v>5405</v>
      </c>
      <c r="NWI1358" s="84" t="s">
        <v>5405</v>
      </c>
      <c r="NWY1358" s="84" t="s">
        <v>5405</v>
      </c>
      <c r="NXO1358" s="84" t="s">
        <v>5405</v>
      </c>
      <c r="NYE1358" s="84" t="s">
        <v>5405</v>
      </c>
      <c r="NYU1358" s="84" t="s">
        <v>5405</v>
      </c>
      <c r="NZK1358" s="84" t="s">
        <v>5405</v>
      </c>
      <c r="OAA1358" s="84" t="s">
        <v>5405</v>
      </c>
      <c r="OAQ1358" s="84" t="s">
        <v>5405</v>
      </c>
      <c r="OBG1358" s="84" t="s">
        <v>5405</v>
      </c>
      <c r="OBW1358" s="84" t="s">
        <v>5405</v>
      </c>
      <c r="OCM1358" s="84" t="s">
        <v>5405</v>
      </c>
      <c r="ODC1358" s="84" t="s">
        <v>5405</v>
      </c>
      <c r="ODS1358" s="84" t="s">
        <v>5405</v>
      </c>
      <c r="OEI1358" s="84" t="s">
        <v>5405</v>
      </c>
      <c r="OEY1358" s="84" t="s">
        <v>5405</v>
      </c>
      <c r="OFO1358" s="84" t="s">
        <v>5405</v>
      </c>
      <c r="OGE1358" s="84" t="s">
        <v>5405</v>
      </c>
      <c r="OGU1358" s="84" t="s">
        <v>5405</v>
      </c>
      <c r="OHK1358" s="84" t="s">
        <v>5405</v>
      </c>
      <c r="OIA1358" s="84" t="s">
        <v>5405</v>
      </c>
      <c r="OIQ1358" s="84" t="s">
        <v>5405</v>
      </c>
      <c r="OJG1358" s="84" t="s">
        <v>5405</v>
      </c>
      <c r="OJW1358" s="84" t="s">
        <v>5405</v>
      </c>
      <c r="OKM1358" s="84" t="s">
        <v>5405</v>
      </c>
      <c r="OLC1358" s="84" t="s">
        <v>5405</v>
      </c>
      <c r="OLS1358" s="84" t="s">
        <v>5405</v>
      </c>
      <c r="OMI1358" s="84" t="s">
        <v>5405</v>
      </c>
      <c r="OMY1358" s="84" t="s">
        <v>5405</v>
      </c>
      <c r="ONO1358" s="84" t="s">
        <v>5405</v>
      </c>
      <c r="OOE1358" s="84" t="s">
        <v>5405</v>
      </c>
      <c r="OOU1358" s="84" t="s">
        <v>5405</v>
      </c>
      <c r="OPK1358" s="84" t="s">
        <v>5405</v>
      </c>
      <c r="OQA1358" s="84" t="s">
        <v>5405</v>
      </c>
      <c r="OQQ1358" s="84" t="s">
        <v>5405</v>
      </c>
      <c r="ORG1358" s="84" t="s">
        <v>5405</v>
      </c>
      <c r="ORW1358" s="84" t="s">
        <v>5405</v>
      </c>
      <c r="OSM1358" s="84" t="s">
        <v>5405</v>
      </c>
      <c r="OTC1358" s="84" t="s">
        <v>5405</v>
      </c>
      <c r="OTS1358" s="84" t="s">
        <v>5405</v>
      </c>
      <c r="OUI1358" s="84" t="s">
        <v>5405</v>
      </c>
      <c r="OUY1358" s="84" t="s">
        <v>5405</v>
      </c>
      <c r="OVO1358" s="84" t="s">
        <v>5405</v>
      </c>
      <c r="OWE1358" s="84" t="s">
        <v>5405</v>
      </c>
      <c r="OWU1358" s="84" t="s">
        <v>5405</v>
      </c>
      <c r="OXK1358" s="84" t="s">
        <v>5405</v>
      </c>
      <c r="OYA1358" s="84" t="s">
        <v>5405</v>
      </c>
      <c r="OYQ1358" s="84" t="s">
        <v>5405</v>
      </c>
      <c r="OZG1358" s="84" t="s">
        <v>5405</v>
      </c>
      <c r="OZW1358" s="84" t="s">
        <v>5405</v>
      </c>
      <c r="PAM1358" s="84" t="s">
        <v>5405</v>
      </c>
      <c r="PBC1358" s="84" t="s">
        <v>5405</v>
      </c>
      <c r="PBS1358" s="84" t="s">
        <v>5405</v>
      </c>
      <c r="PCI1358" s="84" t="s">
        <v>5405</v>
      </c>
      <c r="PCY1358" s="84" t="s">
        <v>5405</v>
      </c>
      <c r="PDO1358" s="84" t="s">
        <v>5405</v>
      </c>
      <c r="PEE1358" s="84" t="s">
        <v>5405</v>
      </c>
      <c r="PEU1358" s="84" t="s">
        <v>5405</v>
      </c>
      <c r="PFK1358" s="84" t="s">
        <v>5405</v>
      </c>
      <c r="PGA1358" s="84" t="s">
        <v>5405</v>
      </c>
      <c r="PGQ1358" s="84" t="s">
        <v>5405</v>
      </c>
      <c r="PHG1358" s="84" t="s">
        <v>5405</v>
      </c>
      <c r="PHW1358" s="84" t="s">
        <v>5405</v>
      </c>
      <c r="PIM1358" s="84" t="s">
        <v>5405</v>
      </c>
      <c r="PJC1358" s="84" t="s">
        <v>5405</v>
      </c>
      <c r="PJS1358" s="84" t="s">
        <v>5405</v>
      </c>
      <c r="PKI1358" s="84" t="s">
        <v>5405</v>
      </c>
      <c r="PKY1358" s="84" t="s">
        <v>5405</v>
      </c>
      <c r="PLO1358" s="84" t="s">
        <v>5405</v>
      </c>
      <c r="PME1358" s="84" t="s">
        <v>5405</v>
      </c>
      <c r="PMU1358" s="84" t="s">
        <v>5405</v>
      </c>
      <c r="PNK1358" s="84" t="s">
        <v>5405</v>
      </c>
      <c r="POA1358" s="84" t="s">
        <v>5405</v>
      </c>
      <c r="POQ1358" s="84" t="s">
        <v>5405</v>
      </c>
      <c r="PPG1358" s="84" t="s">
        <v>5405</v>
      </c>
      <c r="PPW1358" s="84" t="s">
        <v>5405</v>
      </c>
      <c r="PQM1358" s="84" t="s">
        <v>5405</v>
      </c>
      <c r="PRC1358" s="84" t="s">
        <v>5405</v>
      </c>
      <c r="PRS1358" s="84" t="s">
        <v>5405</v>
      </c>
      <c r="PSI1358" s="84" t="s">
        <v>5405</v>
      </c>
      <c r="PSY1358" s="84" t="s">
        <v>5405</v>
      </c>
      <c r="PTO1358" s="84" t="s">
        <v>5405</v>
      </c>
      <c r="PUE1358" s="84" t="s">
        <v>5405</v>
      </c>
      <c r="PUU1358" s="84" t="s">
        <v>5405</v>
      </c>
      <c r="PVK1358" s="84" t="s">
        <v>5405</v>
      </c>
      <c r="PWA1358" s="84" t="s">
        <v>5405</v>
      </c>
      <c r="PWQ1358" s="84" t="s">
        <v>5405</v>
      </c>
      <c r="PXG1358" s="84" t="s">
        <v>5405</v>
      </c>
      <c r="PXW1358" s="84" t="s">
        <v>5405</v>
      </c>
      <c r="PYM1358" s="84" t="s">
        <v>5405</v>
      </c>
      <c r="PZC1358" s="84" t="s">
        <v>5405</v>
      </c>
      <c r="PZS1358" s="84" t="s">
        <v>5405</v>
      </c>
      <c r="QAI1358" s="84" t="s">
        <v>5405</v>
      </c>
      <c r="QAY1358" s="84" t="s">
        <v>5405</v>
      </c>
      <c r="QBO1358" s="84" t="s">
        <v>5405</v>
      </c>
      <c r="QCE1358" s="84" t="s">
        <v>5405</v>
      </c>
      <c r="QCU1358" s="84" t="s">
        <v>5405</v>
      </c>
      <c r="QDK1358" s="84" t="s">
        <v>5405</v>
      </c>
      <c r="QEA1358" s="84" t="s">
        <v>5405</v>
      </c>
      <c r="QEQ1358" s="84" t="s">
        <v>5405</v>
      </c>
      <c r="QFG1358" s="84" t="s">
        <v>5405</v>
      </c>
      <c r="QFW1358" s="84" t="s">
        <v>5405</v>
      </c>
      <c r="QGM1358" s="84" t="s">
        <v>5405</v>
      </c>
      <c r="QHC1358" s="84" t="s">
        <v>5405</v>
      </c>
      <c r="QHS1358" s="84" t="s">
        <v>5405</v>
      </c>
      <c r="QII1358" s="84" t="s">
        <v>5405</v>
      </c>
      <c r="QIY1358" s="84" t="s">
        <v>5405</v>
      </c>
      <c r="QJO1358" s="84" t="s">
        <v>5405</v>
      </c>
      <c r="QKE1358" s="84" t="s">
        <v>5405</v>
      </c>
      <c r="QKU1358" s="84" t="s">
        <v>5405</v>
      </c>
      <c r="QLK1358" s="84" t="s">
        <v>5405</v>
      </c>
      <c r="QMA1358" s="84" t="s">
        <v>5405</v>
      </c>
      <c r="QMQ1358" s="84" t="s">
        <v>5405</v>
      </c>
      <c r="QNG1358" s="84" t="s">
        <v>5405</v>
      </c>
      <c r="QNW1358" s="84" t="s">
        <v>5405</v>
      </c>
      <c r="QOM1358" s="84" t="s">
        <v>5405</v>
      </c>
      <c r="QPC1358" s="84" t="s">
        <v>5405</v>
      </c>
      <c r="QPS1358" s="84" t="s">
        <v>5405</v>
      </c>
      <c r="QQI1358" s="84" t="s">
        <v>5405</v>
      </c>
      <c r="QQY1358" s="84" t="s">
        <v>5405</v>
      </c>
      <c r="QRO1358" s="84" t="s">
        <v>5405</v>
      </c>
      <c r="QSE1358" s="84" t="s">
        <v>5405</v>
      </c>
      <c r="QSU1358" s="84" t="s">
        <v>5405</v>
      </c>
      <c r="QTK1358" s="84" t="s">
        <v>5405</v>
      </c>
      <c r="QUA1358" s="84" t="s">
        <v>5405</v>
      </c>
      <c r="QUQ1358" s="84" t="s">
        <v>5405</v>
      </c>
      <c r="QVG1358" s="84" t="s">
        <v>5405</v>
      </c>
      <c r="QVW1358" s="84" t="s">
        <v>5405</v>
      </c>
      <c r="QWM1358" s="84" t="s">
        <v>5405</v>
      </c>
      <c r="QXC1358" s="84" t="s">
        <v>5405</v>
      </c>
      <c r="QXS1358" s="84" t="s">
        <v>5405</v>
      </c>
      <c r="QYI1358" s="84" t="s">
        <v>5405</v>
      </c>
      <c r="QYY1358" s="84" t="s">
        <v>5405</v>
      </c>
      <c r="QZO1358" s="84" t="s">
        <v>5405</v>
      </c>
      <c r="RAE1358" s="84" t="s">
        <v>5405</v>
      </c>
      <c r="RAU1358" s="84" t="s">
        <v>5405</v>
      </c>
      <c r="RBK1358" s="84" t="s">
        <v>5405</v>
      </c>
      <c r="RCA1358" s="84" t="s">
        <v>5405</v>
      </c>
      <c r="RCQ1358" s="84" t="s">
        <v>5405</v>
      </c>
      <c r="RDG1358" s="84" t="s">
        <v>5405</v>
      </c>
      <c r="RDW1358" s="84" t="s">
        <v>5405</v>
      </c>
      <c r="REM1358" s="84" t="s">
        <v>5405</v>
      </c>
      <c r="RFC1358" s="84" t="s">
        <v>5405</v>
      </c>
      <c r="RFS1358" s="84" t="s">
        <v>5405</v>
      </c>
      <c r="RGI1358" s="84" t="s">
        <v>5405</v>
      </c>
      <c r="RGY1358" s="84" t="s">
        <v>5405</v>
      </c>
      <c r="RHO1358" s="84" t="s">
        <v>5405</v>
      </c>
      <c r="RIE1358" s="84" t="s">
        <v>5405</v>
      </c>
      <c r="RIU1358" s="84" t="s">
        <v>5405</v>
      </c>
      <c r="RJK1358" s="84" t="s">
        <v>5405</v>
      </c>
      <c r="RKA1358" s="84" t="s">
        <v>5405</v>
      </c>
      <c r="RKQ1358" s="84" t="s">
        <v>5405</v>
      </c>
      <c r="RLG1358" s="84" t="s">
        <v>5405</v>
      </c>
      <c r="RLW1358" s="84" t="s">
        <v>5405</v>
      </c>
      <c r="RMM1358" s="84" t="s">
        <v>5405</v>
      </c>
      <c r="RNC1358" s="84" t="s">
        <v>5405</v>
      </c>
      <c r="RNS1358" s="84" t="s">
        <v>5405</v>
      </c>
      <c r="ROI1358" s="84" t="s">
        <v>5405</v>
      </c>
      <c r="ROY1358" s="84" t="s">
        <v>5405</v>
      </c>
      <c r="RPO1358" s="84" t="s">
        <v>5405</v>
      </c>
      <c r="RQE1358" s="84" t="s">
        <v>5405</v>
      </c>
      <c r="RQU1358" s="84" t="s">
        <v>5405</v>
      </c>
      <c r="RRK1358" s="84" t="s">
        <v>5405</v>
      </c>
      <c r="RSA1358" s="84" t="s">
        <v>5405</v>
      </c>
      <c r="RSQ1358" s="84" t="s">
        <v>5405</v>
      </c>
      <c r="RTG1358" s="84" t="s">
        <v>5405</v>
      </c>
      <c r="RTW1358" s="84" t="s">
        <v>5405</v>
      </c>
      <c r="RUM1358" s="84" t="s">
        <v>5405</v>
      </c>
      <c r="RVC1358" s="84" t="s">
        <v>5405</v>
      </c>
      <c r="RVS1358" s="84" t="s">
        <v>5405</v>
      </c>
      <c r="RWI1358" s="84" t="s">
        <v>5405</v>
      </c>
      <c r="RWY1358" s="84" t="s">
        <v>5405</v>
      </c>
      <c r="RXO1358" s="84" t="s">
        <v>5405</v>
      </c>
      <c r="RYE1358" s="84" t="s">
        <v>5405</v>
      </c>
      <c r="RYU1358" s="84" t="s">
        <v>5405</v>
      </c>
      <c r="RZK1358" s="84" t="s">
        <v>5405</v>
      </c>
      <c r="SAA1358" s="84" t="s">
        <v>5405</v>
      </c>
      <c r="SAQ1358" s="84" t="s">
        <v>5405</v>
      </c>
      <c r="SBG1358" s="84" t="s">
        <v>5405</v>
      </c>
      <c r="SBW1358" s="84" t="s">
        <v>5405</v>
      </c>
      <c r="SCM1358" s="84" t="s">
        <v>5405</v>
      </c>
      <c r="SDC1358" s="84" t="s">
        <v>5405</v>
      </c>
      <c r="SDS1358" s="84" t="s">
        <v>5405</v>
      </c>
      <c r="SEI1358" s="84" t="s">
        <v>5405</v>
      </c>
      <c r="SEY1358" s="84" t="s">
        <v>5405</v>
      </c>
      <c r="SFO1358" s="84" t="s">
        <v>5405</v>
      </c>
      <c r="SGE1358" s="84" t="s">
        <v>5405</v>
      </c>
      <c r="SGU1358" s="84" t="s">
        <v>5405</v>
      </c>
      <c r="SHK1358" s="84" t="s">
        <v>5405</v>
      </c>
      <c r="SIA1358" s="84" t="s">
        <v>5405</v>
      </c>
      <c r="SIQ1358" s="84" t="s">
        <v>5405</v>
      </c>
      <c r="SJG1358" s="84" t="s">
        <v>5405</v>
      </c>
      <c r="SJW1358" s="84" t="s">
        <v>5405</v>
      </c>
      <c r="SKM1358" s="84" t="s">
        <v>5405</v>
      </c>
      <c r="SLC1358" s="84" t="s">
        <v>5405</v>
      </c>
      <c r="SLS1358" s="84" t="s">
        <v>5405</v>
      </c>
      <c r="SMI1358" s="84" t="s">
        <v>5405</v>
      </c>
      <c r="SMY1358" s="84" t="s">
        <v>5405</v>
      </c>
      <c r="SNO1358" s="84" t="s">
        <v>5405</v>
      </c>
      <c r="SOE1358" s="84" t="s">
        <v>5405</v>
      </c>
      <c r="SOU1358" s="84" t="s">
        <v>5405</v>
      </c>
      <c r="SPK1358" s="84" t="s">
        <v>5405</v>
      </c>
      <c r="SQA1358" s="84" t="s">
        <v>5405</v>
      </c>
      <c r="SQQ1358" s="84" t="s">
        <v>5405</v>
      </c>
      <c r="SRG1358" s="84" t="s">
        <v>5405</v>
      </c>
      <c r="SRW1358" s="84" t="s">
        <v>5405</v>
      </c>
      <c r="SSM1358" s="84" t="s">
        <v>5405</v>
      </c>
      <c r="STC1358" s="84" t="s">
        <v>5405</v>
      </c>
      <c r="STS1358" s="84" t="s">
        <v>5405</v>
      </c>
      <c r="SUI1358" s="84" t="s">
        <v>5405</v>
      </c>
      <c r="SUY1358" s="84" t="s">
        <v>5405</v>
      </c>
      <c r="SVO1358" s="84" t="s">
        <v>5405</v>
      </c>
      <c r="SWE1358" s="84" t="s">
        <v>5405</v>
      </c>
      <c r="SWU1358" s="84" t="s">
        <v>5405</v>
      </c>
      <c r="SXK1358" s="84" t="s">
        <v>5405</v>
      </c>
      <c r="SYA1358" s="84" t="s">
        <v>5405</v>
      </c>
      <c r="SYQ1358" s="84" t="s">
        <v>5405</v>
      </c>
      <c r="SZG1358" s="84" t="s">
        <v>5405</v>
      </c>
      <c r="SZW1358" s="84" t="s">
        <v>5405</v>
      </c>
      <c r="TAM1358" s="84" t="s">
        <v>5405</v>
      </c>
      <c r="TBC1358" s="84" t="s">
        <v>5405</v>
      </c>
      <c r="TBS1358" s="84" t="s">
        <v>5405</v>
      </c>
      <c r="TCI1358" s="84" t="s">
        <v>5405</v>
      </c>
      <c r="TCY1358" s="84" t="s">
        <v>5405</v>
      </c>
      <c r="TDO1358" s="84" t="s">
        <v>5405</v>
      </c>
      <c r="TEE1358" s="84" t="s">
        <v>5405</v>
      </c>
      <c r="TEU1358" s="84" t="s">
        <v>5405</v>
      </c>
      <c r="TFK1358" s="84" t="s">
        <v>5405</v>
      </c>
      <c r="TGA1358" s="84" t="s">
        <v>5405</v>
      </c>
      <c r="TGQ1358" s="84" t="s">
        <v>5405</v>
      </c>
      <c r="THG1358" s="84" t="s">
        <v>5405</v>
      </c>
      <c r="THW1358" s="84" t="s">
        <v>5405</v>
      </c>
      <c r="TIM1358" s="84" t="s">
        <v>5405</v>
      </c>
      <c r="TJC1358" s="84" t="s">
        <v>5405</v>
      </c>
      <c r="TJS1358" s="84" t="s">
        <v>5405</v>
      </c>
      <c r="TKI1358" s="84" t="s">
        <v>5405</v>
      </c>
      <c r="TKY1358" s="84" t="s">
        <v>5405</v>
      </c>
      <c r="TLO1358" s="84" t="s">
        <v>5405</v>
      </c>
      <c r="TME1358" s="84" t="s">
        <v>5405</v>
      </c>
      <c r="TMU1358" s="84" t="s">
        <v>5405</v>
      </c>
      <c r="TNK1358" s="84" t="s">
        <v>5405</v>
      </c>
      <c r="TOA1358" s="84" t="s">
        <v>5405</v>
      </c>
      <c r="TOQ1358" s="84" t="s">
        <v>5405</v>
      </c>
      <c r="TPG1358" s="84" t="s">
        <v>5405</v>
      </c>
      <c r="TPW1358" s="84" t="s">
        <v>5405</v>
      </c>
      <c r="TQM1358" s="84" t="s">
        <v>5405</v>
      </c>
      <c r="TRC1358" s="84" t="s">
        <v>5405</v>
      </c>
      <c r="TRS1358" s="84" t="s">
        <v>5405</v>
      </c>
      <c r="TSI1358" s="84" t="s">
        <v>5405</v>
      </c>
      <c r="TSY1358" s="84" t="s">
        <v>5405</v>
      </c>
      <c r="TTO1358" s="84" t="s">
        <v>5405</v>
      </c>
      <c r="TUE1358" s="84" t="s">
        <v>5405</v>
      </c>
      <c r="TUU1358" s="84" t="s">
        <v>5405</v>
      </c>
      <c r="TVK1358" s="84" t="s">
        <v>5405</v>
      </c>
      <c r="TWA1358" s="84" t="s">
        <v>5405</v>
      </c>
      <c r="TWQ1358" s="84" t="s">
        <v>5405</v>
      </c>
      <c r="TXG1358" s="84" t="s">
        <v>5405</v>
      </c>
      <c r="TXW1358" s="84" t="s">
        <v>5405</v>
      </c>
      <c r="TYM1358" s="84" t="s">
        <v>5405</v>
      </c>
      <c r="TZC1358" s="84" t="s">
        <v>5405</v>
      </c>
      <c r="TZS1358" s="84" t="s">
        <v>5405</v>
      </c>
      <c r="UAI1358" s="84" t="s">
        <v>5405</v>
      </c>
      <c r="UAY1358" s="84" t="s">
        <v>5405</v>
      </c>
      <c r="UBO1358" s="84" t="s">
        <v>5405</v>
      </c>
      <c r="UCE1358" s="84" t="s">
        <v>5405</v>
      </c>
      <c r="UCU1358" s="84" t="s">
        <v>5405</v>
      </c>
      <c r="UDK1358" s="84" t="s">
        <v>5405</v>
      </c>
      <c r="UEA1358" s="84" t="s">
        <v>5405</v>
      </c>
      <c r="UEQ1358" s="84" t="s">
        <v>5405</v>
      </c>
      <c r="UFG1358" s="84" t="s">
        <v>5405</v>
      </c>
      <c r="UFW1358" s="84" t="s">
        <v>5405</v>
      </c>
      <c r="UGM1358" s="84" t="s">
        <v>5405</v>
      </c>
      <c r="UHC1358" s="84" t="s">
        <v>5405</v>
      </c>
      <c r="UHS1358" s="84" t="s">
        <v>5405</v>
      </c>
      <c r="UII1358" s="84" t="s">
        <v>5405</v>
      </c>
      <c r="UIY1358" s="84" t="s">
        <v>5405</v>
      </c>
      <c r="UJO1358" s="84" t="s">
        <v>5405</v>
      </c>
      <c r="UKE1358" s="84" t="s">
        <v>5405</v>
      </c>
      <c r="UKU1358" s="84" t="s">
        <v>5405</v>
      </c>
      <c r="ULK1358" s="84" t="s">
        <v>5405</v>
      </c>
      <c r="UMA1358" s="84" t="s">
        <v>5405</v>
      </c>
      <c r="UMQ1358" s="84" t="s">
        <v>5405</v>
      </c>
      <c r="UNG1358" s="84" t="s">
        <v>5405</v>
      </c>
      <c r="UNW1358" s="84" t="s">
        <v>5405</v>
      </c>
      <c r="UOM1358" s="84" t="s">
        <v>5405</v>
      </c>
      <c r="UPC1358" s="84" t="s">
        <v>5405</v>
      </c>
      <c r="UPS1358" s="84" t="s">
        <v>5405</v>
      </c>
      <c r="UQI1358" s="84" t="s">
        <v>5405</v>
      </c>
      <c r="UQY1358" s="84" t="s">
        <v>5405</v>
      </c>
      <c r="URO1358" s="84" t="s">
        <v>5405</v>
      </c>
      <c r="USE1358" s="84" t="s">
        <v>5405</v>
      </c>
      <c r="USU1358" s="84" t="s">
        <v>5405</v>
      </c>
      <c r="UTK1358" s="84" t="s">
        <v>5405</v>
      </c>
      <c r="UUA1358" s="84" t="s">
        <v>5405</v>
      </c>
      <c r="UUQ1358" s="84" t="s">
        <v>5405</v>
      </c>
      <c r="UVG1358" s="84" t="s">
        <v>5405</v>
      </c>
      <c r="UVW1358" s="84" t="s">
        <v>5405</v>
      </c>
      <c r="UWM1358" s="84" t="s">
        <v>5405</v>
      </c>
      <c r="UXC1358" s="84" t="s">
        <v>5405</v>
      </c>
      <c r="UXS1358" s="84" t="s">
        <v>5405</v>
      </c>
      <c r="UYI1358" s="84" t="s">
        <v>5405</v>
      </c>
      <c r="UYY1358" s="84" t="s">
        <v>5405</v>
      </c>
      <c r="UZO1358" s="84" t="s">
        <v>5405</v>
      </c>
      <c r="VAE1358" s="84" t="s">
        <v>5405</v>
      </c>
      <c r="VAU1358" s="84" t="s">
        <v>5405</v>
      </c>
      <c r="VBK1358" s="84" t="s">
        <v>5405</v>
      </c>
      <c r="VCA1358" s="84" t="s">
        <v>5405</v>
      </c>
      <c r="VCQ1358" s="84" t="s">
        <v>5405</v>
      </c>
      <c r="VDG1358" s="84" t="s">
        <v>5405</v>
      </c>
      <c r="VDW1358" s="84" t="s">
        <v>5405</v>
      </c>
      <c r="VEM1358" s="84" t="s">
        <v>5405</v>
      </c>
      <c r="VFC1358" s="84" t="s">
        <v>5405</v>
      </c>
      <c r="VFS1358" s="84" t="s">
        <v>5405</v>
      </c>
      <c r="VGI1358" s="84" t="s">
        <v>5405</v>
      </c>
      <c r="VGY1358" s="84" t="s">
        <v>5405</v>
      </c>
      <c r="VHO1358" s="84" t="s">
        <v>5405</v>
      </c>
      <c r="VIE1358" s="84" t="s">
        <v>5405</v>
      </c>
      <c r="VIU1358" s="84" t="s">
        <v>5405</v>
      </c>
      <c r="VJK1358" s="84" t="s">
        <v>5405</v>
      </c>
      <c r="VKA1358" s="84" t="s">
        <v>5405</v>
      </c>
      <c r="VKQ1358" s="84" t="s">
        <v>5405</v>
      </c>
      <c r="VLG1358" s="84" t="s">
        <v>5405</v>
      </c>
      <c r="VLW1358" s="84" t="s">
        <v>5405</v>
      </c>
      <c r="VMM1358" s="84" t="s">
        <v>5405</v>
      </c>
      <c r="VNC1358" s="84" t="s">
        <v>5405</v>
      </c>
      <c r="VNS1358" s="84" t="s">
        <v>5405</v>
      </c>
      <c r="VOI1358" s="84" t="s">
        <v>5405</v>
      </c>
      <c r="VOY1358" s="84" t="s">
        <v>5405</v>
      </c>
      <c r="VPO1358" s="84" t="s">
        <v>5405</v>
      </c>
      <c r="VQE1358" s="84" t="s">
        <v>5405</v>
      </c>
      <c r="VQU1358" s="84" t="s">
        <v>5405</v>
      </c>
      <c r="VRK1358" s="84" t="s">
        <v>5405</v>
      </c>
      <c r="VSA1358" s="84" t="s">
        <v>5405</v>
      </c>
      <c r="VSQ1358" s="84" t="s">
        <v>5405</v>
      </c>
      <c r="VTG1358" s="84" t="s">
        <v>5405</v>
      </c>
      <c r="VTW1358" s="84" t="s">
        <v>5405</v>
      </c>
      <c r="VUM1358" s="84" t="s">
        <v>5405</v>
      </c>
      <c r="VVC1358" s="84" t="s">
        <v>5405</v>
      </c>
      <c r="VVS1358" s="84" t="s">
        <v>5405</v>
      </c>
      <c r="VWI1358" s="84" t="s">
        <v>5405</v>
      </c>
      <c r="VWY1358" s="84" t="s">
        <v>5405</v>
      </c>
      <c r="VXO1358" s="84" t="s">
        <v>5405</v>
      </c>
      <c r="VYE1358" s="84" t="s">
        <v>5405</v>
      </c>
      <c r="VYU1358" s="84" t="s">
        <v>5405</v>
      </c>
      <c r="VZK1358" s="84" t="s">
        <v>5405</v>
      </c>
      <c r="WAA1358" s="84" t="s">
        <v>5405</v>
      </c>
      <c r="WAQ1358" s="84" t="s">
        <v>5405</v>
      </c>
      <c r="WBG1358" s="84" t="s">
        <v>5405</v>
      </c>
      <c r="WBW1358" s="84" t="s">
        <v>5405</v>
      </c>
      <c r="WCM1358" s="84" t="s">
        <v>5405</v>
      </c>
      <c r="WDC1358" s="84" t="s">
        <v>5405</v>
      </c>
      <c r="WDS1358" s="84" t="s">
        <v>5405</v>
      </c>
      <c r="WEI1358" s="84" t="s">
        <v>5405</v>
      </c>
      <c r="WEY1358" s="84" t="s">
        <v>5405</v>
      </c>
      <c r="WFO1358" s="84" t="s">
        <v>5405</v>
      </c>
      <c r="WGE1358" s="84" t="s">
        <v>5405</v>
      </c>
      <c r="WGU1358" s="84" t="s">
        <v>5405</v>
      </c>
      <c r="WHK1358" s="84" t="s">
        <v>5405</v>
      </c>
      <c r="WIA1358" s="84" t="s">
        <v>5405</v>
      </c>
      <c r="WIQ1358" s="84" t="s">
        <v>5405</v>
      </c>
      <c r="WJG1358" s="84" t="s">
        <v>5405</v>
      </c>
      <c r="WJW1358" s="84" t="s">
        <v>5405</v>
      </c>
      <c r="WKM1358" s="84" t="s">
        <v>5405</v>
      </c>
      <c r="WLC1358" s="84" t="s">
        <v>5405</v>
      </c>
      <c r="WLS1358" s="84" t="s">
        <v>5405</v>
      </c>
      <c r="WMI1358" s="84" t="s">
        <v>5405</v>
      </c>
      <c r="WMY1358" s="84" t="s">
        <v>5405</v>
      </c>
      <c r="WNO1358" s="84" t="s">
        <v>5405</v>
      </c>
      <c r="WOE1358" s="84" t="s">
        <v>5405</v>
      </c>
      <c r="WOU1358" s="84" t="s">
        <v>5405</v>
      </c>
      <c r="WPK1358" s="84" t="s">
        <v>5405</v>
      </c>
      <c r="WQA1358" s="84" t="s">
        <v>5405</v>
      </c>
      <c r="WQQ1358" s="84" t="s">
        <v>5405</v>
      </c>
      <c r="WRG1358" s="84" t="s">
        <v>5405</v>
      </c>
      <c r="WRW1358" s="84" t="s">
        <v>5405</v>
      </c>
      <c r="WSM1358" s="84" t="s">
        <v>5405</v>
      </c>
      <c r="WTC1358" s="84" t="s">
        <v>5405</v>
      </c>
      <c r="WTS1358" s="84" t="s">
        <v>5405</v>
      </c>
      <c r="WUI1358" s="84" t="s">
        <v>5405</v>
      </c>
      <c r="WUY1358" s="84" t="s">
        <v>5405</v>
      </c>
      <c r="WVO1358" s="84" t="s">
        <v>5405</v>
      </c>
      <c r="WWE1358" s="84" t="s">
        <v>5405</v>
      </c>
      <c r="WWU1358" s="84" t="s">
        <v>5405</v>
      </c>
      <c r="WXK1358" s="84" t="s">
        <v>5405</v>
      </c>
      <c r="WYA1358" s="84" t="s">
        <v>5405</v>
      </c>
      <c r="WYQ1358" s="84" t="s">
        <v>5405</v>
      </c>
      <c r="WZG1358" s="84" t="s">
        <v>5405</v>
      </c>
      <c r="WZW1358" s="84" t="s">
        <v>5405</v>
      </c>
      <c r="XAM1358" s="84" t="s">
        <v>5405</v>
      </c>
      <c r="XBC1358" s="84" t="s">
        <v>5405</v>
      </c>
      <c r="XBS1358" s="84" t="s">
        <v>5405</v>
      </c>
      <c r="XCI1358" s="84" t="s">
        <v>5405</v>
      </c>
      <c r="XCY1358" s="84" t="s">
        <v>5405</v>
      </c>
      <c r="XDO1358" s="84" t="s">
        <v>5405</v>
      </c>
      <c r="XEE1358" s="84" t="s">
        <v>5405</v>
      </c>
      <c r="XEU1358" s="84" t="s">
        <v>5405</v>
      </c>
    </row>
    <row r="1359" spans="1:1024 1027:2048 2051:3072 3075:4096 4099:5120 5123:6144 6147:7168 7171:8192 8195:9216 9219:10240 10243:11264 11267:12288 12291:13312 13315:14336 14339:15360 15363:16384">
      <c r="A1359" s="84"/>
      <c r="B1359" s="84"/>
      <c r="F1359" s="746" t="s">
        <v>235</v>
      </c>
      <c r="G1359" s="1131" t="s">
        <v>236</v>
      </c>
      <c r="H1359" s="781">
        <f>SUM(H1357)</f>
        <v>3000000</v>
      </c>
      <c r="I1359" s="781">
        <f>SUM(I1357)</f>
        <v>0</v>
      </c>
      <c r="J1359" s="782">
        <f>I1359/H1359</f>
        <v>0</v>
      </c>
      <c r="K1359" s="781">
        <f>SUM(K1357)</f>
        <v>3000000</v>
      </c>
      <c r="L1359" s="783">
        <v>0</v>
      </c>
      <c r="M1359" s="783">
        <v>0</v>
      </c>
      <c r="N1359" s="784"/>
      <c r="O1359" s="783">
        <f>L1359-M1359</f>
        <v>0</v>
      </c>
      <c r="P1359" s="783">
        <f t="shared" ref="P1359:AF1362" si="261">L1359+H1359</f>
        <v>3000000</v>
      </c>
      <c r="Q1359" s="801"/>
      <c r="R1359" s="802"/>
      <c r="S1359" s="801"/>
      <c r="T1359" s="84"/>
      <c r="V1359" s="84" t="s">
        <v>235</v>
      </c>
      <c r="W1359" s="84" t="s">
        <v>236</v>
      </c>
      <c r="X1359" s="816">
        <f>SUM(X1357)</f>
        <v>1000000</v>
      </c>
      <c r="Y1359" s="817">
        <f>SUM(Y1357)</f>
        <v>0</v>
      </c>
      <c r="Z1359" s="813">
        <f>Y1359/X1359</f>
        <v>0</v>
      </c>
      <c r="AA1359" s="814">
        <f>SUM(AA1357)</f>
        <v>1000000</v>
      </c>
      <c r="AB1359" s="84">
        <v>0</v>
      </c>
      <c r="AC1359" s="84">
        <v>0</v>
      </c>
      <c r="AE1359" s="84">
        <f>AB1359-AC1359</f>
        <v>0</v>
      </c>
      <c r="AF1359" s="84">
        <f t="shared" si="261"/>
        <v>1000000</v>
      </c>
      <c r="AL1359" s="84" t="s">
        <v>235</v>
      </c>
      <c r="AM1359" s="84" t="s">
        <v>236</v>
      </c>
      <c r="AN1359" s="84">
        <f>SUM(AN1357)</f>
        <v>1000000</v>
      </c>
      <c r="AO1359" s="84">
        <f>SUM(AO1357)</f>
        <v>0</v>
      </c>
      <c r="AP1359" s="84">
        <f>AO1359/AN1359</f>
        <v>0</v>
      </c>
      <c r="AQ1359" s="84">
        <f>SUM(AQ1357)</f>
        <v>1000000</v>
      </c>
      <c r="AR1359" s="84">
        <v>0</v>
      </c>
      <c r="AS1359" s="84">
        <v>0</v>
      </c>
      <c r="AU1359" s="84">
        <f>AR1359-AS1359</f>
        <v>0</v>
      </c>
      <c r="AV1359" s="84">
        <f t="shared" ref="AV1359:BL1362" si="262">AR1359+AN1359</f>
        <v>1000000</v>
      </c>
      <c r="BB1359" s="84" t="s">
        <v>235</v>
      </c>
      <c r="BC1359" s="84" t="s">
        <v>236</v>
      </c>
      <c r="BD1359" s="84">
        <f>SUM(BD1357)</f>
        <v>1000000</v>
      </c>
      <c r="BE1359" s="84">
        <f>SUM(BE1357)</f>
        <v>0</v>
      </c>
      <c r="BF1359" s="84">
        <f>BE1359/BD1359</f>
        <v>0</v>
      </c>
      <c r="BG1359" s="84">
        <f>SUM(BG1357)</f>
        <v>1000000</v>
      </c>
      <c r="BH1359" s="84">
        <v>0</v>
      </c>
      <c r="BI1359" s="84">
        <v>0</v>
      </c>
      <c r="BK1359" s="84">
        <f>BH1359-BI1359</f>
        <v>0</v>
      </c>
      <c r="BL1359" s="84">
        <f t="shared" si="262"/>
        <v>1000000</v>
      </c>
      <c r="BR1359" s="84" t="s">
        <v>235</v>
      </c>
      <c r="BS1359" s="84" t="s">
        <v>236</v>
      </c>
      <c r="BT1359" s="84">
        <f>SUM(BT1357)</f>
        <v>1000000</v>
      </c>
      <c r="BU1359" s="84">
        <f>SUM(BU1357)</f>
        <v>0</v>
      </c>
      <c r="BV1359" s="84">
        <f>BU1359/BT1359</f>
        <v>0</v>
      </c>
      <c r="BW1359" s="84">
        <f>SUM(BW1357)</f>
        <v>1000000</v>
      </c>
      <c r="BX1359" s="84">
        <v>0</v>
      </c>
      <c r="BY1359" s="84">
        <v>0</v>
      </c>
      <c r="CA1359" s="84">
        <f>BX1359-BY1359</f>
        <v>0</v>
      </c>
      <c r="CB1359" s="84">
        <f t="shared" ref="CB1359:CR1362" si="263">BX1359+BT1359</f>
        <v>1000000</v>
      </c>
      <c r="CH1359" s="84" t="s">
        <v>235</v>
      </c>
      <c r="CI1359" s="84" t="s">
        <v>236</v>
      </c>
      <c r="CJ1359" s="84">
        <f>SUM(CJ1357)</f>
        <v>1000000</v>
      </c>
      <c r="CK1359" s="84">
        <f>SUM(CK1357)</f>
        <v>0</v>
      </c>
      <c r="CL1359" s="84">
        <f>CK1359/CJ1359</f>
        <v>0</v>
      </c>
      <c r="CM1359" s="84">
        <f>SUM(CM1357)</f>
        <v>1000000</v>
      </c>
      <c r="CN1359" s="84">
        <v>0</v>
      </c>
      <c r="CO1359" s="84">
        <v>0</v>
      </c>
      <c r="CQ1359" s="84">
        <f>CN1359-CO1359</f>
        <v>0</v>
      </c>
      <c r="CR1359" s="84">
        <f t="shared" si="263"/>
        <v>1000000</v>
      </c>
      <c r="CX1359" s="84" t="s">
        <v>235</v>
      </c>
      <c r="CY1359" s="84" t="s">
        <v>236</v>
      </c>
      <c r="CZ1359" s="84">
        <f>SUM(CZ1357)</f>
        <v>1000000</v>
      </c>
      <c r="DA1359" s="84">
        <f>SUM(DA1357)</f>
        <v>0</v>
      </c>
      <c r="DB1359" s="84">
        <f>DA1359/CZ1359</f>
        <v>0</v>
      </c>
      <c r="DC1359" s="84">
        <f>SUM(DC1357)</f>
        <v>1000000</v>
      </c>
      <c r="DD1359" s="84">
        <v>0</v>
      </c>
      <c r="DE1359" s="84">
        <v>0</v>
      </c>
      <c r="DG1359" s="84">
        <f>DD1359-DE1359</f>
        <v>0</v>
      </c>
      <c r="DH1359" s="84">
        <f t="shared" ref="DH1359:DX1362" si="264">DD1359+CZ1359</f>
        <v>1000000</v>
      </c>
      <c r="DN1359" s="84" t="s">
        <v>235</v>
      </c>
      <c r="DO1359" s="84" t="s">
        <v>236</v>
      </c>
      <c r="DP1359" s="84">
        <f>SUM(DP1357)</f>
        <v>1000000</v>
      </c>
      <c r="DQ1359" s="84">
        <f>SUM(DQ1357)</f>
        <v>0</v>
      </c>
      <c r="DR1359" s="84">
        <f>DQ1359/DP1359</f>
        <v>0</v>
      </c>
      <c r="DS1359" s="84">
        <f>SUM(DS1357)</f>
        <v>1000000</v>
      </c>
      <c r="DT1359" s="84">
        <v>0</v>
      </c>
      <c r="DU1359" s="84">
        <v>0</v>
      </c>
      <c r="DW1359" s="84">
        <f>DT1359-DU1359</f>
        <v>0</v>
      </c>
      <c r="DX1359" s="84">
        <f t="shared" si="264"/>
        <v>1000000</v>
      </c>
      <c r="ED1359" s="84" t="s">
        <v>235</v>
      </c>
      <c r="EE1359" s="84" t="s">
        <v>236</v>
      </c>
      <c r="EF1359" s="84">
        <f>SUM(EF1357)</f>
        <v>1000000</v>
      </c>
      <c r="EG1359" s="84">
        <f>SUM(EG1357)</f>
        <v>0</v>
      </c>
      <c r="EH1359" s="84">
        <f>EG1359/EF1359</f>
        <v>0</v>
      </c>
      <c r="EI1359" s="84">
        <f>SUM(EI1357)</f>
        <v>1000000</v>
      </c>
      <c r="EJ1359" s="84">
        <v>0</v>
      </c>
      <c r="EK1359" s="84">
        <v>0</v>
      </c>
      <c r="EM1359" s="84">
        <f>EJ1359-EK1359</f>
        <v>0</v>
      </c>
      <c r="EN1359" s="84">
        <f t="shared" ref="EN1359:FD1362" si="265">EJ1359+EF1359</f>
        <v>1000000</v>
      </c>
      <c r="ET1359" s="84" t="s">
        <v>235</v>
      </c>
      <c r="EU1359" s="84" t="s">
        <v>236</v>
      </c>
      <c r="EV1359" s="84">
        <f>SUM(EV1357)</f>
        <v>1000000</v>
      </c>
      <c r="EW1359" s="84">
        <f>SUM(EW1357)</f>
        <v>0</v>
      </c>
      <c r="EX1359" s="84">
        <f>EW1359/EV1359</f>
        <v>0</v>
      </c>
      <c r="EY1359" s="84">
        <f>SUM(EY1357)</f>
        <v>1000000</v>
      </c>
      <c r="EZ1359" s="84">
        <v>0</v>
      </c>
      <c r="FA1359" s="84">
        <v>0</v>
      </c>
      <c r="FC1359" s="84">
        <f>EZ1359-FA1359</f>
        <v>0</v>
      </c>
      <c r="FD1359" s="84">
        <f t="shared" si="265"/>
        <v>1000000</v>
      </c>
      <c r="FJ1359" s="84" t="s">
        <v>235</v>
      </c>
      <c r="FK1359" s="84" t="s">
        <v>236</v>
      </c>
      <c r="FL1359" s="84">
        <f>SUM(FL1357)</f>
        <v>1000000</v>
      </c>
      <c r="FM1359" s="84">
        <f>SUM(FM1357)</f>
        <v>0</v>
      </c>
      <c r="FN1359" s="84">
        <f>FM1359/FL1359</f>
        <v>0</v>
      </c>
      <c r="FO1359" s="84">
        <f>SUM(FO1357)</f>
        <v>1000000</v>
      </c>
      <c r="FP1359" s="84">
        <v>0</v>
      </c>
      <c r="FQ1359" s="84">
        <v>0</v>
      </c>
      <c r="FS1359" s="84">
        <f>FP1359-FQ1359</f>
        <v>0</v>
      </c>
      <c r="FT1359" s="84">
        <f t="shared" ref="FT1359:GJ1362" si="266">FP1359+FL1359</f>
        <v>1000000</v>
      </c>
      <c r="FZ1359" s="84" t="s">
        <v>235</v>
      </c>
      <c r="GA1359" s="84" t="s">
        <v>236</v>
      </c>
      <c r="GB1359" s="84">
        <f>SUM(GB1357)</f>
        <v>1000000</v>
      </c>
      <c r="GC1359" s="84">
        <f>SUM(GC1357)</f>
        <v>0</v>
      </c>
      <c r="GD1359" s="84">
        <f>GC1359/GB1359</f>
        <v>0</v>
      </c>
      <c r="GE1359" s="84">
        <f>SUM(GE1357)</f>
        <v>1000000</v>
      </c>
      <c r="GF1359" s="84">
        <v>0</v>
      </c>
      <c r="GG1359" s="84">
        <v>0</v>
      </c>
      <c r="GI1359" s="84">
        <f>GF1359-GG1359</f>
        <v>0</v>
      </c>
      <c r="GJ1359" s="84">
        <f t="shared" si="266"/>
        <v>1000000</v>
      </c>
      <c r="GP1359" s="84" t="s">
        <v>235</v>
      </c>
      <c r="GQ1359" s="84" t="s">
        <v>236</v>
      </c>
      <c r="GR1359" s="84">
        <f>SUM(GR1357)</f>
        <v>1000000</v>
      </c>
      <c r="GS1359" s="84">
        <f>SUM(GS1357)</f>
        <v>0</v>
      </c>
      <c r="GT1359" s="84">
        <f>GS1359/GR1359</f>
        <v>0</v>
      </c>
      <c r="GU1359" s="84">
        <f>SUM(GU1357)</f>
        <v>1000000</v>
      </c>
      <c r="GV1359" s="84">
        <v>0</v>
      </c>
      <c r="GW1359" s="84">
        <v>0</v>
      </c>
      <c r="GY1359" s="84">
        <f>GV1359-GW1359</f>
        <v>0</v>
      </c>
      <c r="GZ1359" s="84">
        <f t="shared" ref="GZ1359:HP1362" si="267">GV1359+GR1359</f>
        <v>1000000</v>
      </c>
      <c r="HF1359" s="84" t="s">
        <v>235</v>
      </c>
      <c r="HG1359" s="84" t="s">
        <v>236</v>
      </c>
      <c r="HH1359" s="84">
        <f>SUM(HH1357)</f>
        <v>1000000</v>
      </c>
      <c r="HI1359" s="84">
        <f>SUM(HI1357)</f>
        <v>0</v>
      </c>
      <c r="HJ1359" s="84">
        <f>HI1359/HH1359</f>
        <v>0</v>
      </c>
      <c r="HK1359" s="84">
        <f>SUM(HK1357)</f>
        <v>1000000</v>
      </c>
      <c r="HL1359" s="84">
        <v>0</v>
      </c>
      <c r="HM1359" s="84">
        <v>0</v>
      </c>
      <c r="HO1359" s="84">
        <f>HL1359-HM1359</f>
        <v>0</v>
      </c>
      <c r="HP1359" s="84">
        <f t="shared" si="267"/>
        <v>1000000</v>
      </c>
      <c r="HV1359" s="84" t="s">
        <v>235</v>
      </c>
      <c r="HW1359" s="84" t="s">
        <v>236</v>
      </c>
      <c r="HX1359" s="84">
        <f>SUM(HX1357)</f>
        <v>1000000</v>
      </c>
      <c r="HY1359" s="84">
        <f>SUM(HY1357)</f>
        <v>0</v>
      </c>
      <c r="HZ1359" s="84">
        <f>HY1359/HX1359</f>
        <v>0</v>
      </c>
      <c r="IA1359" s="84">
        <f>SUM(IA1357)</f>
        <v>1000000</v>
      </c>
      <c r="IB1359" s="84">
        <v>0</v>
      </c>
      <c r="IC1359" s="84">
        <v>0</v>
      </c>
      <c r="IE1359" s="84">
        <f>IB1359-IC1359</f>
        <v>0</v>
      </c>
      <c r="IF1359" s="84">
        <f t="shared" ref="IF1359:IV1362" si="268">IB1359+HX1359</f>
        <v>1000000</v>
      </c>
      <c r="IL1359" s="84" t="s">
        <v>235</v>
      </c>
      <c r="IM1359" s="84" t="s">
        <v>236</v>
      </c>
      <c r="IN1359" s="84">
        <f>SUM(IN1357)</f>
        <v>1000000</v>
      </c>
      <c r="IO1359" s="84">
        <f>SUM(IO1357)</f>
        <v>0</v>
      </c>
      <c r="IP1359" s="84">
        <f>IO1359/IN1359</f>
        <v>0</v>
      </c>
      <c r="IQ1359" s="84">
        <f>SUM(IQ1357)</f>
        <v>1000000</v>
      </c>
      <c r="IR1359" s="84">
        <v>0</v>
      </c>
      <c r="IS1359" s="84">
        <v>0</v>
      </c>
      <c r="IU1359" s="84">
        <f>IR1359-IS1359</f>
        <v>0</v>
      </c>
      <c r="IV1359" s="84">
        <f t="shared" si="268"/>
        <v>1000000</v>
      </c>
      <c r="JB1359" s="84" t="s">
        <v>235</v>
      </c>
      <c r="JC1359" s="84" t="s">
        <v>236</v>
      </c>
      <c r="JD1359" s="84">
        <f>SUM(JD1357)</f>
        <v>1000000</v>
      </c>
      <c r="JE1359" s="84">
        <f>SUM(JE1357)</f>
        <v>0</v>
      </c>
      <c r="JF1359" s="84">
        <f>JE1359/JD1359</f>
        <v>0</v>
      </c>
      <c r="JG1359" s="84">
        <f>SUM(JG1357)</f>
        <v>1000000</v>
      </c>
      <c r="JH1359" s="84">
        <v>0</v>
      </c>
      <c r="JI1359" s="84">
        <v>0</v>
      </c>
      <c r="JK1359" s="84">
        <f>JH1359-JI1359</f>
        <v>0</v>
      </c>
      <c r="JL1359" s="84">
        <f t="shared" ref="JL1359:KB1362" si="269">JH1359+JD1359</f>
        <v>1000000</v>
      </c>
      <c r="JR1359" s="84" t="s">
        <v>235</v>
      </c>
      <c r="JS1359" s="84" t="s">
        <v>236</v>
      </c>
      <c r="JT1359" s="84">
        <f>SUM(JT1357)</f>
        <v>1000000</v>
      </c>
      <c r="JU1359" s="84">
        <f>SUM(JU1357)</f>
        <v>0</v>
      </c>
      <c r="JV1359" s="84">
        <f>JU1359/JT1359</f>
        <v>0</v>
      </c>
      <c r="JW1359" s="84">
        <f>SUM(JW1357)</f>
        <v>1000000</v>
      </c>
      <c r="JX1359" s="84">
        <v>0</v>
      </c>
      <c r="JY1359" s="84">
        <v>0</v>
      </c>
      <c r="KA1359" s="84">
        <f>JX1359-JY1359</f>
        <v>0</v>
      </c>
      <c r="KB1359" s="84">
        <f t="shared" si="269"/>
        <v>1000000</v>
      </c>
      <c r="KH1359" s="84" t="s">
        <v>235</v>
      </c>
      <c r="KI1359" s="84" t="s">
        <v>236</v>
      </c>
      <c r="KJ1359" s="84">
        <f>SUM(KJ1357)</f>
        <v>1000000</v>
      </c>
      <c r="KK1359" s="84">
        <f>SUM(KK1357)</f>
        <v>0</v>
      </c>
      <c r="KL1359" s="84">
        <f>KK1359/KJ1359</f>
        <v>0</v>
      </c>
      <c r="KM1359" s="84">
        <f>SUM(KM1357)</f>
        <v>1000000</v>
      </c>
      <c r="KN1359" s="84">
        <v>0</v>
      </c>
      <c r="KO1359" s="84">
        <v>0</v>
      </c>
      <c r="KQ1359" s="84">
        <f>KN1359-KO1359</f>
        <v>0</v>
      </c>
      <c r="KR1359" s="84">
        <f t="shared" ref="KR1359:LH1362" si="270">KN1359+KJ1359</f>
        <v>1000000</v>
      </c>
      <c r="KX1359" s="84" t="s">
        <v>235</v>
      </c>
      <c r="KY1359" s="84" t="s">
        <v>236</v>
      </c>
      <c r="KZ1359" s="84">
        <f>SUM(KZ1357)</f>
        <v>1000000</v>
      </c>
      <c r="LA1359" s="84">
        <f>SUM(LA1357)</f>
        <v>0</v>
      </c>
      <c r="LB1359" s="84">
        <f>LA1359/KZ1359</f>
        <v>0</v>
      </c>
      <c r="LC1359" s="84">
        <f>SUM(LC1357)</f>
        <v>1000000</v>
      </c>
      <c r="LD1359" s="84">
        <v>0</v>
      </c>
      <c r="LE1359" s="84">
        <v>0</v>
      </c>
      <c r="LG1359" s="84">
        <f>LD1359-LE1359</f>
        <v>0</v>
      </c>
      <c r="LH1359" s="84">
        <f t="shared" si="270"/>
        <v>1000000</v>
      </c>
      <c r="LN1359" s="84" t="s">
        <v>235</v>
      </c>
      <c r="LO1359" s="84" t="s">
        <v>236</v>
      </c>
      <c r="LP1359" s="84">
        <f>SUM(LP1357)</f>
        <v>1000000</v>
      </c>
      <c r="LQ1359" s="84">
        <f>SUM(LQ1357)</f>
        <v>0</v>
      </c>
      <c r="LR1359" s="84">
        <f>LQ1359/LP1359</f>
        <v>0</v>
      </c>
      <c r="LS1359" s="84">
        <f>SUM(LS1357)</f>
        <v>1000000</v>
      </c>
      <c r="LT1359" s="84">
        <v>0</v>
      </c>
      <c r="LU1359" s="84">
        <v>0</v>
      </c>
      <c r="LW1359" s="84">
        <f>LT1359-LU1359</f>
        <v>0</v>
      </c>
      <c r="LX1359" s="84">
        <f t="shared" ref="LX1359:MN1362" si="271">LT1359+LP1359</f>
        <v>1000000</v>
      </c>
      <c r="MD1359" s="84" t="s">
        <v>235</v>
      </c>
      <c r="ME1359" s="84" t="s">
        <v>236</v>
      </c>
      <c r="MF1359" s="84">
        <f>SUM(MF1357)</f>
        <v>1000000</v>
      </c>
      <c r="MG1359" s="84">
        <f>SUM(MG1357)</f>
        <v>0</v>
      </c>
      <c r="MH1359" s="84">
        <f>MG1359/MF1359</f>
        <v>0</v>
      </c>
      <c r="MI1359" s="84">
        <f>SUM(MI1357)</f>
        <v>1000000</v>
      </c>
      <c r="MJ1359" s="84">
        <v>0</v>
      </c>
      <c r="MK1359" s="84">
        <v>0</v>
      </c>
      <c r="MM1359" s="84">
        <f>MJ1359-MK1359</f>
        <v>0</v>
      </c>
      <c r="MN1359" s="84">
        <f t="shared" si="271"/>
        <v>1000000</v>
      </c>
      <c r="MT1359" s="84" t="s">
        <v>235</v>
      </c>
      <c r="MU1359" s="84" t="s">
        <v>236</v>
      </c>
      <c r="MV1359" s="84">
        <f>SUM(MV1357)</f>
        <v>1000000</v>
      </c>
      <c r="MW1359" s="84">
        <f>SUM(MW1357)</f>
        <v>0</v>
      </c>
      <c r="MX1359" s="84">
        <f>MW1359/MV1359</f>
        <v>0</v>
      </c>
      <c r="MY1359" s="84">
        <f>SUM(MY1357)</f>
        <v>1000000</v>
      </c>
      <c r="MZ1359" s="84">
        <v>0</v>
      </c>
      <c r="NA1359" s="84">
        <v>0</v>
      </c>
      <c r="NC1359" s="84">
        <f>MZ1359-NA1359</f>
        <v>0</v>
      </c>
      <c r="ND1359" s="84">
        <f t="shared" ref="ND1359:NT1362" si="272">MZ1359+MV1359</f>
        <v>1000000</v>
      </c>
      <c r="NJ1359" s="84" t="s">
        <v>235</v>
      </c>
      <c r="NK1359" s="84" t="s">
        <v>236</v>
      </c>
      <c r="NL1359" s="84">
        <f>SUM(NL1357)</f>
        <v>1000000</v>
      </c>
      <c r="NM1359" s="84">
        <f>SUM(NM1357)</f>
        <v>0</v>
      </c>
      <c r="NN1359" s="84">
        <f>NM1359/NL1359</f>
        <v>0</v>
      </c>
      <c r="NO1359" s="84">
        <f>SUM(NO1357)</f>
        <v>1000000</v>
      </c>
      <c r="NP1359" s="84">
        <v>0</v>
      </c>
      <c r="NQ1359" s="84">
        <v>0</v>
      </c>
      <c r="NS1359" s="84">
        <f>NP1359-NQ1359</f>
        <v>0</v>
      </c>
      <c r="NT1359" s="84">
        <f t="shared" si="272"/>
        <v>1000000</v>
      </c>
      <c r="NZ1359" s="84" t="s">
        <v>235</v>
      </c>
      <c r="OA1359" s="84" t="s">
        <v>236</v>
      </c>
      <c r="OB1359" s="84">
        <f>SUM(OB1357)</f>
        <v>1000000</v>
      </c>
      <c r="OC1359" s="84">
        <f>SUM(OC1357)</f>
        <v>0</v>
      </c>
      <c r="OD1359" s="84">
        <f>OC1359/OB1359</f>
        <v>0</v>
      </c>
      <c r="OE1359" s="84">
        <f>SUM(OE1357)</f>
        <v>1000000</v>
      </c>
      <c r="OF1359" s="84">
        <v>0</v>
      </c>
      <c r="OG1359" s="84">
        <v>0</v>
      </c>
      <c r="OI1359" s="84">
        <f>OF1359-OG1359</f>
        <v>0</v>
      </c>
      <c r="OJ1359" s="84">
        <f t="shared" ref="OJ1359:OZ1362" si="273">OF1359+OB1359</f>
        <v>1000000</v>
      </c>
      <c r="OP1359" s="84" t="s">
        <v>235</v>
      </c>
      <c r="OQ1359" s="84" t="s">
        <v>236</v>
      </c>
      <c r="OR1359" s="84">
        <f>SUM(OR1357)</f>
        <v>1000000</v>
      </c>
      <c r="OS1359" s="84">
        <f>SUM(OS1357)</f>
        <v>0</v>
      </c>
      <c r="OT1359" s="84">
        <f>OS1359/OR1359</f>
        <v>0</v>
      </c>
      <c r="OU1359" s="84">
        <f>SUM(OU1357)</f>
        <v>1000000</v>
      </c>
      <c r="OV1359" s="84">
        <v>0</v>
      </c>
      <c r="OW1359" s="84">
        <v>0</v>
      </c>
      <c r="OY1359" s="84">
        <f>OV1359-OW1359</f>
        <v>0</v>
      </c>
      <c r="OZ1359" s="84">
        <f t="shared" si="273"/>
        <v>1000000</v>
      </c>
      <c r="PF1359" s="84" t="s">
        <v>235</v>
      </c>
      <c r="PG1359" s="84" t="s">
        <v>236</v>
      </c>
      <c r="PH1359" s="84">
        <f>SUM(PH1357)</f>
        <v>1000000</v>
      </c>
      <c r="PI1359" s="84">
        <f>SUM(PI1357)</f>
        <v>0</v>
      </c>
      <c r="PJ1359" s="84">
        <f>PI1359/PH1359</f>
        <v>0</v>
      </c>
      <c r="PK1359" s="84">
        <f>SUM(PK1357)</f>
        <v>1000000</v>
      </c>
      <c r="PL1359" s="84">
        <v>0</v>
      </c>
      <c r="PM1359" s="84">
        <v>0</v>
      </c>
      <c r="PO1359" s="84">
        <f>PL1359-PM1359</f>
        <v>0</v>
      </c>
      <c r="PP1359" s="84">
        <f t="shared" ref="PP1359:QF1362" si="274">PL1359+PH1359</f>
        <v>1000000</v>
      </c>
      <c r="PV1359" s="84" t="s">
        <v>235</v>
      </c>
      <c r="PW1359" s="84" t="s">
        <v>236</v>
      </c>
      <c r="PX1359" s="84">
        <f>SUM(PX1357)</f>
        <v>1000000</v>
      </c>
      <c r="PY1359" s="84">
        <f>SUM(PY1357)</f>
        <v>0</v>
      </c>
      <c r="PZ1359" s="84">
        <f>PY1359/PX1359</f>
        <v>0</v>
      </c>
      <c r="QA1359" s="84">
        <f>SUM(QA1357)</f>
        <v>1000000</v>
      </c>
      <c r="QB1359" s="84">
        <v>0</v>
      </c>
      <c r="QC1359" s="84">
        <v>0</v>
      </c>
      <c r="QE1359" s="84">
        <f>QB1359-QC1359</f>
        <v>0</v>
      </c>
      <c r="QF1359" s="84">
        <f t="shared" si="274"/>
        <v>1000000</v>
      </c>
      <c r="QL1359" s="84" t="s">
        <v>235</v>
      </c>
      <c r="QM1359" s="84" t="s">
        <v>236</v>
      </c>
      <c r="QN1359" s="84">
        <f>SUM(QN1357)</f>
        <v>1000000</v>
      </c>
      <c r="QO1359" s="84">
        <f>SUM(QO1357)</f>
        <v>0</v>
      </c>
      <c r="QP1359" s="84">
        <f>QO1359/QN1359</f>
        <v>0</v>
      </c>
      <c r="QQ1359" s="84">
        <f>SUM(QQ1357)</f>
        <v>1000000</v>
      </c>
      <c r="QR1359" s="84">
        <v>0</v>
      </c>
      <c r="QS1359" s="84">
        <v>0</v>
      </c>
      <c r="QU1359" s="84">
        <f>QR1359-QS1359</f>
        <v>0</v>
      </c>
      <c r="QV1359" s="84">
        <f t="shared" ref="QV1359:RL1362" si="275">QR1359+QN1359</f>
        <v>1000000</v>
      </c>
      <c r="RB1359" s="84" t="s">
        <v>235</v>
      </c>
      <c r="RC1359" s="84" t="s">
        <v>236</v>
      </c>
      <c r="RD1359" s="84">
        <f>SUM(RD1357)</f>
        <v>1000000</v>
      </c>
      <c r="RE1359" s="84">
        <f>SUM(RE1357)</f>
        <v>0</v>
      </c>
      <c r="RF1359" s="84">
        <f>RE1359/RD1359</f>
        <v>0</v>
      </c>
      <c r="RG1359" s="84">
        <f>SUM(RG1357)</f>
        <v>1000000</v>
      </c>
      <c r="RH1359" s="84">
        <v>0</v>
      </c>
      <c r="RI1359" s="84">
        <v>0</v>
      </c>
      <c r="RK1359" s="84">
        <f>RH1359-RI1359</f>
        <v>0</v>
      </c>
      <c r="RL1359" s="84">
        <f t="shared" si="275"/>
        <v>1000000</v>
      </c>
      <c r="RR1359" s="84" t="s">
        <v>235</v>
      </c>
      <c r="RS1359" s="84" t="s">
        <v>236</v>
      </c>
      <c r="RT1359" s="84">
        <f>SUM(RT1357)</f>
        <v>1000000</v>
      </c>
      <c r="RU1359" s="84">
        <f>SUM(RU1357)</f>
        <v>0</v>
      </c>
      <c r="RV1359" s="84">
        <f>RU1359/RT1359</f>
        <v>0</v>
      </c>
      <c r="RW1359" s="84">
        <f>SUM(RW1357)</f>
        <v>1000000</v>
      </c>
      <c r="RX1359" s="84">
        <v>0</v>
      </c>
      <c r="RY1359" s="84">
        <v>0</v>
      </c>
      <c r="SA1359" s="84">
        <f>RX1359-RY1359</f>
        <v>0</v>
      </c>
      <c r="SB1359" s="84">
        <f t="shared" ref="SB1359:SR1362" si="276">RX1359+RT1359</f>
        <v>1000000</v>
      </c>
      <c r="SH1359" s="84" t="s">
        <v>235</v>
      </c>
      <c r="SI1359" s="84" t="s">
        <v>236</v>
      </c>
      <c r="SJ1359" s="84">
        <f>SUM(SJ1357)</f>
        <v>1000000</v>
      </c>
      <c r="SK1359" s="84">
        <f>SUM(SK1357)</f>
        <v>0</v>
      </c>
      <c r="SL1359" s="84">
        <f>SK1359/SJ1359</f>
        <v>0</v>
      </c>
      <c r="SM1359" s="84">
        <f>SUM(SM1357)</f>
        <v>1000000</v>
      </c>
      <c r="SN1359" s="84">
        <v>0</v>
      </c>
      <c r="SO1359" s="84">
        <v>0</v>
      </c>
      <c r="SQ1359" s="84">
        <f>SN1359-SO1359</f>
        <v>0</v>
      </c>
      <c r="SR1359" s="84">
        <f t="shared" si="276"/>
        <v>1000000</v>
      </c>
      <c r="SX1359" s="84" t="s">
        <v>235</v>
      </c>
      <c r="SY1359" s="84" t="s">
        <v>236</v>
      </c>
      <c r="SZ1359" s="84">
        <f>SUM(SZ1357)</f>
        <v>1000000</v>
      </c>
      <c r="TA1359" s="84">
        <f>SUM(TA1357)</f>
        <v>0</v>
      </c>
      <c r="TB1359" s="84">
        <f>TA1359/SZ1359</f>
        <v>0</v>
      </c>
      <c r="TC1359" s="84">
        <f>SUM(TC1357)</f>
        <v>1000000</v>
      </c>
      <c r="TD1359" s="84">
        <v>0</v>
      </c>
      <c r="TE1359" s="84">
        <v>0</v>
      </c>
      <c r="TG1359" s="84">
        <f>TD1359-TE1359</f>
        <v>0</v>
      </c>
      <c r="TH1359" s="84">
        <f t="shared" ref="TH1359:TX1362" si="277">TD1359+SZ1359</f>
        <v>1000000</v>
      </c>
      <c r="TN1359" s="84" t="s">
        <v>235</v>
      </c>
      <c r="TO1359" s="84" t="s">
        <v>236</v>
      </c>
      <c r="TP1359" s="84">
        <f>SUM(TP1357)</f>
        <v>1000000</v>
      </c>
      <c r="TQ1359" s="84">
        <f>SUM(TQ1357)</f>
        <v>0</v>
      </c>
      <c r="TR1359" s="84">
        <f>TQ1359/TP1359</f>
        <v>0</v>
      </c>
      <c r="TS1359" s="84">
        <f>SUM(TS1357)</f>
        <v>1000000</v>
      </c>
      <c r="TT1359" s="84">
        <v>0</v>
      </c>
      <c r="TU1359" s="84">
        <v>0</v>
      </c>
      <c r="TW1359" s="84">
        <f>TT1359-TU1359</f>
        <v>0</v>
      </c>
      <c r="TX1359" s="84">
        <f t="shared" si="277"/>
        <v>1000000</v>
      </c>
      <c r="UD1359" s="84" t="s">
        <v>235</v>
      </c>
      <c r="UE1359" s="84" t="s">
        <v>236</v>
      </c>
      <c r="UF1359" s="84">
        <f>SUM(UF1357)</f>
        <v>1000000</v>
      </c>
      <c r="UG1359" s="84">
        <f>SUM(UG1357)</f>
        <v>0</v>
      </c>
      <c r="UH1359" s="84">
        <f>UG1359/UF1359</f>
        <v>0</v>
      </c>
      <c r="UI1359" s="84">
        <f>SUM(UI1357)</f>
        <v>1000000</v>
      </c>
      <c r="UJ1359" s="84">
        <v>0</v>
      </c>
      <c r="UK1359" s="84">
        <v>0</v>
      </c>
      <c r="UM1359" s="84">
        <f>UJ1359-UK1359</f>
        <v>0</v>
      </c>
      <c r="UN1359" s="84">
        <f t="shared" ref="UN1359:VD1362" si="278">UJ1359+UF1359</f>
        <v>1000000</v>
      </c>
      <c r="UT1359" s="84" t="s">
        <v>235</v>
      </c>
      <c r="UU1359" s="84" t="s">
        <v>236</v>
      </c>
      <c r="UV1359" s="84">
        <f>SUM(UV1357)</f>
        <v>1000000</v>
      </c>
      <c r="UW1359" s="84">
        <f>SUM(UW1357)</f>
        <v>0</v>
      </c>
      <c r="UX1359" s="84">
        <f>UW1359/UV1359</f>
        <v>0</v>
      </c>
      <c r="UY1359" s="84">
        <f>SUM(UY1357)</f>
        <v>1000000</v>
      </c>
      <c r="UZ1359" s="84">
        <v>0</v>
      </c>
      <c r="VA1359" s="84">
        <v>0</v>
      </c>
      <c r="VC1359" s="84">
        <f>UZ1359-VA1359</f>
        <v>0</v>
      </c>
      <c r="VD1359" s="84">
        <f t="shared" si="278"/>
        <v>1000000</v>
      </c>
      <c r="VJ1359" s="84" t="s">
        <v>235</v>
      </c>
      <c r="VK1359" s="84" t="s">
        <v>236</v>
      </c>
      <c r="VL1359" s="84">
        <f>SUM(VL1357)</f>
        <v>1000000</v>
      </c>
      <c r="VM1359" s="84">
        <f>SUM(VM1357)</f>
        <v>0</v>
      </c>
      <c r="VN1359" s="84">
        <f>VM1359/VL1359</f>
        <v>0</v>
      </c>
      <c r="VO1359" s="84">
        <f>SUM(VO1357)</f>
        <v>1000000</v>
      </c>
      <c r="VP1359" s="84">
        <v>0</v>
      </c>
      <c r="VQ1359" s="84">
        <v>0</v>
      </c>
      <c r="VS1359" s="84">
        <f>VP1359-VQ1359</f>
        <v>0</v>
      </c>
      <c r="VT1359" s="84">
        <f t="shared" ref="VT1359:WJ1362" si="279">VP1359+VL1359</f>
        <v>1000000</v>
      </c>
      <c r="VZ1359" s="84" t="s">
        <v>235</v>
      </c>
      <c r="WA1359" s="84" t="s">
        <v>236</v>
      </c>
      <c r="WB1359" s="84">
        <f>SUM(WB1357)</f>
        <v>1000000</v>
      </c>
      <c r="WC1359" s="84">
        <f>SUM(WC1357)</f>
        <v>0</v>
      </c>
      <c r="WD1359" s="84">
        <f>WC1359/WB1359</f>
        <v>0</v>
      </c>
      <c r="WE1359" s="84">
        <f>SUM(WE1357)</f>
        <v>1000000</v>
      </c>
      <c r="WF1359" s="84">
        <v>0</v>
      </c>
      <c r="WG1359" s="84">
        <v>0</v>
      </c>
      <c r="WI1359" s="84">
        <f>WF1359-WG1359</f>
        <v>0</v>
      </c>
      <c r="WJ1359" s="84">
        <f t="shared" si="279"/>
        <v>1000000</v>
      </c>
      <c r="WP1359" s="84" t="s">
        <v>235</v>
      </c>
      <c r="WQ1359" s="84" t="s">
        <v>236</v>
      </c>
      <c r="WR1359" s="84">
        <f>SUM(WR1357)</f>
        <v>1000000</v>
      </c>
      <c r="WS1359" s="84">
        <f>SUM(WS1357)</f>
        <v>0</v>
      </c>
      <c r="WT1359" s="84">
        <f>WS1359/WR1359</f>
        <v>0</v>
      </c>
      <c r="WU1359" s="84">
        <f>SUM(WU1357)</f>
        <v>1000000</v>
      </c>
      <c r="WV1359" s="84">
        <v>0</v>
      </c>
      <c r="WW1359" s="84">
        <v>0</v>
      </c>
      <c r="WY1359" s="84">
        <f>WV1359-WW1359</f>
        <v>0</v>
      </c>
      <c r="WZ1359" s="84">
        <f t="shared" ref="WZ1359:XP1362" si="280">WV1359+WR1359</f>
        <v>1000000</v>
      </c>
      <c r="XF1359" s="84" t="s">
        <v>235</v>
      </c>
      <c r="XG1359" s="84" t="s">
        <v>236</v>
      </c>
      <c r="XH1359" s="84">
        <f>SUM(XH1357)</f>
        <v>1000000</v>
      </c>
      <c r="XI1359" s="84">
        <f>SUM(XI1357)</f>
        <v>0</v>
      </c>
      <c r="XJ1359" s="84">
        <f>XI1359/XH1359</f>
        <v>0</v>
      </c>
      <c r="XK1359" s="84">
        <f>SUM(XK1357)</f>
        <v>1000000</v>
      </c>
      <c r="XL1359" s="84">
        <v>0</v>
      </c>
      <c r="XM1359" s="84">
        <v>0</v>
      </c>
      <c r="XO1359" s="84">
        <f>XL1359-XM1359</f>
        <v>0</v>
      </c>
      <c r="XP1359" s="84">
        <f t="shared" si="280"/>
        <v>1000000</v>
      </c>
      <c r="XV1359" s="84" t="s">
        <v>235</v>
      </c>
      <c r="XW1359" s="84" t="s">
        <v>236</v>
      </c>
      <c r="XX1359" s="84">
        <f>SUM(XX1357)</f>
        <v>1000000</v>
      </c>
      <c r="XY1359" s="84">
        <f>SUM(XY1357)</f>
        <v>0</v>
      </c>
      <c r="XZ1359" s="84">
        <f>XY1359/XX1359</f>
        <v>0</v>
      </c>
      <c r="YA1359" s="84">
        <f>SUM(YA1357)</f>
        <v>1000000</v>
      </c>
      <c r="YB1359" s="84">
        <v>0</v>
      </c>
      <c r="YC1359" s="84">
        <v>0</v>
      </c>
      <c r="YE1359" s="84">
        <f>YB1359-YC1359</f>
        <v>0</v>
      </c>
      <c r="YF1359" s="84">
        <f t="shared" ref="YF1359:YV1362" si="281">YB1359+XX1359</f>
        <v>1000000</v>
      </c>
      <c r="YL1359" s="84" t="s">
        <v>235</v>
      </c>
      <c r="YM1359" s="84" t="s">
        <v>236</v>
      </c>
      <c r="YN1359" s="84">
        <f>SUM(YN1357)</f>
        <v>1000000</v>
      </c>
      <c r="YO1359" s="84">
        <f>SUM(YO1357)</f>
        <v>0</v>
      </c>
      <c r="YP1359" s="84">
        <f>YO1359/YN1359</f>
        <v>0</v>
      </c>
      <c r="YQ1359" s="84">
        <f>SUM(YQ1357)</f>
        <v>1000000</v>
      </c>
      <c r="YR1359" s="84">
        <v>0</v>
      </c>
      <c r="YS1359" s="84">
        <v>0</v>
      </c>
      <c r="YU1359" s="84">
        <f>YR1359-YS1359</f>
        <v>0</v>
      </c>
      <c r="YV1359" s="84">
        <f t="shared" si="281"/>
        <v>1000000</v>
      </c>
      <c r="ZB1359" s="84" t="s">
        <v>235</v>
      </c>
      <c r="ZC1359" s="84" t="s">
        <v>236</v>
      </c>
      <c r="ZD1359" s="84">
        <f>SUM(ZD1357)</f>
        <v>1000000</v>
      </c>
      <c r="ZE1359" s="84">
        <f>SUM(ZE1357)</f>
        <v>0</v>
      </c>
      <c r="ZF1359" s="84">
        <f>ZE1359/ZD1359</f>
        <v>0</v>
      </c>
      <c r="ZG1359" s="84">
        <f>SUM(ZG1357)</f>
        <v>1000000</v>
      </c>
      <c r="ZH1359" s="84">
        <v>0</v>
      </c>
      <c r="ZI1359" s="84">
        <v>0</v>
      </c>
      <c r="ZK1359" s="84">
        <f>ZH1359-ZI1359</f>
        <v>0</v>
      </c>
      <c r="ZL1359" s="84">
        <f t="shared" ref="ZL1359:AAB1362" si="282">ZH1359+ZD1359</f>
        <v>1000000</v>
      </c>
      <c r="ZR1359" s="84" t="s">
        <v>235</v>
      </c>
      <c r="ZS1359" s="84" t="s">
        <v>236</v>
      </c>
      <c r="ZT1359" s="84">
        <f>SUM(ZT1357)</f>
        <v>1000000</v>
      </c>
      <c r="ZU1359" s="84">
        <f>SUM(ZU1357)</f>
        <v>0</v>
      </c>
      <c r="ZV1359" s="84">
        <f>ZU1359/ZT1359</f>
        <v>0</v>
      </c>
      <c r="ZW1359" s="84">
        <f>SUM(ZW1357)</f>
        <v>1000000</v>
      </c>
      <c r="ZX1359" s="84">
        <v>0</v>
      </c>
      <c r="ZY1359" s="84">
        <v>0</v>
      </c>
      <c r="AAA1359" s="84">
        <f>ZX1359-ZY1359</f>
        <v>0</v>
      </c>
      <c r="AAB1359" s="84">
        <f t="shared" si="282"/>
        <v>1000000</v>
      </c>
      <c r="AAH1359" s="84" t="s">
        <v>235</v>
      </c>
      <c r="AAI1359" s="84" t="s">
        <v>236</v>
      </c>
      <c r="AAJ1359" s="84">
        <f>SUM(AAJ1357)</f>
        <v>1000000</v>
      </c>
      <c r="AAK1359" s="84">
        <f>SUM(AAK1357)</f>
        <v>0</v>
      </c>
      <c r="AAL1359" s="84">
        <f>AAK1359/AAJ1359</f>
        <v>0</v>
      </c>
      <c r="AAM1359" s="84">
        <f>SUM(AAM1357)</f>
        <v>1000000</v>
      </c>
      <c r="AAN1359" s="84">
        <v>0</v>
      </c>
      <c r="AAO1359" s="84">
        <v>0</v>
      </c>
      <c r="AAQ1359" s="84">
        <f>AAN1359-AAO1359</f>
        <v>0</v>
      </c>
      <c r="AAR1359" s="84">
        <f t="shared" ref="AAR1359:ABH1362" si="283">AAN1359+AAJ1359</f>
        <v>1000000</v>
      </c>
      <c r="AAX1359" s="84" t="s">
        <v>235</v>
      </c>
      <c r="AAY1359" s="84" t="s">
        <v>236</v>
      </c>
      <c r="AAZ1359" s="84">
        <f>SUM(AAZ1357)</f>
        <v>1000000</v>
      </c>
      <c r="ABA1359" s="84">
        <f>SUM(ABA1357)</f>
        <v>0</v>
      </c>
      <c r="ABB1359" s="84">
        <f>ABA1359/AAZ1359</f>
        <v>0</v>
      </c>
      <c r="ABC1359" s="84">
        <f>SUM(ABC1357)</f>
        <v>1000000</v>
      </c>
      <c r="ABD1359" s="84">
        <v>0</v>
      </c>
      <c r="ABE1359" s="84">
        <v>0</v>
      </c>
      <c r="ABG1359" s="84">
        <f>ABD1359-ABE1359</f>
        <v>0</v>
      </c>
      <c r="ABH1359" s="84">
        <f t="shared" si="283"/>
        <v>1000000</v>
      </c>
      <c r="ABN1359" s="84" t="s">
        <v>235</v>
      </c>
      <c r="ABO1359" s="84" t="s">
        <v>236</v>
      </c>
      <c r="ABP1359" s="84">
        <f>SUM(ABP1357)</f>
        <v>1000000</v>
      </c>
      <c r="ABQ1359" s="84">
        <f>SUM(ABQ1357)</f>
        <v>0</v>
      </c>
      <c r="ABR1359" s="84">
        <f>ABQ1359/ABP1359</f>
        <v>0</v>
      </c>
      <c r="ABS1359" s="84">
        <f>SUM(ABS1357)</f>
        <v>1000000</v>
      </c>
      <c r="ABT1359" s="84">
        <v>0</v>
      </c>
      <c r="ABU1359" s="84">
        <v>0</v>
      </c>
      <c r="ABW1359" s="84">
        <f>ABT1359-ABU1359</f>
        <v>0</v>
      </c>
      <c r="ABX1359" s="84">
        <f t="shared" ref="ABX1359:ACN1362" si="284">ABT1359+ABP1359</f>
        <v>1000000</v>
      </c>
      <c r="ACD1359" s="84" t="s">
        <v>235</v>
      </c>
      <c r="ACE1359" s="84" t="s">
        <v>236</v>
      </c>
      <c r="ACF1359" s="84">
        <f>SUM(ACF1357)</f>
        <v>1000000</v>
      </c>
      <c r="ACG1359" s="84">
        <f>SUM(ACG1357)</f>
        <v>0</v>
      </c>
      <c r="ACH1359" s="84">
        <f>ACG1359/ACF1359</f>
        <v>0</v>
      </c>
      <c r="ACI1359" s="84">
        <f>SUM(ACI1357)</f>
        <v>1000000</v>
      </c>
      <c r="ACJ1359" s="84">
        <v>0</v>
      </c>
      <c r="ACK1359" s="84">
        <v>0</v>
      </c>
      <c r="ACM1359" s="84">
        <f>ACJ1359-ACK1359</f>
        <v>0</v>
      </c>
      <c r="ACN1359" s="84">
        <f t="shared" si="284"/>
        <v>1000000</v>
      </c>
      <c r="ACT1359" s="84" t="s">
        <v>235</v>
      </c>
      <c r="ACU1359" s="84" t="s">
        <v>236</v>
      </c>
      <c r="ACV1359" s="84">
        <f>SUM(ACV1357)</f>
        <v>1000000</v>
      </c>
      <c r="ACW1359" s="84">
        <f>SUM(ACW1357)</f>
        <v>0</v>
      </c>
      <c r="ACX1359" s="84">
        <f>ACW1359/ACV1359</f>
        <v>0</v>
      </c>
      <c r="ACY1359" s="84">
        <f>SUM(ACY1357)</f>
        <v>1000000</v>
      </c>
      <c r="ACZ1359" s="84">
        <v>0</v>
      </c>
      <c r="ADA1359" s="84">
        <v>0</v>
      </c>
      <c r="ADC1359" s="84">
        <f>ACZ1359-ADA1359</f>
        <v>0</v>
      </c>
      <c r="ADD1359" s="84">
        <f t="shared" ref="ADD1359:ADT1362" si="285">ACZ1359+ACV1359</f>
        <v>1000000</v>
      </c>
      <c r="ADJ1359" s="84" t="s">
        <v>235</v>
      </c>
      <c r="ADK1359" s="84" t="s">
        <v>236</v>
      </c>
      <c r="ADL1359" s="84">
        <f>SUM(ADL1357)</f>
        <v>1000000</v>
      </c>
      <c r="ADM1359" s="84">
        <f>SUM(ADM1357)</f>
        <v>0</v>
      </c>
      <c r="ADN1359" s="84">
        <f>ADM1359/ADL1359</f>
        <v>0</v>
      </c>
      <c r="ADO1359" s="84">
        <f>SUM(ADO1357)</f>
        <v>1000000</v>
      </c>
      <c r="ADP1359" s="84">
        <v>0</v>
      </c>
      <c r="ADQ1359" s="84">
        <v>0</v>
      </c>
      <c r="ADS1359" s="84">
        <f>ADP1359-ADQ1359</f>
        <v>0</v>
      </c>
      <c r="ADT1359" s="84">
        <f t="shared" si="285"/>
        <v>1000000</v>
      </c>
      <c r="ADZ1359" s="84" t="s">
        <v>235</v>
      </c>
      <c r="AEA1359" s="84" t="s">
        <v>236</v>
      </c>
      <c r="AEB1359" s="84">
        <f>SUM(AEB1357)</f>
        <v>1000000</v>
      </c>
      <c r="AEC1359" s="84">
        <f>SUM(AEC1357)</f>
        <v>0</v>
      </c>
      <c r="AED1359" s="84">
        <f>AEC1359/AEB1359</f>
        <v>0</v>
      </c>
      <c r="AEE1359" s="84">
        <f>SUM(AEE1357)</f>
        <v>1000000</v>
      </c>
      <c r="AEF1359" s="84">
        <v>0</v>
      </c>
      <c r="AEG1359" s="84">
        <v>0</v>
      </c>
      <c r="AEI1359" s="84">
        <f>AEF1359-AEG1359</f>
        <v>0</v>
      </c>
      <c r="AEJ1359" s="84">
        <f t="shared" ref="AEJ1359:AEZ1362" si="286">AEF1359+AEB1359</f>
        <v>1000000</v>
      </c>
      <c r="AEP1359" s="84" t="s">
        <v>235</v>
      </c>
      <c r="AEQ1359" s="84" t="s">
        <v>236</v>
      </c>
      <c r="AER1359" s="84">
        <f>SUM(AER1357)</f>
        <v>1000000</v>
      </c>
      <c r="AES1359" s="84">
        <f>SUM(AES1357)</f>
        <v>0</v>
      </c>
      <c r="AET1359" s="84">
        <f>AES1359/AER1359</f>
        <v>0</v>
      </c>
      <c r="AEU1359" s="84">
        <f>SUM(AEU1357)</f>
        <v>1000000</v>
      </c>
      <c r="AEV1359" s="84">
        <v>0</v>
      </c>
      <c r="AEW1359" s="84">
        <v>0</v>
      </c>
      <c r="AEY1359" s="84">
        <f>AEV1359-AEW1359</f>
        <v>0</v>
      </c>
      <c r="AEZ1359" s="84">
        <f t="shared" si="286"/>
        <v>1000000</v>
      </c>
      <c r="AFF1359" s="84" t="s">
        <v>235</v>
      </c>
      <c r="AFG1359" s="84" t="s">
        <v>236</v>
      </c>
      <c r="AFH1359" s="84">
        <f>SUM(AFH1357)</f>
        <v>1000000</v>
      </c>
      <c r="AFI1359" s="84">
        <f>SUM(AFI1357)</f>
        <v>0</v>
      </c>
      <c r="AFJ1359" s="84">
        <f>AFI1359/AFH1359</f>
        <v>0</v>
      </c>
      <c r="AFK1359" s="84">
        <f>SUM(AFK1357)</f>
        <v>1000000</v>
      </c>
      <c r="AFL1359" s="84">
        <v>0</v>
      </c>
      <c r="AFM1359" s="84">
        <v>0</v>
      </c>
      <c r="AFO1359" s="84">
        <f>AFL1359-AFM1359</f>
        <v>0</v>
      </c>
      <c r="AFP1359" s="84">
        <f t="shared" ref="AFP1359:AGF1362" si="287">AFL1359+AFH1359</f>
        <v>1000000</v>
      </c>
      <c r="AFV1359" s="84" t="s">
        <v>235</v>
      </c>
      <c r="AFW1359" s="84" t="s">
        <v>236</v>
      </c>
      <c r="AFX1359" s="84">
        <f>SUM(AFX1357)</f>
        <v>1000000</v>
      </c>
      <c r="AFY1359" s="84">
        <f>SUM(AFY1357)</f>
        <v>0</v>
      </c>
      <c r="AFZ1359" s="84">
        <f>AFY1359/AFX1359</f>
        <v>0</v>
      </c>
      <c r="AGA1359" s="84">
        <f>SUM(AGA1357)</f>
        <v>1000000</v>
      </c>
      <c r="AGB1359" s="84">
        <v>0</v>
      </c>
      <c r="AGC1359" s="84">
        <v>0</v>
      </c>
      <c r="AGE1359" s="84">
        <f>AGB1359-AGC1359</f>
        <v>0</v>
      </c>
      <c r="AGF1359" s="84">
        <f t="shared" si="287"/>
        <v>1000000</v>
      </c>
      <c r="AGL1359" s="84" t="s">
        <v>235</v>
      </c>
      <c r="AGM1359" s="84" t="s">
        <v>236</v>
      </c>
      <c r="AGN1359" s="84">
        <f>SUM(AGN1357)</f>
        <v>1000000</v>
      </c>
      <c r="AGO1359" s="84">
        <f>SUM(AGO1357)</f>
        <v>0</v>
      </c>
      <c r="AGP1359" s="84">
        <f>AGO1359/AGN1359</f>
        <v>0</v>
      </c>
      <c r="AGQ1359" s="84">
        <f>SUM(AGQ1357)</f>
        <v>1000000</v>
      </c>
      <c r="AGR1359" s="84">
        <v>0</v>
      </c>
      <c r="AGS1359" s="84">
        <v>0</v>
      </c>
      <c r="AGU1359" s="84">
        <f>AGR1359-AGS1359</f>
        <v>0</v>
      </c>
      <c r="AGV1359" s="84">
        <f t="shared" ref="AGV1359:AHL1362" si="288">AGR1359+AGN1359</f>
        <v>1000000</v>
      </c>
      <c r="AHB1359" s="84" t="s">
        <v>235</v>
      </c>
      <c r="AHC1359" s="84" t="s">
        <v>236</v>
      </c>
      <c r="AHD1359" s="84">
        <f>SUM(AHD1357)</f>
        <v>1000000</v>
      </c>
      <c r="AHE1359" s="84">
        <f>SUM(AHE1357)</f>
        <v>0</v>
      </c>
      <c r="AHF1359" s="84">
        <f>AHE1359/AHD1359</f>
        <v>0</v>
      </c>
      <c r="AHG1359" s="84">
        <f>SUM(AHG1357)</f>
        <v>1000000</v>
      </c>
      <c r="AHH1359" s="84">
        <v>0</v>
      </c>
      <c r="AHI1359" s="84">
        <v>0</v>
      </c>
      <c r="AHK1359" s="84">
        <f>AHH1359-AHI1359</f>
        <v>0</v>
      </c>
      <c r="AHL1359" s="84">
        <f t="shared" si="288"/>
        <v>1000000</v>
      </c>
      <c r="AHR1359" s="84" t="s">
        <v>235</v>
      </c>
      <c r="AHS1359" s="84" t="s">
        <v>236</v>
      </c>
      <c r="AHT1359" s="84">
        <f>SUM(AHT1357)</f>
        <v>1000000</v>
      </c>
      <c r="AHU1359" s="84">
        <f>SUM(AHU1357)</f>
        <v>0</v>
      </c>
      <c r="AHV1359" s="84">
        <f>AHU1359/AHT1359</f>
        <v>0</v>
      </c>
      <c r="AHW1359" s="84">
        <f>SUM(AHW1357)</f>
        <v>1000000</v>
      </c>
      <c r="AHX1359" s="84">
        <v>0</v>
      </c>
      <c r="AHY1359" s="84">
        <v>0</v>
      </c>
      <c r="AIA1359" s="84">
        <f>AHX1359-AHY1359</f>
        <v>0</v>
      </c>
      <c r="AIB1359" s="84">
        <f t="shared" ref="AIB1359:AIR1362" si="289">AHX1359+AHT1359</f>
        <v>1000000</v>
      </c>
      <c r="AIH1359" s="84" t="s">
        <v>235</v>
      </c>
      <c r="AII1359" s="84" t="s">
        <v>236</v>
      </c>
      <c r="AIJ1359" s="84">
        <f>SUM(AIJ1357)</f>
        <v>1000000</v>
      </c>
      <c r="AIK1359" s="84">
        <f>SUM(AIK1357)</f>
        <v>0</v>
      </c>
      <c r="AIL1359" s="84">
        <f>AIK1359/AIJ1359</f>
        <v>0</v>
      </c>
      <c r="AIM1359" s="84">
        <f>SUM(AIM1357)</f>
        <v>1000000</v>
      </c>
      <c r="AIN1359" s="84">
        <v>0</v>
      </c>
      <c r="AIO1359" s="84">
        <v>0</v>
      </c>
      <c r="AIQ1359" s="84">
        <f>AIN1359-AIO1359</f>
        <v>0</v>
      </c>
      <c r="AIR1359" s="84">
        <f t="shared" si="289"/>
        <v>1000000</v>
      </c>
      <c r="AIX1359" s="84" t="s">
        <v>235</v>
      </c>
      <c r="AIY1359" s="84" t="s">
        <v>236</v>
      </c>
      <c r="AIZ1359" s="84">
        <f>SUM(AIZ1357)</f>
        <v>1000000</v>
      </c>
      <c r="AJA1359" s="84">
        <f>SUM(AJA1357)</f>
        <v>0</v>
      </c>
      <c r="AJB1359" s="84">
        <f>AJA1359/AIZ1359</f>
        <v>0</v>
      </c>
      <c r="AJC1359" s="84">
        <f>SUM(AJC1357)</f>
        <v>1000000</v>
      </c>
      <c r="AJD1359" s="84">
        <v>0</v>
      </c>
      <c r="AJE1359" s="84">
        <v>0</v>
      </c>
      <c r="AJG1359" s="84">
        <f>AJD1359-AJE1359</f>
        <v>0</v>
      </c>
      <c r="AJH1359" s="84">
        <f t="shared" ref="AJH1359:AJX1362" si="290">AJD1359+AIZ1359</f>
        <v>1000000</v>
      </c>
      <c r="AJN1359" s="84" t="s">
        <v>235</v>
      </c>
      <c r="AJO1359" s="84" t="s">
        <v>236</v>
      </c>
      <c r="AJP1359" s="84">
        <f>SUM(AJP1357)</f>
        <v>1000000</v>
      </c>
      <c r="AJQ1359" s="84">
        <f>SUM(AJQ1357)</f>
        <v>0</v>
      </c>
      <c r="AJR1359" s="84">
        <f>AJQ1359/AJP1359</f>
        <v>0</v>
      </c>
      <c r="AJS1359" s="84">
        <f>SUM(AJS1357)</f>
        <v>1000000</v>
      </c>
      <c r="AJT1359" s="84">
        <v>0</v>
      </c>
      <c r="AJU1359" s="84">
        <v>0</v>
      </c>
      <c r="AJW1359" s="84">
        <f>AJT1359-AJU1359</f>
        <v>0</v>
      </c>
      <c r="AJX1359" s="84">
        <f t="shared" si="290"/>
        <v>1000000</v>
      </c>
      <c r="AKD1359" s="84" t="s">
        <v>235</v>
      </c>
      <c r="AKE1359" s="84" t="s">
        <v>236</v>
      </c>
      <c r="AKF1359" s="84">
        <f>SUM(AKF1357)</f>
        <v>1000000</v>
      </c>
      <c r="AKG1359" s="84">
        <f>SUM(AKG1357)</f>
        <v>0</v>
      </c>
      <c r="AKH1359" s="84">
        <f>AKG1359/AKF1359</f>
        <v>0</v>
      </c>
      <c r="AKI1359" s="84">
        <f>SUM(AKI1357)</f>
        <v>1000000</v>
      </c>
      <c r="AKJ1359" s="84">
        <v>0</v>
      </c>
      <c r="AKK1359" s="84">
        <v>0</v>
      </c>
      <c r="AKM1359" s="84">
        <f>AKJ1359-AKK1359</f>
        <v>0</v>
      </c>
      <c r="AKN1359" s="84">
        <f t="shared" ref="AKN1359:ALD1362" si="291">AKJ1359+AKF1359</f>
        <v>1000000</v>
      </c>
      <c r="AKT1359" s="84" t="s">
        <v>235</v>
      </c>
      <c r="AKU1359" s="84" t="s">
        <v>236</v>
      </c>
      <c r="AKV1359" s="84">
        <f>SUM(AKV1357)</f>
        <v>1000000</v>
      </c>
      <c r="AKW1359" s="84">
        <f>SUM(AKW1357)</f>
        <v>0</v>
      </c>
      <c r="AKX1359" s="84">
        <f>AKW1359/AKV1359</f>
        <v>0</v>
      </c>
      <c r="AKY1359" s="84">
        <f>SUM(AKY1357)</f>
        <v>1000000</v>
      </c>
      <c r="AKZ1359" s="84">
        <v>0</v>
      </c>
      <c r="ALA1359" s="84">
        <v>0</v>
      </c>
      <c r="ALC1359" s="84">
        <f>AKZ1359-ALA1359</f>
        <v>0</v>
      </c>
      <c r="ALD1359" s="84">
        <f t="shared" si="291"/>
        <v>1000000</v>
      </c>
      <c r="ALJ1359" s="84" t="s">
        <v>235</v>
      </c>
      <c r="ALK1359" s="84" t="s">
        <v>236</v>
      </c>
      <c r="ALL1359" s="84">
        <f>SUM(ALL1357)</f>
        <v>1000000</v>
      </c>
      <c r="ALM1359" s="84">
        <f>SUM(ALM1357)</f>
        <v>0</v>
      </c>
      <c r="ALN1359" s="84">
        <f>ALM1359/ALL1359</f>
        <v>0</v>
      </c>
      <c r="ALO1359" s="84">
        <f>SUM(ALO1357)</f>
        <v>1000000</v>
      </c>
      <c r="ALP1359" s="84">
        <v>0</v>
      </c>
      <c r="ALQ1359" s="84">
        <v>0</v>
      </c>
      <c r="ALS1359" s="84">
        <f>ALP1359-ALQ1359</f>
        <v>0</v>
      </c>
      <c r="ALT1359" s="84">
        <f t="shared" ref="ALT1359:AMJ1362" si="292">ALP1359+ALL1359</f>
        <v>1000000</v>
      </c>
      <c r="ALZ1359" s="84" t="s">
        <v>235</v>
      </c>
      <c r="AMA1359" s="84" t="s">
        <v>236</v>
      </c>
      <c r="AMB1359" s="84">
        <f>SUM(AMB1357)</f>
        <v>1000000</v>
      </c>
      <c r="AMC1359" s="84">
        <f>SUM(AMC1357)</f>
        <v>0</v>
      </c>
      <c r="AMD1359" s="84">
        <f>AMC1359/AMB1359</f>
        <v>0</v>
      </c>
      <c r="AME1359" s="84">
        <f>SUM(AME1357)</f>
        <v>1000000</v>
      </c>
      <c r="AMF1359" s="84">
        <v>0</v>
      </c>
      <c r="AMG1359" s="84">
        <v>0</v>
      </c>
      <c r="AMI1359" s="84">
        <f>AMF1359-AMG1359</f>
        <v>0</v>
      </c>
      <c r="AMJ1359" s="84">
        <f t="shared" si="292"/>
        <v>1000000</v>
      </c>
      <c r="AMP1359" s="84" t="s">
        <v>235</v>
      </c>
      <c r="AMQ1359" s="84" t="s">
        <v>236</v>
      </c>
      <c r="AMR1359" s="84">
        <f>SUM(AMR1357)</f>
        <v>1000000</v>
      </c>
      <c r="AMS1359" s="84">
        <f>SUM(AMS1357)</f>
        <v>0</v>
      </c>
      <c r="AMT1359" s="84">
        <f>AMS1359/AMR1359</f>
        <v>0</v>
      </c>
      <c r="AMU1359" s="84">
        <f>SUM(AMU1357)</f>
        <v>1000000</v>
      </c>
      <c r="AMV1359" s="84">
        <v>0</v>
      </c>
      <c r="AMW1359" s="84">
        <v>0</v>
      </c>
      <c r="AMY1359" s="84">
        <f>AMV1359-AMW1359</f>
        <v>0</v>
      </c>
      <c r="AMZ1359" s="84">
        <f t="shared" ref="AMZ1359:ANP1362" si="293">AMV1359+AMR1359</f>
        <v>1000000</v>
      </c>
      <c r="ANF1359" s="84" t="s">
        <v>235</v>
      </c>
      <c r="ANG1359" s="84" t="s">
        <v>236</v>
      </c>
      <c r="ANH1359" s="84">
        <f>SUM(ANH1357)</f>
        <v>1000000</v>
      </c>
      <c r="ANI1359" s="84">
        <f>SUM(ANI1357)</f>
        <v>0</v>
      </c>
      <c r="ANJ1359" s="84">
        <f>ANI1359/ANH1359</f>
        <v>0</v>
      </c>
      <c r="ANK1359" s="84">
        <f>SUM(ANK1357)</f>
        <v>1000000</v>
      </c>
      <c r="ANL1359" s="84">
        <v>0</v>
      </c>
      <c r="ANM1359" s="84">
        <v>0</v>
      </c>
      <c r="ANO1359" s="84">
        <f>ANL1359-ANM1359</f>
        <v>0</v>
      </c>
      <c r="ANP1359" s="84">
        <f t="shared" si="293"/>
        <v>1000000</v>
      </c>
      <c r="ANV1359" s="84" t="s">
        <v>235</v>
      </c>
      <c r="ANW1359" s="84" t="s">
        <v>236</v>
      </c>
      <c r="ANX1359" s="84">
        <f>SUM(ANX1357)</f>
        <v>1000000</v>
      </c>
      <c r="ANY1359" s="84">
        <f>SUM(ANY1357)</f>
        <v>0</v>
      </c>
      <c r="ANZ1359" s="84">
        <f>ANY1359/ANX1359</f>
        <v>0</v>
      </c>
      <c r="AOA1359" s="84">
        <f>SUM(AOA1357)</f>
        <v>1000000</v>
      </c>
      <c r="AOB1359" s="84">
        <v>0</v>
      </c>
      <c r="AOC1359" s="84">
        <v>0</v>
      </c>
      <c r="AOE1359" s="84">
        <f>AOB1359-AOC1359</f>
        <v>0</v>
      </c>
      <c r="AOF1359" s="84">
        <f t="shared" ref="AOF1359:AOV1362" si="294">AOB1359+ANX1359</f>
        <v>1000000</v>
      </c>
      <c r="AOL1359" s="84" t="s">
        <v>235</v>
      </c>
      <c r="AOM1359" s="84" t="s">
        <v>236</v>
      </c>
      <c r="AON1359" s="84">
        <f>SUM(AON1357)</f>
        <v>1000000</v>
      </c>
      <c r="AOO1359" s="84">
        <f>SUM(AOO1357)</f>
        <v>0</v>
      </c>
      <c r="AOP1359" s="84">
        <f>AOO1359/AON1359</f>
        <v>0</v>
      </c>
      <c r="AOQ1359" s="84">
        <f>SUM(AOQ1357)</f>
        <v>1000000</v>
      </c>
      <c r="AOR1359" s="84">
        <v>0</v>
      </c>
      <c r="AOS1359" s="84">
        <v>0</v>
      </c>
      <c r="AOU1359" s="84">
        <f>AOR1359-AOS1359</f>
        <v>0</v>
      </c>
      <c r="AOV1359" s="84">
        <f t="shared" si="294"/>
        <v>1000000</v>
      </c>
      <c r="APB1359" s="84" t="s">
        <v>235</v>
      </c>
      <c r="APC1359" s="84" t="s">
        <v>236</v>
      </c>
      <c r="APD1359" s="84">
        <f>SUM(APD1357)</f>
        <v>1000000</v>
      </c>
      <c r="APE1359" s="84">
        <f>SUM(APE1357)</f>
        <v>0</v>
      </c>
      <c r="APF1359" s="84">
        <f>APE1359/APD1359</f>
        <v>0</v>
      </c>
      <c r="APG1359" s="84">
        <f>SUM(APG1357)</f>
        <v>1000000</v>
      </c>
      <c r="APH1359" s="84">
        <v>0</v>
      </c>
      <c r="API1359" s="84">
        <v>0</v>
      </c>
      <c r="APK1359" s="84">
        <f>APH1359-API1359</f>
        <v>0</v>
      </c>
      <c r="APL1359" s="84">
        <f t="shared" ref="APL1359:AQB1362" si="295">APH1359+APD1359</f>
        <v>1000000</v>
      </c>
      <c r="APR1359" s="84" t="s">
        <v>235</v>
      </c>
      <c r="APS1359" s="84" t="s">
        <v>236</v>
      </c>
      <c r="APT1359" s="84">
        <f>SUM(APT1357)</f>
        <v>1000000</v>
      </c>
      <c r="APU1359" s="84">
        <f>SUM(APU1357)</f>
        <v>0</v>
      </c>
      <c r="APV1359" s="84">
        <f>APU1359/APT1359</f>
        <v>0</v>
      </c>
      <c r="APW1359" s="84">
        <f>SUM(APW1357)</f>
        <v>1000000</v>
      </c>
      <c r="APX1359" s="84">
        <v>0</v>
      </c>
      <c r="APY1359" s="84">
        <v>0</v>
      </c>
      <c r="AQA1359" s="84">
        <f>APX1359-APY1359</f>
        <v>0</v>
      </c>
      <c r="AQB1359" s="84">
        <f t="shared" si="295"/>
        <v>1000000</v>
      </c>
      <c r="AQH1359" s="84" t="s">
        <v>235</v>
      </c>
      <c r="AQI1359" s="84" t="s">
        <v>236</v>
      </c>
      <c r="AQJ1359" s="84">
        <f>SUM(AQJ1357)</f>
        <v>1000000</v>
      </c>
      <c r="AQK1359" s="84">
        <f>SUM(AQK1357)</f>
        <v>0</v>
      </c>
      <c r="AQL1359" s="84">
        <f>AQK1359/AQJ1359</f>
        <v>0</v>
      </c>
      <c r="AQM1359" s="84">
        <f>SUM(AQM1357)</f>
        <v>1000000</v>
      </c>
      <c r="AQN1359" s="84">
        <v>0</v>
      </c>
      <c r="AQO1359" s="84">
        <v>0</v>
      </c>
      <c r="AQQ1359" s="84">
        <f>AQN1359-AQO1359</f>
        <v>0</v>
      </c>
      <c r="AQR1359" s="84">
        <f t="shared" ref="AQR1359:ARH1362" si="296">AQN1359+AQJ1359</f>
        <v>1000000</v>
      </c>
      <c r="AQX1359" s="84" t="s">
        <v>235</v>
      </c>
      <c r="AQY1359" s="84" t="s">
        <v>236</v>
      </c>
      <c r="AQZ1359" s="84">
        <f>SUM(AQZ1357)</f>
        <v>1000000</v>
      </c>
      <c r="ARA1359" s="84">
        <f>SUM(ARA1357)</f>
        <v>0</v>
      </c>
      <c r="ARB1359" s="84">
        <f>ARA1359/AQZ1359</f>
        <v>0</v>
      </c>
      <c r="ARC1359" s="84">
        <f>SUM(ARC1357)</f>
        <v>1000000</v>
      </c>
      <c r="ARD1359" s="84">
        <v>0</v>
      </c>
      <c r="ARE1359" s="84">
        <v>0</v>
      </c>
      <c r="ARG1359" s="84">
        <f>ARD1359-ARE1359</f>
        <v>0</v>
      </c>
      <c r="ARH1359" s="84">
        <f t="shared" si="296"/>
        <v>1000000</v>
      </c>
      <c r="ARN1359" s="84" t="s">
        <v>235</v>
      </c>
      <c r="ARO1359" s="84" t="s">
        <v>236</v>
      </c>
      <c r="ARP1359" s="84">
        <f>SUM(ARP1357)</f>
        <v>1000000</v>
      </c>
      <c r="ARQ1359" s="84">
        <f>SUM(ARQ1357)</f>
        <v>0</v>
      </c>
      <c r="ARR1359" s="84">
        <f>ARQ1359/ARP1359</f>
        <v>0</v>
      </c>
      <c r="ARS1359" s="84">
        <f>SUM(ARS1357)</f>
        <v>1000000</v>
      </c>
      <c r="ART1359" s="84">
        <v>0</v>
      </c>
      <c r="ARU1359" s="84">
        <v>0</v>
      </c>
      <c r="ARW1359" s="84">
        <f>ART1359-ARU1359</f>
        <v>0</v>
      </c>
      <c r="ARX1359" s="84">
        <f t="shared" ref="ARX1359:ASN1362" si="297">ART1359+ARP1359</f>
        <v>1000000</v>
      </c>
      <c r="ASD1359" s="84" t="s">
        <v>235</v>
      </c>
      <c r="ASE1359" s="84" t="s">
        <v>236</v>
      </c>
      <c r="ASF1359" s="84">
        <f>SUM(ASF1357)</f>
        <v>1000000</v>
      </c>
      <c r="ASG1359" s="84">
        <f>SUM(ASG1357)</f>
        <v>0</v>
      </c>
      <c r="ASH1359" s="84">
        <f>ASG1359/ASF1359</f>
        <v>0</v>
      </c>
      <c r="ASI1359" s="84">
        <f>SUM(ASI1357)</f>
        <v>1000000</v>
      </c>
      <c r="ASJ1359" s="84">
        <v>0</v>
      </c>
      <c r="ASK1359" s="84">
        <v>0</v>
      </c>
      <c r="ASM1359" s="84">
        <f>ASJ1359-ASK1359</f>
        <v>0</v>
      </c>
      <c r="ASN1359" s="84">
        <f t="shared" si="297"/>
        <v>1000000</v>
      </c>
      <c r="AST1359" s="84" t="s">
        <v>235</v>
      </c>
      <c r="ASU1359" s="84" t="s">
        <v>236</v>
      </c>
      <c r="ASV1359" s="84">
        <f>SUM(ASV1357)</f>
        <v>1000000</v>
      </c>
      <c r="ASW1359" s="84">
        <f>SUM(ASW1357)</f>
        <v>0</v>
      </c>
      <c r="ASX1359" s="84">
        <f>ASW1359/ASV1359</f>
        <v>0</v>
      </c>
      <c r="ASY1359" s="84">
        <f>SUM(ASY1357)</f>
        <v>1000000</v>
      </c>
      <c r="ASZ1359" s="84">
        <v>0</v>
      </c>
      <c r="ATA1359" s="84">
        <v>0</v>
      </c>
      <c r="ATC1359" s="84">
        <f>ASZ1359-ATA1359</f>
        <v>0</v>
      </c>
      <c r="ATD1359" s="84">
        <f t="shared" ref="ATD1359:ATT1362" si="298">ASZ1359+ASV1359</f>
        <v>1000000</v>
      </c>
      <c r="ATJ1359" s="84" t="s">
        <v>235</v>
      </c>
      <c r="ATK1359" s="84" t="s">
        <v>236</v>
      </c>
      <c r="ATL1359" s="84">
        <f>SUM(ATL1357)</f>
        <v>1000000</v>
      </c>
      <c r="ATM1359" s="84">
        <f>SUM(ATM1357)</f>
        <v>0</v>
      </c>
      <c r="ATN1359" s="84">
        <f>ATM1359/ATL1359</f>
        <v>0</v>
      </c>
      <c r="ATO1359" s="84">
        <f>SUM(ATO1357)</f>
        <v>1000000</v>
      </c>
      <c r="ATP1359" s="84">
        <v>0</v>
      </c>
      <c r="ATQ1359" s="84">
        <v>0</v>
      </c>
      <c r="ATS1359" s="84">
        <f>ATP1359-ATQ1359</f>
        <v>0</v>
      </c>
      <c r="ATT1359" s="84">
        <f t="shared" si="298"/>
        <v>1000000</v>
      </c>
      <c r="ATZ1359" s="84" t="s">
        <v>235</v>
      </c>
      <c r="AUA1359" s="84" t="s">
        <v>236</v>
      </c>
      <c r="AUB1359" s="84">
        <f>SUM(AUB1357)</f>
        <v>1000000</v>
      </c>
      <c r="AUC1359" s="84">
        <f>SUM(AUC1357)</f>
        <v>0</v>
      </c>
      <c r="AUD1359" s="84">
        <f>AUC1359/AUB1359</f>
        <v>0</v>
      </c>
      <c r="AUE1359" s="84">
        <f>SUM(AUE1357)</f>
        <v>1000000</v>
      </c>
      <c r="AUF1359" s="84">
        <v>0</v>
      </c>
      <c r="AUG1359" s="84">
        <v>0</v>
      </c>
      <c r="AUI1359" s="84">
        <f>AUF1359-AUG1359</f>
        <v>0</v>
      </c>
      <c r="AUJ1359" s="84">
        <f t="shared" ref="AUJ1359:AUZ1362" si="299">AUF1359+AUB1359</f>
        <v>1000000</v>
      </c>
      <c r="AUP1359" s="84" t="s">
        <v>235</v>
      </c>
      <c r="AUQ1359" s="84" t="s">
        <v>236</v>
      </c>
      <c r="AUR1359" s="84">
        <f>SUM(AUR1357)</f>
        <v>1000000</v>
      </c>
      <c r="AUS1359" s="84">
        <f>SUM(AUS1357)</f>
        <v>0</v>
      </c>
      <c r="AUT1359" s="84">
        <f>AUS1359/AUR1359</f>
        <v>0</v>
      </c>
      <c r="AUU1359" s="84">
        <f>SUM(AUU1357)</f>
        <v>1000000</v>
      </c>
      <c r="AUV1359" s="84">
        <v>0</v>
      </c>
      <c r="AUW1359" s="84">
        <v>0</v>
      </c>
      <c r="AUY1359" s="84">
        <f>AUV1359-AUW1359</f>
        <v>0</v>
      </c>
      <c r="AUZ1359" s="84">
        <f t="shared" si="299"/>
        <v>1000000</v>
      </c>
      <c r="AVF1359" s="84" t="s">
        <v>235</v>
      </c>
      <c r="AVG1359" s="84" t="s">
        <v>236</v>
      </c>
      <c r="AVH1359" s="84">
        <f>SUM(AVH1357)</f>
        <v>1000000</v>
      </c>
      <c r="AVI1359" s="84">
        <f>SUM(AVI1357)</f>
        <v>0</v>
      </c>
      <c r="AVJ1359" s="84">
        <f>AVI1359/AVH1359</f>
        <v>0</v>
      </c>
      <c r="AVK1359" s="84">
        <f>SUM(AVK1357)</f>
        <v>1000000</v>
      </c>
      <c r="AVL1359" s="84">
        <v>0</v>
      </c>
      <c r="AVM1359" s="84">
        <v>0</v>
      </c>
      <c r="AVO1359" s="84">
        <f>AVL1359-AVM1359</f>
        <v>0</v>
      </c>
      <c r="AVP1359" s="84">
        <f t="shared" ref="AVP1359:AWF1362" si="300">AVL1359+AVH1359</f>
        <v>1000000</v>
      </c>
      <c r="AVV1359" s="84" t="s">
        <v>235</v>
      </c>
      <c r="AVW1359" s="84" t="s">
        <v>236</v>
      </c>
      <c r="AVX1359" s="84">
        <f>SUM(AVX1357)</f>
        <v>1000000</v>
      </c>
      <c r="AVY1359" s="84">
        <f>SUM(AVY1357)</f>
        <v>0</v>
      </c>
      <c r="AVZ1359" s="84">
        <f>AVY1359/AVX1359</f>
        <v>0</v>
      </c>
      <c r="AWA1359" s="84">
        <f>SUM(AWA1357)</f>
        <v>1000000</v>
      </c>
      <c r="AWB1359" s="84">
        <v>0</v>
      </c>
      <c r="AWC1359" s="84">
        <v>0</v>
      </c>
      <c r="AWE1359" s="84">
        <f>AWB1359-AWC1359</f>
        <v>0</v>
      </c>
      <c r="AWF1359" s="84">
        <f t="shared" si="300"/>
        <v>1000000</v>
      </c>
      <c r="AWL1359" s="84" t="s">
        <v>235</v>
      </c>
      <c r="AWM1359" s="84" t="s">
        <v>236</v>
      </c>
      <c r="AWN1359" s="84">
        <f>SUM(AWN1357)</f>
        <v>1000000</v>
      </c>
      <c r="AWO1359" s="84">
        <f>SUM(AWO1357)</f>
        <v>0</v>
      </c>
      <c r="AWP1359" s="84">
        <f>AWO1359/AWN1359</f>
        <v>0</v>
      </c>
      <c r="AWQ1359" s="84">
        <f>SUM(AWQ1357)</f>
        <v>1000000</v>
      </c>
      <c r="AWR1359" s="84">
        <v>0</v>
      </c>
      <c r="AWS1359" s="84">
        <v>0</v>
      </c>
      <c r="AWU1359" s="84">
        <f>AWR1359-AWS1359</f>
        <v>0</v>
      </c>
      <c r="AWV1359" s="84">
        <f t="shared" ref="AWV1359:AXL1362" si="301">AWR1359+AWN1359</f>
        <v>1000000</v>
      </c>
      <c r="AXB1359" s="84" t="s">
        <v>235</v>
      </c>
      <c r="AXC1359" s="84" t="s">
        <v>236</v>
      </c>
      <c r="AXD1359" s="84">
        <f>SUM(AXD1357)</f>
        <v>1000000</v>
      </c>
      <c r="AXE1359" s="84">
        <f>SUM(AXE1357)</f>
        <v>0</v>
      </c>
      <c r="AXF1359" s="84">
        <f>AXE1359/AXD1359</f>
        <v>0</v>
      </c>
      <c r="AXG1359" s="84">
        <f>SUM(AXG1357)</f>
        <v>1000000</v>
      </c>
      <c r="AXH1359" s="84">
        <v>0</v>
      </c>
      <c r="AXI1359" s="84">
        <v>0</v>
      </c>
      <c r="AXK1359" s="84">
        <f>AXH1359-AXI1359</f>
        <v>0</v>
      </c>
      <c r="AXL1359" s="84">
        <f t="shared" si="301"/>
        <v>1000000</v>
      </c>
      <c r="AXR1359" s="84" t="s">
        <v>235</v>
      </c>
      <c r="AXS1359" s="84" t="s">
        <v>236</v>
      </c>
      <c r="AXT1359" s="84">
        <f>SUM(AXT1357)</f>
        <v>1000000</v>
      </c>
      <c r="AXU1359" s="84">
        <f>SUM(AXU1357)</f>
        <v>0</v>
      </c>
      <c r="AXV1359" s="84">
        <f>AXU1359/AXT1359</f>
        <v>0</v>
      </c>
      <c r="AXW1359" s="84">
        <f>SUM(AXW1357)</f>
        <v>1000000</v>
      </c>
      <c r="AXX1359" s="84">
        <v>0</v>
      </c>
      <c r="AXY1359" s="84">
        <v>0</v>
      </c>
      <c r="AYA1359" s="84">
        <f>AXX1359-AXY1359</f>
        <v>0</v>
      </c>
      <c r="AYB1359" s="84">
        <f t="shared" ref="AYB1359:AYR1362" si="302">AXX1359+AXT1359</f>
        <v>1000000</v>
      </c>
      <c r="AYH1359" s="84" t="s">
        <v>235</v>
      </c>
      <c r="AYI1359" s="84" t="s">
        <v>236</v>
      </c>
      <c r="AYJ1359" s="84">
        <f>SUM(AYJ1357)</f>
        <v>1000000</v>
      </c>
      <c r="AYK1359" s="84">
        <f>SUM(AYK1357)</f>
        <v>0</v>
      </c>
      <c r="AYL1359" s="84">
        <f>AYK1359/AYJ1359</f>
        <v>0</v>
      </c>
      <c r="AYM1359" s="84">
        <f>SUM(AYM1357)</f>
        <v>1000000</v>
      </c>
      <c r="AYN1359" s="84">
        <v>0</v>
      </c>
      <c r="AYO1359" s="84">
        <v>0</v>
      </c>
      <c r="AYQ1359" s="84">
        <f>AYN1359-AYO1359</f>
        <v>0</v>
      </c>
      <c r="AYR1359" s="84">
        <f t="shared" si="302"/>
        <v>1000000</v>
      </c>
      <c r="AYX1359" s="84" t="s">
        <v>235</v>
      </c>
      <c r="AYY1359" s="84" t="s">
        <v>236</v>
      </c>
      <c r="AYZ1359" s="84">
        <f>SUM(AYZ1357)</f>
        <v>1000000</v>
      </c>
      <c r="AZA1359" s="84">
        <f>SUM(AZA1357)</f>
        <v>0</v>
      </c>
      <c r="AZB1359" s="84">
        <f>AZA1359/AYZ1359</f>
        <v>0</v>
      </c>
      <c r="AZC1359" s="84">
        <f>SUM(AZC1357)</f>
        <v>1000000</v>
      </c>
      <c r="AZD1359" s="84">
        <v>0</v>
      </c>
      <c r="AZE1359" s="84">
        <v>0</v>
      </c>
      <c r="AZG1359" s="84">
        <f>AZD1359-AZE1359</f>
        <v>0</v>
      </c>
      <c r="AZH1359" s="84">
        <f t="shared" ref="AZH1359:AZX1362" si="303">AZD1359+AYZ1359</f>
        <v>1000000</v>
      </c>
      <c r="AZN1359" s="84" t="s">
        <v>235</v>
      </c>
      <c r="AZO1359" s="84" t="s">
        <v>236</v>
      </c>
      <c r="AZP1359" s="84">
        <f>SUM(AZP1357)</f>
        <v>1000000</v>
      </c>
      <c r="AZQ1359" s="84">
        <f>SUM(AZQ1357)</f>
        <v>0</v>
      </c>
      <c r="AZR1359" s="84">
        <f>AZQ1359/AZP1359</f>
        <v>0</v>
      </c>
      <c r="AZS1359" s="84">
        <f>SUM(AZS1357)</f>
        <v>1000000</v>
      </c>
      <c r="AZT1359" s="84">
        <v>0</v>
      </c>
      <c r="AZU1359" s="84">
        <v>0</v>
      </c>
      <c r="AZW1359" s="84">
        <f>AZT1359-AZU1359</f>
        <v>0</v>
      </c>
      <c r="AZX1359" s="84">
        <f t="shared" si="303"/>
        <v>1000000</v>
      </c>
      <c r="BAD1359" s="84" t="s">
        <v>235</v>
      </c>
      <c r="BAE1359" s="84" t="s">
        <v>236</v>
      </c>
      <c r="BAF1359" s="84">
        <f>SUM(BAF1357)</f>
        <v>1000000</v>
      </c>
      <c r="BAG1359" s="84">
        <f>SUM(BAG1357)</f>
        <v>0</v>
      </c>
      <c r="BAH1359" s="84">
        <f>BAG1359/BAF1359</f>
        <v>0</v>
      </c>
      <c r="BAI1359" s="84">
        <f>SUM(BAI1357)</f>
        <v>1000000</v>
      </c>
      <c r="BAJ1359" s="84">
        <v>0</v>
      </c>
      <c r="BAK1359" s="84">
        <v>0</v>
      </c>
      <c r="BAM1359" s="84">
        <f>BAJ1359-BAK1359</f>
        <v>0</v>
      </c>
      <c r="BAN1359" s="84">
        <f t="shared" ref="BAN1359:BBD1362" si="304">BAJ1359+BAF1359</f>
        <v>1000000</v>
      </c>
      <c r="BAT1359" s="84" t="s">
        <v>235</v>
      </c>
      <c r="BAU1359" s="84" t="s">
        <v>236</v>
      </c>
      <c r="BAV1359" s="84">
        <f>SUM(BAV1357)</f>
        <v>1000000</v>
      </c>
      <c r="BAW1359" s="84">
        <f>SUM(BAW1357)</f>
        <v>0</v>
      </c>
      <c r="BAX1359" s="84">
        <f>BAW1359/BAV1359</f>
        <v>0</v>
      </c>
      <c r="BAY1359" s="84">
        <f>SUM(BAY1357)</f>
        <v>1000000</v>
      </c>
      <c r="BAZ1359" s="84">
        <v>0</v>
      </c>
      <c r="BBA1359" s="84">
        <v>0</v>
      </c>
      <c r="BBC1359" s="84">
        <f>BAZ1359-BBA1359</f>
        <v>0</v>
      </c>
      <c r="BBD1359" s="84">
        <f t="shared" si="304"/>
        <v>1000000</v>
      </c>
      <c r="BBJ1359" s="84" t="s">
        <v>235</v>
      </c>
      <c r="BBK1359" s="84" t="s">
        <v>236</v>
      </c>
      <c r="BBL1359" s="84">
        <f>SUM(BBL1357)</f>
        <v>1000000</v>
      </c>
      <c r="BBM1359" s="84">
        <f>SUM(BBM1357)</f>
        <v>0</v>
      </c>
      <c r="BBN1359" s="84">
        <f>BBM1359/BBL1359</f>
        <v>0</v>
      </c>
      <c r="BBO1359" s="84">
        <f>SUM(BBO1357)</f>
        <v>1000000</v>
      </c>
      <c r="BBP1359" s="84">
        <v>0</v>
      </c>
      <c r="BBQ1359" s="84">
        <v>0</v>
      </c>
      <c r="BBS1359" s="84">
        <f>BBP1359-BBQ1359</f>
        <v>0</v>
      </c>
      <c r="BBT1359" s="84">
        <f t="shared" ref="BBT1359:BCJ1362" si="305">BBP1359+BBL1359</f>
        <v>1000000</v>
      </c>
      <c r="BBZ1359" s="84" t="s">
        <v>235</v>
      </c>
      <c r="BCA1359" s="84" t="s">
        <v>236</v>
      </c>
      <c r="BCB1359" s="84">
        <f>SUM(BCB1357)</f>
        <v>1000000</v>
      </c>
      <c r="BCC1359" s="84">
        <f>SUM(BCC1357)</f>
        <v>0</v>
      </c>
      <c r="BCD1359" s="84">
        <f>BCC1359/BCB1359</f>
        <v>0</v>
      </c>
      <c r="BCE1359" s="84">
        <f>SUM(BCE1357)</f>
        <v>1000000</v>
      </c>
      <c r="BCF1359" s="84">
        <v>0</v>
      </c>
      <c r="BCG1359" s="84">
        <v>0</v>
      </c>
      <c r="BCI1359" s="84">
        <f>BCF1359-BCG1359</f>
        <v>0</v>
      </c>
      <c r="BCJ1359" s="84">
        <f t="shared" si="305"/>
        <v>1000000</v>
      </c>
      <c r="BCP1359" s="84" t="s">
        <v>235</v>
      </c>
      <c r="BCQ1359" s="84" t="s">
        <v>236</v>
      </c>
      <c r="BCR1359" s="84">
        <f>SUM(BCR1357)</f>
        <v>1000000</v>
      </c>
      <c r="BCS1359" s="84">
        <f>SUM(BCS1357)</f>
        <v>0</v>
      </c>
      <c r="BCT1359" s="84">
        <f>BCS1359/BCR1359</f>
        <v>0</v>
      </c>
      <c r="BCU1359" s="84">
        <f>SUM(BCU1357)</f>
        <v>1000000</v>
      </c>
      <c r="BCV1359" s="84">
        <v>0</v>
      </c>
      <c r="BCW1359" s="84">
        <v>0</v>
      </c>
      <c r="BCY1359" s="84">
        <f>BCV1359-BCW1359</f>
        <v>0</v>
      </c>
      <c r="BCZ1359" s="84">
        <f t="shared" ref="BCZ1359:BDP1362" si="306">BCV1359+BCR1359</f>
        <v>1000000</v>
      </c>
      <c r="BDF1359" s="84" t="s">
        <v>235</v>
      </c>
      <c r="BDG1359" s="84" t="s">
        <v>236</v>
      </c>
      <c r="BDH1359" s="84">
        <f>SUM(BDH1357)</f>
        <v>1000000</v>
      </c>
      <c r="BDI1359" s="84">
        <f>SUM(BDI1357)</f>
        <v>0</v>
      </c>
      <c r="BDJ1359" s="84">
        <f>BDI1359/BDH1359</f>
        <v>0</v>
      </c>
      <c r="BDK1359" s="84">
        <f>SUM(BDK1357)</f>
        <v>1000000</v>
      </c>
      <c r="BDL1359" s="84">
        <v>0</v>
      </c>
      <c r="BDM1359" s="84">
        <v>0</v>
      </c>
      <c r="BDO1359" s="84">
        <f>BDL1359-BDM1359</f>
        <v>0</v>
      </c>
      <c r="BDP1359" s="84">
        <f t="shared" si="306"/>
        <v>1000000</v>
      </c>
      <c r="BDV1359" s="84" t="s">
        <v>235</v>
      </c>
      <c r="BDW1359" s="84" t="s">
        <v>236</v>
      </c>
      <c r="BDX1359" s="84">
        <f>SUM(BDX1357)</f>
        <v>1000000</v>
      </c>
      <c r="BDY1359" s="84">
        <f>SUM(BDY1357)</f>
        <v>0</v>
      </c>
      <c r="BDZ1359" s="84">
        <f>BDY1359/BDX1359</f>
        <v>0</v>
      </c>
      <c r="BEA1359" s="84">
        <f>SUM(BEA1357)</f>
        <v>1000000</v>
      </c>
      <c r="BEB1359" s="84">
        <v>0</v>
      </c>
      <c r="BEC1359" s="84">
        <v>0</v>
      </c>
      <c r="BEE1359" s="84">
        <f>BEB1359-BEC1359</f>
        <v>0</v>
      </c>
      <c r="BEF1359" s="84">
        <f t="shared" ref="BEF1359:BEV1362" si="307">BEB1359+BDX1359</f>
        <v>1000000</v>
      </c>
      <c r="BEL1359" s="84" t="s">
        <v>235</v>
      </c>
      <c r="BEM1359" s="84" t="s">
        <v>236</v>
      </c>
      <c r="BEN1359" s="84">
        <f>SUM(BEN1357)</f>
        <v>1000000</v>
      </c>
      <c r="BEO1359" s="84">
        <f>SUM(BEO1357)</f>
        <v>0</v>
      </c>
      <c r="BEP1359" s="84">
        <f>BEO1359/BEN1359</f>
        <v>0</v>
      </c>
      <c r="BEQ1359" s="84">
        <f>SUM(BEQ1357)</f>
        <v>1000000</v>
      </c>
      <c r="BER1359" s="84">
        <v>0</v>
      </c>
      <c r="BES1359" s="84">
        <v>0</v>
      </c>
      <c r="BEU1359" s="84">
        <f>BER1359-BES1359</f>
        <v>0</v>
      </c>
      <c r="BEV1359" s="84">
        <f t="shared" si="307"/>
        <v>1000000</v>
      </c>
      <c r="BFB1359" s="84" t="s">
        <v>235</v>
      </c>
      <c r="BFC1359" s="84" t="s">
        <v>236</v>
      </c>
      <c r="BFD1359" s="84">
        <f>SUM(BFD1357)</f>
        <v>1000000</v>
      </c>
      <c r="BFE1359" s="84">
        <f>SUM(BFE1357)</f>
        <v>0</v>
      </c>
      <c r="BFF1359" s="84">
        <f>BFE1359/BFD1359</f>
        <v>0</v>
      </c>
      <c r="BFG1359" s="84">
        <f>SUM(BFG1357)</f>
        <v>1000000</v>
      </c>
      <c r="BFH1359" s="84">
        <v>0</v>
      </c>
      <c r="BFI1359" s="84">
        <v>0</v>
      </c>
      <c r="BFK1359" s="84">
        <f>BFH1359-BFI1359</f>
        <v>0</v>
      </c>
      <c r="BFL1359" s="84">
        <f t="shared" ref="BFL1359:BGB1362" si="308">BFH1359+BFD1359</f>
        <v>1000000</v>
      </c>
      <c r="BFR1359" s="84" t="s">
        <v>235</v>
      </c>
      <c r="BFS1359" s="84" t="s">
        <v>236</v>
      </c>
      <c r="BFT1359" s="84">
        <f>SUM(BFT1357)</f>
        <v>1000000</v>
      </c>
      <c r="BFU1359" s="84">
        <f>SUM(BFU1357)</f>
        <v>0</v>
      </c>
      <c r="BFV1359" s="84">
        <f>BFU1359/BFT1359</f>
        <v>0</v>
      </c>
      <c r="BFW1359" s="84">
        <f>SUM(BFW1357)</f>
        <v>1000000</v>
      </c>
      <c r="BFX1359" s="84">
        <v>0</v>
      </c>
      <c r="BFY1359" s="84">
        <v>0</v>
      </c>
      <c r="BGA1359" s="84">
        <f>BFX1359-BFY1359</f>
        <v>0</v>
      </c>
      <c r="BGB1359" s="84">
        <f t="shared" si="308"/>
        <v>1000000</v>
      </c>
      <c r="BGH1359" s="84" t="s">
        <v>235</v>
      </c>
      <c r="BGI1359" s="84" t="s">
        <v>236</v>
      </c>
      <c r="BGJ1359" s="84">
        <f>SUM(BGJ1357)</f>
        <v>1000000</v>
      </c>
      <c r="BGK1359" s="84">
        <f>SUM(BGK1357)</f>
        <v>0</v>
      </c>
      <c r="BGL1359" s="84">
        <f>BGK1359/BGJ1359</f>
        <v>0</v>
      </c>
      <c r="BGM1359" s="84">
        <f>SUM(BGM1357)</f>
        <v>1000000</v>
      </c>
      <c r="BGN1359" s="84">
        <v>0</v>
      </c>
      <c r="BGO1359" s="84">
        <v>0</v>
      </c>
      <c r="BGQ1359" s="84">
        <f>BGN1359-BGO1359</f>
        <v>0</v>
      </c>
      <c r="BGR1359" s="84">
        <f t="shared" ref="BGR1359:BHH1362" si="309">BGN1359+BGJ1359</f>
        <v>1000000</v>
      </c>
      <c r="BGX1359" s="84" t="s">
        <v>235</v>
      </c>
      <c r="BGY1359" s="84" t="s">
        <v>236</v>
      </c>
      <c r="BGZ1359" s="84">
        <f>SUM(BGZ1357)</f>
        <v>1000000</v>
      </c>
      <c r="BHA1359" s="84">
        <f>SUM(BHA1357)</f>
        <v>0</v>
      </c>
      <c r="BHB1359" s="84">
        <f>BHA1359/BGZ1359</f>
        <v>0</v>
      </c>
      <c r="BHC1359" s="84">
        <f>SUM(BHC1357)</f>
        <v>1000000</v>
      </c>
      <c r="BHD1359" s="84">
        <v>0</v>
      </c>
      <c r="BHE1359" s="84">
        <v>0</v>
      </c>
      <c r="BHG1359" s="84">
        <f>BHD1359-BHE1359</f>
        <v>0</v>
      </c>
      <c r="BHH1359" s="84">
        <f t="shared" si="309"/>
        <v>1000000</v>
      </c>
      <c r="BHN1359" s="84" t="s">
        <v>235</v>
      </c>
      <c r="BHO1359" s="84" t="s">
        <v>236</v>
      </c>
      <c r="BHP1359" s="84">
        <f>SUM(BHP1357)</f>
        <v>1000000</v>
      </c>
      <c r="BHQ1359" s="84">
        <f>SUM(BHQ1357)</f>
        <v>0</v>
      </c>
      <c r="BHR1359" s="84">
        <f>BHQ1359/BHP1359</f>
        <v>0</v>
      </c>
      <c r="BHS1359" s="84">
        <f>SUM(BHS1357)</f>
        <v>1000000</v>
      </c>
      <c r="BHT1359" s="84">
        <v>0</v>
      </c>
      <c r="BHU1359" s="84">
        <v>0</v>
      </c>
      <c r="BHW1359" s="84">
        <f>BHT1359-BHU1359</f>
        <v>0</v>
      </c>
      <c r="BHX1359" s="84">
        <f t="shared" ref="BHX1359:BIN1362" si="310">BHT1359+BHP1359</f>
        <v>1000000</v>
      </c>
      <c r="BID1359" s="84" t="s">
        <v>235</v>
      </c>
      <c r="BIE1359" s="84" t="s">
        <v>236</v>
      </c>
      <c r="BIF1359" s="84">
        <f>SUM(BIF1357)</f>
        <v>1000000</v>
      </c>
      <c r="BIG1359" s="84">
        <f>SUM(BIG1357)</f>
        <v>0</v>
      </c>
      <c r="BIH1359" s="84">
        <f>BIG1359/BIF1359</f>
        <v>0</v>
      </c>
      <c r="BII1359" s="84">
        <f>SUM(BII1357)</f>
        <v>1000000</v>
      </c>
      <c r="BIJ1359" s="84">
        <v>0</v>
      </c>
      <c r="BIK1359" s="84">
        <v>0</v>
      </c>
      <c r="BIM1359" s="84">
        <f>BIJ1359-BIK1359</f>
        <v>0</v>
      </c>
      <c r="BIN1359" s="84">
        <f t="shared" si="310"/>
        <v>1000000</v>
      </c>
      <c r="BIT1359" s="84" t="s">
        <v>235</v>
      </c>
      <c r="BIU1359" s="84" t="s">
        <v>236</v>
      </c>
      <c r="BIV1359" s="84">
        <f>SUM(BIV1357)</f>
        <v>1000000</v>
      </c>
      <c r="BIW1359" s="84">
        <f>SUM(BIW1357)</f>
        <v>0</v>
      </c>
      <c r="BIX1359" s="84">
        <f>BIW1359/BIV1359</f>
        <v>0</v>
      </c>
      <c r="BIY1359" s="84">
        <f>SUM(BIY1357)</f>
        <v>1000000</v>
      </c>
      <c r="BIZ1359" s="84">
        <v>0</v>
      </c>
      <c r="BJA1359" s="84">
        <v>0</v>
      </c>
      <c r="BJC1359" s="84">
        <f>BIZ1359-BJA1359</f>
        <v>0</v>
      </c>
      <c r="BJD1359" s="84">
        <f t="shared" ref="BJD1359:BJT1362" si="311">BIZ1359+BIV1359</f>
        <v>1000000</v>
      </c>
      <c r="BJJ1359" s="84" t="s">
        <v>235</v>
      </c>
      <c r="BJK1359" s="84" t="s">
        <v>236</v>
      </c>
      <c r="BJL1359" s="84">
        <f>SUM(BJL1357)</f>
        <v>1000000</v>
      </c>
      <c r="BJM1359" s="84">
        <f>SUM(BJM1357)</f>
        <v>0</v>
      </c>
      <c r="BJN1359" s="84">
        <f>BJM1359/BJL1359</f>
        <v>0</v>
      </c>
      <c r="BJO1359" s="84">
        <f>SUM(BJO1357)</f>
        <v>1000000</v>
      </c>
      <c r="BJP1359" s="84">
        <v>0</v>
      </c>
      <c r="BJQ1359" s="84">
        <v>0</v>
      </c>
      <c r="BJS1359" s="84">
        <f>BJP1359-BJQ1359</f>
        <v>0</v>
      </c>
      <c r="BJT1359" s="84">
        <f t="shared" si="311"/>
        <v>1000000</v>
      </c>
      <c r="BJZ1359" s="84" t="s">
        <v>235</v>
      </c>
      <c r="BKA1359" s="84" t="s">
        <v>236</v>
      </c>
      <c r="BKB1359" s="84">
        <f>SUM(BKB1357)</f>
        <v>1000000</v>
      </c>
      <c r="BKC1359" s="84">
        <f>SUM(BKC1357)</f>
        <v>0</v>
      </c>
      <c r="BKD1359" s="84">
        <f>BKC1359/BKB1359</f>
        <v>0</v>
      </c>
      <c r="BKE1359" s="84">
        <f>SUM(BKE1357)</f>
        <v>1000000</v>
      </c>
      <c r="BKF1359" s="84">
        <v>0</v>
      </c>
      <c r="BKG1359" s="84">
        <v>0</v>
      </c>
      <c r="BKI1359" s="84">
        <f>BKF1359-BKG1359</f>
        <v>0</v>
      </c>
      <c r="BKJ1359" s="84">
        <f t="shared" ref="BKJ1359:BKZ1362" si="312">BKF1359+BKB1359</f>
        <v>1000000</v>
      </c>
      <c r="BKP1359" s="84" t="s">
        <v>235</v>
      </c>
      <c r="BKQ1359" s="84" t="s">
        <v>236</v>
      </c>
      <c r="BKR1359" s="84">
        <f>SUM(BKR1357)</f>
        <v>1000000</v>
      </c>
      <c r="BKS1359" s="84">
        <f>SUM(BKS1357)</f>
        <v>0</v>
      </c>
      <c r="BKT1359" s="84">
        <f>BKS1359/BKR1359</f>
        <v>0</v>
      </c>
      <c r="BKU1359" s="84">
        <f>SUM(BKU1357)</f>
        <v>1000000</v>
      </c>
      <c r="BKV1359" s="84">
        <v>0</v>
      </c>
      <c r="BKW1359" s="84">
        <v>0</v>
      </c>
      <c r="BKY1359" s="84">
        <f>BKV1359-BKW1359</f>
        <v>0</v>
      </c>
      <c r="BKZ1359" s="84">
        <f t="shared" si="312"/>
        <v>1000000</v>
      </c>
      <c r="BLF1359" s="84" t="s">
        <v>235</v>
      </c>
      <c r="BLG1359" s="84" t="s">
        <v>236</v>
      </c>
      <c r="BLH1359" s="84">
        <f>SUM(BLH1357)</f>
        <v>1000000</v>
      </c>
      <c r="BLI1359" s="84">
        <f>SUM(BLI1357)</f>
        <v>0</v>
      </c>
      <c r="BLJ1359" s="84">
        <f>BLI1359/BLH1359</f>
        <v>0</v>
      </c>
      <c r="BLK1359" s="84">
        <f>SUM(BLK1357)</f>
        <v>1000000</v>
      </c>
      <c r="BLL1359" s="84">
        <v>0</v>
      </c>
      <c r="BLM1359" s="84">
        <v>0</v>
      </c>
      <c r="BLO1359" s="84">
        <f>BLL1359-BLM1359</f>
        <v>0</v>
      </c>
      <c r="BLP1359" s="84">
        <f t="shared" ref="BLP1359:BMF1362" si="313">BLL1359+BLH1359</f>
        <v>1000000</v>
      </c>
      <c r="BLV1359" s="84" t="s">
        <v>235</v>
      </c>
      <c r="BLW1359" s="84" t="s">
        <v>236</v>
      </c>
      <c r="BLX1359" s="84">
        <f>SUM(BLX1357)</f>
        <v>1000000</v>
      </c>
      <c r="BLY1359" s="84">
        <f>SUM(BLY1357)</f>
        <v>0</v>
      </c>
      <c r="BLZ1359" s="84">
        <f>BLY1359/BLX1359</f>
        <v>0</v>
      </c>
      <c r="BMA1359" s="84">
        <f>SUM(BMA1357)</f>
        <v>1000000</v>
      </c>
      <c r="BMB1359" s="84">
        <v>0</v>
      </c>
      <c r="BMC1359" s="84">
        <v>0</v>
      </c>
      <c r="BME1359" s="84">
        <f>BMB1359-BMC1359</f>
        <v>0</v>
      </c>
      <c r="BMF1359" s="84">
        <f t="shared" si="313"/>
        <v>1000000</v>
      </c>
      <c r="BML1359" s="84" t="s">
        <v>235</v>
      </c>
      <c r="BMM1359" s="84" t="s">
        <v>236</v>
      </c>
      <c r="BMN1359" s="84">
        <f>SUM(BMN1357)</f>
        <v>1000000</v>
      </c>
      <c r="BMO1359" s="84">
        <f>SUM(BMO1357)</f>
        <v>0</v>
      </c>
      <c r="BMP1359" s="84">
        <f>BMO1359/BMN1359</f>
        <v>0</v>
      </c>
      <c r="BMQ1359" s="84">
        <f>SUM(BMQ1357)</f>
        <v>1000000</v>
      </c>
      <c r="BMR1359" s="84">
        <v>0</v>
      </c>
      <c r="BMS1359" s="84">
        <v>0</v>
      </c>
      <c r="BMU1359" s="84">
        <f>BMR1359-BMS1359</f>
        <v>0</v>
      </c>
      <c r="BMV1359" s="84">
        <f t="shared" ref="BMV1359:BNL1362" si="314">BMR1359+BMN1359</f>
        <v>1000000</v>
      </c>
      <c r="BNB1359" s="84" t="s">
        <v>235</v>
      </c>
      <c r="BNC1359" s="84" t="s">
        <v>236</v>
      </c>
      <c r="BND1359" s="84">
        <f>SUM(BND1357)</f>
        <v>1000000</v>
      </c>
      <c r="BNE1359" s="84">
        <f>SUM(BNE1357)</f>
        <v>0</v>
      </c>
      <c r="BNF1359" s="84">
        <f>BNE1359/BND1359</f>
        <v>0</v>
      </c>
      <c r="BNG1359" s="84">
        <f>SUM(BNG1357)</f>
        <v>1000000</v>
      </c>
      <c r="BNH1359" s="84">
        <v>0</v>
      </c>
      <c r="BNI1359" s="84">
        <v>0</v>
      </c>
      <c r="BNK1359" s="84">
        <f>BNH1359-BNI1359</f>
        <v>0</v>
      </c>
      <c r="BNL1359" s="84">
        <f t="shared" si="314"/>
        <v>1000000</v>
      </c>
      <c r="BNR1359" s="84" t="s">
        <v>235</v>
      </c>
      <c r="BNS1359" s="84" t="s">
        <v>236</v>
      </c>
      <c r="BNT1359" s="84">
        <f>SUM(BNT1357)</f>
        <v>1000000</v>
      </c>
      <c r="BNU1359" s="84">
        <f>SUM(BNU1357)</f>
        <v>0</v>
      </c>
      <c r="BNV1359" s="84">
        <f>BNU1359/BNT1359</f>
        <v>0</v>
      </c>
      <c r="BNW1359" s="84">
        <f>SUM(BNW1357)</f>
        <v>1000000</v>
      </c>
      <c r="BNX1359" s="84">
        <v>0</v>
      </c>
      <c r="BNY1359" s="84">
        <v>0</v>
      </c>
      <c r="BOA1359" s="84">
        <f>BNX1359-BNY1359</f>
        <v>0</v>
      </c>
      <c r="BOB1359" s="84">
        <f t="shared" ref="BOB1359:BOR1362" si="315">BNX1359+BNT1359</f>
        <v>1000000</v>
      </c>
      <c r="BOH1359" s="84" t="s">
        <v>235</v>
      </c>
      <c r="BOI1359" s="84" t="s">
        <v>236</v>
      </c>
      <c r="BOJ1359" s="84">
        <f>SUM(BOJ1357)</f>
        <v>1000000</v>
      </c>
      <c r="BOK1359" s="84">
        <f>SUM(BOK1357)</f>
        <v>0</v>
      </c>
      <c r="BOL1359" s="84">
        <f>BOK1359/BOJ1359</f>
        <v>0</v>
      </c>
      <c r="BOM1359" s="84">
        <f>SUM(BOM1357)</f>
        <v>1000000</v>
      </c>
      <c r="BON1359" s="84">
        <v>0</v>
      </c>
      <c r="BOO1359" s="84">
        <v>0</v>
      </c>
      <c r="BOQ1359" s="84">
        <f>BON1359-BOO1359</f>
        <v>0</v>
      </c>
      <c r="BOR1359" s="84">
        <f t="shared" si="315"/>
        <v>1000000</v>
      </c>
      <c r="BOX1359" s="84" t="s">
        <v>235</v>
      </c>
      <c r="BOY1359" s="84" t="s">
        <v>236</v>
      </c>
      <c r="BOZ1359" s="84">
        <f>SUM(BOZ1357)</f>
        <v>1000000</v>
      </c>
      <c r="BPA1359" s="84">
        <f>SUM(BPA1357)</f>
        <v>0</v>
      </c>
      <c r="BPB1359" s="84">
        <f>BPA1359/BOZ1359</f>
        <v>0</v>
      </c>
      <c r="BPC1359" s="84">
        <f>SUM(BPC1357)</f>
        <v>1000000</v>
      </c>
      <c r="BPD1359" s="84">
        <v>0</v>
      </c>
      <c r="BPE1359" s="84">
        <v>0</v>
      </c>
      <c r="BPG1359" s="84">
        <f>BPD1359-BPE1359</f>
        <v>0</v>
      </c>
      <c r="BPH1359" s="84">
        <f t="shared" ref="BPH1359:BPX1362" si="316">BPD1359+BOZ1359</f>
        <v>1000000</v>
      </c>
      <c r="BPN1359" s="84" t="s">
        <v>235</v>
      </c>
      <c r="BPO1359" s="84" t="s">
        <v>236</v>
      </c>
      <c r="BPP1359" s="84">
        <f>SUM(BPP1357)</f>
        <v>1000000</v>
      </c>
      <c r="BPQ1359" s="84">
        <f>SUM(BPQ1357)</f>
        <v>0</v>
      </c>
      <c r="BPR1359" s="84">
        <f>BPQ1359/BPP1359</f>
        <v>0</v>
      </c>
      <c r="BPS1359" s="84">
        <f>SUM(BPS1357)</f>
        <v>1000000</v>
      </c>
      <c r="BPT1359" s="84">
        <v>0</v>
      </c>
      <c r="BPU1359" s="84">
        <v>0</v>
      </c>
      <c r="BPW1359" s="84">
        <f>BPT1359-BPU1359</f>
        <v>0</v>
      </c>
      <c r="BPX1359" s="84">
        <f t="shared" si="316"/>
        <v>1000000</v>
      </c>
      <c r="BQD1359" s="84" t="s">
        <v>235</v>
      </c>
      <c r="BQE1359" s="84" t="s">
        <v>236</v>
      </c>
      <c r="BQF1359" s="84">
        <f>SUM(BQF1357)</f>
        <v>1000000</v>
      </c>
      <c r="BQG1359" s="84">
        <f>SUM(BQG1357)</f>
        <v>0</v>
      </c>
      <c r="BQH1359" s="84">
        <f>BQG1359/BQF1359</f>
        <v>0</v>
      </c>
      <c r="BQI1359" s="84">
        <f>SUM(BQI1357)</f>
        <v>1000000</v>
      </c>
      <c r="BQJ1359" s="84">
        <v>0</v>
      </c>
      <c r="BQK1359" s="84">
        <v>0</v>
      </c>
      <c r="BQM1359" s="84">
        <f>BQJ1359-BQK1359</f>
        <v>0</v>
      </c>
      <c r="BQN1359" s="84">
        <f t="shared" ref="BQN1359:BRD1362" si="317">BQJ1359+BQF1359</f>
        <v>1000000</v>
      </c>
      <c r="BQT1359" s="84" t="s">
        <v>235</v>
      </c>
      <c r="BQU1359" s="84" t="s">
        <v>236</v>
      </c>
      <c r="BQV1359" s="84">
        <f>SUM(BQV1357)</f>
        <v>1000000</v>
      </c>
      <c r="BQW1359" s="84">
        <f>SUM(BQW1357)</f>
        <v>0</v>
      </c>
      <c r="BQX1359" s="84">
        <f>BQW1359/BQV1359</f>
        <v>0</v>
      </c>
      <c r="BQY1359" s="84">
        <f>SUM(BQY1357)</f>
        <v>1000000</v>
      </c>
      <c r="BQZ1359" s="84">
        <v>0</v>
      </c>
      <c r="BRA1359" s="84">
        <v>0</v>
      </c>
      <c r="BRC1359" s="84">
        <f>BQZ1359-BRA1359</f>
        <v>0</v>
      </c>
      <c r="BRD1359" s="84">
        <f t="shared" si="317"/>
        <v>1000000</v>
      </c>
      <c r="BRJ1359" s="84" t="s">
        <v>235</v>
      </c>
      <c r="BRK1359" s="84" t="s">
        <v>236</v>
      </c>
      <c r="BRL1359" s="84">
        <f>SUM(BRL1357)</f>
        <v>1000000</v>
      </c>
      <c r="BRM1359" s="84">
        <f>SUM(BRM1357)</f>
        <v>0</v>
      </c>
      <c r="BRN1359" s="84">
        <f>BRM1359/BRL1359</f>
        <v>0</v>
      </c>
      <c r="BRO1359" s="84">
        <f>SUM(BRO1357)</f>
        <v>1000000</v>
      </c>
      <c r="BRP1359" s="84">
        <v>0</v>
      </c>
      <c r="BRQ1359" s="84">
        <v>0</v>
      </c>
      <c r="BRS1359" s="84">
        <f>BRP1359-BRQ1359</f>
        <v>0</v>
      </c>
      <c r="BRT1359" s="84">
        <f t="shared" ref="BRT1359:BSJ1362" si="318">BRP1359+BRL1359</f>
        <v>1000000</v>
      </c>
      <c r="BRZ1359" s="84" t="s">
        <v>235</v>
      </c>
      <c r="BSA1359" s="84" t="s">
        <v>236</v>
      </c>
      <c r="BSB1359" s="84">
        <f>SUM(BSB1357)</f>
        <v>1000000</v>
      </c>
      <c r="BSC1359" s="84">
        <f>SUM(BSC1357)</f>
        <v>0</v>
      </c>
      <c r="BSD1359" s="84">
        <f>BSC1359/BSB1359</f>
        <v>0</v>
      </c>
      <c r="BSE1359" s="84">
        <f>SUM(BSE1357)</f>
        <v>1000000</v>
      </c>
      <c r="BSF1359" s="84">
        <v>0</v>
      </c>
      <c r="BSG1359" s="84">
        <v>0</v>
      </c>
      <c r="BSI1359" s="84">
        <f>BSF1359-BSG1359</f>
        <v>0</v>
      </c>
      <c r="BSJ1359" s="84">
        <f t="shared" si="318"/>
        <v>1000000</v>
      </c>
      <c r="BSP1359" s="84" t="s">
        <v>235</v>
      </c>
      <c r="BSQ1359" s="84" t="s">
        <v>236</v>
      </c>
      <c r="BSR1359" s="84">
        <f>SUM(BSR1357)</f>
        <v>1000000</v>
      </c>
      <c r="BSS1359" s="84">
        <f>SUM(BSS1357)</f>
        <v>0</v>
      </c>
      <c r="BST1359" s="84">
        <f>BSS1359/BSR1359</f>
        <v>0</v>
      </c>
      <c r="BSU1359" s="84">
        <f>SUM(BSU1357)</f>
        <v>1000000</v>
      </c>
      <c r="BSV1359" s="84">
        <v>0</v>
      </c>
      <c r="BSW1359" s="84">
        <v>0</v>
      </c>
      <c r="BSY1359" s="84">
        <f>BSV1359-BSW1359</f>
        <v>0</v>
      </c>
      <c r="BSZ1359" s="84">
        <f t="shared" ref="BSZ1359:BTP1362" si="319">BSV1359+BSR1359</f>
        <v>1000000</v>
      </c>
      <c r="BTF1359" s="84" t="s">
        <v>235</v>
      </c>
      <c r="BTG1359" s="84" t="s">
        <v>236</v>
      </c>
      <c r="BTH1359" s="84">
        <f>SUM(BTH1357)</f>
        <v>1000000</v>
      </c>
      <c r="BTI1359" s="84">
        <f>SUM(BTI1357)</f>
        <v>0</v>
      </c>
      <c r="BTJ1359" s="84">
        <f>BTI1359/BTH1359</f>
        <v>0</v>
      </c>
      <c r="BTK1359" s="84">
        <f>SUM(BTK1357)</f>
        <v>1000000</v>
      </c>
      <c r="BTL1359" s="84">
        <v>0</v>
      </c>
      <c r="BTM1359" s="84">
        <v>0</v>
      </c>
      <c r="BTO1359" s="84">
        <f>BTL1359-BTM1359</f>
        <v>0</v>
      </c>
      <c r="BTP1359" s="84">
        <f t="shared" si="319"/>
        <v>1000000</v>
      </c>
      <c r="BTV1359" s="84" t="s">
        <v>235</v>
      </c>
      <c r="BTW1359" s="84" t="s">
        <v>236</v>
      </c>
      <c r="BTX1359" s="84">
        <f>SUM(BTX1357)</f>
        <v>1000000</v>
      </c>
      <c r="BTY1359" s="84">
        <f>SUM(BTY1357)</f>
        <v>0</v>
      </c>
      <c r="BTZ1359" s="84">
        <f>BTY1359/BTX1359</f>
        <v>0</v>
      </c>
      <c r="BUA1359" s="84">
        <f>SUM(BUA1357)</f>
        <v>1000000</v>
      </c>
      <c r="BUB1359" s="84">
        <v>0</v>
      </c>
      <c r="BUC1359" s="84">
        <v>0</v>
      </c>
      <c r="BUE1359" s="84">
        <f>BUB1359-BUC1359</f>
        <v>0</v>
      </c>
      <c r="BUF1359" s="84">
        <f t="shared" ref="BUF1359:BUV1362" si="320">BUB1359+BTX1359</f>
        <v>1000000</v>
      </c>
      <c r="BUL1359" s="84" t="s">
        <v>235</v>
      </c>
      <c r="BUM1359" s="84" t="s">
        <v>236</v>
      </c>
      <c r="BUN1359" s="84">
        <f>SUM(BUN1357)</f>
        <v>1000000</v>
      </c>
      <c r="BUO1359" s="84">
        <f>SUM(BUO1357)</f>
        <v>0</v>
      </c>
      <c r="BUP1359" s="84">
        <f>BUO1359/BUN1359</f>
        <v>0</v>
      </c>
      <c r="BUQ1359" s="84">
        <f>SUM(BUQ1357)</f>
        <v>1000000</v>
      </c>
      <c r="BUR1359" s="84">
        <v>0</v>
      </c>
      <c r="BUS1359" s="84">
        <v>0</v>
      </c>
      <c r="BUU1359" s="84">
        <f>BUR1359-BUS1359</f>
        <v>0</v>
      </c>
      <c r="BUV1359" s="84">
        <f t="shared" si="320"/>
        <v>1000000</v>
      </c>
      <c r="BVB1359" s="84" t="s">
        <v>235</v>
      </c>
      <c r="BVC1359" s="84" t="s">
        <v>236</v>
      </c>
      <c r="BVD1359" s="84">
        <f>SUM(BVD1357)</f>
        <v>1000000</v>
      </c>
      <c r="BVE1359" s="84">
        <f>SUM(BVE1357)</f>
        <v>0</v>
      </c>
      <c r="BVF1359" s="84">
        <f>BVE1359/BVD1359</f>
        <v>0</v>
      </c>
      <c r="BVG1359" s="84">
        <f>SUM(BVG1357)</f>
        <v>1000000</v>
      </c>
      <c r="BVH1359" s="84">
        <v>0</v>
      </c>
      <c r="BVI1359" s="84">
        <v>0</v>
      </c>
      <c r="BVK1359" s="84">
        <f>BVH1359-BVI1359</f>
        <v>0</v>
      </c>
      <c r="BVL1359" s="84">
        <f t="shared" ref="BVL1359:BWB1362" si="321">BVH1359+BVD1359</f>
        <v>1000000</v>
      </c>
      <c r="BVR1359" s="84" t="s">
        <v>235</v>
      </c>
      <c r="BVS1359" s="84" t="s">
        <v>236</v>
      </c>
      <c r="BVT1359" s="84">
        <f>SUM(BVT1357)</f>
        <v>1000000</v>
      </c>
      <c r="BVU1359" s="84">
        <f>SUM(BVU1357)</f>
        <v>0</v>
      </c>
      <c r="BVV1359" s="84">
        <f>BVU1359/BVT1359</f>
        <v>0</v>
      </c>
      <c r="BVW1359" s="84">
        <f>SUM(BVW1357)</f>
        <v>1000000</v>
      </c>
      <c r="BVX1359" s="84">
        <v>0</v>
      </c>
      <c r="BVY1359" s="84">
        <v>0</v>
      </c>
      <c r="BWA1359" s="84">
        <f>BVX1359-BVY1359</f>
        <v>0</v>
      </c>
      <c r="BWB1359" s="84">
        <f t="shared" si="321"/>
        <v>1000000</v>
      </c>
      <c r="BWH1359" s="84" t="s">
        <v>235</v>
      </c>
      <c r="BWI1359" s="84" t="s">
        <v>236</v>
      </c>
      <c r="BWJ1359" s="84">
        <f>SUM(BWJ1357)</f>
        <v>1000000</v>
      </c>
      <c r="BWK1359" s="84">
        <f>SUM(BWK1357)</f>
        <v>0</v>
      </c>
      <c r="BWL1359" s="84">
        <f>BWK1359/BWJ1359</f>
        <v>0</v>
      </c>
      <c r="BWM1359" s="84">
        <f>SUM(BWM1357)</f>
        <v>1000000</v>
      </c>
      <c r="BWN1359" s="84">
        <v>0</v>
      </c>
      <c r="BWO1359" s="84">
        <v>0</v>
      </c>
      <c r="BWQ1359" s="84">
        <f>BWN1359-BWO1359</f>
        <v>0</v>
      </c>
      <c r="BWR1359" s="84">
        <f t="shared" ref="BWR1359:BXH1362" si="322">BWN1359+BWJ1359</f>
        <v>1000000</v>
      </c>
      <c r="BWX1359" s="84" t="s">
        <v>235</v>
      </c>
      <c r="BWY1359" s="84" t="s">
        <v>236</v>
      </c>
      <c r="BWZ1359" s="84">
        <f>SUM(BWZ1357)</f>
        <v>1000000</v>
      </c>
      <c r="BXA1359" s="84">
        <f>SUM(BXA1357)</f>
        <v>0</v>
      </c>
      <c r="BXB1359" s="84">
        <f>BXA1359/BWZ1359</f>
        <v>0</v>
      </c>
      <c r="BXC1359" s="84">
        <f>SUM(BXC1357)</f>
        <v>1000000</v>
      </c>
      <c r="BXD1359" s="84">
        <v>0</v>
      </c>
      <c r="BXE1359" s="84">
        <v>0</v>
      </c>
      <c r="BXG1359" s="84">
        <f>BXD1359-BXE1359</f>
        <v>0</v>
      </c>
      <c r="BXH1359" s="84">
        <f t="shared" si="322"/>
        <v>1000000</v>
      </c>
      <c r="BXN1359" s="84" t="s">
        <v>235</v>
      </c>
      <c r="BXO1359" s="84" t="s">
        <v>236</v>
      </c>
      <c r="BXP1359" s="84">
        <f>SUM(BXP1357)</f>
        <v>1000000</v>
      </c>
      <c r="BXQ1359" s="84">
        <f>SUM(BXQ1357)</f>
        <v>0</v>
      </c>
      <c r="BXR1359" s="84">
        <f>BXQ1359/BXP1359</f>
        <v>0</v>
      </c>
      <c r="BXS1359" s="84">
        <f>SUM(BXS1357)</f>
        <v>1000000</v>
      </c>
      <c r="BXT1359" s="84">
        <v>0</v>
      </c>
      <c r="BXU1359" s="84">
        <v>0</v>
      </c>
      <c r="BXW1359" s="84">
        <f>BXT1359-BXU1359</f>
        <v>0</v>
      </c>
      <c r="BXX1359" s="84">
        <f t="shared" ref="BXX1359:BYN1362" si="323">BXT1359+BXP1359</f>
        <v>1000000</v>
      </c>
      <c r="BYD1359" s="84" t="s">
        <v>235</v>
      </c>
      <c r="BYE1359" s="84" t="s">
        <v>236</v>
      </c>
      <c r="BYF1359" s="84">
        <f>SUM(BYF1357)</f>
        <v>1000000</v>
      </c>
      <c r="BYG1359" s="84">
        <f>SUM(BYG1357)</f>
        <v>0</v>
      </c>
      <c r="BYH1359" s="84">
        <f>BYG1359/BYF1359</f>
        <v>0</v>
      </c>
      <c r="BYI1359" s="84">
        <f>SUM(BYI1357)</f>
        <v>1000000</v>
      </c>
      <c r="BYJ1359" s="84">
        <v>0</v>
      </c>
      <c r="BYK1359" s="84">
        <v>0</v>
      </c>
      <c r="BYM1359" s="84">
        <f>BYJ1359-BYK1359</f>
        <v>0</v>
      </c>
      <c r="BYN1359" s="84">
        <f t="shared" si="323"/>
        <v>1000000</v>
      </c>
      <c r="BYT1359" s="84" t="s">
        <v>235</v>
      </c>
      <c r="BYU1359" s="84" t="s">
        <v>236</v>
      </c>
      <c r="BYV1359" s="84">
        <f>SUM(BYV1357)</f>
        <v>1000000</v>
      </c>
      <c r="BYW1359" s="84">
        <f>SUM(BYW1357)</f>
        <v>0</v>
      </c>
      <c r="BYX1359" s="84">
        <f>BYW1359/BYV1359</f>
        <v>0</v>
      </c>
      <c r="BYY1359" s="84">
        <f>SUM(BYY1357)</f>
        <v>1000000</v>
      </c>
      <c r="BYZ1359" s="84">
        <v>0</v>
      </c>
      <c r="BZA1359" s="84">
        <v>0</v>
      </c>
      <c r="BZC1359" s="84">
        <f>BYZ1359-BZA1359</f>
        <v>0</v>
      </c>
      <c r="BZD1359" s="84">
        <f t="shared" ref="BZD1359:BZT1362" si="324">BYZ1359+BYV1359</f>
        <v>1000000</v>
      </c>
      <c r="BZJ1359" s="84" t="s">
        <v>235</v>
      </c>
      <c r="BZK1359" s="84" t="s">
        <v>236</v>
      </c>
      <c r="BZL1359" s="84">
        <f>SUM(BZL1357)</f>
        <v>1000000</v>
      </c>
      <c r="BZM1359" s="84">
        <f>SUM(BZM1357)</f>
        <v>0</v>
      </c>
      <c r="BZN1359" s="84">
        <f>BZM1359/BZL1359</f>
        <v>0</v>
      </c>
      <c r="BZO1359" s="84">
        <f>SUM(BZO1357)</f>
        <v>1000000</v>
      </c>
      <c r="BZP1359" s="84">
        <v>0</v>
      </c>
      <c r="BZQ1359" s="84">
        <v>0</v>
      </c>
      <c r="BZS1359" s="84">
        <f>BZP1359-BZQ1359</f>
        <v>0</v>
      </c>
      <c r="BZT1359" s="84">
        <f t="shared" si="324"/>
        <v>1000000</v>
      </c>
      <c r="BZZ1359" s="84" t="s">
        <v>235</v>
      </c>
      <c r="CAA1359" s="84" t="s">
        <v>236</v>
      </c>
      <c r="CAB1359" s="84">
        <f>SUM(CAB1357)</f>
        <v>1000000</v>
      </c>
      <c r="CAC1359" s="84">
        <f>SUM(CAC1357)</f>
        <v>0</v>
      </c>
      <c r="CAD1359" s="84">
        <f>CAC1359/CAB1359</f>
        <v>0</v>
      </c>
      <c r="CAE1359" s="84">
        <f>SUM(CAE1357)</f>
        <v>1000000</v>
      </c>
      <c r="CAF1359" s="84">
        <v>0</v>
      </c>
      <c r="CAG1359" s="84">
        <v>0</v>
      </c>
      <c r="CAI1359" s="84">
        <f>CAF1359-CAG1359</f>
        <v>0</v>
      </c>
      <c r="CAJ1359" s="84">
        <f t="shared" ref="CAJ1359:CAZ1362" si="325">CAF1359+CAB1359</f>
        <v>1000000</v>
      </c>
      <c r="CAP1359" s="84" t="s">
        <v>235</v>
      </c>
      <c r="CAQ1359" s="84" t="s">
        <v>236</v>
      </c>
      <c r="CAR1359" s="84">
        <f>SUM(CAR1357)</f>
        <v>1000000</v>
      </c>
      <c r="CAS1359" s="84">
        <f>SUM(CAS1357)</f>
        <v>0</v>
      </c>
      <c r="CAT1359" s="84">
        <f>CAS1359/CAR1359</f>
        <v>0</v>
      </c>
      <c r="CAU1359" s="84">
        <f>SUM(CAU1357)</f>
        <v>1000000</v>
      </c>
      <c r="CAV1359" s="84">
        <v>0</v>
      </c>
      <c r="CAW1359" s="84">
        <v>0</v>
      </c>
      <c r="CAY1359" s="84">
        <f>CAV1359-CAW1359</f>
        <v>0</v>
      </c>
      <c r="CAZ1359" s="84">
        <f t="shared" si="325"/>
        <v>1000000</v>
      </c>
      <c r="CBF1359" s="84" t="s">
        <v>235</v>
      </c>
      <c r="CBG1359" s="84" t="s">
        <v>236</v>
      </c>
      <c r="CBH1359" s="84">
        <f>SUM(CBH1357)</f>
        <v>1000000</v>
      </c>
      <c r="CBI1359" s="84">
        <f>SUM(CBI1357)</f>
        <v>0</v>
      </c>
      <c r="CBJ1359" s="84">
        <f>CBI1359/CBH1359</f>
        <v>0</v>
      </c>
      <c r="CBK1359" s="84">
        <f>SUM(CBK1357)</f>
        <v>1000000</v>
      </c>
      <c r="CBL1359" s="84">
        <v>0</v>
      </c>
      <c r="CBM1359" s="84">
        <v>0</v>
      </c>
      <c r="CBO1359" s="84">
        <f>CBL1359-CBM1359</f>
        <v>0</v>
      </c>
      <c r="CBP1359" s="84">
        <f t="shared" ref="CBP1359:CCF1362" si="326">CBL1359+CBH1359</f>
        <v>1000000</v>
      </c>
      <c r="CBV1359" s="84" t="s">
        <v>235</v>
      </c>
      <c r="CBW1359" s="84" t="s">
        <v>236</v>
      </c>
      <c r="CBX1359" s="84">
        <f>SUM(CBX1357)</f>
        <v>1000000</v>
      </c>
      <c r="CBY1359" s="84">
        <f>SUM(CBY1357)</f>
        <v>0</v>
      </c>
      <c r="CBZ1359" s="84">
        <f>CBY1359/CBX1359</f>
        <v>0</v>
      </c>
      <c r="CCA1359" s="84">
        <f>SUM(CCA1357)</f>
        <v>1000000</v>
      </c>
      <c r="CCB1359" s="84">
        <v>0</v>
      </c>
      <c r="CCC1359" s="84">
        <v>0</v>
      </c>
      <c r="CCE1359" s="84">
        <f>CCB1359-CCC1359</f>
        <v>0</v>
      </c>
      <c r="CCF1359" s="84">
        <f t="shared" si="326"/>
        <v>1000000</v>
      </c>
      <c r="CCL1359" s="84" t="s">
        <v>235</v>
      </c>
      <c r="CCM1359" s="84" t="s">
        <v>236</v>
      </c>
      <c r="CCN1359" s="84">
        <f>SUM(CCN1357)</f>
        <v>1000000</v>
      </c>
      <c r="CCO1359" s="84">
        <f>SUM(CCO1357)</f>
        <v>0</v>
      </c>
      <c r="CCP1359" s="84">
        <f>CCO1359/CCN1359</f>
        <v>0</v>
      </c>
      <c r="CCQ1359" s="84">
        <f>SUM(CCQ1357)</f>
        <v>1000000</v>
      </c>
      <c r="CCR1359" s="84">
        <v>0</v>
      </c>
      <c r="CCS1359" s="84">
        <v>0</v>
      </c>
      <c r="CCU1359" s="84">
        <f>CCR1359-CCS1359</f>
        <v>0</v>
      </c>
      <c r="CCV1359" s="84">
        <f t="shared" ref="CCV1359:CDL1362" si="327">CCR1359+CCN1359</f>
        <v>1000000</v>
      </c>
      <c r="CDB1359" s="84" t="s">
        <v>235</v>
      </c>
      <c r="CDC1359" s="84" t="s">
        <v>236</v>
      </c>
      <c r="CDD1359" s="84">
        <f>SUM(CDD1357)</f>
        <v>1000000</v>
      </c>
      <c r="CDE1359" s="84">
        <f>SUM(CDE1357)</f>
        <v>0</v>
      </c>
      <c r="CDF1359" s="84">
        <f>CDE1359/CDD1359</f>
        <v>0</v>
      </c>
      <c r="CDG1359" s="84">
        <f>SUM(CDG1357)</f>
        <v>1000000</v>
      </c>
      <c r="CDH1359" s="84">
        <v>0</v>
      </c>
      <c r="CDI1359" s="84">
        <v>0</v>
      </c>
      <c r="CDK1359" s="84">
        <f>CDH1359-CDI1359</f>
        <v>0</v>
      </c>
      <c r="CDL1359" s="84">
        <f t="shared" si="327"/>
        <v>1000000</v>
      </c>
      <c r="CDR1359" s="84" t="s">
        <v>235</v>
      </c>
      <c r="CDS1359" s="84" t="s">
        <v>236</v>
      </c>
      <c r="CDT1359" s="84">
        <f>SUM(CDT1357)</f>
        <v>1000000</v>
      </c>
      <c r="CDU1359" s="84">
        <f>SUM(CDU1357)</f>
        <v>0</v>
      </c>
      <c r="CDV1359" s="84">
        <f>CDU1359/CDT1359</f>
        <v>0</v>
      </c>
      <c r="CDW1359" s="84">
        <f>SUM(CDW1357)</f>
        <v>1000000</v>
      </c>
      <c r="CDX1359" s="84">
        <v>0</v>
      </c>
      <c r="CDY1359" s="84">
        <v>0</v>
      </c>
      <c r="CEA1359" s="84">
        <f>CDX1359-CDY1359</f>
        <v>0</v>
      </c>
      <c r="CEB1359" s="84">
        <f t="shared" ref="CEB1359:CER1362" si="328">CDX1359+CDT1359</f>
        <v>1000000</v>
      </c>
      <c r="CEH1359" s="84" t="s">
        <v>235</v>
      </c>
      <c r="CEI1359" s="84" t="s">
        <v>236</v>
      </c>
      <c r="CEJ1359" s="84">
        <f>SUM(CEJ1357)</f>
        <v>1000000</v>
      </c>
      <c r="CEK1359" s="84">
        <f>SUM(CEK1357)</f>
        <v>0</v>
      </c>
      <c r="CEL1359" s="84">
        <f>CEK1359/CEJ1359</f>
        <v>0</v>
      </c>
      <c r="CEM1359" s="84">
        <f>SUM(CEM1357)</f>
        <v>1000000</v>
      </c>
      <c r="CEN1359" s="84">
        <v>0</v>
      </c>
      <c r="CEO1359" s="84">
        <v>0</v>
      </c>
      <c r="CEQ1359" s="84">
        <f>CEN1359-CEO1359</f>
        <v>0</v>
      </c>
      <c r="CER1359" s="84">
        <f t="shared" si="328"/>
        <v>1000000</v>
      </c>
      <c r="CEX1359" s="84" t="s">
        <v>235</v>
      </c>
      <c r="CEY1359" s="84" t="s">
        <v>236</v>
      </c>
      <c r="CEZ1359" s="84">
        <f>SUM(CEZ1357)</f>
        <v>1000000</v>
      </c>
      <c r="CFA1359" s="84">
        <f>SUM(CFA1357)</f>
        <v>0</v>
      </c>
      <c r="CFB1359" s="84">
        <f>CFA1359/CEZ1359</f>
        <v>0</v>
      </c>
      <c r="CFC1359" s="84">
        <f>SUM(CFC1357)</f>
        <v>1000000</v>
      </c>
      <c r="CFD1359" s="84">
        <v>0</v>
      </c>
      <c r="CFE1359" s="84">
        <v>0</v>
      </c>
      <c r="CFG1359" s="84">
        <f>CFD1359-CFE1359</f>
        <v>0</v>
      </c>
      <c r="CFH1359" s="84">
        <f t="shared" ref="CFH1359:CFX1362" si="329">CFD1359+CEZ1359</f>
        <v>1000000</v>
      </c>
      <c r="CFN1359" s="84" t="s">
        <v>235</v>
      </c>
      <c r="CFO1359" s="84" t="s">
        <v>236</v>
      </c>
      <c r="CFP1359" s="84">
        <f>SUM(CFP1357)</f>
        <v>1000000</v>
      </c>
      <c r="CFQ1359" s="84">
        <f>SUM(CFQ1357)</f>
        <v>0</v>
      </c>
      <c r="CFR1359" s="84">
        <f>CFQ1359/CFP1359</f>
        <v>0</v>
      </c>
      <c r="CFS1359" s="84">
        <f>SUM(CFS1357)</f>
        <v>1000000</v>
      </c>
      <c r="CFT1359" s="84">
        <v>0</v>
      </c>
      <c r="CFU1359" s="84">
        <v>0</v>
      </c>
      <c r="CFW1359" s="84">
        <f>CFT1359-CFU1359</f>
        <v>0</v>
      </c>
      <c r="CFX1359" s="84">
        <f t="shared" si="329"/>
        <v>1000000</v>
      </c>
      <c r="CGD1359" s="84" t="s">
        <v>235</v>
      </c>
      <c r="CGE1359" s="84" t="s">
        <v>236</v>
      </c>
      <c r="CGF1359" s="84">
        <f>SUM(CGF1357)</f>
        <v>1000000</v>
      </c>
      <c r="CGG1359" s="84">
        <f>SUM(CGG1357)</f>
        <v>0</v>
      </c>
      <c r="CGH1359" s="84">
        <f>CGG1359/CGF1359</f>
        <v>0</v>
      </c>
      <c r="CGI1359" s="84">
        <f>SUM(CGI1357)</f>
        <v>1000000</v>
      </c>
      <c r="CGJ1359" s="84">
        <v>0</v>
      </c>
      <c r="CGK1359" s="84">
        <v>0</v>
      </c>
      <c r="CGM1359" s="84">
        <f>CGJ1359-CGK1359</f>
        <v>0</v>
      </c>
      <c r="CGN1359" s="84">
        <f t="shared" ref="CGN1359:CHD1362" si="330">CGJ1359+CGF1359</f>
        <v>1000000</v>
      </c>
      <c r="CGT1359" s="84" t="s">
        <v>235</v>
      </c>
      <c r="CGU1359" s="84" t="s">
        <v>236</v>
      </c>
      <c r="CGV1359" s="84">
        <f>SUM(CGV1357)</f>
        <v>1000000</v>
      </c>
      <c r="CGW1359" s="84">
        <f>SUM(CGW1357)</f>
        <v>0</v>
      </c>
      <c r="CGX1359" s="84">
        <f>CGW1359/CGV1359</f>
        <v>0</v>
      </c>
      <c r="CGY1359" s="84">
        <f>SUM(CGY1357)</f>
        <v>1000000</v>
      </c>
      <c r="CGZ1359" s="84">
        <v>0</v>
      </c>
      <c r="CHA1359" s="84">
        <v>0</v>
      </c>
      <c r="CHC1359" s="84">
        <f>CGZ1359-CHA1359</f>
        <v>0</v>
      </c>
      <c r="CHD1359" s="84">
        <f t="shared" si="330"/>
        <v>1000000</v>
      </c>
      <c r="CHJ1359" s="84" t="s">
        <v>235</v>
      </c>
      <c r="CHK1359" s="84" t="s">
        <v>236</v>
      </c>
      <c r="CHL1359" s="84">
        <f>SUM(CHL1357)</f>
        <v>1000000</v>
      </c>
      <c r="CHM1359" s="84">
        <f>SUM(CHM1357)</f>
        <v>0</v>
      </c>
      <c r="CHN1359" s="84">
        <f>CHM1359/CHL1359</f>
        <v>0</v>
      </c>
      <c r="CHO1359" s="84">
        <f>SUM(CHO1357)</f>
        <v>1000000</v>
      </c>
      <c r="CHP1359" s="84">
        <v>0</v>
      </c>
      <c r="CHQ1359" s="84">
        <v>0</v>
      </c>
      <c r="CHS1359" s="84">
        <f>CHP1359-CHQ1359</f>
        <v>0</v>
      </c>
      <c r="CHT1359" s="84">
        <f t="shared" ref="CHT1359:CIJ1362" si="331">CHP1359+CHL1359</f>
        <v>1000000</v>
      </c>
      <c r="CHZ1359" s="84" t="s">
        <v>235</v>
      </c>
      <c r="CIA1359" s="84" t="s">
        <v>236</v>
      </c>
      <c r="CIB1359" s="84">
        <f>SUM(CIB1357)</f>
        <v>1000000</v>
      </c>
      <c r="CIC1359" s="84">
        <f>SUM(CIC1357)</f>
        <v>0</v>
      </c>
      <c r="CID1359" s="84">
        <f>CIC1359/CIB1359</f>
        <v>0</v>
      </c>
      <c r="CIE1359" s="84">
        <f>SUM(CIE1357)</f>
        <v>1000000</v>
      </c>
      <c r="CIF1359" s="84">
        <v>0</v>
      </c>
      <c r="CIG1359" s="84">
        <v>0</v>
      </c>
      <c r="CII1359" s="84">
        <f>CIF1359-CIG1359</f>
        <v>0</v>
      </c>
      <c r="CIJ1359" s="84">
        <f t="shared" si="331"/>
        <v>1000000</v>
      </c>
      <c r="CIP1359" s="84" t="s">
        <v>235</v>
      </c>
      <c r="CIQ1359" s="84" t="s">
        <v>236</v>
      </c>
      <c r="CIR1359" s="84">
        <f>SUM(CIR1357)</f>
        <v>1000000</v>
      </c>
      <c r="CIS1359" s="84">
        <f>SUM(CIS1357)</f>
        <v>0</v>
      </c>
      <c r="CIT1359" s="84">
        <f>CIS1359/CIR1359</f>
        <v>0</v>
      </c>
      <c r="CIU1359" s="84">
        <f>SUM(CIU1357)</f>
        <v>1000000</v>
      </c>
      <c r="CIV1359" s="84">
        <v>0</v>
      </c>
      <c r="CIW1359" s="84">
        <v>0</v>
      </c>
      <c r="CIY1359" s="84">
        <f>CIV1359-CIW1359</f>
        <v>0</v>
      </c>
      <c r="CIZ1359" s="84">
        <f t="shared" ref="CIZ1359:CJP1362" si="332">CIV1359+CIR1359</f>
        <v>1000000</v>
      </c>
      <c r="CJF1359" s="84" t="s">
        <v>235</v>
      </c>
      <c r="CJG1359" s="84" t="s">
        <v>236</v>
      </c>
      <c r="CJH1359" s="84">
        <f>SUM(CJH1357)</f>
        <v>1000000</v>
      </c>
      <c r="CJI1359" s="84">
        <f>SUM(CJI1357)</f>
        <v>0</v>
      </c>
      <c r="CJJ1359" s="84">
        <f>CJI1359/CJH1359</f>
        <v>0</v>
      </c>
      <c r="CJK1359" s="84">
        <f>SUM(CJK1357)</f>
        <v>1000000</v>
      </c>
      <c r="CJL1359" s="84">
        <v>0</v>
      </c>
      <c r="CJM1359" s="84">
        <v>0</v>
      </c>
      <c r="CJO1359" s="84">
        <f>CJL1359-CJM1359</f>
        <v>0</v>
      </c>
      <c r="CJP1359" s="84">
        <f t="shared" si="332"/>
        <v>1000000</v>
      </c>
      <c r="CJV1359" s="84" t="s">
        <v>235</v>
      </c>
      <c r="CJW1359" s="84" t="s">
        <v>236</v>
      </c>
      <c r="CJX1359" s="84">
        <f>SUM(CJX1357)</f>
        <v>1000000</v>
      </c>
      <c r="CJY1359" s="84">
        <f>SUM(CJY1357)</f>
        <v>0</v>
      </c>
      <c r="CJZ1359" s="84">
        <f>CJY1359/CJX1359</f>
        <v>0</v>
      </c>
      <c r="CKA1359" s="84">
        <f>SUM(CKA1357)</f>
        <v>1000000</v>
      </c>
      <c r="CKB1359" s="84">
        <v>0</v>
      </c>
      <c r="CKC1359" s="84">
        <v>0</v>
      </c>
      <c r="CKE1359" s="84">
        <f>CKB1359-CKC1359</f>
        <v>0</v>
      </c>
      <c r="CKF1359" s="84">
        <f t="shared" ref="CKF1359:CKV1362" si="333">CKB1359+CJX1359</f>
        <v>1000000</v>
      </c>
      <c r="CKL1359" s="84" t="s">
        <v>235</v>
      </c>
      <c r="CKM1359" s="84" t="s">
        <v>236</v>
      </c>
      <c r="CKN1359" s="84">
        <f>SUM(CKN1357)</f>
        <v>1000000</v>
      </c>
      <c r="CKO1359" s="84">
        <f>SUM(CKO1357)</f>
        <v>0</v>
      </c>
      <c r="CKP1359" s="84">
        <f>CKO1359/CKN1359</f>
        <v>0</v>
      </c>
      <c r="CKQ1359" s="84">
        <f>SUM(CKQ1357)</f>
        <v>1000000</v>
      </c>
      <c r="CKR1359" s="84">
        <v>0</v>
      </c>
      <c r="CKS1359" s="84">
        <v>0</v>
      </c>
      <c r="CKU1359" s="84">
        <f>CKR1359-CKS1359</f>
        <v>0</v>
      </c>
      <c r="CKV1359" s="84">
        <f t="shared" si="333"/>
        <v>1000000</v>
      </c>
      <c r="CLB1359" s="84" t="s">
        <v>235</v>
      </c>
      <c r="CLC1359" s="84" t="s">
        <v>236</v>
      </c>
      <c r="CLD1359" s="84">
        <f>SUM(CLD1357)</f>
        <v>1000000</v>
      </c>
      <c r="CLE1359" s="84">
        <f>SUM(CLE1357)</f>
        <v>0</v>
      </c>
      <c r="CLF1359" s="84">
        <f>CLE1359/CLD1359</f>
        <v>0</v>
      </c>
      <c r="CLG1359" s="84">
        <f>SUM(CLG1357)</f>
        <v>1000000</v>
      </c>
      <c r="CLH1359" s="84">
        <v>0</v>
      </c>
      <c r="CLI1359" s="84">
        <v>0</v>
      </c>
      <c r="CLK1359" s="84">
        <f>CLH1359-CLI1359</f>
        <v>0</v>
      </c>
      <c r="CLL1359" s="84">
        <f t="shared" ref="CLL1359:CMB1362" si="334">CLH1359+CLD1359</f>
        <v>1000000</v>
      </c>
      <c r="CLR1359" s="84" t="s">
        <v>235</v>
      </c>
      <c r="CLS1359" s="84" t="s">
        <v>236</v>
      </c>
      <c r="CLT1359" s="84">
        <f>SUM(CLT1357)</f>
        <v>1000000</v>
      </c>
      <c r="CLU1359" s="84">
        <f>SUM(CLU1357)</f>
        <v>0</v>
      </c>
      <c r="CLV1359" s="84">
        <f>CLU1359/CLT1359</f>
        <v>0</v>
      </c>
      <c r="CLW1359" s="84">
        <f>SUM(CLW1357)</f>
        <v>1000000</v>
      </c>
      <c r="CLX1359" s="84">
        <v>0</v>
      </c>
      <c r="CLY1359" s="84">
        <v>0</v>
      </c>
      <c r="CMA1359" s="84">
        <f>CLX1359-CLY1359</f>
        <v>0</v>
      </c>
      <c r="CMB1359" s="84">
        <f t="shared" si="334"/>
        <v>1000000</v>
      </c>
      <c r="CMH1359" s="84" t="s">
        <v>235</v>
      </c>
      <c r="CMI1359" s="84" t="s">
        <v>236</v>
      </c>
      <c r="CMJ1359" s="84">
        <f>SUM(CMJ1357)</f>
        <v>1000000</v>
      </c>
      <c r="CMK1359" s="84">
        <f>SUM(CMK1357)</f>
        <v>0</v>
      </c>
      <c r="CML1359" s="84">
        <f>CMK1359/CMJ1359</f>
        <v>0</v>
      </c>
      <c r="CMM1359" s="84">
        <f>SUM(CMM1357)</f>
        <v>1000000</v>
      </c>
      <c r="CMN1359" s="84">
        <v>0</v>
      </c>
      <c r="CMO1359" s="84">
        <v>0</v>
      </c>
      <c r="CMQ1359" s="84">
        <f>CMN1359-CMO1359</f>
        <v>0</v>
      </c>
      <c r="CMR1359" s="84">
        <f t="shared" ref="CMR1359:CNH1362" si="335">CMN1359+CMJ1359</f>
        <v>1000000</v>
      </c>
      <c r="CMX1359" s="84" t="s">
        <v>235</v>
      </c>
      <c r="CMY1359" s="84" t="s">
        <v>236</v>
      </c>
      <c r="CMZ1359" s="84">
        <f>SUM(CMZ1357)</f>
        <v>1000000</v>
      </c>
      <c r="CNA1359" s="84">
        <f>SUM(CNA1357)</f>
        <v>0</v>
      </c>
      <c r="CNB1359" s="84">
        <f>CNA1359/CMZ1359</f>
        <v>0</v>
      </c>
      <c r="CNC1359" s="84">
        <f>SUM(CNC1357)</f>
        <v>1000000</v>
      </c>
      <c r="CND1359" s="84">
        <v>0</v>
      </c>
      <c r="CNE1359" s="84">
        <v>0</v>
      </c>
      <c r="CNG1359" s="84">
        <f>CND1359-CNE1359</f>
        <v>0</v>
      </c>
      <c r="CNH1359" s="84">
        <f t="shared" si="335"/>
        <v>1000000</v>
      </c>
      <c r="CNN1359" s="84" t="s">
        <v>235</v>
      </c>
      <c r="CNO1359" s="84" t="s">
        <v>236</v>
      </c>
      <c r="CNP1359" s="84">
        <f>SUM(CNP1357)</f>
        <v>1000000</v>
      </c>
      <c r="CNQ1359" s="84">
        <f>SUM(CNQ1357)</f>
        <v>0</v>
      </c>
      <c r="CNR1359" s="84">
        <f>CNQ1359/CNP1359</f>
        <v>0</v>
      </c>
      <c r="CNS1359" s="84">
        <f>SUM(CNS1357)</f>
        <v>1000000</v>
      </c>
      <c r="CNT1359" s="84">
        <v>0</v>
      </c>
      <c r="CNU1359" s="84">
        <v>0</v>
      </c>
      <c r="CNW1359" s="84">
        <f>CNT1359-CNU1359</f>
        <v>0</v>
      </c>
      <c r="CNX1359" s="84">
        <f t="shared" ref="CNX1359:CON1362" si="336">CNT1359+CNP1359</f>
        <v>1000000</v>
      </c>
      <c r="COD1359" s="84" t="s">
        <v>235</v>
      </c>
      <c r="COE1359" s="84" t="s">
        <v>236</v>
      </c>
      <c r="COF1359" s="84">
        <f>SUM(COF1357)</f>
        <v>1000000</v>
      </c>
      <c r="COG1359" s="84">
        <f>SUM(COG1357)</f>
        <v>0</v>
      </c>
      <c r="COH1359" s="84">
        <f>COG1359/COF1359</f>
        <v>0</v>
      </c>
      <c r="COI1359" s="84">
        <f>SUM(COI1357)</f>
        <v>1000000</v>
      </c>
      <c r="COJ1359" s="84">
        <v>0</v>
      </c>
      <c r="COK1359" s="84">
        <v>0</v>
      </c>
      <c r="COM1359" s="84">
        <f>COJ1359-COK1359</f>
        <v>0</v>
      </c>
      <c r="CON1359" s="84">
        <f t="shared" si="336"/>
        <v>1000000</v>
      </c>
      <c r="COT1359" s="84" t="s">
        <v>235</v>
      </c>
      <c r="COU1359" s="84" t="s">
        <v>236</v>
      </c>
      <c r="COV1359" s="84">
        <f>SUM(COV1357)</f>
        <v>1000000</v>
      </c>
      <c r="COW1359" s="84">
        <f>SUM(COW1357)</f>
        <v>0</v>
      </c>
      <c r="COX1359" s="84">
        <f>COW1359/COV1359</f>
        <v>0</v>
      </c>
      <c r="COY1359" s="84">
        <f>SUM(COY1357)</f>
        <v>1000000</v>
      </c>
      <c r="COZ1359" s="84">
        <v>0</v>
      </c>
      <c r="CPA1359" s="84">
        <v>0</v>
      </c>
      <c r="CPC1359" s="84">
        <f>COZ1359-CPA1359</f>
        <v>0</v>
      </c>
      <c r="CPD1359" s="84">
        <f t="shared" ref="CPD1359:CPT1362" si="337">COZ1359+COV1359</f>
        <v>1000000</v>
      </c>
      <c r="CPJ1359" s="84" t="s">
        <v>235</v>
      </c>
      <c r="CPK1359" s="84" t="s">
        <v>236</v>
      </c>
      <c r="CPL1359" s="84">
        <f>SUM(CPL1357)</f>
        <v>1000000</v>
      </c>
      <c r="CPM1359" s="84">
        <f>SUM(CPM1357)</f>
        <v>0</v>
      </c>
      <c r="CPN1359" s="84">
        <f>CPM1359/CPL1359</f>
        <v>0</v>
      </c>
      <c r="CPO1359" s="84">
        <f>SUM(CPO1357)</f>
        <v>1000000</v>
      </c>
      <c r="CPP1359" s="84">
        <v>0</v>
      </c>
      <c r="CPQ1359" s="84">
        <v>0</v>
      </c>
      <c r="CPS1359" s="84">
        <f>CPP1359-CPQ1359</f>
        <v>0</v>
      </c>
      <c r="CPT1359" s="84">
        <f t="shared" si="337"/>
        <v>1000000</v>
      </c>
      <c r="CPZ1359" s="84" t="s">
        <v>235</v>
      </c>
      <c r="CQA1359" s="84" t="s">
        <v>236</v>
      </c>
      <c r="CQB1359" s="84">
        <f>SUM(CQB1357)</f>
        <v>1000000</v>
      </c>
      <c r="CQC1359" s="84">
        <f>SUM(CQC1357)</f>
        <v>0</v>
      </c>
      <c r="CQD1359" s="84">
        <f>CQC1359/CQB1359</f>
        <v>0</v>
      </c>
      <c r="CQE1359" s="84">
        <f>SUM(CQE1357)</f>
        <v>1000000</v>
      </c>
      <c r="CQF1359" s="84">
        <v>0</v>
      </c>
      <c r="CQG1359" s="84">
        <v>0</v>
      </c>
      <c r="CQI1359" s="84">
        <f>CQF1359-CQG1359</f>
        <v>0</v>
      </c>
      <c r="CQJ1359" s="84">
        <f t="shared" ref="CQJ1359:CQZ1362" si="338">CQF1359+CQB1359</f>
        <v>1000000</v>
      </c>
      <c r="CQP1359" s="84" t="s">
        <v>235</v>
      </c>
      <c r="CQQ1359" s="84" t="s">
        <v>236</v>
      </c>
      <c r="CQR1359" s="84">
        <f>SUM(CQR1357)</f>
        <v>1000000</v>
      </c>
      <c r="CQS1359" s="84">
        <f>SUM(CQS1357)</f>
        <v>0</v>
      </c>
      <c r="CQT1359" s="84">
        <f>CQS1359/CQR1359</f>
        <v>0</v>
      </c>
      <c r="CQU1359" s="84">
        <f>SUM(CQU1357)</f>
        <v>1000000</v>
      </c>
      <c r="CQV1359" s="84">
        <v>0</v>
      </c>
      <c r="CQW1359" s="84">
        <v>0</v>
      </c>
      <c r="CQY1359" s="84">
        <f>CQV1359-CQW1359</f>
        <v>0</v>
      </c>
      <c r="CQZ1359" s="84">
        <f t="shared" si="338"/>
        <v>1000000</v>
      </c>
      <c r="CRF1359" s="84" t="s">
        <v>235</v>
      </c>
      <c r="CRG1359" s="84" t="s">
        <v>236</v>
      </c>
      <c r="CRH1359" s="84">
        <f>SUM(CRH1357)</f>
        <v>1000000</v>
      </c>
      <c r="CRI1359" s="84">
        <f>SUM(CRI1357)</f>
        <v>0</v>
      </c>
      <c r="CRJ1359" s="84">
        <f>CRI1359/CRH1359</f>
        <v>0</v>
      </c>
      <c r="CRK1359" s="84">
        <f>SUM(CRK1357)</f>
        <v>1000000</v>
      </c>
      <c r="CRL1359" s="84">
        <v>0</v>
      </c>
      <c r="CRM1359" s="84">
        <v>0</v>
      </c>
      <c r="CRO1359" s="84">
        <f>CRL1359-CRM1359</f>
        <v>0</v>
      </c>
      <c r="CRP1359" s="84">
        <f t="shared" ref="CRP1359:CSF1362" si="339">CRL1359+CRH1359</f>
        <v>1000000</v>
      </c>
      <c r="CRV1359" s="84" t="s">
        <v>235</v>
      </c>
      <c r="CRW1359" s="84" t="s">
        <v>236</v>
      </c>
      <c r="CRX1359" s="84">
        <f>SUM(CRX1357)</f>
        <v>1000000</v>
      </c>
      <c r="CRY1359" s="84">
        <f>SUM(CRY1357)</f>
        <v>0</v>
      </c>
      <c r="CRZ1359" s="84">
        <f>CRY1359/CRX1359</f>
        <v>0</v>
      </c>
      <c r="CSA1359" s="84">
        <f>SUM(CSA1357)</f>
        <v>1000000</v>
      </c>
      <c r="CSB1359" s="84">
        <v>0</v>
      </c>
      <c r="CSC1359" s="84">
        <v>0</v>
      </c>
      <c r="CSE1359" s="84">
        <f>CSB1359-CSC1359</f>
        <v>0</v>
      </c>
      <c r="CSF1359" s="84">
        <f t="shared" si="339"/>
        <v>1000000</v>
      </c>
      <c r="CSL1359" s="84" t="s">
        <v>235</v>
      </c>
      <c r="CSM1359" s="84" t="s">
        <v>236</v>
      </c>
      <c r="CSN1359" s="84">
        <f>SUM(CSN1357)</f>
        <v>1000000</v>
      </c>
      <c r="CSO1359" s="84">
        <f>SUM(CSO1357)</f>
        <v>0</v>
      </c>
      <c r="CSP1359" s="84">
        <f>CSO1359/CSN1359</f>
        <v>0</v>
      </c>
      <c r="CSQ1359" s="84">
        <f>SUM(CSQ1357)</f>
        <v>1000000</v>
      </c>
      <c r="CSR1359" s="84">
        <v>0</v>
      </c>
      <c r="CSS1359" s="84">
        <v>0</v>
      </c>
      <c r="CSU1359" s="84">
        <f>CSR1359-CSS1359</f>
        <v>0</v>
      </c>
      <c r="CSV1359" s="84">
        <f t="shared" ref="CSV1359:CTL1362" si="340">CSR1359+CSN1359</f>
        <v>1000000</v>
      </c>
      <c r="CTB1359" s="84" t="s">
        <v>235</v>
      </c>
      <c r="CTC1359" s="84" t="s">
        <v>236</v>
      </c>
      <c r="CTD1359" s="84">
        <f>SUM(CTD1357)</f>
        <v>1000000</v>
      </c>
      <c r="CTE1359" s="84">
        <f>SUM(CTE1357)</f>
        <v>0</v>
      </c>
      <c r="CTF1359" s="84">
        <f>CTE1359/CTD1359</f>
        <v>0</v>
      </c>
      <c r="CTG1359" s="84">
        <f>SUM(CTG1357)</f>
        <v>1000000</v>
      </c>
      <c r="CTH1359" s="84">
        <v>0</v>
      </c>
      <c r="CTI1359" s="84">
        <v>0</v>
      </c>
      <c r="CTK1359" s="84">
        <f>CTH1359-CTI1359</f>
        <v>0</v>
      </c>
      <c r="CTL1359" s="84">
        <f t="shared" si="340"/>
        <v>1000000</v>
      </c>
      <c r="CTR1359" s="84" t="s">
        <v>235</v>
      </c>
      <c r="CTS1359" s="84" t="s">
        <v>236</v>
      </c>
      <c r="CTT1359" s="84">
        <f>SUM(CTT1357)</f>
        <v>1000000</v>
      </c>
      <c r="CTU1359" s="84">
        <f>SUM(CTU1357)</f>
        <v>0</v>
      </c>
      <c r="CTV1359" s="84">
        <f>CTU1359/CTT1359</f>
        <v>0</v>
      </c>
      <c r="CTW1359" s="84">
        <f>SUM(CTW1357)</f>
        <v>1000000</v>
      </c>
      <c r="CTX1359" s="84">
        <v>0</v>
      </c>
      <c r="CTY1359" s="84">
        <v>0</v>
      </c>
      <c r="CUA1359" s="84">
        <f>CTX1359-CTY1359</f>
        <v>0</v>
      </c>
      <c r="CUB1359" s="84">
        <f t="shared" ref="CUB1359:CUR1362" si="341">CTX1359+CTT1359</f>
        <v>1000000</v>
      </c>
      <c r="CUH1359" s="84" t="s">
        <v>235</v>
      </c>
      <c r="CUI1359" s="84" t="s">
        <v>236</v>
      </c>
      <c r="CUJ1359" s="84">
        <f>SUM(CUJ1357)</f>
        <v>1000000</v>
      </c>
      <c r="CUK1359" s="84">
        <f>SUM(CUK1357)</f>
        <v>0</v>
      </c>
      <c r="CUL1359" s="84">
        <f>CUK1359/CUJ1359</f>
        <v>0</v>
      </c>
      <c r="CUM1359" s="84">
        <f>SUM(CUM1357)</f>
        <v>1000000</v>
      </c>
      <c r="CUN1359" s="84">
        <v>0</v>
      </c>
      <c r="CUO1359" s="84">
        <v>0</v>
      </c>
      <c r="CUQ1359" s="84">
        <f>CUN1359-CUO1359</f>
        <v>0</v>
      </c>
      <c r="CUR1359" s="84">
        <f t="shared" si="341"/>
        <v>1000000</v>
      </c>
      <c r="CUX1359" s="84" t="s">
        <v>235</v>
      </c>
      <c r="CUY1359" s="84" t="s">
        <v>236</v>
      </c>
      <c r="CUZ1359" s="84">
        <f>SUM(CUZ1357)</f>
        <v>1000000</v>
      </c>
      <c r="CVA1359" s="84">
        <f>SUM(CVA1357)</f>
        <v>0</v>
      </c>
      <c r="CVB1359" s="84">
        <f>CVA1359/CUZ1359</f>
        <v>0</v>
      </c>
      <c r="CVC1359" s="84">
        <f>SUM(CVC1357)</f>
        <v>1000000</v>
      </c>
      <c r="CVD1359" s="84">
        <v>0</v>
      </c>
      <c r="CVE1359" s="84">
        <v>0</v>
      </c>
      <c r="CVG1359" s="84">
        <f>CVD1359-CVE1359</f>
        <v>0</v>
      </c>
      <c r="CVH1359" s="84">
        <f t="shared" ref="CVH1359:CVX1362" si="342">CVD1359+CUZ1359</f>
        <v>1000000</v>
      </c>
      <c r="CVN1359" s="84" t="s">
        <v>235</v>
      </c>
      <c r="CVO1359" s="84" t="s">
        <v>236</v>
      </c>
      <c r="CVP1359" s="84">
        <f>SUM(CVP1357)</f>
        <v>1000000</v>
      </c>
      <c r="CVQ1359" s="84">
        <f>SUM(CVQ1357)</f>
        <v>0</v>
      </c>
      <c r="CVR1359" s="84">
        <f>CVQ1359/CVP1359</f>
        <v>0</v>
      </c>
      <c r="CVS1359" s="84">
        <f>SUM(CVS1357)</f>
        <v>1000000</v>
      </c>
      <c r="CVT1359" s="84">
        <v>0</v>
      </c>
      <c r="CVU1359" s="84">
        <v>0</v>
      </c>
      <c r="CVW1359" s="84">
        <f>CVT1359-CVU1359</f>
        <v>0</v>
      </c>
      <c r="CVX1359" s="84">
        <f t="shared" si="342"/>
        <v>1000000</v>
      </c>
      <c r="CWD1359" s="84" t="s">
        <v>235</v>
      </c>
      <c r="CWE1359" s="84" t="s">
        <v>236</v>
      </c>
      <c r="CWF1359" s="84">
        <f>SUM(CWF1357)</f>
        <v>1000000</v>
      </c>
      <c r="CWG1359" s="84">
        <f>SUM(CWG1357)</f>
        <v>0</v>
      </c>
      <c r="CWH1359" s="84">
        <f>CWG1359/CWF1359</f>
        <v>0</v>
      </c>
      <c r="CWI1359" s="84">
        <f>SUM(CWI1357)</f>
        <v>1000000</v>
      </c>
      <c r="CWJ1359" s="84">
        <v>0</v>
      </c>
      <c r="CWK1359" s="84">
        <v>0</v>
      </c>
      <c r="CWM1359" s="84">
        <f>CWJ1359-CWK1359</f>
        <v>0</v>
      </c>
      <c r="CWN1359" s="84">
        <f t="shared" ref="CWN1359:CXD1362" si="343">CWJ1359+CWF1359</f>
        <v>1000000</v>
      </c>
      <c r="CWT1359" s="84" t="s">
        <v>235</v>
      </c>
      <c r="CWU1359" s="84" t="s">
        <v>236</v>
      </c>
      <c r="CWV1359" s="84">
        <f>SUM(CWV1357)</f>
        <v>1000000</v>
      </c>
      <c r="CWW1359" s="84">
        <f>SUM(CWW1357)</f>
        <v>0</v>
      </c>
      <c r="CWX1359" s="84">
        <f>CWW1359/CWV1359</f>
        <v>0</v>
      </c>
      <c r="CWY1359" s="84">
        <f>SUM(CWY1357)</f>
        <v>1000000</v>
      </c>
      <c r="CWZ1359" s="84">
        <v>0</v>
      </c>
      <c r="CXA1359" s="84">
        <v>0</v>
      </c>
      <c r="CXC1359" s="84">
        <f>CWZ1359-CXA1359</f>
        <v>0</v>
      </c>
      <c r="CXD1359" s="84">
        <f t="shared" si="343"/>
        <v>1000000</v>
      </c>
      <c r="CXJ1359" s="84" t="s">
        <v>235</v>
      </c>
      <c r="CXK1359" s="84" t="s">
        <v>236</v>
      </c>
      <c r="CXL1359" s="84">
        <f>SUM(CXL1357)</f>
        <v>1000000</v>
      </c>
      <c r="CXM1359" s="84">
        <f>SUM(CXM1357)</f>
        <v>0</v>
      </c>
      <c r="CXN1359" s="84">
        <f>CXM1359/CXL1359</f>
        <v>0</v>
      </c>
      <c r="CXO1359" s="84">
        <f>SUM(CXO1357)</f>
        <v>1000000</v>
      </c>
      <c r="CXP1359" s="84">
        <v>0</v>
      </c>
      <c r="CXQ1359" s="84">
        <v>0</v>
      </c>
      <c r="CXS1359" s="84">
        <f>CXP1359-CXQ1359</f>
        <v>0</v>
      </c>
      <c r="CXT1359" s="84">
        <f t="shared" ref="CXT1359:CYJ1362" si="344">CXP1359+CXL1359</f>
        <v>1000000</v>
      </c>
      <c r="CXZ1359" s="84" t="s">
        <v>235</v>
      </c>
      <c r="CYA1359" s="84" t="s">
        <v>236</v>
      </c>
      <c r="CYB1359" s="84">
        <f>SUM(CYB1357)</f>
        <v>1000000</v>
      </c>
      <c r="CYC1359" s="84">
        <f>SUM(CYC1357)</f>
        <v>0</v>
      </c>
      <c r="CYD1359" s="84">
        <f>CYC1359/CYB1359</f>
        <v>0</v>
      </c>
      <c r="CYE1359" s="84">
        <f>SUM(CYE1357)</f>
        <v>1000000</v>
      </c>
      <c r="CYF1359" s="84">
        <v>0</v>
      </c>
      <c r="CYG1359" s="84">
        <v>0</v>
      </c>
      <c r="CYI1359" s="84">
        <f>CYF1359-CYG1359</f>
        <v>0</v>
      </c>
      <c r="CYJ1359" s="84">
        <f t="shared" si="344"/>
        <v>1000000</v>
      </c>
      <c r="CYP1359" s="84" t="s">
        <v>235</v>
      </c>
      <c r="CYQ1359" s="84" t="s">
        <v>236</v>
      </c>
      <c r="CYR1359" s="84">
        <f>SUM(CYR1357)</f>
        <v>1000000</v>
      </c>
      <c r="CYS1359" s="84">
        <f>SUM(CYS1357)</f>
        <v>0</v>
      </c>
      <c r="CYT1359" s="84">
        <f>CYS1359/CYR1359</f>
        <v>0</v>
      </c>
      <c r="CYU1359" s="84">
        <f>SUM(CYU1357)</f>
        <v>1000000</v>
      </c>
      <c r="CYV1359" s="84">
        <v>0</v>
      </c>
      <c r="CYW1359" s="84">
        <v>0</v>
      </c>
      <c r="CYY1359" s="84">
        <f>CYV1359-CYW1359</f>
        <v>0</v>
      </c>
      <c r="CYZ1359" s="84">
        <f t="shared" ref="CYZ1359:CZP1362" si="345">CYV1359+CYR1359</f>
        <v>1000000</v>
      </c>
      <c r="CZF1359" s="84" t="s">
        <v>235</v>
      </c>
      <c r="CZG1359" s="84" t="s">
        <v>236</v>
      </c>
      <c r="CZH1359" s="84">
        <f>SUM(CZH1357)</f>
        <v>1000000</v>
      </c>
      <c r="CZI1359" s="84">
        <f>SUM(CZI1357)</f>
        <v>0</v>
      </c>
      <c r="CZJ1359" s="84">
        <f>CZI1359/CZH1359</f>
        <v>0</v>
      </c>
      <c r="CZK1359" s="84">
        <f>SUM(CZK1357)</f>
        <v>1000000</v>
      </c>
      <c r="CZL1359" s="84">
        <v>0</v>
      </c>
      <c r="CZM1359" s="84">
        <v>0</v>
      </c>
      <c r="CZO1359" s="84">
        <f>CZL1359-CZM1359</f>
        <v>0</v>
      </c>
      <c r="CZP1359" s="84">
        <f t="shared" si="345"/>
        <v>1000000</v>
      </c>
      <c r="CZV1359" s="84" t="s">
        <v>235</v>
      </c>
      <c r="CZW1359" s="84" t="s">
        <v>236</v>
      </c>
      <c r="CZX1359" s="84">
        <f>SUM(CZX1357)</f>
        <v>1000000</v>
      </c>
      <c r="CZY1359" s="84">
        <f>SUM(CZY1357)</f>
        <v>0</v>
      </c>
      <c r="CZZ1359" s="84">
        <f>CZY1359/CZX1359</f>
        <v>0</v>
      </c>
      <c r="DAA1359" s="84">
        <f>SUM(DAA1357)</f>
        <v>1000000</v>
      </c>
      <c r="DAB1359" s="84">
        <v>0</v>
      </c>
      <c r="DAC1359" s="84">
        <v>0</v>
      </c>
      <c r="DAE1359" s="84">
        <f>DAB1359-DAC1359</f>
        <v>0</v>
      </c>
      <c r="DAF1359" s="84">
        <f t="shared" ref="DAF1359:DAV1362" si="346">DAB1359+CZX1359</f>
        <v>1000000</v>
      </c>
      <c r="DAL1359" s="84" t="s">
        <v>235</v>
      </c>
      <c r="DAM1359" s="84" t="s">
        <v>236</v>
      </c>
      <c r="DAN1359" s="84">
        <f>SUM(DAN1357)</f>
        <v>1000000</v>
      </c>
      <c r="DAO1359" s="84">
        <f>SUM(DAO1357)</f>
        <v>0</v>
      </c>
      <c r="DAP1359" s="84">
        <f>DAO1359/DAN1359</f>
        <v>0</v>
      </c>
      <c r="DAQ1359" s="84">
        <f>SUM(DAQ1357)</f>
        <v>1000000</v>
      </c>
      <c r="DAR1359" s="84">
        <v>0</v>
      </c>
      <c r="DAS1359" s="84">
        <v>0</v>
      </c>
      <c r="DAU1359" s="84">
        <f>DAR1359-DAS1359</f>
        <v>0</v>
      </c>
      <c r="DAV1359" s="84">
        <f t="shared" si="346"/>
        <v>1000000</v>
      </c>
      <c r="DBB1359" s="84" t="s">
        <v>235</v>
      </c>
      <c r="DBC1359" s="84" t="s">
        <v>236</v>
      </c>
      <c r="DBD1359" s="84">
        <f>SUM(DBD1357)</f>
        <v>1000000</v>
      </c>
      <c r="DBE1359" s="84">
        <f>SUM(DBE1357)</f>
        <v>0</v>
      </c>
      <c r="DBF1359" s="84">
        <f>DBE1359/DBD1359</f>
        <v>0</v>
      </c>
      <c r="DBG1359" s="84">
        <f>SUM(DBG1357)</f>
        <v>1000000</v>
      </c>
      <c r="DBH1359" s="84">
        <v>0</v>
      </c>
      <c r="DBI1359" s="84">
        <v>0</v>
      </c>
      <c r="DBK1359" s="84">
        <f>DBH1359-DBI1359</f>
        <v>0</v>
      </c>
      <c r="DBL1359" s="84">
        <f t="shared" ref="DBL1359:DCB1362" si="347">DBH1359+DBD1359</f>
        <v>1000000</v>
      </c>
      <c r="DBR1359" s="84" t="s">
        <v>235</v>
      </c>
      <c r="DBS1359" s="84" t="s">
        <v>236</v>
      </c>
      <c r="DBT1359" s="84">
        <f>SUM(DBT1357)</f>
        <v>1000000</v>
      </c>
      <c r="DBU1359" s="84">
        <f>SUM(DBU1357)</f>
        <v>0</v>
      </c>
      <c r="DBV1359" s="84">
        <f>DBU1359/DBT1359</f>
        <v>0</v>
      </c>
      <c r="DBW1359" s="84">
        <f>SUM(DBW1357)</f>
        <v>1000000</v>
      </c>
      <c r="DBX1359" s="84">
        <v>0</v>
      </c>
      <c r="DBY1359" s="84">
        <v>0</v>
      </c>
      <c r="DCA1359" s="84">
        <f>DBX1359-DBY1359</f>
        <v>0</v>
      </c>
      <c r="DCB1359" s="84">
        <f t="shared" si="347"/>
        <v>1000000</v>
      </c>
      <c r="DCH1359" s="84" t="s">
        <v>235</v>
      </c>
      <c r="DCI1359" s="84" t="s">
        <v>236</v>
      </c>
      <c r="DCJ1359" s="84">
        <f>SUM(DCJ1357)</f>
        <v>1000000</v>
      </c>
      <c r="DCK1359" s="84">
        <f>SUM(DCK1357)</f>
        <v>0</v>
      </c>
      <c r="DCL1359" s="84">
        <f>DCK1359/DCJ1359</f>
        <v>0</v>
      </c>
      <c r="DCM1359" s="84">
        <f>SUM(DCM1357)</f>
        <v>1000000</v>
      </c>
      <c r="DCN1359" s="84">
        <v>0</v>
      </c>
      <c r="DCO1359" s="84">
        <v>0</v>
      </c>
      <c r="DCQ1359" s="84">
        <f>DCN1359-DCO1359</f>
        <v>0</v>
      </c>
      <c r="DCR1359" s="84">
        <f t="shared" ref="DCR1359:DDH1362" si="348">DCN1359+DCJ1359</f>
        <v>1000000</v>
      </c>
      <c r="DCX1359" s="84" t="s">
        <v>235</v>
      </c>
      <c r="DCY1359" s="84" t="s">
        <v>236</v>
      </c>
      <c r="DCZ1359" s="84">
        <f>SUM(DCZ1357)</f>
        <v>1000000</v>
      </c>
      <c r="DDA1359" s="84">
        <f>SUM(DDA1357)</f>
        <v>0</v>
      </c>
      <c r="DDB1359" s="84">
        <f>DDA1359/DCZ1359</f>
        <v>0</v>
      </c>
      <c r="DDC1359" s="84">
        <f>SUM(DDC1357)</f>
        <v>1000000</v>
      </c>
      <c r="DDD1359" s="84">
        <v>0</v>
      </c>
      <c r="DDE1359" s="84">
        <v>0</v>
      </c>
      <c r="DDG1359" s="84">
        <f>DDD1359-DDE1359</f>
        <v>0</v>
      </c>
      <c r="DDH1359" s="84">
        <f t="shared" si="348"/>
        <v>1000000</v>
      </c>
      <c r="DDN1359" s="84" t="s">
        <v>235</v>
      </c>
      <c r="DDO1359" s="84" t="s">
        <v>236</v>
      </c>
      <c r="DDP1359" s="84">
        <f>SUM(DDP1357)</f>
        <v>1000000</v>
      </c>
      <c r="DDQ1359" s="84">
        <f>SUM(DDQ1357)</f>
        <v>0</v>
      </c>
      <c r="DDR1359" s="84">
        <f>DDQ1359/DDP1359</f>
        <v>0</v>
      </c>
      <c r="DDS1359" s="84">
        <f>SUM(DDS1357)</f>
        <v>1000000</v>
      </c>
      <c r="DDT1359" s="84">
        <v>0</v>
      </c>
      <c r="DDU1359" s="84">
        <v>0</v>
      </c>
      <c r="DDW1359" s="84">
        <f>DDT1359-DDU1359</f>
        <v>0</v>
      </c>
      <c r="DDX1359" s="84">
        <f t="shared" ref="DDX1359:DEN1362" si="349">DDT1359+DDP1359</f>
        <v>1000000</v>
      </c>
      <c r="DED1359" s="84" t="s">
        <v>235</v>
      </c>
      <c r="DEE1359" s="84" t="s">
        <v>236</v>
      </c>
      <c r="DEF1359" s="84">
        <f>SUM(DEF1357)</f>
        <v>1000000</v>
      </c>
      <c r="DEG1359" s="84">
        <f>SUM(DEG1357)</f>
        <v>0</v>
      </c>
      <c r="DEH1359" s="84">
        <f>DEG1359/DEF1359</f>
        <v>0</v>
      </c>
      <c r="DEI1359" s="84">
        <f>SUM(DEI1357)</f>
        <v>1000000</v>
      </c>
      <c r="DEJ1359" s="84">
        <v>0</v>
      </c>
      <c r="DEK1359" s="84">
        <v>0</v>
      </c>
      <c r="DEM1359" s="84">
        <f>DEJ1359-DEK1359</f>
        <v>0</v>
      </c>
      <c r="DEN1359" s="84">
        <f t="shared" si="349"/>
        <v>1000000</v>
      </c>
      <c r="DET1359" s="84" t="s">
        <v>235</v>
      </c>
      <c r="DEU1359" s="84" t="s">
        <v>236</v>
      </c>
      <c r="DEV1359" s="84">
        <f>SUM(DEV1357)</f>
        <v>1000000</v>
      </c>
      <c r="DEW1359" s="84">
        <f>SUM(DEW1357)</f>
        <v>0</v>
      </c>
      <c r="DEX1359" s="84">
        <f>DEW1359/DEV1359</f>
        <v>0</v>
      </c>
      <c r="DEY1359" s="84">
        <f>SUM(DEY1357)</f>
        <v>1000000</v>
      </c>
      <c r="DEZ1359" s="84">
        <v>0</v>
      </c>
      <c r="DFA1359" s="84">
        <v>0</v>
      </c>
      <c r="DFC1359" s="84">
        <f>DEZ1359-DFA1359</f>
        <v>0</v>
      </c>
      <c r="DFD1359" s="84">
        <f t="shared" ref="DFD1359:DFT1362" si="350">DEZ1359+DEV1359</f>
        <v>1000000</v>
      </c>
      <c r="DFJ1359" s="84" t="s">
        <v>235</v>
      </c>
      <c r="DFK1359" s="84" t="s">
        <v>236</v>
      </c>
      <c r="DFL1359" s="84">
        <f>SUM(DFL1357)</f>
        <v>1000000</v>
      </c>
      <c r="DFM1359" s="84">
        <f>SUM(DFM1357)</f>
        <v>0</v>
      </c>
      <c r="DFN1359" s="84">
        <f>DFM1359/DFL1359</f>
        <v>0</v>
      </c>
      <c r="DFO1359" s="84">
        <f>SUM(DFO1357)</f>
        <v>1000000</v>
      </c>
      <c r="DFP1359" s="84">
        <v>0</v>
      </c>
      <c r="DFQ1359" s="84">
        <v>0</v>
      </c>
      <c r="DFS1359" s="84">
        <f>DFP1359-DFQ1359</f>
        <v>0</v>
      </c>
      <c r="DFT1359" s="84">
        <f t="shared" si="350"/>
        <v>1000000</v>
      </c>
      <c r="DFZ1359" s="84" t="s">
        <v>235</v>
      </c>
      <c r="DGA1359" s="84" t="s">
        <v>236</v>
      </c>
      <c r="DGB1359" s="84">
        <f>SUM(DGB1357)</f>
        <v>1000000</v>
      </c>
      <c r="DGC1359" s="84">
        <f>SUM(DGC1357)</f>
        <v>0</v>
      </c>
      <c r="DGD1359" s="84">
        <f>DGC1359/DGB1359</f>
        <v>0</v>
      </c>
      <c r="DGE1359" s="84">
        <f>SUM(DGE1357)</f>
        <v>1000000</v>
      </c>
      <c r="DGF1359" s="84">
        <v>0</v>
      </c>
      <c r="DGG1359" s="84">
        <v>0</v>
      </c>
      <c r="DGI1359" s="84">
        <f>DGF1359-DGG1359</f>
        <v>0</v>
      </c>
      <c r="DGJ1359" s="84">
        <f t="shared" ref="DGJ1359:DGZ1362" si="351">DGF1359+DGB1359</f>
        <v>1000000</v>
      </c>
      <c r="DGP1359" s="84" t="s">
        <v>235</v>
      </c>
      <c r="DGQ1359" s="84" t="s">
        <v>236</v>
      </c>
      <c r="DGR1359" s="84">
        <f>SUM(DGR1357)</f>
        <v>1000000</v>
      </c>
      <c r="DGS1359" s="84">
        <f>SUM(DGS1357)</f>
        <v>0</v>
      </c>
      <c r="DGT1359" s="84">
        <f>DGS1359/DGR1359</f>
        <v>0</v>
      </c>
      <c r="DGU1359" s="84">
        <f>SUM(DGU1357)</f>
        <v>1000000</v>
      </c>
      <c r="DGV1359" s="84">
        <v>0</v>
      </c>
      <c r="DGW1359" s="84">
        <v>0</v>
      </c>
      <c r="DGY1359" s="84">
        <f>DGV1359-DGW1359</f>
        <v>0</v>
      </c>
      <c r="DGZ1359" s="84">
        <f t="shared" si="351"/>
        <v>1000000</v>
      </c>
      <c r="DHF1359" s="84" t="s">
        <v>235</v>
      </c>
      <c r="DHG1359" s="84" t="s">
        <v>236</v>
      </c>
      <c r="DHH1359" s="84">
        <f>SUM(DHH1357)</f>
        <v>1000000</v>
      </c>
      <c r="DHI1359" s="84">
        <f>SUM(DHI1357)</f>
        <v>0</v>
      </c>
      <c r="DHJ1359" s="84">
        <f>DHI1359/DHH1359</f>
        <v>0</v>
      </c>
      <c r="DHK1359" s="84">
        <f>SUM(DHK1357)</f>
        <v>1000000</v>
      </c>
      <c r="DHL1359" s="84">
        <v>0</v>
      </c>
      <c r="DHM1359" s="84">
        <v>0</v>
      </c>
      <c r="DHO1359" s="84">
        <f>DHL1359-DHM1359</f>
        <v>0</v>
      </c>
      <c r="DHP1359" s="84">
        <f t="shared" ref="DHP1359:DIF1362" si="352">DHL1359+DHH1359</f>
        <v>1000000</v>
      </c>
      <c r="DHV1359" s="84" t="s">
        <v>235</v>
      </c>
      <c r="DHW1359" s="84" t="s">
        <v>236</v>
      </c>
      <c r="DHX1359" s="84">
        <f>SUM(DHX1357)</f>
        <v>1000000</v>
      </c>
      <c r="DHY1359" s="84">
        <f>SUM(DHY1357)</f>
        <v>0</v>
      </c>
      <c r="DHZ1359" s="84">
        <f>DHY1359/DHX1359</f>
        <v>0</v>
      </c>
      <c r="DIA1359" s="84">
        <f>SUM(DIA1357)</f>
        <v>1000000</v>
      </c>
      <c r="DIB1359" s="84">
        <v>0</v>
      </c>
      <c r="DIC1359" s="84">
        <v>0</v>
      </c>
      <c r="DIE1359" s="84">
        <f>DIB1359-DIC1359</f>
        <v>0</v>
      </c>
      <c r="DIF1359" s="84">
        <f t="shared" si="352"/>
        <v>1000000</v>
      </c>
      <c r="DIL1359" s="84" t="s">
        <v>235</v>
      </c>
      <c r="DIM1359" s="84" t="s">
        <v>236</v>
      </c>
      <c r="DIN1359" s="84">
        <f>SUM(DIN1357)</f>
        <v>1000000</v>
      </c>
      <c r="DIO1359" s="84">
        <f>SUM(DIO1357)</f>
        <v>0</v>
      </c>
      <c r="DIP1359" s="84">
        <f>DIO1359/DIN1359</f>
        <v>0</v>
      </c>
      <c r="DIQ1359" s="84">
        <f>SUM(DIQ1357)</f>
        <v>1000000</v>
      </c>
      <c r="DIR1359" s="84">
        <v>0</v>
      </c>
      <c r="DIS1359" s="84">
        <v>0</v>
      </c>
      <c r="DIU1359" s="84">
        <f>DIR1359-DIS1359</f>
        <v>0</v>
      </c>
      <c r="DIV1359" s="84">
        <f t="shared" ref="DIV1359:DJL1362" si="353">DIR1359+DIN1359</f>
        <v>1000000</v>
      </c>
      <c r="DJB1359" s="84" t="s">
        <v>235</v>
      </c>
      <c r="DJC1359" s="84" t="s">
        <v>236</v>
      </c>
      <c r="DJD1359" s="84">
        <f>SUM(DJD1357)</f>
        <v>1000000</v>
      </c>
      <c r="DJE1359" s="84">
        <f>SUM(DJE1357)</f>
        <v>0</v>
      </c>
      <c r="DJF1359" s="84">
        <f>DJE1359/DJD1359</f>
        <v>0</v>
      </c>
      <c r="DJG1359" s="84">
        <f>SUM(DJG1357)</f>
        <v>1000000</v>
      </c>
      <c r="DJH1359" s="84">
        <v>0</v>
      </c>
      <c r="DJI1359" s="84">
        <v>0</v>
      </c>
      <c r="DJK1359" s="84">
        <f>DJH1359-DJI1359</f>
        <v>0</v>
      </c>
      <c r="DJL1359" s="84">
        <f t="shared" si="353"/>
        <v>1000000</v>
      </c>
      <c r="DJR1359" s="84" t="s">
        <v>235</v>
      </c>
      <c r="DJS1359" s="84" t="s">
        <v>236</v>
      </c>
      <c r="DJT1359" s="84">
        <f>SUM(DJT1357)</f>
        <v>1000000</v>
      </c>
      <c r="DJU1359" s="84">
        <f>SUM(DJU1357)</f>
        <v>0</v>
      </c>
      <c r="DJV1359" s="84">
        <f>DJU1359/DJT1359</f>
        <v>0</v>
      </c>
      <c r="DJW1359" s="84">
        <f>SUM(DJW1357)</f>
        <v>1000000</v>
      </c>
      <c r="DJX1359" s="84">
        <v>0</v>
      </c>
      <c r="DJY1359" s="84">
        <v>0</v>
      </c>
      <c r="DKA1359" s="84">
        <f>DJX1359-DJY1359</f>
        <v>0</v>
      </c>
      <c r="DKB1359" s="84">
        <f t="shared" ref="DKB1359:DKR1362" si="354">DJX1359+DJT1359</f>
        <v>1000000</v>
      </c>
      <c r="DKH1359" s="84" t="s">
        <v>235</v>
      </c>
      <c r="DKI1359" s="84" t="s">
        <v>236</v>
      </c>
      <c r="DKJ1359" s="84">
        <f>SUM(DKJ1357)</f>
        <v>1000000</v>
      </c>
      <c r="DKK1359" s="84">
        <f>SUM(DKK1357)</f>
        <v>0</v>
      </c>
      <c r="DKL1359" s="84">
        <f>DKK1359/DKJ1359</f>
        <v>0</v>
      </c>
      <c r="DKM1359" s="84">
        <f>SUM(DKM1357)</f>
        <v>1000000</v>
      </c>
      <c r="DKN1359" s="84">
        <v>0</v>
      </c>
      <c r="DKO1359" s="84">
        <v>0</v>
      </c>
      <c r="DKQ1359" s="84">
        <f>DKN1359-DKO1359</f>
        <v>0</v>
      </c>
      <c r="DKR1359" s="84">
        <f t="shared" si="354"/>
        <v>1000000</v>
      </c>
      <c r="DKX1359" s="84" t="s">
        <v>235</v>
      </c>
      <c r="DKY1359" s="84" t="s">
        <v>236</v>
      </c>
      <c r="DKZ1359" s="84">
        <f>SUM(DKZ1357)</f>
        <v>1000000</v>
      </c>
      <c r="DLA1359" s="84">
        <f>SUM(DLA1357)</f>
        <v>0</v>
      </c>
      <c r="DLB1359" s="84">
        <f>DLA1359/DKZ1359</f>
        <v>0</v>
      </c>
      <c r="DLC1359" s="84">
        <f>SUM(DLC1357)</f>
        <v>1000000</v>
      </c>
      <c r="DLD1359" s="84">
        <v>0</v>
      </c>
      <c r="DLE1359" s="84">
        <v>0</v>
      </c>
      <c r="DLG1359" s="84">
        <f>DLD1359-DLE1359</f>
        <v>0</v>
      </c>
      <c r="DLH1359" s="84">
        <f t="shared" ref="DLH1359:DLX1362" si="355">DLD1359+DKZ1359</f>
        <v>1000000</v>
      </c>
      <c r="DLN1359" s="84" t="s">
        <v>235</v>
      </c>
      <c r="DLO1359" s="84" t="s">
        <v>236</v>
      </c>
      <c r="DLP1359" s="84">
        <f>SUM(DLP1357)</f>
        <v>1000000</v>
      </c>
      <c r="DLQ1359" s="84">
        <f>SUM(DLQ1357)</f>
        <v>0</v>
      </c>
      <c r="DLR1359" s="84">
        <f>DLQ1359/DLP1359</f>
        <v>0</v>
      </c>
      <c r="DLS1359" s="84">
        <f>SUM(DLS1357)</f>
        <v>1000000</v>
      </c>
      <c r="DLT1359" s="84">
        <v>0</v>
      </c>
      <c r="DLU1359" s="84">
        <v>0</v>
      </c>
      <c r="DLW1359" s="84">
        <f>DLT1359-DLU1359</f>
        <v>0</v>
      </c>
      <c r="DLX1359" s="84">
        <f t="shared" si="355"/>
        <v>1000000</v>
      </c>
      <c r="DMD1359" s="84" t="s">
        <v>235</v>
      </c>
      <c r="DME1359" s="84" t="s">
        <v>236</v>
      </c>
      <c r="DMF1359" s="84">
        <f>SUM(DMF1357)</f>
        <v>1000000</v>
      </c>
      <c r="DMG1359" s="84">
        <f>SUM(DMG1357)</f>
        <v>0</v>
      </c>
      <c r="DMH1359" s="84">
        <f>DMG1359/DMF1359</f>
        <v>0</v>
      </c>
      <c r="DMI1359" s="84">
        <f>SUM(DMI1357)</f>
        <v>1000000</v>
      </c>
      <c r="DMJ1359" s="84">
        <v>0</v>
      </c>
      <c r="DMK1359" s="84">
        <v>0</v>
      </c>
      <c r="DMM1359" s="84">
        <f>DMJ1359-DMK1359</f>
        <v>0</v>
      </c>
      <c r="DMN1359" s="84">
        <f t="shared" ref="DMN1359:DND1362" si="356">DMJ1359+DMF1359</f>
        <v>1000000</v>
      </c>
      <c r="DMT1359" s="84" t="s">
        <v>235</v>
      </c>
      <c r="DMU1359" s="84" t="s">
        <v>236</v>
      </c>
      <c r="DMV1359" s="84">
        <f>SUM(DMV1357)</f>
        <v>1000000</v>
      </c>
      <c r="DMW1359" s="84">
        <f>SUM(DMW1357)</f>
        <v>0</v>
      </c>
      <c r="DMX1359" s="84">
        <f>DMW1359/DMV1359</f>
        <v>0</v>
      </c>
      <c r="DMY1359" s="84">
        <f>SUM(DMY1357)</f>
        <v>1000000</v>
      </c>
      <c r="DMZ1359" s="84">
        <v>0</v>
      </c>
      <c r="DNA1359" s="84">
        <v>0</v>
      </c>
      <c r="DNC1359" s="84">
        <f>DMZ1359-DNA1359</f>
        <v>0</v>
      </c>
      <c r="DND1359" s="84">
        <f t="shared" si="356"/>
        <v>1000000</v>
      </c>
      <c r="DNJ1359" s="84" t="s">
        <v>235</v>
      </c>
      <c r="DNK1359" s="84" t="s">
        <v>236</v>
      </c>
      <c r="DNL1359" s="84">
        <f>SUM(DNL1357)</f>
        <v>1000000</v>
      </c>
      <c r="DNM1359" s="84">
        <f>SUM(DNM1357)</f>
        <v>0</v>
      </c>
      <c r="DNN1359" s="84">
        <f>DNM1359/DNL1359</f>
        <v>0</v>
      </c>
      <c r="DNO1359" s="84">
        <f>SUM(DNO1357)</f>
        <v>1000000</v>
      </c>
      <c r="DNP1359" s="84">
        <v>0</v>
      </c>
      <c r="DNQ1359" s="84">
        <v>0</v>
      </c>
      <c r="DNS1359" s="84">
        <f>DNP1359-DNQ1359</f>
        <v>0</v>
      </c>
      <c r="DNT1359" s="84">
        <f t="shared" ref="DNT1359:DOJ1362" si="357">DNP1359+DNL1359</f>
        <v>1000000</v>
      </c>
      <c r="DNZ1359" s="84" t="s">
        <v>235</v>
      </c>
      <c r="DOA1359" s="84" t="s">
        <v>236</v>
      </c>
      <c r="DOB1359" s="84">
        <f>SUM(DOB1357)</f>
        <v>1000000</v>
      </c>
      <c r="DOC1359" s="84">
        <f>SUM(DOC1357)</f>
        <v>0</v>
      </c>
      <c r="DOD1359" s="84">
        <f>DOC1359/DOB1359</f>
        <v>0</v>
      </c>
      <c r="DOE1359" s="84">
        <f>SUM(DOE1357)</f>
        <v>1000000</v>
      </c>
      <c r="DOF1359" s="84">
        <v>0</v>
      </c>
      <c r="DOG1359" s="84">
        <v>0</v>
      </c>
      <c r="DOI1359" s="84">
        <f>DOF1359-DOG1359</f>
        <v>0</v>
      </c>
      <c r="DOJ1359" s="84">
        <f t="shared" si="357"/>
        <v>1000000</v>
      </c>
      <c r="DOP1359" s="84" t="s">
        <v>235</v>
      </c>
      <c r="DOQ1359" s="84" t="s">
        <v>236</v>
      </c>
      <c r="DOR1359" s="84">
        <f>SUM(DOR1357)</f>
        <v>1000000</v>
      </c>
      <c r="DOS1359" s="84">
        <f>SUM(DOS1357)</f>
        <v>0</v>
      </c>
      <c r="DOT1359" s="84">
        <f>DOS1359/DOR1359</f>
        <v>0</v>
      </c>
      <c r="DOU1359" s="84">
        <f>SUM(DOU1357)</f>
        <v>1000000</v>
      </c>
      <c r="DOV1359" s="84">
        <v>0</v>
      </c>
      <c r="DOW1359" s="84">
        <v>0</v>
      </c>
      <c r="DOY1359" s="84">
        <f>DOV1359-DOW1359</f>
        <v>0</v>
      </c>
      <c r="DOZ1359" s="84">
        <f t="shared" ref="DOZ1359:DPP1362" si="358">DOV1359+DOR1359</f>
        <v>1000000</v>
      </c>
      <c r="DPF1359" s="84" t="s">
        <v>235</v>
      </c>
      <c r="DPG1359" s="84" t="s">
        <v>236</v>
      </c>
      <c r="DPH1359" s="84">
        <f>SUM(DPH1357)</f>
        <v>1000000</v>
      </c>
      <c r="DPI1359" s="84">
        <f>SUM(DPI1357)</f>
        <v>0</v>
      </c>
      <c r="DPJ1359" s="84">
        <f>DPI1359/DPH1359</f>
        <v>0</v>
      </c>
      <c r="DPK1359" s="84">
        <f>SUM(DPK1357)</f>
        <v>1000000</v>
      </c>
      <c r="DPL1359" s="84">
        <v>0</v>
      </c>
      <c r="DPM1359" s="84">
        <v>0</v>
      </c>
      <c r="DPO1359" s="84">
        <f>DPL1359-DPM1359</f>
        <v>0</v>
      </c>
      <c r="DPP1359" s="84">
        <f t="shared" si="358"/>
        <v>1000000</v>
      </c>
      <c r="DPV1359" s="84" t="s">
        <v>235</v>
      </c>
      <c r="DPW1359" s="84" t="s">
        <v>236</v>
      </c>
      <c r="DPX1359" s="84">
        <f>SUM(DPX1357)</f>
        <v>1000000</v>
      </c>
      <c r="DPY1359" s="84">
        <f>SUM(DPY1357)</f>
        <v>0</v>
      </c>
      <c r="DPZ1359" s="84">
        <f>DPY1359/DPX1359</f>
        <v>0</v>
      </c>
      <c r="DQA1359" s="84">
        <f>SUM(DQA1357)</f>
        <v>1000000</v>
      </c>
      <c r="DQB1359" s="84">
        <v>0</v>
      </c>
      <c r="DQC1359" s="84">
        <v>0</v>
      </c>
      <c r="DQE1359" s="84">
        <f>DQB1359-DQC1359</f>
        <v>0</v>
      </c>
      <c r="DQF1359" s="84">
        <f t="shared" ref="DQF1359:DQV1362" si="359">DQB1359+DPX1359</f>
        <v>1000000</v>
      </c>
      <c r="DQL1359" s="84" t="s">
        <v>235</v>
      </c>
      <c r="DQM1359" s="84" t="s">
        <v>236</v>
      </c>
      <c r="DQN1359" s="84">
        <f>SUM(DQN1357)</f>
        <v>1000000</v>
      </c>
      <c r="DQO1359" s="84">
        <f>SUM(DQO1357)</f>
        <v>0</v>
      </c>
      <c r="DQP1359" s="84">
        <f>DQO1359/DQN1359</f>
        <v>0</v>
      </c>
      <c r="DQQ1359" s="84">
        <f>SUM(DQQ1357)</f>
        <v>1000000</v>
      </c>
      <c r="DQR1359" s="84">
        <v>0</v>
      </c>
      <c r="DQS1359" s="84">
        <v>0</v>
      </c>
      <c r="DQU1359" s="84">
        <f>DQR1359-DQS1359</f>
        <v>0</v>
      </c>
      <c r="DQV1359" s="84">
        <f t="shared" si="359"/>
        <v>1000000</v>
      </c>
      <c r="DRB1359" s="84" t="s">
        <v>235</v>
      </c>
      <c r="DRC1359" s="84" t="s">
        <v>236</v>
      </c>
      <c r="DRD1359" s="84">
        <f>SUM(DRD1357)</f>
        <v>1000000</v>
      </c>
      <c r="DRE1359" s="84">
        <f>SUM(DRE1357)</f>
        <v>0</v>
      </c>
      <c r="DRF1359" s="84">
        <f>DRE1359/DRD1359</f>
        <v>0</v>
      </c>
      <c r="DRG1359" s="84">
        <f>SUM(DRG1357)</f>
        <v>1000000</v>
      </c>
      <c r="DRH1359" s="84">
        <v>0</v>
      </c>
      <c r="DRI1359" s="84">
        <v>0</v>
      </c>
      <c r="DRK1359" s="84">
        <f>DRH1359-DRI1359</f>
        <v>0</v>
      </c>
      <c r="DRL1359" s="84">
        <f t="shared" ref="DRL1359:DSB1362" si="360">DRH1359+DRD1359</f>
        <v>1000000</v>
      </c>
      <c r="DRR1359" s="84" t="s">
        <v>235</v>
      </c>
      <c r="DRS1359" s="84" t="s">
        <v>236</v>
      </c>
      <c r="DRT1359" s="84">
        <f>SUM(DRT1357)</f>
        <v>1000000</v>
      </c>
      <c r="DRU1359" s="84">
        <f>SUM(DRU1357)</f>
        <v>0</v>
      </c>
      <c r="DRV1359" s="84">
        <f>DRU1359/DRT1359</f>
        <v>0</v>
      </c>
      <c r="DRW1359" s="84">
        <f>SUM(DRW1357)</f>
        <v>1000000</v>
      </c>
      <c r="DRX1359" s="84">
        <v>0</v>
      </c>
      <c r="DRY1359" s="84">
        <v>0</v>
      </c>
      <c r="DSA1359" s="84">
        <f>DRX1359-DRY1359</f>
        <v>0</v>
      </c>
      <c r="DSB1359" s="84">
        <f t="shared" si="360"/>
        <v>1000000</v>
      </c>
      <c r="DSH1359" s="84" t="s">
        <v>235</v>
      </c>
      <c r="DSI1359" s="84" t="s">
        <v>236</v>
      </c>
      <c r="DSJ1359" s="84">
        <f>SUM(DSJ1357)</f>
        <v>1000000</v>
      </c>
      <c r="DSK1359" s="84">
        <f>SUM(DSK1357)</f>
        <v>0</v>
      </c>
      <c r="DSL1359" s="84">
        <f>DSK1359/DSJ1359</f>
        <v>0</v>
      </c>
      <c r="DSM1359" s="84">
        <f>SUM(DSM1357)</f>
        <v>1000000</v>
      </c>
      <c r="DSN1359" s="84">
        <v>0</v>
      </c>
      <c r="DSO1359" s="84">
        <v>0</v>
      </c>
      <c r="DSQ1359" s="84">
        <f>DSN1359-DSO1359</f>
        <v>0</v>
      </c>
      <c r="DSR1359" s="84">
        <f t="shared" ref="DSR1359:DTH1362" si="361">DSN1359+DSJ1359</f>
        <v>1000000</v>
      </c>
      <c r="DSX1359" s="84" t="s">
        <v>235</v>
      </c>
      <c r="DSY1359" s="84" t="s">
        <v>236</v>
      </c>
      <c r="DSZ1359" s="84">
        <f>SUM(DSZ1357)</f>
        <v>1000000</v>
      </c>
      <c r="DTA1359" s="84">
        <f>SUM(DTA1357)</f>
        <v>0</v>
      </c>
      <c r="DTB1359" s="84">
        <f>DTA1359/DSZ1359</f>
        <v>0</v>
      </c>
      <c r="DTC1359" s="84">
        <f>SUM(DTC1357)</f>
        <v>1000000</v>
      </c>
      <c r="DTD1359" s="84">
        <v>0</v>
      </c>
      <c r="DTE1359" s="84">
        <v>0</v>
      </c>
      <c r="DTG1359" s="84">
        <f>DTD1359-DTE1359</f>
        <v>0</v>
      </c>
      <c r="DTH1359" s="84">
        <f t="shared" si="361"/>
        <v>1000000</v>
      </c>
      <c r="DTN1359" s="84" t="s">
        <v>235</v>
      </c>
      <c r="DTO1359" s="84" t="s">
        <v>236</v>
      </c>
      <c r="DTP1359" s="84">
        <f>SUM(DTP1357)</f>
        <v>1000000</v>
      </c>
      <c r="DTQ1359" s="84">
        <f>SUM(DTQ1357)</f>
        <v>0</v>
      </c>
      <c r="DTR1359" s="84">
        <f>DTQ1359/DTP1359</f>
        <v>0</v>
      </c>
      <c r="DTS1359" s="84">
        <f>SUM(DTS1357)</f>
        <v>1000000</v>
      </c>
      <c r="DTT1359" s="84">
        <v>0</v>
      </c>
      <c r="DTU1359" s="84">
        <v>0</v>
      </c>
      <c r="DTW1359" s="84">
        <f>DTT1359-DTU1359</f>
        <v>0</v>
      </c>
      <c r="DTX1359" s="84">
        <f t="shared" ref="DTX1359:DUN1362" si="362">DTT1359+DTP1359</f>
        <v>1000000</v>
      </c>
      <c r="DUD1359" s="84" t="s">
        <v>235</v>
      </c>
      <c r="DUE1359" s="84" t="s">
        <v>236</v>
      </c>
      <c r="DUF1359" s="84">
        <f>SUM(DUF1357)</f>
        <v>1000000</v>
      </c>
      <c r="DUG1359" s="84">
        <f>SUM(DUG1357)</f>
        <v>0</v>
      </c>
      <c r="DUH1359" s="84">
        <f>DUG1359/DUF1359</f>
        <v>0</v>
      </c>
      <c r="DUI1359" s="84">
        <f>SUM(DUI1357)</f>
        <v>1000000</v>
      </c>
      <c r="DUJ1359" s="84">
        <v>0</v>
      </c>
      <c r="DUK1359" s="84">
        <v>0</v>
      </c>
      <c r="DUM1359" s="84">
        <f>DUJ1359-DUK1359</f>
        <v>0</v>
      </c>
      <c r="DUN1359" s="84">
        <f t="shared" si="362"/>
        <v>1000000</v>
      </c>
      <c r="DUT1359" s="84" t="s">
        <v>235</v>
      </c>
      <c r="DUU1359" s="84" t="s">
        <v>236</v>
      </c>
      <c r="DUV1359" s="84">
        <f>SUM(DUV1357)</f>
        <v>1000000</v>
      </c>
      <c r="DUW1359" s="84">
        <f>SUM(DUW1357)</f>
        <v>0</v>
      </c>
      <c r="DUX1359" s="84">
        <f>DUW1359/DUV1359</f>
        <v>0</v>
      </c>
      <c r="DUY1359" s="84">
        <f>SUM(DUY1357)</f>
        <v>1000000</v>
      </c>
      <c r="DUZ1359" s="84">
        <v>0</v>
      </c>
      <c r="DVA1359" s="84">
        <v>0</v>
      </c>
      <c r="DVC1359" s="84">
        <f>DUZ1359-DVA1359</f>
        <v>0</v>
      </c>
      <c r="DVD1359" s="84">
        <f t="shared" ref="DVD1359:DVT1362" si="363">DUZ1359+DUV1359</f>
        <v>1000000</v>
      </c>
      <c r="DVJ1359" s="84" t="s">
        <v>235</v>
      </c>
      <c r="DVK1359" s="84" t="s">
        <v>236</v>
      </c>
      <c r="DVL1359" s="84">
        <f>SUM(DVL1357)</f>
        <v>1000000</v>
      </c>
      <c r="DVM1359" s="84">
        <f>SUM(DVM1357)</f>
        <v>0</v>
      </c>
      <c r="DVN1359" s="84">
        <f>DVM1359/DVL1359</f>
        <v>0</v>
      </c>
      <c r="DVO1359" s="84">
        <f>SUM(DVO1357)</f>
        <v>1000000</v>
      </c>
      <c r="DVP1359" s="84">
        <v>0</v>
      </c>
      <c r="DVQ1359" s="84">
        <v>0</v>
      </c>
      <c r="DVS1359" s="84">
        <f>DVP1359-DVQ1359</f>
        <v>0</v>
      </c>
      <c r="DVT1359" s="84">
        <f t="shared" si="363"/>
        <v>1000000</v>
      </c>
      <c r="DVZ1359" s="84" t="s">
        <v>235</v>
      </c>
      <c r="DWA1359" s="84" t="s">
        <v>236</v>
      </c>
      <c r="DWB1359" s="84">
        <f>SUM(DWB1357)</f>
        <v>1000000</v>
      </c>
      <c r="DWC1359" s="84">
        <f>SUM(DWC1357)</f>
        <v>0</v>
      </c>
      <c r="DWD1359" s="84">
        <f>DWC1359/DWB1359</f>
        <v>0</v>
      </c>
      <c r="DWE1359" s="84">
        <f>SUM(DWE1357)</f>
        <v>1000000</v>
      </c>
      <c r="DWF1359" s="84">
        <v>0</v>
      </c>
      <c r="DWG1359" s="84">
        <v>0</v>
      </c>
      <c r="DWI1359" s="84">
        <f>DWF1359-DWG1359</f>
        <v>0</v>
      </c>
      <c r="DWJ1359" s="84">
        <f t="shared" ref="DWJ1359:DWZ1362" si="364">DWF1359+DWB1359</f>
        <v>1000000</v>
      </c>
      <c r="DWP1359" s="84" t="s">
        <v>235</v>
      </c>
      <c r="DWQ1359" s="84" t="s">
        <v>236</v>
      </c>
      <c r="DWR1359" s="84">
        <f>SUM(DWR1357)</f>
        <v>1000000</v>
      </c>
      <c r="DWS1359" s="84">
        <f>SUM(DWS1357)</f>
        <v>0</v>
      </c>
      <c r="DWT1359" s="84">
        <f>DWS1359/DWR1359</f>
        <v>0</v>
      </c>
      <c r="DWU1359" s="84">
        <f>SUM(DWU1357)</f>
        <v>1000000</v>
      </c>
      <c r="DWV1359" s="84">
        <v>0</v>
      </c>
      <c r="DWW1359" s="84">
        <v>0</v>
      </c>
      <c r="DWY1359" s="84">
        <f>DWV1359-DWW1359</f>
        <v>0</v>
      </c>
      <c r="DWZ1359" s="84">
        <f t="shared" si="364"/>
        <v>1000000</v>
      </c>
      <c r="DXF1359" s="84" t="s">
        <v>235</v>
      </c>
      <c r="DXG1359" s="84" t="s">
        <v>236</v>
      </c>
      <c r="DXH1359" s="84">
        <f>SUM(DXH1357)</f>
        <v>1000000</v>
      </c>
      <c r="DXI1359" s="84">
        <f>SUM(DXI1357)</f>
        <v>0</v>
      </c>
      <c r="DXJ1359" s="84">
        <f>DXI1359/DXH1359</f>
        <v>0</v>
      </c>
      <c r="DXK1359" s="84">
        <f>SUM(DXK1357)</f>
        <v>1000000</v>
      </c>
      <c r="DXL1359" s="84">
        <v>0</v>
      </c>
      <c r="DXM1359" s="84">
        <v>0</v>
      </c>
      <c r="DXO1359" s="84">
        <f>DXL1359-DXM1359</f>
        <v>0</v>
      </c>
      <c r="DXP1359" s="84">
        <f t="shared" ref="DXP1359:DYF1362" si="365">DXL1359+DXH1359</f>
        <v>1000000</v>
      </c>
      <c r="DXV1359" s="84" t="s">
        <v>235</v>
      </c>
      <c r="DXW1359" s="84" t="s">
        <v>236</v>
      </c>
      <c r="DXX1359" s="84">
        <f>SUM(DXX1357)</f>
        <v>1000000</v>
      </c>
      <c r="DXY1359" s="84">
        <f>SUM(DXY1357)</f>
        <v>0</v>
      </c>
      <c r="DXZ1359" s="84">
        <f>DXY1359/DXX1359</f>
        <v>0</v>
      </c>
      <c r="DYA1359" s="84">
        <f>SUM(DYA1357)</f>
        <v>1000000</v>
      </c>
      <c r="DYB1359" s="84">
        <v>0</v>
      </c>
      <c r="DYC1359" s="84">
        <v>0</v>
      </c>
      <c r="DYE1359" s="84">
        <f>DYB1359-DYC1359</f>
        <v>0</v>
      </c>
      <c r="DYF1359" s="84">
        <f t="shared" si="365"/>
        <v>1000000</v>
      </c>
      <c r="DYL1359" s="84" t="s">
        <v>235</v>
      </c>
      <c r="DYM1359" s="84" t="s">
        <v>236</v>
      </c>
      <c r="DYN1359" s="84">
        <f>SUM(DYN1357)</f>
        <v>1000000</v>
      </c>
      <c r="DYO1359" s="84">
        <f>SUM(DYO1357)</f>
        <v>0</v>
      </c>
      <c r="DYP1359" s="84">
        <f>DYO1359/DYN1359</f>
        <v>0</v>
      </c>
      <c r="DYQ1359" s="84">
        <f>SUM(DYQ1357)</f>
        <v>1000000</v>
      </c>
      <c r="DYR1359" s="84">
        <v>0</v>
      </c>
      <c r="DYS1359" s="84">
        <v>0</v>
      </c>
      <c r="DYU1359" s="84">
        <f>DYR1359-DYS1359</f>
        <v>0</v>
      </c>
      <c r="DYV1359" s="84">
        <f t="shared" ref="DYV1359:DZL1362" si="366">DYR1359+DYN1359</f>
        <v>1000000</v>
      </c>
      <c r="DZB1359" s="84" t="s">
        <v>235</v>
      </c>
      <c r="DZC1359" s="84" t="s">
        <v>236</v>
      </c>
      <c r="DZD1359" s="84">
        <f>SUM(DZD1357)</f>
        <v>1000000</v>
      </c>
      <c r="DZE1359" s="84">
        <f>SUM(DZE1357)</f>
        <v>0</v>
      </c>
      <c r="DZF1359" s="84">
        <f>DZE1359/DZD1359</f>
        <v>0</v>
      </c>
      <c r="DZG1359" s="84">
        <f>SUM(DZG1357)</f>
        <v>1000000</v>
      </c>
      <c r="DZH1359" s="84">
        <v>0</v>
      </c>
      <c r="DZI1359" s="84">
        <v>0</v>
      </c>
      <c r="DZK1359" s="84">
        <f>DZH1359-DZI1359</f>
        <v>0</v>
      </c>
      <c r="DZL1359" s="84">
        <f t="shared" si="366"/>
        <v>1000000</v>
      </c>
      <c r="DZR1359" s="84" t="s">
        <v>235</v>
      </c>
      <c r="DZS1359" s="84" t="s">
        <v>236</v>
      </c>
      <c r="DZT1359" s="84">
        <f>SUM(DZT1357)</f>
        <v>1000000</v>
      </c>
      <c r="DZU1359" s="84">
        <f>SUM(DZU1357)</f>
        <v>0</v>
      </c>
      <c r="DZV1359" s="84">
        <f>DZU1359/DZT1359</f>
        <v>0</v>
      </c>
      <c r="DZW1359" s="84">
        <f>SUM(DZW1357)</f>
        <v>1000000</v>
      </c>
      <c r="DZX1359" s="84">
        <v>0</v>
      </c>
      <c r="DZY1359" s="84">
        <v>0</v>
      </c>
      <c r="EAA1359" s="84">
        <f>DZX1359-DZY1359</f>
        <v>0</v>
      </c>
      <c r="EAB1359" s="84">
        <f t="shared" ref="EAB1359:EAR1362" si="367">DZX1359+DZT1359</f>
        <v>1000000</v>
      </c>
      <c r="EAH1359" s="84" t="s">
        <v>235</v>
      </c>
      <c r="EAI1359" s="84" t="s">
        <v>236</v>
      </c>
      <c r="EAJ1359" s="84">
        <f>SUM(EAJ1357)</f>
        <v>1000000</v>
      </c>
      <c r="EAK1359" s="84">
        <f>SUM(EAK1357)</f>
        <v>0</v>
      </c>
      <c r="EAL1359" s="84">
        <f>EAK1359/EAJ1359</f>
        <v>0</v>
      </c>
      <c r="EAM1359" s="84">
        <f>SUM(EAM1357)</f>
        <v>1000000</v>
      </c>
      <c r="EAN1359" s="84">
        <v>0</v>
      </c>
      <c r="EAO1359" s="84">
        <v>0</v>
      </c>
      <c r="EAQ1359" s="84">
        <f>EAN1359-EAO1359</f>
        <v>0</v>
      </c>
      <c r="EAR1359" s="84">
        <f t="shared" si="367"/>
        <v>1000000</v>
      </c>
      <c r="EAX1359" s="84" t="s">
        <v>235</v>
      </c>
      <c r="EAY1359" s="84" t="s">
        <v>236</v>
      </c>
      <c r="EAZ1359" s="84">
        <f>SUM(EAZ1357)</f>
        <v>1000000</v>
      </c>
      <c r="EBA1359" s="84">
        <f>SUM(EBA1357)</f>
        <v>0</v>
      </c>
      <c r="EBB1359" s="84">
        <f>EBA1359/EAZ1359</f>
        <v>0</v>
      </c>
      <c r="EBC1359" s="84">
        <f>SUM(EBC1357)</f>
        <v>1000000</v>
      </c>
      <c r="EBD1359" s="84">
        <v>0</v>
      </c>
      <c r="EBE1359" s="84">
        <v>0</v>
      </c>
      <c r="EBG1359" s="84">
        <f>EBD1359-EBE1359</f>
        <v>0</v>
      </c>
      <c r="EBH1359" s="84">
        <f t="shared" ref="EBH1359:EBX1362" si="368">EBD1359+EAZ1359</f>
        <v>1000000</v>
      </c>
      <c r="EBN1359" s="84" t="s">
        <v>235</v>
      </c>
      <c r="EBO1359" s="84" t="s">
        <v>236</v>
      </c>
      <c r="EBP1359" s="84">
        <f>SUM(EBP1357)</f>
        <v>1000000</v>
      </c>
      <c r="EBQ1359" s="84">
        <f>SUM(EBQ1357)</f>
        <v>0</v>
      </c>
      <c r="EBR1359" s="84">
        <f>EBQ1359/EBP1359</f>
        <v>0</v>
      </c>
      <c r="EBS1359" s="84">
        <f>SUM(EBS1357)</f>
        <v>1000000</v>
      </c>
      <c r="EBT1359" s="84">
        <v>0</v>
      </c>
      <c r="EBU1359" s="84">
        <v>0</v>
      </c>
      <c r="EBW1359" s="84">
        <f>EBT1359-EBU1359</f>
        <v>0</v>
      </c>
      <c r="EBX1359" s="84">
        <f t="shared" si="368"/>
        <v>1000000</v>
      </c>
      <c r="ECD1359" s="84" t="s">
        <v>235</v>
      </c>
      <c r="ECE1359" s="84" t="s">
        <v>236</v>
      </c>
      <c r="ECF1359" s="84">
        <f>SUM(ECF1357)</f>
        <v>1000000</v>
      </c>
      <c r="ECG1359" s="84">
        <f>SUM(ECG1357)</f>
        <v>0</v>
      </c>
      <c r="ECH1359" s="84">
        <f>ECG1359/ECF1359</f>
        <v>0</v>
      </c>
      <c r="ECI1359" s="84">
        <f>SUM(ECI1357)</f>
        <v>1000000</v>
      </c>
      <c r="ECJ1359" s="84">
        <v>0</v>
      </c>
      <c r="ECK1359" s="84">
        <v>0</v>
      </c>
      <c r="ECM1359" s="84">
        <f>ECJ1359-ECK1359</f>
        <v>0</v>
      </c>
      <c r="ECN1359" s="84">
        <f t="shared" ref="ECN1359:EDD1362" si="369">ECJ1359+ECF1359</f>
        <v>1000000</v>
      </c>
      <c r="ECT1359" s="84" t="s">
        <v>235</v>
      </c>
      <c r="ECU1359" s="84" t="s">
        <v>236</v>
      </c>
      <c r="ECV1359" s="84">
        <f>SUM(ECV1357)</f>
        <v>1000000</v>
      </c>
      <c r="ECW1359" s="84">
        <f>SUM(ECW1357)</f>
        <v>0</v>
      </c>
      <c r="ECX1359" s="84">
        <f>ECW1359/ECV1359</f>
        <v>0</v>
      </c>
      <c r="ECY1359" s="84">
        <f>SUM(ECY1357)</f>
        <v>1000000</v>
      </c>
      <c r="ECZ1359" s="84">
        <v>0</v>
      </c>
      <c r="EDA1359" s="84">
        <v>0</v>
      </c>
      <c r="EDC1359" s="84">
        <f>ECZ1359-EDA1359</f>
        <v>0</v>
      </c>
      <c r="EDD1359" s="84">
        <f t="shared" si="369"/>
        <v>1000000</v>
      </c>
      <c r="EDJ1359" s="84" t="s">
        <v>235</v>
      </c>
      <c r="EDK1359" s="84" t="s">
        <v>236</v>
      </c>
      <c r="EDL1359" s="84">
        <f>SUM(EDL1357)</f>
        <v>1000000</v>
      </c>
      <c r="EDM1359" s="84">
        <f>SUM(EDM1357)</f>
        <v>0</v>
      </c>
      <c r="EDN1359" s="84">
        <f>EDM1359/EDL1359</f>
        <v>0</v>
      </c>
      <c r="EDO1359" s="84">
        <f>SUM(EDO1357)</f>
        <v>1000000</v>
      </c>
      <c r="EDP1359" s="84">
        <v>0</v>
      </c>
      <c r="EDQ1359" s="84">
        <v>0</v>
      </c>
      <c r="EDS1359" s="84">
        <f>EDP1359-EDQ1359</f>
        <v>0</v>
      </c>
      <c r="EDT1359" s="84">
        <f t="shared" ref="EDT1359:EEJ1362" si="370">EDP1359+EDL1359</f>
        <v>1000000</v>
      </c>
      <c r="EDZ1359" s="84" t="s">
        <v>235</v>
      </c>
      <c r="EEA1359" s="84" t="s">
        <v>236</v>
      </c>
      <c r="EEB1359" s="84">
        <f>SUM(EEB1357)</f>
        <v>1000000</v>
      </c>
      <c r="EEC1359" s="84">
        <f>SUM(EEC1357)</f>
        <v>0</v>
      </c>
      <c r="EED1359" s="84">
        <f>EEC1359/EEB1359</f>
        <v>0</v>
      </c>
      <c r="EEE1359" s="84">
        <f>SUM(EEE1357)</f>
        <v>1000000</v>
      </c>
      <c r="EEF1359" s="84">
        <v>0</v>
      </c>
      <c r="EEG1359" s="84">
        <v>0</v>
      </c>
      <c r="EEI1359" s="84">
        <f>EEF1359-EEG1359</f>
        <v>0</v>
      </c>
      <c r="EEJ1359" s="84">
        <f t="shared" si="370"/>
        <v>1000000</v>
      </c>
      <c r="EEP1359" s="84" t="s">
        <v>235</v>
      </c>
      <c r="EEQ1359" s="84" t="s">
        <v>236</v>
      </c>
      <c r="EER1359" s="84">
        <f>SUM(EER1357)</f>
        <v>1000000</v>
      </c>
      <c r="EES1359" s="84">
        <f>SUM(EES1357)</f>
        <v>0</v>
      </c>
      <c r="EET1359" s="84">
        <f>EES1359/EER1359</f>
        <v>0</v>
      </c>
      <c r="EEU1359" s="84">
        <f>SUM(EEU1357)</f>
        <v>1000000</v>
      </c>
      <c r="EEV1359" s="84">
        <v>0</v>
      </c>
      <c r="EEW1359" s="84">
        <v>0</v>
      </c>
      <c r="EEY1359" s="84">
        <f>EEV1359-EEW1359</f>
        <v>0</v>
      </c>
      <c r="EEZ1359" s="84">
        <f t="shared" ref="EEZ1359:EFP1362" si="371">EEV1359+EER1359</f>
        <v>1000000</v>
      </c>
      <c r="EFF1359" s="84" t="s">
        <v>235</v>
      </c>
      <c r="EFG1359" s="84" t="s">
        <v>236</v>
      </c>
      <c r="EFH1359" s="84">
        <f>SUM(EFH1357)</f>
        <v>1000000</v>
      </c>
      <c r="EFI1359" s="84">
        <f>SUM(EFI1357)</f>
        <v>0</v>
      </c>
      <c r="EFJ1359" s="84">
        <f>EFI1359/EFH1359</f>
        <v>0</v>
      </c>
      <c r="EFK1359" s="84">
        <f>SUM(EFK1357)</f>
        <v>1000000</v>
      </c>
      <c r="EFL1359" s="84">
        <v>0</v>
      </c>
      <c r="EFM1359" s="84">
        <v>0</v>
      </c>
      <c r="EFO1359" s="84">
        <f>EFL1359-EFM1359</f>
        <v>0</v>
      </c>
      <c r="EFP1359" s="84">
        <f t="shared" si="371"/>
        <v>1000000</v>
      </c>
      <c r="EFV1359" s="84" t="s">
        <v>235</v>
      </c>
      <c r="EFW1359" s="84" t="s">
        <v>236</v>
      </c>
      <c r="EFX1359" s="84">
        <f>SUM(EFX1357)</f>
        <v>1000000</v>
      </c>
      <c r="EFY1359" s="84">
        <f>SUM(EFY1357)</f>
        <v>0</v>
      </c>
      <c r="EFZ1359" s="84">
        <f>EFY1359/EFX1359</f>
        <v>0</v>
      </c>
      <c r="EGA1359" s="84">
        <f>SUM(EGA1357)</f>
        <v>1000000</v>
      </c>
      <c r="EGB1359" s="84">
        <v>0</v>
      </c>
      <c r="EGC1359" s="84">
        <v>0</v>
      </c>
      <c r="EGE1359" s="84">
        <f>EGB1359-EGC1359</f>
        <v>0</v>
      </c>
      <c r="EGF1359" s="84">
        <f t="shared" ref="EGF1359:EGV1362" si="372">EGB1359+EFX1359</f>
        <v>1000000</v>
      </c>
      <c r="EGL1359" s="84" t="s">
        <v>235</v>
      </c>
      <c r="EGM1359" s="84" t="s">
        <v>236</v>
      </c>
      <c r="EGN1359" s="84">
        <f>SUM(EGN1357)</f>
        <v>1000000</v>
      </c>
      <c r="EGO1359" s="84">
        <f>SUM(EGO1357)</f>
        <v>0</v>
      </c>
      <c r="EGP1359" s="84">
        <f>EGO1359/EGN1359</f>
        <v>0</v>
      </c>
      <c r="EGQ1359" s="84">
        <f>SUM(EGQ1357)</f>
        <v>1000000</v>
      </c>
      <c r="EGR1359" s="84">
        <v>0</v>
      </c>
      <c r="EGS1359" s="84">
        <v>0</v>
      </c>
      <c r="EGU1359" s="84">
        <f>EGR1359-EGS1359</f>
        <v>0</v>
      </c>
      <c r="EGV1359" s="84">
        <f t="shared" si="372"/>
        <v>1000000</v>
      </c>
      <c r="EHB1359" s="84" t="s">
        <v>235</v>
      </c>
      <c r="EHC1359" s="84" t="s">
        <v>236</v>
      </c>
      <c r="EHD1359" s="84">
        <f>SUM(EHD1357)</f>
        <v>1000000</v>
      </c>
      <c r="EHE1359" s="84">
        <f>SUM(EHE1357)</f>
        <v>0</v>
      </c>
      <c r="EHF1359" s="84">
        <f>EHE1359/EHD1359</f>
        <v>0</v>
      </c>
      <c r="EHG1359" s="84">
        <f>SUM(EHG1357)</f>
        <v>1000000</v>
      </c>
      <c r="EHH1359" s="84">
        <v>0</v>
      </c>
      <c r="EHI1359" s="84">
        <v>0</v>
      </c>
      <c r="EHK1359" s="84">
        <f>EHH1359-EHI1359</f>
        <v>0</v>
      </c>
      <c r="EHL1359" s="84">
        <f t="shared" ref="EHL1359:EIB1362" si="373">EHH1359+EHD1359</f>
        <v>1000000</v>
      </c>
      <c r="EHR1359" s="84" t="s">
        <v>235</v>
      </c>
      <c r="EHS1359" s="84" t="s">
        <v>236</v>
      </c>
      <c r="EHT1359" s="84">
        <f>SUM(EHT1357)</f>
        <v>1000000</v>
      </c>
      <c r="EHU1359" s="84">
        <f>SUM(EHU1357)</f>
        <v>0</v>
      </c>
      <c r="EHV1359" s="84">
        <f>EHU1359/EHT1359</f>
        <v>0</v>
      </c>
      <c r="EHW1359" s="84">
        <f>SUM(EHW1357)</f>
        <v>1000000</v>
      </c>
      <c r="EHX1359" s="84">
        <v>0</v>
      </c>
      <c r="EHY1359" s="84">
        <v>0</v>
      </c>
      <c r="EIA1359" s="84">
        <f>EHX1359-EHY1359</f>
        <v>0</v>
      </c>
      <c r="EIB1359" s="84">
        <f t="shared" si="373"/>
        <v>1000000</v>
      </c>
      <c r="EIH1359" s="84" t="s">
        <v>235</v>
      </c>
      <c r="EII1359" s="84" t="s">
        <v>236</v>
      </c>
      <c r="EIJ1359" s="84">
        <f>SUM(EIJ1357)</f>
        <v>1000000</v>
      </c>
      <c r="EIK1359" s="84">
        <f>SUM(EIK1357)</f>
        <v>0</v>
      </c>
      <c r="EIL1359" s="84">
        <f>EIK1359/EIJ1359</f>
        <v>0</v>
      </c>
      <c r="EIM1359" s="84">
        <f>SUM(EIM1357)</f>
        <v>1000000</v>
      </c>
      <c r="EIN1359" s="84">
        <v>0</v>
      </c>
      <c r="EIO1359" s="84">
        <v>0</v>
      </c>
      <c r="EIQ1359" s="84">
        <f>EIN1359-EIO1359</f>
        <v>0</v>
      </c>
      <c r="EIR1359" s="84">
        <f t="shared" ref="EIR1359:EJH1362" si="374">EIN1359+EIJ1359</f>
        <v>1000000</v>
      </c>
      <c r="EIX1359" s="84" t="s">
        <v>235</v>
      </c>
      <c r="EIY1359" s="84" t="s">
        <v>236</v>
      </c>
      <c r="EIZ1359" s="84">
        <f>SUM(EIZ1357)</f>
        <v>1000000</v>
      </c>
      <c r="EJA1359" s="84">
        <f>SUM(EJA1357)</f>
        <v>0</v>
      </c>
      <c r="EJB1359" s="84">
        <f>EJA1359/EIZ1359</f>
        <v>0</v>
      </c>
      <c r="EJC1359" s="84">
        <f>SUM(EJC1357)</f>
        <v>1000000</v>
      </c>
      <c r="EJD1359" s="84">
        <v>0</v>
      </c>
      <c r="EJE1359" s="84">
        <v>0</v>
      </c>
      <c r="EJG1359" s="84">
        <f>EJD1359-EJE1359</f>
        <v>0</v>
      </c>
      <c r="EJH1359" s="84">
        <f t="shared" si="374"/>
        <v>1000000</v>
      </c>
      <c r="EJN1359" s="84" t="s">
        <v>235</v>
      </c>
      <c r="EJO1359" s="84" t="s">
        <v>236</v>
      </c>
      <c r="EJP1359" s="84">
        <f>SUM(EJP1357)</f>
        <v>1000000</v>
      </c>
      <c r="EJQ1359" s="84">
        <f>SUM(EJQ1357)</f>
        <v>0</v>
      </c>
      <c r="EJR1359" s="84">
        <f>EJQ1359/EJP1359</f>
        <v>0</v>
      </c>
      <c r="EJS1359" s="84">
        <f>SUM(EJS1357)</f>
        <v>1000000</v>
      </c>
      <c r="EJT1359" s="84">
        <v>0</v>
      </c>
      <c r="EJU1359" s="84">
        <v>0</v>
      </c>
      <c r="EJW1359" s="84">
        <f>EJT1359-EJU1359</f>
        <v>0</v>
      </c>
      <c r="EJX1359" s="84">
        <f t="shared" ref="EJX1359:EKN1362" si="375">EJT1359+EJP1359</f>
        <v>1000000</v>
      </c>
      <c r="EKD1359" s="84" t="s">
        <v>235</v>
      </c>
      <c r="EKE1359" s="84" t="s">
        <v>236</v>
      </c>
      <c r="EKF1359" s="84">
        <f>SUM(EKF1357)</f>
        <v>1000000</v>
      </c>
      <c r="EKG1359" s="84">
        <f>SUM(EKG1357)</f>
        <v>0</v>
      </c>
      <c r="EKH1359" s="84">
        <f>EKG1359/EKF1359</f>
        <v>0</v>
      </c>
      <c r="EKI1359" s="84">
        <f>SUM(EKI1357)</f>
        <v>1000000</v>
      </c>
      <c r="EKJ1359" s="84">
        <v>0</v>
      </c>
      <c r="EKK1359" s="84">
        <v>0</v>
      </c>
      <c r="EKM1359" s="84">
        <f>EKJ1359-EKK1359</f>
        <v>0</v>
      </c>
      <c r="EKN1359" s="84">
        <f t="shared" si="375"/>
        <v>1000000</v>
      </c>
      <c r="EKT1359" s="84" t="s">
        <v>235</v>
      </c>
      <c r="EKU1359" s="84" t="s">
        <v>236</v>
      </c>
      <c r="EKV1359" s="84">
        <f>SUM(EKV1357)</f>
        <v>1000000</v>
      </c>
      <c r="EKW1359" s="84">
        <f>SUM(EKW1357)</f>
        <v>0</v>
      </c>
      <c r="EKX1359" s="84">
        <f>EKW1359/EKV1359</f>
        <v>0</v>
      </c>
      <c r="EKY1359" s="84">
        <f>SUM(EKY1357)</f>
        <v>1000000</v>
      </c>
      <c r="EKZ1359" s="84">
        <v>0</v>
      </c>
      <c r="ELA1359" s="84">
        <v>0</v>
      </c>
      <c r="ELC1359" s="84">
        <f>EKZ1359-ELA1359</f>
        <v>0</v>
      </c>
      <c r="ELD1359" s="84">
        <f t="shared" ref="ELD1359:ELT1362" si="376">EKZ1359+EKV1359</f>
        <v>1000000</v>
      </c>
      <c r="ELJ1359" s="84" t="s">
        <v>235</v>
      </c>
      <c r="ELK1359" s="84" t="s">
        <v>236</v>
      </c>
      <c r="ELL1359" s="84">
        <f>SUM(ELL1357)</f>
        <v>1000000</v>
      </c>
      <c r="ELM1359" s="84">
        <f>SUM(ELM1357)</f>
        <v>0</v>
      </c>
      <c r="ELN1359" s="84">
        <f>ELM1359/ELL1359</f>
        <v>0</v>
      </c>
      <c r="ELO1359" s="84">
        <f>SUM(ELO1357)</f>
        <v>1000000</v>
      </c>
      <c r="ELP1359" s="84">
        <v>0</v>
      </c>
      <c r="ELQ1359" s="84">
        <v>0</v>
      </c>
      <c r="ELS1359" s="84">
        <f>ELP1359-ELQ1359</f>
        <v>0</v>
      </c>
      <c r="ELT1359" s="84">
        <f t="shared" si="376"/>
        <v>1000000</v>
      </c>
      <c r="ELZ1359" s="84" t="s">
        <v>235</v>
      </c>
      <c r="EMA1359" s="84" t="s">
        <v>236</v>
      </c>
      <c r="EMB1359" s="84">
        <f>SUM(EMB1357)</f>
        <v>1000000</v>
      </c>
      <c r="EMC1359" s="84">
        <f>SUM(EMC1357)</f>
        <v>0</v>
      </c>
      <c r="EMD1359" s="84">
        <f>EMC1359/EMB1359</f>
        <v>0</v>
      </c>
      <c r="EME1359" s="84">
        <f>SUM(EME1357)</f>
        <v>1000000</v>
      </c>
      <c r="EMF1359" s="84">
        <v>0</v>
      </c>
      <c r="EMG1359" s="84">
        <v>0</v>
      </c>
      <c r="EMI1359" s="84">
        <f>EMF1359-EMG1359</f>
        <v>0</v>
      </c>
      <c r="EMJ1359" s="84">
        <f t="shared" ref="EMJ1359:EMZ1362" si="377">EMF1359+EMB1359</f>
        <v>1000000</v>
      </c>
      <c r="EMP1359" s="84" t="s">
        <v>235</v>
      </c>
      <c r="EMQ1359" s="84" t="s">
        <v>236</v>
      </c>
      <c r="EMR1359" s="84">
        <f>SUM(EMR1357)</f>
        <v>1000000</v>
      </c>
      <c r="EMS1359" s="84">
        <f>SUM(EMS1357)</f>
        <v>0</v>
      </c>
      <c r="EMT1359" s="84">
        <f>EMS1359/EMR1359</f>
        <v>0</v>
      </c>
      <c r="EMU1359" s="84">
        <f>SUM(EMU1357)</f>
        <v>1000000</v>
      </c>
      <c r="EMV1359" s="84">
        <v>0</v>
      </c>
      <c r="EMW1359" s="84">
        <v>0</v>
      </c>
      <c r="EMY1359" s="84">
        <f>EMV1359-EMW1359</f>
        <v>0</v>
      </c>
      <c r="EMZ1359" s="84">
        <f t="shared" si="377"/>
        <v>1000000</v>
      </c>
      <c r="ENF1359" s="84" t="s">
        <v>235</v>
      </c>
      <c r="ENG1359" s="84" t="s">
        <v>236</v>
      </c>
      <c r="ENH1359" s="84">
        <f>SUM(ENH1357)</f>
        <v>1000000</v>
      </c>
      <c r="ENI1359" s="84">
        <f>SUM(ENI1357)</f>
        <v>0</v>
      </c>
      <c r="ENJ1359" s="84">
        <f>ENI1359/ENH1359</f>
        <v>0</v>
      </c>
      <c r="ENK1359" s="84">
        <f>SUM(ENK1357)</f>
        <v>1000000</v>
      </c>
      <c r="ENL1359" s="84">
        <v>0</v>
      </c>
      <c r="ENM1359" s="84">
        <v>0</v>
      </c>
      <c r="ENO1359" s="84">
        <f>ENL1359-ENM1359</f>
        <v>0</v>
      </c>
      <c r="ENP1359" s="84">
        <f t="shared" ref="ENP1359:EOF1362" si="378">ENL1359+ENH1359</f>
        <v>1000000</v>
      </c>
      <c r="ENV1359" s="84" t="s">
        <v>235</v>
      </c>
      <c r="ENW1359" s="84" t="s">
        <v>236</v>
      </c>
      <c r="ENX1359" s="84">
        <f>SUM(ENX1357)</f>
        <v>1000000</v>
      </c>
      <c r="ENY1359" s="84">
        <f>SUM(ENY1357)</f>
        <v>0</v>
      </c>
      <c r="ENZ1359" s="84">
        <f>ENY1359/ENX1359</f>
        <v>0</v>
      </c>
      <c r="EOA1359" s="84">
        <f>SUM(EOA1357)</f>
        <v>1000000</v>
      </c>
      <c r="EOB1359" s="84">
        <v>0</v>
      </c>
      <c r="EOC1359" s="84">
        <v>0</v>
      </c>
      <c r="EOE1359" s="84">
        <f>EOB1359-EOC1359</f>
        <v>0</v>
      </c>
      <c r="EOF1359" s="84">
        <f t="shared" si="378"/>
        <v>1000000</v>
      </c>
      <c r="EOL1359" s="84" t="s">
        <v>235</v>
      </c>
      <c r="EOM1359" s="84" t="s">
        <v>236</v>
      </c>
      <c r="EON1359" s="84">
        <f>SUM(EON1357)</f>
        <v>1000000</v>
      </c>
      <c r="EOO1359" s="84">
        <f>SUM(EOO1357)</f>
        <v>0</v>
      </c>
      <c r="EOP1359" s="84">
        <f>EOO1359/EON1359</f>
        <v>0</v>
      </c>
      <c r="EOQ1359" s="84">
        <f>SUM(EOQ1357)</f>
        <v>1000000</v>
      </c>
      <c r="EOR1359" s="84">
        <v>0</v>
      </c>
      <c r="EOS1359" s="84">
        <v>0</v>
      </c>
      <c r="EOU1359" s="84">
        <f>EOR1359-EOS1359</f>
        <v>0</v>
      </c>
      <c r="EOV1359" s="84">
        <f t="shared" ref="EOV1359:EPL1362" si="379">EOR1359+EON1359</f>
        <v>1000000</v>
      </c>
      <c r="EPB1359" s="84" t="s">
        <v>235</v>
      </c>
      <c r="EPC1359" s="84" t="s">
        <v>236</v>
      </c>
      <c r="EPD1359" s="84">
        <f>SUM(EPD1357)</f>
        <v>1000000</v>
      </c>
      <c r="EPE1359" s="84">
        <f>SUM(EPE1357)</f>
        <v>0</v>
      </c>
      <c r="EPF1359" s="84">
        <f>EPE1359/EPD1359</f>
        <v>0</v>
      </c>
      <c r="EPG1359" s="84">
        <f>SUM(EPG1357)</f>
        <v>1000000</v>
      </c>
      <c r="EPH1359" s="84">
        <v>0</v>
      </c>
      <c r="EPI1359" s="84">
        <v>0</v>
      </c>
      <c r="EPK1359" s="84">
        <f>EPH1359-EPI1359</f>
        <v>0</v>
      </c>
      <c r="EPL1359" s="84">
        <f t="shared" si="379"/>
        <v>1000000</v>
      </c>
      <c r="EPR1359" s="84" t="s">
        <v>235</v>
      </c>
      <c r="EPS1359" s="84" t="s">
        <v>236</v>
      </c>
      <c r="EPT1359" s="84">
        <f>SUM(EPT1357)</f>
        <v>1000000</v>
      </c>
      <c r="EPU1359" s="84">
        <f>SUM(EPU1357)</f>
        <v>0</v>
      </c>
      <c r="EPV1359" s="84">
        <f>EPU1359/EPT1359</f>
        <v>0</v>
      </c>
      <c r="EPW1359" s="84">
        <f>SUM(EPW1357)</f>
        <v>1000000</v>
      </c>
      <c r="EPX1359" s="84">
        <v>0</v>
      </c>
      <c r="EPY1359" s="84">
        <v>0</v>
      </c>
      <c r="EQA1359" s="84">
        <f>EPX1359-EPY1359</f>
        <v>0</v>
      </c>
      <c r="EQB1359" s="84">
        <f t="shared" ref="EQB1359:EQR1362" si="380">EPX1359+EPT1359</f>
        <v>1000000</v>
      </c>
      <c r="EQH1359" s="84" t="s">
        <v>235</v>
      </c>
      <c r="EQI1359" s="84" t="s">
        <v>236</v>
      </c>
      <c r="EQJ1359" s="84">
        <f>SUM(EQJ1357)</f>
        <v>1000000</v>
      </c>
      <c r="EQK1359" s="84">
        <f>SUM(EQK1357)</f>
        <v>0</v>
      </c>
      <c r="EQL1359" s="84">
        <f>EQK1359/EQJ1359</f>
        <v>0</v>
      </c>
      <c r="EQM1359" s="84">
        <f>SUM(EQM1357)</f>
        <v>1000000</v>
      </c>
      <c r="EQN1359" s="84">
        <v>0</v>
      </c>
      <c r="EQO1359" s="84">
        <v>0</v>
      </c>
      <c r="EQQ1359" s="84">
        <f>EQN1359-EQO1359</f>
        <v>0</v>
      </c>
      <c r="EQR1359" s="84">
        <f t="shared" si="380"/>
        <v>1000000</v>
      </c>
      <c r="EQX1359" s="84" t="s">
        <v>235</v>
      </c>
      <c r="EQY1359" s="84" t="s">
        <v>236</v>
      </c>
      <c r="EQZ1359" s="84">
        <f>SUM(EQZ1357)</f>
        <v>1000000</v>
      </c>
      <c r="ERA1359" s="84">
        <f>SUM(ERA1357)</f>
        <v>0</v>
      </c>
      <c r="ERB1359" s="84">
        <f>ERA1359/EQZ1359</f>
        <v>0</v>
      </c>
      <c r="ERC1359" s="84">
        <f>SUM(ERC1357)</f>
        <v>1000000</v>
      </c>
      <c r="ERD1359" s="84">
        <v>0</v>
      </c>
      <c r="ERE1359" s="84">
        <v>0</v>
      </c>
      <c r="ERG1359" s="84">
        <f>ERD1359-ERE1359</f>
        <v>0</v>
      </c>
      <c r="ERH1359" s="84">
        <f t="shared" ref="ERH1359:ERX1362" si="381">ERD1359+EQZ1359</f>
        <v>1000000</v>
      </c>
      <c r="ERN1359" s="84" t="s">
        <v>235</v>
      </c>
      <c r="ERO1359" s="84" t="s">
        <v>236</v>
      </c>
      <c r="ERP1359" s="84">
        <f>SUM(ERP1357)</f>
        <v>1000000</v>
      </c>
      <c r="ERQ1359" s="84">
        <f>SUM(ERQ1357)</f>
        <v>0</v>
      </c>
      <c r="ERR1359" s="84">
        <f>ERQ1359/ERP1359</f>
        <v>0</v>
      </c>
      <c r="ERS1359" s="84">
        <f>SUM(ERS1357)</f>
        <v>1000000</v>
      </c>
      <c r="ERT1359" s="84">
        <v>0</v>
      </c>
      <c r="ERU1359" s="84">
        <v>0</v>
      </c>
      <c r="ERW1359" s="84">
        <f>ERT1359-ERU1359</f>
        <v>0</v>
      </c>
      <c r="ERX1359" s="84">
        <f t="shared" si="381"/>
        <v>1000000</v>
      </c>
      <c r="ESD1359" s="84" t="s">
        <v>235</v>
      </c>
      <c r="ESE1359" s="84" t="s">
        <v>236</v>
      </c>
      <c r="ESF1359" s="84">
        <f>SUM(ESF1357)</f>
        <v>1000000</v>
      </c>
      <c r="ESG1359" s="84">
        <f>SUM(ESG1357)</f>
        <v>0</v>
      </c>
      <c r="ESH1359" s="84">
        <f>ESG1359/ESF1359</f>
        <v>0</v>
      </c>
      <c r="ESI1359" s="84">
        <f>SUM(ESI1357)</f>
        <v>1000000</v>
      </c>
      <c r="ESJ1359" s="84">
        <v>0</v>
      </c>
      <c r="ESK1359" s="84">
        <v>0</v>
      </c>
      <c r="ESM1359" s="84">
        <f>ESJ1359-ESK1359</f>
        <v>0</v>
      </c>
      <c r="ESN1359" s="84">
        <f t="shared" ref="ESN1359:ETD1362" si="382">ESJ1359+ESF1359</f>
        <v>1000000</v>
      </c>
      <c r="EST1359" s="84" t="s">
        <v>235</v>
      </c>
      <c r="ESU1359" s="84" t="s">
        <v>236</v>
      </c>
      <c r="ESV1359" s="84">
        <f>SUM(ESV1357)</f>
        <v>1000000</v>
      </c>
      <c r="ESW1359" s="84">
        <f>SUM(ESW1357)</f>
        <v>0</v>
      </c>
      <c r="ESX1359" s="84">
        <f>ESW1359/ESV1359</f>
        <v>0</v>
      </c>
      <c r="ESY1359" s="84">
        <f>SUM(ESY1357)</f>
        <v>1000000</v>
      </c>
      <c r="ESZ1359" s="84">
        <v>0</v>
      </c>
      <c r="ETA1359" s="84">
        <v>0</v>
      </c>
      <c r="ETC1359" s="84">
        <f>ESZ1359-ETA1359</f>
        <v>0</v>
      </c>
      <c r="ETD1359" s="84">
        <f t="shared" si="382"/>
        <v>1000000</v>
      </c>
      <c r="ETJ1359" s="84" t="s">
        <v>235</v>
      </c>
      <c r="ETK1359" s="84" t="s">
        <v>236</v>
      </c>
      <c r="ETL1359" s="84">
        <f>SUM(ETL1357)</f>
        <v>1000000</v>
      </c>
      <c r="ETM1359" s="84">
        <f>SUM(ETM1357)</f>
        <v>0</v>
      </c>
      <c r="ETN1359" s="84">
        <f>ETM1359/ETL1359</f>
        <v>0</v>
      </c>
      <c r="ETO1359" s="84">
        <f>SUM(ETO1357)</f>
        <v>1000000</v>
      </c>
      <c r="ETP1359" s="84">
        <v>0</v>
      </c>
      <c r="ETQ1359" s="84">
        <v>0</v>
      </c>
      <c r="ETS1359" s="84">
        <f>ETP1359-ETQ1359</f>
        <v>0</v>
      </c>
      <c r="ETT1359" s="84">
        <f t="shared" ref="ETT1359:EUJ1362" si="383">ETP1359+ETL1359</f>
        <v>1000000</v>
      </c>
      <c r="ETZ1359" s="84" t="s">
        <v>235</v>
      </c>
      <c r="EUA1359" s="84" t="s">
        <v>236</v>
      </c>
      <c r="EUB1359" s="84">
        <f>SUM(EUB1357)</f>
        <v>1000000</v>
      </c>
      <c r="EUC1359" s="84">
        <f>SUM(EUC1357)</f>
        <v>0</v>
      </c>
      <c r="EUD1359" s="84">
        <f>EUC1359/EUB1359</f>
        <v>0</v>
      </c>
      <c r="EUE1359" s="84">
        <f>SUM(EUE1357)</f>
        <v>1000000</v>
      </c>
      <c r="EUF1359" s="84">
        <v>0</v>
      </c>
      <c r="EUG1359" s="84">
        <v>0</v>
      </c>
      <c r="EUI1359" s="84">
        <f>EUF1359-EUG1359</f>
        <v>0</v>
      </c>
      <c r="EUJ1359" s="84">
        <f t="shared" si="383"/>
        <v>1000000</v>
      </c>
      <c r="EUP1359" s="84" t="s">
        <v>235</v>
      </c>
      <c r="EUQ1359" s="84" t="s">
        <v>236</v>
      </c>
      <c r="EUR1359" s="84">
        <f>SUM(EUR1357)</f>
        <v>1000000</v>
      </c>
      <c r="EUS1359" s="84">
        <f>SUM(EUS1357)</f>
        <v>0</v>
      </c>
      <c r="EUT1359" s="84">
        <f>EUS1359/EUR1359</f>
        <v>0</v>
      </c>
      <c r="EUU1359" s="84">
        <f>SUM(EUU1357)</f>
        <v>1000000</v>
      </c>
      <c r="EUV1359" s="84">
        <v>0</v>
      </c>
      <c r="EUW1359" s="84">
        <v>0</v>
      </c>
      <c r="EUY1359" s="84">
        <f>EUV1359-EUW1359</f>
        <v>0</v>
      </c>
      <c r="EUZ1359" s="84">
        <f t="shared" ref="EUZ1359:EVP1362" si="384">EUV1359+EUR1359</f>
        <v>1000000</v>
      </c>
      <c r="EVF1359" s="84" t="s">
        <v>235</v>
      </c>
      <c r="EVG1359" s="84" t="s">
        <v>236</v>
      </c>
      <c r="EVH1359" s="84">
        <f>SUM(EVH1357)</f>
        <v>1000000</v>
      </c>
      <c r="EVI1359" s="84">
        <f>SUM(EVI1357)</f>
        <v>0</v>
      </c>
      <c r="EVJ1359" s="84">
        <f>EVI1359/EVH1359</f>
        <v>0</v>
      </c>
      <c r="EVK1359" s="84">
        <f>SUM(EVK1357)</f>
        <v>1000000</v>
      </c>
      <c r="EVL1359" s="84">
        <v>0</v>
      </c>
      <c r="EVM1359" s="84">
        <v>0</v>
      </c>
      <c r="EVO1359" s="84">
        <f>EVL1359-EVM1359</f>
        <v>0</v>
      </c>
      <c r="EVP1359" s="84">
        <f t="shared" si="384"/>
        <v>1000000</v>
      </c>
      <c r="EVV1359" s="84" t="s">
        <v>235</v>
      </c>
      <c r="EVW1359" s="84" t="s">
        <v>236</v>
      </c>
      <c r="EVX1359" s="84">
        <f>SUM(EVX1357)</f>
        <v>1000000</v>
      </c>
      <c r="EVY1359" s="84">
        <f>SUM(EVY1357)</f>
        <v>0</v>
      </c>
      <c r="EVZ1359" s="84">
        <f>EVY1359/EVX1359</f>
        <v>0</v>
      </c>
      <c r="EWA1359" s="84">
        <f>SUM(EWA1357)</f>
        <v>1000000</v>
      </c>
      <c r="EWB1359" s="84">
        <v>0</v>
      </c>
      <c r="EWC1359" s="84">
        <v>0</v>
      </c>
      <c r="EWE1359" s="84">
        <f>EWB1359-EWC1359</f>
        <v>0</v>
      </c>
      <c r="EWF1359" s="84">
        <f t="shared" ref="EWF1359:EWV1362" si="385">EWB1359+EVX1359</f>
        <v>1000000</v>
      </c>
      <c r="EWL1359" s="84" t="s">
        <v>235</v>
      </c>
      <c r="EWM1359" s="84" t="s">
        <v>236</v>
      </c>
      <c r="EWN1359" s="84">
        <f>SUM(EWN1357)</f>
        <v>1000000</v>
      </c>
      <c r="EWO1359" s="84">
        <f>SUM(EWO1357)</f>
        <v>0</v>
      </c>
      <c r="EWP1359" s="84">
        <f>EWO1359/EWN1359</f>
        <v>0</v>
      </c>
      <c r="EWQ1359" s="84">
        <f>SUM(EWQ1357)</f>
        <v>1000000</v>
      </c>
      <c r="EWR1359" s="84">
        <v>0</v>
      </c>
      <c r="EWS1359" s="84">
        <v>0</v>
      </c>
      <c r="EWU1359" s="84">
        <f>EWR1359-EWS1359</f>
        <v>0</v>
      </c>
      <c r="EWV1359" s="84">
        <f t="shared" si="385"/>
        <v>1000000</v>
      </c>
      <c r="EXB1359" s="84" t="s">
        <v>235</v>
      </c>
      <c r="EXC1359" s="84" t="s">
        <v>236</v>
      </c>
      <c r="EXD1359" s="84">
        <f>SUM(EXD1357)</f>
        <v>1000000</v>
      </c>
      <c r="EXE1359" s="84">
        <f>SUM(EXE1357)</f>
        <v>0</v>
      </c>
      <c r="EXF1359" s="84">
        <f>EXE1359/EXD1359</f>
        <v>0</v>
      </c>
      <c r="EXG1359" s="84">
        <f>SUM(EXG1357)</f>
        <v>1000000</v>
      </c>
      <c r="EXH1359" s="84">
        <v>0</v>
      </c>
      <c r="EXI1359" s="84">
        <v>0</v>
      </c>
      <c r="EXK1359" s="84">
        <f>EXH1359-EXI1359</f>
        <v>0</v>
      </c>
      <c r="EXL1359" s="84">
        <f t="shared" ref="EXL1359:EYB1362" si="386">EXH1359+EXD1359</f>
        <v>1000000</v>
      </c>
      <c r="EXR1359" s="84" t="s">
        <v>235</v>
      </c>
      <c r="EXS1359" s="84" t="s">
        <v>236</v>
      </c>
      <c r="EXT1359" s="84">
        <f>SUM(EXT1357)</f>
        <v>1000000</v>
      </c>
      <c r="EXU1359" s="84">
        <f>SUM(EXU1357)</f>
        <v>0</v>
      </c>
      <c r="EXV1359" s="84">
        <f>EXU1359/EXT1359</f>
        <v>0</v>
      </c>
      <c r="EXW1359" s="84">
        <f>SUM(EXW1357)</f>
        <v>1000000</v>
      </c>
      <c r="EXX1359" s="84">
        <v>0</v>
      </c>
      <c r="EXY1359" s="84">
        <v>0</v>
      </c>
      <c r="EYA1359" s="84">
        <f>EXX1359-EXY1359</f>
        <v>0</v>
      </c>
      <c r="EYB1359" s="84">
        <f t="shared" si="386"/>
        <v>1000000</v>
      </c>
      <c r="EYH1359" s="84" t="s">
        <v>235</v>
      </c>
      <c r="EYI1359" s="84" t="s">
        <v>236</v>
      </c>
      <c r="EYJ1359" s="84">
        <f>SUM(EYJ1357)</f>
        <v>1000000</v>
      </c>
      <c r="EYK1359" s="84">
        <f>SUM(EYK1357)</f>
        <v>0</v>
      </c>
      <c r="EYL1359" s="84">
        <f>EYK1359/EYJ1359</f>
        <v>0</v>
      </c>
      <c r="EYM1359" s="84">
        <f>SUM(EYM1357)</f>
        <v>1000000</v>
      </c>
      <c r="EYN1359" s="84">
        <v>0</v>
      </c>
      <c r="EYO1359" s="84">
        <v>0</v>
      </c>
      <c r="EYQ1359" s="84">
        <f>EYN1359-EYO1359</f>
        <v>0</v>
      </c>
      <c r="EYR1359" s="84">
        <f t="shared" ref="EYR1359:EZH1362" si="387">EYN1359+EYJ1359</f>
        <v>1000000</v>
      </c>
      <c r="EYX1359" s="84" t="s">
        <v>235</v>
      </c>
      <c r="EYY1359" s="84" t="s">
        <v>236</v>
      </c>
      <c r="EYZ1359" s="84">
        <f>SUM(EYZ1357)</f>
        <v>1000000</v>
      </c>
      <c r="EZA1359" s="84">
        <f>SUM(EZA1357)</f>
        <v>0</v>
      </c>
      <c r="EZB1359" s="84">
        <f>EZA1359/EYZ1359</f>
        <v>0</v>
      </c>
      <c r="EZC1359" s="84">
        <f>SUM(EZC1357)</f>
        <v>1000000</v>
      </c>
      <c r="EZD1359" s="84">
        <v>0</v>
      </c>
      <c r="EZE1359" s="84">
        <v>0</v>
      </c>
      <c r="EZG1359" s="84">
        <f>EZD1359-EZE1359</f>
        <v>0</v>
      </c>
      <c r="EZH1359" s="84">
        <f t="shared" si="387"/>
        <v>1000000</v>
      </c>
      <c r="EZN1359" s="84" t="s">
        <v>235</v>
      </c>
      <c r="EZO1359" s="84" t="s">
        <v>236</v>
      </c>
      <c r="EZP1359" s="84">
        <f>SUM(EZP1357)</f>
        <v>1000000</v>
      </c>
      <c r="EZQ1359" s="84">
        <f>SUM(EZQ1357)</f>
        <v>0</v>
      </c>
      <c r="EZR1359" s="84">
        <f>EZQ1359/EZP1359</f>
        <v>0</v>
      </c>
      <c r="EZS1359" s="84">
        <f>SUM(EZS1357)</f>
        <v>1000000</v>
      </c>
      <c r="EZT1359" s="84">
        <v>0</v>
      </c>
      <c r="EZU1359" s="84">
        <v>0</v>
      </c>
      <c r="EZW1359" s="84">
        <f>EZT1359-EZU1359</f>
        <v>0</v>
      </c>
      <c r="EZX1359" s="84">
        <f t="shared" ref="EZX1359:FAN1362" si="388">EZT1359+EZP1359</f>
        <v>1000000</v>
      </c>
      <c r="FAD1359" s="84" t="s">
        <v>235</v>
      </c>
      <c r="FAE1359" s="84" t="s">
        <v>236</v>
      </c>
      <c r="FAF1359" s="84">
        <f>SUM(FAF1357)</f>
        <v>1000000</v>
      </c>
      <c r="FAG1359" s="84">
        <f>SUM(FAG1357)</f>
        <v>0</v>
      </c>
      <c r="FAH1359" s="84">
        <f>FAG1359/FAF1359</f>
        <v>0</v>
      </c>
      <c r="FAI1359" s="84">
        <f>SUM(FAI1357)</f>
        <v>1000000</v>
      </c>
      <c r="FAJ1359" s="84">
        <v>0</v>
      </c>
      <c r="FAK1359" s="84">
        <v>0</v>
      </c>
      <c r="FAM1359" s="84">
        <f>FAJ1359-FAK1359</f>
        <v>0</v>
      </c>
      <c r="FAN1359" s="84">
        <f t="shared" si="388"/>
        <v>1000000</v>
      </c>
      <c r="FAT1359" s="84" t="s">
        <v>235</v>
      </c>
      <c r="FAU1359" s="84" t="s">
        <v>236</v>
      </c>
      <c r="FAV1359" s="84">
        <f>SUM(FAV1357)</f>
        <v>1000000</v>
      </c>
      <c r="FAW1359" s="84">
        <f>SUM(FAW1357)</f>
        <v>0</v>
      </c>
      <c r="FAX1359" s="84">
        <f>FAW1359/FAV1359</f>
        <v>0</v>
      </c>
      <c r="FAY1359" s="84">
        <f>SUM(FAY1357)</f>
        <v>1000000</v>
      </c>
      <c r="FAZ1359" s="84">
        <v>0</v>
      </c>
      <c r="FBA1359" s="84">
        <v>0</v>
      </c>
      <c r="FBC1359" s="84">
        <f>FAZ1359-FBA1359</f>
        <v>0</v>
      </c>
      <c r="FBD1359" s="84">
        <f t="shared" ref="FBD1359:FBT1362" si="389">FAZ1359+FAV1359</f>
        <v>1000000</v>
      </c>
      <c r="FBJ1359" s="84" t="s">
        <v>235</v>
      </c>
      <c r="FBK1359" s="84" t="s">
        <v>236</v>
      </c>
      <c r="FBL1359" s="84">
        <f>SUM(FBL1357)</f>
        <v>1000000</v>
      </c>
      <c r="FBM1359" s="84">
        <f>SUM(FBM1357)</f>
        <v>0</v>
      </c>
      <c r="FBN1359" s="84">
        <f>FBM1359/FBL1359</f>
        <v>0</v>
      </c>
      <c r="FBO1359" s="84">
        <f>SUM(FBO1357)</f>
        <v>1000000</v>
      </c>
      <c r="FBP1359" s="84">
        <v>0</v>
      </c>
      <c r="FBQ1359" s="84">
        <v>0</v>
      </c>
      <c r="FBS1359" s="84">
        <f>FBP1359-FBQ1359</f>
        <v>0</v>
      </c>
      <c r="FBT1359" s="84">
        <f t="shared" si="389"/>
        <v>1000000</v>
      </c>
      <c r="FBZ1359" s="84" t="s">
        <v>235</v>
      </c>
      <c r="FCA1359" s="84" t="s">
        <v>236</v>
      </c>
      <c r="FCB1359" s="84">
        <f>SUM(FCB1357)</f>
        <v>1000000</v>
      </c>
      <c r="FCC1359" s="84">
        <f>SUM(FCC1357)</f>
        <v>0</v>
      </c>
      <c r="FCD1359" s="84">
        <f>FCC1359/FCB1359</f>
        <v>0</v>
      </c>
      <c r="FCE1359" s="84">
        <f>SUM(FCE1357)</f>
        <v>1000000</v>
      </c>
      <c r="FCF1359" s="84">
        <v>0</v>
      </c>
      <c r="FCG1359" s="84">
        <v>0</v>
      </c>
      <c r="FCI1359" s="84">
        <f>FCF1359-FCG1359</f>
        <v>0</v>
      </c>
      <c r="FCJ1359" s="84">
        <f t="shared" ref="FCJ1359:FCZ1362" si="390">FCF1359+FCB1359</f>
        <v>1000000</v>
      </c>
      <c r="FCP1359" s="84" t="s">
        <v>235</v>
      </c>
      <c r="FCQ1359" s="84" t="s">
        <v>236</v>
      </c>
      <c r="FCR1359" s="84">
        <f>SUM(FCR1357)</f>
        <v>1000000</v>
      </c>
      <c r="FCS1359" s="84">
        <f>SUM(FCS1357)</f>
        <v>0</v>
      </c>
      <c r="FCT1359" s="84">
        <f>FCS1359/FCR1359</f>
        <v>0</v>
      </c>
      <c r="FCU1359" s="84">
        <f>SUM(FCU1357)</f>
        <v>1000000</v>
      </c>
      <c r="FCV1359" s="84">
        <v>0</v>
      </c>
      <c r="FCW1359" s="84">
        <v>0</v>
      </c>
      <c r="FCY1359" s="84">
        <f>FCV1359-FCW1359</f>
        <v>0</v>
      </c>
      <c r="FCZ1359" s="84">
        <f t="shared" si="390"/>
        <v>1000000</v>
      </c>
      <c r="FDF1359" s="84" t="s">
        <v>235</v>
      </c>
      <c r="FDG1359" s="84" t="s">
        <v>236</v>
      </c>
      <c r="FDH1359" s="84">
        <f>SUM(FDH1357)</f>
        <v>1000000</v>
      </c>
      <c r="FDI1359" s="84">
        <f>SUM(FDI1357)</f>
        <v>0</v>
      </c>
      <c r="FDJ1359" s="84">
        <f>FDI1359/FDH1359</f>
        <v>0</v>
      </c>
      <c r="FDK1359" s="84">
        <f>SUM(FDK1357)</f>
        <v>1000000</v>
      </c>
      <c r="FDL1359" s="84">
        <v>0</v>
      </c>
      <c r="FDM1359" s="84">
        <v>0</v>
      </c>
      <c r="FDO1359" s="84">
        <f>FDL1359-FDM1359</f>
        <v>0</v>
      </c>
      <c r="FDP1359" s="84">
        <f t="shared" ref="FDP1359:FEF1362" si="391">FDL1359+FDH1359</f>
        <v>1000000</v>
      </c>
      <c r="FDV1359" s="84" t="s">
        <v>235</v>
      </c>
      <c r="FDW1359" s="84" t="s">
        <v>236</v>
      </c>
      <c r="FDX1359" s="84">
        <f>SUM(FDX1357)</f>
        <v>1000000</v>
      </c>
      <c r="FDY1359" s="84">
        <f>SUM(FDY1357)</f>
        <v>0</v>
      </c>
      <c r="FDZ1359" s="84">
        <f>FDY1359/FDX1359</f>
        <v>0</v>
      </c>
      <c r="FEA1359" s="84">
        <f>SUM(FEA1357)</f>
        <v>1000000</v>
      </c>
      <c r="FEB1359" s="84">
        <v>0</v>
      </c>
      <c r="FEC1359" s="84">
        <v>0</v>
      </c>
      <c r="FEE1359" s="84">
        <f>FEB1359-FEC1359</f>
        <v>0</v>
      </c>
      <c r="FEF1359" s="84">
        <f t="shared" si="391"/>
        <v>1000000</v>
      </c>
      <c r="FEL1359" s="84" t="s">
        <v>235</v>
      </c>
      <c r="FEM1359" s="84" t="s">
        <v>236</v>
      </c>
      <c r="FEN1359" s="84">
        <f>SUM(FEN1357)</f>
        <v>1000000</v>
      </c>
      <c r="FEO1359" s="84">
        <f>SUM(FEO1357)</f>
        <v>0</v>
      </c>
      <c r="FEP1359" s="84">
        <f>FEO1359/FEN1359</f>
        <v>0</v>
      </c>
      <c r="FEQ1359" s="84">
        <f>SUM(FEQ1357)</f>
        <v>1000000</v>
      </c>
      <c r="FER1359" s="84">
        <v>0</v>
      </c>
      <c r="FES1359" s="84">
        <v>0</v>
      </c>
      <c r="FEU1359" s="84">
        <f>FER1359-FES1359</f>
        <v>0</v>
      </c>
      <c r="FEV1359" s="84">
        <f t="shared" ref="FEV1359:FFL1362" si="392">FER1359+FEN1359</f>
        <v>1000000</v>
      </c>
      <c r="FFB1359" s="84" t="s">
        <v>235</v>
      </c>
      <c r="FFC1359" s="84" t="s">
        <v>236</v>
      </c>
      <c r="FFD1359" s="84">
        <f>SUM(FFD1357)</f>
        <v>1000000</v>
      </c>
      <c r="FFE1359" s="84">
        <f>SUM(FFE1357)</f>
        <v>0</v>
      </c>
      <c r="FFF1359" s="84">
        <f>FFE1359/FFD1359</f>
        <v>0</v>
      </c>
      <c r="FFG1359" s="84">
        <f>SUM(FFG1357)</f>
        <v>1000000</v>
      </c>
      <c r="FFH1359" s="84">
        <v>0</v>
      </c>
      <c r="FFI1359" s="84">
        <v>0</v>
      </c>
      <c r="FFK1359" s="84">
        <f>FFH1359-FFI1359</f>
        <v>0</v>
      </c>
      <c r="FFL1359" s="84">
        <f t="shared" si="392"/>
        <v>1000000</v>
      </c>
      <c r="FFR1359" s="84" t="s">
        <v>235</v>
      </c>
      <c r="FFS1359" s="84" t="s">
        <v>236</v>
      </c>
      <c r="FFT1359" s="84">
        <f>SUM(FFT1357)</f>
        <v>1000000</v>
      </c>
      <c r="FFU1359" s="84">
        <f>SUM(FFU1357)</f>
        <v>0</v>
      </c>
      <c r="FFV1359" s="84">
        <f>FFU1359/FFT1359</f>
        <v>0</v>
      </c>
      <c r="FFW1359" s="84">
        <f>SUM(FFW1357)</f>
        <v>1000000</v>
      </c>
      <c r="FFX1359" s="84">
        <v>0</v>
      </c>
      <c r="FFY1359" s="84">
        <v>0</v>
      </c>
      <c r="FGA1359" s="84">
        <f>FFX1359-FFY1359</f>
        <v>0</v>
      </c>
      <c r="FGB1359" s="84">
        <f t="shared" ref="FGB1359:FGR1362" si="393">FFX1359+FFT1359</f>
        <v>1000000</v>
      </c>
      <c r="FGH1359" s="84" t="s">
        <v>235</v>
      </c>
      <c r="FGI1359" s="84" t="s">
        <v>236</v>
      </c>
      <c r="FGJ1359" s="84">
        <f>SUM(FGJ1357)</f>
        <v>1000000</v>
      </c>
      <c r="FGK1359" s="84">
        <f>SUM(FGK1357)</f>
        <v>0</v>
      </c>
      <c r="FGL1359" s="84">
        <f>FGK1359/FGJ1359</f>
        <v>0</v>
      </c>
      <c r="FGM1359" s="84">
        <f>SUM(FGM1357)</f>
        <v>1000000</v>
      </c>
      <c r="FGN1359" s="84">
        <v>0</v>
      </c>
      <c r="FGO1359" s="84">
        <v>0</v>
      </c>
      <c r="FGQ1359" s="84">
        <f>FGN1359-FGO1359</f>
        <v>0</v>
      </c>
      <c r="FGR1359" s="84">
        <f t="shared" si="393"/>
        <v>1000000</v>
      </c>
      <c r="FGX1359" s="84" t="s">
        <v>235</v>
      </c>
      <c r="FGY1359" s="84" t="s">
        <v>236</v>
      </c>
      <c r="FGZ1359" s="84">
        <f>SUM(FGZ1357)</f>
        <v>1000000</v>
      </c>
      <c r="FHA1359" s="84">
        <f>SUM(FHA1357)</f>
        <v>0</v>
      </c>
      <c r="FHB1359" s="84">
        <f>FHA1359/FGZ1359</f>
        <v>0</v>
      </c>
      <c r="FHC1359" s="84">
        <f>SUM(FHC1357)</f>
        <v>1000000</v>
      </c>
      <c r="FHD1359" s="84">
        <v>0</v>
      </c>
      <c r="FHE1359" s="84">
        <v>0</v>
      </c>
      <c r="FHG1359" s="84">
        <f>FHD1359-FHE1359</f>
        <v>0</v>
      </c>
      <c r="FHH1359" s="84">
        <f t="shared" ref="FHH1359:FHX1362" si="394">FHD1359+FGZ1359</f>
        <v>1000000</v>
      </c>
      <c r="FHN1359" s="84" t="s">
        <v>235</v>
      </c>
      <c r="FHO1359" s="84" t="s">
        <v>236</v>
      </c>
      <c r="FHP1359" s="84">
        <f>SUM(FHP1357)</f>
        <v>1000000</v>
      </c>
      <c r="FHQ1359" s="84">
        <f>SUM(FHQ1357)</f>
        <v>0</v>
      </c>
      <c r="FHR1359" s="84">
        <f>FHQ1359/FHP1359</f>
        <v>0</v>
      </c>
      <c r="FHS1359" s="84">
        <f>SUM(FHS1357)</f>
        <v>1000000</v>
      </c>
      <c r="FHT1359" s="84">
        <v>0</v>
      </c>
      <c r="FHU1359" s="84">
        <v>0</v>
      </c>
      <c r="FHW1359" s="84">
        <f>FHT1359-FHU1359</f>
        <v>0</v>
      </c>
      <c r="FHX1359" s="84">
        <f t="shared" si="394"/>
        <v>1000000</v>
      </c>
      <c r="FID1359" s="84" t="s">
        <v>235</v>
      </c>
      <c r="FIE1359" s="84" t="s">
        <v>236</v>
      </c>
      <c r="FIF1359" s="84">
        <f>SUM(FIF1357)</f>
        <v>1000000</v>
      </c>
      <c r="FIG1359" s="84">
        <f>SUM(FIG1357)</f>
        <v>0</v>
      </c>
      <c r="FIH1359" s="84">
        <f>FIG1359/FIF1359</f>
        <v>0</v>
      </c>
      <c r="FII1359" s="84">
        <f>SUM(FII1357)</f>
        <v>1000000</v>
      </c>
      <c r="FIJ1359" s="84">
        <v>0</v>
      </c>
      <c r="FIK1359" s="84">
        <v>0</v>
      </c>
      <c r="FIM1359" s="84">
        <f>FIJ1359-FIK1359</f>
        <v>0</v>
      </c>
      <c r="FIN1359" s="84">
        <f t="shared" ref="FIN1359:FJD1362" si="395">FIJ1359+FIF1359</f>
        <v>1000000</v>
      </c>
      <c r="FIT1359" s="84" t="s">
        <v>235</v>
      </c>
      <c r="FIU1359" s="84" t="s">
        <v>236</v>
      </c>
      <c r="FIV1359" s="84">
        <f>SUM(FIV1357)</f>
        <v>1000000</v>
      </c>
      <c r="FIW1359" s="84">
        <f>SUM(FIW1357)</f>
        <v>0</v>
      </c>
      <c r="FIX1359" s="84">
        <f>FIW1359/FIV1359</f>
        <v>0</v>
      </c>
      <c r="FIY1359" s="84">
        <f>SUM(FIY1357)</f>
        <v>1000000</v>
      </c>
      <c r="FIZ1359" s="84">
        <v>0</v>
      </c>
      <c r="FJA1359" s="84">
        <v>0</v>
      </c>
      <c r="FJC1359" s="84">
        <f>FIZ1359-FJA1359</f>
        <v>0</v>
      </c>
      <c r="FJD1359" s="84">
        <f t="shared" si="395"/>
        <v>1000000</v>
      </c>
      <c r="FJJ1359" s="84" t="s">
        <v>235</v>
      </c>
      <c r="FJK1359" s="84" t="s">
        <v>236</v>
      </c>
      <c r="FJL1359" s="84">
        <f>SUM(FJL1357)</f>
        <v>1000000</v>
      </c>
      <c r="FJM1359" s="84">
        <f>SUM(FJM1357)</f>
        <v>0</v>
      </c>
      <c r="FJN1359" s="84">
        <f>FJM1359/FJL1359</f>
        <v>0</v>
      </c>
      <c r="FJO1359" s="84">
        <f>SUM(FJO1357)</f>
        <v>1000000</v>
      </c>
      <c r="FJP1359" s="84">
        <v>0</v>
      </c>
      <c r="FJQ1359" s="84">
        <v>0</v>
      </c>
      <c r="FJS1359" s="84">
        <f>FJP1359-FJQ1359</f>
        <v>0</v>
      </c>
      <c r="FJT1359" s="84">
        <f t="shared" ref="FJT1359:FKJ1362" si="396">FJP1359+FJL1359</f>
        <v>1000000</v>
      </c>
      <c r="FJZ1359" s="84" t="s">
        <v>235</v>
      </c>
      <c r="FKA1359" s="84" t="s">
        <v>236</v>
      </c>
      <c r="FKB1359" s="84">
        <f>SUM(FKB1357)</f>
        <v>1000000</v>
      </c>
      <c r="FKC1359" s="84">
        <f>SUM(FKC1357)</f>
        <v>0</v>
      </c>
      <c r="FKD1359" s="84">
        <f>FKC1359/FKB1359</f>
        <v>0</v>
      </c>
      <c r="FKE1359" s="84">
        <f>SUM(FKE1357)</f>
        <v>1000000</v>
      </c>
      <c r="FKF1359" s="84">
        <v>0</v>
      </c>
      <c r="FKG1359" s="84">
        <v>0</v>
      </c>
      <c r="FKI1359" s="84">
        <f>FKF1359-FKG1359</f>
        <v>0</v>
      </c>
      <c r="FKJ1359" s="84">
        <f t="shared" si="396"/>
        <v>1000000</v>
      </c>
      <c r="FKP1359" s="84" t="s">
        <v>235</v>
      </c>
      <c r="FKQ1359" s="84" t="s">
        <v>236</v>
      </c>
      <c r="FKR1359" s="84">
        <f>SUM(FKR1357)</f>
        <v>1000000</v>
      </c>
      <c r="FKS1359" s="84">
        <f>SUM(FKS1357)</f>
        <v>0</v>
      </c>
      <c r="FKT1359" s="84">
        <f>FKS1359/FKR1359</f>
        <v>0</v>
      </c>
      <c r="FKU1359" s="84">
        <f>SUM(FKU1357)</f>
        <v>1000000</v>
      </c>
      <c r="FKV1359" s="84">
        <v>0</v>
      </c>
      <c r="FKW1359" s="84">
        <v>0</v>
      </c>
      <c r="FKY1359" s="84">
        <f>FKV1359-FKW1359</f>
        <v>0</v>
      </c>
      <c r="FKZ1359" s="84">
        <f t="shared" ref="FKZ1359:FLP1362" si="397">FKV1359+FKR1359</f>
        <v>1000000</v>
      </c>
      <c r="FLF1359" s="84" t="s">
        <v>235</v>
      </c>
      <c r="FLG1359" s="84" t="s">
        <v>236</v>
      </c>
      <c r="FLH1359" s="84">
        <f>SUM(FLH1357)</f>
        <v>1000000</v>
      </c>
      <c r="FLI1359" s="84">
        <f>SUM(FLI1357)</f>
        <v>0</v>
      </c>
      <c r="FLJ1359" s="84">
        <f>FLI1359/FLH1359</f>
        <v>0</v>
      </c>
      <c r="FLK1359" s="84">
        <f>SUM(FLK1357)</f>
        <v>1000000</v>
      </c>
      <c r="FLL1359" s="84">
        <v>0</v>
      </c>
      <c r="FLM1359" s="84">
        <v>0</v>
      </c>
      <c r="FLO1359" s="84">
        <f>FLL1359-FLM1359</f>
        <v>0</v>
      </c>
      <c r="FLP1359" s="84">
        <f t="shared" si="397"/>
        <v>1000000</v>
      </c>
      <c r="FLV1359" s="84" t="s">
        <v>235</v>
      </c>
      <c r="FLW1359" s="84" t="s">
        <v>236</v>
      </c>
      <c r="FLX1359" s="84">
        <f>SUM(FLX1357)</f>
        <v>1000000</v>
      </c>
      <c r="FLY1359" s="84">
        <f>SUM(FLY1357)</f>
        <v>0</v>
      </c>
      <c r="FLZ1359" s="84">
        <f>FLY1359/FLX1359</f>
        <v>0</v>
      </c>
      <c r="FMA1359" s="84">
        <f>SUM(FMA1357)</f>
        <v>1000000</v>
      </c>
      <c r="FMB1359" s="84">
        <v>0</v>
      </c>
      <c r="FMC1359" s="84">
        <v>0</v>
      </c>
      <c r="FME1359" s="84">
        <f>FMB1359-FMC1359</f>
        <v>0</v>
      </c>
      <c r="FMF1359" s="84">
        <f t="shared" ref="FMF1359:FMV1362" si="398">FMB1359+FLX1359</f>
        <v>1000000</v>
      </c>
      <c r="FML1359" s="84" t="s">
        <v>235</v>
      </c>
      <c r="FMM1359" s="84" t="s">
        <v>236</v>
      </c>
      <c r="FMN1359" s="84">
        <f>SUM(FMN1357)</f>
        <v>1000000</v>
      </c>
      <c r="FMO1359" s="84">
        <f>SUM(FMO1357)</f>
        <v>0</v>
      </c>
      <c r="FMP1359" s="84">
        <f>FMO1359/FMN1359</f>
        <v>0</v>
      </c>
      <c r="FMQ1359" s="84">
        <f>SUM(FMQ1357)</f>
        <v>1000000</v>
      </c>
      <c r="FMR1359" s="84">
        <v>0</v>
      </c>
      <c r="FMS1359" s="84">
        <v>0</v>
      </c>
      <c r="FMU1359" s="84">
        <f>FMR1359-FMS1359</f>
        <v>0</v>
      </c>
      <c r="FMV1359" s="84">
        <f t="shared" si="398"/>
        <v>1000000</v>
      </c>
      <c r="FNB1359" s="84" t="s">
        <v>235</v>
      </c>
      <c r="FNC1359" s="84" t="s">
        <v>236</v>
      </c>
      <c r="FND1359" s="84">
        <f>SUM(FND1357)</f>
        <v>1000000</v>
      </c>
      <c r="FNE1359" s="84">
        <f>SUM(FNE1357)</f>
        <v>0</v>
      </c>
      <c r="FNF1359" s="84">
        <f>FNE1359/FND1359</f>
        <v>0</v>
      </c>
      <c r="FNG1359" s="84">
        <f>SUM(FNG1357)</f>
        <v>1000000</v>
      </c>
      <c r="FNH1359" s="84">
        <v>0</v>
      </c>
      <c r="FNI1359" s="84">
        <v>0</v>
      </c>
      <c r="FNK1359" s="84">
        <f>FNH1359-FNI1359</f>
        <v>0</v>
      </c>
      <c r="FNL1359" s="84">
        <f t="shared" ref="FNL1359:FOB1362" si="399">FNH1359+FND1359</f>
        <v>1000000</v>
      </c>
      <c r="FNR1359" s="84" t="s">
        <v>235</v>
      </c>
      <c r="FNS1359" s="84" t="s">
        <v>236</v>
      </c>
      <c r="FNT1359" s="84">
        <f>SUM(FNT1357)</f>
        <v>1000000</v>
      </c>
      <c r="FNU1359" s="84">
        <f>SUM(FNU1357)</f>
        <v>0</v>
      </c>
      <c r="FNV1359" s="84">
        <f>FNU1359/FNT1359</f>
        <v>0</v>
      </c>
      <c r="FNW1359" s="84">
        <f>SUM(FNW1357)</f>
        <v>1000000</v>
      </c>
      <c r="FNX1359" s="84">
        <v>0</v>
      </c>
      <c r="FNY1359" s="84">
        <v>0</v>
      </c>
      <c r="FOA1359" s="84">
        <f>FNX1359-FNY1359</f>
        <v>0</v>
      </c>
      <c r="FOB1359" s="84">
        <f t="shared" si="399"/>
        <v>1000000</v>
      </c>
      <c r="FOH1359" s="84" t="s">
        <v>235</v>
      </c>
      <c r="FOI1359" s="84" t="s">
        <v>236</v>
      </c>
      <c r="FOJ1359" s="84">
        <f>SUM(FOJ1357)</f>
        <v>1000000</v>
      </c>
      <c r="FOK1359" s="84">
        <f>SUM(FOK1357)</f>
        <v>0</v>
      </c>
      <c r="FOL1359" s="84">
        <f>FOK1359/FOJ1359</f>
        <v>0</v>
      </c>
      <c r="FOM1359" s="84">
        <f>SUM(FOM1357)</f>
        <v>1000000</v>
      </c>
      <c r="FON1359" s="84">
        <v>0</v>
      </c>
      <c r="FOO1359" s="84">
        <v>0</v>
      </c>
      <c r="FOQ1359" s="84">
        <f>FON1359-FOO1359</f>
        <v>0</v>
      </c>
      <c r="FOR1359" s="84">
        <f t="shared" ref="FOR1359:FPH1362" si="400">FON1359+FOJ1359</f>
        <v>1000000</v>
      </c>
      <c r="FOX1359" s="84" t="s">
        <v>235</v>
      </c>
      <c r="FOY1359" s="84" t="s">
        <v>236</v>
      </c>
      <c r="FOZ1359" s="84">
        <f>SUM(FOZ1357)</f>
        <v>1000000</v>
      </c>
      <c r="FPA1359" s="84">
        <f>SUM(FPA1357)</f>
        <v>0</v>
      </c>
      <c r="FPB1359" s="84">
        <f>FPA1359/FOZ1359</f>
        <v>0</v>
      </c>
      <c r="FPC1359" s="84">
        <f>SUM(FPC1357)</f>
        <v>1000000</v>
      </c>
      <c r="FPD1359" s="84">
        <v>0</v>
      </c>
      <c r="FPE1359" s="84">
        <v>0</v>
      </c>
      <c r="FPG1359" s="84">
        <f>FPD1359-FPE1359</f>
        <v>0</v>
      </c>
      <c r="FPH1359" s="84">
        <f t="shared" si="400"/>
        <v>1000000</v>
      </c>
      <c r="FPN1359" s="84" t="s">
        <v>235</v>
      </c>
      <c r="FPO1359" s="84" t="s">
        <v>236</v>
      </c>
      <c r="FPP1359" s="84">
        <f>SUM(FPP1357)</f>
        <v>1000000</v>
      </c>
      <c r="FPQ1359" s="84">
        <f>SUM(FPQ1357)</f>
        <v>0</v>
      </c>
      <c r="FPR1359" s="84">
        <f>FPQ1359/FPP1359</f>
        <v>0</v>
      </c>
      <c r="FPS1359" s="84">
        <f>SUM(FPS1357)</f>
        <v>1000000</v>
      </c>
      <c r="FPT1359" s="84">
        <v>0</v>
      </c>
      <c r="FPU1359" s="84">
        <v>0</v>
      </c>
      <c r="FPW1359" s="84">
        <f>FPT1359-FPU1359</f>
        <v>0</v>
      </c>
      <c r="FPX1359" s="84">
        <f t="shared" ref="FPX1359:FQN1362" si="401">FPT1359+FPP1359</f>
        <v>1000000</v>
      </c>
      <c r="FQD1359" s="84" t="s">
        <v>235</v>
      </c>
      <c r="FQE1359" s="84" t="s">
        <v>236</v>
      </c>
      <c r="FQF1359" s="84">
        <f>SUM(FQF1357)</f>
        <v>1000000</v>
      </c>
      <c r="FQG1359" s="84">
        <f>SUM(FQG1357)</f>
        <v>0</v>
      </c>
      <c r="FQH1359" s="84">
        <f>FQG1359/FQF1359</f>
        <v>0</v>
      </c>
      <c r="FQI1359" s="84">
        <f>SUM(FQI1357)</f>
        <v>1000000</v>
      </c>
      <c r="FQJ1359" s="84">
        <v>0</v>
      </c>
      <c r="FQK1359" s="84">
        <v>0</v>
      </c>
      <c r="FQM1359" s="84">
        <f>FQJ1359-FQK1359</f>
        <v>0</v>
      </c>
      <c r="FQN1359" s="84">
        <f t="shared" si="401"/>
        <v>1000000</v>
      </c>
      <c r="FQT1359" s="84" t="s">
        <v>235</v>
      </c>
      <c r="FQU1359" s="84" t="s">
        <v>236</v>
      </c>
      <c r="FQV1359" s="84">
        <f>SUM(FQV1357)</f>
        <v>1000000</v>
      </c>
      <c r="FQW1359" s="84">
        <f>SUM(FQW1357)</f>
        <v>0</v>
      </c>
      <c r="FQX1359" s="84">
        <f>FQW1359/FQV1359</f>
        <v>0</v>
      </c>
      <c r="FQY1359" s="84">
        <f>SUM(FQY1357)</f>
        <v>1000000</v>
      </c>
      <c r="FQZ1359" s="84">
        <v>0</v>
      </c>
      <c r="FRA1359" s="84">
        <v>0</v>
      </c>
      <c r="FRC1359" s="84">
        <f>FQZ1359-FRA1359</f>
        <v>0</v>
      </c>
      <c r="FRD1359" s="84">
        <f t="shared" ref="FRD1359:FRT1362" si="402">FQZ1359+FQV1359</f>
        <v>1000000</v>
      </c>
      <c r="FRJ1359" s="84" t="s">
        <v>235</v>
      </c>
      <c r="FRK1359" s="84" t="s">
        <v>236</v>
      </c>
      <c r="FRL1359" s="84">
        <f>SUM(FRL1357)</f>
        <v>1000000</v>
      </c>
      <c r="FRM1359" s="84">
        <f>SUM(FRM1357)</f>
        <v>0</v>
      </c>
      <c r="FRN1359" s="84">
        <f>FRM1359/FRL1359</f>
        <v>0</v>
      </c>
      <c r="FRO1359" s="84">
        <f>SUM(FRO1357)</f>
        <v>1000000</v>
      </c>
      <c r="FRP1359" s="84">
        <v>0</v>
      </c>
      <c r="FRQ1359" s="84">
        <v>0</v>
      </c>
      <c r="FRS1359" s="84">
        <f>FRP1359-FRQ1359</f>
        <v>0</v>
      </c>
      <c r="FRT1359" s="84">
        <f t="shared" si="402"/>
        <v>1000000</v>
      </c>
      <c r="FRZ1359" s="84" t="s">
        <v>235</v>
      </c>
      <c r="FSA1359" s="84" t="s">
        <v>236</v>
      </c>
      <c r="FSB1359" s="84">
        <f>SUM(FSB1357)</f>
        <v>1000000</v>
      </c>
      <c r="FSC1359" s="84">
        <f>SUM(FSC1357)</f>
        <v>0</v>
      </c>
      <c r="FSD1359" s="84">
        <f>FSC1359/FSB1359</f>
        <v>0</v>
      </c>
      <c r="FSE1359" s="84">
        <f>SUM(FSE1357)</f>
        <v>1000000</v>
      </c>
      <c r="FSF1359" s="84">
        <v>0</v>
      </c>
      <c r="FSG1359" s="84">
        <v>0</v>
      </c>
      <c r="FSI1359" s="84">
        <f>FSF1359-FSG1359</f>
        <v>0</v>
      </c>
      <c r="FSJ1359" s="84">
        <f t="shared" ref="FSJ1359:FSZ1362" si="403">FSF1359+FSB1359</f>
        <v>1000000</v>
      </c>
      <c r="FSP1359" s="84" t="s">
        <v>235</v>
      </c>
      <c r="FSQ1359" s="84" t="s">
        <v>236</v>
      </c>
      <c r="FSR1359" s="84">
        <f>SUM(FSR1357)</f>
        <v>1000000</v>
      </c>
      <c r="FSS1359" s="84">
        <f>SUM(FSS1357)</f>
        <v>0</v>
      </c>
      <c r="FST1359" s="84">
        <f>FSS1359/FSR1359</f>
        <v>0</v>
      </c>
      <c r="FSU1359" s="84">
        <f>SUM(FSU1357)</f>
        <v>1000000</v>
      </c>
      <c r="FSV1359" s="84">
        <v>0</v>
      </c>
      <c r="FSW1359" s="84">
        <v>0</v>
      </c>
      <c r="FSY1359" s="84">
        <f>FSV1359-FSW1359</f>
        <v>0</v>
      </c>
      <c r="FSZ1359" s="84">
        <f t="shared" si="403"/>
        <v>1000000</v>
      </c>
      <c r="FTF1359" s="84" t="s">
        <v>235</v>
      </c>
      <c r="FTG1359" s="84" t="s">
        <v>236</v>
      </c>
      <c r="FTH1359" s="84">
        <f>SUM(FTH1357)</f>
        <v>1000000</v>
      </c>
      <c r="FTI1359" s="84">
        <f>SUM(FTI1357)</f>
        <v>0</v>
      </c>
      <c r="FTJ1359" s="84">
        <f>FTI1359/FTH1359</f>
        <v>0</v>
      </c>
      <c r="FTK1359" s="84">
        <f>SUM(FTK1357)</f>
        <v>1000000</v>
      </c>
      <c r="FTL1359" s="84">
        <v>0</v>
      </c>
      <c r="FTM1359" s="84">
        <v>0</v>
      </c>
      <c r="FTO1359" s="84">
        <f>FTL1359-FTM1359</f>
        <v>0</v>
      </c>
      <c r="FTP1359" s="84">
        <f t="shared" ref="FTP1359:FUF1362" si="404">FTL1359+FTH1359</f>
        <v>1000000</v>
      </c>
      <c r="FTV1359" s="84" t="s">
        <v>235</v>
      </c>
      <c r="FTW1359" s="84" t="s">
        <v>236</v>
      </c>
      <c r="FTX1359" s="84">
        <f>SUM(FTX1357)</f>
        <v>1000000</v>
      </c>
      <c r="FTY1359" s="84">
        <f>SUM(FTY1357)</f>
        <v>0</v>
      </c>
      <c r="FTZ1359" s="84">
        <f>FTY1359/FTX1359</f>
        <v>0</v>
      </c>
      <c r="FUA1359" s="84">
        <f>SUM(FUA1357)</f>
        <v>1000000</v>
      </c>
      <c r="FUB1359" s="84">
        <v>0</v>
      </c>
      <c r="FUC1359" s="84">
        <v>0</v>
      </c>
      <c r="FUE1359" s="84">
        <f>FUB1359-FUC1359</f>
        <v>0</v>
      </c>
      <c r="FUF1359" s="84">
        <f t="shared" si="404"/>
        <v>1000000</v>
      </c>
      <c r="FUL1359" s="84" t="s">
        <v>235</v>
      </c>
      <c r="FUM1359" s="84" t="s">
        <v>236</v>
      </c>
      <c r="FUN1359" s="84">
        <f>SUM(FUN1357)</f>
        <v>1000000</v>
      </c>
      <c r="FUO1359" s="84">
        <f>SUM(FUO1357)</f>
        <v>0</v>
      </c>
      <c r="FUP1359" s="84">
        <f>FUO1359/FUN1359</f>
        <v>0</v>
      </c>
      <c r="FUQ1359" s="84">
        <f>SUM(FUQ1357)</f>
        <v>1000000</v>
      </c>
      <c r="FUR1359" s="84">
        <v>0</v>
      </c>
      <c r="FUS1359" s="84">
        <v>0</v>
      </c>
      <c r="FUU1359" s="84">
        <f>FUR1359-FUS1359</f>
        <v>0</v>
      </c>
      <c r="FUV1359" s="84">
        <f t="shared" ref="FUV1359:FVL1362" si="405">FUR1359+FUN1359</f>
        <v>1000000</v>
      </c>
      <c r="FVB1359" s="84" t="s">
        <v>235</v>
      </c>
      <c r="FVC1359" s="84" t="s">
        <v>236</v>
      </c>
      <c r="FVD1359" s="84">
        <f>SUM(FVD1357)</f>
        <v>1000000</v>
      </c>
      <c r="FVE1359" s="84">
        <f>SUM(FVE1357)</f>
        <v>0</v>
      </c>
      <c r="FVF1359" s="84">
        <f>FVE1359/FVD1359</f>
        <v>0</v>
      </c>
      <c r="FVG1359" s="84">
        <f>SUM(FVG1357)</f>
        <v>1000000</v>
      </c>
      <c r="FVH1359" s="84">
        <v>0</v>
      </c>
      <c r="FVI1359" s="84">
        <v>0</v>
      </c>
      <c r="FVK1359" s="84">
        <f>FVH1359-FVI1359</f>
        <v>0</v>
      </c>
      <c r="FVL1359" s="84">
        <f t="shared" si="405"/>
        <v>1000000</v>
      </c>
      <c r="FVR1359" s="84" t="s">
        <v>235</v>
      </c>
      <c r="FVS1359" s="84" t="s">
        <v>236</v>
      </c>
      <c r="FVT1359" s="84">
        <f>SUM(FVT1357)</f>
        <v>1000000</v>
      </c>
      <c r="FVU1359" s="84">
        <f>SUM(FVU1357)</f>
        <v>0</v>
      </c>
      <c r="FVV1359" s="84">
        <f>FVU1359/FVT1359</f>
        <v>0</v>
      </c>
      <c r="FVW1359" s="84">
        <f>SUM(FVW1357)</f>
        <v>1000000</v>
      </c>
      <c r="FVX1359" s="84">
        <v>0</v>
      </c>
      <c r="FVY1359" s="84">
        <v>0</v>
      </c>
      <c r="FWA1359" s="84">
        <f>FVX1359-FVY1359</f>
        <v>0</v>
      </c>
      <c r="FWB1359" s="84">
        <f t="shared" ref="FWB1359:FWR1362" si="406">FVX1359+FVT1359</f>
        <v>1000000</v>
      </c>
      <c r="FWH1359" s="84" t="s">
        <v>235</v>
      </c>
      <c r="FWI1359" s="84" t="s">
        <v>236</v>
      </c>
      <c r="FWJ1359" s="84">
        <f>SUM(FWJ1357)</f>
        <v>1000000</v>
      </c>
      <c r="FWK1359" s="84">
        <f>SUM(FWK1357)</f>
        <v>0</v>
      </c>
      <c r="FWL1359" s="84">
        <f>FWK1359/FWJ1359</f>
        <v>0</v>
      </c>
      <c r="FWM1359" s="84">
        <f>SUM(FWM1357)</f>
        <v>1000000</v>
      </c>
      <c r="FWN1359" s="84">
        <v>0</v>
      </c>
      <c r="FWO1359" s="84">
        <v>0</v>
      </c>
      <c r="FWQ1359" s="84">
        <f>FWN1359-FWO1359</f>
        <v>0</v>
      </c>
      <c r="FWR1359" s="84">
        <f t="shared" si="406"/>
        <v>1000000</v>
      </c>
      <c r="FWX1359" s="84" t="s">
        <v>235</v>
      </c>
      <c r="FWY1359" s="84" t="s">
        <v>236</v>
      </c>
      <c r="FWZ1359" s="84">
        <f>SUM(FWZ1357)</f>
        <v>1000000</v>
      </c>
      <c r="FXA1359" s="84">
        <f>SUM(FXA1357)</f>
        <v>0</v>
      </c>
      <c r="FXB1359" s="84">
        <f>FXA1359/FWZ1359</f>
        <v>0</v>
      </c>
      <c r="FXC1359" s="84">
        <f>SUM(FXC1357)</f>
        <v>1000000</v>
      </c>
      <c r="FXD1359" s="84">
        <v>0</v>
      </c>
      <c r="FXE1359" s="84">
        <v>0</v>
      </c>
      <c r="FXG1359" s="84">
        <f>FXD1359-FXE1359</f>
        <v>0</v>
      </c>
      <c r="FXH1359" s="84">
        <f t="shared" ref="FXH1359:FXX1362" si="407">FXD1359+FWZ1359</f>
        <v>1000000</v>
      </c>
      <c r="FXN1359" s="84" t="s">
        <v>235</v>
      </c>
      <c r="FXO1359" s="84" t="s">
        <v>236</v>
      </c>
      <c r="FXP1359" s="84">
        <f>SUM(FXP1357)</f>
        <v>1000000</v>
      </c>
      <c r="FXQ1359" s="84">
        <f>SUM(FXQ1357)</f>
        <v>0</v>
      </c>
      <c r="FXR1359" s="84">
        <f>FXQ1359/FXP1359</f>
        <v>0</v>
      </c>
      <c r="FXS1359" s="84">
        <f>SUM(FXS1357)</f>
        <v>1000000</v>
      </c>
      <c r="FXT1359" s="84">
        <v>0</v>
      </c>
      <c r="FXU1359" s="84">
        <v>0</v>
      </c>
      <c r="FXW1359" s="84">
        <f>FXT1359-FXU1359</f>
        <v>0</v>
      </c>
      <c r="FXX1359" s="84">
        <f t="shared" si="407"/>
        <v>1000000</v>
      </c>
      <c r="FYD1359" s="84" t="s">
        <v>235</v>
      </c>
      <c r="FYE1359" s="84" t="s">
        <v>236</v>
      </c>
      <c r="FYF1359" s="84">
        <f>SUM(FYF1357)</f>
        <v>1000000</v>
      </c>
      <c r="FYG1359" s="84">
        <f>SUM(FYG1357)</f>
        <v>0</v>
      </c>
      <c r="FYH1359" s="84">
        <f>FYG1359/FYF1359</f>
        <v>0</v>
      </c>
      <c r="FYI1359" s="84">
        <f>SUM(FYI1357)</f>
        <v>1000000</v>
      </c>
      <c r="FYJ1359" s="84">
        <v>0</v>
      </c>
      <c r="FYK1359" s="84">
        <v>0</v>
      </c>
      <c r="FYM1359" s="84">
        <f>FYJ1359-FYK1359</f>
        <v>0</v>
      </c>
      <c r="FYN1359" s="84">
        <f t="shared" ref="FYN1359:FZD1362" si="408">FYJ1359+FYF1359</f>
        <v>1000000</v>
      </c>
      <c r="FYT1359" s="84" t="s">
        <v>235</v>
      </c>
      <c r="FYU1359" s="84" t="s">
        <v>236</v>
      </c>
      <c r="FYV1359" s="84">
        <f>SUM(FYV1357)</f>
        <v>1000000</v>
      </c>
      <c r="FYW1359" s="84">
        <f>SUM(FYW1357)</f>
        <v>0</v>
      </c>
      <c r="FYX1359" s="84">
        <f>FYW1359/FYV1359</f>
        <v>0</v>
      </c>
      <c r="FYY1359" s="84">
        <f>SUM(FYY1357)</f>
        <v>1000000</v>
      </c>
      <c r="FYZ1359" s="84">
        <v>0</v>
      </c>
      <c r="FZA1359" s="84">
        <v>0</v>
      </c>
      <c r="FZC1359" s="84">
        <f>FYZ1359-FZA1359</f>
        <v>0</v>
      </c>
      <c r="FZD1359" s="84">
        <f t="shared" si="408"/>
        <v>1000000</v>
      </c>
      <c r="FZJ1359" s="84" t="s">
        <v>235</v>
      </c>
      <c r="FZK1359" s="84" t="s">
        <v>236</v>
      </c>
      <c r="FZL1359" s="84">
        <f>SUM(FZL1357)</f>
        <v>1000000</v>
      </c>
      <c r="FZM1359" s="84">
        <f>SUM(FZM1357)</f>
        <v>0</v>
      </c>
      <c r="FZN1359" s="84">
        <f>FZM1359/FZL1359</f>
        <v>0</v>
      </c>
      <c r="FZO1359" s="84">
        <f>SUM(FZO1357)</f>
        <v>1000000</v>
      </c>
      <c r="FZP1359" s="84">
        <v>0</v>
      </c>
      <c r="FZQ1359" s="84">
        <v>0</v>
      </c>
      <c r="FZS1359" s="84">
        <f>FZP1359-FZQ1359</f>
        <v>0</v>
      </c>
      <c r="FZT1359" s="84">
        <f t="shared" ref="FZT1359:GAJ1362" si="409">FZP1359+FZL1359</f>
        <v>1000000</v>
      </c>
      <c r="FZZ1359" s="84" t="s">
        <v>235</v>
      </c>
      <c r="GAA1359" s="84" t="s">
        <v>236</v>
      </c>
      <c r="GAB1359" s="84">
        <f>SUM(GAB1357)</f>
        <v>1000000</v>
      </c>
      <c r="GAC1359" s="84">
        <f>SUM(GAC1357)</f>
        <v>0</v>
      </c>
      <c r="GAD1359" s="84">
        <f>GAC1359/GAB1359</f>
        <v>0</v>
      </c>
      <c r="GAE1359" s="84">
        <f>SUM(GAE1357)</f>
        <v>1000000</v>
      </c>
      <c r="GAF1359" s="84">
        <v>0</v>
      </c>
      <c r="GAG1359" s="84">
        <v>0</v>
      </c>
      <c r="GAI1359" s="84">
        <f>GAF1359-GAG1359</f>
        <v>0</v>
      </c>
      <c r="GAJ1359" s="84">
        <f t="shared" si="409"/>
        <v>1000000</v>
      </c>
      <c r="GAP1359" s="84" t="s">
        <v>235</v>
      </c>
      <c r="GAQ1359" s="84" t="s">
        <v>236</v>
      </c>
      <c r="GAR1359" s="84">
        <f>SUM(GAR1357)</f>
        <v>1000000</v>
      </c>
      <c r="GAS1359" s="84">
        <f>SUM(GAS1357)</f>
        <v>0</v>
      </c>
      <c r="GAT1359" s="84">
        <f>GAS1359/GAR1359</f>
        <v>0</v>
      </c>
      <c r="GAU1359" s="84">
        <f>SUM(GAU1357)</f>
        <v>1000000</v>
      </c>
      <c r="GAV1359" s="84">
        <v>0</v>
      </c>
      <c r="GAW1359" s="84">
        <v>0</v>
      </c>
      <c r="GAY1359" s="84">
        <f>GAV1359-GAW1359</f>
        <v>0</v>
      </c>
      <c r="GAZ1359" s="84">
        <f t="shared" ref="GAZ1359:GBP1362" si="410">GAV1359+GAR1359</f>
        <v>1000000</v>
      </c>
      <c r="GBF1359" s="84" t="s">
        <v>235</v>
      </c>
      <c r="GBG1359" s="84" t="s">
        <v>236</v>
      </c>
      <c r="GBH1359" s="84">
        <f>SUM(GBH1357)</f>
        <v>1000000</v>
      </c>
      <c r="GBI1359" s="84">
        <f>SUM(GBI1357)</f>
        <v>0</v>
      </c>
      <c r="GBJ1359" s="84">
        <f>GBI1359/GBH1359</f>
        <v>0</v>
      </c>
      <c r="GBK1359" s="84">
        <f>SUM(GBK1357)</f>
        <v>1000000</v>
      </c>
      <c r="GBL1359" s="84">
        <v>0</v>
      </c>
      <c r="GBM1359" s="84">
        <v>0</v>
      </c>
      <c r="GBO1359" s="84">
        <f>GBL1359-GBM1359</f>
        <v>0</v>
      </c>
      <c r="GBP1359" s="84">
        <f t="shared" si="410"/>
        <v>1000000</v>
      </c>
      <c r="GBV1359" s="84" t="s">
        <v>235</v>
      </c>
      <c r="GBW1359" s="84" t="s">
        <v>236</v>
      </c>
      <c r="GBX1359" s="84">
        <f>SUM(GBX1357)</f>
        <v>1000000</v>
      </c>
      <c r="GBY1359" s="84">
        <f>SUM(GBY1357)</f>
        <v>0</v>
      </c>
      <c r="GBZ1359" s="84">
        <f>GBY1359/GBX1359</f>
        <v>0</v>
      </c>
      <c r="GCA1359" s="84">
        <f>SUM(GCA1357)</f>
        <v>1000000</v>
      </c>
      <c r="GCB1359" s="84">
        <v>0</v>
      </c>
      <c r="GCC1359" s="84">
        <v>0</v>
      </c>
      <c r="GCE1359" s="84">
        <f>GCB1359-GCC1359</f>
        <v>0</v>
      </c>
      <c r="GCF1359" s="84">
        <f t="shared" ref="GCF1359:GCV1362" si="411">GCB1359+GBX1359</f>
        <v>1000000</v>
      </c>
      <c r="GCL1359" s="84" t="s">
        <v>235</v>
      </c>
      <c r="GCM1359" s="84" t="s">
        <v>236</v>
      </c>
      <c r="GCN1359" s="84">
        <f>SUM(GCN1357)</f>
        <v>1000000</v>
      </c>
      <c r="GCO1359" s="84">
        <f>SUM(GCO1357)</f>
        <v>0</v>
      </c>
      <c r="GCP1359" s="84">
        <f>GCO1359/GCN1359</f>
        <v>0</v>
      </c>
      <c r="GCQ1359" s="84">
        <f>SUM(GCQ1357)</f>
        <v>1000000</v>
      </c>
      <c r="GCR1359" s="84">
        <v>0</v>
      </c>
      <c r="GCS1359" s="84">
        <v>0</v>
      </c>
      <c r="GCU1359" s="84">
        <f>GCR1359-GCS1359</f>
        <v>0</v>
      </c>
      <c r="GCV1359" s="84">
        <f t="shared" si="411"/>
        <v>1000000</v>
      </c>
      <c r="GDB1359" s="84" t="s">
        <v>235</v>
      </c>
      <c r="GDC1359" s="84" t="s">
        <v>236</v>
      </c>
      <c r="GDD1359" s="84">
        <f>SUM(GDD1357)</f>
        <v>1000000</v>
      </c>
      <c r="GDE1359" s="84">
        <f>SUM(GDE1357)</f>
        <v>0</v>
      </c>
      <c r="GDF1359" s="84">
        <f>GDE1359/GDD1359</f>
        <v>0</v>
      </c>
      <c r="GDG1359" s="84">
        <f>SUM(GDG1357)</f>
        <v>1000000</v>
      </c>
      <c r="GDH1359" s="84">
        <v>0</v>
      </c>
      <c r="GDI1359" s="84">
        <v>0</v>
      </c>
      <c r="GDK1359" s="84">
        <f>GDH1359-GDI1359</f>
        <v>0</v>
      </c>
      <c r="GDL1359" s="84">
        <f t="shared" ref="GDL1359:GEB1362" si="412">GDH1359+GDD1359</f>
        <v>1000000</v>
      </c>
      <c r="GDR1359" s="84" t="s">
        <v>235</v>
      </c>
      <c r="GDS1359" s="84" t="s">
        <v>236</v>
      </c>
      <c r="GDT1359" s="84">
        <f>SUM(GDT1357)</f>
        <v>1000000</v>
      </c>
      <c r="GDU1359" s="84">
        <f>SUM(GDU1357)</f>
        <v>0</v>
      </c>
      <c r="GDV1359" s="84">
        <f>GDU1359/GDT1359</f>
        <v>0</v>
      </c>
      <c r="GDW1359" s="84">
        <f>SUM(GDW1357)</f>
        <v>1000000</v>
      </c>
      <c r="GDX1359" s="84">
        <v>0</v>
      </c>
      <c r="GDY1359" s="84">
        <v>0</v>
      </c>
      <c r="GEA1359" s="84">
        <f>GDX1359-GDY1359</f>
        <v>0</v>
      </c>
      <c r="GEB1359" s="84">
        <f t="shared" si="412"/>
        <v>1000000</v>
      </c>
      <c r="GEH1359" s="84" t="s">
        <v>235</v>
      </c>
      <c r="GEI1359" s="84" t="s">
        <v>236</v>
      </c>
      <c r="GEJ1359" s="84">
        <f>SUM(GEJ1357)</f>
        <v>1000000</v>
      </c>
      <c r="GEK1359" s="84">
        <f>SUM(GEK1357)</f>
        <v>0</v>
      </c>
      <c r="GEL1359" s="84">
        <f>GEK1359/GEJ1359</f>
        <v>0</v>
      </c>
      <c r="GEM1359" s="84">
        <f>SUM(GEM1357)</f>
        <v>1000000</v>
      </c>
      <c r="GEN1359" s="84">
        <v>0</v>
      </c>
      <c r="GEO1359" s="84">
        <v>0</v>
      </c>
      <c r="GEQ1359" s="84">
        <f>GEN1359-GEO1359</f>
        <v>0</v>
      </c>
      <c r="GER1359" s="84">
        <f t="shared" ref="GER1359:GFH1362" si="413">GEN1359+GEJ1359</f>
        <v>1000000</v>
      </c>
      <c r="GEX1359" s="84" t="s">
        <v>235</v>
      </c>
      <c r="GEY1359" s="84" t="s">
        <v>236</v>
      </c>
      <c r="GEZ1359" s="84">
        <f>SUM(GEZ1357)</f>
        <v>1000000</v>
      </c>
      <c r="GFA1359" s="84">
        <f>SUM(GFA1357)</f>
        <v>0</v>
      </c>
      <c r="GFB1359" s="84">
        <f>GFA1359/GEZ1359</f>
        <v>0</v>
      </c>
      <c r="GFC1359" s="84">
        <f>SUM(GFC1357)</f>
        <v>1000000</v>
      </c>
      <c r="GFD1359" s="84">
        <v>0</v>
      </c>
      <c r="GFE1359" s="84">
        <v>0</v>
      </c>
      <c r="GFG1359" s="84">
        <f>GFD1359-GFE1359</f>
        <v>0</v>
      </c>
      <c r="GFH1359" s="84">
        <f t="shared" si="413"/>
        <v>1000000</v>
      </c>
      <c r="GFN1359" s="84" t="s">
        <v>235</v>
      </c>
      <c r="GFO1359" s="84" t="s">
        <v>236</v>
      </c>
      <c r="GFP1359" s="84">
        <f>SUM(GFP1357)</f>
        <v>1000000</v>
      </c>
      <c r="GFQ1359" s="84">
        <f>SUM(GFQ1357)</f>
        <v>0</v>
      </c>
      <c r="GFR1359" s="84">
        <f>GFQ1359/GFP1359</f>
        <v>0</v>
      </c>
      <c r="GFS1359" s="84">
        <f>SUM(GFS1357)</f>
        <v>1000000</v>
      </c>
      <c r="GFT1359" s="84">
        <v>0</v>
      </c>
      <c r="GFU1359" s="84">
        <v>0</v>
      </c>
      <c r="GFW1359" s="84">
        <f>GFT1359-GFU1359</f>
        <v>0</v>
      </c>
      <c r="GFX1359" s="84">
        <f t="shared" ref="GFX1359:GGN1362" si="414">GFT1359+GFP1359</f>
        <v>1000000</v>
      </c>
      <c r="GGD1359" s="84" t="s">
        <v>235</v>
      </c>
      <c r="GGE1359" s="84" t="s">
        <v>236</v>
      </c>
      <c r="GGF1359" s="84">
        <f>SUM(GGF1357)</f>
        <v>1000000</v>
      </c>
      <c r="GGG1359" s="84">
        <f>SUM(GGG1357)</f>
        <v>0</v>
      </c>
      <c r="GGH1359" s="84">
        <f>GGG1359/GGF1359</f>
        <v>0</v>
      </c>
      <c r="GGI1359" s="84">
        <f>SUM(GGI1357)</f>
        <v>1000000</v>
      </c>
      <c r="GGJ1359" s="84">
        <v>0</v>
      </c>
      <c r="GGK1359" s="84">
        <v>0</v>
      </c>
      <c r="GGM1359" s="84">
        <f>GGJ1359-GGK1359</f>
        <v>0</v>
      </c>
      <c r="GGN1359" s="84">
        <f t="shared" si="414"/>
        <v>1000000</v>
      </c>
      <c r="GGT1359" s="84" t="s">
        <v>235</v>
      </c>
      <c r="GGU1359" s="84" t="s">
        <v>236</v>
      </c>
      <c r="GGV1359" s="84">
        <f>SUM(GGV1357)</f>
        <v>1000000</v>
      </c>
      <c r="GGW1359" s="84">
        <f>SUM(GGW1357)</f>
        <v>0</v>
      </c>
      <c r="GGX1359" s="84">
        <f>GGW1359/GGV1359</f>
        <v>0</v>
      </c>
      <c r="GGY1359" s="84">
        <f>SUM(GGY1357)</f>
        <v>1000000</v>
      </c>
      <c r="GGZ1359" s="84">
        <v>0</v>
      </c>
      <c r="GHA1359" s="84">
        <v>0</v>
      </c>
      <c r="GHC1359" s="84">
        <f>GGZ1359-GHA1359</f>
        <v>0</v>
      </c>
      <c r="GHD1359" s="84">
        <f t="shared" ref="GHD1359:GHT1362" si="415">GGZ1359+GGV1359</f>
        <v>1000000</v>
      </c>
      <c r="GHJ1359" s="84" t="s">
        <v>235</v>
      </c>
      <c r="GHK1359" s="84" t="s">
        <v>236</v>
      </c>
      <c r="GHL1359" s="84">
        <f>SUM(GHL1357)</f>
        <v>1000000</v>
      </c>
      <c r="GHM1359" s="84">
        <f>SUM(GHM1357)</f>
        <v>0</v>
      </c>
      <c r="GHN1359" s="84">
        <f>GHM1359/GHL1359</f>
        <v>0</v>
      </c>
      <c r="GHO1359" s="84">
        <f>SUM(GHO1357)</f>
        <v>1000000</v>
      </c>
      <c r="GHP1359" s="84">
        <v>0</v>
      </c>
      <c r="GHQ1359" s="84">
        <v>0</v>
      </c>
      <c r="GHS1359" s="84">
        <f>GHP1359-GHQ1359</f>
        <v>0</v>
      </c>
      <c r="GHT1359" s="84">
        <f t="shared" si="415"/>
        <v>1000000</v>
      </c>
      <c r="GHZ1359" s="84" t="s">
        <v>235</v>
      </c>
      <c r="GIA1359" s="84" t="s">
        <v>236</v>
      </c>
      <c r="GIB1359" s="84">
        <f>SUM(GIB1357)</f>
        <v>1000000</v>
      </c>
      <c r="GIC1359" s="84">
        <f>SUM(GIC1357)</f>
        <v>0</v>
      </c>
      <c r="GID1359" s="84">
        <f>GIC1359/GIB1359</f>
        <v>0</v>
      </c>
      <c r="GIE1359" s="84">
        <f>SUM(GIE1357)</f>
        <v>1000000</v>
      </c>
      <c r="GIF1359" s="84">
        <v>0</v>
      </c>
      <c r="GIG1359" s="84">
        <v>0</v>
      </c>
      <c r="GII1359" s="84">
        <f>GIF1359-GIG1359</f>
        <v>0</v>
      </c>
      <c r="GIJ1359" s="84">
        <f t="shared" ref="GIJ1359:GIZ1362" si="416">GIF1359+GIB1359</f>
        <v>1000000</v>
      </c>
      <c r="GIP1359" s="84" t="s">
        <v>235</v>
      </c>
      <c r="GIQ1359" s="84" t="s">
        <v>236</v>
      </c>
      <c r="GIR1359" s="84">
        <f>SUM(GIR1357)</f>
        <v>1000000</v>
      </c>
      <c r="GIS1359" s="84">
        <f>SUM(GIS1357)</f>
        <v>0</v>
      </c>
      <c r="GIT1359" s="84">
        <f>GIS1359/GIR1359</f>
        <v>0</v>
      </c>
      <c r="GIU1359" s="84">
        <f>SUM(GIU1357)</f>
        <v>1000000</v>
      </c>
      <c r="GIV1359" s="84">
        <v>0</v>
      </c>
      <c r="GIW1359" s="84">
        <v>0</v>
      </c>
      <c r="GIY1359" s="84">
        <f>GIV1359-GIW1359</f>
        <v>0</v>
      </c>
      <c r="GIZ1359" s="84">
        <f t="shared" si="416"/>
        <v>1000000</v>
      </c>
      <c r="GJF1359" s="84" t="s">
        <v>235</v>
      </c>
      <c r="GJG1359" s="84" t="s">
        <v>236</v>
      </c>
      <c r="GJH1359" s="84">
        <f>SUM(GJH1357)</f>
        <v>1000000</v>
      </c>
      <c r="GJI1359" s="84">
        <f>SUM(GJI1357)</f>
        <v>0</v>
      </c>
      <c r="GJJ1359" s="84">
        <f>GJI1359/GJH1359</f>
        <v>0</v>
      </c>
      <c r="GJK1359" s="84">
        <f>SUM(GJK1357)</f>
        <v>1000000</v>
      </c>
      <c r="GJL1359" s="84">
        <v>0</v>
      </c>
      <c r="GJM1359" s="84">
        <v>0</v>
      </c>
      <c r="GJO1359" s="84">
        <f>GJL1359-GJM1359</f>
        <v>0</v>
      </c>
      <c r="GJP1359" s="84">
        <f t="shared" ref="GJP1359:GKF1362" si="417">GJL1359+GJH1359</f>
        <v>1000000</v>
      </c>
      <c r="GJV1359" s="84" t="s">
        <v>235</v>
      </c>
      <c r="GJW1359" s="84" t="s">
        <v>236</v>
      </c>
      <c r="GJX1359" s="84">
        <f>SUM(GJX1357)</f>
        <v>1000000</v>
      </c>
      <c r="GJY1359" s="84">
        <f>SUM(GJY1357)</f>
        <v>0</v>
      </c>
      <c r="GJZ1359" s="84">
        <f>GJY1359/GJX1359</f>
        <v>0</v>
      </c>
      <c r="GKA1359" s="84">
        <f>SUM(GKA1357)</f>
        <v>1000000</v>
      </c>
      <c r="GKB1359" s="84">
        <v>0</v>
      </c>
      <c r="GKC1359" s="84">
        <v>0</v>
      </c>
      <c r="GKE1359" s="84">
        <f>GKB1359-GKC1359</f>
        <v>0</v>
      </c>
      <c r="GKF1359" s="84">
        <f t="shared" si="417"/>
        <v>1000000</v>
      </c>
      <c r="GKL1359" s="84" t="s">
        <v>235</v>
      </c>
      <c r="GKM1359" s="84" t="s">
        <v>236</v>
      </c>
      <c r="GKN1359" s="84">
        <f>SUM(GKN1357)</f>
        <v>1000000</v>
      </c>
      <c r="GKO1359" s="84">
        <f>SUM(GKO1357)</f>
        <v>0</v>
      </c>
      <c r="GKP1359" s="84">
        <f>GKO1359/GKN1359</f>
        <v>0</v>
      </c>
      <c r="GKQ1359" s="84">
        <f>SUM(GKQ1357)</f>
        <v>1000000</v>
      </c>
      <c r="GKR1359" s="84">
        <v>0</v>
      </c>
      <c r="GKS1359" s="84">
        <v>0</v>
      </c>
      <c r="GKU1359" s="84">
        <f>GKR1359-GKS1359</f>
        <v>0</v>
      </c>
      <c r="GKV1359" s="84">
        <f t="shared" ref="GKV1359:GLL1362" si="418">GKR1359+GKN1359</f>
        <v>1000000</v>
      </c>
      <c r="GLB1359" s="84" t="s">
        <v>235</v>
      </c>
      <c r="GLC1359" s="84" t="s">
        <v>236</v>
      </c>
      <c r="GLD1359" s="84">
        <f>SUM(GLD1357)</f>
        <v>1000000</v>
      </c>
      <c r="GLE1359" s="84">
        <f>SUM(GLE1357)</f>
        <v>0</v>
      </c>
      <c r="GLF1359" s="84">
        <f>GLE1359/GLD1359</f>
        <v>0</v>
      </c>
      <c r="GLG1359" s="84">
        <f>SUM(GLG1357)</f>
        <v>1000000</v>
      </c>
      <c r="GLH1359" s="84">
        <v>0</v>
      </c>
      <c r="GLI1359" s="84">
        <v>0</v>
      </c>
      <c r="GLK1359" s="84">
        <f>GLH1359-GLI1359</f>
        <v>0</v>
      </c>
      <c r="GLL1359" s="84">
        <f t="shared" si="418"/>
        <v>1000000</v>
      </c>
      <c r="GLR1359" s="84" t="s">
        <v>235</v>
      </c>
      <c r="GLS1359" s="84" t="s">
        <v>236</v>
      </c>
      <c r="GLT1359" s="84">
        <f>SUM(GLT1357)</f>
        <v>1000000</v>
      </c>
      <c r="GLU1359" s="84">
        <f>SUM(GLU1357)</f>
        <v>0</v>
      </c>
      <c r="GLV1359" s="84">
        <f>GLU1359/GLT1359</f>
        <v>0</v>
      </c>
      <c r="GLW1359" s="84">
        <f>SUM(GLW1357)</f>
        <v>1000000</v>
      </c>
      <c r="GLX1359" s="84">
        <v>0</v>
      </c>
      <c r="GLY1359" s="84">
        <v>0</v>
      </c>
      <c r="GMA1359" s="84">
        <f>GLX1359-GLY1359</f>
        <v>0</v>
      </c>
      <c r="GMB1359" s="84">
        <f t="shared" ref="GMB1359:GMR1362" si="419">GLX1359+GLT1359</f>
        <v>1000000</v>
      </c>
      <c r="GMH1359" s="84" t="s">
        <v>235</v>
      </c>
      <c r="GMI1359" s="84" t="s">
        <v>236</v>
      </c>
      <c r="GMJ1359" s="84">
        <f>SUM(GMJ1357)</f>
        <v>1000000</v>
      </c>
      <c r="GMK1359" s="84">
        <f>SUM(GMK1357)</f>
        <v>0</v>
      </c>
      <c r="GML1359" s="84">
        <f>GMK1359/GMJ1359</f>
        <v>0</v>
      </c>
      <c r="GMM1359" s="84">
        <f>SUM(GMM1357)</f>
        <v>1000000</v>
      </c>
      <c r="GMN1359" s="84">
        <v>0</v>
      </c>
      <c r="GMO1359" s="84">
        <v>0</v>
      </c>
      <c r="GMQ1359" s="84">
        <f>GMN1359-GMO1359</f>
        <v>0</v>
      </c>
      <c r="GMR1359" s="84">
        <f t="shared" si="419"/>
        <v>1000000</v>
      </c>
      <c r="GMX1359" s="84" t="s">
        <v>235</v>
      </c>
      <c r="GMY1359" s="84" t="s">
        <v>236</v>
      </c>
      <c r="GMZ1359" s="84">
        <f>SUM(GMZ1357)</f>
        <v>1000000</v>
      </c>
      <c r="GNA1359" s="84">
        <f>SUM(GNA1357)</f>
        <v>0</v>
      </c>
      <c r="GNB1359" s="84">
        <f>GNA1359/GMZ1359</f>
        <v>0</v>
      </c>
      <c r="GNC1359" s="84">
        <f>SUM(GNC1357)</f>
        <v>1000000</v>
      </c>
      <c r="GND1359" s="84">
        <v>0</v>
      </c>
      <c r="GNE1359" s="84">
        <v>0</v>
      </c>
      <c r="GNG1359" s="84">
        <f>GND1359-GNE1359</f>
        <v>0</v>
      </c>
      <c r="GNH1359" s="84">
        <f t="shared" ref="GNH1359:GNX1362" si="420">GND1359+GMZ1359</f>
        <v>1000000</v>
      </c>
      <c r="GNN1359" s="84" t="s">
        <v>235</v>
      </c>
      <c r="GNO1359" s="84" t="s">
        <v>236</v>
      </c>
      <c r="GNP1359" s="84">
        <f>SUM(GNP1357)</f>
        <v>1000000</v>
      </c>
      <c r="GNQ1359" s="84">
        <f>SUM(GNQ1357)</f>
        <v>0</v>
      </c>
      <c r="GNR1359" s="84">
        <f>GNQ1359/GNP1359</f>
        <v>0</v>
      </c>
      <c r="GNS1359" s="84">
        <f>SUM(GNS1357)</f>
        <v>1000000</v>
      </c>
      <c r="GNT1359" s="84">
        <v>0</v>
      </c>
      <c r="GNU1359" s="84">
        <v>0</v>
      </c>
      <c r="GNW1359" s="84">
        <f>GNT1359-GNU1359</f>
        <v>0</v>
      </c>
      <c r="GNX1359" s="84">
        <f t="shared" si="420"/>
        <v>1000000</v>
      </c>
      <c r="GOD1359" s="84" t="s">
        <v>235</v>
      </c>
      <c r="GOE1359" s="84" t="s">
        <v>236</v>
      </c>
      <c r="GOF1359" s="84">
        <f>SUM(GOF1357)</f>
        <v>1000000</v>
      </c>
      <c r="GOG1359" s="84">
        <f>SUM(GOG1357)</f>
        <v>0</v>
      </c>
      <c r="GOH1359" s="84">
        <f>GOG1359/GOF1359</f>
        <v>0</v>
      </c>
      <c r="GOI1359" s="84">
        <f>SUM(GOI1357)</f>
        <v>1000000</v>
      </c>
      <c r="GOJ1359" s="84">
        <v>0</v>
      </c>
      <c r="GOK1359" s="84">
        <v>0</v>
      </c>
      <c r="GOM1359" s="84">
        <f>GOJ1359-GOK1359</f>
        <v>0</v>
      </c>
      <c r="GON1359" s="84">
        <f t="shared" ref="GON1359:GPD1362" si="421">GOJ1359+GOF1359</f>
        <v>1000000</v>
      </c>
      <c r="GOT1359" s="84" t="s">
        <v>235</v>
      </c>
      <c r="GOU1359" s="84" t="s">
        <v>236</v>
      </c>
      <c r="GOV1359" s="84">
        <f>SUM(GOV1357)</f>
        <v>1000000</v>
      </c>
      <c r="GOW1359" s="84">
        <f>SUM(GOW1357)</f>
        <v>0</v>
      </c>
      <c r="GOX1359" s="84">
        <f>GOW1359/GOV1359</f>
        <v>0</v>
      </c>
      <c r="GOY1359" s="84">
        <f>SUM(GOY1357)</f>
        <v>1000000</v>
      </c>
      <c r="GOZ1359" s="84">
        <v>0</v>
      </c>
      <c r="GPA1359" s="84">
        <v>0</v>
      </c>
      <c r="GPC1359" s="84">
        <f>GOZ1359-GPA1359</f>
        <v>0</v>
      </c>
      <c r="GPD1359" s="84">
        <f t="shared" si="421"/>
        <v>1000000</v>
      </c>
      <c r="GPJ1359" s="84" t="s">
        <v>235</v>
      </c>
      <c r="GPK1359" s="84" t="s">
        <v>236</v>
      </c>
      <c r="GPL1359" s="84">
        <f>SUM(GPL1357)</f>
        <v>1000000</v>
      </c>
      <c r="GPM1359" s="84">
        <f>SUM(GPM1357)</f>
        <v>0</v>
      </c>
      <c r="GPN1359" s="84">
        <f>GPM1359/GPL1359</f>
        <v>0</v>
      </c>
      <c r="GPO1359" s="84">
        <f>SUM(GPO1357)</f>
        <v>1000000</v>
      </c>
      <c r="GPP1359" s="84">
        <v>0</v>
      </c>
      <c r="GPQ1359" s="84">
        <v>0</v>
      </c>
      <c r="GPS1359" s="84">
        <f>GPP1359-GPQ1359</f>
        <v>0</v>
      </c>
      <c r="GPT1359" s="84">
        <f t="shared" ref="GPT1359:GQJ1362" si="422">GPP1359+GPL1359</f>
        <v>1000000</v>
      </c>
      <c r="GPZ1359" s="84" t="s">
        <v>235</v>
      </c>
      <c r="GQA1359" s="84" t="s">
        <v>236</v>
      </c>
      <c r="GQB1359" s="84">
        <f>SUM(GQB1357)</f>
        <v>1000000</v>
      </c>
      <c r="GQC1359" s="84">
        <f>SUM(GQC1357)</f>
        <v>0</v>
      </c>
      <c r="GQD1359" s="84">
        <f>GQC1359/GQB1359</f>
        <v>0</v>
      </c>
      <c r="GQE1359" s="84">
        <f>SUM(GQE1357)</f>
        <v>1000000</v>
      </c>
      <c r="GQF1359" s="84">
        <v>0</v>
      </c>
      <c r="GQG1359" s="84">
        <v>0</v>
      </c>
      <c r="GQI1359" s="84">
        <f>GQF1359-GQG1359</f>
        <v>0</v>
      </c>
      <c r="GQJ1359" s="84">
        <f t="shared" si="422"/>
        <v>1000000</v>
      </c>
      <c r="GQP1359" s="84" t="s">
        <v>235</v>
      </c>
      <c r="GQQ1359" s="84" t="s">
        <v>236</v>
      </c>
      <c r="GQR1359" s="84">
        <f>SUM(GQR1357)</f>
        <v>1000000</v>
      </c>
      <c r="GQS1359" s="84">
        <f>SUM(GQS1357)</f>
        <v>0</v>
      </c>
      <c r="GQT1359" s="84">
        <f>GQS1359/GQR1359</f>
        <v>0</v>
      </c>
      <c r="GQU1359" s="84">
        <f>SUM(GQU1357)</f>
        <v>1000000</v>
      </c>
      <c r="GQV1359" s="84">
        <v>0</v>
      </c>
      <c r="GQW1359" s="84">
        <v>0</v>
      </c>
      <c r="GQY1359" s="84">
        <f>GQV1359-GQW1359</f>
        <v>0</v>
      </c>
      <c r="GQZ1359" s="84">
        <f t="shared" ref="GQZ1359:GRP1362" si="423">GQV1359+GQR1359</f>
        <v>1000000</v>
      </c>
      <c r="GRF1359" s="84" t="s">
        <v>235</v>
      </c>
      <c r="GRG1359" s="84" t="s">
        <v>236</v>
      </c>
      <c r="GRH1359" s="84">
        <f>SUM(GRH1357)</f>
        <v>1000000</v>
      </c>
      <c r="GRI1359" s="84">
        <f>SUM(GRI1357)</f>
        <v>0</v>
      </c>
      <c r="GRJ1359" s="84">
        <f>GRI1359/GRH1359</f>
        <v>0</v>
      </c>
      <c r="GRK1359" s="84">
        <f>SUM(GRK1357)</f>
        <v>1000000</v>
      </c>
      <c r="GRL1359" s="84">
        <v>0</v>
      </c>
      <c r="GRM1359" s="84">
        <v>0</v>
      </c>
      <c r="GRO1359" s="84">
        <f>GRL1359-GRM1359</f>
        <v>0</v>
      </c>
      <c r="GRP1359" s="84">
        <f t="shared" si="423"/>
        <v>1000000</v>
      </c>
      <c r="GRV1359" s="84" t="s">
        <v>235</v>
      </c>
      <c r="GRW1359" s="84" t="s">
        <v>236</v>
      </c>
      <c r="GRX1359" s="84">
        <f>SUM(GRX1357)</f>
        <v>1000000</v>
      </c>
      <c r="GRY1359" s="84">
        <f>SUM(GRY1357)</f>
        <v>0</v>
      </c>
      <c r="GRZ1359" s="84">
        <f>GRY1359/GRX1359</f>
        <v>0</v>
      </c>
      <c r="GSA1359" s="84">
        <f>SUM(GSA1357)</f>
        <v>1000000</v>
      </c>
      <c r="GSB1359" s="84">
        <v>0</v>
      </c>
      <c r="GSC1359" s="84">
        <v>0</v>
      </c>
      <c r="GSE1359" s="84">
        <f>GSB1359-GSC1359</f>
        <v>0</v>
      </c>
      <c r="GSF1359" s="84">
        <f t="shared" ref="GSF1359:GSV1362" si="424">GSB1359+GRX1359</f>
        <v>1000000</v>
      </c>
      <c r="GSL1359" s="84" t="s">
        <v>235</v>
      </c>
      <c r="GSM1359" s="84" t="s">
        <v>236</v>
      </c>
      <c r="GSN1359" s="84">
        <f>SUM(GSN1357)</f>
        <v>1000000</v>
      </c>
      <c r="GSO1359" s="84">
        <f>SUM(GSO1357)</f>
        <v>0</v>
      </c>
      <c r="GSP1359" s="84">
        <f>GSO1359/GSN1359</f>
        <v>0</v>
      </c>
      <c r="GSQ1359" s="84">
        <f>SUM(GSQ1357)</f>
        <v>1000000</v>
      </c>
      <c r="GSR1359" s="84">
        <v>0</v>
      </c>
      <c r="GSS1359" s="84">
        <v>0</v>
      </c>
      <c r="GSU1359" s="84">
        <f>GSR1359-GSS1359</f>
        <v>0</v>
      </c>
      <c r="GSV1359" s="84">
        <f t="shared" si="424"/>
        <v>1000000</v>
      </c>
      <c r="GTB1359" s="84" t="s">
        <v>235</v>
      </c>
      <c r="GTC1359" s="84" t="s">
        <v>236</v>
      </c>
      <c r="GTD1359" s="84">
        <f>SUM(GTD1357)</f>
        <v>1000000</v>
      </c>
      <c r="GTE1359" s="84">
        <f>SUM(GTE1357)</f>
        <v>0</v>
      </c>
      <c r="GTF1359" s="84">
        <f>GTE1359/GTD1359</f>
        <v>0</v>
      </c>
      <c r="GTG1359" s="84">
        <f>SUM(GTG1357)</f>
        <v>1000000</v>
      </c>
      <c r="GTH1359" s="84">
        <v>0</v>
      </c>
      <c r="GTI1359" s="84">
        <v>0</v>
      </c>
      <c r="GTK1359" s="84">
        <f>GTH1359-GTI1359</f>
        <v>0</v>
      </c>
      <c r="GTL1359" s="84">
        <f t="shared" ref="GTL1359:GUB1362" si="425">GTH1359+GTD1359</f>
        <v>1000000</v>
      </c>
      <c r="GTR1359" s="84" t="s">
        <v>235</v>
      </c>
      <c r="GTS1359" s="84" t="s">
        <v>236</v>
      </c>
      <c r="GTT1359" s="84">
        <f>SUM(GTT1357)</f>
        <v>1000000</v>
      </c>
      <c r="GTU1359" s="84">
        <f>SUM(GTU1357)</f>
        <v>0</v>
      </c>
      <c r="GTV1359" s="84">
        <f>GTU1359/GTT1359</f>
        <v>0</v>
      </c>
      <c r="GTW1359" s="84">
        <f>SUM(GTW1357)</f>
        <v>1000000</v>
      </c>
      <c r="GTX1359" s="84">
        <v>0</v>
      </c>
      <c r="GTY1359" s="84">
        <v>0</v>
      </c>
      <c r="GUA1359" s="84">
        <f>GTX1359-GTY1359</f>
        <v>0</v>
      </c>
      <c r="GUB1359" s="84">
        <f t="shared" si="425"/>
        <v>1000000</v>
      </c>
      <c r="GUH1359" s="84" t="s">
        <v>235</v>
      </c>
      <c r="GUI1359" s="84" t="s">
        <v>236</v>
      </c>
      <c r="GUJ1359" s="84">
        <f>SUM(GUJ1357)</f>
        <v>1000000</v>
      </c>
      <c r="GUK1359" s="84">
        <f>SUM(GUK1357)</f>
        <v>0</v>
      </c>
      <c r="GUL1359" s="84">
        <f>GUK1359/GUJ1359</f>
        <v>0</v>
      </c>
      <c r="GUM1359" s="84">
        <f>SUM(GUM1357)</f>
        <v>1000000</v>
      </c>
      <c r="GUN1359" s="84">
        <v>0</v>
      </c>
      <c r="GUO1359" s="84">
        <v>0</v>
      </c>
      <c r="GUQ1359" s="84">
        <f>GUN1359-GUO1359</f>
        <v>0</v>
      </c>
      <c r="GUR1359" s="84">
        <f t="shared" ref="GUR1359:GVH1362" si="426">GUN1359+GUJ1359</f>
        <v>1000000</v>
      </c>
      <c r="GUX1359" s="84" t="s">
        <v>235</v>
      </c>
      <c r="GUY1359" s="84" t="s">
        <v>236</v>
      </c>
      <c r="GUZ1359" s="84">
        <f>SUM(GUZ1357)</f>
        <v>1000000</v>
      </c>
      <c r="GVA1359" s="84">
        <f>SUM(GVA1357)</f>
        <v>0</v>
      </c>
      <c r="GVB1359" s="84">
        <f>GVA1359/GUZ1359</f>
        <v>0</v>
      </c>
      <c r="GVC1359" s="84">
        <f>SUM(GVC1357)</f>
        <v>1000000</v>
      </c>
      <c r="GVD1359" s="84">
        <v>0</v>
      </c>
      <c r="GVE1359" s="84">
        <v>0</v>
      </c>
      <c r="GVG1359" s="84">
        <f>GVD1359-GVE1359</f>
        <v>0</v>
      </c>
      <c r="GVH1359" s="84">
        <f t="shared" si="426"/>
        <v>1000000</v>
      </c>
      <c r="GVN1359" s="84" t="s">
        <v>235</v>
      </c>
      <c r="GVO1359" s="84" t="s">
        <v>236</v>
      </c>
      <c r="GVP1359" s="84">
        <f>SUM(GVP1357)</f>
        <v>1000000</v>
      </c>
      <c r="GVQ1359" s="84">
        <f>SUM(GVQ1357)</f>
        <v>0</v>
      </c>
      <c r="GVR1359" s="84">
        <f>GVQ1359/GVP1359</f>
        <v>0</v>
      </c>
      <c r="GVS1359" s="84">
        <f>SUM(GVS1357)</f>
        <v>1000000</v>
      </c>
      <c r="GVT1359" s="84">
        <v>0</v>
      </c>
      <c r="GVU1359" s="84">
        <v>0</v>
      </c>
      <c r="GVW1359" s="84">
        <f>GVT1359-GVU1359</f>
        <v>0</v>
      </c>
      <c r="GVX1359" s="84">
        <f t="shared" ref="GVX1359:GWN1362" si="427">GVT1359+GVP1359</f>
        <v>1000000</v>
      </c>
      <c r="GWD1359" s="84" t="s">
        <v>235</v>
      </c>
      <c r="GWE1359" s="84" t="s">
        <v>236</v>
      </c>
      <c r="GWF1359" s="84">
        <f>SUM(GWF1357)</f>
        <v>1000000</v>
      </c>
      <c r="GWG1359" s="84">
        <f>SUM(GWG1357)</f>
        <v>0</v>
      </c>
      <c r="GWH1359" s="84">
        <f>GWG1359/GWF1359</f>
        <v>0</v>
      </c>
      <c r="GWI1359" s="84">
        <f>SUM(GWI1357)</f>
        <v>1000000</v>
      </c>
      <c r="GWJ1359" s="84">
        <v>0</v>
      </c>
      <c r="GWK1359" s="84">
        <v>0</v>
      </c>
      <c r="GWM1359" s="84">
        <f>GWJ1359-GWK1359</f>
        <v>0</v>
      </c>
      <c r="GWN1359" s="84">
        <f t="shared" si="427"/>
        <v>1000000</v>
      </c>
      <c r="GWT1359" s="84" t="s">
        <v>235</v>
      </c>
      <c r="GWU1359" s="84" t="s">
        <v>236</v>
      </c>
      <c r="GWV1359" s="84">
        <f>SUM(GWV1357)</f>
        <v>1000000</v>
      </c>
      <c r="GWW1359" s="84">
        <f>SUM(GWW1357)</f>
        <v>0</v>
      </c>
      <c r="GWX1359" s="84">
        <f>GWW1359/GWV1359</f>
        <v>0</v>
      </c>
      <c r="GWY1359" s="84">
        <f>SUM(GWY1357)</f>
        <v>1000000</v>
      </c>
      <c r="GWZ1359" s="84">
        <v>0</v>
      </c>
      <c r="GXA1359" s="84">
        <v>0</v>
      </c>
      <c r="GXC1359" s="84">
        <f>GWZ1359-GXA1359</f>
        <v>0</v>
      </c>
      <c r="GXD1359" s="84">
        <f t="shared" ref="GXD1359:GXT1362" si="428">GWZ1359+GWV1359</f>
        <v>1000000</v>
      </c>
      <c r="GXJ1359" s="84" t="s">
        <v>235</v>
      </c>
      <c r="GXK1359" s="84" t="s">
        <v>236</v>
      </c>
      <c r="GXL1359" s="84">
        <f>SUM(GXL1357)</f>
        <v>1000000</v>
      </c>
      <c r="GXM1359" s="84">
        <f>SUM(GXM1357)</f>
        <v>0</v>
      </c>
      <c r="GXN1359" s="84">
        <f>GXM1359/GXL1359</f>
        <v>0</v>
      </c>
      <c r="GXO1359" s="84">
        <f>SUM(GXO1357)</f>
        <v>1000000</v>
      </c>
      <c r="GXP1359" s="84">
        <v>0</v>
      </c>
      <c r="GXQ1359" s="84">
        <v>0</v>
      </c>
      <c r="GXS1359" s="84">
        <f>GXP1359-GXQ1359</f>
        <v>0</v>
      </c>
      <c r="GXT1359" s="84">
        <f t="shared" si="428"/>
        <v>1000000</v>
      </c>
      <c r="GXZ1359" s="84" t="s">
        <v>235</v>
      </c>
      <c r="GYA1359" s="84" t="s">
        <v>236</v>
      </c>
      <c r="GYB1359" s="84">
        <f>SUM(GYB1357)</f>
        <v>1000000</v>
      </c>
      <c r="GYC1359" s="84">
        <f>SUM(GYC1357)</f>
        <v>0</v>
      </c>
      <c r="GYD1359" s="84">
        <f>GYC1359/GYB1359</f>
        <v>0</v>
      </c>
      <c r="GYE1359" s="84">
        <f>SUM(GYE1357)</f>
        <v>1000000</v>
      </c>
      <c r="GYF1359" s="84">
        <v>0</v>
      </c>
      <c r="GYG1359" s="84">
        <v>0</v>
      </c>
      <c r="GYI1359" s="84">
        <f>GYF1359-GYG1359</f>
        <v>0</v>
      </c>
      <c r="GYJ1359" s="84">
        <f t="shared" ref="GYJ1359:GYZ1362" si="429">GYF1359+GYB1359</f>
        <v>1000000</v>
      </c>
      <c r="GYP1359" s="84" t="s">
        <v>235</v>
      </c>
      <c r="GYQ1359" s="84" t="s">
        <v>236</v>
      </c>
      <c r="GYR1359" s="84">
        <f>SUM(GYR1357)</f>
        <v>1000000</v>
      </c>
      <c r="GYS1359" s="84">
        <f>SUM(GYS1357)</f>
        <v>0</v>
      </c>
      <c r="GYT1359" s="84">
        <f>GYS1359/GYR1359</f>
        <v>0</v>
      </c>
      <c r="GYU1359" s="84">
        <f>SUM(GYU1357)</f>
        <v>1000000</v>
      </c>
      <c r="GYV1359" s="84">
        <v>0</v>
      </c>
      <c r="GYW1359" s="84">
        <v>0</v>
      </c>
      <c r="GYY1359" s="84">
        <f>GYV1359-GYW1359</f>
        <v>0</v>
      </c>
      <c r="GYZ1359" s="84">
        <f t="shared" si="429"/>
        <v>1000000</v>
      </c>
      <c r="GZF1359" s="84" t="s">
        <v>235</v>
      </c>
      <c r="GZG1359" s="84" t="s">
        <v>236</v>
      </c>
      <c r="GZH1359" s="84">
        <f>SUM(GZH1357)</f>
        <v>1000000</v>
      </c>
      <c r="GZI1359" s="84">
        <f>SUM(GZI1357)</f>
        <v>0</v>
      </c>
      <c r="GZJ1359" s="84">
        <f>GZI1359/GZH1359</f>
        <v>0</v>
      </c>
      <c r="GZK1359" s="84">
        <f>SUM(GZK1357)</f>
        <v>1000000</v>
      </c>
      <c r="GZL1359" s="84">
        <v>0</v>
      </c>
      <c r="GZM1359" s="84">
        <v>0</v>
      </c>
      <c r="GZO1359" s="84">
        <f>GZL1359-GZM1359</f>
        <v>0</v>
      </c>
      <c r="GZP1359" s="84">
        <f t="shared" ref="GZP1359:HAF1362" si="430">GZL1359+GZH1359</f>
        <v>1000000</v>
      </c>
      <c r="GZV1359" s="84" t="s">
        <v>235</v>
      </c>
      <c r="GZW1359" s="84" t="s">
        <v>236</v>
      </c>
      <c r="GZX1359" s="84">
        <f>SUM(GZX1357)</f>
        <v>1000000</v>
      </c>
      <c r="GZY1359" s="84">
        <f>SUM(GZY1357)</f>
        <v>0</v>
      </c>
      <c r="GZZ1359" s="84">
        <f>GZY1359/GZX1359</f>
        <v>0</v>
      </c>
      <c r="HAA1359" s="84">
        <f>SUM(HAA1357)</f>
        <v>1000000</v>
      </c>
      <c r="HAB1359" s="84">
        <v>0</v>
      </c>
      <c r="HAC1359" s="84">
        <v>0</v>
      </c>
      <c r="HAE1359" s="84">
        <f>HAB1359-HAC1359</f>
        <v>0</v>
      </c>
      <c r="HAF1359" s="84">
        <f t="shared" si="430"/>
        <v>1000000</v>
      </c>
      <c r="HAL1359" s="84" t="s">
        <v>235</v>
      </c>
      <c r="HAM1359" s="84" t="s">
        <v>236</v>
      </c>
      <c r="HAN1359" s="84">
        <f>SUM(HAN1357)</f>
        <v>1000000</v>
      </c>
      <c r="HAO1359" s="84">
        <f>SUM(HAO1357)</f>
        <v>0</v>
      </c>
      <c r="HAP1359" s="84">
        <f>HAO1359/HAN1359</f>
        <v>0</v>
      </c>
      <c r="HAQ1359" s="84">
        <f>SUM(HAQ1357)</f>
        <v>1000000</v>
      </c>
      <c r="HAR1359" s="84">
        <v>0</v>
      </c>
      <c r="HAS1359" s="84">
        <v>0</v>
      </c>
      <c r="HAU1359" s="84">
        <f>HAR1359-HAS1359</f>
        <v>0</v>
      </c>
      <c r="HAV1359" s="84">
        <f t="shared" ref="HAV1359:HBL1362" si="431">HAR1359+HAN1359</f>
        <v>1000000</v>
      </c>
      <c r="HBB1359" s="84" t="s">
        <v>235</v>
      </c>
      <c r="HBC1359" s="84" t="s">
        <v>236</v>
      </c>
      <c r="HBD1359" s="84">
        <f>SUM(HBD1357)</f>
        <v>1000000</v>
      </c>
      <c r="HBE1359" s="84">
        <f>SUM(HBE1357)</f>
        <v>0</v>
      </c>
      <c r="HBF1359" s="84">
        <f>HBE1359/HBD1359</f>
        <v>0</v>
      </c>
      <c r="HBG1359" s="84">
        <f>SUM(HBG1357)</f>
        <v>1000000</v>
      </c>
      <c r="HBH1359" s="84">
        <v>0</v>
      </c>
      <c r="HBI1359" s="84">
        <v>0</v>
      </c>
      <c r="HBK1359" s="84">
        <f>HBH1359-HBI1359</f>
        <v>0</v>
      </c>
      <c r="HBL1359" s="84">
        <f t="shared" si="431"/>
        <v>1000000</v>
      </c>
      <c r="HBR1359" s="84" t="s">
        <v>235</v>
      </c>
      <c r="HBS1359" s="84" t="s">
        <v>236</v>
      </c>
      <c r="HBT1359" s="84">
        <f>SUM(HBT1357)</f>
        <v>1000000</v>
      </c>
      <c r="HBU1359" s="84">
        <f>SUM(HBU1357)</f>
        <v>0</v>
      </c>
      <c r="HBV1359" s="84">
        <f>HBU1359/HBT1359</f>
        <v>0</v>
      </c>
      <c r="HBW1359" s="84">
        <f>SUM(HBW1357)</f>
        <v>1000000</v>
      </c>
      <c r="HBX1359" s="84">
        <v>0</v>
      </c>
      <c r="HBY1359" s="84">
        <v>0</v>
      </c>
      <c r="HCA1359" s="84">
        <f>HBX1359-HBY1359</f>
        <v>0</v>
      </c>
      <c r="HCB1359" s="84">
        <f t="shared" ref="HCB1359:HCR1362" si="432">HBX1359+HBT1359</f>
        <v>1000000</v>
      </c>
      <c r="HCH1359" s="84" t="s">
        <v>235</v>
      </c>
      <c r="HCI1359" s="84" t="s">
        <v>236</v>
      </c>
      <c r="HCJ1359" s="84">
        <f>SUM(HCJ1357)</f>
        <v>1000000</v>
      </c>
      <c r="HCK1359" s="84">
        <f>SUM(HCK1357)</f>
        <v>0</v>
      </c>
      <c r="HCL1359" s="84">
        <f>HCK1359/HCJ1359</f>
        <v>0</v>
      </c>
      <c r="HCM1359" s="84">
        <f>SUM(HCM1357)</f>
        <v>1000000</v>
      </c>
      <c r="HCN1359" s="84">
        <v>0</v>
      </c>
      <c r="HCO1359" s="84">
        <v>0</v>
      </c>
      <c r="HCQ1359" s="84">
        <f>HCN1359-HCO1359</f>
        <v>0</v>
      </c>
      <c r="HCR1359" s="84">
        <f t="shared" si="432"/>
        <v>1000000</v>
      </c>
      <c r="HCX1359" s="84" t="s">
        <v>235</v>
      </c>
      <c r="HCY1359" s="84" t="s">
        <v>236</v>
      </c>
      <c r="HCZ1359" s="84">
        <f>SUM(HCZ1357)</f>
        <v>1000000</v>
      </c>
      <c r="HDA1359" s="84">
        <f>SUM(HDA1357)</f>
        <v>0</v>
      </c>
      <c r="HDB1359" s="84">
        <f>HDA1359/HCZ1359</f>
        <v>0</v>
      </c>
      <c r="HDC1359" s="84">
        <f>SUM(HDC1357)</f>
        <v>1000000</v>
      </c>
      <c r="HDD1359" s="84">
        <v>0</v>
      </c>
      <c r="HDE1359" s="84">
        <v>0</v>
      </c>
      <c r="HDG1359" s="84">
        <f>HDD1359-HDE1359</f>
        <v>0</v>
      </c>
      <c r="HDH1359" s="84">
        <f t="shared" ref="HDH1359:HDX1362" si="433">HDD1359+HCZ1359</f>
        <v>1000000</v>
      </c>
      <c r="HDN1359" s="84" t="s">
        <v>235</v>
      </c>
      <c r="HDO1359" s="84" t="s">
        <v>236</v>
      </c>
      <c r="HDP1359" s="84">
        <f>SUM(HDP1357)</f>
        <v>1000000</v>
      </c>
      <c r="HDQ1359" s="84">
        <f>SUM(HDQ1357)</f>
        <v>0</v>
      </c>
      <c r="HDR1359" s="84">
        <f>HDQ1359/HDP1359</f>
        <v>0</v>
      </c>
      <c r="HDS1359" s="84">
        <f>SUM(HDS1357)</f>
        <v>1000000</v>
      </c>
      <c r="HDT1359" s="84">
        <v>0</v>
      </c>
      <c r="HDU1359" s="84">
        <v>0</v>
      </c>
      <c r="HDW1359" s="84">
        <f>HDT1359-HDU1359</f>
        <v>0</v>
      </c>
      <c r="HDX1359" s="84">
        <f t="shared" si="433"/>
        <v>1000000</v>
      </c>
      <c r="HED1359" s="84" t="s">
        <v>235</v>
      </c>
      <c r="HEE1359" s="84" t="s">
        <v>236</v>
      </c>
      <c r="HEF1359" s="84">
        <f>SUM(HEF1357)</f>
        <v>1000000</v>
      </c>
      <c r="HEG1359" s="84">
        <f>SUM(HEG1357)</f>
        <v>0</v>
      </c>
      <c r="HEH1359" s="84">
        <f>HEG1359/HEF1359</f>
        <v>0</v>
      </c>
      <c r="HEI1359" s="84">
        <f>SUM(HEI1357)</f>
        <v>1000000</v>
      </c>
      <c r="HEJ1359" s="84">
        <v>0</v>
      </c>
      <c r="HEK1359" s="84">
        <v>0</v>
      </c>
      <c r="HEM1359" s="84">
        <f>HEJ1359-HEK1359</f>
        <v>0</v>
      </c>
      <c r="HEN1359" s="84">
        <f t="shared" ref="HEN1359:HFD1362" si="434">HEJ1359+HEF1359</f>
        <v>1000000</v>
      </c>
      <c r="HET1359" s="84" t="s">
        <v>235</v>
      </c>
      <c r="HEU1359" s="84" t="s">
        <v>236</v>
      </c>
      <c r="HEV1359" s="84">
        <f>SUM(HEV1357)</f>
        <v>1000000</v>
      </c>
      <c r="HEW1359" s="84">
        <f>SUM(HEW1357)</f>
        <v>0</v>
      </c>
      <c r="HEX1359" s="84">
        <f>HEW1359/HEV1359</f>
        <v>0</v>
      </c>
      <c r="HEY1359" s="84">
        <f>SUM(HEY1357)</f>
        <v>1000000</v>
      </c>
      <c r="HEZ1359" s="84">
        <v>0</v>
      </c>
      <c r="HFA1359" s="84">
        <v>0</v>
      </c>
      <c r="HFC1359" s="84">
        <f>HEZ1359-HFA1359</f>
        <v>0</v>
      </c>
      <c r="HFD1359" s="84">
        <f t="shared" si="434"/>
        <v>1000000</v>
      </c>
      <c r="HFJ1359" s="84" t="s">
        <v>235</v>
      </c>
      <c r="HFK1359" s="84" t="s">
        <v>236</v>
      </c>
      <c r="HFL1359" s="84">
        <f>SUM(HFL1357)</f>
        <v>1000000</v>
      </c>
      <c r="HFM1359" s="84">
        <f>SUM(HFM1357)</f>
        <v>0</v>
      </c>
      <c r="HFN1359" s="84">
        <f>HFM1359/HFL1359</f>
        <v>0</v>
      </c>
      <c r="HFO1359" s="84">
        <f>SUM(HFO1357)</f>
        <v>1000000</v>
      </c>
      <c r="HFP1359" s="84">
        <v>0</v>
      </c>
      <c r="HFQ1359" s="84">
        <v>0</v>
      </c>
      <c r="HFS1359" s="84">
        <f>HFP1359-HFQ1359</f>
        <v>0</v>
      </c>
      <c r="HFT1359" s="84">
        <f t="shared" ref="HFT1359:HGJ1362" si="435">HFP1359+HFL1359</f>
        <v>1000000</v>
      </c>
      <c r="HFZ1359" s="84" t="s">
        <v>235</v>
      </c>
      <c r="HGA1359" s="84" t="s">
        <v>236</v>
      </c>
      <c r="HGB1359" s="84">
        <f>SUM(HGB1357)</f>
        <v>1000000</v>
      </c>
      <c r="HGC1359" s="84">
        <f>SUM(HGC1357)</f>
        <v>0</v>
      </c>
      <c r="HGD1359" s="84">
        <f>HGC1359/HGB1359</f>
        <v>0</v>
      </c>
      <c r="HGE1359" s="84">
        <f>SUM(HGE1357)</f>
        <v>1000000</v>
      </c>
      <c r="HGF1359" s="84">
        <v>0</v>
      </c>
      <c r="HGG1359" s="84">
        <v>0</v>
      </c>
      <c r="HGI1359" s="84">
        <f>HGF1359-HGG1359</f>
        <v>0</v>
      </c>
      <c r="HGJ1359" s="84">
        <f t="shared" si="435"/>
        <v>1000000</v>
      </c>
      <c r="HGP1359" s="84" t="s">
        <v>235</v>
      </c>
      <c r="HGQ1359" s="84" t="s">
        <v>236</v>
      </c>
      <c r="HGR1359" s="84">
        <f>SUM(HGR1357)</f>
        <v>1000000</v>
      </c>
      <c r="HGS1359" s="84">
        <f>SUM(HGS1357)</f>
        <v>0</v>
      </c>
      <c r="HGT1359" s="84">
        <f>HGS1359/HGR1359</f>
        <v>0</v>
      </c>
      <c r="HGU1359" s="84">
        <f>SUM(HGU1357)</f>
        <v>1000000</v>
      </c>
      <c r="HGV1359" s="84">
        <v>0</v>
      </c>
      <c r="HGW1359" s="84">
        <v>0</v>
      </c>
      <c r="HGY1359" s="84">
        <f>HGV1359-HGW1359</f>
        <v>0</v>
      </c>
      <c r="HGZ1359" s="84">
        <f t="shared" ref="HGZ1359:HHP1362" si="436">HGV1359+HGR1359</f>
        <v>1000000</v>
      </c>
      <c r="HHF1359" s="84" t="s">
        <v>235</v>
      </c>
      <c r="HHG1359" s="84" t="s">
        <v>236</v>
      </c>
      <c r="HHH1359" s="84">
        <f>SUM(HHH1357)</f>
        <v>1000000</v>
      </c>
      <c r="HHI1359" s="84">
        <f>SUM(HHI1357)</f>
        <v>0</v>
      </c>
      <c r="HHJ1359" s="84">
        <f>HHI1359/HHH1359</f>
        <v>0</v>
      </c>
      <c r="HHK1359" s="84">
        <f>SUM(HHK1357)</f>
        <v>1000000</v>
      </c>
      <c r="HHL1359" s="84">
        <v>0</v>
      </c>
      <c r="HHM1359" s="84">
        <v>0</v>
      </c>
      <c r="HHO1359" s="84">
        <f>HHL1359-HHM1359</f>
        <v>0</v>
      </c>
      <c r="HHP1359" s="84">
        <f t="shared" si="436"/>
        <v>1000000</v>
      </c>
      <c r="HHV1359" s="84" t="s">
        <v>235</v>
      </c>
      <c r="HHW1359" s="84" t="s">
        <v>236</v>
      </c>
      <c r="HHX1359" s="84">
        <f>SUM(HHX1357)</f>
        <v>1000000</v>
      </c>
      <c r="HHY1359" s="84">
        <f>SUM(HHY1357)</f>
        <v>0</v>
      </c>
      <c r="HHZ1359" s="84">
        <f>HHY1359/HHX1359</f>
        <v>0</v>
      </c>
      <c r="HIA1359" s="84">
        <f>SUM(HIA1357)</f>
        <v>1000000</v>
      </c>
      <c r="HIB1359" s="84">
        <v>0</v>
      </c>
      <c r="HIC1359" s="84">
        <v>0</v>
      </c>
      <c r="HIE1359" s="84">
        <f>HIB1359-HIC1359</f>
        <v>0</v>
      </c>
      <c r="HIF1359" s="84">
        <f t="shared" ref="HIF1359:HIV1362" si="437">HIB1359+HHX1359</f>
        <v>1000000</v>
      </c>
      <c r="HIL1359" s="84" t="s">
        <v>235</v>
      </c>
      <c r="HIM1359" s="84" t="s">
        <v>236</v>
      </c>
      <c r="HIN1359" s="84">
        <f>SUM(HIN1357)</f>
        <v>1000000</v>
      </c>
      <c r="HIO1359" s="84">
        <f>SUM(HIO1357)</f>
        <v>0</v>
      </c>
      <c r="HIP1359" s="84">
        <f>HIO1359/HIN1359</f>
        <v>0</v>
      </c>
      <c r="HIQ1359" s="84">
        <f>SUM(HIQ1357)</f>
        <v>1000000</v>
      </c>
      <c r="HIR1359" s="84">
        <v>0</v>
      </c>
      <c r="HIS1359" s="84">
        <v>0</v>
      </c>
      <c r="HIU1359" s="84">
        <f>HIR1359-HIS1359</f>
        <v>0</v>
      </c>
      <c r="HIV1359" s="84">
        <f t="shared" si="437"/>
        <v>1000000</v>
      </c>
      <c r="HJB1359" s="84" t="s">
        <v>235</v>
      </c>
      <c r="HJC1359" s="84" t="s">
        <v>236</v>
      </c>
      <c r="HJD1359" s="84">
        <f>SUM(HJD1357)</f>
        <v>1000000</v>
      </c>
      <c r="HJE1359" s="84">
        <f>SUM(HJE1357)</f>
        <v>0</v>
      </c>
      <c r="HJF1359" s="84">
        <f>HJE1359/HJD1359</f>
        <v>0</v>
      </c>
      <c r="HJG1359" s="84">
        <f>SUM(HJG1357)</f>
        <v>1000000</v>
      </c>
      <c r="HJH1359" s="84">
        <v>0</v>
      </c>
      <c r="HJI1359" s="84">
        <v>0</v>
      </c>
      <c r="HJK1359" s="84">
        <f>HJH1359-HJI1359</f>
        <v>0</v>
      </c>
      <c r="HJL1359" s="84">
        <f t="shared" ref="HJL1359:HKB1362" si="438">HJH1359+HJD1359</f>
        <v>1000000</v>
      </c>
      <c r="HJR1359" s="84" t="s">
        <v>235</v>
      </c>
      <c r="HJS1359" s="84" t="s">
        <v>236</v>
      </c>
      <c r="HJT1359" s="84">
        <f>SUM(HJT1357)</f>
        <v>1000000</v>
      </c>
      <c r="HJU1359" s="84">
        <f>SUM(HJU1357)</f>
        <v>0</v>
      </c>
      <c r="HJV1359" s="84">
        <f>HJU1359/HJT1359</f>
        <v>0</v>
      </c>
      <c r="HJW1359" s="84">
        <f>SUM(HJW1357)</f>
        <v>1000000</v>
      </c>
      <c r="HJX1359" s="84">
        <v>0</v>
      </c>
      <c r="HJY1359" s="84">
        <v>0</v>
      </c>
      <c r="HKA1359" s="84">
        <f>HJX1359-HJY1359</f>
        <v>0</v>
      </c>
      <c r="HKB1359" s="84">
        <f t="shared" si="438"/>
        <v>1000000</v>
      </c>
      <c r="HKH1359" s="84" t="s">
        <v>235</v>
      </c>
      <c r="HKI1359" s="84" t="s">
        <v>236</v>
      </c>
      <c r="HKJ1359" s="84">
        <f>SUM(HKJ1357)</f>
        <v>1000000</v>
      </c>
      <c r="HKK1359" s="84">
        <f>SUM(HKK1357)</f>
        <v>0</v>
      </c>
      <c r="HKL1359" s="84">
        <f>HKK1359/HKJ1359</f>
        <v>0</v>
      </c>
      <c r="HKM1359" s="84">
        <f>SUM(HKM1357)</f>
        <v>1000000</v>
      </c>
      <c r="HKN1359" s="84">
        <v>0</v>
      </c>
      <c r="HKO1359" s="84">
        <v>0</v>
      </c>
      <c r="HKQ1359" s="84">
        <f>HKN1359-HKO1359</f>
        <v>0</v>
      </c>
      <c r="HKR1359" s="84">
        <f t="shared" ref="HKR1359:HLH1362" si="439">HKN1359+HKJ1359</f>
        <v>1000000</v>
      </c>
      <c r="HKX1359" s="84" t="s">
        <v>235</v>
      </c>
      <c r="HKY1359" s="84" t="s">
        <v>236</v>
      </c>
      <c r="HKZ1359" s="84">
        <f>SUM(HKZ1357)</f>
        <v>1000000</v>
      </c>
      <c r="HLA1359" s="84">
        <f>SUM(HLA1357)</f>
        <v>0</v>
      </c>
      <c r="HLB1359" s="84">
        <f>HLA1359/HKZ1359</f>
        <v>0</v>
      </c>
      <c r="HLC1359" s="84">
        <f>SUM(HLC1357)</f>
        <v>1000000</v>
      </c>
      <c r="HLD1359" s="84">
        <v>0</v>
      </c>
      <c r="HLE1359" s="84">
        <v>0</v>
      </c>
      <c r="HLG1359" s="84">
        <f>HLD1359-HLE1359</f>
        <v>0</v>
      </c>
      <c r="HLH1359" s="84">
        <f t="shared" si="439"/>
        <v>1000000</v>
      </c>
      <c r="HLN1359" s="84" t="s">
        <v>235</v>
      </c>
      <c r="HLO1359" s="84" t="s">
        <v>236</v>
      </c>
      <c r="HLP1359" s="84">
        <f>SUM(HLP1357)</f>
        <v>1000000</v>
      </c>
      <c r="HLQ1359" s="84">
        <f>SUM(HLQ1357)</f>
        <v>0</v>
      </c>
      <c r="HLR1359" s="84">
        <f>HLQ1359/HLP1359</f>
        <v>0</v>
      </c>
      <c r="HLS1359" s="84">
        <f>SUM(HLS1357)</f>
        <v>1000000</v>
      </c>
      <c r="HLT1359" s="84">
        <v>0</v>
      </c>
      <c r="HLU1359" s="84">
        <v>0</v>
      </c>
      <c r="HLW1359" s="84">
        <f>HLT1359-HLU1359</f>
        <v>0</v>
      </c>
      <c r="HLX1359" s="84">
        <f t="shared" ref="HLX1359:HMN1362" si="440">HLT1359+HLP1359</f>
        <v>1000000</v>
      </c>
      <c r="HMD1359" s="84" t="s">
        <v>235</v>
      </c>
      <c r="HME1359" s="84" t="s">
        <v>236</v>
      </c>
      <c r="HMF1359" s="84">
        <f>SUM(HMF1357)</f>
        <v>1000000</v>
      </c>
      <c r="HMG1359" s="84">
        <f>SUM(HMG1357)</f>
        <v>0</v>
      </c>
      <c r="HMH1359" s="84">
        <f>HMG1359/HMF1359</f>
        <v>0</v>
      </c>
      <c r="HMI1359" s="84">
        <f>SUM(HMI1357)</f>
        <v>1000000</v>
      </c>
      <c r="HMJ1359" s="84">
        <v>0</v>
      </c>
      <c r="HMK1359" s="84">
        <v>0</v>
      </c>
      <c r="HMM1359" s="84">
        <f>HMJ1359-HMK1359</f>
        <v>0</v>
      </c>
      <c r="HMN1359" s="84">
        <f t="shared" si="440"/>
        <v>1000000</v>
      </c>
      <c r="HMT1359" s="84" t="s">
        <v>235</v>
      </c>
      <c r="HMU1359" s="84" t="s">
        <v>236</v>
      </c>
      <c r="HMV1359" s="84">
        <f>SUM(HMV1357)</f>
        <v>1000000</v>
      </c>
      <c r="HMW1359" s="84">
        <f>SUM(HMW1357)</f>
        <v>0</v>
      </c>
      <c r="HMX1359" s="84">
        <f>HMW1359/HMV1359</f>
        <v>0</v>
      </c>
      <c r="HMY1359" s="84">
        <f>SUM(HMY1357)</f>
        <v>1000000</v>
      </c>
      <c r="HMZ1359" s="84">
        <v>0</v>
      </c>
      <c r="HNA1359" s="84">
        <v>0</v>
      </c>
      <c r="HNC1359" s="84">
        <f>HMZ1359-HNA1359</f>
        <v>0</v>
      </c>
      <c r="HND1359" s="84">
        <f t="shared" ref="HND1359:HNT1362" si="441">HMZ1359+HMV1359</f>
        <v>1000000</v>
      </c>
      <c r="HNJ1359" s="84" t="s">
        <v>235</v>
      </c>
      <c r="HNK1359" s="84" t="s">
        <v>236</v>
      </c>
      <c r="HNL1359" s="84">
        <f>SUM(HNL1357)</f>
        <v>1000000</v>
      </c>
      <c r="HNM1359" s="84">
        <f>SUM(HNM1357)</f>
        <v>0</v>
      </c>
      <c r="HNN1359" s="84">
        <f>HNM1359/HNL1359</f>
        <v>0</v>
      </c>
      <c r="HNO1359" s="84">
        <f>SUM(HNO1357)</f>
        <v>1000000</v>
      </c>
      <c r="HNP1359" s="84">
        <v>0</v>
      </c>
      <c r="HNQ1359" s="84">
        <v>0</v>
      </c>
      <c r="HNS1359" s="84">
        <f>HNP1359-HNQ1359</f>
        <v>0</v>
      </c>
      <c r="HNT1359" s="84">
        <f t="shared" si="441"/>
        <v>1000000</v>
      </c>
      <c r="HNZ1359" s="84" t="s">
        <v>235</v>
      </c>
      <c r="HOA1359" s="84" t="s">
        <v>236</v>
      </c>
      <c r="HOB1359" s="84">
        <f>SUM(HOB1357)</f>
        <v>1000000</v>
      </c>
      <c r="HOC1359" s="84">
        <f>SUM(HOC1357)</f>
        <v>0</v>
      </c>
      <c r="HOD1359" s="84">
        <f>HOC1359/HOB1359</f>
        <v>0</v>
      </c>
      <c r="HOE1359" s="84">
        <f>SUM(HOE1357)</f>
        <v>1000000</v>
      </c>
      <c r="HOF1359" s="84">
        <v>0</v>
      </c>
      <c r="HOG1359" s="84">
        <v>0</v>
      </c>
      <c r="HOI1359" s="84">
        <f>HOF1359-HOG1359</f>
        <v>0</v>
      </c>
      <c r="HOJ1359" s="84">
        <f t="shared" ref="HOJ1359:HOZ1362" si="442">HOF1359+HOB1359</f>
        <v>1000000</v>
      </c>
      <c r="HOP1359" s="84" t="s">
        <v>235</v>
      </c>
      <c r="HOQ1359" s="84" t="s">
        <v>236</v>
      </c>
      <c r="HOR1359" s="84">
        <f>SUM(HOR1357)</f>
        <v>1000000</v>
      </c>
      <c r="HOS1359" s="84">
        <f>SUM(HOS1357)</f>
        <v>0</v>
      </c>
      <c r="HOT1359" s="84">
        <f>HOS1359/HOR1359</f>
        <v>0</v>
      </c>
      <c r="HOU1359" s="84">
        <f>SUM(HOU1357)</f>
        <v>1000000</v>
      </c>
      <c r="HOV1359" s="84">
        <v>0</v>
      </c>
      <c r="HOW1359" s="84">
        <v>0</v>
      </c>
      <c r="HOY1359" s="84">
        <f>HOV1359-HOW1359</f>
        <v>0</v>
      </c>
      <c r="HOZ1359" s="84">
        <f t="shared" si="442"/>
        <v>1000000</v>
      </c>
      <c r="HPF1359" s="84" t="s">
        <v>235</v>
      </c>
      <c r="HPG1359" s="84" t="s">
        <v>236</v>
      </c>
      <c r="HPH1359" s="84">
        <f>SUM(HPH1357)</f>
        <v>1000000</v>
      </c>
      <c r="HPI1359" s="84">
        <f>SUM(HPI1357)</f>
        <v>0</v>
      </c>
      <c r="HPJ1359" s="84">
        <f>HPI1359/HPH1359</f>
        <v>0</v>
      </c>
      <c r="HPK1359" s="84">
        <f>SUM(HPK1357)</f>
        <v>1000000</v>
      </c>
      <c r="HPL1359" s="84">
        <v>0</v>
      </c>
      <c r="HPM1359" s="84">
        <v>0</v>
      </c>
      <c r="HPO1359" s="84">
        <f>HPL1359-HPM1359</f>
        <v>0</v>
      </c>
      <c r="HPP1359" s="84">
        <f t="shared" ref="HPP1359:HQF1362" si="443">HPL1359+HPH1359</f>
        <v>1000000</v>
      </c>
      <c r="HPV1359" s="84" t="s">
        <v>235</v>
      </c>
      <c r="HPW1359" s="84" t="s">
        <v>236</v>
      </c>
      <c r="HPX1359" s="84">
        <f>SUM(HPX1357)</f>
        <v>1000000</v>
      </c>
      <c r="HPY1359" s="84">
        <f>SUM(HPY1357)</f>
        <v>0</v>
      </c>
      <c r="HPZ1359" s="84">
        <f>HPY1359/HPX1359</f>
        <v>0</v>
      </c>
      <c r="HQA1359" s="84">
        <f>SUM(HQA1357)</f>
        <v>1000000</v>
      </c>
      <c r="HQB1359" s="84">
        <v>0</v>
      </c>
      <c r="HQC1359" s="84">
        <v>0</v>
      </c>
      <c r="HQE1359" s="84">
        <f>HQB1359-HQC1359</f>
        <v>0</v>
      </c>
      <c r="HQF1359" s="84">
        <f t="shared" si="443"/>
        <v>1000000</v>
      </c>
      <c r="HQL1359" s="84" t="s">
        <v>235</v>
      </c>
      <c r="HQM1359" s="84" t="s">
        <v>236</v>
      </c>
      <c r="HQN1359" s="84">
        <f>SUM(HQN1357)</f>
        <v>1000000</v>
      </c>
      <c r="HQO1359" s="84">
        <f>SUM(HQO1357)</f>
        <v>0</v>
      </c>
      <c r="HQP1359" s="84">
        <f>HQO1359/HQN1359</f>
        <v>0</v>
      </c>
      <c r="HQQ1359" s="84">
        <f>SUM(HQQ1357)</f>
        <v>1000000</v>
      </c>
      <c r="HQR1359" s="84">
        <v>0</v>
      </c>
      <c r="HQS1359" s="84">
        <v>0</v>
      </c>
      <c r="HQU1359" s="84">
        <f>HQR1359-HQS1359</f>
        <v>0</v>
      </c>
      <c r="HQV1359" s="84">
        <f t="shared" ref="HQV1359:HRL1362" si="444">HQR1359+HQN1359</f>
        <v>1000000</v>
      </c>
      <c r="HRB1359" s="84" t="s">
        <v>235</v>
      </c>
      <c r="HRC1359" s="84" t="s">
        <v>236</v>
      </c>
      <c r="HRD1359" s="84">
        <f>SUM(HRD1357)</f>
        <v>1000000</v>
      </c>
      <c r="HRE1359" s="84">
        <f>SUM(HRE1357)</f>
        <v>0</v>
      </c>
      <c r="HRF1359" s="84">
        <f>HRE1359/HRD1359</f>
        <v>0</v>
      </c>
      <c r="HRG1359" s="84">
        <f>SUM(HRG1357)</f>
        <v>1000000</v>
      </c>
      <c r="HRH1359" s="84">
        <v>0</v>
      </c>
      <c r="HRI1359" s="84">
        <v>0</v>
      </c>
      <c r="HRK1359" s="84">
        <f>HRH1359-HRI1359</f>
        <v>0</v>
      </c>
      <c r="HRL1359" s="84">
        <f t="shared" si="444"/>
        <v>1000000</v>
      </c>
      <c r="HRR1359" s="84" t="s">
        <v>235</v>
      </c>
      <c r="HRS1359" s="84" t="s">
        <v>236</v>
      </c>
      <c r="HRT1359" s="84">
        <f>SUM(HRT1357)</f>
        <v>1000000</v>
      </c>
      <c r="HRU1359" s="84">
        <f>SUM(HRU1357)</f>
        <v>0</v>
      </c>
      <c r="HRV1359" s="84">
        <f>HRU1359/HRT1359</f>
        <v>0</v>
      </c>
      <c r="HRW1359" s="84">
        <f>SUM(HRW1357)</f>
        <v>1000000</v>
      </c>
      <c r="HRX1359" s="84">
        <v>0</v>
      </c>
      <c r="HRY1359" s="84">
        <v>0</v>
      </c>
      <c r="HSA1359" s="84">
        <f>HRX1359-HRY1359</f>
        <v>0</v>
      </c>
      <c r="HSB1359" s="84">
        <f t="shared" ref="HSB1359:HSR1362" si="445">HRX1359+HRT1359</f>
        <v>1000000</v>
      </c>
      <c r="HSH1359" s="84" t="s">
        <v>235</v>
      </c>
      <c r="HSI1359" s="84" t="s">
        <v>236</v>
      </c>
      <c r="HSJ1359" s="84">
        <f>SUM(HSJ1357)</f>
        <v>1000000</v>
      </c>
      <c r="HSK1359" s="84">
        <f>SUM(HSK1357)</f>
        <v>0</v>
      </c>
      <c r="HSL1359" s="84">
        <f>HSK1359/HSJ1359</f>
        <v>0</v>
      </c>
      <c r="HSM1359" s="84">
        <f>SUM(HSM1357)</f>
        <v>1000000</v>
      </c>
      <c r="HSN1359" s="84">
        <v>0</v>
      </c>
      <c r="HSO1359" s="84">
        <v>0</v>
      </c>
      <c r="HSQ1359" s="84">
        <f>HSN1359-HSO1359</f>
        <v>0</v>
      </c>
      <c r="HSR1359" s="84">
        <f t="shared" si="445"/>
        <v>1000000</v>
      </c>
      <c r="HSX1359" s="84" t="s">
        <v>235</v>
      </c>
      <c r="HSY1359" s="84" t="s">
        <v>236</v>
      </c>
      <c r="HSZ1359" s="84">
        <f>SUM(HSZ1357)</f>
        <v>1000000</v>
      </c>
      <c r="HTA1359" s="84">
        <f>SUM(HTA1357)</f>
        <v>0</v>
      </c>
      <c r="HTB1359" s="84">
        <f>HTA1359/HSZ1359</f>
        <v>0</v>
      </c>
      <c r="HTC1359" s="84">
        <f>SUM(HTC1357)</f>
        <v>1000000</v>
      </c>
      <c r="HTD1359" s="84">
        <v>0</v>
      </c>
      <c r="HTE1359" s="84">
        <v>0</v>
      </c>
      <c r="HTG1359" s="84">
        <f>HTD1359-HTE1359</f>
        <v>0</v>
      </c>
      <c r="HTH1359" s="84">
        <f t="shared" ref="HTH1359:HTX1362" si="446">HTD1359+HSZ1359</f>
        <v>1000000</v>
      </c>
      <c r="HTN1359" s="84" t="s">
        <v>235</v>
      </c>
      <c r="HTO1359" s="84" t="s">
        <v>236</v>
      </c>
      <c r="HTP1359" s="84">
        <f>SUM(HTP1357)</f>
        <v>1000000</v>
      </c>
      <c r="HTQ1359" s="84">
        <f>SUM(HTQ1357)</f>
        <v>0</v>
      </c>
      <c r="HTR1359" s="84">
        <f>HTQ1359/HTP1359</f>
        <v>0</v>
      </c>
      <c r="HTS1359" s="84">
        <f>SUM(HTS1357)</f>
        <v>1000000</v>
      </c>
      <c r="HTT1359" s="84">
        <v>0</v>
      </c>
      <c r="HTU1359" s="84">
        <v>0</v>
      </c>
      <c r="HTW1359" s="84">
        <f>HTT1359-HTU1359</f>
        <v>0</v>
      </c>
      <c r="HTX1359" s="84">
        <f t="shared" si="446"/>
        <v>1000000</v>
      </c>
      <c r="HUD1359" s="84" t="s">
        <v>235</v>
      </c>
      <c r="HUE1359" s="84" t="s">
        <v>236</v>
      </c>
      <c r="HUF1359" s="84">
        <f>SUM(HUF1357)</f>
        <v>1000000</v>
      </c>
      <c r="HUG1359" s="84">
        <f>SUM(HUG1357)</f>
        <v>0</v>
      </c>
      <c r="HUH1359" s="84">
        <f>HUG1359/HUF1359</f>
        <v>0</v>
      </c>
      <c r="HUI1359" s="84">
        <f>SUM(HUI1357)</f>
        <v>1000000</v>
      </c>
      <c r="HUJ1359" s="84">
        <v>0</v>
      </c>
      <c r="HUK1359" s="84">
        <v>0</v>
      </c>
      <c r="HUM1359" s="84">
        <f>HUJ1359-HUK1359</f>
        <v>0</v>
      </c>
      <c r="HUN1359" s="84">
        <f t="shared" ref="HUN1359:HVD1362" si="447">HUJ1359+HUF1359</f>
        <v>1000000</v>
      </c>
      <c r="HUT1359" s="84" t="s">
        <v>235</v>
      </c>
      <c r="HUU1359" s="84" t="s">
        <v>236</v>
      </c>
      <c r="HUV1359" s="84">
        <f>SUM(HUV1357)</f>
        <v>1000000</v>
      </c>
      <c r="HUW1359" s="84">
        <f>SUM(HUW1357)</f>
        <v>0</v>
      </c>
      <c r="HUX1359" s="84">
        <f>HUW1359/HUV1359</f>
        <v>0</v>
      </c>
      <c r="HUY1359" s="84">
        <f>SUM(HUY1357)</f>
        <v>1000000</v>
      </c>
      <c r="HUZ1359" s="84">
        <v>0</v>
      </c>
      <c r="HVA1359" s="84">
        <v>0</v>
      </c>
      <c r="HVC1359" s="84">
        <f>HUZ1359-HVA1359</f>
        <v>0</v>
      </c>
      <c r="HVD1359" s="84">
        <f t="shared" si="447"/>
        <v>1000000</v>
      </c>
      <c r="HVJ1359" s="84" t="s">
        <v>235</v>
      </c>
      <c r="HVK1359" s="84" t="s">
        <v>236</v>
      </c>
      <c r="HVL1359" s="84">
        <f>SUM(HVL1357)</f>
        <v>1000000</v>
      </c>
      <c r="HVM1359" s="84">
        <f>SUM(HVM1357)</f>
        <v>0</v>
      </c>
      <c r="HVN1359" s="84">
        <f>HVM1359/HVL1359</f>
        <v>0</v>
      </c>
      <c r="HVO1359" s="84">
        <f>SUM(HVO1357)</f>
        <v>1000000</v>
      </c>
      <c r="HVP1359" s="84">
        <v>0</v>
      </c>
      <c r="HVQ1359" s="84">
        <v>0</v>
      </c>
      <c r="HVS1359" s="84">
        <f>HVP1359-HVQ1359</f>
        <v>0</v>
      </c>
      <c r="HVT1359" s="84">
        <f t="shared" ref="HVT1359:HWJ1362" si="448">HVP1359+HVL1359</f>
        <v>1000000</v>
      </c>
      <c r="HVZ1359" s="84" t="s">
        <v>235</v>
      </c>
      <c r="HWA1359" s="84" t="s">
        <v>236</v>
      </c>
      <c r="HWB1359" s="84">
        <f>SUM(HWB1357)</f>
        <v>1000000</v>
      </c>
      <c r="HWC1359" s="84">
        <f>SUM(HWC1357)</f>
        <v>0</v>
      </c>
      <c r="HWD1359" s="84">
        <f>HWC1359/HWB1359</f>
        <v>0</v>
      </c>
      <c r="HWE1359" s="84">
        <f>SUM(HWE1357)</f>
        <v>1000000</v>
      </c>
      <c r="HWF1359" s="84">
        <v>0</v>
      </c>
      <c r="HWG1359" s="84">
        <v>0</v>
      </c>
      <c r="HWI1359" s="84">
        <f>HWF1359-HWG1359</f>
        <v>0</v>
      </c>
      <c r="HWJ1359" s="84">
        <f t="shared" si="448"/>
        <v>1000000</v>
      </c>
      <c r="HWP1359" s="84" t="s">
        <v>235</v>
      </c>
      <c r="HWQ1359" s="84" t="s">
        <v>236</v>
      </c>
      <c r="HWR1359" s="84">
        <f>SUM(HWR1357)</f>
        <v>1000000</v>
      </c>
      <c r="HWS1359" s="84">
        <f>SUM(HWS1357)</f>
        <v>0</v>
      </c>
      <c r="HWT1359" s="84">
        <f>HWS1359/HWR1359</f>
        <v>0</v>
      </c>
      <c r="HWU1359" s="84">
        <f>SUM(HWU1357)</f>
        <v>1000000</v>
      </c>
      <c r="HWV1359" s="84">
        <v>0</v>
      </c>
      <c r="HWW1359" s="84">
        <v>0</v>
      </c>
      <c r="HWY1359" s="84">
        <f>HWV1359-HWW1359</f>
        <v>0</v>
      </c>
      <c r="HWZ1359" s="84">
        <f t="shared" ref="HWZ1359:HXP1362" si="449">HWV1359+HWR1359</f>
        <v>1000000</v>
      </c>
      <c r="HXF1359" s="84" t="s">
        <v>235</v>
      </c>
      <c r="HXG1359" s="84" t="s">
        <v>236</v>
      </c>
      <c r="HXH1359" s="84">
        <f>SUM(HXH1357)</f>
        <v>1000000</v>
      </c>
      <c r="HXI1359" s="84">
        <f>SUM(HXI1357)</f>
        <v>0</v>
      </c>
      <c r="HXJ1359" s="84">
        <f>HXI1359/HXH1359</f>
        <v>0</v>
      </c>
      <c r="HXK1359" s="84">
        <f>SUM(HXK1357)</f>
        <v>1000000</v>
      </c>
      <c r="HXL1359" s="84">
        <v>0</v>
      </c>
      <c r="HXM1359" s="84">
        <v>0</v>
      </c>
      <c r="HXO1359" s="84">
        <f>HXL1359-HXM1359</f>
        <v>0</v>
      </c>
      <c r="HXP1359" s="84">
        <f t="shared" si="449"/>
        <v>1000000</v>
      </c>
      <c r="HXV1359" s="84" t="s">
        <v>235</v>
      </c>
      <c r="HXW1359" s="84" t="s">
        <v>236</v>
      </c>
      <c r="HXX1359" s="84">
        <f>SUM(HXX1357)</f>
        <v>1000000</v>
      </c>
      <c r="HXY1359" s="84">
        <f>SUM(HXY1357)</f>
        <v>0</v>
      </c>
      <c r="HXZ1359" s="84">
        <f>HXY1359/HXX1359</f>
        <v>0</v>
      </c>
      <c r="HYA1359" s="84">
        <f>SUM(HYA1357)</f>
        <v>1000000</v>
      </c>
      <c r="HYB1359" s="84">
        <v>0</v>
      </c>
      <c r="HYC1359" s="84">
        <v>0</v>
      </c>
      <c r="HYE1359" s="84">
        <f>HYB1359-HYC1359</f>
        <v>0</v>
      </c>
      <c r="HYF1359" s="84">
        <f t="shared" ref="HYF1359:HYV1362" si="450">HYB1359+HXX1359</f>
        <v>1000000</v>
      </c>
      <c r="HYL1359" s="84" t="s">
        <v>235</v>
      </c>
      <c r="HYM1359" s="84" t="s">
        <v>236</v>
      </c>
      <c r="HYN1359" s="84">
        <f>SUM(HYN1357)</f>
        <v>1000000</v>
      </c>
      <c r="HYO1359" s="84">
        <f>SUM(HYO1357)</f>
        <v>0</v>
      </c>
      <c r="HYP1359" s="84">
        <f>HYO1359/HYN1359</f>
        <v>0</v>
      </c>
      <c r="HYQ1359" s="84">
        <f>SUM(HYQ1357)</f>
        <v>1000000</v>
      </c>
      <c r="HYR1359" s="84">
        <v>0</v>
      </c>
      <c r="HYS1359" s="84">
        <v>0</v>
      </c>
      <c r="HYU1359" s="84">
        <f>HYR1359-HYS1359</f>
        <v>0</v>
      </c>
      <c r="HYV1359" s="84">
        <f t="shared" si="450"/>
        <v>1000000</v>
      </c>
      <c r="HZB1359" s="84" t="s">
        <v>235</v>
      </c>
      <c r="HZC1359" s="84" t="s">
        <v>236</v>
      </c>
      <c r="HZD1359" s="84">
        <f>SUM(HZD1357)</f>
        <v>1000000</v>
      </c>
      <c r="HZE1359" s="84">
        <f>SUM(HZE1357)</f>
        <v>0</v>
      </c>
      <c r="HZF1359" s="84">
        <f>HZE1359/HZD1359</f>
        <v>0</v>
      </c>
      <c r="HZG1359" s="84">
        <f>SUM(HZG1357)</f>
        <v>1000000</v>
      </c>
      <c r="HZH1359" s="84">
        <v>0</v>
      </c>
      <c r="HZI1359" s="84">
        <v>0</v>
      </c>
      <c r="HZK1359" s="84">
        <f>HZH1359-HZI1359</f>
        <v>0</v>
      </c>
      <c r="HZL1359" s="84">
        <f t="shared" ref="HZL1359:IAB1362" si="451">HZH1359+HZD1359</f>
        <v>1000000</v>
      </c>
      <c r="HZR1359" s="84" t="s">
        <v>235</v>
      </c>
      <c r="HZS1359" s="84" t="s">
        <v>236</v>
      </c>
      <c r="HZT1359" s="84">
        <f>SUM(HZT1357)</f>
        <v>1000000</v>
      </c>
      <c r="HZU1359" s="84">
        <f>SUM(HZU1357)</f>
        <v>0</v>
      </c>
      <c r="HZV1359" s="84">
        <f>HZU1359/HZT1359</f>
        <v>0</v>
      </c>
      <c r="HZW1359" s="84">
        <f>SUM(HZW1357)</f>
        <v>1000000</v>
      </c>
      <c r="HZX1359" s="84">
        <v>0</v>
      </c>
      <c r="HZY1359" s="84">
        <v>0</v>
      </c>
      <c r="IAA1359" s="84">
        <f>HZX1359-HZY1359</f>
        <v>0</v>
      </c>
      <c r="IAB1359" s="84">
        <f t="shared" si="451"/>
        <v>1000000</v>
      </c>
      <c r="IAH1359" s="84" t="s">
        <v>235</v>
      </c>
      <c r="IAI1359" s="84" t="s">
        <v>236</v>
      </c>
      <c r="IAJ1359" s="84">
        <f>SUM(IAJ1357)</f>
        <v>1000000</v>
      </c>
      <c r="IAK1359" s="84">
        <f>SUM(IAK1357)</f>
        <v>0</v>
      </c>
      <c r="IAL1359" s="84">
        <f>IAK1359/IAJ1359</f>
        <v>0</v>
      </c>
      <c r="IAM1359" s="84">
        <f>SUM(IAM1357)</f>
        <v>1000000</v>
      </c>
      <c r="IAN1359" s="84">
        <v>0</v>
      </c>
      <c r="IAO1359" s="84">
        <v>0</v>
      </c>
      <c r="IAQ1359" s="84">
        <f>IAN1359-IAO1359</f>
        <v>0</v>
      </c>
      <c r="IAR1359" s="84">
        <f t="shared" ref="IAR1359:IBH1362" si="452">IAN1359+IAJ1359</f>
        <v>1000000</v>
      </c>
      <c r="IAX1359" s="84" t="s">
        <v>235</v>
      </c>
      <c r="IAY1359" s="84" t="s">
        <v>236</v>
      </c>
      <c r="IAZ1359" s="84">
        <f>SUM(IAZ1357)</f>
        <v>1000000</v>
      </c>
      <c r="IBA1359" s="84">
        <f>SUM(IBA1357)</f>
        <v>0</v>
      </c>
      <c r="IBB1359" s="84">
        <f>IBA1359/IAZ1359</f>
        <v>0</v>
      </c>
      <c r="IBC1359" s="84">
        <f>SUM(IBC1357)</f>
        <v>1000000</v>
      </c>
      <c r="IBD1359" s="84">
        <v>0</v>
      </c>
      <c r="IBE1359" s="84">
        <v>0</v>
      </c>
      <c r="IBG1359" s="84">
        <f>IBD1359-IBE1359</f>
        <v>0</v>
      </c>
      <c r="IBH1359" s="84">
        <f t="shared" si="452"/>
        <v>1000000</v>
      </c>
      <c r="IBN1359" s="84" t="s">
        <v>235</v>
      </c>
      <c r="IBO1359" s="84" t="s">
        <v>236</v>
      </c>
      <c r="IBP1359" s="84">
        <f>SUM(IBP1357)</f>
        <v>1000000</v>
      </c>
      <c r="IBQ1359" s="84">
        <f>SUM(IBQ1357)</f>
        <v>0</v>
      </c>
      <c r="IBR1359" s="84">
        <f>IBQ1359/IBP1359</f>
        <v>0</v>
      </c>
      <c r="IBS1359" s="84">
        <f>SUM(IBS1357)</f>
        <v>1000000</v>
      </c>
      <c r="IBT1359" s="84">
        <v>0</v>
      </c>
      <c r="IBU1359" s="84">
        <v>0</v>
      </c>
      <c r="IBW1359" s="84">
        <f>IBT1359-IBU1359</f>
        <v>0</v>
      </c>
      <c r="IBX1359" s="84">
        <f t="shared" ref="IBX1359:ICN1362" si="453">IBT1359+IBP1359</f>
        <v>1000000</v>
      </c>
      <c r="ICD1359" s="84" t="s">
        <v>235</v>
      </c>
      <c r="ICE1359" s="84" t="s">
        <v>236</v>
      </c>
      <c r="ICF1359" s="84">
        <f>SUM(ICF1357)</f>
        <v>1000000</v>
      </c>
      <c r="ICG1359" s="84">
        <f>SUM(ICG1357)</f>
        <v>0</v>
      </c>
      <c r="ICH1359" s="84">
        <f>ICG1359/ICF1359</f>
        <v>0</v>
      </c>
      <c r="ICI1359" s="84">
        <f>SUM(ICI1357)</f>
        <v>1000000</v>
      </c>
      <c r="ICJ1359" s="84">
        <v>0</v>
      </c>
      <c r="ICK1359" s="84">
        <v>0</v>
      </c>
      <c r="ICM1359" s="84">
        <f>ICJ1359-ICK1359</f>
        <v>0</v>
      </c>
      <c r="ICN1359" s="84">
        <f t="shared" si="453"/>
        <v>1000000</v>
      </c>
      <c r="ICT1359" s="84" t="s">
        <v>235</v>
      </c>
      <c r="ICU1359" s="84" t="s">
        <v>236</v>
      </c>
      <c r="ICV1359" s="84">
        <f>SUM(ICV1357)</f>
        <v>1000000</v>
      </c>
      <c r="ICW1359" s="84">
        <f>SUM(ICW1357)</f>
        <v>0</v>
      </c>
      <c r="ICX1359" s="84">
        <f>ICW1359/ICV1359</f>
        <v>0</v>
      </c>
      <c r="ICY1359" s="84">
        <f>SUM(ICY1357)</f>
        <v>1000000</v>
      </c>
      <c r="ICZ1359" s="84">
        <v>0</v>
      </c>
      <c r="IDA1359" s="84">
        <v>0</v>
      </c>
      <c r="IDC1359" s="84">
        <f>ICZ1359-IDA1359</f>
        <v>0</v>
      </c>
      <c r="IDD1359" s="84">
        <f t="shared" ref="IDD1359:IDT1362" si="454">ICZ1359+ICV1359</f>
        <v>1000000</v>
      </c>
      <c r="IDJ1359" s="84" t="s">
        <v>235</v>
      </c>
      <c r="IDK1359" s="84" t="s">
        <v>236</v>
      </c>
      <c r="IDL1359" s="84">
        <f>SUM(IDL1357)</f>
        <v>1000000</v>
      </c>
      <c r="IDM1359" s="84">
        <f>SUM(IDM1357)</f>
        <v>0</v>
      </c>
      <c r="IDN1359" s="84">
        <f>IDM1359/IDL1359</f>
        <v>0</v>
      </c>
      <c r="IDO1359" s="84">
        <f>SUM(IDO1357)</f>
        <v>1000000</v>
      </c>
      <c r="IDP1359" s="84">
        <v>0</v>
      </c>
      <c r="IDQ1359" s="84">
        <v>0</v>
      </c>
      <c r="IDS1359" s="84">
        <f>IDP1359-IDQ1359</f>
        <v>0</v>
      </c>
      <c r="IDT1359" s="84">
        <f t="shared" si="454"/>
        <v>1000000</v>
      </c>
      <c r="IDZ1359" s="84" t="s">
        <v>235</v>
      </c>
      <c r="IEA1359" s="84" t="s">
        <v>236</v>
      </c>
      <c r="IEB1359" s="84">
        <f>SUM(IEB1357)</f>
        <v>1000000</v>
      </c>
      <c r="IEC1359" s="84">
        <f>SUM(IEC1357)</f>
        <v>0</v>
      </c>
      <c r="IED1359" s="84">
        <f>IEC1359/IEB1359</f>
        <v>0</v>
      </c>
      <c r="IEE1359" s="84">
        <f>SUM(IEE1357)</f>
        <v>1000000</v>
      </c>
      <c r="IEF1359" s="84">
        <v>0</v>
      </c>
      <c r="IEG1359" s="84">
        <v>0</v>
      </c>
      <c r="IEI1359" s="84">
        <f>IEF1359-IEG1359</f>
        <v>0</v>
      </c>
      <c r="IEJ1359" s="84">
        <f t="shared" ref="IEJ1359:IEZ1362" si="455">IEF1359+IEB1359</f>
        <v>1000000</v>
      </c>
      <c r="IEP1359" s="84" t="s">
        <v>235</v>
      </c>
      <c r="IEQ1359" s="84" t="s">
        <v>236</v>
      </c>
      <c r="IER1359" s="84">
        <f>SUM(IER1357)</f>
        <v>1000000</v>
      </c>
      <c r="IES1359" s="84">
        <f>SUM(IES1357)</f>
        <v>0</v>
      </c>
      <c r="IET1359" s="84">
        <f>IES1359/IER1359</f>
        <v>0</v>
      </c>
      <c r="IEU1359" s="84">
        <f>SUM(IEU1357)</f>
        <v>1000000</v>
      </c>
      <c r="IEV1359" s="84">
        <v>0</v>
      </c>
      <c r="IEW1359" s="84">
        <v>0</v>
      </c>
      <c r="IEY1359" s="84">
        <f>IEV1359-IEW1359</f>
        <v>0</v>
      </c>
      <c r="IEZ1359" s="84">
        <f t="shared" si="455"/>
        <v>1000000</v>
      </c>
      <c r="IFF1359" s="84" t="s">
        <v>235</v>
      </c>
      <c r="IFG1359" s="84" t="s">
        <v>236</v>
      </c>
      <c r="IFH1359" s="84">
        <f>SUM(IFH1357)</f>
        <v>1000000</v>
      </c>
      <c r="IFI1359" s="84">
        <f>SUM(IFI1357)</f>
        <v>0</v>
      </c>
      <c r="IFJ1359" s="84">
        <f>IFI1359/IFH1359</f>
        <v>0</v>
      </c>
      <c r="IFK1359" s="84">
        <f>SUM(IFK1357)</f>
        <v>1000000</v>
      </c>
      <c r="IFL1359" s="84">
        <v>0</v>
      </c>
      <c r="IFM1359" s="84">
        <v>0</v>
      </c>
      <c r="IFO1359" s="84">
        <f>IFL1359-IFM1359</f>
        <v>0</v>
      </c>
      <c r="IFP1359" s="84">
        <f t="shared" ref="IFP1359:IGF1362" si="456">IFL1359+IFH1359</f>
        <v>1000000</v>
      </c>
      <c r="IFV1359" s="84" t="s">
        <v>235</v>
      </c>
      <c r="IFW1359" s="84" t="s">
        <v>236</v>
      </c>
      <c r="IFX1359" s="84">
        <f>SUM(IFX1357)</f>
        <v>1000000</v>
      </c>
      <c r="IFY1359" s="84">
        <f>SUM(IFY1357)</f>
        <v>0</v>
      </c>
      <c r="IFZ1359" s="84">
        <f>IFY1359/IFX1359</f>
        <v>0</v>
      </c>
      <c r="IGA1359" s="84">
        <f>SUM(IGA1357)</f>
        <v>1000000</v>
      </c>
      <c r="IGB1359" s="84">
        <v>0</v>
      </c>
      <c r="IGC1359" s="84">
        <v>0</v>
      </c>
      <c r="IGE1359" s="84">
        <f>IGB1359-IGC1359</f>
        <v>0</v>
      </c>
      <c r="IGF1359" s="84">
        <f t="shared" si="456"/>
        <v>1000000</v>
      </c>
      <c r="IGL1359" s="84" t="s">
        <v>235</v>
      </c>
      <c r="IGM1359" s="84" t="s">
        <v>236</v>
      </c>
      <c r="IGN1359" s="84">
        <f>SUM(IGN1357)</f>
        <v>1000000</v>
      </c>
      <c r="IGO1359" s="84">
        <f>SUM(IGO1357)</f>
        <v>0</v>
      </c>
      <c r="IGP1359" s="84">
        <f>IGO1359/IGN1359</f>
        <v>0</v>
      </c>
      <c r="IGQ1359" s="84">
        <f>SUM(IGQ1357)</f>
        <v>1000000</v>
      </c>
      <c r="IGR1359" s="84">
        <v>0</v>
      </c>
      <c r="IGS1359" s="84">
        <v>0</v>
      </c>
      <c r="IGU1359" s="84">
        <f>IGR1359-IGS1359</f>
        <v>0</v>
      </c>
      <c r="IGV1359" s="84">
        <f t="shared" ref="IGV1359:IHL1362" si="457">IGR1359+IGN1359</f>
        <v>1000000</v>
      </c>
      <c r="IHB1359" s="84" t="s">
        <v>235</v>
      </c>
      <c r="IHC1359" s="84" t="s">
        <v>236</v>
      </c>
      <c r="IHD1359" s="84">
        <f>SUM(IHD1357)</f>
        <v>1000000</v>
      </c>
      <c r="IHE1359" s="84">
        <f>SUM(IHE1357)</f>
        <v>0</v>
      </c>
      <c r="IHF1359" s="84">
        <f>IHE1359/IHD1359</f>
        <v>0</v>
      </c>
      <c r="IHG1359" s="84">
        <f>SUM(IHG1357)</f>
        <v>1000000</v>
      </c>
      <c r="IHH1359" s="84">
        <v>0</v>
      </c>
      <c r="IHI1359" s="84">
        <v>0</v>
      </c>
      <c r="IHK1359" s="84">
        <f>IHH1359-IHI1359</f>
        <v>0</v>
      </c>
      <c r="IHL1359" s="84">
        <f t="shared" si="457"/>
        <v>1000000</v>
      </c>
      <c r="IHR1359" s="84" t="s">
        <v>235</v>
      </c>
      <c r="IHS1359" s="84" t="s">
        <v>236</v>
      </c>
      <c r="IHT1359" s="84">
        <f>SUM(IHT1357)</f>
        <v>1000000</v>
      </c>
      <c r="IHU1359" s="84">
        <f>SUM(IHU1357)</f>
        <v>0</v>
      </c>
      <c r="IHV1359" s="84">
        <f>IHU1359/IHT1359</f>
        <v>0</v>
      </c>
      <c r="IHW1359" s="84">
        <f>SUM(IHW1357)</f>
        <v>1000000</v>
      </c>
      <c r="IHX1359" s="84">
        <v>0</v>
      </c>
      <c r="IHY1359" s="84">
        <v>0</v>
      </c>
      <c r="IIA1359" s="84">
        <f>IHX1359-IHY1359</f>
        <v>0</v>
      </c>
      <c r="IIB1359" s="84">
        <f t="shared" ref="IIB1359:IIR1362" si="458">IHX1359+IHT1359</f>
        <v>1000000</v>
      </c>
      <c r="IIH1359" s="84" t="s">
        <v>235</v>
      </c>
      <c r="III1359" s="84" t="s">
        <v>236</v>
      </c>
      <c r="IIJ1359" s="84">
        <f>SUM(IIJ1357)</f>
        <v>1000000</v>
      </c>
      <c r="IIK1359" s="84">
        <f>SUM(IIK1357)</f>
        <v>0</v>
      </c>
      <c r="IIL1359" s="84">
        <f>IIK1359/IIJ1359</f>
        <v>0</v>
      </c>
      <c r="IIM1359" s="84">
        <f>SUM(IIM1357)</f>
        <v>1000000</v>
      </c>
      <c r="IIN1359" s="84">
        <v>0</v>
      </c>
      <c r="IIO1359" s="84">
        <v>0</v>
      </c>
      <c r="IIQ1359" s="84">
        <f>IIN1359-IIO1359</f>
        <v>0</v>
      </c>
      <c r="IIR1359" s="84">
        <f t="shared" si="458"/>
        <v>1000000</v>
      </c>
      <c r="IIX1359" s="84" t="s">
        <v>235</v>
      </c>
      <c r="IIY1359" s="84" t="s">
        <v>236</v>
      </c>
      <c r="IIZ1359" s="84">
        <f>SUM(IIZ1357)</f>
        <v>1000000</v>
      </c>
      <c r="IJA1359" s="84">
        <f>SUM(IJA1357)</f>
        <v>0</v>
      </c>
      <c r="IJB1359" s="84">
        <f>IJA1359/IIZ1359</f>
        <v>0</v>
      </c>
      <c r="IJC1359" s="84">
        <f>SUM(IJC1357)</f>
        <v>1000000</v>
      </c>
      <c r="IJD1359" s="84">
        <v>0</v>
      </c>
      <c r="IJE1359" s="84">
        <v>0</v>
      </c>
      <c r="IJG1359" s="84">
        <f>IJD1359-IJE1359</f>
        <v>0</v>
      </c>
      <c r="IJH1359" s="84">
        <f t="shared" ref="IJH1359:IJX1362" si="459">IJD1359+IIZ1359</f>
        <v>1000000</v>
      </c>
      <c r="IJN1359" s="84" t="s">
        <v>235</v>
      </c>
      <c r="IJO1359" s="84" t="s">
        <v>236</v>
      </c>
      <c r="IJP1359" s="84">
        <f>SUM(IJP1357)</f>
        <v>1000000</v>
      </c>
      <c r="IJQ1359" s="84">
        <f>SUM(IJQ1357)</f>
        <v>0</v>
      </c>
      <c r="IJR1359" s="84">
        <f>IJQ1359/IJP1359</f>
        <v>0</v>
      </c>
      <c r="IJS1359" s="84">
        <f>SUM(IJS1357)</f>
        <v>1000000</v>
      </c>
      <c r="IJT1359" s="84">
        <v>0</v>
      </c>
      <c r="IJU1359" s="84">
        <v>0</v>
      </c>
      <c r="IJW1359" s="84">
        <f>IJT1359-IJU1359</f>
        <v>0</v>
      </c>
      <c r="IJX1359" s="84">
        <f t="shared" si="459"/>
        <v>1000000</v>
      </c>
      <c r="IKD1359" s="84" t="s">
        <v>235</v>
      </c>
      <c r="IKE1359" s="84" t="s">
        <v>236</v>
      </c>
      <c r="IKF1359" s="84">
        <f>SUM(IKF1357)</f>
        <v>1000000</v>
      </c>
      <c r="IKG1359" s="84">
        <f>SUM(IKG1357)</f>
        <v>0</v>
      </c>
      <c r="IKH1359" s="84">
        <f>IKG1359/IKF1359</f>
        <v>0</v>
      </c>
      <c r="IKI1359" s="84">
        <f>SUM(IKI1357)</f>
        <v>1000000</v>
      </c>
      <c r="IKJ1359" s="84">
        <v>0</v>
      </c>
      <c r="IKK1359" s="84">
        <v>0</v>
      </c>
      <c r="IKM1359" s="84">
        <f>IKJ1359-IKK1359</f>
        <v>0</v>
      </c>
      <c r="IKN1359" s="84">
        <f t="shared" ref="IKN1359:ILD1362" si="460">IKJ1359+IKF1359</f>
        <v>1000000</v>
      </c>
      <c r="IKT1359" s="84" t="s">
        <v>235</v>
      </c>
      <c r="IKU1359" s="84" t="s">
        <v>236</v>
      </c>
      <c r="IKV1359" s="84">
        <f>SUM(IKV1357)</f>
        <v>1000000</v>
      </c>
      <c r="IKW1359" s="84">
        <f>SUM(IKW1357)</f>
        <v>0</v>
      </c>
      <c r="IKX1359" s="84">
        <f>IKW1359/IKV1359</f>
        <v>0</v>
      </c>
      <c r="IKY1359" s="84">
        <f>SUM(IKY1357)</f>
        <v>1000000</v>
      </c>
      <c r="IKZ1359" s="84">
        <v>0</v>
      </c>
      <c r="ILA1359" s="84">
        <v>0</v>
      </c>
      <c r="ILC1359" s="84">
        <f>IKZ1359-ILA1359</f>
        <v>0</v>
      </c>
      <c r="ILD1359" s="84">
        <f t="shared" si="460"/>
        <v>1000000</v>
      </c>
      <c r="ILJ1359" s="84" t="s">
        <v>235</v>
      </c>
      <c r="ILK1359" s="84" t="s">
        <v>236</v>
      </c>
      <c r="ILL1359" s="84">
        <f>SUM(ILL1357)</f>
        <v>1000000</v>
      </c>
      <c r="ILM1359" s="84">
        <f>SUM(ILM1357)</f>
        <v>0</v>
      </c>
      <c r="ILN1359" s="84">
        <f>ILM1359/ILL1359</f>
        <v>0</v>
      </c>
      <c r="ILO1359" s="84">
        <f>SUM(ILO1357)</f>
        <v>1000000</v>
      </c>
      <c r="ILP1359" s="84">
        <v>0</v>
      </c>
      <c r="ILQ1359" s="84">
        <v>0</v>
      </c>
      <c r="ILS1359" s="84">
        <f>ILP1359-ILQ1359</f>
        <v>0</v>
      </c>
      <c r="ILT1359" s="84">
        <f t="shared" ref="ILT1359:IMJ1362" si="461">ILP1359+ILL1359</f>
        <v>1000000</v>
      </c>
      <c r="ILZ1359" s="84" t="s">
        <v>235</v>
      </c>
      <c r="IMA1359" s="84" t="s">
        <v>236</v>
      </c>
      <c r="IMB1359" s="84">
        <f>SUM(IMB1357)</f>
        <v>1000000</v>
      </c>
      <c r="IMC1359" s="84">
        <f>SUM(IMC1357)</f>
        <v>0</v>
      </c>
      <c r="IMD1359" s="84">
        <f>IMC1359/IMB1359</f>
        <v>0</v>
      </c>
      <c r="IME1359" s="84">
        <f>SUM(IME1357)</f>
        <v>1000000</v>
      </c>
      <c r="IMF1359" s="84">
        <v>0</v>
      </c>
      <c r="IMG1359" s="84">
        <v>0</v>
      </c>
      <c r="IMI1359" s="84">
        <f>IMF1359-IMG1359</f>
        <v>0</v>
      </c>
      <c r="IMJ1359" s="84">
        <f t="shared" si="461"/>
        <v>1000000</v>
      </c>
      <c r="IMP1359" s="84" t="s">
        <v>235</v>
      </c>
      <c r="IMQ1359" s="84" t="s">
        <v>236</v>
      </c>
      <c r="IMR1359" s="84">
        <f>SUM(IMR1357)</f>
        <v>1000000</v>
      </c>
      <c r="IMS1359" s="84">
        <f>SUM(IMS1357)</f>
        <v>0</v>
      </c>
      <c r="IMT1359" s="84">
        <f>IMS1359/IMR1359</f>
        <v>0</v>
      </c>
      <c r="IMU1359" s="84">
        <f>SUM(IMU1357)</f>
        <v>1000000</v>
      </c>
      <c r="IMV1359" s="84">
        <v>0</v>
      </c>
      <c r="IMW1359" s="84">
        <v>0</v>
      </c>
      <c r="IMY1359" s="84">
        <f>IMV1359-IMW1359</f>
        <v>0</v>
      </c>
      <c r="IMZ1359" s="84">
        <f t="shared" ref="IMZ1359:INP1362" si="462">IMV1359+IMR1359</f>
        <v>1000000</v>
      </c>
      <c r="INF1359" s="84" t="s">
        <v>235</v>
      </c>
      <c r="ING1359" s="84" t="s">
        <v>236</v>
      </c>
      <c r="INH1359" s="84">
        <f>SUM(INH1357)</f>
        <v>1000000</v>
      </c>
      <c r="INI1359" s="84">
        <f>SUM(INI1357)</f>
        <v>0</v>
      </c>
      <c r="INJ1359" s="84">
        <f>INI1359/INH1359</f>
        <v>0</v>
      </c>
      <c r="INK1359" s="84">
        <f>SUM(INK1357)</f>
        <v>1000000</v>
      </c>
      <c r="INL1359" s="84">
        <v>0</v>
      </c>
      <c r="INM1359" s="84">
        <v>0</v>
      </c>
      <c r="INO1359" s="84">
        <f>INL1359-INM1359</f>
        <v>0</v>
      </c>
      <c r="INP1359" s="84">
        <f t="shared" si="462"/>
        <v>1000000</v>
      </c>
      <c r="INV1359" s="84" t="s">
        <v>235</v>
      </c>
      <c r="INW1359" s="84" t="s">
        <v>236</v>
      </c>
      <c r="INX1359" s="84">
        <f>SUM(INX1357)</f>
        <v>1000000</v>
      </c>
      <c r="INY1359" s="84">
        <f>SUM(INY1357)</f>
        <v>0</v>
      </c>
      <c r="INZ1359" s="84">
        <f>INY1359/INX1359</f>
        <v>0</v>
      </c>
      <c r="IOA1359" s="84">
        <f>SUM(IOA1357)</f>
        <v>1000000</v>
      </c>
      <c r="IOB1359" s="84">
        <v>0</v>
      </c>
      <c r="IOC1359" s="84">
        <v>0</v>
      </c>
      <c r="IOE1359" s="84">
        <f>IOB1359-IOC1359</f>
        <v>0</v>
      </c>
      <c r="IOF1359" s="84">
        <f t="shared" ref="IOF1359:IOV1362" si="463">IOB1359+INX1359</f>
        <v>1000000</v>
      </c>
      <c r="IOL1359" s="84" t="s">
        <v>235</v>
      </c>
      <c r="IOM1359" s="84" t="s">
        <v>236</v>
      </c>
      <c r="ION1359" s="84">
        <f>SUM(ION1357)</f>
        <v>1000000</v>
      </c>
      <c r="IOO1359" s="84">
        <f>SUM(IOO1357)</f>
        <v>0</v>
      </c>
      <c r="IOP1359" s="84">
        <f>IOO1359/ION1359</f>
        <v>0</v>
      </c>
      <c r="IOQ1359" s="84">
        <f>SUM(IOQ1357)</f>
        <v>1000000</v>
      </c>
      <c r="IOR1359" s="84">
        <v>0</v>
      </c>
      <c r="IOS1359" s="84">
        <v>0</v>
      </c>
      <c r="IOU1359" s="84">
        <f>IOR1359-IOS1359</f>
        <v>0</v>
      </c>
      <c r="IOV1359" s="84">
        <f t="shared" si="463"/>
        <v>1000000</v>
      </c>
      <c r="IPB1359" s="84" t="s">
        <v>235</v>
      </c>
      <c r="IPC1359" s="84" t="s">
        <v>236</v>
      </c>
      <c r="IPD1359" s="84">
        <f>SUM(IPD1357)</f>
        <v>1000000</v>
      </c>
      <c r="IPE1359" s="84">
        <f>SUM(IPE1357)</f>
        <v>0</v>
      </c>
      <c r="IPF1359" s="84">
        <f>IPE1359/IPD1359</f>
        <v>0</v>
      </c>
      <c r="IPG1359" s="84">
        <f>SUM(IPG1357)</f>
        <v>1000000</v>
      </c>
      <c r="IPH1359" s="84">
        <v>0</v>
      </c>
      <c r="IPI1359" s="84">
        <v>0</v>
      </c>
      <c r="IPK1359" s="84">
        <f>IPH1359-IPI1359</f>
        <v>0</v>
      </c>
      <c r="IPL1359" s="84">
        <f t="shared" ref="IPL1359:IQB1362" si="464">IPH1359+IPD1359</f>
        <v>1000000</v>
      </c>
      <c r="IPR1359" s="84" t="s">
        <v>235</v>
      </c>
      <c r="IPS1359" s="84" t="s">
        <v>236</v>
      </c>
      <c r="IPT1359" s="84">
        <f>SUM(IPT1357)</f>
        <v>1000000</v>
      </c>
      <c r="IPU1359" s="84">
        <f>SUM(IPU1357)</f>
        <v>0</v>
      </c>
      <c r="IPV1359" s="84">
        <f>IPU1359/IPT1359</f>
        <v>0</v>
      </c>
      <c r="IPW1359" s="84">
        <f>SUM(IPW1357)</f>
        <v>1000000</v>
      </c>
      <c r="IPX1359" s="84">
        <v>0</v>
      </c>
      <c r="IPY1359" s="84">
        <v>0</v>
      </c>
      <c r="IQA1359" s="84">
        <f>IPX1359-IPY1359</f>
        <v>0</v>
      </c>
      <c r="IQB1359" s="84">
        <f t="shared" si="464"/>
        <v>1000000</v>
      </c>
      <c r="IQH1359" s="84" t="s">
        <v>235</v>
      </c>
      <c r="IQI1359" s="84" t="s">
        <v>236</v>
      </c>
      <c r="IQJ1359" s="84">
        <f>SUM(IQJ1357)</f>
        <v>1000000</v>
      </c>
      <c r="IQK1359" s="84">
        <f>SUM(IQK1357)</f>
        <v>0</v>
      </c>
      <c r="IQL1359" s="84">
        <f>IQK1359/IQJ1359</f>
        <v>0</v>
      </c>
      <c r="IQM1359" s="84">
        <f>SUM(IQM1357)</f>
        <v>1000000</v>
      </c>
      <c r="IQN1359" s="84">
        <v>0</v>
      </c>
      <c r="IQO1359" s="84">
        <v>0</v>
      </c>
      <c r="IQQ1359" s="84">
        <f>IQN1359-IQO1359</f>
        <v>0</v>
      </c>
      <c r="IQR1359" s="84">
        <f t="shared" ref="IQR1359:IRH1362" si="465">IQN1359+IQJ1359</f>
        <v>1000000</v>
      </c>
      <c r="IQX1359" s="84" t="s">
        <v>235</v>
      </c>
      <c r="IQY1359" s="84" t="s">
        <v>236</v>
      </c>
      <c r="IQZ1359" s="84">
        <f>SUM(IQZ1357)</f>
        <v>1000000</v>
      </c>
      <c r="IRA1359" s="84">
        <f>SUM(IRA1357)</f>
        <v>0</v>
      </c>
      <c r="IRB1359" s="84">
        <f>IRA1359/IQZ1359</f>
        <v>0</v>
      </c>
      <c r="IRC1359" s="84">
        <f>SUM(IRC1357)</f>
        <v>1000000</v>
      </c>
      <c r="IRD1359" s="84">
        <v>0</v>
      </c>
      <c r="IRE1359" s="84">
        <v>0</v>
      </c>
      <c r="IRG1359" s="84">
        <f>IRD1359-IRE1359</f>
        <v>0</v>
      </c>
      <c r="IRH1359" s="84">
        <f t="shared" si="465"/>
        <v>1000000</v>
      </c>
      <c r="IRN1359" s="84" t="s">
        <v>235</v>
      </c>
      <c r="IRO1359" s="84" t="s">
        <v>236</v>
      </c>
      <c r="IRP1359" s="84">
        <f>SUM(IRP1357)</f>
        <v>1000000</v>
      </c>
      <c r="IRQ1359" s="84">
        <f>SUM(IRQ1357)</f>
        <v>0</v>
      </c>
      <c r="IRR1359" s="84">
        <f>IRQ1359/IRP1359</f>
        <v>0</v>
      </c>
      <c r="IRS1359" s="84">
        <f>SUM(IRS1357)</f>
        <v>1000000</v>
      </c>
      <c r="IRT1359" s="84">
        <v>0</v>
      </c>
      <c r="IRU1359" s="84">
        <v>0</v>
      </c>
      <c r="IRW1359" s="84">
        <f>IRT1359-IRU1359</f>
        <v>0</v>
      </c>
      <c r="IRX1359" s="84">
        <f t="shared" ref="IRX1359:ISN1362" si="466">IRT1359+IRP1359</f>
        <v>1000000</v>
      </c>
      <c r="ISD1359" s="84" t="s">
        <v>235</v>
      </c>
      <c r="ISE1359" s="84" t="s">
        <v>236</v>
      </c>
      <c r="ISF1359" s="84">
        <f>SUM(ISF1357)</f>
        <v>1000000</v>
      </c>
      <c r="ISG1359" s="84">
        <f>SUM(ISG1357)</f>
        <v>0</v>
      </c>
      <c r="ISH1359" s="84">
        <f>ISG1359/ISF1359</f>
        <v>0</v>
      </c>
      <c r="ISI1359" s="84">
        <f>SUM(ISI1357)</f>
        <v>1000000</v>
      </c>
      <c r="ISJ1359" s="84">
        <v>0</v>
      </c>
      <c r="ISK1359" s="84">
        <v>0</v>
      </c>
      <c r="ISM1359" s="84">
        <f>ISJ1359-ISK1359</f>
        <v>0</v>
      </c>
      <c r="ISN1359" s="84">
        <f t="shared" si="466"/>
        <v>1000000</v>
      </c>
      <c r="IST1359" s="84" t="s">
        <v>235</v>
      </c>
      <c r="ISU1359" s="84" t="s">
        <v>236</v>
      </c>
      <c r="ISV1359" s="84">
        <f>SUM(ISV1357)</f>
        <v>1000000</v>
      </c>
      <c r="ISW1359" s="84">
        <f>SUM(ISW1357)</f>
        <v>0</v>
      </c>
      <c r="ISX1359" s="84">
        <f>ISW1359/ISV1359</f>
        <v>0</v>
      </c>
      <c r="ISY1359" s="84">
        <f>SUM(ISY1357)</f>
        <v>1000000</v>
      </c>
      <c r="ISZ1359" s="84">
        <v>0</v>
      </c>
      <c r="ITA1359" s="84">
        <v>0</v>
      </c>
      <c r="ITC1359" s="84">
        <f>ISZ1359-ITA1359</f>
        <v>0</v>
      </c>
      <c r="ITD1359" s="84">
        <f t="shared" ref="ITD1359:ITT1362" si="467">ISZ1359+ISV1359</f>
        <v>1000000</v>
      </c>
      <c r="ITJ1359" s="84" t="s">
        <v>235</v>
      </c>
      <c r="ITK1359" s="84" t="s">
        <v>236</v>
      </c>
      <c r="ITL1359" s="84">
        <f>SUM(ITL1357)</f>
        <v>1000000</v>
      </c>
      <c r="ITM1359" s="84">
        <f>SUM(ITM1357)</f>
        <v>0</v>
      </c>
      <c r="ITN1359" s="84">
        <f>ITM1359/ITL1359</f>
        <v>0</v>
      </c>
      <c r="ITO1359" s="84">
        <f>SUM(ITO1357)</f>
        <v>1000000</v>
      </c>
      <c r="ITP1359" s="84">
        <v>0</v>
      </c>
      <c r="ITQ1359" s="84">
        <v>0</v>
      </c>
      <c r="ITS1359" s="84">
        <f>ITP1359-ITQ1359</f>
        <v>0</v>
      </c>
      <c r="ITT1359" s="84">
        <f t="shared" si="467"/>
        <v>1000000</v>
      </c>
      <c r="ITZ1359" s="84" t="s">
        <v>235</v>
      </c>
      <c r="IUA1359" s="84" t="s">
        <v>236</v>
      </c>
      <c r="IUB1359" s="84">
        <f>SUM(IUB1357)</f>
        <v>1000000</v>
      </c>
      <c r="IUC1359" s="84">
        <f>SUM(IUC1357)</f>
        <v>0</v>
      </c>
      <c r="IUD1359" s="84">
        <f>IUC1359/IUB1359</f>
        <v>0</v>
      </c>
      <c r="IUE1359" s="84">
        <f>SUM(IUE1357)</f>
        <v>1000000</v>
      </c>
      <c r="IUF1359" s="84">
        <v>0</v>
      </c>
      <c r="IUG1359" s="84">
        <v>0</v>
      </c>
      <c r="IUI1359" s="84">
        <f>IUF1359-IUG1359</f>
        <v>0</v>
      </c>
      <c r="IUJ1359" s="84">
        <f t="shared" ref="IUJ1359:IUZ1362" si="468">IUF1359+IUB1359</f>
        <v>1000000</v>
      </c>
      <c r="IUP1359" s="84" t="s">
        <v>235</v>
      </c>
      <c r="IUQ1359" s="84" t="s">
        <v>236</v>
      </c>
      <c r="IUR1359" s="84">
        <f>SUM(IUR1357)</f>
        <v>1000000</v>
      </c>
      <c r="IUS1359" s="84">
        <f>SUM(IUS1357)</f>
        <v>0</v>
      </c>
      <c r="IUT1359" s="84">
        <f>IUS1359/IUR1359</f>
        <v>0</v>
      </c>
      <c r="IUU1359" s="84">
        <f>SUM(IUU1357)</f>
        <v>1000000</v>
      </c>
      <c r="IUV1359" s="84">
        <v>0</v>
      </c>
      <c r="IUW1359" s="84">
        <v>0</v>
      </c>
      <c r="IUY1359" s="84">
        <f>IUV1359-IUW1359</f>
        <v>0</v>
      </c>
      <c r="IUZ1359" s="84">
        <f t="shared" si="468"/>
        <v>1000000</v>
      </c>
      <c r="IVF1359" s="84" t="s">
        <v>235</v>
      </c>
      <c r="IVG1359" s="84" t="s">
        <v>236</v>
      </c>
      <c r="IVH1359" s="84">
        <f>SUM(IVH1357)</f>
        <v>1000000</v>
      </c>
      <c r="IVI1359" s="84">
        <f>SUM(IVI1357)</f>
        <v>0</v>
      </c>
      <c r="IVJ1359" s="84">
        <f>IVI1359/IVH1359</f>
        <v>0</v>
      </c>
      <c r="IVK1359" s="84">
        <f>SUM(IVK1357)</f>
        <v>1000000</v>
      </c>
      <c r="IVL1359" s="84">
        <v>0</v>
      </c>
      <c r="IVM1359" s="84">
        <v>0</v>
      </c>
      <c r="IVO1359" s="84">
        <f>IVL1359-IVM1359</f>
        <v>0</v>
      </c>
      <c r="IVP1359" s="84">
        <f t="shared" ref="IVP1359:IWF1362" si="469">IVL1359+IVH1359</f>
        <v>1000000</v>
      </c>
      <c r="IVV1359" s="84" t="s">
        <v>235</v>
      </c>
      <c r="IVW1359" s="84" t="s">
        <v>236</v>
      </c>
      <c r="IVX1359" s="84">
        <f>SUM(IVX1357)</f>
        <v>1000000</v>
      </c>
      <c r="IVY1359" s="84">
        <f>SUM(IVY1357)</f>
        <v>0</v>
      </c>
      <c r="IVZ1359" s="84">
        <f>IVY1359/IVX1359</f>
        <v>0</v>
      </c>
      <c r="IWA1359" s="84">
        <f>SUM(IWA1357)</f>
        <v>1000000</v>
      </c>
      <c r="IWB1359" s="84">
        <v>0</v>
      </c>
      <c r="IWC1359" s="84">
        <v>0</v>
      </c>
      <c r="IWE1359" s="84">
        <f>IWB1359-IWC1359</f>
        <v>0</v>
      </c>
      <c r="IWF1359" s="84">
        <f t="shared" si="469"/>
        <v>1000000</v>
      </c>
      <c r="IWL1359" s="84" t="s">
        <v>235</v>
      </c>
      <c r="IWM1359" s="84" t="s">
        <v>236</v>
      </c>
      <c r="IWN1359" s="84">
        <f>SUM(IWN1357)</f>
        <v>1000000</v>
      </c>
      <c r="IWO1359" s="84">
        <f>SUM(IWO1357)</f>
        <v>0</v>
      </c>
      <c r="IWP1359" s="84">
        <f>IWO1359/IWN1359</f>
        <v>0</v>
      </c>
      <c r="IWQ1359" s="84">
        <f>SUM(IWQ1357)</f>
        <v>1000000</v>
      </c>
      <c r="IWR1359" s="84">
        <v>0</v>
      </c>
      <c r="IWS1359" s="84">
        <v>0</v>
      </c>
      <c r="IWU1359" s="84">
        <f>IWR1359-IWS1359</f>
        <v>0</v>
      </c>
      <c r="IWV1359" s="84">
        <f t="shared" ref="IWV1359:IXL1362" si="470">IWR1359+IWN1359</f>
        <v>1000000</v>
      </c>
      <c r="IXB1359" s="84" t="s">
        <v>235</v>
      </c>
      <c r="IXC1359" s="84" t="s">
        <v>236</v>
      </c>
      <c r="IXD1359" s="84">
        <f>SUM(IXD1357)</f>
        <v>1000000</v>
      </c>
      <c r="IXE1359" s="84">
        <f>SUM(IXE1357)</f>
        <v>0</v>
      </c>
      <c r="IXF1359" s="84">
        <f>IXE1359/IXD1359</f>
        <v>0</v>
      </c>
      <c r="IXG1359" s="84">
        <f>SUM(IXG1357)</f>
        <v>1000000</v>
      </c>
      <c r="IXH1359" s="84">
        <v>0</v>
      </c>
      <c r="IXI1359" s="84">
        <v>0</v>
      </c>
      <c r="IXK1359" s="84">
        <f>IXH1359-IXI1359</f>
        <v>0</v>
      </c>
      <c r="IXL1359" s="84">
        <f t="shared" si="470"/>
        <v>1000000</v>
      </c>
      <c r="IXR1359" s="84" t="s">
        <v>235</v>
      </c>
      <c r="IXS1359" s="84" t="s">
        <v>236</v>
      </c>
      <c r="IXT1359" s="84">
        <f>SUM(IXT1357)</f>
        <v>1000000</v>
      </c>
      <c r="IXU1359" s="84">
        <f>SUM(IXU1357)</f>
        <v>0</v>
      </c>
      <c r="IXV1359" s="84">
        <f>IXU1359/IXT1359</f>
        <v>0</v>
      </c>
      <c r="IXW1359" s="84">
        <f>SUM(IXW1357)</f>
        <v>1000000</v>
      </c>
      <c r="IXX1359" s="84">
        <v>0</v>
      </c>
      <c r="IXY1359" s="84">
        <v>0</v>
      </c>
      <c r="IYA1359" s="84">
        <f>IXX1359-IXY1359</f>
        <v>0</v>
      </c>
      <c r="IYB1359" s="84">
        <f t="shared" ref="IYB1359:IYR1362" si="471">IXX1359+IXT1359</f>
        <v>1000000</v>
      </c>
      <c r="IYH1359" s="84" t="s">
        <v>235</v>
      </c>
      <c r="IYI1359" s="84" t="s">
        <v>236</v>
      </c>
      <c r="IYJ1359" s="84">
        <f>SUM(IYJ1357)</f>
        <v>1000000</v>
      </c>
      <c r="IYK1359" s="84">
        <f>SUM(IYK1357)</f>
        <v>0</v>
      </c>
      <c r="IYL1359" s="84">
        <f>IYK1359/IYJ1359</f>
        <v>0</v>
      </c>
      <c r="IYM1359" s="84">
        <f>SUM(IYM1357)</f>
        <v>1000000</v>
      </c>
      <c r="IYN1359" s="84">
        <v>0</v>
      </c>
      <c r="IYO1359" s="84">
        <v>0</v>
      </c>
      <c r="IYQ1359" s="84">
        <f>IYN1359-IYO1359</f>
        <v>0</v>
      </c>
      <c r="IYR1359" s="84">
        <f t="shared" si="471"/>
        <v>1000000</v>
      </c>
      <c r="IYX1359" s="84" t="s">
        <v>235</v>
      </c>
      <c r="IYY1359" s="84" t="s">
        <v>236</v>
      </c>
      <c r="IYZ1359" s="84">
        <f>SUM(IYZ1357)</f>
        <v>1000000</v>
      </c>
      <c r="IZA1359" s="84">
        <f>SUM(IZA1357)</f>
        <v>0</v>
      </c>
      <c r="IZB1359" s="84">
        <f>IZA1359/IYZ1359</f>
        <v>0</v>
      </c>
      <c r="IZC1359" s="84">
        <f>SUM(IZC1357)</f>
        <v>1000000</v>
      </c>
      <c r="IZD1359" s="84">
        <v>0</v>
      </c>
      <c r="IZE1359" s="84">
        <v>0</v>
      </c>
      <c r="IZG1359" s="84">
        <f>IZD1359-IZE1359</f>
        <v>0</v>
      </c>
      <c r="IZH1359" s="84">
        <f t="shared" ref="IZH1359:IZX1362" si="472">IZD1359+IYZ1359</f>
        <v>1000000</v>
      </c>
      <c r="IZN1359" s="84" t="s">
        <v>235</v>
      </c>
      <c r="IZO1359" s="84" t="s">
        <v>236</v>
      </c>
      <c r="IZP1359" s="84">
        <f>SUM(IZP1357)</f>
        <v>1000000</v>
      </c>
      <c r="IZQ1359" s="84">
        <f>SUM(IZQ1357)</f>
        <v>0</v>
      </c>
      <c r="IZR1359" s="84">
        <f>IZQ1359/IZP1359</f>
        <v>0</v>
      </c>
      <c r="IZS1359" s="84">
        <f>SUM(IZS1357)</f>
        <v>1000000</v>
      </c>
      <c r="IZT1359" s="84">
        <v>0</v>
      </c>
      <c r="IZU1359" s="84">
        <v>0</v>
      </c>
      <c r="IZW1359" s="84">
        <f>IZT1359-IZU1359</f>
        <v>0</v>
      </c>
      <c r="IZX1359" s="84">
        <f t="shared" si="472"/>
        <v>1000000</v>
      </c>
      <c r="JAD1359" s="84" t="s">
        <v>235</v>
      </c>
      <c r="JAE1359" s="84" t="s">
        <v>236</v>
      </c>
      <c r="JAF1359" s="84">
        <f>SUM(JAF1357)</f>
        <v>1000000</v>
      </c>
      <c r="JAG1359" s="84">
        <f>SUM(JAG1357)</f>
        <v>0</v>
      </c>
      <c r="JAH1359" s="84">
        <f>JAG1359/JAF1359</f>
        <v>0</v>
      </c>
      <c r="JAI1359" s="84">
        <f>SUM(JAI1357)</f>
        <v>1000000</v>
      </c>
      <c r="JAJ1359" s="84">
        <v>0</v>
      </c>
      <c r="JAK1359" s="84">
        <v>0</v>
      </c>
      <c r="JAM1359" s="84">
        <f>JAJ1359-JAK1359</f>
        <v>0</v>
      </c>
      <c r="JAN1359" s="84">
        <f t="shared" ref="JAN1359:JBD1362" si="473">JAJ1359+JAF1359</f>
        <v>1000000</v>
      </c>
      <c r="JAT1359" s="84" t="s">
        <v>235</v>
      </c>
      <c r="JAU1359" s="84" t="s">
        <v>236</v>
      </c>
      <c r="JAV1359" s="84">
        <f>SUM(JAV1357)</f>
        <v>1000000</v>
      </c>
      <c r="JAW1359" s="84">
        <f>SUM(JAW1357)</f>
        <v>0</v>
      </c>
      <c r="JAX1359" s="84">
        <f>JAW1359/JAV1359</f>
        <v>0</v>
      </c>
      <c r="JAY1359" s="84">
        <f>SUM(JAY1357)</f>
        <v>1000000</v>
      </c>
      <c r="JAZ1359" s="84">
        <v>0</v>
      </c>
      <c r="JBA1359" s="84">
        <v>0</v>
      </c>
      <c r="JBC1359" s="84">
        <f>JAZ1359-JBA1359</f>
        <v>0</v>
      </c>
      <c r="JBD1359" s="84">
        <f t="shared" si="473"/>
        <v>1000000</v>
      </c>
      <c r="JBJ1359" s="84" t="s">
        <v>235</v>
      </c>
      <c r="JBK1359" s="84" t="s">
        <v>236</v>
      </c>
      <c r="JBL1359" s="84">
        <f>SUM(JBL1357)</f>
        <v>1000000</v>
      </c>
      <c r="JBM1359" s="84">
        <f>SUM(JBM1357)</f>
        <v>0</v>
      </c>
      <c r="JBN1359" s="84">
        <f>JBM1359/JBL1359</f>
        <v>0</v>
      </c>
      <c r="JBO1359" s="84">
        <f>SUM(JBO1357)</f>
        <v>1000000</v>
      </c>
      <c r="JBP1359" s="84">
        <v>0</v>
      </c>
      <c r="JBQ1359" s="84">
        <v>0</v>
      </c>
      <c r="JBS1359" s="84">
        <f>JBP1359-JBQ1359</f>
        <v>0</v>
      </c>
      <c r="JBT1359" s="84">
        <f t="shared" ref="JBT1359:JCJ1362" si="474">JBP1359+JBL1359</f>
        <v>1000000</v>
      </c>
      <c r="JBZ1359" s="84" t="s">
        <v>235</v>
      </c>
      <c r="JCA1359" s="84" t="s">
        <v>236</v>
      </c>
      <c r="JCB1359" s="84">
        <f>SUM(JCB1357)</f>
        <v>1000000</v>
      </c>
      <c r="JCC1359" s="84">
        <f>SUM(JCC1357)</f>
        <v>0</v>
      </c>
      <c r="JCD1359" s="84">
        <f>JCC1359/JCB1359</f>
        <v>0</v>
      </c>
      <c r="JCE1359" s="84">
        <f>SUM(JCE1357)</f>
        <v>1000000</v>
      </c>
      <c r="JCF1359" s="84">
        <v>0</v>
      </c>
      <c r="JCG1359" s="84">
        <v>0</v>
      </c>
      <c r="JCI1359" s="84">
        <f>JCF1359-JCG1359</f>
        <v>0</v>
      </c>
      <c r="JCJ1359" s="84">
        <f t="shared" si="474"/>
        <v>1000000</v>
      </c>
      <c r="JCP1359" s="84" t="s">
        <v>235</v>
      </c>
      <c r="JCQ1359" s="84" t="s">
        <v>236</v>
      </c>
      <c r="JCR1359" s="84">
        <f>SUM(JCR1357)</f>
        <v>1000000</v>
      </c>
      <c r="JCS1359" s="84">
        <f>SUM(JCS1357)</f>
        <v>0</v>
      </c>
      <c r="JCT1359" s="84">
        <f>JCS1359/JCR1359</f>
        <v>0</v>
      </c>
      <c r="JCU1359" s="84">
        <f>SUM(JCU1357)</f>
        <v>1000000</v>
      </c>
      <c r="JCV1359" s="84">
        <v>0</v>
      </c>
      <c r="JCW1359" s="84">
        <v>0</v>
      </c>
      <c r="JCY1359" s="84">
        <f>JCV1359-JCW1359</f>
        <v>0</v>
      </c>
      <c r="JCZ1359" s="84">
        <f t="shared" ref="JCZ1359:JDP1362" si="475">JCV1359+JCR1359</f>
        <v>1000000</v>
      </c>
      <c r="JDF1359" s="84" t="s">
        <v>235</v>
      </c>
      <c r="JDG1359" s="84" t="s">
        <v>236</v>
      </c>
      <c r="JDH1359" s="84">
        <f>SUM(JDH1357)</f>
        <v>1000000</v>
      </c>
      <c r="JDI1359" s="84">
        <f>SUM(JDI1357)</f>
        <v>0</v>
      </c>
      <c r="JDJ1359" s="84">
        <f>JDI1359/JDH1359</f>
        <v>0</v>
      </c>
      <c r="JDK1359" s="84">
        <f>SUM(JDK1357)</f>
        <v>1000000</v>
      </c>
      <c r="JDL1359" s="84">
        <v>0</v>
      </c>
      <c r="JDM1359" s="84">
        <v>0</v>
      </c>
      <c r="JDO1359" s="84">
        <f>JDL1359-JDM1359</f>
        <v>0</v>
      </c>
      <c r="JDP1359" s="84">
        <f t="shared" si="475"/>
        <v>1000000</v>
      </c>
      <c r="JDV1359" s="84" t="s">
        <v>235</v>
      </c>
      <c r="JDW1359" s="84" t="s">
        <v>236</v>
      </c>
      <c r="JDX1359" s="84">
        <f>SUM(JDX1357)</f>
        <v>1000000</v>
      </c>
      <c r="JDY1359" s="84">
        <f>SUM(JDY1357)</f>
        <v>0</v>
      </c>
      <c r="JDZ1359" s="84">
        <f>JDY1359/JDX1359</f>
        <v>0</v>
      </c>
      <c r="JEA1359" s="84">
        <f>SUM(JEA1357)</f>
        <v>1000000</v>
      </c>
      <c r="JEB1359" s="84">
        <v>0</v>
      </c>
      <c r="JEC1359" s="84">
        <v>0</v>
      </c>
      <c r="JEE1359" s="84">
        <f>JEB1359-JEC1359</f>
        <v>0</v>
      </c>
      <c r="JEF1359" s="84">
        <f t="shared" ref="JEF1359:JEV1362" si="476">JEB1359+JDX1359</f>
        <v>1000000</v>
      </c>
      <c r="JEL1359" s="84" t="s">
        <v>235</v>
      </c>
      <c r="JEM1359" s="84" t="s">
        <v>236</v>
      </c>
      <c r="JEN1359" s="84">
        <f>SUM(JEN1357)</f>
        <v>1000000</v>
      </c>
      <c r="JEO1359" s="84">
        <f>SUM(JEO1357)</f>
        <v>0</v>
      </c>
      <c r="JEP1359" s="84">
        <f>JEO1359/JEN1359</f>
        <v>0</v>
      </c>
      <c r="JEQ1359" s="84">
        <f>SUM(JEQ1357)</f>
        <v>1000000</v>
      </c>
      <c r="JER1359" s="84">
        <v>0</v>
      </c>
      <c r="JES1359" s="84">
        <v>0</v>
      </c>
      <c r="JEU1359" s="84">
        <f>JER1359-JES1359</f>
        <v>0</v>
      </c>
      <c r="JEV1359" s="84">
        <f t="shared" si="476"/>
        <v>1000000</v>
      </c>
      <c r="JFB1359" s="84" t="s">
        <v>235</v>
      </c>
      <c r="JFC1359" s="84" t="s">
        <v>236</v>
      </c>
      <c r="JFD1359" s="84">
        <f>SUM(JFD1357)</f>
        <v>1000000</v>
      </c>
      <c r="JFE1359" s="84">
        <f>SUM(JFE1357)</f>
        <v>0</v>
      </c>
      <c r="JFF1359" s="84">
        <f>JFE1359/JFD1359</f>
        <v>0</v>
      </c>
      <c r="JFG1359" s="84">
        <f>SUM(JFG1357)</f>
        <v>1000000</v>
      </c>
      <c r="JFH1359" s="84">
        <v>0</v>
      </c>
      <c r="JFI1359" s="84">
        <v>0</v>
      </c>
      <c r="JFK1359" s="84">
        <f>JFH1359-JFI1359</f>
        <v>0</v>
      </c>
      <c r="JFL1359" s="84">
        <f t="shared" ref="JFL1359:JGB1362" si="477">JFH1359+JFD1359</f>
        <v>1000000</v>
      </c>
      <c r="JFR1359" s="84" t="s">
        <v>235</v>
      </c>
      <c r="JFS1359" s="84" t="s">
        <v>236</v>
      </c>
      <c r="JFT1359" s="84">
        <f>SUM(JFT1357)</f>
        <v>1000000</v>
      </c>
      <c r="JFU1359" s="84">
        <f>SUM(JFU1357)</f>
        <v>0</v>
      </c>
      <c r="JFV1359" s="84">
        <f>JFU1359/JFT1359</f>
        <v>0</v>
      </c>
      <c r="JFW1359" s="84">
        <f>SUM(JFW1357)</f>
        <v>1000000</v>
      </c>
      <c r="JFX1359" s="84">
        <v>0</v>
      </c>
      <c r="JFY1359" s="84">
        <v>0</v>
      </c>
      <c r="JGA1359" s="84">
        <f>JFX1359-JFY1359</f>
        <v>0</v>
      </c>
      <c r="JGB1359" s="84">
        <f t="shared" si="477"/>
        <v>1000000</v>
      </c>
      <c r="JGH1359" s="84" t="s">
        <v>235</v>
      </c>
      <c r="JGI1359" s="84" t="s">
        <v>236</v>
      </c>
      <c r="JGJ1359" s="84">
        <f>SUM(JGJ1357)</f>
        <v>1000000</v>
      </c>
      <c r="JGK1359" s="84">
        <f>SUM(JGK1357)</f>
        <v>0</v>
      </c>
      <c r="JGL1359" s="84">
        <f>JGK1359/JGJ1359</f>
        <v>0</v>
      </c>
      <c r="JGM1359" s="84">
        <f>SUM(JGM1357)</f>
        <v>1000000</v>
      </c>
      <c r="JGN1359" s="84">
        <v>0</v>
      </c>
      <c r="JGO1359" s="84">
        <v>0</v>
      </c>
      <c r="JGQ1359" s="84">
        <f>JGN1359-JGO1359</f>
        <v>0</v>
      </c>
      <c r="JGR1359" s="84">
        <f t="shared" ref="JGR1359:JHH1362" si="478">JGN1359+JGJ1359</f>
        <v>1000000</v>
      </c>
      <c r="JGX1359" s="84" t="s">
        <v>235</v>
      </c>
      <c r="JGY1359" s="84" t="s">
        <v>236</v>
      </c>
      <c r="JGZ1359" s="84">
        <f>SUM(JGZ1357)</f>
        <v>1000000</v>
      </c>
      <c r="JHA1359" s="84">
        <f>SUM(JHA1357)</f>
        <v>0</v>
      </c>
      <c r="JHB1359" s="84">
        <f>JHA1359/JGZ1359</f>
        <v>0</v>
      </c>
      <c r="JHC1359" s="84">
        <f>SUM(JHC1357)</f>
        <v>1000000</v>
      </c>
      <c r="JHD1359" s="84">
        <v>0</v>
      </c>
      <c r="JHE1359" s="84">
        <v>0</v>
      </c>
      <c r="JHG1359" s="84">
        <f>JHD1359-JHE1359</f>
        <v>0</v>
      </c>
      <c r="JHH1359" s="84">
        <f t="shared" si="478"/>
        <v>1000000</v>
      </c>
      <c r="JHN1359" s="84" t="s">
        <v>235</v>
      </c>
      <c r="JHO1359" s="84" t="s">
        <v>236</v>
      </c>
      <c r="JHP1359" s="84">
        <f>SUM(JHP1357)</f>
        <v>1000000</v>
      </c>
      <c r="JHQ1359" s="84">
        <f>SUM(JHQ1357)</f>
        <v>0</v>
      </c>
      <c r="JHR1359" s="84">
        <f>JHQ1359/JHP1359</f>
        <v>0</v>
      </c>
      <c r="JHS1359" s="84">
        <f>SUM(JHS1357)</f>
        <v>1000000</v>
      </c>
      <c r="JHT1359" s="84">
        <v>0</v>
      </c>
      <c r="JHU1359" s="84">
        <v>0</v>
      </c>
      <c r="JHW1359" s="84">
        <f>JHT1359-JHU1359</f>
        <v>0</v>
      </c>
      <c r="JHX1359" s="84">
        <f t="shared" ref="JHX1359:JIN1362" si="479">JHT1359+JHP1359</f>
        <v>1000000</v>
      </c>
      <c r="JID1359" s="84" t="s">
        <v>235</v>
      </c>
      <c r="JIE1359" s="84" t="s">
        <v>236</v>
      </c>
      <c r="JIF1359" s="84">
        <f>SUM(JIF1357)</f>
        <v>1000000</v>
      </c>
      <c r="JIG1359" s="84">
        <f>SUM(JIG1357)</f>
        <v>0</v>
      </c>
      <c r="JIH1359" s="84">
        <f>JIG1359/JIF1359</f>
        <v>0</v>
      </c>
      <c r="JII1359" s="84">
        <f>SUM(JII1357)</f>
        <v>1000000</v>
      </c>
      <c r="JIJ1359" s="84">
        <v>0</v>
      </c>
      <c r="JIK1359" s="84">
        <v>0</v>
      </c>
      <c r="JIM1359" s="84">
        <f>JIJ1359-JIK1359</f>
        <v>0</v>
      </c>
      <c r="JIN1359" s="84">
        <f t="shared" si="479"/>
        <v>1000000</v>
      </c>
      <c r="JIT1359" s="84" t="s">
        <v>235</v>
      </c>
      <c r="JIU1359" s="84" t="s">
        <v>236</v>
      </c>
      <c r="JIV1359" s="84">
        <f>SUM(JIV1357)</f>
        <v>1000000</v>
      </c>
      <c r="JIW1359" s="84">
        <f>SUM(JIW1357)</f>
        <v>0</v>
      </c>
      <c r="JIX1359" s="84">
        <f>JIW1359/JIV1359</f>
        <v>0</v>
      </c>
      <c r="JIY1359" s="84">
        <f>SUM(JIY1357)</f>
        <v>1000000</v>
      </c>
      <c r="JIZ1359" s="84">
        <v>0</v>
      </c>
      <c r="JJA1359" s="84">
        <v>0</v>
      </c>
      <c r="JJC1359" s="84">
        <f>JIZ1359-JJA1359</f>
        <v>0</v>
      </c>
      <c r="JJD1359" s="84">
        <f t="shared" ref="JJD1359:JJT1362" si="480">JIZ1359+JIV1359</f>
        <v>1000000</v>
      </c>
      <c r="JJJ1359" s="84" t="s">
        <v>235</v>
      </c>
      <c r="JJK1359" s="84" t="s">
        <v>236</v>
      </c>
      <c r="JJL1359" s="84">
        <f>SUM(JJL1357)</f>
        <v>1000000</v>
      </c>
      <c r="JJM1359" s="84">
        <f>SUM(JJM1357)</f>
        <v>0</v>
      </c>
      <c r="JJN1359" s="84">
        <f>JJM1359/JJL1359</f>
        <v>0</v>
      </c>
      <c r="JJO1359" s="84">
        <f>SUM(JJO1357)</f>
        <v>1000000</v>
      </c>
      <c r="JJP1359" s="84">
        <v>0</v>
      </c>
      <c r="JJQ1359" s="84">
        <v>0</v>
      </c>
      <c r="JJS1359" s="84">
        <f>JJP1359-JJQ1359</f>
        <v>0</v>
      </c>
      <c r="JJT1359" s="84">
        <f t="shared" si="480"/>
        <v>1000000</v>
      </c>
      <c r="JJZ1359" s="84" t="s">
        <v>235</v>
      </c>
      <c r="JKA1359" s="84" t="s">
        <v>236</v>
      </c>
      <c r="JKB1359" s="84">
        <f>SUM(JKB1357)</f>
        <v>1000000</v>
      </c>
      <c r="JKC1359" s="84">
        <f>SUM(JKC1357)</f>
        <v>0</v>
      </c>
      <c r="JKD1359" s="84">
        <f>JKC1359/JKB1359</f>
        <v>0</v>
      </c>
      <c r="JKE1359" s="84">
        <f>SUM(JKE1357)</f>
        <v>1000000</v>
      </c>
      <c r="JKF1359" s="84">
        <v>0</v>
      </c>
      <c r="JKG1359" s="84">
        <v>0</v>
      </c>
      <c r="JKI1359" s="84">
        <f>JKF1359-JKG1359</f>
        <v>0</v>
      </c>
      <c r="JKJ1359" s="84">
        <f t="shared" ref="JKJ1359:JKZ1362" si="481">JKF1359+JKB1359</f>
        <v>1000000</v>
      </c>
      <c r="JKP1359" s="84" t="s">
        <v>235</v>
      </c>
      <c r="JKQ1359" s="84" t="s">
        <v>236</v>
      </c>
      <c r="JKR1359" s="84">
        <f>SUM(JKR1357)</f>
        <v>1000000</v>
      </c>
      <c r="JKS1359" s="84">
        <f>SUM(JKS1357)</f>
        <v>0</v>
      </c>
      <c r="JKT1359" s="84">
        <f>JKS1359/JKR1359</f>
        <v>0</v>
      </c>
      <c r="JKU1359" s="84">
        <f>SUM(JKU1357)</f>
        <v>1000000</v>
      </c>
      <c r="JKV1359" s="84">
        <v>0</v>
      </c>
      <c r="JKW1359" s="84">
        <v>0</v>
      </c>
      <c r="JKY1359" s="84">
        <f>JKV1359-JKW1359</f>
        <v>0</v>
      </c>
      <c r="JKZ1359" s="84">
        <f t="shared" si="481"/>
        <v>1000000</v>
      </c>
      <c r="JLF1359" s="84" t="s">
        <v>235</v>
      </c>
      <c r="JLG1359" s="84" t="s">
        <v>236</v>
      </c>
      <c r="JLH1359" s="84">
        <f>SUM(JLH1357)</f>
        <v>1000000</v>
      </c>
      <c r="JLI1359" s="84">
        <f>SUM(JLI1357)</f>
        <v>0</v>
      </c>
      <c r="JLJ1359" s="84">
        <f>JLI1359/JLH1359</f>
        <v>0</v>
      </c>
      <c r="JLK1359" s="84">
        <f>SUM(JLK1357)</f>
        <v>1000000</v>
      </c>
      <c r="JLL1359" s="84">
        <v>0</v>
      </c>
      <c r="JLM1359" s="84">
        <v>0</v>
      </c>
      <c r="JLO1359" s="84">
        <f>JLL1359-JLM1359</f>
        <v>0</v>
      </c>
      <c r="JLP1359" s="84">
        <f t="shared" ref="JLP1359:JMF1362" si="482">JLL1359+JLH1359</f>
        <v>1000000</v>
      </c>
      <c r="JLV1359" s="84" t="s">
        <v>235</v>
      </c>
      <c r="JLW1359" s="84" t="s">
        <v>236</v>
      </c>
      <c r="JLX1359" s="84">
        <f>SUM(JLX1357)</f>
        <v>1000000</v>
      </c>
      <c r="JLY1359" s="84">
        <f>SUM(JLY1357)</f>
        <v>0</v>
      </c>
      <c r="JLZ1359" s="84">
        <f>JLY1359/JLX1359</f>
        <v>0</v>
      </c>
      <c r="JMA1359" s="84">
        <f>SUM(JMA1357)</f>
        <v>1000000</v>
      </c>
      <c r="JMB1359" s="84">
        <v>0</v>
      </c>
      <c r="JMC1359" s="84">
        <v>0</v>
      </c>
      <c r="JME1359" s="84">
        <f>JMB1359-JMC1359</f>
        <v>0</v>
      </c>
      <c r="JMF1359" s="84">
        <f t="shared" si="482"/>
        <v>1000000</v>
      </c>
      <c r="JML1359" s="84" t="s">
        <v>235</v>
      </c>
      <c r="JMM1359" s="84" t="s">
        <v>236</v>
      </c>
      <c r="JMN1359" s="84">
        <f>SUM(JMN1357)</f>
        <v>1000000</v>
      </c>
      <c r="JMO1359" s="84">
        <f>SUM(JMO1357)</f>
        <v>0</v>
      </c>
      <c r="JMP1359" s="84">
        <f>JMO1359/JMN1359</f>
        <v>0</v>
      </c>
      <c r="JMQ1359" s="84">
        <f>SUM(JMQ1357)</f>
        <v>1000000</v>
      </c>
      <c r="JMR1359" s="84">
        <v>0</v>
      </c>
      <c r="JMS1359" s="84">
        <v>0</v>
      </c>
      <c r="JMU1359" s="84">
        <f>JMR1359-JMS1359</f>
        <v>0</v>
      </c>
      <c r="JMV1359" s="84">
        <f t="shared" ref="JMV1359:JNL1362" si="483">JMR1359+JMN1359</f>
        <v>1000000</v>
      </c>
      <c r="JNB1359" s="84" t="s">
        <v>235</v>
      </c>
      <c r="JNC1359" s="84" t="s">
        <v>236</v>
      </c>
      <c r="JND1359" s="84">
        <f>SUM(JND1357)</f>
        <v>1000000</v>
      </c>
      <c r="JNE1359" s="84">
        <f>SUM(JNE1357)</f>
        <v>0</v>
      </c>
      <c r="JNF1359" s="84">
        <f>JNE1359/JND1359</f>
        <v>0</v>
      </c>
      <c r="JNG1359" s="84">
        <f>SUM(JNG1357)</f>
        <v>1000000</v>
      </c>
      <c r="JNH1359" s="84">
        <v>0</v>
      </c>
      <c r="JNI1359" s="84">
        <v>0</v>
      </c>
      <c r="JNK1359" s="84">
        <f>JNH1359-JNI1359</f>
        <v>0</v>
      </c>
      <c r="JNL1359" s="84">
        <f t="shared" si="483"/>
        <v>1000000</v>
      </c>
      <c r="JNR1359" s="84" t="s">
        <v>235</v>
      </c>
      <c r="JNS1359" s="84" t="s">
        <v>236</v>
      </c>
      <c r="JNT1359" s="84">
        <f>SUM(JNT1357)</f>
        <v>1000000</v>
      </c>
      <c r="JNU1359" s="84">
        <f>SUM(JNU1357)</f>
        <v>0</v>
      </c>
      <c r="JNV1359" s="84">
        <f>JNU1359/JNT1359</f>
        <v>0</v>
      </c>
      <c r="JNW1359" s="84">
        <f>SUM(JNW1357)</f>
        <v>1000000</v>
      </c>
      <c r="JNX1359" s="84">
        <v>0</v>
      </c>
      <c r="JNY1359" s="84">
        <v>0</v>
      </c>
      <c r="JOA1359" s="84">
        <f>JNX1359-JNY1359</f>
        <v>0</v>
      </c>
      <c r="JOB1359" s="84">
        <f t="shared" ref="JOB1359:JOR1362" si="484">JNX1359+JNT1359</f>
        <v>1000000</v>
      </c>
      <c r="JOH1359" s="84" t="s">
        <v>235</v>
      </c>
      <c r="JOI1359" s="84" t="s">
        <v>236</v>
      </c>
      <c r="JOJ1359" s="84">
        <f>SUM(JOJ1357)</f>
        <v>1000000</v>
      </c>
      <c r="JOK1359" s="84">
        <f>SUM(JOK1357)</f>
        <v>0</v>
      </c>
      <c r="JOL1359" s="84">
        <f>JOK1359/JOJ1359</f>
        <v>0</v>
      </c>
      <c r="JOM1359" s="84">
        <f>SUM(JOM1357)</f>
        <v>1000000</v>
      </c>
      <c r="JON1359" s="84">
        <v>0</v>
      </c>
      <c r="JOO1359" s="84">
        <v>0</v>
      </c>
      <c r="JOQ1359" s="84">
        <f>JON1359-JOO1359</f>
        <v>0</v>
      </c>
      <c r="JOR1359" s="84">
        <f t="shared" si="484"/>
        <v>1000000</v>
      </c>
      <c r="JOX1359" s="84" t="s">
        <v>235</v>
      </c>
      <c r="JOY1359" s="84" t="s">
        <v>236</v>
      </c>
      <c r="JOZ1359" s="84">
        <f>SUM(JOZ1357)</f>
        <v>1000000</v>
      </c>
      <c r="JPA1359" s="84">
        <f>SUM(JPA1357)</f>
        <v>0</v>
      </c>
      <c r="JPB1359" s="84">
        <f>JPA1359/JOZ1359</f>
        <v>0</v>
      </c>
      <c r="JPC1359" s="84">
        <f>SUM(JPC1357)</f>
        <v>1000000</v>
      </c>
      <c r="JPD1359" s="84">
        <v>0</v>
      </c>
      <c r="JPE1359" s="84">
        <v>0</v>
      </c>
      <c r="JPG1359" s="84">
        <f>JPD1359-JPE1359</f>
        <v>0</v>
      </c>
      <c r="JPH1359" s="84">
        <f t="shared" ref="JPH1359:JPX1362" si="485">JPD1359+JOZ1359</f>
        <v>1000000</v>
      </c>
      <c r="JPN1359" s="84" t="s">
        <v>235</v>
      </c>
      <c r="JPO1359" s="84" t="s">
        <v>236</v>
      </c>
      <c r="JPP1359" s="84">
        <f>SUM(JPP1357)</f>
        <v>1000000</v>
      </c>
      <c r="JPQ1359" s="84">
        <f>SUM(JPQ1357)</f>
        <v>0</v>
      </c>
      <c r="JPR1359" s="84">
        <f>JPQ1359/JPP1359</f>
        <v>0</v>
      </c>
      <c r="JPS1359" s="84">
        <f>SUM(JPS1357)</f>
        <v>1000000</v>
      </c>
      <c r="JPT1359" s="84">
        <v>0</v>
      </c>
      <c r="JPU1359" s="84">
        <v>0</v>
      </c>
      <c r="JPW1359" s="84">
        <f>JPT1359-JPU1359</f>
        <v>0</v>
      </c>
      <c r="JPX1359" s="84">
        <f t="shared" si="485"/>
        <v>1000000</v>
      </c>
      <c r="JQD1359" s="84" t="s">
        <v>235</v>
      </c>
      <c r="JQE1359" s="84" t="s">
        <v>236</v>
      </c>
      <c r="JQF1359" s="84">
        <f>SUM(JQF1357)</f>
        <v>1000000</v>
      </c>
      <c r="JQG1359" s="84">
        <f>SUM(JQG1357)</f>
        <v>0</v>
      </c>
      <c r="JQH1359" s="84">
        <f>JQG1359/JQF1359</f>
        <v>0</v>
      </c>
      <c r="JQI1359" s="84">
        <f>SUM(JQI1357)</f>
        <v>1000000</v>
      </c>
      <c r="JQJ1359" s="84">
        <v>0</v>
      </c>
      <c r="JQK1359" s="84">
        <v>0</v>
      </c>
      <c r="JQM1359" s="84">
        <f>JQJ1359-JQK1359</f>
        <v>0</v>
      </c>
      <c r="JQN1359" s="84">
        <f t="shared" ref="JQN1359:JRD1362" si="486">JQJ1359+JQF1359</f>
        <v>1000000</v>
      </c>
      <c r="JQT1359" s="84" t="s">
        <v>235</v>
      </c>
      <c r="JQU1359" s="84" t="s">
        <v>236</v>
      </c>
      <c r="JQV1359" s="84">
        <f>SUM(JQV1357)</f>
        <v>1000000</v>
      </c>
      <c r="JQW1359" s="84">
        <f>SUM(JQW1357)</f>
        <v>0</v>
      </c>
      <c r="JQX1359" s="84">
        <f>JQW1359/JQV1359</f>
        <v>0</v>
      </c>
      <c r="JQY1359" s="84">
        <f>SUM(JQY1357)</f>
        <v>1000000</v>
      </c>
      <c r="JQZ1359" s="84">
        <v>0</v>
      </c>
      <c r="JRA1359" s="84">
        <v>0</v>
      </c>
      <c r="JRC1359" s="84">
        <f>JQZ1359-JRA1359</f>
        <v>0</v>
      </c>
      <c r="JRD1359" s="84">
        <f t="shared" si="486"/>
        <v>1000000</v>
      </c>
      <c r="JRJ1359" s="84" t="s">
        <v>235</v>
      </c>
      <c r="JRK1359" s="84" t="s">
        <v>236</v>
      </c>
      <c r="JRL1359" s="84">
        <f>SUM(JRL1357)</f>
        <v>1000000</v>
      </c>
      <c r="JRM1359" s="84">
        <f>SUM(JRM1357)</f>
        <v>0</v>
      </c>
      <c r="JRN1359" s="84">
        <f>JRM1359/JRL1359</f>
        <v>0</v>
      </c>
      <c r="JRO1359" s="84">
        <f>SUM(JRO1357)</f>
        <v>1000000</v>
      </c>
      <c r="JRP1359" s="84">
        <v>0</v>
      </c>
      <c r="JRQ1359" s="84">
        <v>0</v>
      </c>
      <c r="JRS1359" s="84">
        <f>JRP1359-JRQ1359</f>
        <v>0</v>
      </c>
      <c r="JRT1359" s="84">
        <f t="shared" ref="JRT1359:JSJ1362" si="487">JRP1359+JRL1359</f>
        <v>1000000</v>
      </c>
      <c r="JRZ1359" s="84" t="s">
        <v>235</v>
      </c>
      <c r="JSA1359" s="84" t="s">
        <v>236</v>
      </c>
      <c r="JSB1359" s="84">
        <f>SUM(JSB1357)</f>
        <v>1000000</v>
      </c>
      <c r="JSC1359" s="84">
        <f>SUM(JSC1357)</f>
        <v>0</v>
      </c>
      <c r="JSD1359" s="84">
        <f>JSC1359/JSB1359</f>
        <v>0</v>
      </c>
      <c r="JSE1359" s="84">
        <f>SUM(JSE1357)</f>
        <v>1000000</v>
      </c>
      <c r="JSF1359" s="84">
        <v>0</v>
      </c>
      <c r="JSG1359" s="84">
        <v>0</v>
      </c>
      <c r="JSI1359" s="84">
        <f>JSF1359-JSG1359</f>
        <v>0</v>
      </c>
      <c r="JSJ1359" s="84">
        <f t="shared" si="487"/>
        <v>1000000</v>
      </c>
      <c r="JSP1359" s="84" t="s">
        <v>235</v>
      </c>
      <c r="JSQ1359" s="84" t="s">
        <v>236</v>
      </c>
      <c r="JSR1359" s="84">
        <f>SUM(JSR1357)</f>
        <v>1000000</v>
      </c>
      <c r="JSS1359" s="84">
        <f>SUM(JSS1357)</f>
        <v>0</v>
      </c>
      <c r="JST1359" s="84">
        <f>JSS1359/JSR1359</f>
        <v>0</v>
      </c>
      <c r="JSU1359" s="84">
        <f>SUM(JSU1357)</f>
        <v>1000000</v>
      </c>
      <c r="JSV1359" s="84">
        <v>0</v>
      </c>
      <c r="JSW1359" s="84">
        <v>0</v>
      </c>
      <c r="JSY1359" s="84">
        <f>JSV1359-JSW1359</f>
        <v>0</v>
      </c>
      <c r="JSZ1359" s="84">
        <f t="shared" ref="JSZ1359:JTP1362" si="488">JSV1359+JSR1359</f>
        <v>1000000</v>
      </c>
      <c r="JTF1359" s="84" t="s">
        <v>235</v>
      </c>
      <c r="JTG1359" s="84" t="s">
        <v>236</v>
      </c>
      <c r="JTH1359" s="84">
        <f>SUM(JTH1357)</f>
        <v>1000000</v>
      </c>
      <c r="JTI1359" s="84">
        <f>SUM(JTI1357)</f>
        <v>0</v>
      </c>
      <c r="JTJ1359" s="84">
        <f>JTI1359/JTH1359</f>
        <v>0</v>
      </c>
      <c r="JTK1359" s="84">
        <f>SUM(JTK1357)</f>
        <v>1000000</v>
      </c>
      <c r="JTL1359" s="84">
        <v>0</v>
      </c>
      <c r="JTM1359" s="84">
        <v>0</v>
      </c>
      <c r="JTO1359" s="84">
        <f>JTL1359-JTM1359</f>
        <v>0</v>
      </c>
      <c r="JTP1359" s="84">
        <f t="shared" si="488"/>
        <v>1000000</v>
      </c>
      <c r="JTV1359" s="84" t="s">
        <v>235</v>
      </c>
      <c r="JTW1359" s="84" t="s">
        <v>236</v>
      </c>
      <c r="JTX1359" s="84">
        <f>SUM(JTX1357)</f>
        <v>1000000</v>
      </c>
      <c r="JTY1359" s="84">
        <f>SUM(JTY1357)</f>
        <v>0</v>
      </c>
      <c r="JTZ1359" s="84">
        <f>JTY1359/JTX1359</f>
        <v>0</v>
      </c>
      <c r="JUA1359" s="84">
        <f>SUM(JUA1357)</f>
        <v>1000000</v>
      </c>
      <c r="JUB1359" s="84">
        <v>0</v>
      </c>
      <c r="JUC1359" s="84">
        <v>0</v>
      </c>
      <c r="JUE1359" s="84">
        <f>JUB1359-JUC1359</f>
        <v>0</v>
      </c>
      <c r="JUF1359" s="84">
        <f t="shared" ref="JUF1359:JUV1362" si="489">JUB1359+JTX1359</f>
        <v>1000000</v>
      </c>
      <c r="JUL1359" s="84" t="s">
        <v>235</v>
      </c>
      <c r="JUM1359" s="84" t="s">
        <v>236</v>
      </c>
      <c r="JUN1359" s="84">
        <f>SUM(JUN1357)</f>
        <v>1000000</v>
      </c>
      <c r="JUO1359" s="84">
        <f>SUM(JUO1357)</f>
        <v>0</v>
      </c>
      <c r="JUP1359" s="84">
        <f>JUO1359/JUN1359</f>
        <v>0</v>
      </c>
      <c r="JUQ1359" s="84">
        <f>SUM(JUQ1357)</f>
        <v>1000000</v>
      </c>
      <c r="JUR1359" s="84">
        <v>0</v>
      </c>
      <c r="JUS1359" s="84">
        <v>0</v>
      </c>
      <c r="JUU1359" s="84">
        <f>JUR1359-JUS1359</f>
        <v>0</v>
      </c>
      <c r="JUV1359" s="84">
        <f t="shared" si="489"/>
        <v>1000000</v>
      </c>
      <c r="JVB1359" s="84" t="s">
        <v>235</v>
      </c>
      <c r="JVC1359" s="84" t="s">
        <v>236</v>
      </c>
      <c r="JVD1359" s="84">
        <f>SUM(JVD1357)</f>
        <v>1000000</v>
      </c>
      <c r="JVE1359" s="84">
        <f>SUM(JVE1357)</f>
        <v>0</v>
      </c>
      <c r="JVF1359" s="84">
        <f>JVE1359/JVD1359</f>
        <v>0</v>
      </c>
      <c r="JVG1359" s="84">
        <f>SUM(JVG1357)</f>
        <v>1000000</v>
      </c>
      <c r="JVH1359" s="84">
        <v>0</v>
      </c>
      <c r="JVI1359" s="84">
        <v>0</v>
      </c>
      <c r="JVK1359" s="84">
        <f>JVH1359-JVI1359</f>
        <v>0</v>
      </c>
      <c r="JVL1359" s="84">
        <f t="shared" ref="JVL1359:JWB1362" si="490">JVH1359+JVD1359</f>
        <v>1000000</v>
      </c>
      <c r="JVR1359" s="84" t="s">
        <v>235</v>
      </c>
      <c r="JVS1359" s="84" t="s">
        <v>236</v>
      </c>
      <c r="JVT1359" s="84">
        <f>SUM(JVT1357)</f>
        <v>1000000</v>
      </c>
      <c r="JVU1359" s="84">
        <f>SUM(JVU1357)</f>
        <v>0</v>
      </c>
      <c r="JVV1359" s="84">
        <f>JVU1359/JVT1359</f>
        <v>0</v>
      </c>
      <c r="JVW1359" s="84">
        <f>SUM(JVW1357)</f>
        <v>1000000</v>
      </c>
      <c r="JVX1359" s="84">
        <v>0</v>
      </c>
      <c r="JVY1359" s="84">
        <v>0</v>
      </c>
      <c r="JWA1359" s="84">
        <f>JVX1359-JVY1359</f>
        <v>0</v>
      </c>
      <c r="JWB1359" s="84">
        <f t="shared" si="490"/>
        <v>1000000</v>
      </c>
      <c r="JWH1359" s="84" t="s">
        <v>235</v>
      </c>
      <c r="JWI1359" s="84" t="s">
        <v>236</v>
      </c>
      <c r="JWJ1359" s="84">
        <f>SUM(JWJ1357)</f>
        <v>1000000</v>
      </c>
      <c r="JWK1359" s="84">
        <f>SUM(JWK1357)</f>
        <v>0</v>
      </c>
      <c r="JWL1359" s="84">
        <f>JWK1359/JWJ1359</f>
        <v>0</v>
      </c>
      <c r="JWM1359" s="84">
        <f>SUM(JWM1357)</f>
        <v>1000000</v>
      </c>
      <c r="JWN1359" s="84">
        <v>0</v>
      </c>
      <c r="JWO1359" s="84">
        <v>0</v>
      </c>
      <c r="JWQ1359" s="84">
        <f>JWN1359-JWO1359</f>
        <v>0</v>
      </c>
      <c r="JWR1359" s="84">
        <f t="shared" ref="JWR1359:JXH1362" si="491">JWN1359+JWJ1359</f>
        <v>1000000</v>
      </c>
      <c r="JWX1359" s="84" t="s">
        <v>235</v>
      </c>
      <c r="JWY1359" s="84" t="s">
        <v>236</v>
      </c>
      <c r="JWZ1359" s="84">
        <f>SUM(JWZ1357)</f>
        <v>1000000</v>
      </c>
      <c r="JXA1359" s="84">
        <f>SUM(JXA1357)</f>
        <v>0</v>
      </c>
      <c r="JXB1359" s="84">
        <f>JXA1359/JWZ1359</f>
        <v>0</v>
      </c>
      <c r="JXC1359" s="84">
        <f>SUM(JXC1357)</f>
        <v>1000000</v>
      </c>
      <c r="JXD1359" s="84">
        <v>0</v>
      </c>
      <c r="JXE1359" s="84">
        <v>0</v>
      </c>
      <c r="JXG1359" s="84">
        <f>JXD1359-JXE1359</f>
        <v>0</v>
      </c>
      <c r="JXH1359" s="84">
        <f t="shared" si="491"/>
        <v>1000000</v>
      </c>
      <c r="JXN1359" s="84" t="s">
        <v>235</v>
      </c>
      <c r="JXO1359" s="84" t="s">
        <v>236</v>
      </c>
      <c r="JXP1359" s="84">
        <f>SUM(JXP1357)</f>
        <v>1000000</v>
      </c>
      <c r="JXQ1359" s="84">
        <f>SUM(JXQ1357)</f>
        <v>0</v>
      </c>
      <c r="JXR1359" s="84">
        <f>JXQ1359/JXP1359</f>
        <v>0</v>
      </c>
      <c r="JXS1359" s="84">
        <f>SUM(JXS1357)</f>
        <v>1000000</v>
      </c>
      <c r="JXT1359" s="84">
        <v>0</v>
      </c>
      <c r="JXU1359" s="84">
        <v>0</v>
      </c>
      <c r="JXW1359" s="84">
        <f>JXT1359-JXU1359</f>
        <v>0</v>
      </c>
      <c r="JXX1359" s="84">
        <f t="shared" ref="JXX1359:JYN1362" si="492">JXT1359+JXP1359</f>
        <v>1000000</v>
      </c>
      <c r="JYD1359" s="84" t="s">
        <v>235</v>
      </c>
      <c r="JYE1359" s="84" t="s">
        <v>236</v>
      </c>
      <c r="JYF1359" s="84">
        <f>SUM(JYF1357)</f>
        <v>1000000</v>
      </c>
      <c r="JYG1359" s="84">
        <f>SUM(JYG1357)</f>
        <v>0</v>
      </c>
      <c r="JYH1359" s="84">
        <f>JYG1359/JYF1359</f>
        <v>0</v>
      </c>
      <c r="JYI1359" s="84">
        <f>SUM(JYI1357)</f>
        <v>1000000</v>
      </c>
      <c r="JYJ1359" s="84">
        <v>0</v>
      </c>
      <c r="JYK1359" s="84">
        <v>0</v>
      </c>
      <c r="JYM1359" s="84">
        <f>JYJ1359-JYK1359</f>
        <v>0</v>
      </c>
      <c r="JYN1359" s="84">
        <f t="shared" si="492"/>
        <v>1000000</v>
      </c>
      <c r="JYT1359" s="84" t="s">
        <v>235</v>
      </c>
      <c r="JYU1359" s="84" t="s">
        <v>236</v>
      </c>
      <c r="JYV1359" s="84">
        <f>SUM(JYV1357)</f>
        <v>1000000</v>
      </c>
      <c r="JYW1359" s="84">
        <f>SUM(JYW1357)</f>
        <v>0</v>
      </c>
      <c r="JYX1359" s="84">
        <f>JYW1359/JYV1359</f>
        <v>0</v>
      </c>
      <c r="JYY1359" s="84">
        <f>SUM(JYY1357)</f>
        <v>1000000</v>
      </c>
      <c r="JYZ1359" s="84">
        <v>0</v>
      </c>
      <c r="JZA1359" s="84">
        <v>0</v>
      </c>
      <c r="JZC1359" s="84">
        <f>JYZ1359-JZA1359</f>
        <v>0</v>
      </c>
      <c r="JZD1359" s="84">
        <f t="shared" ref="JZD1359:JZT1362" si="493">JYZ1359+JYV1359</f>
        <v>1000000</v>
      </c>
      <c r="JZJ1359" s="84" t="s">
        <v>235</v>
      </c>
      <c r="JZK1359" s="84" t="s">
        <v>236</v>
      </c>
      <c r="JZL1359" s="84">
        <f>SUM(JZL1357)</f>
        <v>1000000</v>
      </c>
      <c r="JZM1359" s="84">
        <f>SUM(JZM1357)</f>
        <v>0</v>
      </c>
      <c r="JZN1359" s="84">
        <f>JZM1359/JZL1359</f>
        <v>0</v>
      </c>
      <c r="JZO1359" s="84">
        <f>SUM(JZO1357)</f>
        <v>1000000</v>
      </c>
      <c r="JZP1359" s="84">
        <v>0</v>
      </c>
      <c r="JZQ1359" s="84">
        <v>0</v>
      </c>
      <c r="JZS1359" s="84">
        <f>JZP1359-JZQ1359</f>
        <v>0</v>
      </c>
      <c r="JZT1359" s="84">
        <f t="shared" si="493"/>
        <v>1000000</v>
      </c>
      <c r="JZZ1359" s="84" t="s">
        <v>235</v>
      </c>
      <c r="KAA1359" s="84" t="s">
        <v>236</v>
      </c>
      <c r="KAB1359" s="84">
        <f>SUM(KAB1357)</f>
        <v>1000000</v>
      </c>
      <c r="KAC1359" s="84">
        <f>SUM(KAC1357)</f>
        <v>0</v>
      </c>
      <c r="KAD1359" s="84">
        <f>KAC1359/KAB1359</f>
        <v>0</v>
      </c>
      <c r="KAE1359" s="84">
        <f>SUM(KAE1357)</f>
        <v>1000000</v>
      </c>
      <c r="KAF1359" s="84">
        <v>0</v>
      </c>
      <c r="KAG1359" s="84">
        <v>0</v>
      </c>
      <c r="KAI1359" s="84">
        <f>KAF1359-KAG1359</f>
        <v>0</v>
      </c>
      <c r="KAJ1359" s="84">
        <f t="shared" ref="KAJ1359:KAZ1362" si="494">KAF1359+KAB1359</f>
        <v>1000000</v>
      </c>
      <c r="KAP1359" s="84" t="s">
        <v>235</v>
      </c>
      <c r="KAQ1359" s="84" t="s">
        <v>236</v>
      </c>
      <c r="KAR1359" s="84">
        <f>SUM(KAR1357)</f>
        <v>1000000</v>
      </c>
      <c r="KAS1359" s="84">
        <f>SUM(KAS1357)</f>
        <v>0</v>
      </c>
      <c r="KAT1359" s="84">
        <f>KAS1359/KAR1359</f>
        <v>0</v>
      </c>
      <c r="KAU1359" s="84">
        <f>SUM(KAU1357)</f>
        <v>1000000</v>
      </c>
      <c r="KAV1359" s="84">
        <v>0</v>
      </c>
      <c r="KAW1359" s="84">
        <v>0</v>
      </c>
      <c r="KAY1359" s="84">
        <f>KAV1359-KAW1359</f>
        <v>0</v>
      </c>
      <c r="KAZ1359" s="84">
        <f t="shared" si="494"/>
        <v>1000000</v>
      </c>
      <c r="KBF1359" s="84" t="s">
        <v>235</v>
      </c>
      <c r="KBG1359" s="84" t="s">
        <v>236</v>
      </c>
      <c r="KBH1359" s="84">
        <f>SUM(KBH1357)</f>
        <v>1000000</v>
      </c>
      <c r="KBI1359" s="84">
        <f>SUM(KBI1357)</f>
        <v>0</v>
      </c>
      <c r="KBJ1359" s="84">
        <f>KBI1359/KBH1359</f>
        <v>0</v>
      </c>
      <c r="KBK1359" s="84">
        <f>SUM(KBK1357)</f>
        <v>1000000</v>
      </c>
      <c r="KBL1359" s="84">
        <v>0</v>
      </c>
      <c r="KBM1359" s="84">
        <v>0</v>
      </c>
      <c r="KBO1359" s="84">
        <f>KBL1359-KBM1359</f>
        <v>0</v>
      </c>
      <c r="KBP1359" s="84">
        <f t="shared" ref="KBP1359:KCF1362" si="495">KBL1359+KBH1359</f>
        <v>1000000</v>
      </c>
      <c r="KBV1359" s="84" t="s">
        <v>235</v>
      </c>
      <c r="KBW1359" s="84" t="s">
        <v>236</v>
      </c>
      <c r="KBX1359" s="84">
        <f>SUM(KBX1357)</f>
        <v>1000000</v>
      </c>
      <c r="KBY1359" s="84">
        <f>SUM(KBY1357)</f>
        <v>0</v>
      </c>
      <c r="KBZ1359" s="84">
        <f>KBY1359/KBX1359</f>
        <v>0</v>
      </c>
      <c r="KCA1359" s="84">
        <f>SUM(KCA1357)</f>
        <v>1000000</v>
      </c>
      <c r="KCB1359" s="84">
        <v>0</v>
      </c>
      <c r="KCC1359" s="84">
        <v>0</v>
      </c>
      <c r="KCE1359" s="84">
        <f>KCB1359-KCC1359</f>
        <v>0</v>
      </c>
      <c r="KCF1359" s="84">
        <f t="shared" si="495"/>
        <v>1000000</v>
      </c>
      <c r="KCL1359" s="84" t="s">
        <v>235</v>
      </c>
      <c r="KCM1359" s="84" t="s">
        <v>236</v>
      </c>
      <c r="KCN1359" s="84">
        <f>SUM(KCN1357)</f>
        <v>1000000</v>
      </c>
      <c r="KCO1359" s="84">
        <f>SUM(KCO1357)</f>
        <v>0</v>
      </c>
      <c r="KCP1359" s="84">
        <f>KCO1359/KCN1359</f>
        <v>0</v>
      </c>
      <c r="KCQ1359" s="84">
        <f>SUM(KCQ1357)</f>
        <v>1000000</v>
      </c>
      <c r="KCR1359" s="84">
        <v>0</v>
      </c>
      <c r="KCS1359" s="84">
        <v>0</v>
      </c>
      <c r="KCU1359" s="84">
        <f>KCR1359-KCS1359</f>
        <v>0</v>
      </c>
      <c r="KCV1359" s="84">
        <f t="shared" ref="KCV1359:KDL1362" si="496">KCR1359+KCN1359</f>
        <v>1000000</v>
      </c>
      <c r="KDB1359" s="84" t="s">
        <v>235</v>
      </c>
      <c r="KDC1359" s="84" t="s">
        <v>236</v>
      </c>
      <c r="KDD1359" s="84">
        <f>SUM(KDD1357)</f>
        <v>1000000</v>
      </c>
      <c r="KDE1359" s="84">
        <f>SUM(KDE1357)</f>
        <v>0</v>
      </c>
      <c r="KDF1359" s="84">
        <f>KDE1359/KDD1359</f>
        <v>0</v>
      </c>
      <c r="KDG1359" s="84">
        <f>SUM(KDG1357)</f>
        <v>1000000</v>
      </c>
      <c r="KDH1359" s="84">
        <v>0</v>
      </c>
      <c r="KDI1359" s="84">
        <v>0</v>
      </c>
      <c r="KDK1359" s="84">
        <f>KDH1359-KDI1359</f>
        <v>0</v>
      </c>
      <c r="KDL1359" s="84">
        <f t="shared" si="496"/>
        <v>1000000</v>
      </c>
      <c r="KDR1359" s="84" t="s">
        <v>235</v>
      </c>
      <c r="KDS1359" s="84" t="s">
        <v>236</v>
      </c>
      <c r="KDT1359" s="84">
        <f>SUM(KDT1357)</f>
        <v>1000000</v>
      </c>
      <c r="KDU1359" s="84">
        <f>SUM(KDU1357)</f>
        <v>0</v>
      </c>
      <c r="KDV1359" s="84">
        <f>KDU1359/KDT1359</f>
        <v>0</v>
      </c>
      <c r="KDW1359" s="84">
        <f>SUM(KDW1357)</f>
        <v>1000000</v>
      </c>
      <c r="KDX1359" s="84">
        <v>0</v>
      </c>
      <c r="KDY1359" s="84">
        <v>0</v>
      </c>
      <c r="KEA1359" s="84">
        <f>KDX1359-KDY1359</f>
        <v>0</v>
      </c>
      <c r="KEB1359" s="84">
        <f t="shared" ref="KEB1359:KER1362" si="497">KDX1359+KDT1359</f>
        <v>1000000</v>
      </c>
      <c r="KEH1359" s="84" t="s">
        <v>235</v>
      </c>
      <c r="KEI1359" s="84" t="s">
        <v>236</v>
      </c>
      <c r="KEJ1359" s="84">
        <f>SUM(KEJ1357)</f>
        <v>1000000</v>
      </c>
      <c r="KEK1359" s="84">
        <f>SUM(KEK1357)</f>
        <v>0</v>
      </c>
      <c r="KEL1359" s="84">
        <f>KEK1359/KEJ1359</f>
        <v>0</v>
      </c>
      <c r="KEM1359" s="84">
        <f>SUM(KEM1357)</f>
        <v>1000000</v>
      </c>
      <c r="KEN1359" s="84">
        <v>0</v>
      </c>
      <c r="KEO1359" s="84">
        <v>0</v>
      </c>
      <c r="KEQ1359" s="84">
        <f>KEN1359-KEO1359</f>
        <v>0</v>
      </c>
      <c r="KER1359" s="84">
        <f t="shared" si="497"/>
        <v>1000000</v>
      </c>
      <c r="KEX1359" s="84" t="s">
        <v>235</v>
      </c>
      <c r="KEY1359" s="84" t="s">
        <v>236</v>
      </c>
      <c r="KEZ1359" s="84">
        <f>SUM(KEZ1357)</f>
        <v>1000000</v>
      </c>
      <c r="KFA1359" s="84">
        <f>SUM(KFA1357)</f>
        <v>0</v>
      </c>
      <c r="KFB1359" s="84">
        <f>KFA1359/KEZ1359</f>
        <v>0</v>
      </c>
      <c r="KFC1359" s="84">
        <f>SUM(KFC1357)</f>
        <v>1000000</v>
      </c>
      <c r="KFD1359" s="84">
        <v>0</v>
      </c>
      <c r="KFE1359" s="84">
        <v>0</v>
      </c>
      <c r="KFG1359" s="84">
        <f>KFD1359-KFE1359</f>
        <v>0</v>
      </c>
      <c r="KFH1359" s="84">
        <f t="shared" ref="KFH1359:KFX1362" si="498">KFD1359+KEZ1359</f>
        <v>1000000</v>
      </c>
      <c r="KFN1359" s="84" t="s">
        <v>235</v>
      </c>
      <c r="KFO1359" s="84" t="s">
        <v>236</v>
      </c>
      <c r="KFP1359" s="84">
        <f>SUM(KFP1357)</f>
        <v>1000000</v>
      </c>
      <c r="KFQ1359" s="84">
        <f>SUM(KFQ1357)</f>
        <v>0</v>
      </c>
      <c r="KFR1359" s="84">
        <f>KFQ1359/KFP1359</f>
        <v>0</v>
      </c>
      <c r="KFS1359" s="84">
        <f>SUM(KFS1357)</f>
        <v>1000000</v>
      </c>
      <c r="KFT1359" s="84">
        <v>0</v>
      </c>
      <c r="KFU1359" s="84">
        <v>0</v>
      </c>
      <c r="KFW1359" s="84">
        <f>KFT1359-KFU1359</f>
        <v>0</v>
      </c>
      <c r="KFX1359" s="84">
        <f t="shared" si="498"/>
        <v>1000000</v>
      </c>
      <c r="KGD1359" s="84" t="s">
        <v>235</v>
      </c>
      <c r="KGE1359" s="84" t="s">
        <v>236</v>
      </c>
      <c r="KGF1359" s="84">
        <f>SUM(KGF1357)</f>
        <v>1000000</v>
      </c>
      <c r="KGG1359" s="84">
        <f>SUM(KGG1357)</f>
        <v>0</v>
      </c>
      <c r="KGH1359" s="84">
        <f>KGG1359/KGF1359</f>
        <v>0</v>
      </c>
      <c r="KGI1359" s="84">
        <f>SUM(KGI1357)</f>
        <v>1000000</v>
      </c>
      <c r="KGJ1359" s="84">
        <v>0</v>
      </c>
      <c r="KGK1359" s="84">
        <v>0</v>
      </c>
      <c r="KGM1359" s="84">
        <f>KGJ1359-KGK1359</f>
        <v>0</v>
      </c>
      <c r="KGN1359" s="84">
        <f t="shared" ref="KGN1359:KHD1362" si="499">KGJ1359+KGF1359</f>
        <v>1000000</v>
      </c>
      <c r="KGT1359" s="84" t="s">
        <v>235</v>
      </c>
      <c r="KGU1359" s="84" t="s">
        <v>236</v>
      </c>
      <c r="KGV1359" s="84">
        <f>SUM(KGV1357)</f>
        <v>1000000</v>
      </c>
      <c r="KGW1359" s="84">
        <f>SUM(KGW1357)</f>
        <v>0</v>
      </c>
      <c r="KGX1359" s="84">
        <f>KGW1359/KGV1359</f>
        <v>0</v>
      </c>
      <c r="KGY1359" s="84">
        <f>SUM(KGY1357)</f>
        <v>1000000</v>
      </c>
      <c r="KGZ1359" s="84">
        <v>0</v>
      </c>
      <c r="KHA1359" s="84">
        <v>0</v>
      </c>
      <c r="KHC1359" s="84">
        <f>KGZ1359-KHA1359</f>
        <v>0</v>
      </c>
      <c r="KHD1359" s="84">
        <f t="shared" si="499"/>
        <v>1000000</v>
      </c>
      <c r="KHJ1359" s="84" t="s">
        <v>235</v>
      </c>
      <c r="KHK1359" s="84" t="s">
        <v>236</v>
      </c>
      <c r="KHL1359" s="84">
        <f>SUM(KHL1357)</f>
        <v>1000000</v>
      </c>
      <c r="KHM1359" s="84">
        <f>SUM(KHM1357)</f>
        <v>0</v>
      </c>
      <c r="KHN1359" s="84">
        <f>KHM1359/KHL1359</f>
        <v>0</v>
      </c>
      <c r="KHO1359" s="84">
        <f>SUM(KHO1357)</f>
        <v>1000000</v>
      </c>
      <c r="KHP1359" s="84">
        <v>0</v>
      </c>
      <c r="KHQ1359" s="84">
        <v>0</v>
      </c>
      <c r="KHS1359" s="84">
        <f>KHP1359-KHQ1359</f>
        <v>0</v>
      </c>
      <c r="KHT1359" s="84">
        <f t="shared" ref="KHT1359:KIJ1362" si="500">KHP1359+KHL1359</f>
        <v>1000000</v>
      </c>
      <c r="KHZ1359" s="84" t="s">
        <v>235</v>
      </c>
      <c r="KIA1359" s="84" t="s">
        <v>236</v>
      </c>
      <c r="KIB1359" s="84">
        <f>SUM(KIB1357)</f>
        <v>1000000</v>
      </c>
      <c r="KIC1359" s="84">
        <f>SUM(KIC1357)</f>
        <v>0</v>
      </c>
      <c r="KID1359" s="84">
        <f>KIC1359/KIB1359</f>
        <v>0</v>
      </c>
      <c r="KIE1359" s="84">
        <f>SUM(KIE1357)</f>
        <v>1000000</v>
      </c>
      <c r="KIF1359" s="84">
        <v>0</v>
      </c>
      <c r="KIG1359" s="84">
        <v>0</v>
      </c>
      <c r="KII1359" s="84">
        <f>KIF1359-KIG1359</f>
        <v>0</v>
      </c>
      <c r="KIJ1359" s="84">
        <f t="shared" si="500"/>
        <v>1000000</v>
      </c>
      <c r="KIP1359" s="84" t="s">
        <v>235</v>
      </c>
      <c r="KIQ1359" s="84" t="s">
        <v>236</v>
      </c>
      <c r="KIR1359" s="84">
        <f>SUM(KIR1357)</f>
        <v>1000000</v>
      </c>
      <c r="KIS1359" s="84">
        <f>SUM(KIS1357)</f>
        <v>0</v>
      </c>
      <c r="KIT1359" s="84">
        <f>KIS1359/KIR1359</f>
        <v>0</v>
      </c>
      <c r="KIU1359" s="84">
        <f>SUM(KIU1357)</f>
        <v>1000000</v>
      </c>
      <c r="KIV1359" s="84">
        <v>0</v>
      </c>
      <c r="KIW1359" s="84">
        <v>0</v>
      </c>
      <c r="KIY1359" s="84">
        <f>KIV1359-KIW1359</f>
        <v>0</v>
      </c>
      <c r="KIZ1359" s="84">
        <f t="shared" ref="KIZ1359:KJP1362" si="501">KIV1359+KIR1359</f>
        <v>1000000</v>
      </c>
      <c r="KJF1359" s="84" t="s">
        <v>235</v>
      </c>
      <c r="KJG1359" s="84" t="s">
        <v>236</v>
      </c>
      <c r="KJH1359" s="84">
        <f>SUM(KJH1357)</f>
        <v>1000000</v>
      </c>
      <c r="KJI1359" s="84">
        <f>SUM(KJI1357)</f>
        <v>0</v>
      </c>
      <c r="KJJ1359" s="84">
        <f>KJI1359/KJH1359</f>
        <v>0</v>
      </c>
      <c r="KJK1359" s="84">
        <f>SUM(KJK1357)</f>
        <v>1000000</v>
      </c>
      <c r="KJL1359" s="84">
        <v>0</v>
      </c>
      <c r="KJM1359" s="84">
        <v>0</v>
      </c>
      <c r="KJO1359" s="84">
        <f>KJL1359-KJM1359</f>
        <v>0</v>
      </c>
      <c r="KJP1359" s="84">
        <f t="shared" si="501"/>
        <v>1000000</v>
      </c>
      <c r="KJV1359" s="84" t="s">
        <v>235</v>
      </c>
      <c r="KJW1359" s="84" t="s">
        <v>236</v>
      </c>
      <c r="KJX1359" s="84">
        <f>SUM(KJX1357)</f>
        <v>1000000</v>
      </c>
      <c r="KJY1359" s="84">
        <f>SUM(KJY1357)</f>
        <v>0</v>
      </c>
      <c r="KJZ1359" s="84">
        <f>KJY1359/KJX1359</f>
        <v>0</v>
      </c>
      <c r="KKA1359" s="84">
        <f>SUM(KKA1357)</f>
        <v>1000000</v>
      </c>
      <c r="KKB1359" s="84">
        <v>0</v>
      </c>
      <c r="KKC1359" s="84">
        <v>0</v>
      </c>
      <c r="KKE1359" s="84">
        <f>KKB1359-KKC1359</f>
        <v>0</v>
      </c>
      <c r="KKF1359" s="84">
        <f t="shared" ref="KKF1359:KKV1362" si="502">KKB1359+KJX1359</f>
        <v>1000000</v>
      </c>
      <c r="KKL1359" s="84" t="s">
        <v>235</v>
      </c>
      <c r="KKM1359" s="84" t="s">
        <v>236</v>
      </c>
      <c r="KKN1359" s="84">
        <f>SUM(KKN1357)</f>
        <v>1000000</v>
      </c>
      <c r="KKO1359" s="84">
        <f>SUM(KKO1357)</f>
        <v>0</v>
      </c>
      <c r="KKP1359" s="84">
        <f>KKO1359/KKN1359</f>
        <v>0</v>
      </c>
      <c r="KKQ1359" s="84">
        <f>SUM(KKQ1357)</f>
        <v>1000000</v>
      </c>
      <c r="KKR1359" s="84">
        <v>0</v>
      </c>
      <c r="KKS1359" s="84">
        <v>0</v>
      </c>
      <c r="KKU1359" s="84">
        <f>KKR1359-KKS1359</f>
        <v>0</v>
      </c>
      <c r="KKV1359" s="84">
        <f t="shared" si="502"/>
        <v>1000000</v>
      </c>
      <c r="KLB1359" s="84" t="s">
        <v>235</v>
      </c>
      <c r="KLC1359" s="84" t="s">
        <v>236</v>
      </c>
      <c r="KLD1359" s="84">
        <f>SUM(KLD1357)</f>
        <v>1000000</v>
      </c>
      <c r="KLE1359" s="84">
        <f>SUM(KLE1357)</f>
        <v>0</v>
      </c>
      <c r="KLF1359" s="84">
        <f>KLE1359/KLD1359</f>
        <v>0</v>
      </c>
      <c r="KLG1359" s="84">
        <f>SUM(KLG1357)</f>
        <v>1000000</v>
      </c>
      <c r="KLH1359" s="84">
        <v>0</v>
      </c>
      <c r="KLI1359" s="84">
        <v>0</v>
      </c>
      <c r="KLK1359" s="84">
        <f>KLH1359-KLI1359</f>
        <v>0</v>
      </c>
      <c r="KLL1359" s="84">
        <f t="shared" ref="KLL1359:KMB1362" si="503">KLH1359+KLD1359</f>
        <v>1000000</v>
      </c>
      <c r="KLR1359" s="84" t="s">
        <v>235</v>
      </c>
      <c r="KLS1359" s="84" t="s">
        <v>236</v>
      </c>
      <c r="KLT1359" s="84">
        <f>SUM(KLT1357)</f>
        <v>1000000</v>
      </c>
      <c r="KLU1359" s="84">
        <f>SUM(KLU1357)</f>
        <v>0</v>
      </c>
      <c r="KLV1359" s="84">
        <f>KLU1359/KLT1359</f>
        <v>0</v>
      </c>
      <c r="KLW1359" s="84">
        <f>SUM(KLW1357)</f>
        <v>1000000</v>
      </c>
      <c r="KLX1359" s="84">
        <v>0</v>
      </c>
      <c r="KLY1359" s="84">
        <v>0</v>
      </c>
      <c r="KMA1359" s="84">
        <f>KLX1359-KLY1359</f>
        <v>0</v>
      </c>
      <c r="KMB1359" s="84">
        <f t="shared" si="503"/>
        <v>1000000</v>
      </c>
      <c r="KMH1359" s="84" t="s">
        <v>235</v>
      </c>
      <c r="KMI1359" s="84" t="s">
        <v>236</v>
      </c>
      <c r="KMJ1359" s="84">
        <f>SUM(KMJ1357)</f>
        <v>1000000</v>
      </c>
      <c r="KMK1359" s="84">
        <f>SUM(KMK1357)</f>
        <v>0</v>
      </c>
      <c r="KML1359" s="84">
        <f>KMK1359/KMJ1359</f>
        <v>0</v>
      </c>
      <c r="KMM1359" s="84">
        <f>SUM(KMM1357)</f>
        <v>1000000</v>
      </c>
      <c r="KMN1359" s="84">
        <v>0</v>
      </c>
      <c r="KMO1359" s="84">
        <v>0</v>
      </c>
      <c r="KMQ1359" s="84">
        <f>KMN1359-KMO1359</f>
        <v>0</v>
      </c>
      <c r="KMR1359" s="84">
        <f t="shared" ref="KMR1359:KNH1362" si="504">KMN1359+KMJ1359</f>
        <v>1000000</v>
      </c>
      <c r="KMX1359" s="84" t="s">
        <v>235</v>
      </c>
      <c r="KMY1359" s="84" t="s">
        <v>236</v>
      </c>
      <c r="KMZ1359" s="84">
        <f>SUM(KMZ1357)</f>
        <v>1000000</v>
      </c>
      <c r="KNA1359" s="84">
        <f>SUM(KNA1357)</f>
        <v>0</v>
      </c>
      <c r="KNB1359" s="84">
        <f>KNA1359/KMZ1359</f>
        <v>0</v>
      </c>
      <c r="KNC1359" s="84">
        <f>SUM(KNC1357)</f>
        <v>1000000</v>
      </c>
      <c r="KND1359" s="84">
        <v>0</v>
      </c>
      <c r="KNE1359" s="84">
        <v>0</v>
      </c>
      <c r="KNG1359" s="84">
        <f>KND1359-KNE1359</f>
        <v>0</v>
      </c>
      <c r="KNH1359" s="84">
        <f t="shared" si="504"/>
        <v>1000000</v>
      </c>
      <c r="KNN1359" s="84" t="s">
        <v>235</v>
      </c>
      <c r="KNO1359" s="84" t="s">
        <v>236</v>
      </c>
      <c r="KNP1359" s="84">
        <f>SUM(KNP1357)</f>
        <v>1000000</v>
      </c>
      <c r="KNQ1359" s="84">
        <f>SUM(KNQ1357)</f>
        <v>0</v>
      </c>
      <c r="KNR1359" s="84">
        <f>KNQ1359/KNP1359</f>
        <v>0</v>
      </c>
      <c r="KNS1359" s="84">
        <f>SUM(KNS1357)</f>
        <v>1000000</v>
      </c>
      <c r="KNT1359" s="84">
        <v>0</v>
      </c>
      <c r="KNU1359" s="84">
        <v>0</v>
      </c>
      <c r="KNW1359" s="84">
        <f>KNT1359-KNU1359</f>
        <v>0</v>
      </c>
      <c r="KNX1359" s="84">
        <f t="shared" ref="KNX1359:KON1362" si="505">KNT1359+KNP1359</f>
        <v>1000000</v>
      </c>
      <c r="KOD1359" s="84" t="s">
        <v>235</v>
      </c>
      <c r="KOE1359" s="84" t="s">
        <v>236</v>
      </c>
      <c r="KOF1359" s="84">
        <f>SUM(KOF1357)</f>
        <v>1000000</v>
      </c>
      <c r="KOG1359" s="84">
        <f>SUM(KOG1357)</f>
        <v>0</v>
      </c>
      <c r="KOH1359" s="84">
        <f>KOG1359/KOF1359</f>
        <v>0</v>
      </c>
      <c r="KOI1359" s="84">
        <f>SUM(KOI1357)</f>
        <v>1000000</v>
      </c>
      <c r="KOJ1359" s="84">
        <v>0</v>
      </c>
      <c r="KOK1359" s="84">
        <v>0</v>
      </c>
      <c r="KOM1359" s="84">
        <f>KOJ1359-KOK1359</f>
        <v>0</v>
      </c>
      <c r="KON1359" s="84">
        <f t="shared" si="505"/>
        <v>1000000</v>
      </c>
      <c r="KOT1359" s="84" t="s">
        <v>235</v>
      </c>
      <c r="KOU1359" s="84" t="s">
        <v>236</v>
      </c>
      <c r="KOV1359" s="84">
        <f>SUM(KOV1357)</f>
        <v>1000000</v>
      </c>
      <c r="KOW1359" s="84">
        <f>SUM(KOW1357)</f>
        <v>0</v>
      </c>
      <c r="KOX1359" s="84">
        <f>KOW1359/KOV1359</f>
        <v>0</v>
      </c>
      <c r="KOY1359" s="84">
        <f>SUM(KOY1357)</f>
        <v>1000000</v>
      </c>
      <c r="KOZ1359" s="84">
        <v>0</v>
      </c>
      <c r="KPA1359" s="84">
        <v>0</v>
      </c>
      <c r="KPC1359" s="84">
        <f>KOZ1359-KPA1359</f>
        <v>0</v>
      </c>
      <c r="KPD1359" s="84">
        <f t="shared" ref="KPD1359:KPT1362" si="506">KOZ1359+KOV1359</f>
        <v>1000000</v>
      </c>
      <c r="KPJ1359" s="84" t="s">
        <v>235</v>
      </c>
      <c r="KPK1359" s="84" t="s">
        <v>236</v>
      </c>
      <c r="KPL1359" s="84">
        <f>SUM(KPL1357)</f>
        <v>1000000</v>
      </c>
      <c r="KPM1359" s="84">
        <f>SUM(KPM1357)</f>
        <v>0</v>
      </c>
      <c r="KPN1359" s="84">
        <f>KPM1359/KPL1359</f>
        <v>0</v>
      </c>
      <c r="KPO1359" s="84">
        <f>SUM(KPO1357)</f>
        <v>1000000</v>
      </c>
      <c r="KPP1359" s="84">
        <v>0</v>
      </c>
      <c r="KPQ1359" s="84">
        <v>0</v>
      </c>
      <c r="KPS1359" s="84">
        <f>KPP1359-KPQ1359</f>
        <v>0</v>
      </c>
      <c r="KPT1359" s="84">
        <f t="shared" si="506"/>
        <v>1000000</v>
      </c>
      <c r="KPZ1359" s="84" t="s">
        <v>235</v>
      </c>
      <c r="KQA1359" s="84" t="s">
        <v>236</v>
      </c>
      <c r="KQB1359" s="84">
        <f>SUM(KQB1357)</f>
        <v>1000000</v>
      </c>
      <c r="KQC1359" s="84">
        <f>SUM(KQC1357)</f>
        <v>0</v>
      </c>
      <c r="KQD1359" s="84">
        <f>KQC1359/KQB1359</f>
        <v>0</v>
      </c>
      <c r="KQE1359" s="84">
        <f>SUM(KQE1357)</f>
        <v>1000000</v>
      </c>
      <c r="KQF1359" s="84">
        <v>0</v>
      </c>
      <c r="KQG1359" s="84">
        <v>0</v>
      </c>
      <c r="KQI1359" s="84">
        <f>KQF1359-KQG1359</f>
        <v>0</v>
      </c>
      <c r="KQJ1359" s="84">
        <f t="shared" ref="KQJ1359:KQZ1362" si="507">KQF1359+KQB1359</f>
        <v>1000000</v>
      </c>
      <c r="KQP1359" s="84" t="s">
        <v>235</v>
      </c>
      <c r="KQQ1359" s="84" t="s">
        <v>236</v>
      </c>
      <c r="KQR1359" s="84">
        <f>SUM(KQR1357)</f>
        <v>1000000</v>
      </c>
      <c r="KQS1359" s="84">
        <f>SUM(KQS1357)</f>
        <v>0</v>
      </c>
      <c r="KQT1359" s="84">
        <f>KQS1359/KQR1359</f>
        <v>0</v>
      </c>
      <c r="KQU1359" s="84">
        <f>SUM(KQU1357)</f>
        <v>1000000</v>
      </c>
      <c r="KQV1359" s="84">
        <v>0</v>
      </c>
      <c r="KQW1359" s="84">
        <v>0</v>
      </c>
      <c r="KQY1359" s="84">
        <f>KQV1359-KQW1359</f>
        <v>0</v>
      </c>
      <c r="KQZ1359" s="84">
        <f t="shared" si="507"/>
        <v>1000000</v>
      </c>
      <c r="KRF1359" s="84" t="s">
        <v>235</v>
      </c>
      <c r="KRG1359" s="84" t="s">
        <v>236</v>
      </c>
      <c r="KRH1359" s="84">
        <f>SUM(KRH1357)</f>
        <v>1000000</v>
      </c>
      <c r="KRI1359" s="84">
        <f>SUM(KRI1357)</f>
        <v>0</v>
      </c>
      <c r="KRJ1359" s="84">
        <f>KRI1359/KRH1359</f>
        <v>0</v>
      </c>
      <c r="KRK1359" s="84">
        <f>SUM(KRK1357)</f>
        <v>1000000</v>
      </c>
      <c r="KRL1359" s="84">
        <v>0</v>
      </c>
      <c r="KRM1359" s="84">
        <v>0</v>
      </c>
      <c r="KRO1359" s="84">
        <f>KRL1359-KRM1359</f>
        <v>0</v>
      </c>
      <c r="KRP1359" s="84">
        <f t="shared" ref="KRP1359:KSF1362" si="508">KRL1359+KRH1359</f>
        <v>1000000</v>
      </c>
      <c r="KRV1359" s="84" t="s">
        <v>235</v>
      </c>
      <c r="KRW1359" s="84" t="s">
        <v>236</v>
      </c>
      <c r="KRX1359" s="84">
        <f>SUM(KRX1357)</f>
        <v>1000000</v>
      </c>
      <c r="KRY1359" s="84">
        <f>SUM(KRY1357)</f>
        <v>0</v>
      </c>
      <c r="KRZ1359" s="84">
        <f>KRY1359/KRX1359</f>
        <v>0</v>
      </c>
      <c r="KSA1359" s="84">
        <f>SUM(KSA1357)</f>
        <v>1000000</v>
      </c>
      <c r="KSB1359" s="84">
        <v>0</v>
      </c>
      <c r="KSC1359" s="84">
        <v>0</v>
      </c>
      <c r="KSE1359" s="84">
        <f>KSB1359-KSC1359</f>
        <v>0</v>
      </c>
      <c r="KSF1359" s="84">
        <f t="shared" si="508"/>
        <v>1000000</v>
      </c>
      <c r="KSL1359" s="84" t="s">
        <v>235</v>
      </c>
      <c r="KSM1359" s="84" t="s">
        <v>236</v>
      </c>
      <c r="KSN1359" s="84">
        <f>SUM(KSN1357)</f>
        <v>1000000</v>
      </c>
      <c r="KSO1359" s="84">
        <f>SUM(KSO1357)</f>
        <v>0</v>
      </c>
      <c r="KSP1359" s="84">
        <f>KSO1359/KSN1359</f>
        <v>0</v>
      </c>
      <c r="KSQ1359" s="84">
        <f>SUM(KSQ1357)</f>
        <v>1000000</v>
      </c>
      <c r="KSR1359" s="84">
        <v>0</v>
      </c>
      <c r="KSS1359" s="84">
        <v>0</v>
      </c>
      <c r="KSU1359" s="84">
        <f>KSR1359-KSS1359</f>
        <v>0</v>
      </c>
      <c r="KSV1359" s="84">
        <f t="shared" ref="KSV1359:KTL1362" si="509">KSR1359+KSN1359</f>
        <v>1000000</v>
      </c>
      <c r="KTB1359" s="84" t="s">
        <v>235</v>
      </c>
      <c r="KTC1359" s="84" t="s">
        <v>236</v>
      </c>
      <c r="KTD1359" s="84">
        <f>SUM(KTD1357)</f>
        <v>1000000</v>
      </c>
      <c r="KTE1359" s="84">
        <f>SUM(KTE1357)</f>
        <v>0</v>
      </c>
      <c r="KTF1359" s="84">
        <f>KTE1359/KTD1359</f>
        <v>0</v>
      </c>
      <c r="KTG1359" s="84">
        <f>SUM(KTG1357)</f>
        <v>1000000</v>
      </c>
      <c r="KTH1359" s="84">
        <v>0</v>
      </c>
      <c r="KTI1359" s="84">
        <v>0</v>
      </c>
      <c r="KTK1359" s="84">
        <f>KTH1359-KTI1359</f>
        <v>0</v>
      </c>
      <c r="KTL1359" s="84">
        <f t="shared" si="509"/>
        <v>1000000</v>
      </c>
      <c r="KTR1359" s="84" t="s">
        <v>235</v>
      </c>
      <c r="KTS1359" s="84" t="s">
        <v>236</v>
      </c>
      <c r="KTT1359" s="84">
        <f>SUM(KTT1357)</f>
        <v>1000000</v>
      </c>
      <c r="KTU1359" s="84">
        <f>SUM(KTU1357)</f>
        <v>0</v>
      </c>
      <c r="KTV1359" s="84">
        <f>KTU1359/KTT1359</f>
        <v>0</v>
      </c>
      <c r="KTW1359" s="84">
        <f>SUM(KTW1357)</f>
        <v>1000000</v>
      </c>
      <c r="KTX1359" s="84">
        <v>0</v>
      </c>
      <c r="KTY1359" s="84">
        <v>0</v>
      </c>
      <c r="KUA1359" s="84">
        <f>KTX1359-KTY1359</f>
        <v>0</v>
      </c>
      <c r="KUB1359" s="84">
        <f t="shared" ref="KUB1359:KUR1362" si="510">KTX1359+KTT1359</f>
        <v>1000000</v>
      </c>
      <c r="KUH1359" s="84" t="s">
        <v>235</v>
      </c>
      <c r="KUI1359" s="84" t="s">
        <v>236</v>
      </c>
      <c r="KUJ1359" s="84">
        <f>SUM(KUJ1357)</f>
        <v>1000000</v>
      </c>
      <c r="KUK1359" s="84">
        <f>SUM(KUK1357)</f>
        <v>0</v>
      </c>
      <c r="KUL1359" s="84">
        <f>KUK1359/KUJ1359</f>
        <v>0</v>
      </c>
      <c r="KUM1359" s="84">
        <f>SUM(KUM1357)</f>
        <v>1000000</v>
      </c>
      <c r="KUN1359" s="84">
        <v>0</v>
      </c>
      <c r="KUO1359" s="84">
        <v>0</v>
      </c>
      <c r="KUQ1359" s="84">
        <f>KUN1359-KUO1359</f>
        <v>0</v>
      </c>
      <c r="KUR1359" s="84">
        <f t="shared" si="510"/>
        <v>1000000</v>
      </c>
      <c r="KUX1359" s="84" t="s">
        <v>235</v>
      </c>
      <c r="KUY1359" s="84" t="s">
        <v>236</v>
      </c>
      <c r="KUZ1359" s="84">
        <f>SUM(KUZ1357)</f>
        <v>1000000</v>
      </c>
      <c r="KVA1359" s="84">
        <f>SUM(KVA1357)</f>
        <v>0</v>
      </c>
      <c r="KVB1359" s="84">
        <f>KVA1359/KUZ1359</f>
        <v>0</v>
      </c>
      <c r="KVC1359" s="84">
        <f>SUM(KVC1357)</f>
        <v>1000000</v>
      </c>
      <c r="KVD1359" s="84">
        <v>0</v>
      </c>
      <c r="KVE1359" s="84">
        <v>0</v>
      </c>
      <c r="KVG1359" s="84">
        <f>KVD1359-KVE1359</f>
        <v>0</v>
      </c>
      <c r="KVH1359" s="84">
        <f t="shared" ref="KVH1359:KVX1362" si="511">KVD1359+KUZ1359</f>
        <v>1000000</v>
      </c>
      <c r="KVN1359" s="84" t="s">
        <v>235</v>
      </c>
      <c r="KVO1359" s="84" t="s">
        <v>236</v>
      </c>
      <c r="KVP1359" s="84">
        <f>SUM(KVP1357)</f>
        <v>1000000</v>
      </c>
      <c r="KVQ1359" s="84">
        <f>SUM(KVQ1357)</f>
        <v>0</v>
      </c>
      <c r="KVR1359" s="84">
        <f>KVQ1359/KVP1359</f>
        <v>0</v>
      </c>
      <c r="KVS1359" s="84">
        <f>SUM(KVS1357)</f>
        <v>1000000</v>
      </c>
      <c r="KVT1359" s="84">
        <v>0</v>
      </c>
      <c r="KVU1359" s="84">
        <v>0</v>
      </c>
      <c r="KVW1359" s="84">
        <f>KVT1359-KVU1359</f>
        <v>0</v>
      </c>
      <c r="KVX1359" s="84">
        <f t="shared" si="511"/>
        <v>1000000</v>
      </c>
      <c r="KWD1359" s="84" t="s">
        <v>235</v>
      </c>
      <c r="KWE1359" s="84" t="s">
        <v>236</v>
      </c>
      <c r="KWF1359" s="84">
        <f>SUM(KWF1357)</f>
        <v>1000000</v>
      </c>
      <c r="KWG1359" s="84">
        <f>SUM(KWG1357)</f>
        <v>0</v>
      </c>
      <c r="KWH1359" s="84">
        <f>KWG1359/KWF1359</f>
        <v>0</v>
      </c>
      <c r="KWI1359" s="84">
        <f>SUM(KWI1357)</f>
        <v>1000000</v>
      </c>
      <c r="KWJ1359" s="84">
        <v>0</v>
      </c>
      <c r="KWK1359" s="84">
        <v>0</v>
      </c>
      <c r="KWM1359" s="84">
        <f>KWJ1359-KWK1359</f>
        <v>0</v>
      </c>
      <c r="KWN1359" s="84">
        <f t="shared" ref="KWN1359:KXD1362" si="512">KWJ1359+KWF1359</f>
        <v>1000000</v>
      </c>
      <c r="KWT1359" s="84" t="s">
        <v>235</v>
      </c>
      <c r="KWU1359" s="84" t="s">
        <v>236</v>
      </c>
      <c r="KWV1359" s="84">
        <f>SUM(KWV1357)</f>
        <v>1000000</v>
      </c>
      <c r="KWW1359" s="84">
        <f>SUM(KWW1357)</f>
        <v>0</v>
      </c>
      <c r="KWX1359" s="84">
        <f>KWW1359/KWV1359</f>
        <v>0</v>
      </c>
      <c r="KWY1359" s="84">
        <f>SUM(KWY1357)</f>
        <v>1000000</v>
      </c>
      <c r="KWZ1359" s="84">
        <v>0</v>
      </c>
      <c r="KXA1359" s="84">
        <v>0</v>
      </c>
      <c r="KXC1359" s="84">
        <f>KWZ1359-KXA1359</f>
        <v>0</v>
      </c>
      <c r="KXD1359" s="84">
        <f t="shared" si="512"/>
        <v>1000000</v>
      </c>
      <c r="KXJ1359" s="84" t="s">
        <v>235</v>
      </c>
      <c r="KXK1359" s="84" t="s">
        <v>236</v>
      </c>
      <c r="KXL1359" s="84">
        <f>SUM(KXL1357)</f>
        <v>1000000</v>
      </c>
      <c r="KXM1359" s="84">
        <f>SUM(KXM1357)</f>
        <v>0</v>
      </c>
      <c r="KXN1359" s="84">
        <f>KXM1359/KXL1359</f>
        <v>0</v>
      </c>
      <c r="KXO1359" s="84">
        <f>SUM(KXO1357)</f>
        <v>1000000</v>
      </c>
      <c r="KXP1359" s="84">
        <v>0</v>
      </c>
      <c r="KXQ1359" s="84">
        <v>0</v>
      </c>
      <c r="KXS1359" s="84">
        <f>KXP1359-KXQ1359</f>
        <v>0</v>
      </c>
      <c r="KXT1359" s="84">
        <f t="shared" ref="KXT1359:KYJ1362" si="513">KXP1359+KXL1359</f>
        <v>1000000</v>
      </c>
      <c r="KXZ1359" s="84" t="s">
        <v>235</v>
      </c>
      <c r="KYA1359" s="84" t="s">
        <v>236</v>
      </c>
      <c r="KYB1359" s="84">
        <f>SUM(KYB1357)</f>
        <v>1000000</v>
      </c>
      <c r="KYC1359" s="84">
        <f>SUM(KYC1357)</f>
        <v>0</v>
      </c>
      <c r="KYD1359" s="84">
        <f>KYC1359/KYB1359</f>
        <v>0</v>
      </c>
      <c r="KYE1359" s="84">
        <f>SUM(KYE1357)</f>
        <v>1000000</v>
      </c>
      <c r="KYF1359" s="84">
        <v>0</v>
      </c>
      <c r="KYG1359" s="84">
        <v>0</v>
      </c>
      <c r="KYI1359" s="84">
        <f>KYF1359-KYG1359</f>
        <v>0</v>
      </c>
      <c r="KYJ1359" s="84">
        <f t="shared" si="513"/>
        <v>1000000</v>
      </c>
      <c r="KYP1359" s="84" t="s">
        <v>235</v>
      </c>
      <c r="KYQ1359" s="84" t="s">
        <v>236</v>
      </c>
      <c r="KYR1359" s="84">
        <f>SUM(KYR1357)</f>
        <v>1000000</v>
      </c>
      <c r="KYS1359" s="84">
        <f>SUM(KYS1357)</f>
        <v>0</v>
      </c>
      <c r="KYT1359" s="84">
        <f>KYS1359/KYR1359</f>
        <v>0</v>
      </c>
      <c r="KYU1359" s="84">
        <f>SUM(KYU1357)</f>
        <v>1000000</v>
      </c>
      <c r="KYV1359" s="84">
        <v>0</v>
      </c>
      <c r="KYW1359" s="84">
        <v>0</v>
      </c>
      <c r="KYY1359" s="84">
        <f>KYV1359-KYW1359</f>
        <v>0</v>
      </c>
      <c r="KYZ1359" s="84">
        <f t="shared" ref="KYZ1359:KZP1362" si="514">KYV1359+KYR1359</f>
        <v>1000000</v>
      </c>
      <c r="KZF1359" s="84" t="s">
        <v>235</v>
      </c>
      <c r="KZG1359" s="84" t="s">
        <v>236</v>
      </c>
      <c r="KZH1359" s="84">
        <f>SUM(KZH1357)</f>
        <v>1000000</v>
      </c>
      <c r="KZI1359" s="84">
        <f>SUM(KZI1357)</f>
        <v>0</v>
      </c>
      <c r="KZJ1359" s="84">
        <f>KZI1359/KZH1359</f>
        <v>0</v>
      </c>
      <c r="KZK1359" s="84">
        <f>SUM(KZK1357)</f>
        <v>1000000</v>
      </c>
      <c r="KZL1359" s="84">
        <v>0</v>
      </c>
      <c r="KZM1359" s="84">
        <v>0</v>
      </c>
      <c r="KZO1359" s="84">
        <f>KZL1359-KZM1359</f>
        <v>0</v>
      </c>
      <c r="KZP1359" s="84">
        <f t="shared" si="514"/>
        <v>1000000</v>
      </c>
      <c r="KZV1359" s="84" t="s">
        <v>235</v>
      </c>
      <c r="KZW1359" s="84" t="s">
        <v>236</v>
      </c>
      <c r="KZX1359" s="84">
        <f>SUM(KZX1357)</f>
        <v>1000000</v>
      </c>
      <c r="KZY1359" s="84">
        <f>SUM(KZY1357)</f>
        <v>0</v>
      </c>
      <c r="KZZ1359" s="84">
        <f>KZY1359/KZX1359</f>
        <v>0</v>
      </c>
      <c r="LAA1359" s="84">
        <f>SUM(LAA1357)</f>
        <v>1000000</v>
      </c>
      <c r="LAB1359" s="84">
        <v>0</v>
      </c>
      <c r="LAC1359" s="84">
        <v>0</v>
      </c>
      <c r="LAE1359" s="84">
        <f>LAB1359-LAC1359</f>
        <v>0</v>
      </c>
      <c r="LAF1359" s="84">
        <f t="shared" ref="LAF1359:LAV1362" si="515">LAB1359+KZX1359</f>
        <v>1000000</v>
      </c>
      <c r="LAL1359" s="84" t="s">
        <v>235</v>
      </c>
      <c r="LAM1359" s="84" t="s">
        <v>236</v>
      </c>
      <c r="LAN1359" s="84">
        <f>SUM(LAN1357)</f>
        <v>1000000</v>
      </c>
      <c r="LAO1359" s="84">
        <f>SUM(LAO1357)</f>
        <v>0</v>
      </c>
      <c r="LAP1359" s="84">
        <f>LAO1359/LAN1359</f>
        <v>0</v>
      </c>
      <c r="LAQ1359" s="84">
        <f>SUM(LAQ1357)</f>
        <v>1000000</v>
      </c>
      <c r="LAR1359" s="84">
        <v>0</v>
      </c>
      <c r="LAS1359" s="84">
        <v>0</v>
      </c>
      <c r="LAU1359" s="84">
        <f>LAR1359-LAS1359</f>
        <v>0</v>
      </c>
      <c r="LAV1359" s="84">
        <f t="shared" si="515"/>
        <v>1000000</v>
      </c>
      <c r="LBB1359" s="84" t="s">
        <v>235</v>
      </c>
      <c r="LBC1359" s="84" t="s">
        <v>236</v>
      </c>
      <c r="LBD1359" s="84">
        <f>SUM(LBD1357)</f>
        <v>1000000</v>
      </c>
      <c r="LBE1359" s="84">
        <f>SUM(LBE1357)</f>
        <v>0</v>
      </c>
      <c r="LBF1359" s="84">
        <f>LBE1359/LBD1359</f>
        <v>0</v>
      </c>
      <c r="LBG1359" s="84">
        <f>SUM(LBG1357)</f>
        <v>1000000</v>
      </c>
      <c r="LBH1359" s="84">
        <v>0</v>
      </c>
      <c r="LBI1359" s="84">
        <v>0</v>
      </c>
      <c r="LBK1359" s="84">
        <f>LBH1359-LBI1359</f>
        <v>0</v>
      </c>
      <c r="LBL1359" s="84">
        <f t="shared" ref="LBL1359:LCB1362" si="516">LBH1359+LBD1359</f>
        <v>1000000</v>
      </c>
      <c r="LBR1359" s="84" t="s">
        <v>235</v>
      </c>
      <c r="LBS1359" s="84" t="s">
        <v>236</v>
      </c>
      <c r="LBT1359" s="84">
        <f>SUM(LBT1357)</f>
        <v>1000000</v>
      </c>
      <c r="LBU1359" s="84">
        <f>SUM(LBU1357)</f>
        <v>0</v>
      </c>
      <c r="LBV1359" s="84">
        <f>LBU1359/LBT1359</f>
        <v>0</v>
      </c>
      <c r="LBW1359" s="84">
        <f>SUM(LBW1357)</f>
        <v>1000000</v>
      </c>
      <c r="LBX1359" s="84">
        <v>0</v>
      </c>
      <c r="LBY1359" s="84">
        <v>0</v>
      </c>
      <c r="LCA1359" s="84">
        <f>LBX1359-LBY1359</f>
        <v>0</v>
      </c>
      <c r="LCB1359" s="84">
        <f t="shared" si="516"/>
        <v>1000000</v>
      </c>
      <c r="LCH1359" s="84" t="s">
        <v>235</v>
      </c>
      <c r="LCI1359" s="84" t="s">
        <v>236</v>
      </c>
      <c r="LCJ1359" s="84">
        <f>SUM(LCJ1357)</f>
        <v>1000000</v>
      </c>
      <c r="LCK1359" s="84">
        <f>SUM(LCK1357)</f>
        <v>0</v>
      </c>
      <c r="LCL1359" s="84">
        <f>LCK1359/LCJ1359</f>
        <v>0</v>
      </c>
      <c r="LCM1359" s="84">
        <f>SUM(LCM1357)</f>
        <v>1000000</v>
      </c>
      <c r="LCN1359" s="84">
        <v>0</v>
      </c>
      <c r="LCO1359" s="84">
        <v>0</v>
      </c>
      <c r="LCQ1359" s="84">
        <f>LCN1359-LCO1359</f>
        <v>0</v>
      </c>
      <c r="LCR1359" s="84">
        <f t="shared" ref="LCR1359:LDH1362" si="517">LCN1359+LCJ1359</f>
        <v>1000000</v>
      </c>
      <c r="LCX1359" s="84" t="s">
        <v>235</v>
      </c>
      <c r="LCY1359" s="84" t="s">
        <v>236</v>
      </c>
      <c r="LCZ1359" s="84">
        <f>SUM(LCZ1357)</f>
        <v>1000000</v>
      </c>
      <c r="LDA1359" s="84">
        <f>SUM(LDA1357)</f>
        <v>0</v>
      </c>
      <c r="LDB1359" s="84">
        <f>LDA1359/LCZ1359</f>
        <v>0</v>
      </c>
      <c r="LDC1359" s="84">
        <f>SUM(LDC1357)</f>
        <v>1000000</v>
      </c>
      <c r="LDD1359" s="84">
        <v>0</v>
      </c>
      <c r="LDE1359" s="84">
        <v>0</v>
      </c>
      <c r="LDG1359" s="84">
        <f>LDD1359-LDE1359</f>
        <v>0</v>
      </c>
      <c r="LDH1359" s="84">
        <f t="shared" si="517"/>
        <v>1000000</v>
      </c>
      <c r="LDN1359" s="84" t="s">
        <v>235</v>
      </c>
      <c r="LDO1359" s="84" t="s">
        <v>236</v>
      </c>
      <c r="LDP1359" s="84">
        <f>SUM(LDP1357)</f>
        <v>1000000</v>
      </c>
      <c r="LDQ1359" s="84">
        <f>SUM(LDQ1357)</f>
        <v>0</v>
      </c>
      <c r="LDR1359" s="84">
        <f>LDQ1359/LDP1359</f>
        <v>0</v>
      </c>
      <c r="LDS1359" s="84">
        <f>SUM(LDS1357)</f>
        <v>1000000</v>
      </c>
      <c r="LDT1359" s="84">
        <v>0</v>
      </c>
      <c r="LDU1359" s="84">
        <v>0</v>
      </c>
      <c r="LDW1359" s="84">
        <f>LDT1359-LDU1359</f>
        <v>0</v>
      </c>
      <c r="LDX1359" s="84">
        <f t="shared" ref="LDX1359:LEN1362" si="518">LDT1359+LDP1359</f>
        <v>1000000</v>
      </c>
      <c r="LED1359" s="84" t="s">
        <v>235</v>
      </c>
      <c r="LEE1359" s="84" t="s">
        <v>236</v>
      </c>
      <c r="LEF1359" s="84">
        <f>SUM(LEF1357)</f>
        <v>1000000</v>
      </c>
      <c r="LEG1359" s="84">
        <f>SUM(LEG1357)</f>
        <v>0</v>
      </c>
      <c r="LEH1359" s="84">
        <f>LEG1359/LEF1359</f>
        <v>0</v>
      </c>
      <c r="LEI1359" s="84">
        <f>SUM(LEI1357)</f>
        <v>1000000</v>
      </c>
      <c r="LEJ1359" s="84">
        <v>0</v>
      </c>
      <c r="LEK1359" s="84">
        <v>0</v>
      </c>
      <c r="LEM1359" s="84">
        <f>LEJ1359-LEK1359</f>
        <v>0</v>
      </c>
      <c r="LEN1359" s="84">
        <f t="shared" si="518"/>
        <v>1000000</v>
      </c>
      <c r="LET1359" s="84" t="s">
        <v>235</v>
      </c>
      <c r="LEU1359" s="84" t="s">
        <v>236</v>
      </c>
      <c r="LEV1359" s="84">
        <f>SUM(LEV1357)</f>
        <v>1000000</v>
      </c>
      <c r="LEW1359" s="84">
        <f>SUM(LEW1357)</f>
        <v>0</v>
      </c>
      <c r="LEX1359" s="84">
        <f>LEW1359/LEV1359</f>
        <v>0</v>
      </c>
      <c r="LEY1359" s="84">
        <f>SUM(LEY1357)</f>
        <v>1000000</v>
      </c>
      <c r="LEZ1359" s="84">
        <v>0</v>
      </c>
      <c r="LFA1359" s="84">
        <v>0</v>
      </c>
      <c r="LFC1359" s="84">
        <f>LEZ1359-LFA1359</f>
        <v>0</v>
      </c>
      <c r="LFD1359" s="84">
        <f t="shared" ref="LFD1359:LFT1362" si="519">LEZ1359+LEV1359</f>
        <v>1000000</v>
      </c>
      <c r="LFJ1359" s="84" t="s">
        <v>235</v>
      </c>
      <c r="LFK1359" s="84" t="s">
        <v>236</v>
      </c>
      <c r="LFL1359" s="84">
        <f>SUM(LFL1357)</f>
        <v>1000000</v>
      </c>
      <c r="LFM1359" s="84">
        <f>SUM(LFM1357)</f>
        <v>0</v>
      </c>
      <c r="LFN1359" s="84">
        <f>LFM1359/LFL1359</f>
        <v>0</v>
      </c>
      <c r="LFO1359" s="84">
        <f>SUM(LFO1357)</f>
        <v>1000000</v>
      </c>
      <c r="LFP1359" s="84">
        <v>0</v>
      </c>
      <c r="LFQ1359" s="84">
        <v>0</v>
      </c>
      <c r="LFS1359" s="84">
        <f>LFP1359-LFQ1359</f>
        <v>0</v>
      </c>
      <c r="LFT1359" s="84">
        <f t="shared" si="519"/>
        <v>1000000</v>
      </c>
      <c r="LFZ1359" s="84" t="s">
        <v>235</v>
      </c>
      <c r="LGA1359" s="84" t="s">
        <v>236</v>
      </c>
      <c r="LGB1359" s="84">
        <f>SUM(LGB1357)</f>
        <v>1000000</v>
      </c>
      <c r="LGC1359" s="84">
        <f>SUM(LGC1357)</f>
        <v>0</v>
      </c>
      <c r="LGD1359" s="84">
        <f>LGC1359/LGB1359</f>
        <v>0</v>
      </c>
      <c r="LGE1359" s="84">
        <f>SUM(LGE1357)</f>
        <v>1000000</v>
      </c>
      <c r="LGF1359" s="84">
        <v>0</v>
      </c>
      <c r="LGG1359" s="84">
        <v>0</v>
      </c>
      <c r="LGI1359" s="84">
        <f>LGF1359-LGG1359</f>
        <v>0</v>
      </c>
      <c r="LGJ1359" s="84">
        <f t="shared" ref="LGJ1359:LGZ1362" si="520">LGF1359+LGB1359</f>
        <v>1000000</v>
      </c>
      <c r="LGP1359" s="84" t="s">
        <v>235</v>
      </c>
      <c r="LGQ1359" s="84" t="s">
        <v>236</v>
      </c>
      <c r="LGR1359" s="84">
        <f>SUM(LGR1357)</f>
        <v>1000000</v>
      </c>
      <c r="LGS1359" s="84">
        <f>SUM(LGS1357)</f>
        <v>0</v>
      </c>
      <c r="LGT1359" s="84">
        <f>LGS1359/LGR1359</f>
        <v>0</v>
      </c>
      <c r="LGU1359" s="84">
        <f>SUM(LGU1357)</f>
        <v>1000000</v>
      </c>
      <c r="LGV1359" s="84">
        <v>0</v>
      </c>
      <c r="LGW1359" s="84">
        <v>0</v>
      </c>
      <c r="LGY1359" s="84">
        <f>LGV1359-LGW1359</f>
        <v>0</v>
      </c>
      <c r="LGZ1359" s="84">
        <f t="shared" si="520"/>
        <v>1000000</v>
      </c>
      <c r="LHF1359" s="84" t="s">
        <v>235</v>
      </c>
      <c r="LHG1359" s="84" t="s">
        <v>236</v>
      </c>
      <c r="LHH1359" s="84">
        <f>SUM(LHH1357)</f>
        <v>1000000</v>
      </c>
      <c r="LHI1359" s="84">
        <f>SUM(LHI1357)</f>
        <v>0</v>
      </c>
      <c r="LHJ1359" s="84">
        <f>LHI1359/LHH1359</f>
        <v>0</v>
      </c>
      <c r="LHK1359" s="84">
        <f>SUM(LHK1357)</f>
        <v>1000000</v>
      </c>
      <c r="LHL1359" s="84">
        <v>0</v>
      </c>
      <c r="LHM1359" s="84">
        <v>0</v>
      </c>
      <c r="LHO1359" s="84">
        <f>LHL1359-LHM1359</f>
        <v>0</v>
      </c>
      <c r="LHP1359" s="84">
        <f t="shared" ref="LHP1359:LIF1362" si="521">LHL1359+LHH1359</f>
        <v>1000000</v>
      </c>
      <c r="LHV1359" s="84" t="s">
        <v>235</v>
      </c>
      <c r="LHW1359" s="84" t="s">
        <v>236</v>
      </c>
      <c r="LHX1359" s="84">
        <f>SUM(LHX1357)</f>
        <v>1000000</v>
      </c>
      <c r="LHY1359" s="84">
        <f>SUM(LHY1357)</f>
        <v>0</v>
      </c>
      <c r="LHZ1359" s="84">
        <f>LHY1359/LHX1359</f>
        <v>0</v>
      </c>
      <c r="LIA1359" s="84">
        <f>SUM(LIA1357)</f>
        <v>1000000</v>
      </c>
      <c r="LIB1359" s="84">
        <v>0</v>
      </c>
      <c r="LIC1359" s="84">
        <v>0</v>
      </c>
      <c r="LIE1359" s="84">
        <f>LIB1359-LIC1359</f>
        <v>0</v>
      </c>
      <c r="LIF1359" s="84">
        <f t="shared" si="521"/>
        <v>1000000</v>
      </c>
      <c r="LIL1359" s="84" t="s">
        <v>235</v>
      </c>
      <c r="LIM1359" s="84" t="s">
        <v>236</v>
      </c>
      <c r="LIN1359" s="84">
        <f>SUM(LIN1357)</f>
        <v>1000000</v>
      </c>
      <c r="LIO1359" s="84">
        <f>SUM(LIO1357)</f>
        <v>0</v>
      </c>
      <c r="LIP1359" s="84">
        <f>LIO1359/LIN1359</f>
        <v>0</v>
      </c>
      <c r="LIQ1359" s="84">
        <f>SUM(LIQ1357)</f>
        <v>1000000</v>
      </c>
      <c r="LIR1359" s="84">
        <v>0</v>
      </c>
      <c r="LIS1359" s="84">
        <v>0</v>
      </c>
      <c r="LIU1359" s="84">
        <f>LIR1359-LIS1359</f>
        <v>0</v>
      </c>
      <c r="LIV1359" s="84">
        <f t="shared" ref="LIV1359:LJL1362" si="522">LIR1359+LIN1359</f>
        <v>1000000</v>
      </c>
      <c r="LJB1359" s="84" t="s">
        <v>235</v>
      </c>
      <c r="LJC1359" s="84" t="s">
        <v>236</v>
      </c>
      <c r="LJD1359" s="84">
        <f>SUM(LJD1357)</f>
        <v>1000000</v>
      </c>
      <c r="LJE1359" s="84">
        <f>SUM(LJE1357)</f>
        <v>0</v>
      </c>
      <c r="LJF1359" s="84">
        <f>LJE1359/LJD1359</f>
        <v>0</v>
      </c>
      <c r="LJG1359" s="84">
        <f>SUM(LJG1357)</f>
        <v>1000000</v>
      </c>
      <c r="LJH1359" s="84">
        <v>0</v>
      </c>
      <c r="LJI1359" s="84">
        <v>0</v>
      </c>
      <c r="LJK1359" s="84">
        <f>LJH1359-LJI1359</f>
        <v>0</v>
      </c>
      <c r="LJL1359" s="84">
        <f t="shared" si="522"/>
        <v>1000000</v>
      </c>
      <c r="LJR1359" s="84" t="s">
        <v>235</v>
      </c>
      <c r="LJS1359" s="84" t="s">
        <v>236</v>
      </c>
      <c r="LJT1359" s="84">
        <f>SUM(LJT1357)</f>
        <v>1000000</v>
      </c>
      <c r="LJU1359" s="84">
        <f>SUM(LJU1357)</f>
        <v>0</v>
      </c>
      <c r="LJV1359" s="84">
        <f>LJU1359/LJT1359</f>
        <v>0</v>
      </c>
      <c r="LJW1359" s="84">
        <f>SUM(LJW1357)</f>
        <v>1000000</v>
      </c>
      <c r="LJX1359" s="84">
        <v>0</v>
      </c>
      <c r="LJY1359" s="84">
        <v>0</v>
      </c>
      <c r="LKA1359" s="84">
        <f>LJX1359-LJY1359</f>
        <v>0</v>
      </c>
      <c r="LKB1359" s="84">
        <f t="shared" ref="LKB1359:LKR1362" si="523">LJX1359+LJT1359</f>
        <v>1000000</v>
      </c>
      <c r="LKH1359" s="84" t="s">
        <v>235</v>
      </c>
      <c r="LKI1359" s="84" t="s">
        <v>236</v>
      </c>
      <c r="LKJ1359" s="84">
        <f>SUM(LKJ1357)</f>
        <v>1000000</v>
      </c>
      <c r="LKK1359" s="84">
        <f>SUM(LKK1357)</f>
        <v>0</v>
      </c>
      <c r="LKL1359" s="84">
        <f>LKK1359/LKJ1359</f>
        <v>0</v>
      </c>
      <c r="LKM1359" s="84">
        <f>SUM(LKM1357)</f>
        <v>1000000</v>
      </c>
      <c r="LKN1359" s="84">
        <v>0</v>
      </c>
      <c r="LKO1359" s="84">
        <v>0</v>
      </c>
      <c r="LKQ1359" s="84">
        <f>LKN1359-LKO1359</f>
        <v>0</v>
      </c>
      <c r="LKR1359" s="84">
        <f t="shared" si="523"/>
        <v>1000000</v>
      </c>
      <c r="LKX1359" s="84" t="s">
        <v>235</v>
      </c>
      <c r="LKY1359" s="84" t="s">
        <v>236</v>
      </c>
      <c r="LKZ1359" s="84">
        <f>SUM(LKZ1357)</f>
        <v>1000000</v>
      </c>
      <c r="LLA1359" s="84">
        <f>SUM(LLA1357)</f>
        <v>0</v>
      </c>
      <c r="LLB1359" s="84">
        <f>LLA1359/LKZ1359</f>
        <v>0</v>
      </c>
      <c r="LLC1359" s="84">
        <f>SUM(LLC1357)</f>
        <v>1000000</v>
      </c>
      <c r="LLD1359" s="84">
        <v>0</v>
      </c>
      <c r="LLE1359" s="84">
        <v>0</v>
      </c>
      <c r="LLG1359" s="84">
        <f>LLD1359-LLE1359</f>
        <v>0</v>
      </c>
      <c r="LLH1359" s="84">
        <f t="shared" ref="LLH1359:LLX1362" si="524">LLD1359+LKZ1359</f>
        <v>1000000</v>
      </c>
      <c r="LLN1359" s="84" t="s">
        <v>235</v>
      </c>
      <c r="LLO1359" s="84" t="s">
        <v>236</v>
      </c>
      <c r="LLP1359" s="84">
        <f>SUM(LLP1357)</f>
        <v>1000000</v>
      </c>
      <c r="LLQ1359" s="84">
        <f>SUM(LLQ1357)</f>
        <v>0</v>
      </c>
      <c r="LLR1359" s="84">
        <f>LLQ1359/LLP1359</f>
        <v>0</v>
      </c>
      <c r="LLS1359" s="84">
        <f>SUM(LLS1357)</f>
        <v>1000000</v>
      </c>
      <c r="LLT1359" s="84">
        <v>0</v>
      </c>
      <c r="LLU1359" s="84">
        <v>0</v>
      </c>
      <c r="LLW1359" s="84">
        <f>LLT1359-LLU1359</f>
        <v>0</v>
      </c>
      <c r="LLX1359" s="84">
        <f t="shared" si="524"/>
        <v>1000000</v>
      </c>
      <c r="LMD1359" s="84" t="s">
        <v>235</v>
      </c>
      <c r="LME1359" s="84" t="s">
        <v>236</v>
      </c>
      <c r="LMF1359" s="84">
        <f>SUM(LMF1357)</f>
        <v>1000000</v>
      </c>
      <c r="LMG1359" s="84">
        <f>SUM(LMG1357)</f>
        <v>0</v>
      </c>
      <c r="LMH1359" s="84">
        <f>LMG1359/LMF1359</f>
        <v>0</v>
      </c>
      <c r="LMI1359" s="84">
        <f>SUM(LMI1357)</f>
        <v>1000000</v>
      </c>
      <c r="LMJ1359" s="84">
        <v>0</v>
      </c>
      <c r="LMK1359" s="84">
        <v>0</v>
      </c>
      <c r="LMM1359" s="84">
        <f>LMJ1359-LMK1359</f>
        <v>0</v>
      </c>
      <c r="LMN1359" s="84">
        <f t="shared" ref="LMN1359:LND1362" si="525">LMJ1359+LMF1359</f>
        <v>1000000</v>
      </c>
      <c r="LMT1359" s="84" t="s">
        <v>235</v>
      </c>
      <c r="LMU1359" s="84" t="s">
        <v>236</v>
      </c>
      <c r="LMV1359" s="84">
        <f>SUM(LMV1357)</f>
        <v>1000000</v>
      </c>
      <c r="LMW1359" s="84">
        <f>SUM(LMW1357)</f>
        <v>0</v>
      </c>
      <c r="LMX1359" s="84">
        <f>LMW1359/LMV1359</f>
        <v>0</v>
      </c>
      <c r="LMY1359" s="84">
        <f>SUM(LMY1357)</f>
        <v>1000000</v>
      </c>
      <c r="LMZ1359" s="84">
        <v>0</v>
      </c>
      <c r="LNA1359" s="84">
        <v>0</v>
      </c>
      <c r="LNC1359" s="84">
        <f>LMZ1359-LNA1359</f>
        <v>0</v>
      </c>
      <c r="LND1359" s="84">
        <f t="shared" si="525"/>
        <v>1000000</v>
      </c>
      <c r="LNJ1359" s="84" t="s">
        <v>235</v>
      </c>
      <c r="LNK1359" s="84" t="s">
        <v>236</v>
      </c>
      <c r="LNL1359" s="84">
        <f>SUM(LNL1357)</f>
        <v>1000000</v>
      </c>
      <c r="LNM1359" s="84">
        <f>SUM(LNM1357)</f>
        <v>0</v>
      </c>
      <c r="LNN1359" s="84">
        <f>LNM1359/LNL1359</f>
        <v>0</v>
      </c>
      <c r="LNO1359" s="84">
        <f>SUM(LNO1357)</f>
        <v>1000000</v>
      </c>
      <c r="LNP1359" s="84">
        <v>0</v>
      </c>
      <c r="LNQ1359" s="84">
        <v>0</v>
      </c>
      <c r="LNS1359" s="84">
        <f>LNP1359-LNQ1359</f>
        <v>0</v>
      </c>
      <c r="LNT1359" s="84">
        <f t="shared" ref="LNT1359:LOJ1362" si="526">LNP1359+LNL1359</f>
        <v>1000000</v>
      </c>
      <c r="LNZ1359" s="84" t="s">
        <v>235</v>
      </c>
      <c r="LOA1359" s="84" t="s">
        <v>236</v>
      </c>
      <c r="LOB1359" s="84">
        <f>SUM(LOB1357)</f>
        <v>1000000</v>
      </c>
      <c r="LOC1359" s="84">
        <f>SUM(LOC1357)</f>
        <v>0</v>
      </c>
      <c r="LOD1359" s="84">
        <f>LOC1359/LOB1359</f>
        <v>0</v>
      </c>
      <c r="LOE1359" s="84">
        <f>SUM(LOE1357)</f>
        <v>1000000</v>
      </c>
      <c r="LOF1359" s="84">
        <v>0</v>
      </c>
      <c r="LOG1359" s="84">
        <v>0</v>
      </c>
      <c r="LOI1359" s="84">
        <f>LOF1359-LOG1359</f>
        <v>0</v>
      </c>
      <c r="LOJ1359" s="84">
        <f t="shared" si="526"/>
        <v>1000000</v>
      </c>
      <c r="LOP1359" s="84" t="s">
        <v>235</v>
      </c>
      <c r="LOQ1359" s="84" t="s">
        <v>236</v>
      </c>
      <c r="LOR1359" s="84">
        <f>SUM(LOR1357)</f>
        <v>1000000</v>
      </c>
      <c r="LOS1359" s="84">
        <f>SUM(LOS1357)</f>
        <v>0</v>
      </c>
      <c r="LOT1359" s="84">
        <f>LOS1359/LOR1359</f>
        <v>0</v>
      </c>
      <c r="LOU1359" s="84">
        <f>SUM(LOU1357)</f>
        <v>1000000</v>
      </c>
      <c r="LOV1359" s="84">
        <v>0</v>
      </c>
      <c r="LOW1359" s="84">
        <v>0</v>
      </c>
      <c r="LOY1359" s="84">
        <f>LOV1359-LOW1359</f>
        <v>0</v>
      </c>
      <c r="LOZ1359" s="84">
        <f t="shared" ref="LOZ1359:LPP1362" si="527">LOV1359+LOR1359</f>
        <v>1000000</v>
      </c>
      <c r="LPF1359" s="84" t="s">
        <v>235</v>
      </c>
      <c r="LPG1359" s="84" t="s">
        <v>236</v>
      </c>
      <c r="LPH1359" s="84">
        <f>SUM(LPH1357)</f>
        <v>1000000</v>
      </c>
      <c r="LPI1359" s="84">
        <f>SUM(LPI1357)</f>
        <v>0</v>
      </c>
      <c r="LPJ1359" s="84">
        <f>LPI1359/LPH1359</f>
        <v>0</v>
      </c>
      <c r="LPK1359" s="84">
        <f>SUM(LPK1357)</f>
        <v>1000000</v>
      </c>
      <c r="LPL1359" s="84">
        <v>0</v>
      </c>
      <c r="LPM1359" s="84">
        <v>0</v>
      </c>
      <c r="LPO1359" s="84">
        <f>LPL1359-LPM1359</f>
        <v>0</v>
      </c>
      <c r="LPP1359" s="84">
        <f t="shared" si="527"/>
        <v>1000000</v>
      </c>
      <c r="LPV1359" s="84" t="s">
        <v>235</v>
      </c>
      <c r="LPW1359" s="84" t="s">
        <v>236</v>
      </c>
      <c r="LPX1359" s="84">
        <f>SUM(LPX1357)</f>
        <v>1000000</v>
      </c>
      <c r="LPY1359" s="84">
        <f>SUM(LPY1357)</f>
        <v>0</v>
      </c>
      <c r="LPZ1359" s="84">
        <f>LPY1359/LPX1359</f>
        <v>0</v>
      </c>
      <c r="LQA1359" s="84">
        <f>SUM(LQA1357)</f>
        <v>1000000</v>
      </c>
      <c r="LQB1359" s="84">
        <v>0</v>
      </c>
      <c r="LQC1359" s="84">
        <v>0</v>
      </c>
      <c r="LQE1359" s="84">
        <f>LQB1359-LQC1359</f>
        <v>0</v>
      </c>
      <c r="LQF1359" s="84">
        <f t="shared" ref="LQF1359:LQV1362" si="528">LQB1359+LPX1359</f>
        <v>1000000</v>
      </c>
      <c r="LQL1359" s="84" t="s">
        <v>235</v>
      </c>
      <c r="LQM1359" s="84" t="s">
        <v>236</v>
      </c>
      <c r="LQN1359" s="84">
        <f>SUM(LQN1357)</f>
        <v>1000000</v>
      </c>
      <c r="LQO1359" s="84">
        <f>SUM(LQO1357)</f>
        <v>0</v>
      </c>
      <c r="LQP1359" s="84">
        <f>LQO1359/LQN1359</f>
        <v>0</v>
      </c>
      <c r="LQQ1359" s="84">
        <f>SUM(LQQ1357)</f>
        <v>1000000</v>
      </c>
      <c r="LQR1359" s="84">
        <v>0</v>
      </c>
      <c r="LQS1359" s="84">
        <v>0</v>
      </c>
      <c r="LQU1359" s="84">
        <f>LQR1359-LQS1359</f>
        <v>0</v>
      </c>
      <c r="LQV1359" s="84">
        <f t="shared" si="528"/>
        <v>1000000</v>
      </c>
      <c r="LRB1359" s="84" t="s">
        <v>235</v>
      </c>
      <c r="LRC1359" s="84" t="s">
        <v>236</v>
      </c>
      <c r="LRD1359" s="84">
        <f>SUM(LRD1357)</f>
        <v>1000000</v>
      </c>
      <c r="LRE1359" s="84">
        <f>SUM(LRE1357)</f>
        <v>0</v>
      </c>
      <c r="LRF1359" s="84">
        <f>LRE1359/LRD1359</f>
        <v>0</v>
      </c>
      <c r="LRG1359" s="84">
        <f>SUM(LRG1357)</f>
        <v>1000000</v>
      </c>
      <c r="LRH1359" s="84">
        <v>0</v>
      </c>
      <c r="LRI1359" s="84">
        <v>0</v>
      </c>
      <c r="LRK1359" s="84">
        <f>LRH1359-LRI1359</f>
        <v>0</v>
      </c>
      <c r="LRL1359" s="84">
        <f t="shared" ref="LRL1359:LSB1362" si="529">LRH1359+LRD1359</f>
        <v>1000000</v>
      </c>
      <c r="LRR1359" s="84" t="s">
        <v>235</v>
      </c>
      <c r="LRS1359" s="84" t="s">
        <v>236</v>
      </c>
      <c r="LRT1359" s="84">
        <f>SUM(LRT1357)</f>
        <v>1000000</v>
      </c>
      <c r="LRU1359" s="84">
        <f>SUM(LRU1357)</f>
        <v>0</v>
      </c>
      <c r="LRV1359" s="84">
        <f>LRU1359/LRT1359</f>
        <v>0</v>
      </c>
      <c r="LRW1359" s="84">
        <f>SUM(LRW1357)</f>
        <v>1000000</v>
      </c>
      <c r="LRX1359" s="84">
        <v>0</v>
      </c>
      <c r="LRY1359" s="84">
        <v>0</v>
      </c>
      <c r="LSA1359" s="84">
        <f>LRX1359-LRY1359</f>
        <v>0</v>
      </c>
      <c r="LSB1359" s="84">
        <f t="shared" si="529"/>
        <v>1000000</v>
      </c>
      <c r="LSH1359" s="84" t="s">
        <v>235</v>
      </c>
      <c r="LSI1359" s="84" t="s">
        <v>236</v>
      </c>
      <c r="LSJ1359" s="84">
        <f>SUM(LSJ1357)</f>
        <v>1000000</v>
      </c>
      <c r="LSK1359" s="84">
        <f>SUM(LSK1357)</f>
        <v>0</v>
      </c>
      <c r="LSL1359" s="84">
        <f>LSK1359/LSJ1359</f>
        <v>0</v>
      </c>
      <c r="LSM1359" s="84">
        <f>SUM(LSM1357)</f>
        <v>1000000</v>
      </c>
      <c r="LSN1359" s="84">
        <v>0</v>
      </c>
      <c r="LSO1359" s="84">
        <v>0</v>
      </c>
      <c r="LSQ1359" s="84">
        <f>LSN1359-LSO1359</f>
        <v>0</v>
      </c>
      <c r="LSR1359" s="84">
        <f t="shared" ref="LSR1359:LTH1362" si="530">LSN1359+LSJ1359</f>
        <v>1000000</v>
      </c>
      <c r="LSX1359" s="84" t="s">
        <v>235</v>
      </c>
      <c r="LSY1359" s="84" t="s">
        <v>236</v>
      </c>
      <c r="LSZ1359" s="84">
        <f>SUM(LSZ1357)</f>
        <v>1000000</v>
      </c>
      <c r="LTA1359" s="84">
        <f>SUM(LTA1357)</f>
        <v>0</v>
      </c>
      <c r="LTB1359" s="84">
        <f>LTA1359/LSZ1359</f>
        <v>0</v>
      </c>
      <c r="LTC1359" s="84">
        <f>SUM(LTC1357)</f>
        <v>1000000</v>
      </c>
      <c r="LTD1359" s="84">
        <v>0</v>
      </c>
      <c r="LTE1359" s="84">
        <v>0</v>
      </c>
      <c r="LTG1359" s="84">
        <f>LTD1359-LTE1359</f>
        <v>0</v>
      </c>
      <c r="LTH1359" s="84">
        <f t="shared" si="530"/>
        <v>1000000</v>
      </c>
      <c r="LTN1359" s="84" t="s">
        <v>235</v>
      </c>
      <c r="LTO1359" s="84" t="s">
        <v>236</v>
      </c>
      <c r="LTP1359" s="84">
        <f>SUM(LTP1357)</f>
        <v>1000000</v>
      </c>
      <c r="LTQ1359" s="84">
        <f>SUM(LTQ1357)</f>
        <v>0</v>
      </c>
      <c r="LTR1359" s="84">
        <f>LTQ1359/LTP1359</f>
        <v>0</v>
      </c>
      <c r="LTS1359" s="84">
        <f>SUM(LTS1357)</f>
        <v>1000000</v>
      </c>
      <c r="LTT1359" s="84">
        <v>0</v>
      </c>
      <c r="LTU1359" s="84">
        <v>0</v>
      </c>
      <c r="LTW1359" s="84">
        <f>LTT1359-LTU1359</f>
        <v>0</v>
      </c>
      <c r="LTX1359" s="84">
        <f t="shared" ref="LTX1359:LUN1362" si="531">LTT1359+LTP1359</f>
        <v>1000000</v>
      </c>
      <c r="LUD1359" s="84" t="s">
        <v>235</v>
      </c>
      <c r="LUE1359" s="84" t="s">
        <v>236</v>
      </c>
      <c r="LUF1359" s="84">
        <f>SUM(LUF1357)</f>
        <v>1000000</v>
      </c>
      <c r="LUG1359" s="84">
        <f>SUM(LUG1357)</f>
        <v>0</v>
      </c>
      <c r="LUH1359" s="84">
        <f>LUG1359/LUF1359</f>
        <v>0</v>
      </c>
      <c r="LUI1359" s="84">
        <f>SUM(LUI1357)</f>
        <v>1000000</v>
      </c>
      <c r="LUJ1359" s="84">
        <v>0</v>
      </c>
      <c r="LUK1359" s="84">
        <v>0</v>
      </c>
      <c r="LUM1359" s="84">
        <f>LUJ1359-LUK1359</f>
        <v>0</v>
      </c>
      <c r="LUN1359" s="84">
        <f t="shared" si="531"/>
        <v>1000000</v>
      </c>
      <c r="LUT1359" s="84" t="s">
        <v>235</v>
      </c>
      <c r="LUU1359" s="84" t="s">
        <v>236</v>
      </c>
      <c r="LUV1359" s="84">
        <f>SUM(LUV1357)</f>
        <v>1000000</v>
      </c>
      <c r="LUW1359" s="84">
        <f>SUM(LUW1357)</f>
        <v>0</v>
      </c>
      <c r="LUX1359" s="84">
        <f>LUW1359/LUV1359</f>
        <v>0</v>
      </c>
      <c r="LUY1359" s="84">
        <f>SUM(LUY1357)</f>
        <v>1000000</v>
      </c>
      <c r="LUZ1359" s="84">
        <v>0</v>
      </c>
      <c r="LVA1359" s="84">
        <v>0</v>
      </c>
      <c r="LVC1359" s="84">
        <f>LUZ1359-LVA1359</f>
        <v>0</v>
      </c>
      <c r="LVD1359" s="84">
        <f t="shared" ref="LVD1359:LVT1362" si="532">LUZ1359+LUV1359</f>
        <v>1000000</v>
      </c>
      <c r="LVJ1359" s="84" t="s">
        <v>235</v>
      </c>
      <c r="LVK1359" s="84" t="s">
        <v>236</v>
      </c>
      <c r="LVL1359" s="84">
        <f>SUM(LVL1357)</f>
        <v>1000000</v>
      </c>
      <c r="LVM1359" s="84">
        <f>SUM(LVM1357)</f>
        <v>0</v>
      </c>
      <c r="LVN1359" s="84">
        <f>LVM1359/LVL1359</f>
        <v>0</v>
      </c>
      <c r="LVO1359" s="84">
        <f>SUM(LVO1357)</f>
        <v>1000000</v>
      </c>
      <c r="LVP1359" s="84">
        <v>0</v>
      </c>
      <c r="LVQ1359" s="84">
        <v>0</v>
      </c>
      <c r="LVS1359" s="84">
        <f>LVP1359-LVQ1359</f>
        <v>0</v>
      </c>
      <c r="LVT1359" s="84">
        <f t="shared" si="532"/>
        <v>1000000</v>
      </c>
      <c r="LVZ1359" s="84" t="s">
        <v>235</v>
      </c>
      <c r="LWA1359" s="84" t="s">
        <v>236</v>
      </c>
      <c r="LWB1359" s="84">
        <f>SUM(LWB1357)</f>
        <v>1000000</v>
      </c>
      <c r="LWC1359" s="84">
        <f>SUM(LWC1357)</f>
        <v>0</v>
      </c>
      <c r="LWD1359" s="84">
        <f>LWC1359/LWB1359</f>
        <v>0</v>
      </c>
      <c r="LWE1359" s="84">
        <f>SUM(LWE1357)</f>
        <v>1000000</v>
      </c>
      <c r="LWF1359" s="84">
        <v>0</v>
      </c>
      <c r="LWG1359" s="84">
        <v>0</v>
      </c>
      <c r="LWI1359" s="84">
        <f>LWF1359-LWG1359</f>
        <v>0</v>
      </c>
      <c r="LWJ1359" s="84">
        <f t="shared" ref="LWJ1359:LWZ1362" si="533">LWF1359+LWB1359</f>
        <v>1000000</v>
      </c>
      <c r="LWP1359" s="84" t="s">
        <v>235</v>
      </c>
      <c r="LWQ1359" s="84" t="s">
        <v>236</v>
      </c>
      <c r="LWR1359" s="84">
        <f>SUM(LWR1357)</f>
        <v>1000000</v>
      </c>
      <c r="LWS1359" s="84">
        <f>SUM(LWS1357)</f>
        <v>0</v>
      </c>
      <c r="LWT1359" s="84">
        <f>LWS1359/LWR1359</f>
        <v>0</v>
      </c>
      <c r="LWU1359" s="84">
        <f>SUM(LWU1357)</f>
        <v>1000000</v>
      </c>
      <c r="LWV1359" s="84">
        <v>0</v>
      </c>
      <c r="LWW1359" s="84">
        <v>0</v>
      </c>
      <c r="LWY1359" s="84">
        <f>LWV1359-LWW1359</f>
        <v>0</v>
      </c>
      <c r="LWZ1359" s="84">
        <f t="shared" si="533"/>
        <v>1000000</v>
      </c>
      <c r="LXF1359" s="84" t="s">
        <v>235</v>
      </c>
      <c r="LXG1359" s="84" t="s">
        <v>236</v>
      </c>
      <c r="LXH1359" s="84">
        <f>SUM(LXH1357)</f>
        <v>1000000</v>
      </c>
      <c r="LXI1359" s="84">
        <f>SUM(LXI1357)</f>
        <v>0</v>
      </c>
      <c r="LXJ1359" s="84">
        <f>LXI1359/LXH1359</f>
        <v>0</v>
      </c>
      <c r="LXK1359" s="84">
        <f>SUM(LXK1357)</f>
        <v>1000000</v>
      </c>
      <c r="LXL1359" s="84">
        <v>0</v>
      </c>
      <c r="LXM1359" s="84">
        <v>0</v>
      </c>
      <c r="LXO1359" s="84">
        <f>LXL1359-LXM1359</f>
        <v>0</v>
      </c>
      <c r="LXP1359" s="84">
        <f t="shared" ref="LXP1359:LYF1362" si="534">LXL1359+LXH1359</f>
        <v>1000000</v>
      </c>
      <c r="LXV1359" s="84" t="s">
        <v>235</v>
      </c>
      <c r="LXW1359" s="84" t="s">
        <v>236</v>
      </c>
      <c r="LXX1359" s="84">
        <f>SUM(LXX1357)</f>
        <v>1000000</v>
      </c>
      <c r="LXY1359" s="84">
        <f>SUM(LXY1357)</f>
        <v>0</v>
      </c>
      <c r="LXZ1359" s="84">
        <f>LXY1359/LXX1359</f>
        <v>0</v>
      </c>
      <c r="LYA1359" s="84">
        <f>SUM(LYA1357)</f>
        <v>1000000</v>
      </c>
      <c r="LYB1359" s="84">
        <v>0</v>
      </c>
      <c r="LYC1359" s="84">
        <v>0</v>
      </c>
      <c r="LYE1359" s="84">
        <f>LYB1359-LYC1359</f>
        <v>0</v>
      </c>
      <c r="LYF1359" s="84">
        <f t="shared" si="534"/>
        <v>1000000</v>
      </c>
      <c r="LYL1359" s="84" t="s">
        <v>235</v>
      </c>
      <c r="LYM1359" s="84" t="s">
        <v>236</v>
      </c>
      <c r="LYN1359" s="84">
        <f>SUM(LYN1357)</f>
        <v>1000000</v>
      </c>
      <c r="LYO1359" s="84">
        <f>SUM(LYO1357)</f>
        <v>0</v>
      </c>
      <c r="LYP1359" s="84">
        <f>LYO1359/LYN1359</f>
        <v>0</v>
      </c>
      <c r="LYQ1359" s="84">
        <f>SUM(LYQ1357)</f>
        <v>1000000</v>
      </c>
      <c r="LYR1359" s="84">
        <v>0</v>
      </c>
      <c r="LYS1359" s="84">
        <v>0</v>
      </c>
      <c r="LYU1359" s="84">
        <f>LYR1359-LYS1359</f>
        <v>0</v>
      </c>
      <c r="LYV1359" s="84">
        <f t="shared" ref="LYV1359:LZL1362" si="535">LYR1359+LYN1359</f>
        <v>1000000</v>
      </c>
      <c r="LZB1359" s="84" t="s">
        <v>235</v>
      </c>
      <c r="LZC1359" s="84" t="s">
        <v>236</v>
      </c>
      <c r="LZD1359" s="84">
        <f>SUM(LZD1357)</f>
        <v>1000000</v>
      </c>
      <c r="LZE1359" s="84">
        <f>SUM(LZE1357)</f>
        <v>0</v>
      </c>
      <c r="LZF1359" s="84">
        <f>LZE1359/LZD1359</f>
        <v>0</v>
      </c>
      <c r="LZG1359" s="84">
        <f>SUM(LZG1357)</f>
        <v>1000000</v>
      </c>
      <c r="LZH1359" s="84">
        <v>0</v>
      </c>
      <c r="LZI1359" s="84">
        <v>0</v>
      </c>
      <c r="LZK1359" s="84">
        <f>LZH1359-LZI1359</f>
        <v>0</v>
      </c>
      <c r="LZL1359" s="84">
        <f t="shared" si="535"/>
        <v>1000000</v>
      </c>
      <c r="LZR1359" s="84" t="s">
        <v>235</v>
      </c>
      <c r="LZS1359" s="84" t="s">
        <v>236</v>
      </c>
      <c r="LZT1359" s="84">
        <f>SUM(LZT1357)</f>
        <v>1000000</v>
      </c>
      <c r="LZU1359" s="84">
        <f>SUM(LZU1357)</f>
        <v>0</v>
      </c>
      <c r="LZV1359" s="84">
        <f>LZU1359/LZT1359</f>
        <v>0</v>
      </c>
      <c r="LZW1359" s="84">
        <f>SUM(LZW1357)</f>
        <v>1000000</v>
      </c>
      <c r="LZX1359" s="84">
        <v>0</v>
      </c>
      <c r="LZY1359" s="84">
        <v>0</v>
      </c>
      <c r="MAA1359" s="84">
        <f>LZX1359-LZY1359</f>
        <v>0</v>
      </c>
      <c r="MAB1359" s="84">
        <f t="shared" ref="MAB1359:MAR1362" si="536">LZX1359+LZT1359</f>
        <v>1000000</v>
      </c>
      <c r="MAH1359" s="84" t="s">
        <v>235</v>
      </c>
      <c r="MAI1359" s="84" t="s">
        <v>236</v>
      </c>
      <c r="MAJ1359" s="84">
        <f>SUM(MAJ1357)</f>
        <v>1000000</v>
      </c>
      <c r="MAK1359" s="84">
        <f>SUM(MAK1357)</f>
        <v>0</v>
      </c>
      <c r="MAL1359" s="84">
        <f>MAK1359/MAJ1359</f>
        <v>0</v>
      </c>
      <c r="MAM1359" s="84">
        <f>SUM(MAM1357)</f>
        <v>1000000</v>
      </c>
      <c r="MAN1359" s="84">
        <v>0</v>
      </c>
      <c r="MAO1359" s="84">
        <v>0</v>
      </c>
      <c r="MAQ1359" s="84">
        <f>MAN1359-MAO1359</f>
        <v>0</v>
      </c>
      <c r="MAR1359" s="84">
        <f t="shared" si="536"/>
        <v>1000000</v>
      </c>
      <c r="MAX1359" s="84" t="s">
        <v>235</v>
      </c>
      <c r="MAY1359" s="84" t="s">
        <v>236</v>
      </c>
      <c r="MAZ1359" s="84">
        <f>SUM(MAZ1357)</f>
        <v>1000000</v>
      </c>
      <c r="MBA1359" s="84">
        <f>SUM(MBA1357)</f>
        <v>0</v>
      </c>
      <c r="MBB1359" s="84">
        <f>MBA1359/MAZ1359</f>
        <v>0</v>
      </c>
      <c r="MBC1359" s="84">
        <f>SUM(MBC1357)</f>
        <v>1000000</v>
      </c>
      <c r="MBD1359" s="84">
        <v>0</v>
      </c>
      <c r="MBE1359" s="84">
        <v>0</v>
      </c>
      <c r="MBG1359" s="84">
        <f>MBD1359-MBE1359</f>
        <v>0</v>
      </c>
      <c r="MBH1359" s="84">
        <f t="shared" ref="MBH1359:MBX1362" si="537">MBD1359+MAZ1359</f>
        <v>1000000</v>
      </c>
      <c r="MBN1359" s="84" t="s">
        <v>235</v>
      </c>
      <c r="MBO1359" s="84" t="s">
        <v>236</v>
      </c>
      <c r="MBP1359" s="84">
        <f>SUM(MBP1357)</f>
        <v>1000000</v>
      </c>
      <c r="MBQ1359" s="84">
        <f>SUM(MBQ1357)</f>
        <v>0</v>
      </c>
      <c r="MBR1359" s="84">
        <f>MBQ1359/MBP1359</f>
        <v>0</v>
      </c>
      <c r="MBS1359" s="84">
        <f>SUM(MBS1357)</f>
        <v>1000000</v>
      </c>
      <c r="MBT1359" s="84">
        <v>0</v>
      </c>
      <c r="MBU1359" s="84">
        <v>0</v>
      </c>
      <c r="MBW1359" s="84">
        <f>MBT1359-MBU1359</f>
        <v>0</v>
      </c>
      <c r="MBX1359" s="84">
        <f t="shared" si="537"/>
        <v>1000000</v>
      </c>
      <c r="MCD1359" s="84" t="s">
        <v>235</v>
      </c>
      <c r="MCE1359" s="84" t="s">
        <v>236</v>
      </c>
      <c r="MCF1359" s="84">
        <f>SUM(MCF1357)</f>
        <v>1000000</v>
      </c>
      <c r="MCG1359" s="84">
        <f>SUM(MCG1357)</f>
        <v>0</v>
      </c>
      <c r="MCH1359" s="84">
        <f>MCG1359/MCF1359</f>
        <v>0</v>
      </c>
      <c r="MCI1359" s="84">
        <f>SUM(MCI1357)</f>
        <v>1000000</v>
      </c>
      <c r="MCJ1359" s="84">
        <v>0</v>
      </c>
      <c r="MCK1359" s="84">
        <v>0</v>
      </c>
      <c r="MCM1359" s="84">
        <f>MCJ1359-MCK1359</f>
        <v>0</v>
      </c>
      <c r="MCN1359" s="84">
        <f t="shared" ref="MCN1359:MDD1362" si="538">MCJ1359+MCF1359</f>
        <v>1000000</v>
      </c>
      <c r="MCT1359" s="84" t="s">
        <v>235</v>
      </c>
      <c r="MCU1359" s="84" t="s">
        <v>236</v>
      </c>
      <c r="MCV1359" s="84">
        <f>SUM(MCV1357)</f>
        <v>1000000</v>
      </c>
      <c r="MCW1359" s="84">
        <f>SUM(MCW1357)</f>
        <v>0</v>
      </c>
      <c r="MCX1359" s="84">
        <f>MCW1359/MCV1359</f>
        <v>0</v>
      </c>
      <c r="MCY1359" s="84">
        <f>SUM(MCY1357)</f>
        <v>1000000</v>
      </c>
      <c r="MCZ1359" s="84">
        <v>0</v>
      </c>
      <c r="MDA1359" s="84">
        <v>0</v>
      </c>
      <c r="MDC1359" s="84">
        <f>MCZ1359-MDA1359</f>
        <v>0</v>
      </c>
      <c r="MDD1359" s="84">
        <f t="shared" si="538"/>
        <v>1000000</v>
      </c>
      <c r="MDJ1359" s="84" t="s">
        <v>235</v>
      </c>
      <c r="MDK1359" s="84" t="s">
        <v>236</v>
      </c>
      <c r="MDL1359" s="84">
        <f>SUM(MDL1357)</f>
        <v>1000000</v>
      </c>
      <c r="MDM1359" s="84">
        <f>SUM(MDM1357)</f>
        <v>0</v>
      </c>
      <c r="MDN1359" s="84">
        <f>MDM1359/MDL1359</f>
        <v>0</v>
      </c>
      <c r="MDO1359" s="84">
        <f>SUM(MDO1357)</f>
        <v>1000000</v>
      </c>
      <c r="MDP1359" s="84">
        <v>0</v>
      </c>
      <c r="MDQ1359" s="84">
        <v>0</v>
      </c>
      <c r="MDS1359" s="84">
        <f>MDP1359-MDQ1359</f>
        <v>0</v>
      </c>
      <c r="MDT1359" s="84">
        <f t="shared" ref="MDT1359:MEJ1362" si="539">MDP1359+MDL1359</f>
        <v>1000000</v>
      </c>
      <c r="MDZ1359" s="84" t="s">
        <v>235</v>
      </c>
      <c r="MEA1359" s="84" t="s">
        <v>236</v>
      </c>
      <c r="MEB1359" s="84">
        <f>SUM(MEB1357)</f>
        <v>1000000</v>
      </c>
      <c r="MEC1359" s="84">
        <f>SUM(MEC1357)</f>
        <v>0</v>
      </c>
      <c r="MED1359" s="84">
        <f>MEC1359/MEB1359</f>
        <v>0</v>
      </c>
      <c r="MEE1359" s="84">
        <f>SUM(MEE1357)</f>
        <v>1000000</v>
      </c>
      <c r="MEF1359" s="84">
        <v>0</v>
      </c>
      <c r="MEG1359" s="84">
        <v>0</v>
      </c>
      <c r="MEI1359" s="84">
        <f>MEF1359-MEG1359</f>
        <v>0</v>
      </c>
      <c r="MEJ1359" s="84">
        <f t="shared" si="539"/>
        <v>1000000</v>
      </c>
      <c r="MEP1359" s="84" t="s">
        <v>235</v>
      </c>
      <c r="MEQ1359" s="84" t="s">
        <v>236</v>
      </c>
      <c r="MER1359" s="84">
        <f>SUM(MER1357)</f>
        <v>1000000</v>
      </c>
      <c r="MES1359" s="84">
        <f>SUM(MES1357)</f>
        <v>0</v>
      </c>
      <c r="MET1359" s="84">
        <f>MES1359/MER1359</f>
        <v>0</v>
      </c>
      <c r="MEU1359" s="84">
        <f>SUM(MEU1357)</f>
        <v>1000000</v>
      </c>
      <c r="MEV1359" s="84">
        <v>0</v>
      </c>
      <c r="MEW1359" s="84">
        <v>0</v>
      </c>
      <c r="MEY1359" s="84">
        <f>MEV1359-MEW1359</f>
        <v>0</v>
      </c>
      <c r="MEZ1359" s="84">
        <f t="shared" ref="MEZ1359:MFP1362" si="540">MEV1359+MER1359</f>
        <v>1000000</v>
      </c>
      <c r="MFF1359" s="84" t="s">
        <v>235</v>
      </c>
      <c r="MFG1359" s="84" t="s">
        <v>236</v>
      </c>
      <c r="MFH1359" s="84">
        <f>SUM(MFH1357)</f>
        <v>1000000</v>
      </c>
      <c r="MFI1359" s="84">
        <f>SUM(MFI1357)</f>
        <v>0</v>
      </c>
      <c r="MFJ1359" s="84">
        <f>MFI1359/MFH1359</f>
        <v>0</v>
      </c>
      <c r="MFK1359" s="84">
        <f>SUM(MFK1357)</f>
        <v>1000000</v>
      </c>
      <c r="MFL1359" s="84">
        <v>0</v>
      </c>
      <c r="MFM1359" s="84">
        <v>0</v>
      </c>
      <c r="MFO1359" s="84">
        <f>MFL1359-MFM1359</f>
        <v>0</v>
      </c>
      <c r="MFP1359" s="84">
        <f t="shared" si="540"/>
        <v>1000000</v>
      </c>
      <c r="MFV1359" s="84" t="s">
        <v>235</v>
      </c>
      <c r="MFW1359" s="84" t="s">
        <v>236</v>
      </c>
      <c r="MFX1359" s="84">
        <f>SUM(MFX1357)</f>
        <v>1000000</v>
      </c>
      <c r="MFY1359" s="84">
        <f>SUM(MFY1357)</f>
        <v>0</v>
      </c>
      <c r="MFZ1359" s="84">
        <f>MFY1359/MFX1359</f>
        <v>0</v>
      </c>
      <c r="MGA1359" s="84">
        <f>SUM(MGA1357)</f>
        <v>1000000</v>
      </c>
      <c r="MGB1359" s="84">
        <v>0</v>
      </c>
      <c r="MGC1359" s="84">
        <v>0</v>
      </c>
      <c r="MGE1359" s="84">
        <f>MGB1359-MGC1359</f>
        <v>0</v>
      </c>
      <c r="MGF1359" s="84">
        <f t="shared" ref="MGF1359:MGV1362" si="541">MGB1359+MFX1359</f>
        <v>1000000</v>
      </c>
      <c r="MGL1359" s="84" t="s">
        <v>235</v>
      </c>
      <c r="MGM1359" s="84" t="s">
        <v>236</v>
      </c>
      <c r="MGN1359" s="84">
        <f>SUM(MGN1357)</f>
        <v>1000000</v>
      </c>
      <c r="MGO1359" s="84">
        <f>SUM(MGO1357)</f>
        <v>0</v>
      </c>
      <c r="MGP1359" s="84">
        <f>MGO1359/MGN1359</f>
        <v>0</v>
      </c>
      <c r="MGQ1359" s="84">
        <f>SUM(MGQ1357)</f>
        <v>1000000</v>
      </c>
      <c r="MGR1359" s="84">
        <v>0</v>
      </c>
      <c r="MGS1359" s="84">
        <v>0</v>
      </c>
      <c r="MGU1359" s="84">
        <f>MGR1359-MGS1359</f>
        <v>0</v>
      </c>
      <c r="MGV1359" s="84">
        <f t="shared" si="541"/>
        <v>1000000</v>
      </c>
      <c r="MHB1359" s="84" t="s">
        <v>235</v>
      </c>
      <c r="MHC1359" s="84" t="s">
        <v>236</v>
      </c>
      <c r="MHD1359" s="84">
        <f>SUM(MHD1357)</f>
        <v>1000000</v>
      </c>
      <c r="MHE1359" s="84">
        <f>SUM(MHE1357)</f>
        <v>0</v>
      </c>
      <c r="MHF1359" s="84">
        <f>MHE1359/MHD1359</f>
        <v>0</v>
      </c>
      <c r="MHG1359" s="84">
        <f>SUM(MHG1357)</f>
        <v>1000000</v>
      </c>
      <c r="MHH1359" s="84">
        <v>0</v>
      </c>
      <c r="MHI1359" s="84">
        <v>0</v>
      </c>
      <c r="MHK1359" s="84">
        <f>MHH1359-MHI1359</f>
        <v>0</v>
      </c>
      <c r="MHL1359" s="84">
        <f t="shared" ref="MHL1359:MIB1362" si="542">MHH1359+MHD1359</f>
        <v>1000000</v>
      </c>
      <c r="MHR1359" s="84" t="s">
        <v>235</v>
      </c>
      <c r="MHS1359" s="84" t="s">
        <v>236</v>
      </c>
      <c r="MHT1359" s="84">
        <f>SUM(MHT1357)</f>
        <v>1000000</v>
      </c>
      <c r="MHU1359" s="84">
        <f>SUM(MHU1357)</f>
        <v>0</v>
      </c>
      <c r="MHV1359" s="84">
        <f>MHU1359/MHT1359</f>
        <v>0</v>
      </c>
      <c r="MHW1359" s="84">
        <f>SUM(MHW1357)</f>
        <v>1000000</v>
      </c>
      <c r="MHX1359" s="84">
        <v>0</v>
      </c>
      <c r="MHY1359" s="84">
        <v>0</v>
      </c>
      <c r="MIA1359" s="84">
        <f>MHX1359-MHY1359</f>
        <v>0</v>
      </c>
      <c r="MIB1359" s="84">
        <f t="shared" si="542"/>
        <v>1000000</v>
      </c>
      <c r="MIH1359" s="84" t="s">
        <v>235</v>
      </c>
      <c r="MII1359" s="84" t="s">
        <v>236</v>
      </c>
      <c r="MIJ1359" s="84">
        <f>SUM(MIJ1357)</f>
        <v>1000000</v>
      </c>
      <c r="MIK1359" s="84">
        <f>SUM(MIK1357)</f>
        <v>0</v>
      </c>
      <c r="MIL1359" s="84">
        <f>MIK1359/MIJ1359</f>
        <v>0</v>
      </c>
      <c r="MIM1359" s="84">
        <f>SUM(MIM1357)</f>
        <v>1000000</v>
      </c>
      <c r="MIN1359" s="84">
        <v>0</v>
      </c>
      <c r="MIO1359" s="84">
        <v>0</v>
      </c>
      <c r="MIQ1359" s="84">
        <f>MIN1359-MIO1359</f>
        <v>0</v>
      </c>
      <c r="MIR1359" s="84">
        <f t="shared" ref="MIR1359:MJH1362" si="543">MIN1359+MIJ1359</f>
        <v>1000000</v>
      </c>
      <c r="MIX1359" s="84" t="s">
        <v>235</v>
      </c>
      <c r="MIY1359" s="84" t="s">
        <v>236</v>
      </c>
      <c r="MIZ1359" s="84">
        <f>SUM(MIZ1357)</f>
        <v>1000000</v>
      </c>
      <c r="MJA1359" s="84">
        <f>SUM(MJA1357)</f>
        <v>0</v>
      </c>
      <c r="MJB1359" s="84">
        <f>MJA1359/MIZ1359</f>
        <v>0</v>
      </c>
      <c r="MJC1359" s="84">
        <f>SUM(MJC1357)</f>
        <v>1000000</v>
      </c>
      <c r="MJD1359" s="84">
        <v>0</v>
      </c>
      <c r="MJE1359" s="84">
        <v>0</v>
      </c>
      <c r="MJG1359" s="84">
        <f>MJD1359-MJE1359</f>
        <v>0</v>
      </c>
      <c r="MJH1359" s="84">
        <f t="shared" si="543"/>
        <v>1000000</v>
      </c>
      <c r="MJN1359" s="84" t="s">
        <v>235</v>
      </c>
      <c r="MJO1359" s="84" t="s">
        <v>236</v>
      </c>
      <c r="MJP1359" s="84">
        <f>SUM(MJP1357)</f>
        <v>1000000</v>
      </c>
      <c r="MJQ1359" s="84">
        <f>SUM(MJQ1357)</f>
        <v>0</v>
      </c>
      <c r="MJR1359" s="84">
        <f>MJQ1359/MJP1359</f>
        <v>0</v>
      </c>
      <c r="MJS1359" s="84">
        <f>SUM(MJS1357)</f>
        <v>1000000</v>
      </c>
      <c r="MJT1359" s="84">
        <v>0</v>
      </c>
      <c r="MJU1359" s="84">
        <v>0</v>
      </c>
      <c r="MJW1359" s="84">
        <f>MJT1359-MJU1359</f>
        <v>0</v>
      </c>
      <c r="MJX1359" s="84">
        <f t="shared" ref="MJX1359:MKN1362" si="544">MJT1359+MJP1359</f>
        <v>1000000</v>
      </c>
      <c r="MKD1359" s="84" t="s">
        <v>235</v>
      </c>
      <c r="MKE1359" s="84" t="s">
        <v>236</v>
      </c>
      <c r="MKF1359" s="84">
        <f>SUM(MKF1357)</f>
        <v>1000000</v>
      </c>
      <c r="MKG1359" s="84">
        <f>SUM(MKG1357)</f>
        <v>0</v>
      </c>
      <c r="MKH1359" s="84">
        <f>MKG1359/MKF1359</f>
        <v>0</v>
      </c>
      <c r="MKI1359" s="84">
        <f>SUM(MKI1357)</f>
        <v>1000000</v>
      </c>
      <c r="MKJ1359" s="84">
        <v>0</v>
      </c>
      <c r="MKK1359" s="84">
        <v>0</v>
      </c>
      <c r="MKM1359" s="84">
        <f>MKJ1359-MKK1359</f>
        <v>0</v>
      </c>
      <c r="MKN1359" s="84">
        <f t="shared" si="544"/>
        <v>1000000</v>
      </c>
      <c r="MKT1359" s="84" t="s">
        <v>235</v>
      </c>
      <c r="MKU1359" s="84" t="s">
        <v>236</v>
      </c>
      <c r="MKV1359" s="84">
        <f>SUM(MKV1357)</f>
        <v>1000000</v>
      </c>
      <c r="MKW1359" s="84">
        <f>SUM(MKW1357)</f>
        <v>0</v>
      </c>
      <c r="MKX1359" s="84">
        <f>MKW1359/MKV1359</f>
        <v>0</v>
      </c>
      <c r="MKY1359" s="84">
        <f>SUM(MKY1357)</f>
        <v>1000000</v>
      </c>
      <c r="MKZ1359" s="84">
        <v>0</v>
      </c>
      <c r="MLA1359" s="84">
        <v>0</v>
      </c>
      <c r="MLC1359" s="84">
        <f>MKZ1359-MLA1359</f>
        <v>0</v>
      </c>
      <c r="MLD1359" s="84">
        <f t="shared" ref="MLD1359:MLT1362" si="545">MKZ1359+MKV1359</f>
        <v>1000000</v>
      </c>
      <c r="MLJ1359" s="84" t="s">
        <v>235</v>
      </c>
      <c r="MLK1359" s="84" t="s">
        <v>236</v>
      </c>
      <c r="MLL1359" s="84">
        <f>SUM(MLL1357)</f>
        <v>1000000</v>
      </c>
      <c r="MLM1359" s="84">
        <f>SUM(MLM1357)</f>
        <v>0</v>
      </c>
      <c r="MLN1359" s="84">
        <f>MLM1359/MLL1359</f>
        <v>0</v>
      </c>
      <c r="MLO1359" s="84">
        <f>SUM(MLO1357)</f>
        <v>1000000</v>
      </c>
      <c r="MLP1359" s="84">
        <v>0</v>
      </c>
      <c r="MLQ1359" s="84">
        <v>0</v>
      </c>
      <c r="MLS1359" s="84">
        <f>MLP1359-MLQ1359</f>
        <v>0</v>
      </c>
      <c r="MLT1359" s="84">
        <f t="shared" si="545"/>
        <v>1000000</v>
      </c>
      <c r="MLZ1359" s="84" t="s">
        <v>235</v>
      </c>
      <c r="MMA1359" s="84" t="s">
        <v>236</v>
      </c>
      <c r="MMB1359" s="84">
        <f>SUM(MMB1357)</f>
        <v>1000000</v>
      </c>
      <c r="MMC1359" s="84">
        <f>SUM(MMC1357)</f>
        <v>0</v>
      </c>
      <c r="MMD1359" s="84">
        <f>MMC1359/MMB1359</f>
        <v>0</v>
      </c>
      <c r="MME1359" s="84">
        <f>SUM(MME1357)</f>
        <v>1000000</v>
      </c>
      <c r="MMF1359" s="84">
        <v>0</v>
      </c>
      <c r="MMG1359" s="84">
        <v>0</v>
      </c>
      <c r="MMI1359" s="84">
        <f>MMF1359-MMG1359</f>
        <v>0</v>
      </c>
      <c r="MMJ1359" s="84">
        <f t="shared" ref="MMJ1359:MMZ1362" si="546">MMF1359+MMB1359</f>
        <v>1000000</v>
      </c>
      <c r="MMP1359" s="84" t="s">
        <v>235</v>
      </c>
      <c r="MMQ1359" s="84" t="s">
        <v>236</v>
      </c>
      <c r="MMR1359" s="84">
        <f>SUM(MMR1357)</f>
        <v>1000000</v>
      </c>
      <c r="MMS1359" s="84">
        <f>SUM(MMS1357)</f>
        <v>0</v>
      </c>
      <c r="MMT1359" s="84">
        <f>MMS1359/MMR1359</f>
        <v>0</v>
      </c>
      <c r="MMU1359" s="84">
        <f>SUM(MMU1357)</f>
        <v>1000000</v>
      </c>
      <c r="MMV1359" s="84">
        <v>0</v>
      </c>
      <c r="MMW1359" s="84">
        <v>0</v>
      </c>
      <c r="MMY1359" s="84">
        <f>MMV1359-MMW1359</f>
        <v>0</v>
      </c>
      <c r="MMZ1359" s="84">
        <f t="shared" si="546"/>
        <v>1000000</v>
      </c>
      <c r="MNF1359" s="84" t="s">
        <v>235</v>
      </c>
      <c r="MNG1359" s="84" t="s">
        <v>236</v>
      </c>
      <c r="MNH1359" s="84">
        <f>SUM(MNH1357)</f>
        <v>1000000</v>
      </c>
      <c r="MNI1359" s="84">
        <f>SUM(MNI1357)</f>
        <v>0</v>
      </c>
      <c r="MNJ1359" s="84">
        <f>MNI1359/MNH1359</f>
        <v>0</v>
      </c>
      <c r="MNK1359" s="84">
        <f>SUM(MNK1357)</f>
        <v>1000000</v>
      </c>
      <c r="MNL1359" s="84">
        <v>0</v>
      </c>
      <c r="MNM1359" s="84">
        <v>0</v>
      </c>
      <c r="MNO1359" s="84">
        <f>MNL1359-MNM1359</f>
        <v>0</v>
      </c>
      <c r="MNP1359" s="84">
        <f t="shared" ref="MNP1359:MOF1362" si="547">MNL1359+MNH1359</f>
        <v>1000000</v>
      </c>
      <c r="MNV1359" s="84" t="s">
        <v>235</v>
      </c>
      <c r="MNW1359" s="84" t="s">
        <v>236</v>
      </c>
      <c r="MNX1359" s="84">
        <f>SUM(MNX1357)</f>
        <v>1000000</v>
      </c>
      <c r="MNY1359" s="84">
        <f>SUM(MNY1357)</f>
        <v>0</v>
      </c>
      <c r="MNZ1359" s="84">
        <f>MNY1359/MNX1359</f>
        <v>0</v>
      </c>
      <c r="MOA1359" s="84">
        <f>SUM(MOA1357)</f>
        <v>1000000</v>
      </c>
      <c r="MOB1359" s="84">
        <v>0</v>
      </c>
      <c r="MOC1359" s="84">
        <v>0</v>
      </c>
      <c r="MOE1359" s="84">
        <f>MOB1359-MOC1359</f>
        <v>0</v>
      </c>
      <c r="MOF1359" s="84">
        <f t="shared" si="547"/>
        <v>1000000</v>
      </c>
      <c r="MOL1359" s="84" t="s">
        <v>235</v>
      </c>
      <c r="MOM1359" s="84" t="s">
        <v>236</v>
      </c>
      <c r="MON1359" s="84">
        <f>SUM(MON1357)</f>
        <v>1000000</v>
      </c>
      <c r="MOO1359" s="84">
        <f>SUM(MOO1357)</f>
        <v>0</v>
      </c>
      <c r="MOP1359" s="84">
        <f>MOO1359/MON1359</f>
        <v>0</v>
      </c>
      <c r="MOQ1359" s="84">
        <f>SUM(MOQ1357)</f>
        <v>1000000</v>
      </c>
      <c r="MOR1359" s="84">
        <v>0</v>
      </c>
      <c r="MOS1359" s="84">
        <v>0</v>
      </c>
      <c r="MOU1359" s="84">
        <f>MOR1359-MOS1359</f>
        <v>0</v>
      </c>
      <c r="MOV1359" s="84">
        <f t="shared" ref="MOV1359:MPL1362" si="548">MOR1359+MON1359</f>
        <v>1000000</v>
      </c>
      <c r="MPB1359" s="84" t="s">
        <v>235</v>
      </c>
      <c r="MPC1359" s="84" t="s">
        <v>236</v>
      </c>
      <c r="MPD1359" s="84">
        <f>SUM(MPD1357)</f>
        <v>1000000</v>
      </c>
      <c r="MPE1359" s="84">
        <f>SUM(MPE1357)</f>
        <v>0</v>
      </c>
      <c r="MPF1359" s="84">
        <f>MPE1359/MPD1359</f>
        <v>0</v>
      </c>
      <c r="MPG1359" s="84">
        <f>SUM(MPG1357)</f>
        <v>1000000</v>
      </c>
      <c r="MPH1359" s="84">
        <v>0</v>
      </c>
      <c r="MPI1359" s="84">
        <v>0</v>
      </c>
      <c r="MPK1359" s="84">
        <f>MPH1359-MPI1359</f>
        <v>0</v>
      </c>
      <c r="MPL1359" s="84">
        <f t="shared" si="548"/>
        <v>1000000</v>
      </c>
      <c r="MPR1359" s="84" t="s">
        <v>235</v>
      </c>
      <c r="MPS1359" s="84" t="s">
        <v>236</v>
      </c>
      <c r="MPT1359" s="84">
        <f>SUM(MPT1357)</f>
        <v>1000000</v>
      </c>
      <c r="MPU1359" s="84">
        <f>SUM(MPU1357)</f>
        <v>0</v>
      </c>
      <c r="MPV1359" s="84">
        <f>MPU1359/MPT1359</f>
        <v>0</v>
      </c>
      <c r="MPW1359" s="84">
        <f>SUM(MPW1357)</f>
        <v>1000000</v>
      </c>
      <c r="MPX1359" s="84">
        <v>0</v>
      </c>
      <c r="MPY1359" s="84">
        <v>0</v>
      </c>
      <c r="MQA1359" s="84">
        <f>MPX1359-MPY1359</f>
        <v>0</v>
      </c>
      <c r="MQB1359" s="84">
        <f t="shared" ref="MQB1359:MQR1362" si="549">MPX1359+MPT1359</f>
        <v>1000000</v>
      </c>
      <c r="MQH1359" s="84" t="s">
        <v>235</v>
      </c>
      <c r="MQI1359" s="84" t="s">
        <v>236</v>
      </c>
      <c r="MQJ1359" s="84">
        <f>SUM(MQJ1357)</f>
        <v>1000000</v>
      </c>
      <c r="MQK1359" s="84">
        <f>SUM(MQK1357)</f>
        <v>0</v>
      </c>
      <c r="MQL1359" s="84">
        <f>MQK1359/MQJ1359</f>
        <v>0</v>
      </c>
      <c r="MQM1359" s="84">
        <f>SUM(MQM1357)</f>
        <v>1000000</v>
      </c>
      <c r="MQN1359" s="84">
        <v>0</v>
      </c>
      <c r="MQO1359" s="84">
        <v>0</v>
      </c>
      <c r="MQQ1359" s="84">
        <f>MQN1359-MQO1359</f>
        <v>0</v>
      </c>
      <c r="MQR1359" s="84">
        <f t="shared" si="549"/>
        <v>1000000</v>
      </c>
      <c r="MQX1359" s="84" t="s">
        <v>235</v>
      </c>
      <c r="MQY1359" s="84" t="s">
        <v>236</v>
      </c>
      <c r="MQZ1359" s="84">
        <f>SUM(MQZ1357)</f>
        <v>1000000</v>
      </c>
      <c r="MRA1359" s="84">
        <f>SUM(MRA1357)</f>
        <v>0</v>
      </c>
      <c r="MRB1359" s="84">
        <f>MRA1359/MQZ1359</f>
        <v>0</v>
      </c>
      <c r="MRC1359" s="84">
        <f>SUM(MRC1357)</f>
        <v>1000000</v>
      </c>
      <c r="MRD1359" s="84">
        <v>0</v>
      </c>
      <c r="MRE1359" s="84">
        <v>0</v>
      </c>
      <c r="MRG1359" s="84">
        <f>MRD1359-MRE1359</f>
        <v>0</v>
      </c>
      <c r="MRH1359" s="84">
        <f t="shared" ref="MRH1359:MRX1362" si="550">MRD1359+MQZ1359</f>
        <v>1000000</v>
      </c>
      <c r="MRN1359" s="84" t="s">
        <v>235</v>
      </c>
      <c r="MRO1359" s="84" t="s">
        <v>236</v>
      </c>
      <c r="MRP1359" s="84">
        <f>SUM(MRP1357)</f>
        <v>1000000</v>
      </c>
      <c r="MRQ1359" s="84">
        <f>SUM(MRQ1357)</f>
        <v>0</v>
      </c>
      <c r="MRR1359" s="84">
        <f>MRQ1359/MRP1359</f>
        <v>0</v>
      </c>
      <c r="MRS1359" s="84">
        <f>SUM(MRS1357)</f>
        <v>1000000</v>
      </c>
      <c r="MRT1359" s="84">
        <v>0</v>
      </c>
      <c r="MRU1359" s="84">
        <v>0</v>
      </c>
      <c r="MRW1359" s="84">
        <f>MRT1359-MRU1359</f>
        <v>0</v>
      </c>
      <c r="MRX1359" s="84">
        <f t="shared" si="550"/>
        <v>1000000</v>
      </c>
      <c r="MSD1359" s="84" t="s">
        <v>235</v>
      </c>
      <c r="MSE1359" s="84" t="s">
        <v>236</v>
      </c>
      <c r="MSF1359" s="84">
        <f>SUM(MSF1357)</f>
        <v>1000000</v>
      </c>
      <c r="MSG1359" s="84">
        <f>SUM(MSG1357)</f>
        <v>0</v>
      </c>
      <c r="MSH1359" s="84">
        <f>MSG1359/MSF1359</f>
        <v>0</v>
      </c>
      <c r="MSI1359" s="84">
        <f>SUM(MSI1357)</f>
        <v>1000000</v>
      </c>
      <c r="MSJ1359" s="84">
        <v>0</v>
      </c>
      <c r="MSK1359" s="84">
        <v>0</v>
      </c>
      <c r="MSM1359" s="84">
        <f>MSJ1359-MSK1359</f>
        <v>0</v>
      </c>
      <c r="MSN1359" s="84">
        <f t="shared" ref="MSN1359:MTD1362" si="551">MSJ1359+MSF1359</f>
        <v>1000000</v>
      </c>
      <c r="MST1359" s="84" t="s">
        <v>235</v>
      </c>
      <c r="MSU1359" s="84" t="s">
        <v>236</v>
      </c>
      <c r="MSV1359" s="84">
        <f>SUM(MSV1357)</f>
        <v>1000000</v>
      </c>
      <c r="MSW1359" s="84">
        <f>SUM(MSW1357)</f>
        <v>0</v>
      </c>
      <c r="MSX1359" s="84">
        <f>MSW1359/MSV1359</f>
        <v>0</v>
      </c>
      <c r="MSY1359" s="84">
        <f>SUM(MSY1357)</f>
        <v>1000000</v>
      </c>
      <c r="MSZ1359" s="84">
        <v>0</v>
      </c>
      <c r="MTA1359" s="84">
        <v>0</v>
      </c>
      <c r="MTC1359" s="84">
        <f>MSZ1359-MTA1359</f>
        <v>0</v>
      </c>
      <c r="MTD1359" s="84">
        <f t="shared" si="551"/>
        <v>1000000</v>
      </c>
      <c r="MTJ1359" s="84" t="s">
        <v>235</v>
      </c>
      <c r="MTK1359" s="84" t="s">
        <v>236</v>
      </c>
      <c r="MTL1359" s="84">
        <f>SUM(MTL1357)</f>
        <v>1000000</v>
      </c>
      <c r="MTM1359" s="84">
        <f>SUM(MTM1357)</f>
        <v>0</v>
      </c>
      <c r="MTN1359" s="84">
        <f>MTM1359/MTL1359</f>
        <v>0</v>
      </c>
      <c r="MTO1359" s="84">
        <f>SUM(MTO1357)</f>
        <v>1000000</v>
      </c>
      <c r="MTP1359" s="84">
        <v>0</v>
      </c>
      <c r="MTQ1359" s="84">
        <v>0</v>
      </c>
      <c r="MTS1359" s="84">
        <f>MTP1359-MTQ1359</f>
        <v>0</v>
      </c>
      <c r="MTT1359" s="84">
        <f t="shared" ref="MTT1359:MUJ1362" si="552">MTP1359+MTL1359</f>
        <v>1000000</v>
      </c>
      <c r="MTZ1359" s="84" t="s">
        <v>235</v>
      </c>
      <c r="MUA1359" s="84" t="s">
        <v>236</v>
      </c>
      <c r="MUB1359" s="84">
        <f>SUM(MUB1357)</f>
        <v>1000000</v>
      </c>
      <c r="MUC1359" s="84">
        <f>SUM(MUC1357)</f>
        <v>0</v>
      </c>
      <c r="MUD1359" s="84">
        <f>MUC1359/MUB1359</f>
        <v>0</v>
      </c>
      <c r="MUE1359" s="84">
        <f>SUM(MUE1357)</f>
        <v>1000000</v>
      </c>
      <c r="MUF1359" s="84">
        <v>0</v>
      </c>
      <c r="MUG1359" s="84">
        <v>0</v>
      </c>
      <c r="MUI1359" s="84">
        <f>MUF1359-MUG1359</f>
        <v>0</v>
      </c>
      <c r="MUJ1359" s="84">
        <f t="shared" si="552"/>
        <v>1000000</v>
      </c>
      <c r="MUP1359" s="84" t="s">
        <v>235</v>
      </c>
      <c r="MUQ1359" s="84" t="s">
        <v>236</v>
      </c>
      <c r="MUR1359" s="84">
        <f>SUM(MUR1357)</f>
        <v>1000000</v>
      </c>
      <c r="MUS1359" s="84">
        <f>SUM(MUS1357)</f>
        <v>0</v>
      </c>
      <c r="MUT1359" s="84">
        <f>MUS1359/MUR1359</f>
        <v>0</v>
      </c>
      <c r="MUU1359" s="84">
        <f>SUM(MUU1357)</f>
        <v>1000000</v>
      </c>
      <c r="MUV1359" s="84">
        <v>0</v>
      </c>
      <c r="MUW1359" s="84">
        <v>0</v>
      </c>
      <c r="MUY1359" s="84">
        <f>MUV1359-MUW1359</f>
        <v>0</v>
      </c>
      <c r="MUZ1359" s="84">
        <f t="shared" ref="MUZ1359:MVP1362" si="553">MUV1359+MUR1359</f>
        <v>1000000</v>
      </c>
      <c r="MVF1359" s="84" t="s">
        <v>235</v>
      </c>
      <c r="MVG1359" s="84" t="s">
        <v>236</v>
      </c>
      <c r="MVH1359" s="84">
        <f>SUM(MVH1357)</f>
        <v>1000000</v>
      </c>
      <c r="MVI1359" s="84">
        <f>SUM(MVI1357)</f>
        <v>0</v>
      </c>
      <c r="MVJ1359" s="84">
        <f>MVI1359/MVH1359</f>
        <v>0</v>
      </c>
      <c r="MVK1359" s="84">
        <f>SUM(MVK1357)</f>
        <v>1000000</v>
      </c>
      <c r="MVL1359" s="84">
        <v>0</v>
      </c>
      <c r="MVM1359" s="84">
        <v>0</v>
      </c>
      <c r="MVO1359" s="84">
        <f>MVL1359-MVM1359</f>
        <v>0</v>
      </c>
      <c r="MVP1359" s="84">
        <f t="shared" si="553"/>
        <v>1000000</v>
      </c>
      <c r="MVV1359" s="84" t="s">
        <v>235</v>
      </c>
      <c r="MVW1359" s="84" t="s">
        <v>236</v>
      </c>
      <c r="MVX1359" s="84">
        <f>SUM(MVX1357)</f>
        <v>1000000</v>
      </c>
      <c r="MVY1359" s="84">
        <f>SUM(MVY1357)</f>
        <v>0</v>
      </c>
      <c r="MVZ1359" s="84">
        <f>MVY1359/MVX1359</f>
        <v>0</v>
      </c>
      <c r="MWA1359" s="84">
        <f>SUM(MWA1357)</f>
        <v>1000000</v>
      </c>
      <c r="MWB1359" s="84">
        <v>0</v>
      </c>
      <c r="MWC1359" s="84">
        <v>0</v>
      </c>
      <c r="MWE1359" s="84">
        <f>MWB1359-MWC1359</f>
        <v>0</v>
      </c>
      <c r="MWF1359" s="84">
        <f t="shared" ref="MWF1359:MWV1362" si="554">MWB1359+MVX1359</f>
        <v>1000000</v>
      </c>
      <c r="MWL1359" s="84" t="s">
        <v>235</v>
      </c>
      <c r="MWM1359" s="84" t="s">
        <v>236</v>
      </c>
      <c r="MWN1359" s="84">
        <f>SUM(MWN1357)</f>
        <v>1000000</v>
      </c>
      <c r="MWO1359" s="84">
        <f>SUM(MWO1357)</f>
        <v>0</v>
      </c>
      <c r="MWP1359" s="84">
        <f>MWO1359/MWN1359</f>
        <v>0</v>
      </c>
      <c r="MWQ1359" s="84">
        <f>SUM(MWQ1357)</f>
        <v>1000000</v>
      </c>
      <c r="MWR1359" s="84">
        <v>0</v>
      </c>
      <c r="MWS1359" s="84">
        <v>0</v>
      </c>
      <c r="MWU1359" s="84">
        <f>MWR1359-MWS1359</f>
        <v>0</v>
      </c>
      <c r="MWV1359" s="84">
        <f t="shared" si="554"/>
        <v>1000000</v>
      </c>
      <c r="MXB1359" s="84" t="s">
        <v>235</v>
      </c>
      <c r="MXC1359" s="84" t="s">
        <v>236</v>
      </c>
      <c r="MXD1359" s="84">
        <f>SUM(MXD1357)</f>
        <v>1000000</v>
      </c>
      <c r="MXE1359" s="84">
        <f>SUM(MXE1357)</f>
        <v>0</v>
      </c>
      <c r="MXF1359" s="84">
        <f>MXE1359/MXD1359</f>
        <v>0</v>
      </c>
      <c r="MXG1359" s="84">
        <f>SUM(MXG1357)</f>
        <v>1000000</v>
      </c>
      <c r="MXH1359" s="84">
        <v>0</v>
      </c>
      <c r="MXI1359" s="84">
        <v>0</v>
      </c>
      <c r="MXK1359" s="84">
        <f>MXH1359-MXI1359</f>
        <v>0</v>
      </c>
      <c r="MXL1359" s="84">
        <f t="shared" ref="MXL1359:MYB1362" si="555">MXH1359+MXD1359</f>
        <v>1000000</v>
      </c>
      <c r="MXR1359" s="84" t="s">
        <v>235</v>
      </c>
      <c r="MXS1359" s="84" t="s">
        <v>236</v>
      </c>
      <c r="MXT1359" s="84">
        <f>SUM(MXT1357)</f>
        <v>1000000</v>
      </c>
      <c r="MXU1359" s="84">
        <f>SUM(MXU1357)</f>
        <v>0</v>
      </c>
      <c r="MXV1359" s="84">
        <f>MXU1359/MXT1359</f>
        <v>0</v>
      </c>
      <c r="MXW1359" s="84">
        <f>SUM(MXW1357)</f>
        <v>1000000</v>
      </c>
      <c r="MXX1359" s="84">
        <v>0</v>
      </c>
      <c r="MXY1359" s="84">
        <v>0</v>
      </c>
      <c r="MYA1359" s="84">
        <f>MXX1359-MXY1359</f>
        <v>0</v>
      </c>
      <c r="MYB1359" s="84">
        <f t="shared" si="555"/>
        <v>1000000</v>
      </c>
      <c r="MYH1359" s="84" t="s">
        <v>235</v>
      </c>
      <c r="MYI1359" s="84" t="s">
        <v>236</v>
      </c>
      <c r="MYJ1359" s="84">
        <f>SUM(MYJ1357)</f>
        <v>1000000</v>
      </c>
      <c r="MYK1359" s="84">
        <f>SUM(MYK1357)</f>
        <v>0</v>
      </c>
      <c r="MYL1359" s="84">
        <f>MYK1359/MYJ1359</f>
        <v>0</v>
      </c>
      <c r="MYM1359" s="84">
        <f>SUM(MYM1357)</f>
        <v>1000000</v>
      </c>
      <c r="MYN1359" s="84">
        <v>0</v>
      </c>
      <c r="MYO1359" s="84">
        <v>0</v>
      </c>
      <c r="MYQ1359" s="84">
        <f>MYN1359-MYO1359</f>
        <v>0</v>
      </c>
      <c r="MYR1359" s="84">
        <f t="shared" ref="MYR1359:MZH1362" si="556">MYN1359+MYJ1359</f>
        <v>1000000</v>
      </c>
      <c r="MYX1359" s="84" t="s">
        <v>235</v>
      </c>
      <c r="MYY1359" s="84" t="s">
        <v>236</v>
      </c>
      <c r="MYZ1359" s="84">
        <f>SUM(MYZ1357)</f>
        <v>1000000</v>
      </c>
      <c r="MZA1359" s="84">
        <f>SUM(MZA1357)</f>
        <v>0</v>
      </c>
      <c r="MZB1359" s="84">
        <f>MZA1359/MYZ1359</f>
        <v>0</v>
      </c>
      <c r="MZC1359" s="84">
        <f>SUM(MZC1357)</f>
        <v>1000000</v>
      </c>
      <c r="MZD1359" s="84">
        <v>0</v>
      </c>
      <c r="MZE1359" s="84">
        <v>0</v>
      </c>
      <c r="MZG1359" s="84">
        <f>MZD1359-MZE1359</f>
        <v>0</v>
      </c>
      <c r="MZH1359" s="84">
        <f t="shared" si="556"/>
        <v>1000000</v>
      </c>
      <c r="MZN1359" s="84" t="s">
        <v>235</v>
      </c>
      <c r="MZO1359" s="84" t="s">
        <v>236</v>
      </c>
      <c r="MZP1359" s="84">
        <f>SUM(MZP1357)</f>
        <v>1000000</v>
      </c>
      <c r="MZQ1359" s="84">
        <f>SUM(MZQ1357)</f>
        <v>0</v>
      </c>
      <c r="MZR1359" s="84">
        <f>MZQ1359/MZP1359</f>
        <v>0</v>
      </c>
      <c r="MZS1359" s="84">
        <f>SUM(MZS1357)</f>
        <v>1000000</v>
      </c>
      <c r="MZT1359" s="84">
        <v>0</v>
      </c>
      <c r="MZU1359" s="84">
        <v>0</v>
      </c>
      <c r="MZW1359" s="84">
        <f>MZT1359-MZU1359</f>
        <v>0</v>
      </c>
      <c r="MZX1359" s="84">
        <f t="shared" ref="MZX1359:NAN1362" si="557">MZT1359+MZP1359</f>
        <v>1000000</v>
      </c>
      <c r="NAD1359" s="84" t="s">
        <v>235</v>
      </c>
      <c r="NAE1359" s="84" t="s">
        <v>236</v>
      </c>
      <c r="NAF1359" s="84">
        <f>SUM(NAF1357)</f>
        <v>1000000</v>
      </c>
      <c r="NAG1359" s="84">
        <f>SUM(NAG1357)</f>
        <v>0</v>
      </c>
      <c r="NAH1359" s="84">
        <f>NAG1359/NAF1359</f>
        <v>0</v>
      </c>
      <c r="NAI1359" s="84">
        <f>SUM(NAI1357)</f>
        <v>1000000</v>
      </c>
      <c r="NAJ1359" s="84">
        <v>0</v>
      </c>
      <c r="NAK1359" s="84">
        <v>0</v>
      </c>
      <c r="NAM1359" s="84">
        <f>NAJ1359-NAK1359</f>
        <v>0</v>
      </c>
      <c r="NAN1359" s="84">
        <f t="shared" si="557"/>
        <v>1000000</v>
      </c>
      <c r="NAT1359" s="84" t="s">
        <v>235</v>
      </c>
      <c r="NAU1359" s="84" t="s">
        <v>236</v>
      </c>
      <c r="NAV1359" s="84">
        <f>SUM(NAV1357)</f>
        <v>1000000</v>
      </c>
      <c r="NAW1359" s="84">
        <f>SUM(NAW1357)</f>
        <v>0</v>
      </c>
      <c r="NAX1359" s="84">
        <f>NAW1359/NAV1359</f>
        <v>0</v>
      </c>
      <c r="NAY1359" s="84">
        <f>SUM(NAY1357)</f>
        <v>1000000</v>
      </c>
      <c r="NAZ1359" s="84">
        <v>0</v>
      </c>
      <c r="NBA1359" s="84">
        <v>0</v>
      </c>
      <c r="NBC1359" s="84">
        <f>NAZ1359-NBA1359</f>
        <v>0</v>
      </c>
      <c r="NBD1359" s="84">
        <f t="shared" ref="NBD1359:NBT1362" si="558">NAZ1359+NAV1359</f>
        <v>1000000</v>
      </c>
      <c r="NBJ1359" s="84" t="s">
        <v>235</v>
      </c>
      <c r="NBK1359" s="84" t="s">
        <v>236</v>
      </c>
      <c r="NBL1359" s="84">
        <f>SUM(NBL1357)</f>
        <v>1000000</v>
      </c>
      <c r="NBM1359" s="84">
        <f>SUM(NBM1357)</f>
        <v>0</v>
      </c>
      <c r="NBN1359" s="84">
        <f>NBM1359/NBL1359</f>
        <v>0</v>
      </c>
      <c r="NBO1359" s="84">
        <f>SUM(NBO1357)</f>
        <v>1000000</v>
      </c>
      <c r="NBP1359" s="84">
        <v>0</v>
      </c>
      <c r="NBQ1359" s="84">
        <v>0</v>
      </c>
      <c r="NBS1359" s="84">
        <f>NBP1359-NBQ1359</f>
        <v>0</v>
      </c>
      <c r="NBT1359" s="84">
        <f t="shared" si="558"/>
        <v>1000000</v>
      </c>
      <c r="NBZ1359" s="84" t="s">
        <v>235</v>
      </c>
      <c r="NCA1359" s="84" t="s">
        <v>236</v>
      </c>
      <c r="NCB1359" s="84">
        <f>SUM(NCB1357)</f>
        <v>1000000</v>
      </c>
      <c r="NCC1359" s="84">
        <f>SUM(NCC1357)</f>
        <v>0</v>
      </c>
      <c r="NCD1359" s="84">
        <f>NCC1359/NCB1359</f>
        <v>0</v>
      </c>
      <c r="NCE1359" s="84">
        <f>SUM(NCE1357)</f>
        <v>1000000</v>
      </c>
      <c r="NCF1359" s="84">
        <v>0</v>
      </c>
      <c r="NCG1359" s="84">
        <v>0</v>
      </c>
      <c r="NCI1359" s="84">
        <f>NCF1359-NCG1359</f>
        <v>0</v>
      </c>
      <c r="NCJ1359" s="84">
        <f t="shared" ref="NCJ1359:NCZ1362" si="559">NCF1359+NCB1359</f>
        <v>1000000</v>
      </c>
      <c r="NCP1359" s="84" t="s">
        <v>235</v>
      </c>
      <c r="NCQ1359" s="84" t="s">
        <v>236</v>
      </c>
      <c r="NCR1359" s="84">
        <f>SUM(NCR1357)</f>
        <v>1000000</v>
      </c>
      <c r="NCS1359" s="84">
        <f>SUM(NCS1357)</f>
        <v>0</v>
      </c>
      <c r="NCT1359" s="84">
        <f>NCS1359/NCR1359</f>
        <v>0</v>
      </c>
      <c r="NCU1359" s="84">
        <f>SUM(NCU1357)</f>
        <v>1000000</v>
      </c>
      <c r="NCV1359" s="84">
        <v>0</v>
      </c>
      <c r="NCW1359" s="84">
        <v>0</v>
      </c>
      <c r="NCY1359" s="84">
        <f>NCV1359-NCW1359</f>
        <v>0</v>
      </c>
      <c r="NCZ1359" s="84">
        <f t="shared" si="559"/>
        <v>1000000</v>
      </c>
      <c r="NDF1359" s="84" t="s">
        <v>235</v>
      </c>
      <c r="NDG1359" s="84" t="s">
        <v>236</v>
      </c>
      <c r="NDH1359" s="84">
        <f>SUM(NDH1357)</f>
        <v>1000000</v>
      </c>
      <c r="NDI1359" s="84">
        <f>SUM(NDI1357)</f>
        <v>0</v>
      </c>
      <c r="NDJ1359" s="84">
        <f>NDI1359/NDH1359</f>
        <v>0</v>
      </c>
      <c r="NDK1359" s="84">
        <f>SUM(NDK1357)</f>
        <v>1000000</v>
      </c>
      <c r="NDL1359" s="84">
        <v>0</v>
      </c>
      <c r="NDM1359" s="84">
        <v>0</v>
      </c>
      <c r="NDO1359" s="84">
        <f>NDL1359-NDM1359</f>
        <v>0</v>
      </c>
      <c r="NDP1359" s="84">
        <f t="shared" ref="NDP1359:NEF1362" si="560">NDL1359+NDH1359</f>
        <v>1000000</v>
      </c>
      <c r="NDV1359" s="84" t="s">
        <v>235</v>
      </c>
      <c r="NDW1359" s="84" t="s">
        <v>236</v>
      </c>
      <c r="NDX1359" s="84">
        <f>SUM(NDX1357)</f>
        <v>1000000</v>
      </c>
      <c r="NDY1359" s="84">
        <f>SUM(NDY1357)</f>
        <v>0</v>
      </c>
      <c r="NDZ1359" s="84">
        <f>NDY1359/NDX1359</f>
        <v>0</v>
      </c>
      <c r="NEA1359" s="84">
        <f>SUM(NEA1357)</f>
        <v>1000000</v>
      </c>
      <c r="NEB1359" s="84">
        <v>0</v>
      </c>
      <c r="NEC1359" s="84">
        <v>0</v>
      </c>
      <c r="NEE1359" s="84">
        <f>NEB1359-NEC1359</f>
        <v>0</v>
      </c>
      <c r="NEF1359" s="84">
        <f t="shared" si="560"/>
        <v>1000000</v>
      </c>
      <c r="NEL1359" s="84" t="s">
        <v>235</v>
      </c>
      <c r="NEM1359" s="84" t="s">
        <v>236</v>
      </c>
      <c r="NEN1359" s="84">
        <f>SUM(NEN1357)</f>
        <v>1000000</v>
      </c>
      <c r="NEO1359" s="84">
        <f>SUM(NEO1357)</f>
        <v>0</v>
      </c>
      <c r="NEP1359" s="84">
        <f>NEO1359/NEN1359</f>
        <v>0</v>
      </c>
      <c r="NEQ1359" s="84">
        <f>SUM(NEQ1357)</f>
        <v>1000000</v>
      </c>
      <c r="NER1359" s="84">
        <v>0</v>
      </c>
      <c r="NES1359" s="84">
        <v>0</v>
      </c>
      <c r="NEU1359" s="84">
        <f>NER1359-NES1359</f>
        <v>0</v>
      </c>
      <c r="NEV1359" s="84">
        <f t="shared" ref="NEV1359:NFL1362" si="561">NER1359+NEN1359</f>
        <v>1000000</v>
      </c>
      <c r="NFB1359" s="84" t="s">
        <v>235</v>
      </c>
      <c r="NFC1359" s="84" t="s">
        <v>236</v>
      </c>
      <c r="NFD1359" s="84">
        <f>SUM(NFD1357)</f>
        <v>1000000</v>
      </c>
      <c r="NFE1359" s="84">
        <f>SUM(NFE1357)</f>
        <v>0</v>
      </c>
      <c r="NFF1359" s="84">
        <f>NFE1359/NFD1359</f>
        <v>0</v>
      </c>
      <c r="NFG1359" s="84">
        <f>SUM(NFG1357)</f>
        <v>1000000</v>
      </c>
      <c r="NFH1359" s="84">
        <v>0</v>
      </c>
      <c r="NFI1359" s="84">
        <v>0</v>
      </c>
      <c r="NFK1359" s="84">
        <f>NFH1359-NFI1359</f>
        <v>0</v>
      </c>
      <c r="NFL1359" s="84">
        <f t="shared" si="561"/>
        <v>1000000</v>
      </c>
      <c r="NFR1359" s="84" t="s">
        <v>235</v>
      </c>
      <c r="NFS1359" s="84" t="s">
        <v>236</v>
      </c>
      <c r="NFT1359" s="84">
        <f>SUM(NFT1357)</f>
        <v>1000000</v>
      </c>
      <c r="NFU1359" s="84">
        <f>SUM(NFU1357)</f>
        <v>0</v>
      </c>
      <c r="NFV1359" s="84">
        <f>NFU1359/NFT1359</f>
        <v>0</v>
      </c>
      <c r="NFW1359" s="84">
        <f>SUM(NFW1357)</f>
        <v>1000000</v>
      </c>
      <c r="NFX1359" s="84">
        <v>0</v>
      </c>
      <c r="NFY1359" s="84">
        <v>0</v>
      </c>
      <c r="NGA1359" s="84">
        <f>NFX1359-NFY1359</f>
        <v>0</v>
      </c>
      <c r="NGB1359" s="84">
        <f t="shared" ref="NGB1359:NGR1362" si="562">NFX1359+NFT1359</f>
        <v>1000000</v>
      </c>
      <c r="NGH1359" s="84" t="s">
        <v>235</v>
      </c>
      <c r="NGI1359" s="84" t="s">
        <v>236</v>
      </c>
      <c r="NGJ1359" s="84">
        <f>SUM(NGJ1357)</f>
        <v>1000000</v>
      </c>
      <c r="NGK1359" s="84">
        <f>SUM(NGK1357)</f>
        <v>0</v>
      </c>
      <c r="NGL1359" s="84">
        <f>NGK1359/NGJ1359</f>
        <v>0</v>
      </c>
      <c r="NGM1359" s="84">
        <f>SUM(NGM1357)</f>
        <v>1000000</v>
      </c>
      <c r="NGN1359" s="84">
        <v>0</v>
      </c>
      <c r="NGO1359" s="84">
        <v>0</v>
      </c>
      <c r="NGQ1359" s="84">
        <f>NGN1359-NGO1359</f>
        <v>0</v>
      </c>
      <c r="NGR1359" s="84">
        <f t="shared" si="562"/>
        <v>1000000</v>
      </c>
      <c r="NGX1359" s="84" t="s">
        <v>235</v>
      </c>
      <c r="NGY1359" s="84" t="s">
        <v>236</v>
      </c>
      <c r="NGZ1359" s="84">
        <f>SUM(NGZ1357)</f>
        <v>1000000</v>
      </c>
      <c r="NHA1359" s="84">
        <f>SUM(NHA1357)</f>
        <v>0</v>
      </c>
      <c r="NHB1359" s="84">
        <f>NHA1359/NGZ1359</f>
        <v>0</v>
      </c>
      <c r="NHC1359" s="84">
        <f>SUM(NHC1357)</f>
        <v>1000000</v>
      </c>
      <c r="NHD1359" s="84">
        <v>0</v>
      </c>
      <c r="NHE1359" s="84">
        <v>0</v>
      </c>
      <c r="NHG1359" s="84">
        <f>NHD1359-NHE1359</f>
        <v>0</v>
      </c>
      <c r="NHH1359" s="84">
        <f t="shared" ref="NHH1359:NHX1362" si="563">NHD1359+NGZ1359</f>
        <v>1000000</v>
      </c>
      <c r="NHN1359" s="84" t="s">
        <v>235</v>
      </c>
      <c r="NHO1359" s="84" t="s">
        <v>236</v>
      </c>
      <c r="NHP1359" s="84">
        <f>SUM(NHP1357)</f>
        <v>1000000</v>
      </c>
      <c r="NHQ1359" s="84">
        <f>SUM(NHQ1357)</f>
        <v>0</v>
      </c>
      <c r="NHR1359" s="84">
        <f>NHQ1359/NHP1359</f>
        <v>0</v>
      </c>
      <c r="NHS1359" s="84">
        <f>SUM(NHS1357)</f>
        <v>1000000</v>
      </c>
      <c r="NHT1359" s="84">
        <v>0</v>
      </c>
      <c r="NHU1359" s="84">
        <v>0</v>
      </c>
      <c r="NHW1359" s="84">
        <f>NHT1359-NHU1359</f>
        <v>0</v>
      </c>
      <c r="NHX1359" s="84">
        <f t="shared" si="563"/>
        <v>1000000</v>
      </c>
      <c r="NID1359" s="84" t="s">
        <v>235</v>
      </c>
      <c r="NIE1359" s="84" t="s">
        <v>236</v>
      </c>
      <c r="NIF1359" s="84">
        <f>SUM(NIF1357)</f>
        <v>1000000</v>
      </c>
      <c r="NIG1359" s="84">
        <f>SUM(NIG1357)</f>
        <v>0</v>
      </c>
      <c r="NIH1359" s="84">
        <f>NIG1359/NIF1359</f>
        <v>0</v>
      </c>
      <c r="NII1359" s="84">
        <f>SUM(NII1357)</f>
        <v>1000000</v>
      </c>
      <c r="NIJ1359" s="84">
        <v>0</v>
      </c>
      <c r="NIK1359" s="84">
        <v>0</v>
      </c>
      <c r="NIM1359" s="84">
        <f>NIJ1359-NIK1359</f>
        <v>0</v>
      </c>
      <c r="NIN1359" s="84">
        <f t="shared" ref="NIN1359:NJD1362" si="564">NIJ1359+NIF1359</f>
        <v>1000000</v>
      </c>
      <c r="NIT1359" s="84" t="s">
        <v>235</v>
      </c>
      <c r="NIU1359" s="84" t="s">
        <v>236</v>
      </c>
      <c r="NIV1359" s="84">
        <f>SUM(NIV1357)</f>
        <v>1000000</v>
      </c>
      <c r="NIW1359" s="84">
        <f>SUM(NIW1357)</f>
        <v>0</v>
      </c>
      <c r="NIX1359" s="84">
        <f>NIW1359/NIV1359</f>
        <v>0</v>
      </c>
      <c r="NIY1359" s="84">
        <f>SUM(NIY1357)</f>
        <v>1000000</v>
      </c>
      <c r="NIZ1359" s="84">
        <v>0</v>
      </c>
      <c r="NJA1359" s="84">
        <v>0</v>
      </c>
      <c r="NJC1359" s="84">
        <f>NIZ1359-NJA1359</f>
        <v>0</v>
      </c>
      <c r="NJD1359" s="84">
        <f t="shared" si="564"/>
        <v>1000000</v>
      </c>
      <c r="NJJ1359" s="84" t="s">
        <v>235</v>
      </c>
      <c r="NJK1359" s="84" t="s">
        <v>236</v>
      </c>
      <c r="NJL1359" s="84">
        <f>SUM(NJL1357)</f>
        <v>1000000</v>
      </c>
      <c r="NJM1359" s="84">
        <f>SUM(NJM1357)</f>
        <v>0</v>
      </c>
      <c r="NJN1359" s="84">
        <f>NJM1359/NJL1359</f>
        <v>0</v>
      </c>
      <c r="NJO1359" s="84">
        <f>SUM(NJO1357)</f>
        <v>1000000</v>
      </c>
      <c r="NJP1359" s="84">
        <v>0</v>
      </c>
      <c r="NJQ1359" s="84">
        <v>0</v>
      </c>
      <c r="NJS1359" s="84">
        <f>NJP1359-NJQ1359</f>
        <v>0</v>
      </c>
      <c r="NJT1359" s="84">
        <f t="shared" ref="NJT1359:NKJ1362" si="565">NJP1359+NJL1359</f>
        <v>1000000</v>
      </c>
      <c r="NJZ1359" s="84" t="s">
        <v>235</v>
      </c>
      <c r="NKA1359" s="84" t="s">
        <v>236</v>
      </c>
      <c r="NKB1359" s="84">
        <f>SUM(NKB1357)</f>
        <v>1000000</v>
      </c>
      <c r="NKC1359" s="84">
        <f>SUM(NKC1357)</f>
        <v>0</v>
      </c>
      <c r="NKD1359" s="84">
        <f>NKC1359/NKB1359</f>
        <v>0</v>
      </c>
      <c r="NKE1359" s="84">
        <f>SUM(NKE1357)</f>
        <v>1000000</v>
      </c>
      <c r="NKF1359" s="84">
        <v>0</v>
      </c>
      <c r="NKG1359" s="84">
        <v>0</v>
      </c>
      <c r="NKI1359" s="84">
        <f>NKF1359-NKG1359</f>
        <v>0</v>
      </c>
      <c r="NKJ1359" s="84">
        <f t="shared" si="565"/>
        <v>1000000</v>
      </c>
      <c r="NKP1359" s="84" t="s">
        <v>235</v>
      </c>
      <c r="NKQ1359" s="84" t="s">
        <v>236</v>
      </c>
      <c r="NKR1359" s="84">
        <f>SUM(NKR1357)</f>
        <v>1000000</v>
      </c>
      <c r="NKS1359" s="84">
        <f>SUM(NKS1357)</f>
        <v>0</v>
      </c>
      <c r="NKT1359" s="84">
        <f>NKS1359/NKR1359</f>
        <v>0</v>
      </c>
      <c r="NKU1359" s="84">
        <f>SUM(NKU1357)</f>
        <v>1000000</v>
      </c>
      <c r="NKV1359" s="84">
        <v>0</v>
      </c>
      <c r="NKW1359" s="84">
        <v>0</v>
      </c>
      <c r="NKY1359" s="84">
        <f>NKV1359-NKW1359</f>
        <v>0</v>
      </c>
      <c r="NKZ1359" s="84">
        <f t="shared" ref="NKZ1359:NLP1362" si="566">NKV1359+NKR1359</f>
        <v>1000000</v>
      </c>
      <c r="NLF1359" s="84" t="s">
        <v>235</v>
      </c>
      <c r="NLG1359" s="84" t="s">
        <v>236</v>
      </c>
      <c r="NLH1359" s="84">
        <f>SUM(NLH1357)</f>
        <v>1000000</v>
      </c>
      <c r="NLI1359" s="84">
        <f>SUM(NLI1357)</f>
        <v>0</v>
      </c>
      <c r="NLJ1359" s="84">
        <f>NLI1359/NLH1359</f>
        <v>0</v>
      </c>
      <c r="NLK1359" s="84">
        <f>SUM(NLK1357)</f>
        <v>1000000</v>
      </c>
      <c r="NLL1359" s="84">
        <v>0</v>
      </c>
      <c r="NLM1359" s="84">
        <v>0</v>
      </c>
      <c r="NLO1359" s="84">
        <f>NLL1359-NLM1359</f>
        <v>0</v>
      </c>
      <c r="NLP1359" s="84">
        <f t="shared" si="566"/>
        <v>1000000</v>
      </c>
      <c r="NLV1359" s="84" t="s">
        <v>235</v>
      </c>
      <c r="NLW1359" s="84" t="s">
        <v>236</v>
      </c>
      <c r="NLX1359" s="84">
        <f>SUM(NLX1357)</f>
        <v>1000000</v>
      </c>
      <c r="NLY1359" s="84">
        <f>SUM(NLY1357)</f>
        <v>0</v>
      </c>
      <c r="NLZ1359" s="84">
        <f>NLY1359/NLX1359</f>
        <v>0</v>
      </c>
      <c r="NMA1359" s="84">
        <f>SUM(NMA1357)</f>
        <v>1000000</v>
      </c>
      <c r="NMB1359" s="84">
        <v>0</v>
      </c>
      <c r="NMC1359" s="84">
        <v>0</v>
      </c>
      <c r="NME1359" s="84">
        <f>NMB1359-NMC1359</f>
        <v>0</v>
      </c>
      <c r="NMF1359" s="84">
        <f t="shared" ref="NMF1359:NMV1362" si="567">NMB1359+NLX1359</f>
        <v>1000000</v>
      </c>
      <c r="NML1359" s="84" t="s">
        <v>235</v>
      </c>
      <c r="NMM1359" s="84" t="s">
        <v>236</v>
      </c>
      <c r="NMN1359" s="84">
        <f>SUM(NMN1357)</f>
        <v>1000000</v>
      </c>
      <c r="NMO1359" s="84">
        <f>SUM(NMO1357)</f>
        <v>0</v>
      </c>
      <c r="NMP1359" s="84">
        <f>NMO1359/NMN1359</f>
        <v>0</v>
      </c>
      <c r="NMQ1359" s="84">
        <f>SUM(NMQ1357)</f>
        <v>1000000</v>
      </c>
      <c r="NMR1359" s="84">
        <v>0</v>
      </c>
      <c r="NMS1359" s="84">
        <v>0</v>
      </c>
      <c r="NMU1359" s="84">
        <f>NMR1359-NMS1359</f>
        <v>0</v>
      </c>
      <c r="NMV1359" s="84">
        <f t="shared" si="567"/>
        <v>1000000</v>
      </c>
      <c r="NNB1359" s="84" t="s">
        <v>235</v>
      </c>
      <c r="NNC1359" s="84" t="s">
        <v>236</v>
      </c>
      <c r="NND1359" s="84">
        <f>SUM(NND1357)</f>
        <v>1000000</v>
      </c>
      <c r="NNE1359" s="84">
        <f>SUM(NNE1357)</f>
        <v>0</v>
      </c>
      <c r="NNF1359" s="84">
        <f>NNE1359/NND1359</f>
        <v>0</v>
      </c>
      <c r="NNG1359" s="84">
        <f>SUM(NNG1357)</f>
        <v>1000000</v>
      </c>
      <c r="NNH1359" s="84">
        <v>0</v>
      </c>
      <c r="NNI1359" s="84">
        <v>0</v>
      </c>
      <c r="NNK1359" s="84">
        <f>NNH1359-NNI1359</f>
        <v>0</v>
      </c>
      <c r="NNL1359" s="84">
        <f t="shared" ref="NNL1359:NOB1362" si="568">NNH1359+NND1359</f>
        <v>1000000</v>
      </c>
      <c r="NNR1359" s="84" t="s">
        <v>235</v>
      </c>
      <c r="NNS1359" s="84" t="s">
        <v>236</v>
      </c>
      <c r="NNT1359" s="84">
        <f>SUM(NNT1357)</f>
        <v>1000000</v>
      </c>
      <c r="NNU1359" s="84">
        <f>SUM(NNU1357)</f>
        <v>0</v>
      </c>
      <c r="NNV1359" s="84">
        <f>NNU1359/NNT1359</f>
        <v>0</v>
      </c>
      <c r="NNW1359" s="84">
        <f>SUM(NNW1357)</f>
        <v>1000000</v>
      </c>
      <c r="NNX1359" s="84">
        <v>0</v>
      </c>
      <c r="NNY1359" s="84">
        <v>0</v>
      </c>
      <c r="NOA1359" s="84">
        <f>NNX1359-NNY1359</f>
        <v>0</v>
      </c>
      <c r="NOB1359" s="84">
        <f t="shared" si="568"/>
        <v>1000000</v>
      </c>
      <c r="NOH1359" s="84" t="s">
        <v>235</v>
      </c>
      <c r="NOI1359" s="84" t="s">
        <v>236</v>
      </c>
      <c r="NOJ1359" s="84">
        <f>SUM(NOJ1357)</f>
        <v>1000000</v>
      </c>
      <c r="NOK1359" s="84">
        <f>SUM(NOK1357)</f>
        <v>0</v>
      </c>
      <c r="NOL1359" s="84">
        <f>NOK1359/NOJ1359</f>
        <v>0</v>
      </c>
      <c r="NOM1359" s="84">
        <f>SUM(NOM1357)</f>
        <v>1000000</v>
      </c>
      <c r="NON1359" s="84">
        <v>0</v>
      </c>
      <c r="NOO1359" s="84">
        <v>0</v>
      </c>
      <c r="NOQ1359" s="84">
        <f>NON1359-NOO1359</f>
        <v>0</v>
      </c>
      <c r="NOR1359" s="84">
        <f t="shared" ref="NOR1359:NPH1362" si="569">NON1359+NOJ1359</f>
        <v>1000000</v>
      </c>
      <c r="NOX1359" s="84" t="s">
        <v>235</v>
      </c>
      <c r="NOY1359" s="84" t="s">
        <v>236</v>
      </c>
      <c r="NOZ1359" s="84">
        <f>SUM(NOZ1357)</f>
        <v>1000000</v>
      </c>
      <c r="NPA1359" s="84">
        <f>SUM(NPA1357)</f>
        <v>0</v>
      </c>
      <c r="NPB1359" s="84">
        <f>NPA1359/NOZ1359</f>
        <v>0</v>
      </c>
      <c r="NPC1359" s="84">
        <f>SUM(NPC1357)</f>
        <v>1000000</v>
      </c>
      <c r="NPD1359" s="84">
        <v>0</v>
      </c>
      <c r="NPE1359" s="84">
        <v>0</v>
      </c>
      <c r="NPG1359" s="84">
        <f>NPD1359-NPE1359</f>
        <v>0</v>
      </c>
      <c r="NPH1359" s="84">
        <f t="shared" si="569"/>
        <v>1000000</v>
      </c>
      <c r="NPN1359" s="84" t="s">
        <v>235</v>
      </c>
      <c r="NPO1359" s="84" t="s">
        <v>236</v>
      </c>
      <c r="NPP1359" s="84">
        <f>SUM(NPP1357)</f>
        <v>1000000</v>
      </c>
      <c r="NPQ1359" s="84">
        <f>SUM(NPQ1357)</f>
        <v>0</v>
      </c>
      <c r="NPR1359" s="84">
        <f>NPQ1359/NPP1359</f>
        <v>0</v>
      </c>
      <c r="NPS1359" s="84">
        <f>SUM(NPS1357)</f>
        <v>1000000</v>
      </c>
      <c r="NPT1359" s="84">
        <v>0</v>
      </c>
      <c r="NPU1359" s="84">
        <v>0</v>
      </c>
      <c r="NPW1359" s="84">
        <f>NPT1359-NPU1359</f>
        <v>0</v>
      </c>
      <c r="NPX1359" s="84">
        <f t="shared" ref="NPX1359:NQN1362" si="570">NPT1359+NPP1359</f>
        <v>1000000</v>
      </c>
      <c r="NQD1359" s="84" t="s">
        <v>235</v>
      </c>
      <c r="NQE1359" s="84" t="s">
        <v>236</v>
      </c>
      <c r="NQF1359" s="84">
        <f>SUM(NQF1357)</f>
        <v>1000000</v>
      </c>
      <c r="NQG1359" s="84">
        <f>SUM(NQG1357)</f>
        <v>0</v>
      </c>
      <c r="NQH1359" s="84">
        <f>NQG1359/NQF1359</f>
        <v>0</v>
      </c>
      <c r="NQI1359" s="84">
        <f>SUM(NQI1357)</f>
        <v>1000000</v>
      </c>
      <c r="NQJ1359" s="84">
        <v>0</v>
      </c>
      <c r="NQK1359" s="84">
        <v>0</v>
      </c>
      <c r="NQM1359" s="84">
        <f>NQJ1359-NQK1359</f>
        <v>0</v>
      </c>
      <c r="NQN1359" s="84">
        <f t="shared" si="570"/>
        <v>1000000</v>
      </c>
      <c r="NQT1359" s="84" t="s">
        <v>235</v>
      </c>
      <c r="NQU1359" s="84" t="s">
        <v>236</v>
      </c>
      <c r="NQV1359" s="84">
        <f>SUM(NQV1357)</f>
        <v>1000000</v>
      </c>
      <c r="NQW1359" s="84">
        <f>SUM(NQW1357)</f>
        <v>0</v>
      </c>
      <c r="NQX1359" s="84">
        <f>NQW1359/NQV1359</f>
        <v>0</v>
      </c>
      <c r="NQY1359" s="84">
        <f>SUM(NQY1357)</f>
        <v>1000000</v>
      </c>
      <c r="NQZ1359" s="84">
        <v>0</v>
      </c>
      <c r="NRA1359" s="84">
        <v>0</v>
      </c>
      <c r="NRC1359" s="84">
        <f>NQZ1359-NRA1359</f>
        <v>0</v>
      </c>
      <c r="NRD1359" s="84">
        <f t="shared" ref="NRD1359:NRT1362" si="571">NQZ1359+NQV1359</f>
        <v>1000000</v>
      </c>
      <c r="NRJ1359" s="84" t="s">
        <v>235</v>
      </c>
      <c r="NRK1359" s="84" t="s">
        <v>236</v>
      </c>
      <c r="NRL1359" s="84">
        <f>SUM(NRL1357)</f>
        <v>1000000</v>
      </c>
      <c r="NRM1359" s="84">
        <f>SUM(NRM1357)</f>
        <v>0</v>
      </c>
      <c r="NRN1359" s="84">
        <f>NRM1359/NRL1359</f>
        <v>0</v>
      </c>
      <c r="NRO1359" s="84">
        <f>SUM(NRO1357)</f>
        <v>1000000</v>
      </c>
      <c r="NRP1359" s="84">
        <v>0</v>
      </c>
      <c r="NRQ1359" s="84">
        <v>0</v>
      </c>
      <c r="NRS1359" s="84">
        <f>NRP1359-NRQ1359</f>
        <v>0</v>
      </c>
      <c r="NRT1359" s="84">
        <f t="shared" si="571"/>
        <v>1000000</v>
      </c>
      <c r="NRZ1359" s="84" t="s">
        <v>235</v>
      </c>
      <c r="NSA1359" s="84" t="s">
        <v>236</v>
      </c>
      <c r="NSB1359" s="84">
        <f>SUM(NSB1357)</f>
        <v>1000000</v>
      </c>
      <c r="NSC1359" s="84">
        <f>SUM(NSC1357)</f>
        <v>0</v>
      </c>
      <c r="NSD1359" s="84">
        <f>NSC1359/NSB1359</f>
        <v>0</v>
      </c>
      <c r="NSE1359" s="84">
        <f>SUM(NSE1357)</f>
        <v>1000000</v>
      </c>
      <c r="NSF1359" s="84">
        <v>0</v>
      </c>
      <c r="NSG1359" s="84">
        <v>0</v>
      </c>
      <c r="NSI1359" s="84">
        <f>NSF1359-NSG1359</f>
        <v>0</v>
      </c>
      <c r="NSJ1359" s="84">
        <f t="shared" ref="NSJ1359:NSZ1362" si="572">NSF1359+NSB1359</f>
        <v>1000000</v>
      </c>
      <c r="NSP1359" s="84" t="s">
        <v>235</v>
      </c>
      <c r="NSQ1359" s="84" t="s">
        <v>236</v>
      </c>
      <c r="NSR1359" s="84">
        <f>SUM(NSR1357)</f>
        <v>1000000</v>
      </c>
      <c r="NSS1359" s="84">
        <f>SUM(NSS1357)</f>
        <v>0</v>
      </c>
      <c r="NST1359" s="84">
        <f>NSS1359/NSR1359</f>
        <v>0</v>
      </c>
      <c r="NSU1359" s="84">
        <f>SUM(NSU1357)</f>
        <v>1000000</v>
      </c>
      <c r="NSV1359" s="84">
        <v>0</v>
      </c>
      <c r="NSW1359" s="84">
        <v>0</v>
      </c>
      <c r="NSY1359" s="84">
        <f>NSV1359-NSW1359</f>
        <v>0</v>
      </c>
      <c r="NSZ1359" s="84">
        <f t="shared" si="572"/>
        <v>1000000</v>
      </c>
      <c r="NTF1359" s="84" t="s">
        <v>235</v>
      </c>
      <c r="NTG1359" s="84" t="s">
        <v>236</v>
      </c>
      <c r="NTH1359" s="84">
        <f>SUM(NTH1357)</f>
        <v>1000000</v>
      </c>
      <c r="NTI1359" s="84">
        <f>SUM(NTI1357)</f>
        <v>0</v>
      </c>
      <c r="NTJ1359" s="84">
        <f>NTI1359/NTH1359</f>
        <v>0</v>
      </c>
      <c r="NTK1359" s="84">
        <f>SUM(NTK1357)</f>
        <v>1000000</v>
      </c>
      <c r="NTL1359" s="84">
        <v>0</v>
      </c>
      <c r="NTM1359" s="84">
        <v>0</v>
      </c>
      <c r="NTO1359" s="84">
        <f>NTL1359-NTM1359</f>
        <v>0</v>
      </c>
      <c r="NTP1359" s="84">
        <f t="shared" ref="NTP1359:NUF1362" si="573">NTL1359+NTH1359</f>
        <v>1000000</v>
      </c>
      <c r="NTV1359" s="84" t="s">
        <v>235</v>
      </c>
      <c r="NTW1359" s="84" t="s">
        <v>236</v>
      </c>
      <c r="NTX1359" s="84">
        <f>SUM(NTX1357)</f>
        <v>1000000</v>
      </c>
      <c r="NTY1359" s="84">
        <f>SUM(NTY1357)</f>
        <v>0</v>
      </c>
      <c r="NTZ1359" s="84">
        <f>NTY1359/NTX1359</f>
        <v>0</v>
      </c>
      <c r="NUA1359" s="84">
        <f>SUM(NUA1357)</f>
        <v>1000000</v>
      </c>
      <c r="NUB1359" s="84">
        <v>0</v>
      </c>
      <c r="NUC1359" s="84">
        <v>0</v>
      </c>
      <c r="NUE1359" s="84">
        <f>NUB1359-NUC1359</f>
        <v>0</v>
      </c>
      <c r="NUF1359" s="84">
        <f t="shared" si="573"/>
        <v>1000000</v>
      </c>
      <c r="NUL1359" s="84" t="s">
        <v>235</v>
      </c>
      <c r="NUM1359" s="84" t="s">
        <v>236</v>
      </c>
      <c r="NUN1359" s="84">
        <f>SUM(NUN1357)</f>
        <v>1000000</v>
      </c>
      <c r="NUO1359" s="84">
        <f>SUM(NUO1357)</f>
        <v>0</v>
      </c>
      <c r="NUP1359" s="84">
        <f>NUO1359/NUN1359</f>
        <v>0</v>
      </c>
      <c r="NUQ1359" s="84">
        <f>SUM(NUQ1357)</f>
        <v>1000000</v>
      </c>
      <c r="NUR1359" s="84">
        <v>0</v>
      </c>
      <c r="NUS1359" s="84">
        <v>0</v>
      </c>
      <c r="NUU1359" s="84">
        <f>NUR1359-NUS1359</f>
        <v>0</v>
      </c>
      <c r="NUV1359" s="84">
        <f t="shared" ref="NUV1359:NVL1362" si="574">NUR1359+NUN1359</f>
        <v>1000000</v>
      </c>
      <c r="NVB1359" s="84" t="s">
        <v>235</v>
      </c>
      <c r="NVC1359" s="84" t="s">
        <v>236</v>
      </c>
      <c r="NVD1359" s="84">
        <f>SUM(NVD1357)</f>
        <v>1000000</v>
      </c>
      <c r="NVE1359" s="84">
        <f>SUM(NVE1357)</f>
        <v>0</v>
      </c>
      <c r="NVF1359" s="84">
        <f>NVE1359/NVD1359</f>
        <v>0</v>
      </c>
      <c r="NVG1359" s="84">
        <f>SUM(NVG1357)</f>
        <v>1000000</v>
      </c>
      <c r="NVH1359" s="84">
        <v>0</v>
      </c>
      <c r="NVI1359" s="84">
        <v>0</v>
      </c>
      <c r="NVK1359" s="84">
        <f>NVH1359-NVI1359</f>
        <v>0</v>
      </c>
      <c r="NVL1359" s="84">
        <f t="shared" si="574"/>
        <v>1000000</v>
      </c>
      <c r="NVR1359" s="84" t="s">
        <v>235</v>
      </c>
      <c r="NVS1359" s="84" t="s">
        <v>236</v>
      </c>
      <c r="NVT1359" s="84">
        <f>SUM(NVT1357)</f>
        <v>1000000</v>
      </c>
      <c r="NVU1359" s="84">
        <f>SUM(NVU1357)</f>
        <v>0</v>
      </c>
      <c r="NVV1359" s="84">
        <f>NVU1359/NVT1359</f>
        <v>0</v>
      </c>
      <c r="NVW1359" s="84">
        <f>SUM(NVW1357)</f>
        <v>1000000</v>
      </c>
      <c r="NVX1359" s="84">
        <v>0</v>
      </c>
      <c r="NVY1359" s="84">
        <v>0</v>
      </c>
      <c r="NWA1359" s="84">
        <f>NVX1359-NVY1359</f>
        <v>0</v>
      </c>
      <c r="NWB1359" s="84">
        <f t="shared" ref="NWB1359:NWR1362" si="575">NVX1359+NVT1359</f>
        <v>1000000</v>
      </c>
      <c r="NWH1359" s="84" t="s">
        <v>235</v>
      </c>
      <c r="NWI1359" s="84" t="s">
        <v>236</v>
      </c>
      <c r="NWJ1359" s="84">
        <f>SUM(NWJ1357)</f>
        <v>1000000</v>
      </c>
      <c r="NWK1359" s="84">
        <f>SUM(NWK1357)</f>
        <v>0</v>
      </c>
      <c r="NWL1359" s="84">
        <f>NWK1359/NWJ1359</f>
        <v>0</v>
      </c>
      <c r="NWM1359" s="84">
        <f>SUM(NWM1357)</f>
        <v>1000000</v>
      </c>
      <c r="NWN1359" s="84">
        <v>0</v>
      </c>
      <c r="NWO1359" s="84">
        <v>0</v>
      </c>
      <c r="NWQ1359" s="84">
        <f>NWN1359-NWO1359</f>
        <v>0</v>
      </c>
      <c r="NWR1359" s="84">
        <f t="shared" si="575"/>
        <v>1000000</v>
      </c>
      <c r="NWX1359" s="84" t="s">
        <v>235</v>
      </c>
      <c r="NWY1359" s="84" t="s">
        <v>236</v>
      </c>
      <c r="NWZ1359" s="84">
        <f>SUM(NWZ1357)</f>
        <v>1000000</v>
      </c>
      <c r="NXA1359" s="84">
        <f>SUM(NXA1357)</f>
        <v>0</v>
      </c>
      <c r="NXB1359" s="84">
        <f>NXA1359/NWZ1359</f>
        <v>0</v>
      </c>
      <c r="NXC1359" s="84">
        <f>SUM(NXC1357)</f>
        <v>1000000</v>
      </c>
      <c r="NXD1359" s="84">
        <v>0</v>
      </c>
      <c r="NXE1359" s="84">
        <v>0</v>
      </c>
      <c r="NXG1359" s="84">
        <f>NXD1359-NXE1359</f>
        <v>0</v>
      </c>
      <c r="NXH1359" s="84">
        <f t="shared" ref="NXH1359:NXX1362" si="576">NXD1359+NWZ1359</f>
        <v>1000000</v>
      </c>
      <c r="NXN1359" s="84" t="s">
        <v>235</v>
      </c>
      <c r="NXO1359" s="84" t="s">
        <v>236</v>
      </c>
      <c r="NXP1359" s="84">
        <f>SUM(NXP1357)</f>
        <v>1000000</v>
      </c>
      <c r="NXQ1359" s="84">
        <f>SUM(NXQ1357)</f>
        <v>0</v>
      </c>
      <c r="NXR1359" s="84">
        <f>NXQ1359/NXP1359</f>
        <v>0</v>
      </c>
      <c r="NXS1359" s="84">
        <f>SUM(NXS1357)</f>
        <v>1000000</v>
      </c>
      <c r="NXT1359" s="84">
        <v>0</v>
      </c>
      <c r="NXU1359" s="84">
        <v>0</v>
      </c>
      <c r="NXW1359" s="84">
        <f>NXT1359-NXU1359</f>
        <v>0</v>
      </c>
      <c r="NXX1359" s="84">
        <f t="shared" si="576"/>
        <v>1000000</v>
      </c>
      <c r="NYD1359" s="84" t="s">
        <v>235</v>
      </c>
      <c r="NYE1359" s="84" t="s">
        <v>236</v>
      </c>
      <c r="NYF1359" s="84">
        <f>SUM(NYF1357)</f>
        <v>1000000</v>
      </c>
      <c r="NYG1359" s="84">
        <f>SUM(NYG1357)</f>
        <v>0</v>
      </c>
      <c r="NYH1359" s="84">
        <f>NYG1359/NYF1359</f>
        <v>0</v>
      </c>
      <c r="NYI1359" s="84">
        <f>SUM(NYI1357)</f>
        <v>1000000</v>
      </c>
      <c r="NYJ1359" s="84">
        <v>0</v>
      </c>
      <c r="NYK1359" s="84">
        <v>0</v>
      </c>
      <c r="NYM1359" s="84">
        <f>NYJ1359-NYK1359</f>
        <v>0</v>
      </c>
      <c r="NYN1359" s="84">
        <f t="shared" ref="NYN1359:NZD1362" si="577">NYJ1359+NYF1359</f>
        <v>1000000</v>
      </c>
      <c r="NYT1359" s="84" t="s">
        <v>235</v>
      </c>
      <c r="NYU1359" s="84" t="s">
        <v>236</v>
      </c>
      <c r="NYV1359" s="84">
        <f>SUM(NYV1357)</f>
        <v>1000000</v>
      </c>
      <c r="NYW1359" s="84">
        <f>SUM(NYW1357)</f>
        <v>0</v>
      </c>
      <c r="NYX1359" s="84">
        <f>NYW1359/NYV1359</f>
        <v>0</v>
      </c>
      <c r="NYY1359" s="84">
        <f>SUM(NYY1357)</f>
        <v>1000000</v>
      </c>
      <c r="NYZ1359" s="84">
        <v>0</v>
      </c>
      <c r="NZA1359" s="84">
        <v>0</v>
      </c>
      <c r="NZC1359" s="84">
        <f>NYZ1359-NZA1359</f>
        <v>0</v>
      </c>
      <c r="NZD1359" s="84">
        <f t="shared" si="577"/>
        <v>1000000</v>
      </c>
      <c r="NZJ1359" s="84" t="s">
        <v>235</v>
      </c>
      <c r="NZK1359" s="84" t="s">
        <v>236</v>
      </c>
      <c r="NZL1359" s="84">
        <f>SUM(NZL1357)</f>
        <v>1000000</v>
      </c>
      <c r="NZM1359" s="84">
        <f>SUM(NZM1357)</f>
        <v>0</v>
      </c>
      <c r="NZN1359" s="84">
        <f>NZM1359/NZL1359</f>
        <v>0</v>
      </c>
      <c r="NZO1359" s="84">
        <f>SUM(NZO1357)</f>
        <v>1000000</v>
      </c>
      <c r="NZP1359" s="84">
        <v>0</v>
      </c>
      <c r="NZQ1359" s="84">
        <v>0</v>
      </c>
      <c r="NZS1359" s="84">
        <f>NZP1359-NZQ1359</f>
        <v>0</v>
      </c>
      <c r="NZT1359" s="84">
        <f t="shared" ref="NZT1359:OAJ1362" si="578">NZP1359+NZL1359</f>
        <v>1000000</v>
      </c>
      <c r="NZZ1359" s="84" t="s">
        <v>235</v>
      </c>
      <c r="OAA1359" s="84" t="s">
        <v>236</v>
      </c>
      <c r="OAB1359" s="84">
        <f>SUM(OAB1357)</f>
        <v>1000000</v>
      </c>
      <c r="OAC1359" s="84">
        <f>SUM(OAC1357)</f>
        <v>0</v>
      </c>
      <c r="OAD1359" s="84">
        <f>OAC1359/OAB1359</f>
        <v>0</v>
      </c>
      <c r="OAE1359" s="84">
        <f>SUM(OAE1357)</f>
        <v>1000000</v>
      </c>
      <c r="OAF1359" s="84">
        <v>0</v>
      </c>
      <c r="OAG1359" s="84">
        <v>0</v>
      </c>
      <c r="OAI1359" s="84">
        <f>OAF1359-OAG1359</f>
        <v>0</v>
      </c>
      <c r="OAJ1359" s="84">
        <f t="shared" si="578"/>
        <v>1000000</v>
      </c>
      <c r="OAP1359" s="84" t="s">
        <v>235</v>
      </c>
      <c r="OAQ1359" s="84" t="s">
        <v>236</v>
      </c>
      <c r="OAR1359" s="84">
        <f>SUM(OAR1357)</f>
        <v>1000000</v>
      </c>
      <c r="OAS1359" s="84">
        <f>SUM(OAS1357)</f>
        <v>0</v>
      </c>
      <c r="OAT1359" s="84">
        <f>OAS1359/OAR1359</f>
        <v>0</v>
      </c>
      <c r="OAU1359" s="84">
        <f>SUM(OAU1357)</f>
        <v>1000000</v>
      </c>
      <c r="OAV1359" s="84">
        <v>0</v>
      </c>
      <c r="OAW1359" s="84">
        <v>0</v>
      </c>
      <c r="OAY1359" s="84">
        <f>OAV1359-OAW1359</f>
        <v>0</v>
      </c>
      <c r="OAZ1359" s="84">
        <f t="shared" ref="OAZ1359:OBP1362" si="579">OAV1359+OAR1359</f>
        <v>1000000</v>
      </c>
      <c r="OBF1359" s="84" t="s">
        <v>235</v>
      </c>
      <c r="OBG1359" s="84" t="s">
        <v>236</v>
      </c>
      <c r="OBH1359" s="84">
        <f>SUM(OBH1357)</f>
        <v>1000000</v>
      </c>
      <c r="OBI1359" s="84">
        <f>SUM(OBI1357)</f>
        <v>0</v>
      </c>
      <c r="OBJ1359" s="84">
        <f>OBI1359/OBH1359</f>
        <v>0</v>
      </c>
      <c r="OBK1359" s="84">
        <f>SUM(OBK1357)</f>
        <v>1000000</v>
      </c>
      <c r="OBL1359" s="84">
        <v>0</v>
      </c>
      <c r="OBM1359" s="84">
        <v>0</v>
      </c>
      <c r="OBO1359" s="84">
        <f>OBL1359-OBM1359</f>
        <v>0</v>
      </c>
      <c r="OBP1359" s="84">
        <f t="shared" si="579"/>
        <v>1000000</v>
      </c>
      <c r="OBV1359" s="84" t="s">
        <v>235</v>
      </c>
      <c r="OBW1359" s="84" t="s">
        <v>236</v>
      </c>
      <c r="OBX1359" s="84">
        <f>SUM(OBX1357)</f>
        <v>1000000</v>
      </c>
      <c r="OBY1359" s="84">
        <f>SUM(OBY1357)</f>
        <v>0</v>
      </c>
      <c r="OBZ1359" s="84">
        <f>OBY1359/OBX1359</f>
        <v>0</v>
      </c>
      <c r="OCA1359" s="84">
        <f>SUM(OCA1357)</f>
        <v>1000000</v>
      </c>
      <c r="OCB1359" s="84">
        <v>0</v>
      </c>
      <c r="OCC1359" s="84">
        <v>0</v>
      </c>
      <c r="OCE1359" s="84">
        <f>OCB1359-OCC1359</f>
        <v>0</v>
      </c>
      <c r="OCF1359" s="84">
        <f t="shared" ref="OCF1359:OCV1362" si="580">OCB1359+OBX1359</f>
        <v>1000000</v>
      </c>
      <c r="OCL1359" s="84" t="s">
        <v>235</v>
      </c>
      <c r="OCM1359" s="84" t="s">
        <v>236</v>
      </c>
      <c r="OCN1359" s="84">
        <f>SUM(OCN1357)</f>
        <v>1000000</v>
      </c>
      <c r="OCO1359" s="84">
        <f>SUM(OCO1357)</f>
        <v>0</v>
      </c>
      <c r="OCP1359" s="84">
        <f>OCO1359/OCN1359</f>
        <v>0</v>
      </c>
      <c r="OCQ1359" s="84">
        <f>SUM(OCQ1357)</f>
        <v>1000000</v>
      </c>
      <c r="OCR1359" s="84">
        <v>0</v>
      </c>
      <c r="OCS1359" s="84">
        <v>0</v>
      </c>
      <c r="OCU1359" s="84">
        <f>OCR1359-OCS1359</f>
        <v>0</v>
      </c>
      <c r="OCV1359" s="84">
        <f t="shared" si="580"/>
        <v>1000000</v>
      </c>
      <c r="ODB1359" s="84" t="s">
        <v>235</v>
      </c>
      <c r="ODC1359" s="84" t="s">
        <v>236</v>
      </c>
      <c r="ODD1359" s="84">
        <f>SUM(ODD1357)</f>
        <v>1000000</v>
      </c>
      <c r="ODE1359" s="84">
        <f>SUM(ODE1357)</f>
        <v>0</v>
      </c>
      <c r="ODF1359" s="84">
        <f>ODE1359/ODD1359</f>
        <v>0</v>
      </c>
      <c r="ODG1359" s="84">
        <f>SUM(ODG1357)</f>
        <v>1000000</v>
      </c>
      <c r="ODH1359" s="84">
        <v>0</v>
      </c>
      <c r="ODI1359" s="84">
        <v>0</v>
      </c>
      <c r="ODK1359" s="84">
        <f>ODH1359-ODI1359</f>
        <v>0</v>
      </c>
      <c r="ODL1359" s="84">
        <f t="shared" ref="ODL1359:OEB1362" si="581">ODH1359+ODD1359</f>
        <v>1000000</v>
      </c>
      <c r="ODR1359" s="84" t="s">
        <v>235</v>
      </c>
      <c r="ODS1359" s="84" t="s">
        <v>236</v>
      </c>
      <c r="ODT1359" s="84">
        <f>SUM(ODT1357)</f>
        <v>1000000</v>
      </c>
      <c r="ODU1359" s="84">
        <f>SUM(ODU1357)</f>
        <v>0</v>
      </c>
      <c r="ODV1359" s="84">
        <f>ODU1359/ODT1359</f>
        <v>0</v>
      </c>
      <c r="ODW1359" s="84">
        <f>SUM(ODW1357)</f>
        <v>1000000</v>
      </c>
      <c r="ODX1359" s="84">
        <v>0</v>
      </c>
      <c r="ODY1359" s="84">
        <v>0</v>
      </c>
      <c r="OEA1359" s="84">
        <f>ODX1359-ODY1359</f>
        <v>0</v>
      </c>
      <c r="OEB1359" s="84">
        <f t="shared" si="581"/>
        <v>1000000</v>
      </c>
      <c r="OEH1359" s="84" t="s">
        <v>235</v>
      </c>
      <c r="OEI1359" s="84" t="s">
        <v>236</v>
      </c>
      <c r="OEJ1359" s="84">
        <f>SUM(OEJ1357)</f>
        <v>1000000</v>
      </c>
      <c r="OEK1359" s="84">
        <f>SUM(OEK1357)</f>
        <v>0</v>
      </c>
      <c r="OEL1359" s="84">
        <f>OEK1359/OEJ1359</f>
        <v>0</v>
      </c>
      <c r="OEM1359" s="84">
        <f>SUM(OEM1357)</f>
        <v>1000000</v>
      </c>
      <c r="OEN1359" s="84">
        <v>0</v>
      </c>
      <c r="OEO1359" s="84">
        <v>0</v>
      </c>
      <c r="OEQ1359" s="84">
        <f>OEN1359-OEO1359</f>
        <v>0</v>
      </c>
      <c r="OER1359" s="84">
        <f t="shared" ref="OER1359:OFH1362" si="582">OEN1359+OEJ1359</f>
        <v>1000000</v>
      </c>
      <c r="OEX1359" s="84" t="s">
        <v>235</v>
      </c>
      <c r="OEY1359" s="84" t="s">
        <v>236</v>
      </c>
      <c r="OEZ1359" s="84">
        <f>SUM(OEZ1357)</f>
        <v>1000000</v>
      </c>
      <c r="OFA1359" s="84">
        <f>SUM(OFA1357)</f>
        <v>0</v>
      </c>
      <c r="OFB1359" s="84">
        <f>OFA1359/OEZ1359</f>
        <v>0</v>
      </c>
      <c r="OFC1359" s="84">
        <f>SUM(OFC1357)</f>
        <v>1000000</v>
      </c>
      <c r="OFD1359" s="84">
        <v>0</v>
      </c>
      <c r="OFE1359" s="84">
        <v>0</v>
      </c>
      <c r="OFG1359" s="84">
        <f>OFD1359-OFE1359</f>
        <v>0</v>
      </c>
      <c r="OFH1359" s="84">
        <f t="shared" si="582"/>
        <v>1000000</v>
      </c>
      <c r="OFN1359" s="84" t="s">
        <v>235</v>
      </c>
      <c r="OFO1359" s="84" t="s">
        <v>236</v>
      </c>
      <c r="OFP1359" s="84">
        <f>SUM(OFP1357)</f>
        <v>1000000</v>
      </c>
      <c r="OFQ1359" s="84">
        <f>SUM(OFQ1357)</f>
        <v>0</v>
      </c>
      <c r="OFR1359" s="84">
        <f>OFQ1359/OFP1359</f>
        <v>0</v>
      </c>
      <c r="OFS1359" s="84">
        <f>SUM(OFS1357)</f>
        <v>1000000</v>
      </c>
      <c r="OFT1359" s="84">
        <v>0</v>
      </c>
      <c r="OFU1359" s="84">
        <v>0</v>
      </c>
      <c r="OFW1359" s="84">
        <f>OFT1359-OFU1359</f>
        <v>0</v>
      </c>
      <c r="OFX1359" s="84">
        <f t="shared" ref="OFX1359:OGN1362" si="583">OFT1359+OFP1359</f>
        <v>1000000</v>
      </c>
      <c r="OGD1359" s="84" t="s">
        <v>235</v>
      </c>
      <c r="OGE1359" s="84" t="s">
        <v>236</v>
      </c>
      <c r="OGF1359" s="84">
        <f>SUM(OGF1357)</f>
        <v>1000000</v>
      </c>
      <c r="OGG1359" s="84">
        <f>SUM(OGG1357)</f>
        <v>0</v>
      </c>
      <c r="OGH1359" s="84">
        <f>OGG1359/OGF1359</f>
        <v>0</v>
      </c>
      <c r="OGI1359" s="84">
        <f>SUM(OGI1357)</f>
        <v>1000000</v>
      </c>
      <c r="OGJ1359" s="84">
        <v>0</v>
      </c>
      <c r="OGK1359" s="84">
        <v>0</v>
      </c>
      <c r="OGM1359" s="84">
        <f>OGJ1359-OGK1359</f>
        <v>0</v>
      </c>
      <c r="OGN1359" s="84">
        <f t="shared" si="583"/>
        <v>1000000</v>
      </c>
      <c r="OGT1359" s="84" t="s">
        <v>235</v>
      </c>
      <c r="OGU1359" s="84" t="s">
        <v>236</v>
      </c>
      <c r="OGV1359" s="84">
        <f>SUM(OGV1357)</f>
        <v>1000000</v>
      </c>
      <c r="OGW1359" s="84">
        <f>SUM(OGW1357)</f>
        <v>0</v>
      </c>
      <c r="OGX1359" s="84">
        <f>OGW1359/OGV1359</f>
        <v>0</v>
      </c>
      <c r="OGY1359" s="84">
        <f>SUM(OGY1357)</f>
        <v>1000000</v>
      </c>
      <c r="OGZ1359" s="84">
        <v>0</v>
      </c>
      <c r="OHA1359" s="84">
        <v>0</v>
      </c>
      <c r="OHC1359" s="84">
        <f>OGZ1359-OHA1359</f>
        <v>0</v>
      </c>
      <c r="OHD1359" s="84">
        <f t="shared" ref="OHD1359:OHT1362" si="584">OGZ1359+OGV1359</f>
        <v>1000000</v>
      </c>
      <c r="OHJ1359" s="84" t="s">
        <v>235</v>
      </c>
      <c r="OHK1359" s="84" t="s">
        <v>236</v>
      </c>
      <c r="OHL1359" s="84">
        <f>SUM(OHL1357)</f>
        <v>1000000</v>
      </c>
      <c r="OHM1359" s="84">
        <f>SUM(OHM1357)</f>
        <v>0</v>
      </c>
      <c r="OHN1359" s="84">
        <f>OHM1359/OHL1359</f>
        <v>0</v>
      </c>
      <c r="OHO1359" s="84">
        <f>SUM(OHO1357)</f>
        <v>1000000</v>
      </c>
      <c r="OHP1359" s="84">
        <v>0</v>
      </c>
      <c r="OHQ1359" s="84">
        <v>0</v>
      </c>
      <c r="OHS1359" s="84">
        <f>OHP1359-OHQ1359</f>
        <v>0</v>
      </c>
      <c r="OHT1359" s="84">
        <f t="shared" si="584"/>
        <v>1000000</v>
      </c>
      <c r="OHZ1359" s="84" t="s">
        <v>235</v>
      </c>
      <c r="OIA1359" s="84" t="s">
        <v>236</v>
      </c>
      <c r="OIB1359" s="84">
        <f>SUM(OIB1357)</f>
        <v>1000000</v>
      </c>
      <c r="OIC1359" s="84">
        <f>SUM(OIC1357)</f>
        <v>0</v>
      </c>
      <c r="OID1359" s="84">
        <f>OIC1359/OIB1359</f>
        <v>0</v>
      </c>
      <c r="OIE1359" s="84">
        <f>SUM(OIE1357)</f>
        <v>1000000</v>
      </c>
      <c r="OIF1359" s="84">
        <v>0</v>
      </c>
      <c r="OIG1359" s="84">
        <v>0</v>
      </c>
      <c r="OII1359" s="84">
        <f>OIF1359-OIG1359</f>
        <v>0</v>
      </c>
      <c r="OIJ1359" s="84">
        <f t="shared" ref="OIJ1359:OIZ1362" si="585">OIF1359+OIB1359</f>
        <v>1000000</v>
      </c>
      <c r="OIP1359" s="84" t="s">
        <v>235</v>
      </c>
      <c r="OIQ1359" s="84" t="s">
        <v>236</v>
      </c>
      <c r="OIR1359" s="84">
        <f>SUM(OIR1357)</f>
        <v>1000000</v>
      </c>
      <c r="OIS1359" s="84">
        <f>SUM(OIS1357)</f>
        <v>0</v>
      </c>
      <c r="OIT1359" s="84">
        <f>OIS1359/OIR1359</f>
        <v>0</v>
      </c>
      <c r="OIU1359" s="84">
        <f>SUM(OIU1357)</f>
        <v>1000000</v>
      </c>
      <c r="OIV1359" s="84">
        <v>0</v>
      </c>
      <c r="OIW1359" s="84">
        <v>0</v>
      </c>
      <c r="OIY1359" s="84">
        <f>OIV1359-OIW1359</f>
        <v>0</v>
      </c>
      <c r="OIZ1359" s="84">
        <f t="shared" si="585"/>
        <v>1000000</v>
      </c>
      <c r="OJF1359" s="84" t="s">
        <v>235</v>
      </c>
      <c r="OJG1359" s="84" t="s">
        <v>236</v>
      </c>
      <c r="OJH1359" s="84">
        <f>SUM(OJH1357)</f>
        <v>1000000</v>
      </c>
      <c r="OJI1359" s="84">
        <f>SUM(OJI1357)</f>
        <v>0</v>
      </c>
      <c r="OJJ1359" s="84">
        <f>OJI1359/OJH1359</f>
        <v>0</v>
      </c>
      <c r="OJK1359" s="84">
        <f>SUM(OJK1357)</f>
        <v>1000000</v>
      </c>
      <c r="OJL1359" s="84">
        <v>0</v>
      </c>
      <c r="OJM1359" s="84">
        <v>0</v>
      </c>
      <c r="OJO1359" s="84">
        <f>OJL1359-OJM1359</f>
        <v>0</v>
      </c>
      <c r="OJP1359" s="84">
        <f t="shared" ref="OJP1359:OKF1362" si="586">OJL1359+OJH1359</f>
        <v>1000000</v>
      </c>
      <c r="OJV1359" s="84" t="s">
        <v>235</v>
      </c>
      <c r="OJW1359" s="84" t="s">
        <v>236</v>
      </c>
      <c r="OJX1359" s="84">
        <f>SUM(OJX1357)</f>
        <v>1000000</v>
      </c>
      <c r="OJY1359" s="84">
        <f>SUM(OJY1357)</f>
        <v>0</v>
      </c>
      <c r="OJZ1359" s="84">
        <f>OJY1359/OJX1359</f>
        <v>0</v>
      </c>
      <c r="OKA1359" s="84">
        <f>SUM(OKA1357)</f>
        <v>1000000</v>
      </c>
      <c r="OKB1359" s="84">
        <v>0</v>
      </c>
      <c r="OKC1359" s="84">
        <v>0</v>
      </c>
      <c r="OKE1359" s="84">
        <f>OKB1359-OKC1359</f>
        <v>0</v>
      </c>
      <c r="OKF1359" s="84">
        <f t="shared" si="586"/>
        <v>1000000</v>
      </c>
      <c r="OKL1359" s="84" t="s">
        <v>235</v>
      </c>
      <c r="OKM1359" s="84" t="s">
        <v>236</v>
      </c>
      <c r="OKN1359" s="84">
        <f>SUM(OKN1357)</f>
        <v>1000000</v>
      </c>
      <c r="OKO1359" s="84">
        <f>SUM(OKO1357)</f>
        <v>0</v>
      </c>
      <c r="OKP1359" s="84">
        <f>OKO1359/OKN1359</f>
        <v>0</v>
      </c>
      <c r="OKQ1359" s="84">
        <f>SUM(OKQ1357)</f>
        <v>1000000</v>
      </c>
      <c r="OKR1359" s="84">
        <v>0</v>
      </c>
      <c r="OKS1359" s="84">
        <v>0</v>
      </c>
      <c r="OKU1359" s="84">
        <f>OKR1359-OKS1359</f>
        <v>0</v>
      </c>
      <c r="OKV1359" s="84">
        <f t="shared" ref="OKV1359:OLL1362" si="587">OKR1359+OKN1359</f>
        <v>1000000</v>
      </c>
      <c r="OLB1359" s="84" t="s">
        <v>235</v>
      </c>
      <c r="OLC1359" s="84" t="s">
        <v>236</v>
      </c>
      <c r="OLD1359" s="84">
        <f>SUM(OLD1357)</f>
        <v>1000000</v>
      </c>
      <c r="OLE1359" s="84">
        <f>SUM(OLE1357)</f>
        <v>0</v>
      </c>
      <c r="OLF1359" s="84">
        <f>OLE1359/OLD1359</f>
        <v>0</v>
      </c>
      <c r="OLG1359" s="84">
        <f>SUM(OLG1357)</f>
        <v>1000000</v>
      </c>
      <c r="OLH1359" s="84">
        <v>0</v>
      </c>
      <c r="OLI1359" s="84">
        <v>0</v>
      </c>
      <c r="OLK1359" s="84">
        <f>OLH1359-OLI1359</f>
        <v>0</v>
      </c>
      <c r="OLL1359" s="84">
        <f t="shared" si="587"/>
        <v>1000000</v>
      </c>
      <c r="OLR1359" s="84" t="s">
        <v>235</v>
      </c>
      <c r="OLS1359" s="84" t="s">
        <v>236</v>
      </c>
      <c r="OLT1359" s="84">
        <f>SUM(OLT1357)</f>
        <v>1000000</v>
      </c>
      <c r="OLU1359" s="84">
        <f>SUM(OLU1357)</f>
        <v>0</v>
      </c>
      <c r="OLV1359" s="84">
        <f>OLU1359/OLT1359</f>
        <v>0</v>
      </c>
      <c r="OLW1359" s="84">
        <f>SUM(OLW1357)</f>
        <v>1000000</v>
      </c>
      <c r="OLX1359" s="84">
        <v>0</v>
      </c>
      <c r="OLY1359" s="84">
        <v>0</v>
      </c>
      <c r="OMA1359" s="84">
        <f>OLX1359-OLY1359</f>
        <v>0</v>
      </c>
      <c r="OMB1359" s="84">
        <f t="shared" ref="OMB1359:OMR1362" si="588">OLX1359+OLT1359</f>
        <v>1000000</v>
      </c>
      <c r="OMH1359" s="84" t="s">
        <v>235</v>
      </c>
      <c r="OMI1359" s="84" t="s">
        <v>236</v>
      </c>
      <c r="OMJ1359" s="84">
        <f>SUM(OMJ1357)</f>
        <v>1000000</v>
      </c>
      <c r="OMK1359" s="84">
        <f>SUM(OMK1357)</f>
        <v>0</v>
      </c>
      <c r="OML1359" s="84">
        <f>OMK1359/OMJ1359</f>
        <v>0</v>
      </c>
      <c r="OMM1359" s="84">
        <f>SUM(OMM1357)</f>
        <v>1000000</v>
      </c>
      <c r="OMN1359" s="84">
        <v>0</v>
      </c>
      <c r="OMO1359" s="84">
        <v>0</v>
      </c>
      <c r="OMQ1359" s="84">
        <f>OMN1359-OMO1359</f>
        <v>0</v>
      </c>
      <c r="OMR1359" s="84">
        <f t="shared" si="588"/>
        <v>1000000</v>
      </c>
      <c r="OMX1359" s="84" t="s">
        <v>235</v>
      </c>
      <c r="OMY1359" s="84" t="s">
        <v>236</v>
      </c>
      <c r="OMZ1359" s="84">
        <f>SUM(OMZ1357)</f>
        <v>1000000</v>
      </c>
      <c r="ONA1359" s="84">
        <f>SUM(ONA1357)</f>
        <v>0</v>
      </c>
      <c r="ONB1359" s="84">
        <f>ONA1359/OMZ1359</f>
        <v>0</v>
      </c>
      <c r="ONC1359" s="84">
        <f>SUM(ONC1357)</f>
        <v>1000000</v>
      </c>
      <c r="OND1359" s="84">
        <v>0</v>
      </c>
      <c r="ONE1359" s="84">
        <v>0</v>
      </c>
      <c r="ONG1359" s="84">
        <f>OND1359-ONE1359</f>
        <v>0</v>
      </c>
      <c r="ONH1359" s="84">
        <f t="shared" ref="ONH1359:ONX1362" si="589">OND1359+OMZ1359</f>
        <v>1000000</v>
      </c>
      <c r="ONN1359" s="84" t="s">
        <v>235</v>
      </c>
      <c r="ONO1359" s="84" t="s">
        <v>236</v>
      </c>
      <c r="ONP1359" s="84">
        <f>SUM(ONP1357)</f>
        <v>1000000</v>
      </c>
      <c r="ONQ1359" s="84">
        <f>SUM(ONQ1357)</f>
        <v>0</v>
      </c>
      <c r="ONR1359" s="84">
        <f>ONQ1359/ONP1359</f>
        <v>0</v>
      </c>
      <c r="ONS1359" s="84">
        <f>SUM(ONS1357)</f>
        <v>1000000</v>
      </c>
      <c r="ONT1359" s="84">
        <v>0</v>
      </c>
      <c r="ONU1359" s="84">
        <v>0</v>
      </c>
      <c r="ONW1359" s="84">
        <f>ONT1359-ONU1359</f>
        <v>0</v>
      </c>
      <c r="ONX1359" s="84">
        <f t="shared" si="589"/>
        <v>1000000</v>
      </c>
      <c r="OOD1359" s="84" t="s">
        <v>235</v>
      </c>
      <c r="OOE1359" s="84" t="s">
        <v>236</v>
      </c>
      <c r="OOF1359" s="84">
        <f>SUM(OOF1357)</f>
        <v>1000000</v>
      </c>
      <c r="OOG1359" s="84">
        <f>SUM(OOG1357)</f>
        <v>0</v>
      </c>
      <c r="OOH1359" s="84">
        <f>OOG1359/OOF1359</f>
        <v>0</v>
      </c>
      <c r="OOI1359" s="84">
        <f>SUM(OOI1357)</f>
        <v>1000000</v>
      </c>
      <c r="OOJ1359" s="84">
        <v>0</v>
      </c>
      <c r="OOK1359" s="84">
        <v>0</v>
      </c>
      <c r="OOM1359" s="84">
        <f>OOJ1359-OOK1359</f>
        <v>0</v>
      </c>
      <c r="OON1359" s="84">
        <f t="shared" ref="OON1359:OPD1362" si="590">OOJ1359+OOF1359</f>
        <v>1000000</v>
      </c>
      <c r="OOT1359" s="84" t="s">
        <v>235</v>
      </c>
      <c r="OOU1359" s="84" t="s">
        <v>236</v>
      </c>
      <c r="OOV1359" s="84">
        <f>SUM(OOV1357)</f>
        <v>1000000</v>
      </c>
      <c r="OOW1359" s="84">
        <f>SUM(OOW1357)</f>
        <v>0</v>
      </c>
      <c r="OOX1359" s="84">
        <f>OOW1359/OOV1359</f>
        <v>0</v>
      </c>
      <c r="OOY1359" s="84">
        <f>SUM(OOY1357)</f>
        <v>1000000</v>
      </c>
      <c r="OOZ1359" s="84">
        <v>0</v>
      </c>
      <c r="OPA1359" s="84">
        <v>0</v>
      </c>
      <c r="OPC1359" s="84">
        <f>OOZ1359-OPA1359</f>
        <v>0</v>
      </c>
      <c r="OPD1359" s="84">
        <f t="shared" si="590"/>
        <v>1000000</v>
      </c>
      <c r="OPJ1359" s="84" t="s">
        <v>235</v>
      </c>
      <c r="OPK1359" s="84" t="s">
        <v>236</v>
      </c>
      <c r="OPL1359" s="84">
        <f>SUM(OPL1357)</f>
        <v>1000000</v>
      </c>
      <c r="OPM1359" s="84">
        <f>SUM(OPM1357)</f>
        <v>0</v>
      </c>
      <c r="OPN1359" s="84">
        <f>OPM1359/OPL1359</f>
        <v>0</v>
      </c>
      <c r="OPO1359" s="84">
        <f>SUM(OPO1357)</f>
        <v>1000000</v>
      </c>
      <c r="OPP1359" s="84">
        <v>0</v>
      </c>
      <c r="OPQ1359" s="84">
        <v>0</v>
      </c>
      <c r="OPS1359" s="84">
        <f>OPP1359-OPQ1359</f>
        <v>0</v>
      </c>
      <c r="OPT1359" s="84">
        <f t="shared" ref="OPT1359:OQJ1362" si="591">OPP1359+OPL1359</f>
        <v>1000000</v>
      </c>
      <c r="OPZ1359" s="84" t="s">
        <v>235</v>
      </c>
      <c r="OQA1359" s="84" t="s">
        <v>236</v>
      </c>
      <c r="OQB1359" s="84">
        <f>SUM(OQB1357)</f>
        <v>1000000</v>
      </c>
      <c r="OQC1359" s="84">
        <f>SUM(OQC1357)</f>
        <v>0</v>
      </c>
      <c r="OQD1359" s="84">
        <f>OQC1359/OQB1359</f>
        <v>0</v>
      </c>
      <c r="OQE1359" s="84">
        <f>SUM(OQE1357)</f>
        <v>1000000</v>
      </c>
      <c r="OQF1359" s="84">
        <v>0</v>
      </c>
      <c r="OQG1359" s="84">
        <v>0</v>
      </c>
      <c r="OQI1359" s="84">
        <f>OQF1359-OQG1359</f>
        <v>0</v>
      </c>
      <c r="OQJ1359" s="84">
        <f t="shared" si="591"/>
        <v>1000000</v>
      </c>
      <c r="OQP1359" s="84" t="s">
        <v>235</v>
      </c>
      <c r="OQQ1359" s="84" t="s">
        <v>236</v>
      </c>
      <c r="OQR1359" s="84">
        <f>SUM(OQR1357)</f>
        <v>1000000</v>
      </c>
      <c r="OQS1359" s="84">
        <f>SUM(OQS1357)</f>
        <v>0</v>
      </c>
      <c r="OQT1359" s="84">
        <f>OQS1359/OQR1359</f>
        <v>0</v>
      </c>
      <c r="OQU1359" s="84">
        <f>SUM(OQU1357)</f>
        <v>1000000</v>
      </c>
      <c r="OQV1359" s="84">
        <v>0</v>
      </c>
      <c r="OQW1359" s="84">
        <v>0</v>
      </c>
      <c r="OQY1359" s="84">
        <f>OQV1359-OQW1359</f>
        <v>0</v>
      </c>
      <c r="OQZ1359" s="84">
        <f t="shared" ref="OQZ1359:ORP1362" si="592">OQV1359+OQR1359</f>
        <v>1000000</v>
      </c>
      <c r="ORF1359" s="84" t="s">
        <v>235</v>
      </c>
      <c r="ORG1359" s="84" t="s">
        <v>236</v>
      </c>
      <c r="ORH1359" s="84">
        <f>SUM(ORH1357)</f>
        <v>1000000</v>
      </c>
      <c r="ORI1359" s="84">
        <f>SUM(ORI1357)</f>
        <v>0</v>
      </c>
      <c r="ORJ1359" s="84">
        <f>ORI1359/ORH1359</f>
        <v>0</v>
      </c>
      <c r="ORK1359" s="84">
        <f>SUM(ORK1357)</f>
        <v>1000000</v>
      </c>
      <c r="ORL1359" s="84">
        <v>0</v>
      </c>
      <c r="ORM1359" s="84">
        <v>0</v>
      </c>
      <c r="ORO1359" s="84">
        <f>ORL1359-ORM1359</f>
        <v>0</v>
      </c>
      <c r="ORP1359" s="84">
        <f t="shared" si="592"/>
        <v>1000000</v>
      </c>
      <c r="ORV1359" s="84" t="s">
        <v>235</v>
      </c>
      <c r="ORW1359" s="84" t="s">
        <v>236</v>
      </c>
      <c r="ORX1359" s="84">
        <f>SUM(ORX1357)</f>
        <v>1000000</v>
      </c>
      <c r="ORY1359" s="84">
        <f>SUM(ORY1357)</f>
        <v>0</v>
      </c>
      <c r="ORZ1359" s="84">
        <f>ORY1359/ORX1359</f>
        <v>0</v>
      </c>
      <c r="OSA1359" s="84">
        <f>SUM(OSA1357)</f>
        <v>1000000</v>
      </c>
      <c r="OSB1359" s="84">
        <v>0</v>
      </c>
      <c r="OSC1359" s="84">
        <v>0</v>
      </c>
      <c r="OSE1359" s="84">
        <f>OSB1359-OSC1359</f>
        <v>0</v>
      </c>
      <c r="OSF1359" s="84">
        <f t="shared" ref="OSF1359:OSV1362" si="593">OSB1359+ORX1359</f>
        <v>1000000</v>
      </c>
      <c r="OSL1359" s="84" t="s">
        <v>235</v>
      </c>
      <c r="OSM1359" s="84" t="s">
        <v>236</v>
      </c>
      <c r="OSN1359" s="84">
        <f>SUM(OSN1357)</f>
        <v>1000000</v>
      </c>
      <c r="OSO1359" s="84">
        <f>SUM(OSO1357)</f>
        <v>0</v>
      </c>
      <c r="OSP1359" s="84">
        <f>OSO1359/OSN1359</f>
        <v>0</v>
      </c>
      <c r="OSQ1359" s="84">
        <f>SUM(OSQ1357)</f>
        <v>1000000</v>
      </c>
      <c r="OSR1359" s="84">
        <v>0</v>
      </c>
      <c r="OSS1359" s="84">
        <v>0</v>
      </c>
      <c r="OSU1359" s="84">
        <f>OSR1359-OSS1359</f>
        <v>0</v>
      </c>
      <c r="OSV1359" s="84">
        <f t="shared" si="593"/>
        <v>1000000</v>
      </c>
      <c r="OTB1359" s="84" t="s">
        <v>235</v>
      </c>
      <c r="OTC1359" s="84" t="s">
        <v>236</v>
      </c>
      <c r="OTD1359" s="84">
        <f>SUM(OTD1357)</f>
        <v>1000000</v>
      </c>
      <c r="OTE1359" s="84">
        <f>SUM(OTE1357)</f>
        <v>0</v>
      </c>
      <c r="OTF1359" s="84">
        <f>OTE1359/OTD1359</f>
        <v>0</v>
      </c>
      <c r="OTG1359" s="84">
        <f>SUM(OTG1357)</f>
        <v>1000000</v>
      </c>
      <c r="OTH1359" s="84">
        <v>0</v>
      </c>
      <c r="OTI1359" s="84">
        <v>0</v>
      </c>
      <c r="OTK1359" s="84">
        <f>OTH1359-OTI1359</f>
        <v>0</v>
      </c>
      <c r="OTL1359" s="84">
        <f t="shared" ref="OTL1359:OUB1362" si="594">OTH1359+OTD1359</f>
        <v>1000000</v>
      </c>
      <c r="OTR1359" s="84" t="s">
        <v>235</v>
      </c>
      <c r="OTS1359" s="84" t="s">
        <v>236</v>
      </c>
      <c r="OTT1359" s="84">
        <f>SUM(OTT1357)</f>
        <v>1000000</v>
      </c>
      <c r="OTU1359" s="84">
        <f>SUM(OTU1357)</f>
        <v>0</v>
      </c>
      <c r="OTV1359" s="84">
        <f>OTU1359/OTT1359</f>
        <v>0</v>
      </c>
      <c r="OTW1359" s="84">
        <f>SUM(OTW1357)</f>
        <v>1000000</v>
      </c>
      <c r="OTX1359" s="84">
        <v>0</v>
      </c>
      <c r="OTY1359" s="84">
        <v>0</v>
      </c>
      <c r="OUA1359" s="84">
        <f>OTX1359-OTY1359</f>
        <v>0</v>
      </c>
      <c r="OUB1359" s="84">
        <f t="shared" si="594"/>
        <v>1000000</v>
      </c>
      <c r="OUH1359" s="84" t="s">
        <v>235</v>
      </c>
      <c r="OUI1359" s="84" t="s">
        <v>236</v>
      </c>
      <c r="OUJ1359" s="84">
        <f>SUM(OUJ1357)</f>
        <v>1000000</v>
      </c>
      <c r="OUK1359" s="84">
        <f>SUM(OUK1357)</f>
        <v>0</v>
      </c>
      <c r="OUL1359" s="84">
        <f>OUK1359/OUJ1359</f>
        <v>0</v>
      </c>
      <c r="OUM1359" s="84">
        <f>SUM(OUM1357)</f>
        <v>1000000</v>
      </c>
      <c r="OUN1359" s="84">
        <v>0</v>
      </c>
      <c r="OUO1359" s="84">
        <v>0</v>
      </c>
      <c r="OUQ1359" s="84">
        <f>OUN1359-OUO1359</f>
        <v>0</v>
      </c>
      <c r="OUR1359" s="84">
        <f t="shared" ref="OUR1359:OVH1362" si="595">OUN1359+OUJ1359</f>
        <v>1000000</v>
      </c>
      <c r="OUX1359" s="84" t="s">
        <v>235</v>
      </c>
      <c r="OUY1359" s="84" t="s">
        <v>236</v>
      </c>
      <c r="OUZ1359" s="84">
        <f>SUM(OUZ1357)</f>
        <v>1000000</v>
      </c>
      <c r="OVA1359" s="84">
        <f>SUM(OVA1357)</f>
        <v>0</v>
      </c>
      <c r="OVB1359" s="84">
        <f>OVA1359/OUZ1359</f>
        <v>0</v>
      </c>
      <c r="OVC1359" s="84">
        <f>SUM(OVC1357)</f>
        <v>1000000</v>
      </c>
      <c r="OVD1359" s="84">
        <v>0</v>
      </c>
      <c r="OVE1359" s="84">
        <v>0</v>
      </c>
      <c r="OVG1359" s="84">
        <f>OVD1359-OVE1359</f>
        <v>0</v>
      </c>
      <c r="OVH1359" s="84">
        <f t="shared" si="595"/>
        <v>1000000</v>
      </c>
      <c r="OVN1359" s="84" t="s">
        <v>235</v>
      </c>
      <c r="OVO1359" s="84" t="s">
        <v>236</v>
      </c>
      <c r="OVP1359" s="84">
        <f>SUM(OVP1357)</f>
        <v>1000000</v>
      </c>
      <c r="OVQ1359" s="84">
        <f>SUM(OVQ1357)</f>
        <v>0</v>
      </c>
      <c r="OVR1359" s="84">
        <f>OVQ1359/OVP1359</f>
        <v>0</v>
      </c>
      <c r="OVS1359" s="84">
        <f>SUM(OVS1357)</f>
        <v>1000000</v>
      </c>
      <c r="OVT1359" s="84">
        <v>0</v>
      </c>
      <c r="OVU1359" s="84">
        <v>0</v>
      </c>
      <c r="OVW1359" s="84">
        <f>OVT1359-OVU1359</f>
        <v>0</v>
      </c>
      <c r="OVX1359" s="84">
        <f t="shared" ref="OVX1359:OWN1362" si="596">OVT1359+OVP1359</f>
        <v>1000000</v>
      </c>
      <c r="OWD1359" s="84" t="s">
        <v>235</v>
      </c>
      <c r="OWE1359" s="84" t="s">
        <v>236</v>
      </c>
      <c r="OWF1359" s="84">
        <f>SUM(OWF1357)</f>
        <v>1000000</v>
      </c>
      <c r="OWG1359" s="84">
        <f>SUM(OWG1357)</f>
        <v>0</v>
      </c>
      <c r="OWH1359" s="84">
        <f>OWG1359/OWF1359</f>
        <v>0</v>
      </c>
      <c r="OWI1359" s="84">
        <f>SUM(OWI1357)</f>
        <v>1000000</v>
      </c>
      <c r="OWJ1359" s="84">
        <v>0</v>
      </c>
      <c r="OWK1359" s="84">
        <v>0</v>
      </c>
      <c r="OWM1359" s="84">
        <f>OWJ1359-OWK1359</f>
        <v>0</v>
      </c>
      <c r="OWN1359" s="84">
        <f t="shared" si="596"/>
        <v>1000000</v>
      </c>
      <c r="OWT1359" s="84" t="s">
        <v>235</v>
      </c>
      <c r="OWU1359" s="84" t="s">
        <v>236</v>
      </c>
      <c r="OWV1359" s="84">
        <f>SUM(OWV1357)</f>
        <v>1000000</v>
      </c>
      <c r="OWW1359" s="84">
        <f>SUM(OWW1357)</f>
        <v>0</v>
      </c>
      <c r="OWX1359" s="84">
        <f>OWW1359/OWV1359</f>
        <v>0</v>
      </c>
      <c r="OWY1359" s="84">
        <f>SUM(OWY1357)</f>
        <v>1000000</v>
      </c>
      <c r="OWZ1359" s="84">
        <v>0</v>
      </c>
      <c r="OXA1359" s="84">
        <v>0</v>
      </c>
      <c r="OXC1359" s="84">
        <f>OWZ1359-OXA1359</f>
        <v>0</v>
      </c>
      <c r="OXD1359" s="84">
        <f t="shared" ref="OXD1359:OXT1362" si="597">OWZ1359+OWV1359</f>
        <v>1000000</v>
      </c>
      <c r="OXJ1359" s="84" t="s">
        <v>235</v>
      </c>
      <c r="OXK1359" s="84" t="s">
        <v>236</v>
      </c>
      <c r="OXL1359" s="84">
        <f>SUM(OXL1357)</f>
        <v>1000000</v>
      </c>
      <c r="OXM1359" s="84">
        <f>SUM(OXM1357)</f>
        <v>0</v>
      </c>
      <c r="OXN1359" s="84">
        <f>OXM1359/OXL1359</f>
        <v>0</v>
      </c>
      <c r="OXO1359" s="84">
        <f>SUM(OXO1357)</f>
        <v>1000000</v>
      </c>
      <c r="OXP1359" s="84">
        <v>0</v>
      </c>
      <c r="OXQ1359" s="84">
        <v>0</v>
      </c>
      <c r="OXS1359" s="84">
        <f>OXP1359-OXQ1359</f>
        <v>0</v>
      </c>
      <c r="OXT1359" s="84">
        <f t="shared" si="597"/>
        <v>1000000</v>
      </c>
      <c r="OXZ1359" s="84" t="s">
        <v>235</v>
      </c>
      <c r="OYA1359" s="84" t="s">
        <v>236</v>
      </c>
      <c r="OYB1359" s="84">
        <f>SUM(OYB1357)</f>
        <v>1000000</v>
      </c>
      <c r="OYC1359" s="84">
        <f>SUM(OYC1357)</f>
        <v>0</v>
      </c>
      <c r="OYD1359" s="84">
        <f>OYC1359/OYB1359</f>
        <v>0</v>
      </c>
      <c r="OYE1359" s="84">
        <f>SUM(OYE1357)</f>
        <v>1000000</v>
      </c>
      <c r="OYF1359" s="84">
        <v>0</v>
      </c>
      <c r="OYG1359" s="84">
        <v>0</v>
      </c>
      <c r="OYI1359" s="84">
        <f>OYF1359-OYG1359</f>
        <v>0</v>
      </c>
      <c r="OYJ1359" s="84">
        <f t="shared" ref="OYJ1359:OYZ1362" si="598">OYF1359+OYB1359</f>
        <v>1000000</v>
      </c>
      <c r="OYP1359" s="84" t="s">
        <v>235</v>
      </c>
      <c r="OYQ1359" s="84" t="s">
        <v>236</v>
      </c>
      <c r="OYR1359" s="84">
        <f>SUM(OYR1357)</f>
        <v>1000000</v>
      </c>
      <c r="OYS1359" s="84">
        <f>SUM(OYS1357)</f>
        <v>0</v>
      </c>
      <c r="OYT1359" s="84">
        <f>OYS1359/OYR1359</f>
        <v>0</v>
      </c>
      <c r="OYU1359" s="84">
        <f>SUM(OYU1357)</f>
        <v>1000000</v>
      </c>
      <c r="OYV1359" s="84">
        <v>0</v>
      </c>
      <c r="OYW1359" s="84">
        <v>0</v>
      </c>
      <c r="OYY1359" s="84">
        <f>OYV1359-OYW1359</f>
        <v>0</v>
      </c>
      <c r="OYZ1359" s="84">
        <f t="shared" si="598"/>
        <v>1000000</v>
      </c>
      <c r="OZF1359" s="84" t="s">
        <v>235</v>
      </c>
      <c r="OZG1359" s="84" t="s">
        <v>236</v>
      </c>
      <c r="OZH1359" s="84">
        <f>SUM(OZH1357)</f>
        <v>1000000</v>
      </c>
      <c r="OZI1359" s="84">
        <f>SUM(OZI1357)</f>
        <v>0</v>
      </c>
      <c r="OZJ1359" s="84">
        <f>OZI1359/OZH1359</f>
        <v>0</v>
      </c>
      <c r="OZK1359" s="84">
        <f>SUM(OZK1357)</f>
        <v>1000000</v>
      </c>
      <c r="OZL1359" s="84">
        <v>0</v>
      </c>
      <c r="OZM1359" s="84">
        <v>0</v>
      </c>
      <c r="OZO1359" s="84">
        <f>OZL1359-OZM1359</f>
        <v>0</v>
      </c>
      <c r="OZP1359" s="84">
        <f t="shared" ref="OZP1359:PAF1362" si="599">OZL1359+OZH1359</f>
        <v>1000000</v>
      </c>
      <c r="OZV1359" s="84" t="s">
        <v>235</v>
      </c>
      <c r="OZW1359" s="84" t="s">
        <v>236</v>
      </c>
      <c r="OZX1359" s="84">
        <f>SUM(OZX1357)</f>
        <v>1000000</v>
      </c>
      <c r="OZY1359" s="84">
        <f>SUM(OZY1357)</f>
        <v>0</v>
      </c>
      <c r="OZZ1359" s="84">
        <f>OZY1359/OZX1359</f>
        <v>0</v>
      </c>
      <c r="PAA1359" s="84">
        <f>SUM(PAA1357)</f>
        <v>1000000</v>
      </c>
      <c r="PAB1359" s="84">
        <v>0</v>
      </c>
      <c r="PAC1359" s="84">
        <v>0</v>
      </c>
      <c r="PAE1359" s="84">
        <f>PAB1359-PAC1359</f>
        <v>0</v>
      </c>
      <c r="PAF1359" s="84">
        <f t="shared" si="599"/>
        <v>1000000</v>
      </c>
      <c r="PAL1359" s="84" t="s">
        <v>235</v>
      </c>
      <c r="PAM1359" s="84" t="s">
        <v>236</v>
      </c>
      <c r="PAN1359" s="84">
        <f>SUM(PAN1357)</f>
        <v>1000000</v>
      </c>
      <c r="PAO1359" s="84">
        <f>SUM(PAO1357)</f>
        <v>0</v>
      </c>
      <c r="PAP1359" s="84">
        <f>PAO1359/PAN1359</f>
        <v>0</v>
      </c>
      <c r="PAQ1359" s="84">
        <f>SUM(PAQ1357)</f>
        <v>1000000</v>
      </c>
      <c r="PAR1359" s="84">
        <v>0</v>
      </c>
      <c r="PAS1359" s="84">
        <v>0</v>
      </c>
      <c r="PAU1359" s="84">
        <f>PAR1359-PAS1359</f>
        <v>0</v>
      </c>
      <c r="PAV1359" s="84">
        <f t="shared" ref="PAV1359:PBL1362" si="600">PAR1359+PAN1359</f>
        <v>1000000</v>
      </c>
      <c r="PBB1359" s="84" t="s">
        <v>235</v>
      </c>
      <c r="PBC1359" s="84" t="s">
        <v>236</v>
      </c>
      <c r="PBD1359" s="84">
        <f>SUM(PBD1357)</f>
        <v>1000000</v>
      </c>
      <c r="PBE1359" s="84">
        <f>SUM(PBE1357)</f>
        <v>0</v>
      </c>
      <c r="PBF1359" s="84">
        <f>PBE1359/PBD1359</f>
        <v>0</v>
      </c>
      <c r="PBG1359" s="84">
        <f>SUM(PBG1357)</f>
        <v>1000000</v>
      </c>
      <c r="PBH1359" s="84">
        <v>0</v>
      </c>
      <c r="PBI1359" s="84">
        <v>0</v>
      </c>
      <c r="PBK1359" s="84">
        <f>PBH1359-PBI1359</f>
        <v>0</v>
      </c>
      <c r="PBL1359" s="84">
        <f t="shared" si="600"/>
        <v>1000000</v>
      </c>
      <c r="PBR1359" s="84" t="s">
        <v>235</v>
      </c>
      <c r="PBS1359" s="84" t="s">
        <v>236</v>
      </c>
      <c r="PBT1359" s="84">
        <f>SUM(PBT1357)</f>
        <v>1000000</v>
      </c>
      <c r="PBU1359" s="84">
        <f>SUM(PBU1357)</f>
        <v>0</v>
      </c>
      <c r="PBV1359" s="84">
        <f>PBU1359/PBT1359</f>
        <v>0</v>
      </c>
      <c r="PBW1359" s="84">
        <f>SUM(PBW1357)</f>
        <v>1000000</v>
      </c>
      <c r="PBX1359" s="84">
        <v>0</v>
      </c>
      <c r="PBY1359" s="84">
        <v>0</v>
      </c>
      <c r="PCA1359" s="84">
        <f>PBX1359-PBY1359</f>
        <v>0</v>
      </c>
      <c r="PCB1359" s="84">
        <f t="shared" ref="PCB1359:PCR1362" si="601">PBX1359+PBT1359</f>
        <v>1000000</v>
      </c>
      <c r="PCH1359" s="84" t="s">
        <v>235</v>
      </c>
      <c r="PCI1359" s="84" t="s">
        <v>236</v>
      </c>
      <c r="PCJ1359" s="84">
        <f>SUM(PCJ1357)</f>
        <v>1000000</v>
      </c>
      <c r="PCK1359" s="84">
        <f>SUM(PCK1357)</f>
        <v>0</v>
      </c>
      <c r="PCL1359" s="84">
        <f>PCK1359/PCJ1359</f>
        <v>0</v>
      </c>
      <c r="PCM1359" s="84">
        <f>SUM(PCM1357)</f>
        <v>1000000</v>
      </c>
      <c r="PCN1359" s="84">
        <v>0</v>
      </c>
      <c r="PCO1359" s="84">
        <v>0</v>
      </c>
      <c r="PCQ1359" s="84">
        <f>PCN1359-PCO1359</f>
        <v>0</v>
      </c>
      <c r="PCR1359" s="84">
        <f t="shared" si="601"/>
        <v>1000000</v>
      </c>
      <c r="PCX1359" s="84" t="s">
        <v>235</v>
      </c>
      <c r="PCY1359" s="84" t="s">
        <v>236</v>
      </c>
      <c r="PCZ1359" s="84">
        <f>SUM(PCZ1357)</f>
        <v>1000000</v>
      </c>
      <c r="PDA1359" s="84">
        <f>SUM(PDA1357)</f>
        <v>0</v>
      </c>
      <c r="PDB1359" s="84">
        <f>PDA1359/PCZ1359</f>
        <v>0</v>
      </c>
      <c r="PDC1359" s="84">
        <f>SUM(PDC1357)</f>
        <v>1000000</v>
      </c>
      <c r="PDD1359" s="84">
        <v>0</v>
      </c>
      <c r="PDE1359" s="84">
        <v>0</v>
      </c>
      <c r="PDG1359" s="84">
        <f>PDD1359-PDE1359</f>
        <v>0</v>
      </c>
      <c r="PDH1359" s="84">
        <f t="shared" ref="PDH1359:PDX1362" si="602">PDD1359+PCZ1359</f>
        <v>1000000</v>
      </c>
      <c r="PDN1359" s="84" t="s">
        <v>235</v>
      </c>
      <c r="PDO1359" s="84" t="s">
        <v>236</v>
      </c>
      <c r="PDP1359" s="84">
        <f>SUM(PDP1357)</f>
        <v>1000000</v>
      </c>
      <c r="PDQ1359" s="84">
        <f>SUM(PDQ1357)</f>
        <v>0</v>
      </c>
      <c r="PDR1359" s="84">
        <f>PDQ1359/PDP1359</f>
        <v>0</v>
      </c>
      <c r="PDS1359" s="84">
        <f>SUM(PDS1357)</f>
        <v>1000000</v>
      </c>
      <c r="PDT1359" s="84">
        <v>0</v>
      </c>
      <c r="PDU1359" s="84">
        <v>0</v>
      </c>
      <c r="PDW1359" s="84">
        <f>PDT1359-PDU1359</f>
        <v>0</v>
      </c>
      <c r="PDX1359" s="84">
        <f t="shared" si="602"/>
        <v>1000000</v>
      </c>
      <c r="PED1359" s="84" t="s">
        <v>235</v>
      </c>
      <c r="PEE1359" s="84" t="s">
        <v>236</v>
      </c>
      <c r="PEF1359" s="84">
        <f>SUM(PEF1357)</f>
        <v>1000000</v>
      </c>
      <c r="PEG1359" s="84">
        <f>SUM(PEG1357)</f>
        <v>0</v>
      </c>
      <c r="PEH1359" s="84">
        <f>PEG1359/PEF1359</f>
        <v>0</v>
      </c>
      <c r="PEI1359" s="84">
        <f>SUM(PEI1357)</f>
        <v>1000000</v>
      </c>
      <c r="PEJ1359" s="84">
        <v>0</v>
      </c>
      <c r="PEK1359" s="84">
        <v>0</v>
      </c>
      <c r="PEM1359" s="84">
        <f>PEJ1359-PEK1359</f>
        <v>0</v>
      </c>
      <c r="PEN1359" s="84">
        <f t="shared" ref="PEN1359:PFD1362" si="603">PEJ1359+PEF1359</f>
        <v>1000000</v>
      </c>
      <c r="PET1359" s="84" t="s">
        <v>235</v>
      </c>
      <c r="PEU1359" s="84" t="s">
        <v>236</v>
      </c>
      <c r="PEV1359" s="84">
        <f>SUM(PEV1357)</f>
        <v>1000000</v>
      </c>
      <c r="PEW1359" s="84">
        <f>SUM(PEW1357)</f>
        <v>0</v>
      </c>
      <c r="PEX1359" s="84">
        <f>PEW1359/PEV1359</f>
        <v>0</v>
      </c>
      <c r="PEY1359" s="84">
        <f>SUM(PEY1357)</f>
        <v>1000000</v>
      </c>
      <c r="PEZ1359" s="84">
        <v>0</v>
      </c>
      <c r="PFA1359" s="84">
        <v>0</v>
      </c>
      <c r="PFC1359" s="84">
        <f>PEZ1359-PFA1359</f>
        <v>0</v>
      </c>
      <c r="PFD1359" s="84">
        <f t="shared" si="603"/>
        <v>1000000</v>
      </c>
      <c r="PFJ1359" s="84" t="s">
        <v>235</v>
      </c>
      <c r="PFK1359" s="84" t="s">
        <v>236</v>
      </c>
      <c r="PFL1359" s="84">
        <f>SUM(PFL1357)</f>
        <v>1000000</v>
      </c>
      <c r="PFM1359" s="84">
        <f>SUM(PFM1357)</f>
        <v>0</v>
      </c>
      <c r="PFN1359" s="84">
        <f>PFM1359/PFL1359</f>
        <v>0</v>
      </c>
      <c r="PFO1359" s="84">
        <f>SUM(PFO1357)</f>
        <v>1000000</v>
      </c>
      <c r="PFP1359" s="84">
        <v>0</v>
      </c>
      <c r="PFQ1359" s="84">
        <v>0</v>
      </c>
      <c r="PFS1359" s="84">
        <f>PFP1359-PFQ1359</f>
        <v>0</v>
      </c>
      <c r="PFT1359" s="84">
        <f t="shared" ref="PFT1359:PGJ1362" si="604">PFP1359+PFL1359</f>
        <v>1000000</v>
      </c>
      <c r="PFZ1359" s="84" t="s">
        <v>235</v>
      </c>
      <c r="PGA1359" s="84" t="s">
        <v>236</v>
      </c>
      <c r="PGB1359" s="84">
        <f>SUM(PGB1357)</f>
        <v>1000000</v>
      </c>
      <c r="PGC1359" s="84">
        <f>SUM(PGC1357)</f>
        <v>0</v>
      </c>
      <c r="PGD1359" s="84">
        <f>PGC1359/PGB1359</f>
        <v>0</v>
      </c>
      <c r="PGE1359" s="84">
        <f>SUM(PGE1357)</f>
        <v>1000000</v>
      </c>
      <c r="PGF1359" s="84">
        <v>0</v>
      </c>
      <c r="PGG1359" s="84">
        <v>0</v>
      </c>
      <c r="PGI1359" s="84">
        <f>PGF1359-PGG1359</f>
        <v>0</v>
      </c>
      <c r="PGJ1359" s="84">
        <f t="shared" si="604"/>
        <v>1000000</v>
      </c>
      <c r="PGP1359" s="84" t="s">
        <v>235</v>
      </c>
      <c r="PGQ1359" s="84" t="s">
        <v>236</v>
      </c>
      <c r="PGR1359" s="84">
        <f>SUM(PGR1357)</f>
        <v>1000000</v>
      </c>
      <c r="PGS1359" s="84">
        <f>SUM(PGS1357)</f>
        <v>0</v>
      </c>
      <c r="PGT1359" s="84">
        <f>PGS1359/PGR1359</f>
        <v>0</v>
      </c>
      <c r="PGU1359" s="84">
        <f>SUM(PGU1357)</f>
        <v>1000000</v>
      </c>
      <c r="PGV1359" s="84">
        <v>0</v>
      </c>
      <c r="PGW1359" s="84">
        <v>0</v>
      </c>
      <c r="PGY1359" s="84">
        <f>PGV1359-PGW1359</f>
        <v>0</v>
      </c>
      <c r="PGZ1359" s="84">
        <f t="shared" ref="PGZ1359:PHP1362" si="605">PGV1359+PGR1359</f>
        <v>1000000</v>
      </c>
      <c r="PHF1359" s="84" t="s">
        <v>235</v>
      </c>
      <c r="PHG1359" s="84" t="s">
        <v>236</v>
      </c>
      <c r="PHH1359" s="84">
        <f>SUM(PHH1357)</f>
        <v>1000000</v>
      </c>
      <c r="PHI1359" s="84">
        <f>SUM(PHI1357)</f>
        <v>0</v>
      </c>
      <c r="PHJ1359" s="84">
        <f>PHI1359/PHH1359</f>
        <v>0</v>
      </c>
      <c r="PHK1359" s="84">
        <f>SUM(PHK1357)</f>
        <v>1000000</v>
      </c>
      <c r="PHL1359" s="84">
        <v>0</v>
      </c>
      <c r="PHM1359" s="84">
        <v>0</v>
      </c>
      <c r="PHO1359" s="84">
        <f>PHL1359-PHM1359</f>
        <v>0</v>
      </c>
      <c r="PHP1359" s="84">
        <f t="shared" si="605"/>
        <v>1000000</v>
      </c>
      <c r="PHV1359" s="84" t="s">
        <v>235</v>
      </c>
      <c r="PHW1359" s="84" t="s">
        <v>236</v>
      </c>
      <c r="PHX1359" s="84">
        <f>SUM(PHX1357)</f>
        <v>1000000</v>
      </c>
      <c r="PHY1359" s="84">
        <f>SUM(PHY1357)</f>
        <v>0</v>
      </c>
      <c r="PHZ1359" s="84">
        <f>PHY1359/PHX1359</f>
        <v>0</v>
      </c>
      <c r="PIA1359" s="84">
        <f>SUM(PIA1357)</f>
        <v>1000000</v>
      </c>
      <c r="PIB1359" s="84">
        <v>0</v>
      </c>
      <c r="PIC1359" s="84">
        <v>0</v>
      </c>
      <c r="PIE1359" s="84">
        <f>PIB1359-PIC1359</f>
        <v>0</v>
      </c>
      <c r="PIF1359" s="84">
        <f t="shared" ref="PIF1359:PIV1362" si="606">PIB1359+PHX1359</f>
        <v>1000000</v>
      </c>
      <c r="PIL1359" s="84" t="s">
        <v>235</v>
      </c>
      <c r="PIM1359" s="84" t="s">
        <v>236</v>
      </c>
      <c r="PIN1359" s="84">
        <f>SUM(PIN1357)</f>
        <v>1000000</v>
      </c>
      <c r="PIO1359" s="84">
        <f>SUM(PIO1357)</f>
        <v>0</v>
      </c>
      <c r="PIP1359" s="84">
        <f>PIO1359/PIN1359</f>
        <v>0</v>
      </c>
      <c r="PIQ1359" s="84">
        <f>SUM(PIQ1357)</f>
        <v>1000000</v>
      </c>
      <c r="PIR1359" s="84">
        <v>0</v>
      </c>
      <c r="PIS1359" s="84">
        <v>0</v>
      </c>
      <c r="PIU1359" s="84">
        <f>PIR1359-PIS1359</f>
        <v>0</v>
      </c>
      <c r="PIV1359" s="84">
        <f t="shared" si="606"/>
        <v>1000000</v>
      </c>
      <c r="PJB1359" s="84" t="s">
        <v>235</v>
      </c>
      <c r="PJC1359" s="84" t="s">
        <v>236</v>
      </c>
      <c r="PJD1359" s="84">
        <f>SUM(PJD1357)</f>
        <v>1000000</v>
      </c>
      <c r="PJE1359" s="84">
        <f>SUM(PJE1357)</f>
        <v>0</v>
      </c>
      <c r="PJF1359" s="84">
        <f>PJE1359/PJD1359</f>
        <v>0</v>
      </c>
      <c r="PJG1359" s="84">
        <f>SUM(PJG1357)</f>
        <v>1000000</v>
      </c>
      <c r="PJH1359" s="84">
        <v>0</v>
      </c>
      <c r="PJI1359" s="84">
        <v>0</v>
      </c>
      <c r="PJK1359" s="84">
        <f>PJH1359-PJI1359</f>
        <v>0</v>
      </c>
      <c r="PJL1359" s="84">
        <f t="shared" ref="PJL1359:PKB1362" si="607">PJH1359+PJD1359</f>
        <v>1000000</v>
      </c>
      <c r="PJR1359" s="84" t="s">
        <v>235</v>
      </c>
      <c r="PJS1359" s="84" t="s">
        <v>236</v>
      </c>
      <c r="PJT1359" s="84">
        <f>SUM(PJT1357)</f>
        <v>1000000</v>
      </c>
      <c r="PJU1359" s="84">
        <f>SUM(PJU1357)</f>
        <v>0</v>
      </c>
      <c r="PJV1359" s="84">
        <f>PJU1359/PJT1359</f>
        <v>0</v>
      </c>
      <c r="PJW1359" s="84">
        <f>SUM(PJW1357)</f>
        <v>1000000</v>
      </c>
      <c r="PJX1359" s="84">
        <v>0</v>
      </c>
      <c r="PJY1359" s="84">
        <v>0</v>
      </c>
      <c r="PKA1359" s="84">
        <f>PJX1359-PJY1359</f>
        <v>0</v>
      </c>
      <c r="PKB1359" s="84">
        <f t="shared" si="607"/>
        <v>1000000</v>
      </c>
      <c r="PKH1359" s="84" t="s">
        <v>235</v>
      </c>
      <c r="PKI1359" s="84" t="s">
        <v>236</v>
      </c>
      <c r="PKJ1359" s="84">
        <f>SUM(PKJ1357)</f>
        <v>1000000</v>
      </c>
      <c r="PKK1359" s="84">
        <f>SUM(PKK1357)</f>
        <v>0</v>
      </c>
      <c r="PKL1359" s="84">
        <f>PKK1359/PKJ1359</f>
        <v>0</v>
      </c>
      <c r="PKM1359" s="84">
        <f>SUM(PKM1357)</f>
        <v>1000000</v>
      </c>
      <c r="PKN1359" s="84">
        <v>0</v>
      </c>
      <c r="PKO1359" s="84">
        <v>0</v>
      </c>
      <c r="PKQ1359" s="84">
        <f>PKN1359-PKO1359</f>
        <v>0</v>
      </c>
      <c r="PKR1359" s="84">
        <f t="shared" ref="PKR1359:PLH1362" si="608">PKN1359+PKJ1359</f>
        <v>1000000</v>
      </c>
      <c r="PKX1359" s="84" t="s">
        <v>235</v>
      </c>
      <c r="PKY1359" s="84" t="s">
        <v>236</v>
      </c>
      <c r="PKZ1359" s="84">
        <f>SUM(PKZ1357)</f>
        <v>1000000</v>
      </c>
      <c r="PLA1359" s="84">
        <f>SUM(PLA1357)</f>
        <v>0</v>
      </c>
      <c r="PLB1359" s="84">
        <f>PLA1359/PKZ1359</f>
        <v>0</v>
      </c>
      <c r="PLC1359" s="84">
        <f>SUM(PLC1357)</f>
        <v>1000000</v>
      </c>
      <c r="PLD1359" s="84">
        <v>0</v>
      </c>
      <c r="PLE1359" s="84">
        <v>0</v>
      </c>
      <c r="PLG1359" s="84">
        <f>PLD1359-PLE1359</f>
        <v>0</v>
      </c>
      <c r="PLH1359" s="84">
        <f t="shared" si="608"/>
        <v>1000000</v>
      </c>
      <c r="PLN1359" s="84" t="s">
        <v>235</v>
      </c>
      <c r="PLO1359" s="84" t="s">
        <v>236</v>
      </c>
      <c r="PLP1359" s="84">
        <f>SUM(PLP1357)</f>
        <v>1000000</v>
      </c>
      <c r="PLQ1359" s="84">
        <f>SUM(PLQ1357)</f>
        <v>0</v>
      </c>
      <c r="PLR1359" s="84">
        <f>PLQ1359/PLP1359</f>
        <v>0</v>
      </c>
      <c r="PLS1359" s="84">
        <f>SUM(PLS1357)</f>
        <v>1000000</v>
      </c>
      <c r="PLT1359" s="84">
        <v>0</v>
      </c>
      <c r="PLU1359" s="84">
        <v>0</v>
      </c>
      <c r="PLW1359" s="84">
        <f>PLT1359-PLU1359</f>
        <v>0</v>
      </c>
      <c r="PLX1359" s="84">
        <f t="shared" ref="PLX1359:PMN1362" si="609">PLT1359+PLP1359</f>
        <v>1000000</v>
      </c>
      <c r="PMD1359" s="84" t="s">
        <v>235</v>
      </c>
      <c r="PME1359" s="84" t="s">
        <v>236</v>
      </c>
      <c r="PMF1359" s="84">
        <f>SUM(PMF1357)</f>
        <v>1000000</v>
      </c>
      <c r="PMG1359" s="84">
        <f>SUM(PMG1357)</f>
        <v>0</v>
      </c>
      <c r="PMH1359" s="84">
        <f>PMG1359/PMF1359</f>
        <v>0</v>
      </c>
      <c r="PMI1359" s="84">
        <f>SUM(PMI1357)</f>
        <v>1000000</v>
      </c>
      <c r="PMJ1359" s="84">
        <v>0</v>
      </c>
      <c r="PMK1359" s="84">
        <v>0</v>
      </c>
      <c r="PMM1359" s="84">
        <f>PMJ1359-PMK1359</f>
        <v>0</v>
      </c>
      <c r="PMN1359" s="84">
        <f t="shared" si="609"/>
        <v>1000000</v>
      </c>
      <c r="PMT1359" s="84" t="s">
        <v>235</v>
      </c>
      <c r="PMU1359" s="84" t="s">
        <v>236</v>
      </c>
      <c r="PMV1359" s="84">
        <f>SUM(PMV1357)</f>
        <v>1000000</v>
      </c>
      <c r="PMW1359" s="84">
        <f>SUM(PMW1357)</f>
        <v>0</v>
      </c>
      <c r="PMX1359" s="84">
        <f>PMW1359/PMV1359</f>
        <v>0</v>
      </c>
      <c r="PMY1359" s="84">
        <f>SUM(PMY1357)</f>
        <v>1000000</v>
      </c>
      <c r="PMZ1359" s="84">
        <v>0</v>
      </c>
      <c r="PNA1359" s="84">
        <v>0</v>
      </c>
      <c r="PNC1359" s="84">
        <f>PMZ1359-PNA1359</f>
        <v>0</v>
      </c>
      <c r="PND1359" s="84">
        <f t="shared" ref="PND1359:PNT1362" si="610">PMZ1359+PMV1359</f>
        <v>1000000</v>
      </c>
      <c r="PNJ1359" s="84" t="s">
        <v>235</v>
      </c>
      <c r="PNK1359" s="84" t="s">
        <v>236</v>
      </c>
      <c r="PNL1359" s="84">
        <f>SUM(PNL1357)</f>
        <v>1000000</v>
      </c>
      <c r="PNM1359" s="84">
        <f>SUM(PNM1357)</f>
        <v>0</v>
      </c>
      <c r="PNN1359" s="84">
        <f>PNM1359/PNL1359</f>
        <v>0</v>
      </c>
      <c r="PNO1359" s="84">
        <f>SUM(PNO1357)</f>
        <v>1000000</v>
      </c>
      <c r="PNP1359" s="84">
        <v>0</v>
      </c>
      <c r="PNQ1359" s="84">
        <v>0</v>
      </c>
      <c r="PNS1359" s="84">
        <f>PNP1359-PNQ1359</f>
        <v>0</v>
      </c>
      <c r="PNT1359" s="84">
        <f t="shared" si="610"/>
        <v>1000000</v>
      </c>
      <c r="PNZ1359" s="84" t="s">
        <v>235</v>
      </c>
      <c r="POA1359" s="84" t="s">
        <v>236</v>
      </c>
      <c r="POB1359" s="84">
        <f>SUM(POB1357)</f>
        <v>1000000</v>
      </c>
      <c r="POC1359" s="84">
        <f>SUM(POC1357)</f>
        <v>0</v>
      </c>
      <c r="POD1359" s="84">
        <f>POC1359/POB1359</f>
        <v>0</v>
      </c>
      <c r="POE1359" s="84">
        <f>SUM(POE1357)</f>
        <v>1000000</v>
      </c>
      <c r="POF1359" s="84">
        <v>0</v>
      </c>
      <c r="POG1359" s="84">
        <v>0</v>
      </c>
      <c r="POI1359" s="84">
        <f>POF1359-POG1359</f>
        <v>0</v>
      </c>
      <c r="POJ1359" s="84">
        <f t="shared" ref="POJ1359:POZ1362" si="611">POF1359+POB1359</f>
        <v>1000000</v>
      </c>
      <c r="POP1359" s="84" t="s">
        <v>235</v>
      </c>
      <c r="POQ1359" s="84" t="s">
        <v>236</v>
      </c>
      <c r="POR1359" s="84">
        <f>SUM(POR1357)</f>
        <v>1000000</v>
      </c>
      <c r="POS1359" s="84">
        <f>SUM(POS1357)</f>
        <v>0</v>
      </c>
      <c r="POT1359" s="84">
        <f>POS1359/POR1359</f>
        <v>0</v>
      </c>
      <c r="POU1359" s="84">
        <f>SUM(POU1357)</f>
        <v>1000000</v>
      </c>
      <c r="POV1359" s="84">
        <v>0</v>
      </c>
      <c r="POW1359" s="84">
        <v>0</v>
      </c>
      <c r="POY1359" s="84">
        <f>POV1359-POW1359</f>
        <v>0</v>
      </c>
      <c r="POZ1359" s="84">
        <f t="shared" si="611"/>
        <v>1000000</v>
      </c>
      <c r="PPF1359" s="84" t="s">
        <v>235</v>
      </c>
      <c r="PPG1359" s="84" t="s">
        <v>236</v>
      </c>
      <c r="PPH1359" s="84">
        <f>SUM(PPH1357)</f>
        <v>1000000</v>
      </c>
      <c r="PPI1359" s="84">
        <f>SUM(PPI1357)</f>
        <v>0</v>
      </c>
      <c r="PPJ1359" s="84">
        <f>PPI1359/PPH1359</f>
        <v>0</v>
      </c>
      <c r="PPK1359" s="84">
        <f>SUM(PPK1357)</f>
        <v>1000000</v>
      </c>
      <c r="PPL1359" s="84">
        <v>0</v>
      </c>
      <c r="PPM1359" s="84">
        <v>0</v>
      </c>
      <c r="PPO1359" s="84">
        <f>PPL1359-PPM1359</f>
        <v>0</v>
      </c>
      <c r="PPP1359" s="84">
        <f t="shared" ref="PPP1359:PQF1362" si="612">PPL1359+PPH1359</f>
        <v>1000000</v>
      </c>
      <c r="PPV1359" s="84" t="s">
        <v>235</v>
      </c>
      <c r="PPW1359" s="84" t="s">
        <v>236</v>
      </c>
      <c r="PPX1359" s="84">
        <f>SUM(PPX1357)</f>
        <v>1000000</v>
      </c>
      <c r="PPY1359" s="84">
        <f>SUM(PPY1357)</f>
        <v>0</v>
      </c>
      <c r="PPZ1359" s="84">
        <f>PPY1359/PPX1359</f>
        <v>0</v>
      </c>
      <c r="PQA1359" s="84">
        <f>SUM(PQA1357)</f>
        <v>1000000</v>
      </c>
      <c r="PQB1359" s="84">
        <v>0</v>
      </c>
      <c r="PQC1359" s="84">
        <v>0</v>
      </c>
      <c r="PQE1359" s="84">
        <f>PQB1359-PQC1359</f>
        <v>0</v>
      </c>
      <c r="PQF1359" s="84">
        <f t="shared" si="612"/>
        <v>1000000</v>
      </c>
      <c r="PQL1359" s="84" t="s">
        <v>235</v>
      </c>
      <c r="PQM1359" s="84" t="s">
        <v>236</v>
      </c>
      <c r="PQN1359" s="84">
        <f>SUM(PQN1357)</f>
        <v>1000000</v>
      </c>
      <c r="PQO1359" s="84">
        <f>SUM(PQO1357)</f>
        <v>0</v>
      </c>
      <c r="PQP1359" s="84">
        <f>PQO1359/PQN1359</f>
        <v>0</v>
      </c>
      <c r="PQQ1359" s="84">
        <f>SUM(PQQ1357)</f>
        <v>1000000</v>
      </c>
      <c r="PQR1359" s="84">
        <v>0</v>
      </c>
      <c r="PQS1359" s="84">
        <v>0</v>
      </c>
      <c r="PQU1359" s="84">
        <f>PQR1359-PQS1359</f>
        <v>0</v>
      </c>
      <c r="PQV1359" s="84">
        <f t="shared" ref="PQV1359:PRL1362" si="613">PQR1359+PQN1359</f>
        <v>1000000</v>
      </c>
      <c r="PRB1359" s="84" t="s">
        <v>235</v>
      </c>
      <c r="PRC1359" s="84" t="s">
        <v>236</v>
      </c>
      <c r="PRD1359" s="84">
        <f>SUM(PRD1357)</f>
        <v>1000000</v>
      </c>
      <c r="PRE1359" s="84">
        <f>SUM(PRE1357)</f>
        <v>0</v>
      </c>
      <c r="PRF1359" s="84">
        <f>PRE1359/PRD1359</f>
        <v>0</v>
      </c>
      <c r="PRG1359" s="84">
        <f>SUM(PRG1357)</f>
        <v>1000000</v>
      </c>
      <c r="PRH1359" s="84">
        <v>0</v>
      </c>
      <c r="PRI1359" s="84">
        <v>0</v>
      </c>
      <c r="PRK1359" s="84">
        <f>PRH1359-PRI1359</f>
        <v>0</v>
      </c>
      <c r="PRL1359" s="84">
        <f t="shared" si="613"/>
        <v>1000000</v>
      </c>
      <c r="PRR1359" s="84" t="s">
        <v>235</v>
      </c>
      <c r="PRS1359" s="84" t="s">
        <v>236</v>
      </c>
      <c r="PRT1359" s="84">
        <f>SUM(PRT1357)</f>
        <v>1000000</v>
      </c>
      <c r="PRU1359" s="84">
        <f>SUM(PRU1357)</f>
        <v>0</v>
      </c>
      <c r="PRV1359" s="84">
        <f>PRU1359/PRT1359</f>
        <v>0</v>
      </c>
      <c r="PRW1359" s="84">
        <f>SUM(PRW1357)</f>
        <v>1000000</v>
      </c>
      <c r="PRX1359" s="84">
        <v>0</v>
      </c>
      <c r="PRY1359" s="84">
        <v>0</v>
      </c>
      <c r="PSA1359" s="84">
        <f>PRX1359-PRY1359</f>
        <v>0</v>
      </c>
      <c r="PSB1359" s="84">
        <f t="shared" ref="PSB1359:PSR1362" si="614">PRX1359+PRT1359</f>
        <v>1000000</v>
      </c>
      <c r="PSH1359" s="84" t="s">
        <v>235</v>
      </c>
      <c r="PSI1359" s="84" t="s">
        <v>236</v>
      </c>
      <c r="PSJ1359" s="84">
        <f>SUM(PSJ1357)</f>
        <v>1000000</v>
      </c>
      <c r="PSK1359" s="84">
        <f>SUM(PSK1357)</f>
        <v>0</v>
      </c>
      <c r="PSL1359" s="84">
        <f>PSK1359/PSJ1359</f>
        <v>0</v>
      </c>
      <c r="PSM1359" s="84">
        <f>SUM(PSM1357)</f>
        <v>1000000</v>
      </c>
      <c r="PSN1359" s="84">
        <v>0</v>
      </c>
      <c r="PSO1359" s="84">
        <v>0</v>
      </c>
      <c r="PSQ1359" s="84">
        <f>PSN1359-PSO1359</f>
        <v>0</v>
      </c>
      <c r="PSR1359" s="84">
        <f t="shared" si="614"/>
        <v>1000000</v>
      </c>
      <c r="PSX1359" s="84" t="s">
        <v>235</v>
      </c>
      <c r="PSY1359" s="84" t="s">
        <v>236</v>
      </c>
      <c r="PSZ1359" s="84">
        <f>SUM(PSZ1357)</f>
        <v>1000000</v>
      </c>
      <c r="PTA1359" s="84">
        <f>SUM(PTA1357)</f>
        <v>0</v>
      </c>
      <c r="PTB1359" s="84">
        <f>PTA1359/PSZ1359</f>
        <v>0</v>
      </c>
      <c r="PTC1359" s="84">
        <f>SUM(PTC1357)</f>
        <v>1000000</v>
      </c>
      <c r="PTD1359" s="84">
        <v>0</v>
      </c>
      <c r="PTE1359" s="84">
        <v>0</v>
      </c>
      <c r="PTG1359" s="84">
        <f>PTD1359-PTE1359</f>
        <v>0</v>
      </c>
      <c r="PTH1359" s="84">
        <f t="shared" ref="PTH1359:PTX1362" si="615">PTD1359+PSZ1359</f>
        <v>1000000</v>
      </c>
      <c r="PTN1359" s="84" t="s">
        <v>235</v>
      </c>
      <c r="PTO1359" s="84" t="s">
        <v>236</v>
      </c>
      <c r="PTP1359" s="84">
        <f>SUM(PTP1357)</f>
        <v>1000000</v>
      </c>
      <c r="PTQ1359" s="84">
        <f>SUM(PTQ1357)</f>
        <v>0</v>
      </c>
      <c r="PTR1359" s="84">
        <f>PTQ1359/PTP1359</f>
        <v>0</v>
      </c>
      <c r="PTS1359" s="84">
        <f>SUM(PTS1357)</f>
        <v>1000000</v>
      </c>
      <c r="PTT1359" s="84">
        <v>0</v>
      </c>
      <c r="PTU1359" s="84">
        <v>0</v>
      </c>
      <c r="PTW1359" s="84">
        <f>PTT1359-PTU1359</f>
        <v>0</v>
      </c>
      <c r="PTX1359" s="84">
        <f t="shared" si="615"/>
        <v>1000000</v>
      </c>
      <c r="PUD1359" s="84" t="s">
        <v>235</v>
      </c>
      <c r="PUE1359" s="84" t="s">
        <v>236</v>
      </c>
      <c r="PUF1359" s="84">
        <f>SUM(PUF1357)</f>
        <v>1000000</v>
      </c>
      <c r="PUG1359" s="84">
        <f>SUM(PUG1357)</f>
        <v>0</v>
      </c>
      <c r="PUH1359" s="84">
        <f>PUG1359/PUF1359</f>
        <v>0</v>
      </c>
      <c r="PUI1359" s="84">
        <f>SUM(PUI1357)</f>
        <v>1000000</v>
      </c>
      <c r="PUJ1359" s="84">
        <v>0</v>
      </c>
      <c r="PUK1359" s="84">
        <v>0</v>
      </c>
      <c r="PUM1359" s="84">
        <f>PUJ1359-PUK1359</f>
        <v>0</v>
      </c>
      <c r="PUN1359" s="84">
        <f t="shared" ref="PUN1359:PVD1362" si="616">PUJ1359+PUF1359</f>
        <v>1000000</v>
      </c>
      <c r="PUT1359" s="84" t="s">
        <v>235</v>
      </c>
      <c r="PUU1359" s="84" t="s">
        <v>236</v>
      </c>
      <c r="PUV1359" s="84">
        <f>SUM(PUV1357)</f>
        <v>1000000</v>
      </c>
      <c r="PUW1359" s="84">
        <f>SUM(PUW1357)</f>
        <v>0</v>
      </c>
      <c r="PUX1359" s="84">
        <f>PUW1359/PUV1359</f>
        <v>0</v>
      </c>
      <c r="PUY1359" s="84">
        <f>SUM(PUY1357)</f>
        <v>1000000</v>
      </c>
      <c r="PUZ1359" s="84">
        <v>0</v>
      </c>
      <c r="PVA1359" s="84">
        <v>0</v>
      </c>
      <c r="PVC1359" s="84">
        <f>PUZ1359-PVA1359</f>
        <v>0</v>
      </c>
      <c r="PVD1359" s="84">
        <f t="shared" si="616"/>
        <v>1000000</v>
      </c>
      <c r="PVJ1359" s="84" t="s">
        <v>235</v>
      </c>
      <c r="PVK1359" s="84" t="s">
        <v>236</v>
      </c>
      <c r="PVL1359" s="84">
        <f>SUM(PVL1357)</f>
        <v>1000000</v>
      </c>
      <c r="PVM1359" s="84">
        <f>SUM(PVM1357)</f>
        <v>0</v>
      </c>
      <c r="PVN1359" s="84">
        <f>PVM1359/PVL1359</f>
        <v>0</v>
      </c>
      <c r="PVO1359" s="84">
        <f>SUM(PVO1357)</f>
        <v>1000000</v>
      </c>
      <c r="PVP1359" s="84">
        <v>0</v>
      </c>
      <c r="PVQ1359" s="84">
        <v>0</v>
      </c>
      <c r="PVS1359" s="84">
        <f>PVP1359-PVQ1359</f>
        <v>0</v>
      </c>
      <c r="PVT1359" s="84">
        <f t="shared" ref="PVT1359:PWJ1362" si="617">PVP1359+PVL1359</f>
        <v>1000000</v>
      </c>
      <c r="PVZ1359" s="84" t="s">
        <v>235</v>
      </c>
      <c r="PWA1359" s="84" t="s">
        <v>236</v>
      </c>
      <c r="PWB1359" s="84">
        <f>SUM(PWB1357)</f>
        <v>1000000</v>
      </c>
      <c r="PWC1359" s="84">
        <f>SUM(PWC1357)</f>
        <v>0</v>
      </c>
      <c r="PWD1359" s="84">
        <f>PWC1359/PWB1359</f>
        <v>0</v>
      </c>
      <c r="PWE1359" s="84">
        <f>SUM(PWE1357)</f>
        <v>1000000</v>
      </c>
      <c r="PWF1359" s="84">
        <v>0</v>
      </c>
      <c r="PWG1359" s="84">
        <v>0</v>
      </c>
      <c r="PWI1359" s="84">
        <f>PWF1359-PWG1359</f>
        <v>0</v>
      </c>
      <c r="PWJ1359" s="84">
        <f t="shared" si="617"/>
        <v>1000000</v>
      </c>
      <c r="PWP1359" s="84" t="s">
        <v>235</v>
      </c>
      <c r="PWQ1359" s="84" t="s">
        <v>236</v>
      </c>
      <c r="PWR1359" s="84">
        <f>SUM(PWR1357)</f>
        <v>1000000</v>
      </c>
      <c r="PWS1359" s="84">
        <f>SUM(PWS1357)</f>
        <v>0</v>
      </c>
      <c r="PWT1359" s="84">
        <f>PWS1359/PWR1359</f>
        <v>0</v>
      </c>
      <c r="PWU1359" s="84">
        <f>SUM(PWU1357)</f>
        <v>1000000</v>
      </c>
      <c r="PWV1359" s="84">
        <v>0</v>
      </c>
      <c r="PWW1359" s="84">
        <v>0</v>
      </c>
      <c r="PWY1359" s="84">
        <f>PWV1359-PWW1359</f>
        <v>0</v>
      </c>
      <c r="PWZ1359" s="84">
        <f t="shared" ref="PWZ1359:PXP1362" si="618">PWV1359+PWR1359</f>
        <v>1000000</v>
      </c>
      <c r="PXF1359" s="84" t="s">
        <v>235</v>
      </c>
      <c r="PXG1359" s="84" t="s">
        <v>236</v>
      </c>
      <c r="PXH1359" s="84">
        <f>SUM(PXH1357)</f>
        <v>1000000</v>
      </c>
      <c r="PXI1359" s="84">
        <f>SUM(PXI1357)</f>
        <v>0</v>
      </c>
      <c r="PXJ1359" s="84">
        <f>PXI1359/PXH1359</f>
        <v>0</v>
      </c>
      <c r="PXK1359" s="84">
        <f>SUM(PXK1357)</f>
        <v>1000000</v>
      </c>
      <c r="PXL1359" s="84">
        <v>0</v>
      </c>
      <c r="PXM1359" s="84">
        <v>0</v>
      </c>
      <c r="PXO1359" s="84">
        <f>PXL1359-PXM1359</f>
        <v>0</v>
      </c>
      <c r="PXP1359" s="84">
        <f t="shared" si="618"/>
        <v>1000000</v>
      </c>
      <c r="PXV1359" s="84" t="s">
        <v>235</v>
      </c>
      <c r="PXW1359" s="84" t="s">
        <v>236</v>
      </c>
      <c r="PXX1359" s="84">
        <f>SUM(PXX1357)</f>
        <v>1000000</v>
      </c>
      <c r="PXY1359" s="84">
        <f>SUM(PXY1357)</f>
        <v>0</v>
      </c>
      <c r="PXZ1359" s="84">
        <f>PXY1359/PXX1359</f>
        <v>0</v>
      </c>
      <c r="PYA1359" s="84">
        <f>SUM(PYA1357)</f>
        <v>1000000</v>
      </c>
      <c r="PYB1359" s="84">
        <v>0</v>
      </c>
      <c r="PYC1359" s="84">
        <v>0</v>
      </c>
      <c r="PYE1359" s="84">
        <f>PYB1359-PYC1359</f>
        <v>0</v>
      </c>
      <c r="PYF1359" s="84">
        <f t="shared" ref="PYF1359:PYV1362" si="619">PYB1359+PXX1359</f>
        <v>1000000</v>
      </c>
      <c r="PYL1359" s="84" t="s">
        <v>235</v>
      </c>
      <c r="PYM1359" s="84" t="s">
        <v>236</v>
      </c>
      <c r="PYN1359" s="84">
        <f>SUM(PYN1357)</f>
        <v>1000000</v>
      </c>
      <c r="PYO1359" s="84">
        <f>SUM(PYO1357)</f>
        <v>0</v>
      </c>
      <c r="PYP1359" s="84">
        <f>PYO1359/PYN1359</f>
        <v>0</v>
      </c>
      <c r="PYQ1359" s="84">
        <f>SUM(PYQ1357)</f>
        <v>1000000</v>
      </c>
      <c r="PYR1359" s="84">
        <v>0</v>
      </c>
      <c r="PYS1359" s="84">
        <v>0</v>
      </c>
      <c r="PYU1359" s="84">
        <f>PYR1359-PYS1359</f>
        <v>0</v>
      </c>
      <c r="PYV1359" s="84">
        <f t="shared" si="619"/>
        <v>1000000</v>
      </c>
      <c r="PZB1359" s="84" t="s">
        <v>235</v>
      </c>
      <c r="PZC1359" s="84" t="s">
        <v>236</v>
      </c>
      <c r="PZD1359" s="84">
        <f>SUM(PZD1357)</f>
        <v>1000000</v>
      </c>
      <c r="PZE1359" s="84">
        <f>SUM(PZE1357)</f>
        <v>0</v>
      </c>
      <c r="PZF1359" s="84">
        <f>PZE1359/PZD1359</f>
        <v>0</v>
      </c>
      <c r="PZG1359" s="84">
        <f>SUM(PZG1357)</f>
        <v>1000000</v>
      </c>
      <c r="PZH1359" s="84">
        <v>0</v>
      </c>
      <c r="PZI1359" s="84">
        <v>0</v>
      </c>
      <c r="PZK1359" s="84">
        <f>PZH1359-PZI1359</f>
        <v>0</v>
      </c>
      <c r="PZL1359" s="84">
        <f t="shared" ref="PZL1359:QAB1362" si="620">PZH1359+PZD1359</f>
        <v>1000000</v>
      </c>
      <c r="PZR1359" s="84" t="s">
        <v>235</v>
      </c>
      <c r="PZS1359" s="84" t="s">
        <v>236</v>
      </c>
      <c r="PZT1359" s="84">
        <f>SUM(PZT1357)</f>
        <v>1000000</v>
      </c>
      <c r="PZU1359" s="84">
        <f>SUM(PZU1357)</f>
        <v>0</v>
      </c>
      <c r="PZV1359" s="84">
        <f>PZU1359/PZT1359</f>
        <v>0</v>
      </c>
      <c r="PZW1359" s="84">
        <f>SUM(PZW1357)</f>
        <v>1000000</v>
      </c>
      <c r="PZX1359" s="84">
        <v>0</v>
      </c>
      <c r="PZY1359" s="84">
        <v>0</v>
      </c>
      <c r="QAA1359" s="84">
        <f>PZX1359-PZY1359</f>
        <v>0</v>
      </c>
      <c r="QAB1359" s="84">
        <f t="shared" si="620"/>
        <v>1000000</v>
      </c>
      <c r="QAH1359" s="84" t="s">
        <v>235</v>
      </c>
      <c r="QAI1359" s="84" t="s">
        <v>236</v>
      </c>
      <c r="QAJ1359" s="84">
        <f>SUM(QAJ1357)</f>
        <v>1000000</v>
      </c>
      <c r="QAK1359" s="84">
        <f>SUM(QAK1357)</f>
        <v>0</v>
      </c>
      <c r="QAL1359" s="84">
        <f>QAK1359/QAJ1359</f>
        <v>0</v>
      </c>
      <c r="QAM1359" s="84">
        <f>SUM(QAM1357)</f>
        <v>1000000</v>
      </c>
      <c r="QAN1359" s="84">
        <v>0</v>
      </c>
      <c r="QAO1359" s="84">
        <v>0</v>
      </c>
      <c r="QAQ1359" s="84">
        <f>QAN1359-QAO1359</f>
        <v>0</v>
      </c>
      <c r="QAR1359" s="84">
        <f t="shared" ref="QAR1359:QBH1362" si="621">QAN1359+QAJ1359</f>
        <v>1000000</v>
      </c>
      <c r="QAX1359" s="84" t="s">
        <v>235</v>
      </c>
      <c r="QAY1359" s="84" t="s">
        <v>236</v>
      </c>
      <c r="QAZ1359" s="84">
        <f>SUM(QAZ1357)</f>
        <v>1000000</v>
      </c>
      <c r="QBA1359" s="84">
        <f>SUM(QBA1357)</f>
        <v>0</v>
      </c>
      <c r="QBB1359" s="84">
        <f>QBA1359/QAZ1359</f>
        <v>0</v>
      </c>
      <c r="QBC1359" s="84">
        <f>SUM(QBC1357)</f>
        <v>1000000</v>
      </c>
      <c r="QBD1359" s="84">
        <v>0</v>
      </c>
      <c r="QBE1359" s="84">
        <v>0</v>
      </c>
      <c r="QBG1359" s="84">
        <f>QBD1359-QBE1359</f>
        <v>0</v>
      </c>
      <c r="QBH1359" s="84">
        <f t="shared" si="621"/>
        <v>1000000</v>
      </c>
      <c r="QBN1359" s="84" t="s">
        <v>235</v>
      </c>
      <c r="QBO1359" s="84" t="s">
        <v>236</v>
      </c>
      <c r="QBP1359" s="84">
        <f>SUM(QBP1357)</f>
        <v>1000000</v>
      </c>
      <c r="QBQ1359" s="84">
        <f>SUM(QBQ1357)</f>
        <v>0</v>
      </c>
      <c r="QBR1359" s="84">
        <f>QBQ1359/QBP1359</f>
        <v>0</v>
      </c>
      <c r="QBS1359" s="84">
        <f>SUM(QBS1357)</f>
        <v>1000000</v>
      </c>
      <c r="QBT1359" s="84">
        <v>0</v>
      </c>
      <c r="QBU1359" s="84">
        <v>0</v>
      </c>
      <c r="QBW1359" s="84">
        <f>QBT1359-QBU1359</f>
        <v>0</v>
      </c>
      <c r="QBX1359" s="84">
        <f t="shared" ref="QBX1359:QCN1362" si="622">QBT1359+QBP1359</f>
        <v>1000000</v>
      </c>
      <c r="QCD1359" s="84" t="s">
        <v>235</v>
      </c>
      <c r="QCE1359" s="84" t="s">
        <v>236</v>
      </c>
      <c r="QCF1359" s="84">
        <f>SUM(QCF1357)</f>
        <v>1000000</v>
      </c>
      <c r="QCG1359" s="84">
        <f>SUM(QCG1357)</f>
        <v>0</v>
      </c>
      <c r="QCH1359" s="84">
        <f>QCG1359/QCF1359</f>
        <v>0</v>
      </c>
      <c r="QCI1359" s="84">
        <f>SUM(QCI1357)</f>
        <v>1000000</v>
      </c>
      <c r="QCJ1359" s="84">
        <v>0</v>
      </c>
      <c r="QCK1359" s="84">
        <v>0</v>
      </c>
      <c r="QCM1359" s="84">
        <f>QCJ1359-QCK1359</f>
        <v>0</v>
      </c>
      <c r="QCN1359" s="84">
        <f t="shared" si="622"/>
        <v>1000000</v>
      </c>
      <c r="QCT1359" s="84" t="s">
        <v>235</v>
      </c>
      <c r="QCU1359" s="84" t="s">
        <v>236</v>
      </c>
      <c r="QCV1359" s="84">
        <f>SUM(QCV1357)</f>
        <v>1000000</v>
      </c>
      <c r="QCW1359" s="84">
        <f>SUM(QCW1357)</f>
        <v>0</v>
      </c>
      <c r="QCX1359" s="84">
        <f>QCW1359/QCV1359</f>
        <v>0</v>
      </c>
      <c r="QCY1359" s="84">
        <f>SUM(QCY1357)</f>
        <v>1000000</v>
      </c>
      <c r="QCZ1359" s="84">
        <v>0</v>
      </c>
      <c r="QDA1359" s="84">
        <v>0</v>
      </c>
      <c r="QDC1359" s="84">
        <f>QCZ1359-QDA1359</f>
        <v>0</v>
      </c>
      <c r="QDD1359" s="84">
        <f t="shared" ref="QDD1359:QDT1362" si="623">QCZ1359+QCV1359</f>
        <v>1000000</v>
      </c>
      <c r="QDJ1359" s="84" t="s">
        <v>235</v>
      </c>
      <c r="QDK1359" s="84" t="s">
        <v>236</v>
      </c>
      <c r="QDL1359" s="84">
        <f>SUM(QDL1357)</f>
        <v>1000000</v>
      </c>
      <c r="QDM1359" s="84">
        <f>SUM(QDM1357)</f>
        <v>0</v>
      </c>
      <c r="QDN1359" s="84">
        <f>QDM1359/QDL1359</f>
        <v>0</v>
      </c>
      <c r="QDO1359" s="84">
        <f>SUM(QDO1357)</f>
        <v>1000000</v>
      </c>
      <c r="QDP1359" s="84">
        <v>0</v>
      </c>
      <c r="QDQ1359" s="84">
        <v>0</v>
      </c>
      <c r="QDS1359" s="84">
        <f>QDP1359-QDQ1359</f>
        <v>0</v>
      </c>
      <c r="QDT1359" s="84">
        <f t="shared" si="623"/>
        <v>1000000</v>
      </c>
      <c r="QDZ1359" s="84" t="s">
        <v>235</v>
      </c>
      <c r="QEA1359" s="84" t="s">
        <v>236</v>
      </c>
      <c r="QEB1359" s="84">
        <f>SUM(QEB1357)</f>
        <v>1000000</v>
      </c>
      <c r="QEC1359" s="84">
        <f>SUM(QEC1357)</f>
        <v>0</v>
      </c>
      <c r="QED1359" s="84">
        <f>QEC1359/QEB1359</f>
        <v>0</v>
      </c>
      <c r="QEE1359" s="84">
        <f>SUM(QEE1357)</f>
        <v>1000000</v>
      </c>
      <c r="QEF1359" s="84">
        <v>0</v>
      </c>
      <c r="QEG1359" s="84">
        <v>0</v>
      </c>
      <c r="QEI1359" s="84">
        <f>QEF1359-QEG1359</f>
        <v>0</v>
      </c>
      <c r="QEJ1359" s="84">
        <f t="shared" ref="QEJ1359:QEZ1362" si="624">QEF1359+QEB1359</f>
        <v>1000000</v>
      </c>
      <c r="QEP1359" s="84" t="s">
        <v>235</v>
      </c>
      <c r="QEQ1359" s="84" t="s">
        <v>236</v>
      </c>
      <c r="QER1359" s="84">
        <f>SUM(QER1357)</f>
        <v>1000000</v>
      </c>
      <c r="QES1359" s="84">
        <f>SUM(QES1357)</f>
        <v>0</v>
      </c>
      <c r="QET1359" s="84">
        <f>QES1359/QER1359</f>
        <v>0</v>
      </c>
      <c r="QEU1359" s="84">
        <f>SUM(QEU1357)</f>
        <v>1000000</v>
      </c>
      <c r="QEV1359" s="84">
        <v>0</v>
      </c>
      <c r="QEW1359" s="84">
        <v>0</v>
      </c>
      <c r="QEY1359" s="84">
        <f>QEV1359-QEW1359</f>
        <v>0</v>
      </c>
      <c r="QEZ1359" s="84">
        <f t="shared" si="624"/>
        <v>1000000</v>
      </c>
      <c r="QFF1359" s="84" t="s">
        <v>235</v>
      </c>
      <c r="QFG1359" s="84" t="s">
        <v>236</v>
      </c>
      <c r="QFH1359" s="84">
        <f>SUM(QFH1357)</f>
        <v>1000000</v>
      </c>
      <c r="QFI1359" s="84">
        <f>SUM(QFI1357)</f>
        <v>0</v>
      </c>
      <c r="QFJ1359" s="84">
        <f>QFI1359/QFH1359</f>
        <v>0</v>
      </c>
      <c r="QFK1359" s="84">
        <f>SUM(QFK1357)</f>
        <v>1000000</v>
      </c>
      <c r="QFL1359" s="84">
        <v>0</v>
      </c>
      <c r="QFM1359" s="84">
        <v>0</v>
      </c>
      <c r="QFO1359" s="84">
        <f>QFL1359-QFM1359</f>
        <v>0</v>
      </c>
      <c r="QFP1359" s="84">
        <f t="shared" ref="QFP1359:QGF1362" si="625">QFL1359+QFH1359</f>
        <v>1000000</v>
      </c>
      <c r="QFV1359" s="84" t="s">
        <v>235</v>
      </c>
      <c r="QFW1359" s="84" t="s">
        <v>236</v>
      </c>
      <c r="QFX1359" s="84">
        <f>SUM(QFX1357)</f>
        <v>1000000</v>
      </c>
      <c r="QFY1359" s="84">
        <f>SUM(QFY1357)</f>
        <v>0</v>
      </c>
      <c r="QFZ1359" s="84">
        <f>QFY1359/QFX1359</f>
        <v>0</v>
      </c>
      <c r="QGA1359" s="84">
        <f>SUM(QGA1357)</f>
        <v>1000000</v>
      </c>
      <c r="QGB1359" s="84">
        <v>0</v>
      </c>
      <c r="QGC1359" s="84">
        <v>0</v>
      </c>
      <c r="QGE1359" s="84">
        <f>QGB1359-QGC1359</f>
        <v>0</v>
      </c>
      <c r="QGF1359" s="84">
        <f t="shared" si="625"/>
        <v>1000000</v>
      </c>
      <c r="QGL1359" s="84" t="s">
        <v>235</v>
      </c>
      <c r="QGM1359" s="84" t="s">
        <v>236</v>
      </c>
      <c r="QGN1359" s="84">
        <f>SUM(QGN1357)</f>
        <v>1000000</v>
      </c>
      <c r="QGO1359" s="84">
        <f>SUM(QGO1357)</f>
        <v>0</v>
      </c>
      <c r="QGP1359" s="84">
        <f>QGO1359/QGN1359</f>
        <v>0</v>
      </c>
      <c r="QGQ1359" s="84">
        <f>SUM(QGQ1357)</f>
        <v>1000000</v>
      </c>
      <c r="QGR1359" s="84">
        <v>0</v>
      </c>
      <c r="QGS1359" s="84">
        <v>0</v>
      </c>
      <c r="QGU1359" s="84">
        <f>QGR1359-QGS1359</f>
        <v>0</v>
      </c>
      <c r="QGV1359" s="84">
        <f t="shared" ref="QGV1359:QHL1362" si="626">QGR1359+QGN1359</f>
        <v>1000000</v>
      </c>
      <c r="QHB1359" s="84" t="s">
        <v>235</v>
      </c>
      <c r="QHC1359" s="84" t="s">
        <v>236</v>
      </c>
      <c r="QHD1359" s="84">
        <f>SUM(QHD1357)</f>
        <v>1000000</v>
      </c>
      <c r="QHE1359" s="84">
        <f>SUM(QHE1357)</f>
        <v>0</v>
      </c>
      <c r="QHF1359" s="84">
        <f>QHE1359/QHD1359</f>
        <v>0</v>
      </c>
      <c r="QHG1359" s="84">
        <f>SUM(QHG1357)</f>
        <v>1000000</v>
      </c>
      <c r="QHH1359" s="84">
        <v>0</v>
      </c>
      <c r="QHI1359" s="84">
        <v>0</v>
      </c>
      <c r="QHK1359" s="84">
        <f>QHH1359-QHI1359</f>
        <v>0</v>
      </c>
      <c r="QHL1359" s="84">
        <f t="shared" si="626"/>
        <v>1000000</v>
      </c>
      <c r="QHR1359" s="84" t="s">
        <v>235</v>
      </c>
      <c r="QHS1359" s="84" t="s">
        <v>236</v>
      </c>
      <c r="QHT1359" s="84">
        <f>SUM(QHT1357)</f>
        <v>1000000</v>
      </c>
      <c r="QHU1359" s="84">
        <f>SUM(QHU1357)</f>
        <v>0</v>
      </c>
      <c r="QHV1359" s="84">
        <f>QHU1359/QHT1359</f>
        <v>0</v>
      </c>
      <c r="QHW1359" s="84">
        <f>SUM(QHW1357)</f>
        <v>1000000</v>
      </c>
      <c r="QHX1359" s="84">
        <v>0</v>
      </c>
      <c r="QHY1359" s="84">
        <v>0</v>
      </c>
      <c r="QIA1359" s="84">
        <f>QHX1359-QHY1359</f>
        <v>0</v>
      </c>
      <c r="QIB1359" s="84">
        <f t="shared" ref="QIB1359:QIR1362" si="627">QHX1359+QHT1359</f>
        <v>1000000</v>
      </c>
      <c r="QIH1359" s="84" t="s">
        <v>235</v>
      </c>
      <c r="QII1359" s="84" t="s">
        <v>236</v>
      </c>
      <c r="QIJ1359" s="84">
        <f>SUM(QIJ1357)</f>
        <v>1000000</v>
      </c>
      <c r="QIK1359" s="84">
        <f>SUM(QIK1357)</f>
        <v>0</v>
      </c>
      <c r="QIL1359" s="84">
        <f>QIK1359/QIJ1359</f>
        <v>0</v>
      </c>
      <c r="QIM1359" s="84">
        <f>SUM(QIM1357)</f>
        <v>1000000</v>
      </c>
      <c r="QIN1359" s="84">
        <v>0</v>
      </c>
      <c r="QIO1359" s="84">
        <v>0</v>
      </c>
      <c r="QIQ1359" s="84">
        <f>QIN1359-QIO1359</f>
        <v>0</v>
      </c>
      <c r="QIR1359" s="84">
        <f t="shared" si="627"/>
        <v>1000000</v>
      </c>
      <c r="QIX1359" s="84" t="s">
        <v>235</v>
      </c>
      <c r="QIY1359" s="84" t="s">
        <v>236</v>
      </c>
      <c r="QIZ1359" s="84">
        <f>SUM(QIZ1357)</f>
        <v>1000000</v>
      </c>
      <c r="QJA1359" s="84">
        <f>SUM(QJA1357)</f>
        <v>0</v>
      </c>
      <c r="QJB1359" s="84">
        <f>QJA1359/QIZ1359</f>
        <v>0</v>
      </c>
      <c r="QJC1359" s="84">
        <f>SUM(QJC1357)</f>
        <v>1000000</v>
      </c>
      <c r="QJD1359" s="84">
        <v>0</v>
      </c>
      <c r="QJE1359" s="84">
        <v>0</v>
      </c>
      <c r="QJG1359" s="84">
        <f>QJD1359-QJE1359</f>
        <v>0</v>
      </c>
      <c r="QJH1359" s="84">
        <f t="shared" ref="QJH1359:QJX1362" si="628">QJD1359+QIZ1359</f>
        <v>1000000</v>
      </c>
      <c r="QJN1359" s="84" t="s">
        <v>235</v>
      </c>
      <c r="QJO1359" s="84" t="s">
        <v>236</v>
      </c>
      <c r="QJP1359" s="84">
        <f>SUM(QJP1357)</f>
        <v>1000000</v>
      </c>
      <c r="QJQ1359" s="84">
        <f>SUM(QJQ1357)</f>
        <v>0</v>
      </c>
      <c r="QJR1359" s="84">
        <f>QJQ1359/QJP1359</f>
        <v>0</v>
      </c>
      <c r="QJS1359" s="84">
        <f>SUM(QJS1357)</f>
        <v>1000000</v>
      </c>
      <c r="QJT1359" s="84">
        <v>0</v>
      </c>
      <c r="QJU1359" s="84">
        <v>0</v>
      </c>
      <c r="QJW1359" s="84">
        <f>QJT1359-QJU1359</f>
        <v>0</v>
      </c>
      <c r="QJX1359" s="84">
        <f t="shared" si="628"/>
        <v>1000000</v>
      </c>
      <c r="QKD1359" s="84" t="s">
        <v>235</v>
      </c>
      <c r="QKE1359" s="84" t="s">
        <v>236</v>
      </c>
      <c r="QKF1359" s="84">
        <f>SUM(QKF1357)</f>
        <v>1000000</v>
      </c>
      <c r="QKG1359" s="84">
        <f>SUM(QKG1357)</f>
        <v>0</v>
      </c>
      <c r="QKH1359" s="84">
        <f>QKG1359/QKF1359</f>
        <v>0</v>
      </c>
      <c r="QKI1359" s="84">
        <f>SUM(QKI1357)</f>
        <v>1000000</v>
      </c>
      <c r="QKJ1359" s="84">
        <v>0</v>
      </c>
      <c r="QKK1359" s="84">
        <v>0</v>
      </c>
      <c r="QKM1359" s="84">
        <f>QKJ1359-QKK1359</f>
        <v>0</v>
      </c>
      <c r="QKN1359" s="84">
        <f t="shared" ref="QKN1359:QLD1362" si="629">QKJ1359+QKF1359</f>
        <v>1000000</v>
      </c>
      <c r="QKT1359" s="84" t="s">
        <v>235</v>
      </c>
      <c r="QKU1359" s="84" t="s">
        <v>236</v>
      </c>
      <c r="QKV1359" s="84">
        <f>SUM(QKV1357)</f>
        <v>1000000</v>
      </c>
      <c r="QKW1359" s="84">
        <f>SUM(QKW1357)</f>
        <v>0</v>
      </c>
      <c r="QKX1359" s="84">
        <f>QKW1359/QKV1359</f>
        <v>0</v>
      </c>
      <c r="QKY1359" s="84">
        <f>SUM(QKY1357)</f>
        <v>1000000</v>
      </c>
      <c r="QKZ1359" s="84">
        <v>0</v>
      </c>
      <c r="QLA1359" s="84">
        <v>0</v>
      </c>
      <c r="QLC1359" s="84">
        <f>QKZ1359-QLA1359</f>
        <v>0</v>
      </c>
      <c r="QLD1359" s="84">
        <f t="shared" si="629"/>
        <v>1000000</v>
      </c>
      <c r="QLJ1359" s="84" t="s">
        <v>235</v>
      </c>
      <c r="QLK1359" s="84" t="s">
        <v>236</v>
      </c>
      <c r="QLL1359" s="84">
        <f>SUM(QLL1357)</f>
        <v>1000000</v>
      </c>
      <c r="QLM1359" s="84">
        <f>SUM(QLM1357)</f>
        <v>0</v>
      </c>
      <c r="QLN1359" s="84">
        <f>QLM1359/QLL1359</f>
        <v>0</v>
      </c>
      <c r="QLO1359" s="84">
        <f>SUM(QLO1357)</f>
        <v>1000000</v>
      </c>
      <c r="QLP1359" s="84">
        <v>0</v>
      </c>
      <c r="QLQ1359" s="84">
        <v>0</v>
      </c>
      <c r="QLS1359" s="84">
        <f>QLP1359-QLQ1359</f>
        <v>0</v>
      </c>
      <c r="QLT1359" s="84">
        <f t="shared" ref="QLT1359:QMJ1362" si="630">QLP1359+QLL1359</f>
        <v>1000000</v>
      </c>
      <c r="QLZ1359" s="84" t="s">
        <v>235</v>
      </c>
      <c r="QMA1359" s="84" t="s">
        <v>236</v>
      </c>
      <c r="QMB1359" s="84">
        <f>SUM(QMB1357)</f>
        <v>1000000</v>
      </c>
      <c r="QMC1359" s="84">
        <f>SUM(QMC1357)</f>
        <v>0</v>
      </c>
      <c r="QMD1359" s="84">
        <f>QMC1359/QMB1359</f>
        <v>0</v>
      </c>
      <c r="QME1359" s="84">
        <f>SUM(QME1357)</f>
        <v>1000000</v>
      </c>
      <c r="QMF1359" s="84">
        <v>0</v>
      </c>
      <c r="QMG1359" s="84">
        <v>0</v>
      </c>
      <c r="QMI1359" s="84">
        <f>QMF1359-QMG1359</f>
        <v>0</v>
      </c>
      <c r="QMJ1359" s="84">
        <f t="shared" si="630"/>
        <v>1000000</v>
      </c>
      <c r="QMP1359" s="84" t="s">
        <v>235</v>
      </c>
      <c r="QMQ1359" s="84" t="s">
        <v>236</v>
      </c>
      <c r="QMR1359" s="84">
        <f>SUM(QMR1357)</f>
        <v>1000000</v>
      </c>
      <c r="QMS1359" s="84">
        <f>SUM(QMS1357)</f>
        <v>0</v>
      </c>
      <c r="QMT1359" s="84">
        <f>QMS1359/QMR1359</f>
        <v>0</v>
      </c>
      <c r="QMU1359" s="84">
        <f>SUM(QMU1357)</f>
        <v>1000000</v>
      </c>
      <c r="QMV1359" s="84">
        <v>0</v>
      </c>
      <c r="QMW1359" s="84">
        <v>0</v>
      </c>
      <c r="QMY1359" s="84">
        <f>QMV1359-QMW1359</f>
        <v>0</v>
      </c>
      <c r="QMZ1359" s="84">
        <f t="shared" ref="QMZ1359:QNP1362" si="631">QMV1359+QMR1359</f>
        <v>1000000</v>
      </c>
      <c r="QNF1359" s="84" t="s">
        <v>235</v>
      </c>
      <c r="QNG1359" s="84" t="s">
        <v>236</v>
      </c>
      <c r="QNH1359" s="84">
        <f>SUM(QNH1357)</f>
        <v>1000000</v>
      </c>
      <c r="QNI1359" s="84">
        <f>SUM(QNI1357)</f>
        <v>0</v>
      </c>
      <c r="QNJ1359" s="84">
        <f>QNI1359/QNH1359</f>
        <v>0</v>
      </c>
      <c r="QNK1359" s="84">
        <f>SUM(QNK1357)</f>
        <v>1000000</v>
      </c>
      <c r="QNL1359" s="84">
        <v>0</v>
      </c>
      <c r="QNM1359" s="84">
        <v>0</v>
      </c>
      <c r="QNO1359" s="84">
        <f>QNL1359-QNM1359</f>
        <v>0</v>
      </c>
      <c r="QNP1359" s="84">
        <f t="shared" si="631"/>
        <v>1000000</v>
      </c>
      <c r="QNV1359" s="84" t="s">
        <v>235</v>
      </c>
      <c r="QNW1359" s="84" t="s">
        <v>236</v>
      </c>
      <c r="QNX1359" s="84">
        <f>SUM(QNX1357)</f>
        <v>1000000</v>
      </c>
      <c r="QNY1359" s="84">
        <f>SUM(QNY1357)</f>
        <v>0</v>
      </c>
      <c r="QNZ1359" s="84">
        <f>QNY1359/QNX1359</f>
        <v>0</v>
      </c>
      <c r="QOA1359" s="84">
        <f>SUM(QOA1357)</f>
        <v>1000000</v>
      </c>
      <c r="QOB1359" s="84">
        <v>0</v>
      </c>
      <c r="QOC1359" s="84">
        <v>0</v>
      </c>
      <c r="QOE1359" s="84">
        <f>QOB1359-QOC1359</f>
        <v>0</v>
      </c>
      <c r="QOF1359" s="84">
        <f t="shared" ref="QOF1359:QOV1362" si="632">QOB1359+QNX1359</f>
        <v>1000000</v>
      </c>
      <c r="QOL1359" s="84" t="s">
        <v>235</v>
      </c>
      <c r="QOM1359" s="84" t="s">
        <v>236</v>
      </c>
      <c r="QON1359" s="84">
        <f>SUM(QON1357)</f>
        <v>1000000</v>
      </c>
      <c r="QOO1359" s="84">
        <f>SUM(QOO1357)</f>
        <v>0</v>
      </c>
      <c r="QOP1359" s="84">
        <f>QOO1359/QON1359</f>
        <v>0</v>
      </c>
      <c r="QOQ1359" s="84">
        <f>SUM(QOQ1357)</f>
        <v>1000000</v>
      </c>
      <c r="QOR1359" s="84">
        <v>0</v>
      </c>
      <c r="QOS1359" s="84">
        <v>0</v>
      </c>
      <c r="QOU1359" s="84">
        <f>QOR1359-QOS1359</f>
        <v>0</v>
      </c>
      <c r="QOV1359" s="84">
        <f t="shared" si="632"/>
        <v>1000000</v>
      </c>
      <c r="QPB1359" s="84" t="s">
        <v>235</v>
      </c>
      <c r="QPC1359" s="84" t="s">
        <v>236</v>
      </c>
      <c r="QPD1359" s="84">
        <f>SUM(QPD1357)</f>
        <v>1000000</v>
      </c>
      <c r="QPE1359" s="84">
        <f>SUM(QPE1357)</f>
        <v>0</v>
      </c>
      <c r="QPF1359" s="84">
        <f>QPE1359/QPD1359</f>
        <v>0</v>
      </c>
      <c r="QPG1359" s="84">
        <f>SUM(QPG1357)</f>
        <v>1000000</v>
      </c>
      <c r="QPH1359" s="84">
        <v>0</v>
      </c>
      <c r="QPI1359" s="84">
        <v>0</v>
      </c>
      <c r="QPK1359" s="84">
        <f>QPH1359-QPI1359</f>
        <v>0</v>
      </c>
      <c r="QPL1359" s="84">
        <f t="shared" ref="QPL1359:QQB1362" si="633">QPH1359+QPD1359</f>
        <v>1000000</v>
      </c>
      <c r="QPR1359" s="84" t="s">
        <v>235</v>
      </c>
      <c r="QPS1359" s="84" t="s">
        <v>236</v>
      </c>
      <c r="QPT1359" s="84">
        <f>SUM(QPT1357)</f>
        <v>1000000</v>
      </c>
      <c r="QPU1359" s="84">
        <f>SUM(QPU1357)</f>
        <v>0</v>
      </c>
      <c r="QPV1359" s="84">
        <f>QPU1359/QPT1359</f>
        <v>0</v>
      </c>
      <c r="QPW1359" s="84">
        <f>SUM(QPW1357)</f>
        <v>1000000</v>
      </c>
      <c r="QPX1359" s="84">
        <v>0</v>
      </c>
      <c r="QPY1359" s="84">
        <v>0</v>
      </c>
      <c r="QQA1359" s="84">
        <f>QPX1359-QPY1359</f>
        <v>0</v>
      </c>
      <c r="QQB1359" s="84">
        <f t="shared" si="633"/>
        <v>1000000</v>
      </c>
      <c r="QQH1359" s="84" t="s">
        <v>235</v>
      </c>
      <c r="QQI1359" s="84" t="s">
        <v>236</v>
      </c>
      <c r="QQJ1359" s="84">
        <f>SUM(QQJ1357)</f>
        <v>1000000</v>
      </c>
      <c r="QQK1359" s="84">
        <f>SUM(QQK1357)</f>
        <v>0</v>
      </c>
      <c r="QQL1359" s="84">
        <f>QQK1359/QQJ1359</f>
        <v>0</v>
      </c>
      <c r="QQM1359" s="84">
        <f>SUM(QQM1357)</f>
        <v>1000000</v>
      </c>
      <c r="QQN1359" s="84">
        <v>0</v>
      </c>
      <c r="QQO1359" s="84">
        <v>0</v>
      </c>
      <c r="QQQ1359" s="84">
        <f>QQN1359-QQO1359</f>
        <v>0</v>
      </c>
      <c r="QQR1359" s="84">
        <f t="shared" ref="QQR1359:QRH1362" si="634">QQN1359+QQJ1359</f>
        <v>1000000</v>
      </c>
      <c r="QQX1359" s="84" t="s">
        <v>235</v>
      </c>
      <c r="QQY1359" s="84" t="s">
        <v>236</v>
      </c>
      <c r="QQZ1359" s="84">
        <f>SUM(QQZ1357)</f>
        <v>1000000</v>
      </c>
      <c r="QRA1359" s="84">
        <f>SUM(QRA1357)</f>
        <v>0</v>
      </c>
      <c r="QRB1359" s="84">
        <f>QRA1359/QQZ1359</f>
        <v>0</v>
      </c>
      <c r="QRC1359" s="84">
        <f>SUM(QRC1357)</f>
        <v>1000000</v>
      </c>
      <c r="QRD1359" s="84">
        <v>0</v>
      </c>
      <c r="QRE1359" s="84">
        <v>0</v>
      </c>
      <c r="QRG1359" s="84">
        <f>QRD1359-QRE1359</f>
        <v>0</v>
      </c>
      <c r="QRH1359" s="84">
        <f t="shared" si="634"/>
        <v>1000000</v>
      </c>
      <c r="QRN1359" s="84" t="s">
        <v>235</v>
      </c>
      <c r="QRO1359" s="84" t="s">
        <v>236</v>
      </c>
      <c r="QRP1359" s="84">
        <f>SUM(QRP1357)</f>
        <v>1000000</v>
      </c>
      <c r="QRQ1359" s="84">
        <f>SUM(QRQ1357)</f>
        <v>0</v>
      </c>
      <c r="QRR1359" s="84">
        <f>QRQ1359/QRP1359</f>
        <v>0</v>
      </c>
      <c r="QRS1359" s="84">
        <f>SUM(QRS1357)</f>
        <v>1000000</v>
      </c>
      <c r="QRT1359" s="84">
        <v>0</v>
      </c>
      <c r="QRU1359" s="84">
        <v>0</v>
      </c>
      <c r="QRW1359" s="84">
        <f>QRT1359-QRU1359</f>
        <v>0</v>
      </c>
      <c r="QRX1359" s="84">
        <f t="shared" ref="QRX1359:QSN1362" si="635">QRT1359+QRP1359</f>
        <v>1000000</v>
      </c>
      <c r="QSD1359" s="84" t="s">
        <v>235</v>
      </c>
      <c r="QSE1359" s="84" t="s">
        <v>236</v>
      </c>
      <c r="QSF1359" s="84">
        <f>SUM(QSF1357)</f>
        <v>1000000</v>
      </c>
      <c r="QSG1359" s="84">
        <f>SUM(QSG1357)</f>
        <v>0</v>
      </c>
      <c r="QSH1359" s="84">
        <f>QSG1359/QSF1359</f>
        <v>0</v>
      </c>
      <c r="QSI1359" s="84">
        <f>SUM(QSI1357)</f>
        <v>1000000</v>
      </c>
      <c r="QSJ1359" s="84">
        <v>0</v>
      </c>
      <c r="QSK1359" s="84">
        <v>0</v>
      </c>
      <c r="QSM1359" s="84">
        <f>QSJ1359-QSK1359</f>
        <v>0</v>
      </c>
      <c r="QSN1359" s="84">
        <f t="shared" si="635"/>
        <v>1000000</v>
      </c>
      <c r="QST1359" s="84" t="s">
        <v>235</v>
      </c>
      <c r="QSU1359" s="84" t="s">
        <v>236</v>
      </c>
      <c r="QSV1359" s="84">
        <f>SUM(QSV1357)</f>
        <v>1000000</v>
      </c>
      <c r="QSW1359" s="84">
        <f>SUM(QSW1357)</f>
        <v>0</v>
      </c>
      <c r="QSX1359" s="84">
        <f>QSW1359/QSV1359</f>
        <v>0</v>
      </c>
      <c r="QSY1359" s="84">
        <f>SUM(QSY1357)</f>
        <v>1000000</v>
      </c>
      <c r="QSZ1359" s="84">
        <v>0</v>
      </c>
      <c r="QTA1359" s="84">
        <v>0</v>
      </c>
      <c r="QTC1359" s="84">
        <f>QSZ1359-QTA1359</f>
        <v>0</v>
      </c>
      <c r="QTD1359" s="84">
        <f t="shared" ref="QTD1359:QTT1362" si="636">QSZ1359+QSV1359</f>
        <v>1000000</v>
      </c>
      <c r="QTJ1359" s="84" t="s">
        <v>235</v>
      </c>
      <c r="QTK1359" s="84" t="s">
        <v>236</v>
      </c>
      <c r="QTL1359" s="84">
        <f>SUM(QTL1357)</f>
        <v>1000000</v>
      </c>
      <c r="QTM1359" s="84">
        <f>SUM(QTM1357)</f>
        <v>0</v>
      </c>
      <c r="QTN1359" s="84">
        <f>QTM1359/QTL1359</f>
        <v>0</v>
      </c>
      <c r="QTO1359" s="84">
        <f>SUM(QTO1357)</f>
        <v>1000000</v>
      </c>
      <c r="QTP1359" s="84">
        <v>0</v>
      </c>
      <c r="QTQ1359" s="84">
        <v>0</v>
      </c>
      <c r="QTS1359" s="84">
        <f>QTP1359-QTQ1359</f>
        <v>0</v>
      </c>
      <c r="QTT1359" s="84">
        <f t="shared" si="636"/>
        <v>1000000</v>
      </c>
      <c r="QTZ1359" s="84" t="s">
        <v>235</v>
      </c>
      <c r="QUA1359" s="84" t="s">
        <v>236</v>
      </c>
      <c r="QUB1359" s="84">
        <f>SUM(QUB1357)</f>
        <v>1000000</v>
      </c>
      <c r="QUC1359" s="84">
        <f>SUM(QUC1357)</f>
        <v>0</v>
      </c>
      <c r="QUD1359" s="84">
        <f>QUC1359/QUB1359</f>
        <v>0</v>
      </c>
      <c r="QUE1359" s="84">
        <f>SUM(QUE1357)</f>
        <v>1000000</v>
      </c>
      <c r="QUF1359" s="84">
        <v>0</v>
      </c>
      <c r="QUG1359" s="84">
        <v>0</v>
      </c>
      <c r="QUI1359" s="84">
        <f>QUF1359-QUG1359</f>
        <v>0</v>
      </c>
      <c r="QUJ1359" s="84">
        <f t="shared" ref="QUJ1359:QUZ1362" si="637">QUF1359+QUB1359</f>
        <v>1000000</v>
      </c>
      <c r="QUP1359" s="84" t="s">
        <v>235</v>
      </c>
      <c r="QUQ1359" s="84" t="s">
        <v>236</v>
      </c>
      <c r="QUR1359" s="84">
        <f>SUM(QUR1357)</f>
        <v>1000000</v>
      </c>
      <c r="QUS1359" s="84">
        <f>SUM(QUS1357)</f>
        <v>0</v>
      </c>
      <c r="QUT1359" s="84">
        <f>QUS1359/QUR1359</f>
        <v>0</v>
      </c>
      <c r="QUU1359" s="84">
        <f>SUM(QUU1357)</f>
        <v>1000000</v>
      </c>
      <c r="QUV1359" s="84">
        <v>0</v>
      </c>
      <c r="QUW1359" s="84">
        <v>0</v>
      </c>
      <c r="QUY1359" s="84">
        <f>QUV1359-QUW1359</f>
        <v>0</v>
      </c>
      <c r="QUZ1359" s="84">
        <f t="shared" si="637"/>
        <v>1000000</v>
      </c>
      <c r="QVF1359" s="84" t="s">
        <v>235</v>
      </c>
      <c r="QVG1359" s="84" t="s">
        <v>236</v>
      </c>
      <c r="QVH1359" s="84">
        <f>SUM(QVH1357)</f>
        <v>1000000</v>
      </c>
      <c r="QVI1359" s="84">
        <f>SUM(QVI1357)</f>
        <v>0</v>
      </c>
      <c r="QVJ1359" s="84">
        <f>QVI1359/QVH1359</f>
        <v>0</v>
      </c>
      <c r="QVK1359" s="84">
        <f>SUM(QVK1357)</f>
        <v>1000000</v>
      </c>
      <c r="QVL1359" s="84">
        <v>0</v>
      </c>
      <c r="QVM1359" s="84">
        <v>0</v>
      </c>
      <c r="QVO1359" s="84">
        <f>QVL1359-QVM1359</f>
        <v>0</v>
      </c>
      <c r="QVP1359" s="84">
        <f t="shared" ref="QVP1359:QWF1362" si="638">QVL1359+QVH1359</f>
        <v>1000000</v>
      </c>
      <c r="QVV1359" s="84" t="s">
        <v>235</v>
      </c>
      <c r="QVW1359" s="84" t="s">
        <v>236</v>
      </c>
      <c r="QVX1359" s="84">
        <f>SUM(QVX1357)</f>
        <v>1000000</v>
      </c>
      <c r="QVY1359" s="84">
        <f>SUM(QVY1357)</f>
        <v>0</v>
      </c>
      <c r="QVZ1359" s="84">
        <f>QVY1359/QVX1359</f>
        <v>0</v>
      </c>
      <c r="QWA1359" s="84">
        <f>SUM(QWA1357)</f>
        <v>1000000</v>
      </c>
      <c r="QWB1359" s="84">
        <v>0</v>
      </c>
      <c r="QWC1359" s="84">
        <v>0</v>
      </c>
      <c r="QWE1359" s="84">
        <f>QWB1359-QWC1359</f>
        <v>0</v>
      </c>
      <c r="QWF1359" s="84">
        <f t="shared" si="638"/>
        <v>1000000</v>
      </c>
      <c r="QWL1359" s="84" t="s">
        <v>235</v>
      </c>
      <c r="QWM1359" s="84" t="s">
        <v>236</v>
      </c>
      <c r="QWN1359" s="84">
        <f>SUM(QWN1357)</f>
        <v>1000000</v>
      </c>
      <c r="QWO1359" s="84">
        <f>SUM(QWO1357)</f>
        <v>0</v>
      </c>
      <c r="QWP1359" s="84">
        <f>QWO1359/QWN1359</f>
        <v>0</v>
      </c>
      <c r="QWQ1359" s="84">
        <f>SUM(QWQ1357)</f>
        <v>1000000</v>
      </c>
      <c r="QWR1359" s="84">
        <v>0</v>
      </c>
      <c r="QWS1359" s="84">
        <v>0</v>
      </c>
      <c r="QWU1359" s="84">
        <f>QWR1359-QWS1359</f>
        <v>0</v>
      </c>
      <c r="QWV1359" s="84">
        <f t="shared" ref="QWV1359:QXL1362" si="639">QWR1359+QWN1359</f>
        <v>1000000</v>
      </c>
      <c r="QXB1359" s="84" t="s">
        <v>235</v>
      </c>
      <c r="QXC1359" s="84" t="s">
        <v>236</v>
      </c>
      <c r="QXD1359" s="84">
        <f>SUM(QXD1357)</f>
        <v>1000000</v>
      </c>
      <c r="QXE1359" s="84">
        <f>SUM(QXE1357)</f>
        <v>0</v>
      </c>
      <c r="QXF1359" s="84">
        <f>QXE1359/QXD1359</f>
        <v>0</v>
      </c>
      <c r="QXG1359" s="84">
        <f>SUM(QXG1357)</f>
        <v>1000000</v>
      </c>
      <c r="QXH1359" s="84">
        <v>0</v>
      </c>
      <c r="QXI1359" s="84">
        <v>0</v>
      </c>
      <c r="QXK1359" s="84">
        <f>QXH1359-QXI1359</f>
        <v>0</v>
      </c>
      <c r="QXL1359" s="84">
        <f t="shared" si="639"/>
        <v>1000000</v>
      </c>
      <c r="QXR1359" s="84" t="s">
        <v>235</v>
      </c>
      <c r="QXS1359" s="84" t="s">
        <v>236</v>
      </c>
      <c r="QXT1359" s="84">
        <f>SUM(QXT1357)</f>
        <v>1000000</v>
      </c>
      <c r="QXU1359" s="84">
        <f>SUM(QXU1357)</f>
        <v>0</v>
      </c>
      <c r="QXV1359" s="84">
        <f>QXU1359/QXT1359</f>
        <v>0</v>
      </c>
      <c r="QXW1359" s="84">
        <f>SUM(QXW1357)</f>
        <v>1000000</v>
      </c>
      <c r="QXX1359" s="84">
        <v>0</v>
      </c>
      <c r="QXY1359" s="84">
        <v>0</v>
      </c>
      <c r="QYA1359" s="84">
        <f>QXX1359-QXY1359</f>
        <v>0</v>
      </c>
      <c r="QYB1359" s="84">
        <f t="shared" ref="QYB1359:QYR1362" si="640">QXX1359+QXT1359</f>
        <v>1000000</v>
      </c>
      <c r="QYH1359" s="84" t="s">
        <v>235</v>
      </c>
      <c r="QYI1359" s="84" t="s">
        <v>236</v>
      </c>
      <c r="QYJ1359" s="84">
        <f>SUM(QYJ1357)</f>
        <v>1000000</v>
      </c>
      <c r="QYK1359" s="84">
        <f>SUM(QYK1357)</f>
        <v>0</v>
      </c>
      <c r="QYL1359" s="84">
        <f>QYK1359/QYJ1359</f>
        <v>0</v>
      </c>
      <c r="QYM1359" s="84">
        <f>SUM(QYM1357)</f>
        <v>1000000</v>
      </c>
      <c r="QYN1359" s="84">
        <v>0</v>
      </c>
      <c r="QYO1359" s="84">
        <v>0</v>
      </c>
      <c r="QYQ1359" s="84">
        <f>QYN1359-QYO1359</f>
        <v>0</v>
      </c>
      <c r="QYR1359" s="84">
        <f t="shared" si="640"/>
        <v>1000000</v>
      </c>
      <c r="QYX1359" s="84" t="s">
        <v>235</v>
      </c>
      <c r="QYY1359" s="84" t="s">
        <v>236</v>
      </c>
      <c r="QYZ1359" s="84">
        <f>SUM(QYZ1357)</f>
        <v>1000000</v>
      </c>
      <c r="QZA1359" s="84">
        <f>SUM(QZA1357)</f>
        <v>0</v>
      </c>
      <c r="QZB1359" s="84">
        <f>QZA1359/QYZ1359</f>
        <v>0</v>
      </c>
      <c r="QZC1359" s="84">
        <f>SUM(QZC1357)</f>
        <v>1000000</v>
      </c>
      <c r="QZD1359" s="84">
        <v>0</v>
      </c>
      <c r="QZE1359" s="84">
        <v>0</v>
      </c>
      <c r="QZG1359" s="84">
        <f>QZD1359-QZE1359</f>
        <v>0</v>
      </c>
      <c r="QZH1359" s="84">
        <f t="shared" ref="QZH1359:QZX1362" si="641">QZD1359+QYZ1359</f>
        <v>1000000</v>
      </c>
      <c r="QZN1359" s="84" t="s">
        <v>235</v>
      </c>
      <c r="QZO1359" s="84" t="s">
        <v>236</v>
      </c>
      <c r="QZP1359" s="84">
        <f>SUM(QZP1357)</f>
        <v>1000000</v>
      </c>
      <c r="QZQ1359" s="84">
        <f>SUM(QZQ1357)</f>
        <v>0</v>
      </c>
      <c r="QZR1359" s="84">
        <f>QZQ1359/QZP1359</f>
        <v>0</v>
      </c>
      <c r="QZS1359" s="84">
        <f>SUM(QZS1357)</f>
        <v>1000000</v>
      </c>
      <c r="QZT1359" s="84">
        <v>0</v>
      </c>
      <c r="QZU1359" s="84">
        <v>0</v>
      </c>
      <c r="QZW1359" s="84">
        <f>QZT1359-QZU1359</f>
        <v>0</v>
      </c>
      <c r="QZX1359" s="84">
        <f t="shared" si="641"/>
        <v>1000000</v>
      </c>
      <c r="RAD1359" s="84" t="s">
        <v>235</v>
      </c>
      <c r="RAE1359" s="84" t="s">
        <v>236</v>
      </c>
      <c r="RAF1359" s="84">
        <f>SUM(RAF1357)</f>
        <v>1000000</v>
      </c>
      <c r="RAG1359" s="84">
        <f>SUM(RAG1357)</f>
        <v>0</v>
      </c>
      <c r="RAH1359" s="84">
        <f>RAG1359/RAF1359</f>
        <v>0</v>
      </c>
      <c r="RAI1359" s="84">
        <f>SUM(RAI1357)</f>
        <v>1000000</v>
      </c>
      <c r="RAJ1359" s="84">
        <v>0</v>
      </c>
      <c r="RAK1359" s="84">
        <v>0</v>
      </c>
      <c r="RAM1359" s="84">
        <f>RAJ1359-RAK1359</f>
        <v>0</v>
      </c>
      <c r="RAN1359" s="84">
        <f t="shared" ref="RAN1359:RBD1362" si="642">RAJ1359+RAF1359</f>
        <v>1000000</v>
      </c>
      <c r="RAT1359" s="84" t="s">
        <v>235</v>
      </c>
      <c r="RAU1359" s="84" t="s">
        <v>236</v>
      </c>
      <c r="RAV1359" s="84">
        <f>SUM(RAV1357)</f>
        <v>1000000</v>
      </c>
      <c r="RAW1359" s="84">
        <f>SUM(RAW1357)</f>
        <v>0</v>
      </c>
      <c r="RAX1359" s="84">
        <f>RAW1359/RAV1359</f>
        <v>0</v>
      </c>
      <c r="RAY1359" s="84">
        <f>SUM(RAY1357)</f>
        <v>1000000</v>
      </c>
      <c r="RAZ1359" s="84">
        <v>0</v>
      </c>
      <c r="RBA1359" s="84">
        <v>0</v>
      </c>
      <c r="RBC1359" s="84">
        <f>RAZ1359-RBA1359</f>
        <v>0</v>
      </c>
      <c r="RBD1359" s="84">
        <f t="shared" si="642"/>
        <v>1000000</v>
      </c>
      <c r="RBJ1359" s="84" t="s">
        <v>235</v>
      </c>
      <c r="RBK1359" s="84" t="s">
        <v>236</v>
      </c>
      <c r="RBL1359" s="84">
        <f>SUM(RBL1357)</f>
        <v>1000000</v>
      </c>
      <c r="RBM1359" s="84">
        <f>SUM(RBM1357)</f>
        <v>0</v>
      </c>
      <c r="RBN1359" s="84">
        <f>RBM1359/RBL1359</f>
        <v>0</v>
      </c>
      <c r="RBO1359" s="84">
        <f>SUM(RBO1357)</f>
        <v>1000000</v>
      </c>
      <c r="RBP1359" s="84">
        <v>0</v>
      </c>
      <c r="RBQ1359" s="84">
        <v>0</v>
      </c>
      <c r="RBS1359" s="84">
        <f>RBP1359-RBQ1359</f>
        <v>0</v>
      </c>
      <c r="RBT1359" s="84">
        <f t="shared" ref="RBT1359:RCJ1362" si="643">RBP1359+RBL1359</f>
        <v>1000000</v>
      </c>
      <c r="RBZ1359" s="84" t="s">
        <v>235</v>
      </c>
      <c r="RCA1359" s="84" t="s">
        <v>236</v>
      </c>
      <c r="RCB1359" s="84">
        <f>SUM(RCB1357)</f>
        <v>1000000</v>
      </c>
      <c r="RCC1359" s="84">
        <f>SUM(RCC1357)</f>
        <v>0</v>
      </c>
      <c r="RCD1359" s="84">
        <f>RCC1359/RCB1359</f>
        <v>0</v>
      </c>
      <c r="RCE1359" s="84">
        <f>SUM(RCE1357)</f>
        <v>1000000</v>
      </c>
      <c r="RCF1359" s="84">
        <v>0</v>
      </c>
      <c r="RCG1359" s="84">
        <v>0</v>
      </c>
      <c r="RCI1359" s="84">
        <f>RCF1359-RCG1359</f>
        <v>0</v>
      </c>
      <c r="RCJ1359" s="84">
        <f t="shared" si="643"/>
        <v>1000000</v>
      </c>
      <c r="RCP1359" s="84" t="s">
        <v>235</v>
      </c>
      <c r="RCQ1359" s="84" t="s">
        <v>236</v>
      </c>
      <c r="RCR1359" s="84">
        <f>SUM(RCR1357)</f>
        <v>1000000</v>
      </c>
      <c r="RCS1359" s="84">
        <f>SUM(RCS1357)</f>
        <v>0</v>
      </c>
      <c r="RCT1359" s="84">
        <f>RCS1359/RCR1359</f>
        <v>0</v>
      </c>
      <c r="RCU1359" s="84">
        <f>SUM(RCU1357)</f>
        <v>1000000</v>
      </c>
      <c r="RCV1359" s="84">
        <v>0</v>
      </c>
      <c r="RCW1359" s="84">
        <v>0</v>
      </c>
      <c r="RCY1359" s="84">
        <f>RCV1359-RCW1359</f>
        <v>0</v>
      </c>
      <c r="RCZ1359" s="84">
        <f t="shared" ref="RCZ1359:RDP1362" si="644">RCV1359+RCR1359</f>
        <v>1000000</v>
      </c>
      <c r="RDF1359" s="84" t="s">
        <v>235</v>
      </c>
      <c r="RDG1359" s="84" t="s">
        <v>236</v>
      </c>
      <c r="RDH1359" s="84">
        <f>SUM(RDH1357)</f>
        <v>1000000</v>
      </c>
      <c r="RDI1359" s="84">
        <f>SUM(RDI1357)</f>
        <v>0</v>
      </c>
      <c r="RDJ1359" s="84">
        <f>RDI1359/RDH1359</f>
        <v>0</v>
      </c>
      <c r="RDK1359" s="84">
        <f>SUM(RDK1357)</f>
        <v>1000000</v>
      </c>
      <c r="RDL1359" s="84">
        <v>0</v>
      </c>
      <c r="RDM1359" s="84">
        <v>0</v>
      </c>
      <c r="RDO1359" s="84">
        <f>RDL1359-RDM1359</f>
        <v>0</v>
      </c>
      <c r="RDP1359" s="84">
        <f t="shared" si="644"/>
        <v>1000000</v>
      </c>
      <c r="RDV1359" s="84" t="s">
        <v>235</v>
      </c>
      <c r="RDW1359" s="84" t="s">
        <v>236</v>
      </c>
      <c r="RDX1359" s="84">
        <f>SUM(RDX1357)</f>
        <v>1000000</v>
      </c>
      <c r="RDY1359" s="84">
        <f>SUM(RDY1357)</f>
        <v>0</v>
      </c>
      <c r="RDZ1359" s="84">
        <f>RDY1359/RDX1359</f>
        <v>0</v>
      </c>
      <c r="REA1359" s="84">
        <f>SUM(REA1357)</f>
        <v>1000000</v>
      </c>
      <c r="REB1359" s="84">
        <v>0</v>
      </c>
      <c r="REC1359" s="84">
        <v>0</v>
      </c>
      <c r="REE1359" s="84">
        <f>REB1359-REC1359</f>
        <v>0</v>
      </c>
      <c r="REF1359" s="84">
        <f t="shared" ref="REF1359:REV1362" si="645">REB1359+RDX1359</f>
        <v>1000000</v>
      </c>
      <c r="REL1359" s="84" t="s">
        <v>235</v>
      </c>
      <c r="REM1359" s="84" t="s">
        <v>236</v>
      </c>
      <c r="REN1359" s="84">
        <f>SUM(REN1357)</f>
        <v>1000000</v>
      </c>
      <c r="REO1359" s="84">
        <f>SUM(REO1357)</f>
        <v>0</v>
      </c>
      <c r="REP1359" s="84">
        <f>REO1359/REN1359</f>
        <v>0</v>
      </c>
      <c r="REQ1359" s="84">
        <f>SUM(REQ1357)</f>
        <v>1000000</v>
      </c>
      <c r="RER1359" s="84">
        <v>0</v>
      </c>
      <c r="RES1359" s="84">
        <v>0</v>
      </c>
      <c r="REU1359" s="84">
        <f>RER1359-RES1359</f>
        <v>0</v>
      </c>
      <c r="REV1359" s="84">
        <f t="shared" si="645"/>
        <v>1000000</v>
      </c>
      <c r="RFB1359" s="84" t="s">
        <v>235</v>
      </c>
      <c r="RFC1359" s="84" t="s">
        <v>236</v>
      </c>
      <c r="RFD1359" s="84">
        <f>SUM(RFD1357)</f>
        <v>1000000</v>
      </c>
      <c r="RFE1359" s="84">
        <f>SUM(RFE1357)</f>
        <v>0</v>
      </c>
      <c r="RFF1359" s="84">
        <f>RFE1359/RFD1359</f>
        <v>0</v>
      </c>
      <c r="RFG1359" s="84">
        <f>SUM(RFG1357)</f>
        <v>1000000</v>
      </c>
      <c r="RFH1359" s="84">
        <v>0</v>
      </c>
      <c r="RFI1359" s="84">
        <v>0</v>
      </c>
      <c r="RFK1359" s="84">
        <f>RFH1359-RFI1359</f>
        <v>0</v>
      </c>
      <c r="RFL1359" s="84">
        <f t="shared" ref="RFL1359:RGB1362" si="646">RFH1359+RFD1359</f>
        <v>1000000</v>
      </c>
      <c r="RFR1359" s="84" t="s">
        <v>235</v>
      </c>
      <c r="RFS1359" s="84" t="s">
        <v>236</v>
      </c>
      <c r="RFT1359" s="84">
        <f>SUM(RFT1357)</f>
        <v>1000000</v>
      </c>
      <c r="RFU1359" s="84">
        <f>SUM(RFU1357)</f>
        <v>0</v>
      </c>
      <c r="RFV1359" s="84">
        <f>RFU1359/RFT1359</f>
        <v>0</v>
      </c>
      <c r="RFW1359" s="84">
        <f>SUM(RFW1357)</f>
        <v>1000000</v>
      </c>
      <c r="RFX1359" s="84">
        <v>0</v>
      </c>
      <c r="RFY1359" s="84">
        <v>0</v>
      </c>
      <c r="RGA1359" s="84">
        <f>RFX1359-RFY1359</f>
        <v>0</v>
      </c>
      <c r="RGB1359" s="84">
        <f t="shared" si="646"/>
        <v>1000000</v>
      </c>
      <c r="RGH1359" s="84" t="s">
        <v>235</v>
      </c>
      <c r="RGI1359" s="84" t="s">
        <v>236</v>
      </c>
      <c r="RGJ1359" s="84">
        <f>SUM(RGJ1357)</f>
        <v>1000000</v>
      </c>
      <c r="RGK1359" s="84">
        <f>SUM(RGK1357)</f>
        <v>0</v>
      </c>
      <c r="RGL1359" s="84">
        <f>RGK1359/RGJ1359</f>
        <v>0</v>
      </c>
      <c r="RGM1359" s="84">
        <f>SUM(RGM1357)</f>
        <v>1000000</v>
      </c>
      <c r="RGN1359" s="84">
        <v>0</v>
      </c>
      <c r="RGO1359" s="84">
        <v>0</v>
      </c>
      <c r="RGQ1359" s="84">
        <f>RGN1359-RGO1359</f>
        <v>0</v>
      </c>
      <c r="RGR1359" s="84">
        <f t="shared" ref="RGR1359:RHH1362" si="647">RGN1359+RGJ1359</f>
        <v>1000000</v>
      </c>
      <c r="RGX1359" s="84" t="s">
        <v>235</v>
      </c>
      <c r="RGY1359" s="84" t="s">
        <v>236</v>
      </c>
      <c r="RGZ1359" s="84">
        <f>SUM(RGZ1357)</f>
        <v>1000000</v>
      </c>
      <c r="RHA1359" s="84">
        <f>SUM(RHA1357)</f>
        <v>0</v>
      </c>
      <c r="RHB1359" s="84">
        <f>RHA1359/RGZ1359</f>
        <v>0</v>
      </c>
      <c r="RHC1359" s="84">
        <f>SUM(RHC1357)</f>
        <v>1000000</v>
      </c>
      <c r="RHD1359" s="84">
        <v>0</v>
      </c>
      <c r="RHE1359" s="84">
        <v>0</v>
      </c>
      <c r="RHG1359" s="84">
        <f>RHD1359-RHE1359</f>
        <v>0</v>
      </c>
      <c r="RHH1359" s="84">
        <f t="shared" si="647"/>
        <v>1000000</v>
      </c>
      <c r="RHN1359" s="84" t="s">
        <v>235</v>
      </c>
      <c r="RHO1359" s="84" t="s">
        <v>236</v>
      </c>
      <c r="RHP1359" s="84">
        <f>SUM(RHP1357)</f>
        <v>1000000</v>
      </c>
      <c r="RHQ1359" s="84">
        <f>SUM(RHQ1357)</f>
        <v>0</v>
      </c>
      <c r="RHR1359" s="84">
        <f>RHQ1359/RHP1359</f>
        <v>0</v>
      </c>
      <c r="RHS1359" s="84">
        <f>SUM(RHS1357)</f>
        <v>1000000</v>
      </c>
      <c r="RHT1359" s="84">
        <v>0</v>
      </c>
      <c r="RHU1359" s="84">
        <v>0</v>
      </c>
      <c r="RHW1359" s="84">
        <f>RHT1359-RHU1359</f>
        <v>0</v>
      </c>
      <c r="RHX1359" s="84">
        <f t="shared" ref="RHX1359:RIN1362" si="648">RHT1359+RHP1359</f>
        <v>1000000</v>
      </c>
      <c r="RID1359" s="84" t="s">
        <v>235</v>
      </c>
      <c r="RIE1359" s="84" t="s">
        <v>236</v>
      </c>
      <c r="RIF1359" s="84">
        <f>SUM(RIF1357)</f>
        <v>1000000</v>
      </c>
      <c r="RIG1359" s="84">
        <f>SUM(RIG1357)</f>
        <v>0</v>
      </c>
      <c r="RIH1359" s="84">
        <f>RIG1359/RIF1359</f>
        <v>0</v>
      </c>
      <c r="RII1359" s="84">
        <f>SUM(RII1357)</f>
        <v>1000000</v>
      </c>
      <c r="RIJ1359" s="84">
        <v>0</v>
      </c>
      <c r="RIK1359" s="84">
        <v>0</v>
      </c>
      <c r="RIM1359" s="84">
        <f>RIJ1359-RIK1359</f>
        <v>0</v>
      </c>
      <c r="RIN1359" s="84">
        <f t="shared" si="648"/>
        <v>1000000</v>
      </c>
      <c r="RIT1359" s="84" t="s">
        <v>235</v>
      </c>
      <c r="RIU1359" s="84" t="s">
        <v>236</v>
      </c>
      <c r="RIV1359" s="84">
        <f>SUM(RIV1357)</f>
        <v>1000000</v>
      </c>
      <c r="RIW1359" s="84">
        <f>SUM(RIW1357)</f>
        <v>0</v>
      </c>
      <c r="RIX1359" s="84">
        <f>RIW1359/RIV1359</f>
        <v>0</v>
      </c>
      <c r="RIY1359" s="84">
        <f>SUM(RIY1357)</f>
        <v>1000000</v>
      </c>
      <c r="RIZ1359" s="84">
        <v>0</v>
      </c>
      <c r="RJA1359" s="84">
        <v>0</v>
      </c>
      <c r="RJC1359" s="84">
        <f>RIZ1359-RJA1359</f>
        <v>0</v>
      </c>
      <c r="RJD1359" s="84">
        <f t="shared" ref="RJD1359:RJT1362" si="649">RIZ1359+RIV1359</f>
        <v>1000000</v>
      </c>
      <c r="RJJ1359" s="84" t="s">
        <v>235</v>
      </c>
      <c r="RJK1359" s="84" t="s">
        <v>236</v>
      </c>
      <c r="RJL1359" s="84">
        <f>SUM(RJL1357)</f>
        <v>1000000</v>
      </c>
      <c r="RJM1359" s="84">
        <f>SUM(RJM1357)</f>
        <v>0</v>
      </c>
      <c r="RJN1359" s="84">
        <f>RJM1359/RJL1359</f>
        <v>0</v>
      </c>
      <c r="RJO1359" s="84">
        <f>SUM(RJO1357)</f>
        <v>1000000</v>
      </c>
      <c r="RJP1359" s="84">
        <v>0</v>
      </c>
      <c r="RJQ1359" s="84">
        <v>0</v>
      </c>
      <c r="RJS1359" s="84">
        <f>RJP1359-RJQ1359</f>
        <v>0</v>
      </c>
      <c r="RJT1359" s="84">
        <f t="shared" si="649"/>
        <v>1000000</v>
      </c>
      <c r="RJZ1359" s="84" t="s">
        <v>235</v>
      </c>
      <c r="RKA1359" s="84" t="s">
        <v>236</v>
      </c>
      <c r="RKB1359" s="84">
        <f>SUM(RKB1357)</f>
        <v>1000000</v>
      </c>
      <c r="RKC1359" s="84">
        <f>SUM(RKC1357)</f>
        <v>0</v>
      </c>
      <c r="RKD1359" s="84">
        <f>RKC1359/RKB1359</f>
        <v>0</v>
      </c>
      <c r="RKE1359" s="84">
        <f>SUM(RKE1357)</f>
        <v>1000000</v>
      </c>
      <c r="RKF1359" s="84">
        <v>0</v>
      </c>
      <c r="RKG1359" s="84">
        <v>0</v>
      </c>
      <c r="RKI1359" s="84">
        <f>RKF1359-RKG1359</f>
        <v>0</v>
      </c>
      <c r="RKJ1359" s="84">
        <f t="shared" ref="RKJ1359:RKZ1362" si="650">RKF1359+RKB1359</f>
        <v>1000000</v>
      </c>
      <c r="RKP1359" s="84" t="s">
        <v>235</v>
      </c>
      <c r="RKQ1359" s="84" t="s">
        <v>236</v>
      </c>
      <c r="RKR1359" s="84">
        <f>SUM(RKR1357)</f>
        <v>1000000</v>
      </c>
      <c r="RKS1359" s="84">
        <f>SUM(RKS1357)</f>
        <v>0</v>
      </c>
      <c r="RKT1359" s="84">
        <f>RKS1359/RKR1359</f>
        <v>0</v>
      </c>
      <c r="RKU1359" s="84">
        <f>SUM(RKU1357)</f>
        <v>1000000</v>
      </c>
      <c r="RKV1359" s="84">
        <v>0</v>
      </c>
      <c r="RKW1359" s="84">
        <v>0</v>
      </c>
      <c r="RKY1359" s="84">
        <f>RKV1359-RKW1359</f>
        <v>0</v>
      </c>
      <c r="RKZ1359" s="84">
        <f t="shared" si="650"/>
        <v>1000000</v>
      </c>
      <c r="RLF1359" s="84" t="s">
        <v>235</v>
      </c>
      <c r="RLG1359" s="84" t="s">
        <v>236</v>
      </c>
      <c r="RLH1359" s="84">
        <f>SUM(RLH1357)</f>
        <v>1000000</v>
      </c>
      <c r="RLI1359" s="84">
        <f>SUM(RLI1357)</f>
        <v>0</v>
      </c>
      <c r="RLJ1359" s="84">
        <f>RLI1359/RLH1359</f>
        <v>0</v>
      </c>
      <c r="RLK1359" s="84">
        <f>SUM(RLK1357)</f>
        <v>1000000</v>
      </c>
      <c r="RLL1359" s="84">
        <v>0</v>
      </c>
      <c r="RLM1359" s="84">
        <v>0</v>
      </c>
      <c r="RLO1359" s="84">
        <f>RLL1359-RLM1359</f>
        <v>0</v>
      </c>
      <c r="RLP1359" s="84">
        <f t="shared" ref="RLP1359:RMF1362" si="651">RLL1359+RLH1359</f>
        <v>1000000</v>
      </c>
      <c r="RLV1359" s="84" t="s">
        <v>235</v>
      </c>
      <c r="RLW1359" s="84" t="s">
        <v>236</v>
      </c>
      <c r="RLX1359" s="84">
        <f>SUM(RLX1357)</f>
        <v>1000000</v>
      </c>
      <c r="RLY1359" s="84">
        <f>SUM(RLY1357)</f>
        <v>0</v>
      </c>
      <c r="RLZ1359" s="84">
        <f>RLY1359/RLX1359</f>
        <v>0</v>
      </c>
      <c r="RMA1359" s="84">
        <f>SUM(RMA1357)</f>
        <v>1000000</v>
      </c>
      <c r="RMB1359" s="84">
        <v>0</v>
      </c>
      <c r="RMC1359" s="84">
        <v>0</v>
      </c>
      <c r="RME1359" s="84">
        <f>RMB1359-RMC1359</f>
        <v>0</v>
      </c>
      <c r="RMF1359" s="84">
        <f t="shared" si="651"/>
        <v>1000000</v>
      </c>
      <c r="RML1359" s="84" t="s">
        <v>235</v>
      </c>
      <c r="RMM1359" s="84" t="s">
        <v>236</v>
      </c>
      <c r="RMN1359" s="84">
        <f>SUM(RMN1357)</f>
        <v>1000000</v>
      </c>
      <c r="RMO1359" s="84">
        <f>SUM(RMO1357)</f>
        <v>0</v>
      </c>
      <c r="RMP1359" s="84">
        <f>RMO1359/RMN1359</f>
        <v>0</v>
      </c>
      <c r="RMQ1359" s="84">
        <f>SUM(RMQ1357)</f>
        <v>1000000</v>
      </c>
      <c r="RMR1359" s="84">
        <v>0</v>
      </c>
      <c r="RMS1359" s="84">
        <v>0</v>
      </c>
      <c r="RMU1359" s="84">
        <f>RMR1359-RMS1359</f>
        <v>0</v>
      </c>
      <c r="RMV1359" s="84">
        <f t="shared" ref="RMV1359:RNL1362" si="652">RMR1359+RMN1359</f>
        <v>1000000</v>
      </c>
      <c r="RNB1359" s="84" t="s">
        <v>235</v>
      </c>
      <c r="RNC1359" s="84" t="s">
        <v>236</v>
      </c>
      <c r="RND1359" s="84">
        <f>SUM(RND1357)</f>
        <v>1000000</v>
      </c>
      <c r="RNE1359" s="84">
        <f>SUM(RNE1357)</f>
        <v>0</v>
      </c>
      <c r="RNF1359" s="84">
        <f>RNE1359/RND1359</f>
        <v>0</v>
      </c>
      <c r="RNG1359" s="84">
        <f>SUM(RNG1357)</f>
        <v>1000000</v>
      </c>
      <c r="RNH1359" s="84">
        <v>0</v>
      </c>
      <c r="RNI1359" s="84">
        <v>0</v>
      </c>
      <c r="RNK1359" s="84">
        <f>RNH1359-RNI1359</f>
        <v>0</v>
      </c>
      <c r="RNL1359" s="84">
        <f t="shared" si="652"/>
        <v>1000000</v>
      </c>
      <c r="RNR1359" s="84" t="s">
        <v>235</v>
      </c>
      <c r="RNS1359" s="84" t="s">
        <v>236</v>
      </c>
      <c r="RNT1359" s="84">
        <f>SUM(RNT1357)</f>
        <v>1000000</v>
      </c>
      <c r="RNU1359" s="84">
        <f>SUM(RNU1357)</f>
        <v>0</v>
      </c>
      <c r="RNV1359" s="84">
        <f>RNU1359/RNT1359</f>
        <v>0</v>
      </c>
      <c r="RNW1359" s="84">
        <f>SUM(RNW1357)</f>
        <v>1000000</v>
      </c>
      <c r="RNX1359" s="84">
        <v>0</v>
      </c>
      <c r="RNY1359" s="84">
        <v>0</v>
      </c>
      <c r="ROA1359" s="84">
        <f>RNX1359-RNY1359</f>
        <v>0</v>
      </c>
      <c r="ROB1359" s="84">
        <f t="shared" ref="ROB1359:ROR1362" si="653">RNX1359+RNT1359</f>
        <v>1000000</v>
      </c>
      <c r="ROH1359" s="84" t="s">
        <v>235</v>
      </c>
      <c r="ROI1359" s="84" t="s">
        <v>236</v>
      </c>
      <c r="ROJ1359" s="84">
        <f>SUM(ROJ1357)</f>
        <v>1000000</v>
      </c>
      <c r="ROK1359" s="84">
        <f>SUM(ROK1357)</f>
        <v>0</v>
      </c>
      <c r="ROL1359" s="84">
        <f>ROK1359/ROJ1359</f>
        <v>0</v>
      </c>
      <c r="ROM1359" s="84">
        <f>SUM(ROM1357)</f>
        <v>1000000</v>
      </c>
      <c r="RON1359" s="84">
        <v>0</v>
      </c>
      <c r="ROO1359" s="84">
        <v>0</v>
      </c>
      <c r="ROQ1359" s="84">
        <f>RON1359-ROO1359</f>
        <v>0</v>
      </c>
      <c r="ROR1359" s="84">
        <f t="shared" si="653"/>
        <v>1000000</v>
      </c>
      <c r="ROX1359" s="84" t="s">
        <v>235</v>
      </c>
      <c r="ROY1359" s="84" t="s">
        <v>236</v>
      </c>
      <c r="ROZ1359" s="84">
        <f>SUM(ROZ1357)</f>
        <v>1000000</v>
      </c>
      <c r="RPA1359" s="84">
        <f>SUM(RPA1357)</f>
        <v>0</v>
      </c>
      <c r="RPB1359" s="84">
        <f>RPA1359/ROZ1359</f>
        <v>0</v>
      </c>
      <c r="RPC1359" s="84">
        <f>SUM(RPC1357)</f>
        <v>1000000</v>
      </c>
      <c r="RPD1359" s="84">
        <v>0</v>
      </c>
      <c r="RPE1359" s="84">
        <v>0</v>
      </c>
      <c r="RPG1359" s="84">
        <f>RPD1359-RPE1359</f>
        <v>0</v>
      </c>
      <c r="RPH1359" s="84">
        <f t="shared" ref="RPH1359:RPX1362" si="654">RPD1359+ROZ1359</f>
        <v>1000000</v>
      </c>
      <c r="RPN1359" s="84" t="s">
        <v>235</v>
      </c>
      <c r="RPO1359" s="84" t="s">
        <v>236</v>
      </c>
      <c r="RPP1359" s="84">
        <f>SUM(RPP1357)</f>
        <v>1000000</v>
      </c>
      <c r="RPQ1359" s="84">
        <f>SUM(RPQ1357)</f>
        <v>0</v>
      </c>
      <c r="RPR1359" s="84">
        <f>RPQ1359/RPP1359</f>
        <v>0</v>
      </c>
      <c r="RPS1359" s="84">
        <f>SUM(RPS1357)</f>
        <v>1000000</v>
      </c>
      <c r="RPT1359" s="84">
        <v>0</v>
      </c>
      <c r="RPU1359" s="84">
        <v>0</v>
      </c>
      <c r="RPW1359" s="84">
        <f>RPT1359-RPU1359</f>
        <v>0</v>
      </c>
      <c r="RPX1359" s="84">
        <f t="shared" si="654"/>
        <v>1000000</v>
      </c>
      <c r="RQD1359" s="84" t="s">
        <v>235</v>
      </c>
      <c r="RQE1359" s="84" t="s">
        <v>236</v>
      </c>
      <c r="RQF1359" s="84">
        <f>SUM(RQF1357)</f>
        <v>1000000</v>
      </c>
      <c r="RQG1359" s="84">
        <f>SUM(RQG1357)</f>
        <v>0</v>
      </c>
      <c r="RQH1359" s="84">
        <f>RQG1359/RQF1359</f>
        <v>0</v>
      </c>
      <c r="RQI1359" s="84">
        <f>SUM(RQI1357)</f>
        <v>1000000</v>
      </c>
      <c r="RQJ1359" s="84">
        <v>0</v>
      </c>
      <c r="RQK1359" s="84">
        <v>0</v>
      </c>
      <c r="RQM1359" s="84">
        <f>RQJ1359-RQK1359</f>
        <v>0</v>
      </c>
      <c r="RQN1359" s="84">
        <f t="shared" ref="RQN1359:RRD1362" si="655">RQJ1359+RQF1359</f>
        <v>1000000</v>
      </c>
      <c r="RQT1359" s="84" t="s">
        <v>235</v>
      </c>
      <c r="RQU1359" s="84" t="s">
        <v>236</v>
      </c>
      <c r="RQV1359" s="84">
        <f>SUM(RQV1357)</f>
        <v>1000000</v>
      </c>
      <c r="RQW1359" s="84">
        <f>SUM(RQW1357)</f>
        <v>0</v>
      </c>
      <c r="RQX1359" s="84">
        <f>RQW1359/RQV1359</f>
        <v>0</v>
      </c>
      <c r="RQY1359" s="84">
        <f>SUM(RQY1357)</f>
        <v>1000000</v>
      </c>
      <c r="RQZ1359" s="84">
        <v>0</v>
      </c>
      <c r="RRA1359" s="84">
        <v>0</v>
      </c>
      <c r="RRC1359" s="84">
        <f>RQZ1359-RRA1359</f>
        <v>0</v>
      </c>
      <c r="RRD1359" s="84">
        <f t="shared" si="655"/>
        <v>1000000</v>
      </c>
      <c r="RRJ1359" s="84" t="s">
        <v>235</v>
      </c>
      <c r="RRK1359" s="84" t="s">
        <v>236</v>
      </c>
      <c r="RRL1359" s="84">
        <f>SUM(RRL1357)</f>
        <v>1000000</v>
      </c>
      <c r="RRM1359" s="84">
        <f>SUM(RRM1357)</f>
        <v>0</v>
      </c>
      <c r="RRN1359" s="84">
        <f>RRM1359/RRL1359</f>
        <v>0</v>
      </c>
      <c r="RRO1359" s="84">
        <f>SUM(RRO1357)</f>
        <v>1000000</v>
      </c>
      <c r="RRP1359" s="84">
        <v>0</v>
      </c>
      <c r="RRQ1359" s="84">
        <v>0</v>
      </c>
      <c r="RRS1359" s="84">
        <f>RRP1359-RRQ1359</f>
        <v>0</v>
      </c>
      <c r="RRT1359" s="84">
        <f t="shared" ref="RRT1359:RSJ1362" si="656">RRP1359+RRL1359</f>
        <v>1000000</v>
      </c>
      <c r="RRZ1359" s="84" t="s">
        <v>235</v>
      </c>
      <c r="RSA1359" s="84" t="s">
        <v>236</v>
      </c>
      <c r="RSB1359" s="84">
        <f>SUM(RSB1357)</f>
        <v>1000000</v>
      </c>
      <c r="RSC1359" s="84">
        <f>SUM(RSC1357)</f>
        <v>0</v>
      </c>
      <c r="RSD1359" s="84">
        <f>RSC1359/RSB1359</f>
        <v>0</v>
      </c>
      <c r="RSE1359" s="84">
        <f>SUM(RSE1357)</f>
        <v>1000000</v>
      </c>
      <c r="RSF1359" s="84">
        <v>0</v>
      </c>
      <c r="RSG1359" s="84">
        <v>0</v>
      </c>
      <c r="RSI1359" s="84">
        <f>RSF1359-RSG1359</f>
        <v>0</v>
      </c>
      <c r="RSJ1359" s="84">
        <f t="shared" si="656"/>
        <v>1000000</v>
      </c>
      <c r="RSP1359" s="84" t="s">
        <v>235</v>
      </c>
      <c r="RSQ1359" s="84" t="s">
        <v>236</v>
      </c>
      <c r="RSR1359" s="84">
        <f>SUM(RSR1357)</f>
        <v>1000000</v>
      </c>
      <c r="RSS1359" s="84">
        <f>SUM(RSS1357)</f>
        <v>0</v>
      </c>
      <c r="RST1359" s="84">
        <f>RSS1359/RSR1359</f>
        <v>0</v>
      </c>
      <c r="RSU1359" s="84">
        <f>SUM(RSU1357)</f>
        <v>1000000</v>
      </c>
      <c r="RSV1359" s="84">
        <v>0</v>
      </c>
      <c r="RSW1359" s="84">
        <v>0</v>
      </c>
      <c r="RSY1359" s="84">
        <f>RSV1359-RSW1359</f>
        <v>0</v>
      </c>
      <c r="RSZ1359" s="84">
        <f t="shared" ref="RSZ1359:RTP1362" si="657">RSV1359+RSR1359</f>
        <v>1000000</v>
      </c>
      <c r="RTF1359" s="84" t="s">
        <v>235</v>
      </c>
      <c r="RTG1359" s="84" t="s">
        <v>236</v>
      </c>
      <c r="RTH1359" s="84">
        <f>SUM(RTH1357)</f>
        <v>1000000</v>
      </c>
      <c r="RTI1359" s="84">
        <f>SUM(RTI1357)</f>
        <v>0</v>
      </c>
      <c r="RTJ1359" s="84">
        <f>RTI1359/RTH1359</f>
        <v>0</v>
      </c>
      <c r="RTK1359" s="84">
        <f>SUM(RTK1357)</f>
        <v>1000000</v>
      </c>
      <c r="RTL1359" s="84">
        <v>0</v>
      </c>
      <c r="RTM1359" s="84">
        <v>0</v>
      </c>
      <c r="RTO1359" s="84">
        <f>RTL1359-RTM1359</f>
        <v>0</v>
      </c>
      <c r="RTP1359" s="84">
        <f t="shared" si="657"/>
        <v>1000000</v>
      </c>
      <c r="RTV1359" s="84" t="s">
        <v>235</v>
      </c>
      <c r="RTW1359" s="84" t="s">
        <v>236</v>
      </c>
      <c r="RTX1359" s="84">
        <f>SUM(RTX1357)</f>
        <v>1000000</v>
      </c>
      <c r="RTY1359" s="84">
        <f>SUM(RTY1357)</f>
        <v>0</v>
      </c>
      <c r="RTZ1359" s="84">
        <f>RTY1359/RTX1359</f>
        <v>0</v>
      </c>
      <c r="RUA1359" s="84">
        <f>SUM(RUA1357)</f>
        <v>1000000</v>
      </c>
      <c r="RUB1359" s="84">
        <v>0</v>
      </c>
      <c r="RUC1359" s="84">
        <v>0</v>
      </c>
      <c r="RUE1359" s="84">
        <f>RUB1359-RUC1359</f>
        <v>0</v>
      </c>
      <c r="RUF1359" s="84">
        <f t="shared" ref="RUF1359:RUV1362" si="658">RUB1359+RTX1359</f>
        <v>1000000</v>
      </c>
      <c r="RUL1359" s="84" t="s">
        <v>235</v>
      </c>
      <c r="RUM1359" s="84" t="s">
        <v>236</v>
      </c>
      <c r="RUN1359" s="84">
        <f>SUM(RUN1357)</f>
        <v>1000000</v>
      </c>
      <c r="RUO1359" s="84">
        <f>SUM(RUO1357)</f>
        <v>0</v>
      </c>
      <c r="RUP1359" s="84">
        <f>RUO1359/RUN1359</f>
        <v>0</v>
      </c>
      <c r="RUQ1359" s="84">
        <f>SUM(RUQ1357)</f>
        <v>1000000</v>
      </c>
      <c r="RUR1359" s="84">
        <v>0</v>
      </c>
      <c r="RUS1359" s="84">
        <v>0</v>
      </c>
      <c r="RUU1359" s="84">
        <f>RUR1359-RUS1359</f>
        <v>0</v>
      </c>
      <c r="RUV1359" s="84">
        <f t="shared" si="658"/>
        <v>1000000</v>
      </c>
      <c r="RVB1359" s="84" t="s">
        <v>235</v>
      </c>
      <c r="RVC1359" s="84" t="s">
        <v>236</v>
      </c>
      <c r="RVD1359" s="84">
        <f>SUM(RVD1357)</f>
        <v>1000000</v>
      </c>
      <c r="RVE1359" s="84">
        <f>SUM(RVE1357)</f>
        <v>0</v>
      </c>
      <c r="RVF1359" s="84">
        <f>RVE1359/RVD1359</f>
        <v>0</v>
      </c>
      <c r="RVG1359" s="84">
        <f>SUM(RVG1357)</f>
        <v>1000000</v>
      </c>
      <c r="RVH1359" s="84">
        <v>0</v>
      </c>
      <c r="RVI1359" s="84">
        <v>0</v>
      </c>
      <c r="RVK1359" s="84">
        <f>RVH1359-RVI1359</f>
        <v>0</v>
      </c>
      <c r="RVL1359" s="84">
        <f t="shared" ref="RVL1359:RWB1362" si="659">RVH1359+RVD1359</f>
        <v>1000000</v>
      </c>
      <c r="RVR1359" s="84" t="s">
        <v>235</v>
      </c>
      <c r="RVS1359" s="84" t="s">
        <v>236</v>
      </c>
      <c r="RVT1359" s="84">
        <f>SUM(RVT1357)</f>
        <v>1000000</v>
      </c>
      <c r="RVU1359" s="84">
        <f>SUM(RVU1357)</f>
        <v>0</v>
      </c>
      <c r="RVV1359" s="84">
        <f>RVU1359/RVT1359</f>
        <v>0</v>
      </c>
      <c r="RVW1359" s="84">
        <f>SUM(RVW1357)</f>
        <v>1000000</v>
      </c>
      <c r="RVX1359" s="84">
        <v>0</v>
      </c>
      <c r="RVY1359" s="84">
        <v>0</v>
      </c>
      <c r="RWA1359" s="84">
        <f>RVX1359-RVY1359</f>
        <v>0</v>
      </c>
      <c r="RWB1359" s="84">
        <f t="shared" si="659"/>
        <v>1000000</v>
      </c>
      <c r="RWH1359" s="84" t="s">
        <v>235</v>
      </c>
      <c r="RWI1359" s="84" t="s">
        <v>236</v>
      </c>
      <c r="RWJ1359" s="84">
        <f>SUM(RWJ1357)</f>
        <v>1000000</v>
      </c>
      <c r="RWK1359" s="84">
        <f>SUM(RWK1357)</f>
        <v>0</v>
      </c>
      <c r="RWL1359" s="84">
        <f>RWK1359/RWJ1359</f>
        <v>0</v>
      </c>
      <c r="RWM1359" s="84">
        <f>SUM(RWM1357)</f>
        <v>1000000</v>
      </c>
      <c r="RWN1359" s="84">
        <v>0</v>
      </c>
      <c r="RWO1359" s="84">
        <v>0</v>
      </c>
      <c r="RWQ1359" s="84">
        <f>RWN1359-RWO1359</f>
        <v>0</v>
      </c>
      <c r="RWR1359" s="84">
        <f t="shared" ref="RWR1359:RXH1362" si="660">RWN1359+RWJ1359</f>
        <v>1000000</v>
      </c>
      <c r="RWX1359" s="84" t="s">
        <v>235</v>
      </c>
      <c r="RWY1359" s="84" t="s">
        <v>236</v>
      </c>
      <c r="RWZ1359" s="84">
        <f>SUM(RWZ1357)</f>
        <v>1000000</v>
      </c>
      <c r="RXA1359" s="84">
        <f>SUM(RXA1357)</f>
        <v>0</v>
      </c>
      <c r="RXB1359" s="84">
        <f>RXA1359/RWZ1359</f>
        <v>0</v>
      </c>
      <c r="RXC1359" s="84">
        <f>SUM(RXC1357)</f>
        <v>1000000</v>
      </c>
      <c r="RXD1359" s="84">
        <v>0</v>
      </c>
      <c r="RXE1359" s="84">
        <v>0</v>
      </c>
      <c r="RXG1359" s="84">
        <f>RXD1359-RXE1359</f>
        <v>0</v>
      </c>
      <c r="RXH1359" s="84">
        <f t="shared" si="660"/>
        <v>1000000</v>
      </c>
      <c r="RXN1359" s="84" t="s">
        <v>235</v>
      </c>
      <c r="RXO1359" s="84" t="s">
        <v>236</v>
      </c>
      <c r="RXP1359" s="84">
        <f>SUM(RXP1357)</f>
        <v>1000000</v>
      </c>
      <c r="RXQ1359" s="84">
        <f>SUM(RXQ1357)</f>
        <v>0</v>
      </c>
      <c r="RXR1359" s="84">
        <f>RXQ1359/RXP1359</f>
        <v>0</v>
      </c>
      <c r="RXS1359" s="84">
        <f>SUM(RXS1357)</f>
        <v>1000000</v>
      </c>
      <c r="RXT1359" s="84">
        <v>0</v>
      </c>
      <c r="RXU1359" s="84">
        <v>0</v>
      </c>
      <c r="RXW1359" s="84">
        <f>RXT1359-RXU1359</f>
        <v>0</v>
      </c>
      <c r="RXX1359" s="84">
        <f t="shared" ref="RXX1359:RYN1362" si="661">RXT1359+RXP1359</f>
        <v>1000000</v>
      </c>
      <c r="RYD1359" s="84" t="s">
        <v>235</v>
      </c>
      <c r="RYE1359" s="84" t="s">
        <v>236</v>
      </c>
      <c r="RYF1359" s="84">
        <f>SUM(RYF1357)</f>
        <v>1000000</v>
      </c>
      <c r="RYG1359" s="84">
        <f>SUM(RYG1357)</f>
        <v>0</v>
      </c>
      <c r="RYH1359" s="84">
        <f>RYG1359/RYF1359</f>
        <v>0</v>
      </c>
      <c r="RYI1359" s="84">
        <f>SUM(RYI1357)</f>
        <v>1000000</v>
      </c>
      <c r="RYJ1359" s="84">
        <v>0</v>
      </c>
      <c r="RYK1359" s="84">
        <v>0</v>
      </c>
      <c r="RYM1359" s="84">
        <f>RYJ1359-RYK1359</f>
        <v>0</v>
      </c>
      <c r="RYN1359" s="84">
        <f t="shared" si="661"/>
        <v>1000000</v>
      </c>
      <c r="RYT1359" s="84" t="s">
        <v>235</v>
      </c>
      <c r="RYU1359" s="84" t="s">
        <v>236</v>
      </c>
      <c r="RYV1359" s="84">
        <f>SUM(RYV1357)</f>
        <v>1000000</v>
      </c>
      <c r="RYW1359" s="84">
        <f>SUM(RYW1357)</f>
        <v>0</v>
      </c>
      <c r="RYX1359" s="84">
        <f>RYW1359/RYV1359</f>
        <v>0</v>
      </c>
      <c r="RYY1359" s="84">
        <f>SUM(RYY1357)</f>
        <v>1000000</v>
      </c>
      <c r="RYZ1359" s="84">
        <v>0</v>
      </c>
      <c r="RZA1359" s="84">
        <v>0</v>
      </c>
      <c r="RZC1359" s="84">
        <f>RYZ1359-RZA1359</f>
        <v>0</v>
      </c>
      <c r="RZD1359" s="84">
        <f t="shared" ref="RZD1359:RZT1362" si="662">RYZ1359+RYV1359</f>
        <v>1000000</v>
      </c>
      <c r="RZJ1359" s="84" t="s">
        <v>235</v>
      </c>
      <c r="RZK1359" s="84" t="s">
        <v>236</v>
      </c>
      <c r="RZL1359" s="84">
        <f>SUM(RZL1357)</f>
        <v>1000000</v>
      </c>
      <c r="RZM1359" s="84">
        <f>SUM(RZM1357)</f>
        <v>0</v>
      </c>
      <c r="RZN1359" s="84">
        <f>RZM1359/RZL1359</f>
        <v>0</v>
      </c>
      <c r="RZO1359" s="84">
        <f>SUM(RZO1357)</f>
        <v>1000000</v>
      </c>
      <c r="RZP1359" s="84">
        <v>0</v>
      </c>
      <c r="RZQ1359" s="84">
        <v>0</v>
      </c>
      <c r="RZS1359" s="84">
        <f>RZP1359-RZQ1359</f>
        <v>0</v>
      </c>
      <c r="RZT1359" s="84">
        <f t="shared" si="662"/>
        <v>1000000</v>
      </c>
      <c r="RZZ1359" s="84" t="s">
        <v>235</v>
      </c>
      <c r="SAA1359" s="84" t="s">
        <v>236</v>
      </c>
      <c r="SAB1359" s="84">
        <f>SUM(SAB1357)</f>
        <v>1000000</v>
      </c>
      <c r="SAC1359" s="84">
        <f>SUM(SAC1357)</f>
        <v>0</v>
      </c>
      <c r="SAD1359" s="84">
        <f>SAC1359/SAB1359</f>
        <v>0</v>
      </c>
      <c r="SAE1359" s="84">
        <f>SUM(SAE1357)</f>
        <v>1000000</v>
      </c>
      <c r="SAF1359" s="84">
        <v>0</v>
      </c>
      <c r="SAG1359" s="84">
        <v>0</v>
      </c>
      <c r="SAI1359" s="84">
        <f>SAF1359-SAG1359</f>
        <v>0</v>
      </c>
      <c r="SAJ1359" s="84">
        <f t="shared" ref="SAJ1359:SAZ1362" si="663">SAF1359+SAB1359</f>
        <v>1000000</v>
      </c>
      <c r="SAP1359" s="84" t="s">
        <v>235</v>
      </c>
      <c r="SAQ1359" s="84" t="s">
        <v>236</v>
      </c>
      <c r="SAR1359" s="84">
        <f>SUM(SAR1357)</f>
        <v>1000000</v>
      </c>
      <c r="SAS1359" s="84">
        <f>SUM(SAS1357)</f>
        <v>0</v>
      </c>
      <c r="SAT1359" s="84">
        <f>SAS1359/SAR1359</f>
        <v>0</v>
      </c>
      <c r="SAU1359" s="84">
        <f>SUM(SAU1357)</f>
        <v>1000000</v>
      </c>
      <c r="SAV1359" s="84">
        <v>0</v>
      </c>
      <c r="SAW1359" s="84">
        <v>0</v>
      </c>
      <c r="SAY1359" s="84">
        <f>SAV1359-SAW1359</f>
        <v>0</v>
      </c>
      <c r="SAZ1359" s="84">
        <f t="shared" si="663"/>
        <v>1000000</v>
      </c>
      <c r="SBF1359" s="84" t="s">
        <v>235</v>
      </c>
      <c r="SBG1359" s="84" t="s">
        <v>236</v>
      </c>
      <c r="SBH1359" s="84">
        <f>SUM(SBH1357)</f>
        <v>1000000</v>
      </c>
      <c r="SBI1359" s="84">
        <f>SUM(SBI1357)</f>
        <v>0</v>
      </c>
      <c r="SBJ1359" s="84">
        <f>SBI1359/SBH1359</f>
        <v>0</v>
      </c>
      <c r="SBK1359" s="84">
        <f>SUM(SBK1357)</f>
        <v>1000000</v>
      </c>
      <c r="SBL1359" s="84">
        <v>0</v>
      </c>
      <c r="SBM1359" s="84">
        <v>0</v>
      </c>
      <c r="SBO1359" s="84">
        <f>SBL1359-SBM1359</f>
        <v>0</v>
      </c>
      <c r="SBP1359" s="84">
        <f t="shared" ref="SBP1359:SCF1362" si="664">SBL1359+SBH1359</f>
        <v>1000000</v>
      </c>
      <c r="SBV1359" s="84" t="s">
        <v>235</v>
      </c>
      <c r="SBW1359" s="84" t="s">
        <v>236</v>
      </c>
      <c r="SBX1359" s="84">
        <f>SUM(SBX1357)</f>
        <v>1000000</v>
      </c>
      <c r="SBY1359" s="84">
        <f>SUM(SBY1357)</f>
        <v>0</v>
      </c>
      <c r="SBZ1359" s="84">
        <f>SBY1359/SBX1359</f>
        <v>0</v>
      </c>
      <c r="SCA1359" s="84">
        <f>SUM(SCA1357)</f>
        <v>1000000</v>
      </c>
      <c r="SCB1359" s="84">
        <v>0</v>
      </c>
      <c r="SCC1359" s="84">
        <v>0</v>
      </c>
      <c r="SCE1359" s="84">
        <f>SCB1359-SCC1359</f>
        <v>0</v>
      </c>
      <c r="SCF1359" s="84">
        <f t="shared" si="664"/>
        <v>1000000</v>
      </c>
      <c r="SCL1359" s="84" t="s">
        <v>235</v>
      </c>
      <c r="SCM1359" s="84" t="s">
        <v>236</v>
      </c>
      <c r="SCN1359" s="84">
        <f>SUM(SCN1357)</f>
        <v>1000000</v>
      </c>
      <c r="SCO1359" s="84">
        <f>SUM(SCO1357)</f>
        <v>0</v>
      </c>
      <c r="SCP1359" s="84">
        <f>SCO1359/SCN1359</f>
        <v>0</v>
      </c>
      <c r="SCQ1359" s="84">
        <f>SUM(SCQ1357)</f>
        <v>1000000</v>
      </c>
      <c r="SCR1359" s="84">
        <v>0</v>
      </c>
      <c r="SCS1359" s="84">
        <v>0</v>
      </c>
      <c r="SCU1359" s="84">
        <f>SCR1359-SCS1359</f>
        <v>0</v>
      </c>
      <c r="SCV1359" s="84">
        <f t="shared" ref="SCV1359:SDL1362" si="665">SCR1359+SCN1359</f>
        <v>1000000</v>
      </c>
      <c r="SDB1359" s="84" t="s">
        <v>235</v>
      </c>
      <c r="SDC1359" s="84" t="s">
        <v>236</v>
      </c>
      <c r="SDD1359" s="84">
        <f>SUM(SDD1357)</f>
        <v>1000000</v>
      </c>
      <c r="SDE1359" s="84">
        <f>SUM(SDE1357)</f>
        <v>0</v>
      </c>
      <c r="SDF1359" s="84">
        <f>SDE1359/SDD1359</f>
        <v>0</v>
      </c>
      <c r="SDG1359" s="84">
        <f>SUM(SDG1357)</f>
        <v>1000000</v>
      </c>
      <c r="SDH1359" s="84">
        <v>0</v>
      </c>
      <c r="SDI1359" s="84">
        <v>0</v>
      </c>
      <c r="SDK1359" s="84">
        <f>SDH1359-SDI1359</f>
        <v>0</v>
      </c>
      <c r="SDL1359" s="84">
        <f t="shared" si="665"/>
        <v>1000000</v>
      </c>
      <c r="SDR1359" s="84" t="s">
        <v>235</v>
      </c>
      <c r="SDS1359" s="84" t="s">
        <v>236</v>
      </c>
      <c r="SDT1359" s="84">
        <f>SUM(SDT1357)</f>
        <v>1000000</v>
      </c>
      <c r="SDU1359" s="84">
        <f>SUM(SDU1357)</f>
        <v>0</v>
      </c>
      <c r="SDV1359" s="84">
        <f>SDU1359/SDT1359</f>
        <v>0</v>
      </c>
      <c r="SDW1359" s="84">
        <f>SUM(SDW1357)</f>
        <v>1000000</v>
      </c>
      <c r="SDX1359" s="84">
        <v>0</v>
      </c>
      <c r="SDY1359" s="84">
        <v>0</v>
      </c>
      <c r="SEA1359" s="84">
        <f>SDX1359-SDY1359</f>
        <v>0</v>
      </c>
      <c r="SEB1359" s="84">
        <f t="shared" ref="SEB1359:SER1362" si="666">SDX1359+SDT1359</f>
        <v>1000000</v>
      </c>
      <c r="SEH1359" s="84" t="s">
        <v>235</v>
      </c>
      <c r="SEI1359" s="84" t="s">
        <v>236</v>
      </c>
      <c r="SEJ1359" s="84">
        <f>SUM(SEJ1357)</f>
        <v>1000000</v>
      </c>
      <c r="SEK1359" s="84">
        <f>SUM(SEK1357)</f>
        <v>0</v>
      </c>
      <c r="SEL1359" s="84">
        <f>SEK1359/SEJ1359</f>
        <v>0</v>
      </c>
      <c r="SEM1359" s="84">
        <f>SUM(SEM1357)</f>
        <v>1000000</v>
      </c>
      <c r="SEN1359" s="84">
        <v>0</v>
      </c>
      <c r="SEO1359" s="84">
        <v>0</v>
      </c>
      <c r="SEQ1359" s="84">
        <f>SEN1359-SEO1359</f>
        <v>0</v>
      </c>
      <c r="SER1359" s="84">
        <f t="shared" si="666"/>
        <v>1000000</v>
      </c>
      <c r="SEX1359" s="84" t="s">
        <v>235</v>
      </c>
      <c r="SEY1359" s="84" t="s">
        <v>236</v>
      </c>
      <c r="SEZ1359" s="84">
        <f>SUM(SEZ1357)</f>
        <v>1000000</v>
      </c>
      <c r="SFA1359" s="84">
        <f>SUM(SFA1357)</f>
        <v>0</v>
      </c>
      <c r="SFB1359" s="84">
        <f>SFA1359/SEZ1359</f>
        <v>0</v>
      </c>
      <c r="SFC1359" s="84">
        <f>SUM(SFC1357)</f>
        <v>1000000</v>
      </c>
      <c r="SFD1359" s="84">
        <v>0</v>
      </c>
      <c r="SFE1359" s="84">
        <v>0</v>
      </c>
      <c r="SFG1359" s="84">
        <f>SFD1359-SFE1359</f>
        <v>0</v>
      </c>
      <c r="SFH1359" s="84">
        <f t="shared" ref="SFH1359:SFX1362" si="667">SFD1359+SEZ1359</f>
        <v>1000000</v>
      </c>
      <c r="SFN1359" s="84" t="s">
        <v>235</v>
      </c>
      <c r="SFO1359" s="84" t="s">
        <v>236</v>
      </c>
      <c r="SFP1359" s="84">
        <f>SUM(SFP1357)</f>
        <v>1000000</v>
      </c>
      <c r="SFQ1359" s="84">
        <f>SUM(SFQ1357)</f>
        <v>0</v>
      </c>
      <c r="SFR1359" s="84">
        <f>SFQ1359/SFP1359</f>
        <v>0</v>
      </c>
      <c r="SFS1359" s="84">
        <f>SUM(SFS1357)</f>
        <v>1000000</v>
      </c>
      <c r="SFT1359" s="84">
        <v>0</v>
      </c>
      <c r="SFU1359" s="84">
        <v>0</v>
      </c>
      <c r="SFW1359" s="84">
        <f>SFT1359-SFU1359</f>
        <v>0</v>
      </c>
      <c r="SFX1359" s="84">
        <f t="shared" si="667"/>
        <v>1000000</v>
      </c>
      <c r="SGD1359" s="84" t="s">
        <v>235</v>
      </c>
      <c r="SGE1359" s="84" t="s">
        <v>236</v>
      </c>
      <c r="SGF1359" s="84">
        <f>SUM(SGF1357)</f>
        <v>1000000</v>
      </c>
      <c r="SGG1359" s="84">
        <f>SUM(SGG1357)</f>
        <v>0</v>
      </c>
      <c r="SGH1359" s="84">
        <f>SGG1359/SGF1359</f>
        <v>0</v>
      </c>
      <c r="SGI1359" s="84">
        <f>SUM(SGI1357)</f>
        <v>1000000</v>
      </c>
      <c r="SGJ1359" s="84">
        <v>0</v>
      </c>
      <c r="SGK1359" s="84">
        <v>0</v>
      </c>
      <c r="SGM1359" s="84">
        <f>SGJ1359-SGK1359</f>
        <v>0</v>
      </c>
      <c r="SGN1359" s="84">
        <f t="shared" ref="SGN1359:SHD1362" si="668">SGJ1359+SGF1359</f>
        <v>1000000</v>
      </c>
      <c r="SGT1359" s="84" t="s">
        <v>235</v>
      </c>
      <c r="SGU1359" s="84" t="s">
        <v>236</v>
      </c>
      <c r="SGV1359" s="84">
        <f>SUM(SGV1357)</f>
        <v>1000000</v>
      </c>
      <c r="SGW1359" s="84">
        <f>SUM(SGW1357)</f>
        <v>0</v>
      </c>
      <c r="SGX1359" s="84">
        <f>SGW1359/SGV1359</f>
        <v>0</v>
      </c>
      <c r="SGY1359" s="84">
        <f>SUM(SGY1357)</f>
        <v>1000000</v>
      </c>
      <c r="SGZ1359" s="84">
        <v>0</v>
      </c>
      <c r="SHA1359" s="84">
        <v>0</v>
      </c>
      <c r="SHC1359" s="84">
        <f>SGZ1359-SHA1359</f>
        <v>0</v>
      </c>
      <c r="SHD1359" s="84">
        <f t="shared" si="668"/>
        <v>1000000</v>
      </c>
      <c r="SHJ1359" s="84" t="s">
        <v>235</v>
      </c>
      <c r="SHK1359" s="84" t="s">
        <v>236</v>
      </c>
      <c r="SHL1359" s="84">
        <f>SUM(SHL1357)</f>
        <v>1000000</v>
      </c>
      <c r="SHM1359" s="84">
        <f>SUM(SHM1357)</f>
        <v>0</v>
      </c>
      <c r="SHN1359" s="84">
        <f>SHM1359/SHL1359</f>
        <v>0</v>
      </c>
      <c r="SHO1359" s="84">
        <f>SUM(SHO1357)</f>
        <v>1000000</v>
      </c>
      <c r="SHP1359" s="84">
        <v>0</v>
      </c>
      <c r="SHQ1359" s="84">
        <v>0</v>
      </c>
      <c r="SHS1359" s="84">
        <f>SHP1359-SHQ1359</f>
        <v>0</v>
      </c>
      <c r="SHT1359" s="84">
        <f t="shared" ref="SHT1359:SIJ1362" si="669">SHP1359+SHL1359</f>
        <v>1000000</v>
      </c>
      <c r="SHZ1359" s="84" t="s">
        <v>235</v>
      </c>
      <c r="SIA1359" s="84" t="s">
        <v>236</v>
      </c>
      <c r="SIB1359" s="84">
        <f>SUM(SIB1357)</f>
        <v>1000000</v>
      </c>
      <c r="SIC1359" s="84">
        <f>SUM(SIC1357)</f>
        <v>0</v>
      </c>
      <c r="SID1359" s="84">
        <f>SIC1359/SIB1359</f>
        <v>0</v>
      </c>
      <c r="SIE1359" s="84">
        <f>SUM(SIE1357)</f>
        <v>1000000</v>
      </c>
      <c r="SIF1359" s="84">
        <v>0</v>
      </c>
      <c r="SIG1359" s="84">
        <v>0</v>
      </c>
      <c r="SII1359" s="84">
        <f>SIF1359-SIG1359</f>
        <v>0</v>
      </c>
      <c r="SIJ1359" s="84">
        <f t="shared" si="669"/>
        <v>1000000</v>
      </c>
      <c r="SIP1359" s="84" t="s">
        <v>235</v>
      </c>
      <c r="SIQ1359" s="84" t="s">
        <v>236</v>
      </c>
      <c r="SIR1359" s="84">
        <f>SUM(SIR1357)</f>
        <v>1000000</v>
      </c>
      <c r="SIS1359" s="84">
        <f>SUM(SIS1357)</f>
        <v>0</v>
      </c>
      <c r="SIT1359" s="84">
        <f>SIS1359/SIR1359</f>
        <v>0</v>
      </c>
      <c r="SIU1359" s="84">
        <f>SUM(SIU1357)</f>
        <v>1000000</v>
      </c>
      <c r="SIV1359" s="84">
        <v>0</v>
      </c>
      <c r="SIW1359" s="84">
        <v>0</v>
      </c>
      <c r="SIY1359" s="84">
        <f>SIV1359-SIW1359</f>
        <v>0</v>
      </c>
      <c r="SIZ1359" s="84">
        <f t="shared" ref="SIZ1359:SJP1362" si="670">SIV1359+SIR1359</f>
        <v>1000000</v>
      </c>
      <c r="SJF1359" s="84" t="s">
        <v>235</v>
      </c>
      <c r="SJG1359" s="84" t="s">
        <v>236</v>
      </c>
      <c r="SJH1359" s="84">
        <f>SUM(SJH1357)</f>
        <v>1000000</v>
      </c>
      <c r="SJI1359" s="84">
        <f>SUM(SJI1357)</f>
        <v>0</v>
      </c>
      <c r="SJJ1359" s="84">
        <f>SJI1359/SJH1359</f>
        <v>0</v>
      </c>
      <c r="SJK1359" s="84">
        <f>SUM(SJK1357)</f>
        <v>1000000</v>
      </c>
      <c r="SJL1359" s="84">
        <v>0</v>
      </c>
      <c r="SJM1359" s="84">
        <v>0</v>
      </c>
      <c r="SJO1359" s="84">
        <f>SJL1359-SJM1359</f>
        <v>0</v>
      </c>
      <c r="SJP1359" s="84">
        <f t="shared" si="670"/>
        <v>1000000</v>
      </c>
      <c r="SJV1359" s="84" t="s">
        <v>235</v>
      </c>
      <c r="SJW1359" s="84" t="s">
        <v>236</v>
      </c>
      <c r="SJX1359" s="84">
        <f>SUM(SJX1357)</f>
        <v>1000000</v>
      </c>
      <c r="SJY1359" s="84">
        <f>SUM(SJY1357)</f>
        <v>0</v>
      </c>
      <c r="SJZ1359" s="84">
        <f>SJY1359/SJX1359</f>
        <v>0</v>
      </c>
      <c r="SKA1359" s="84">
        <f>SUM(SKA1357)</f>
        <v>1000000</v>
      </c>
      <c r="SKB1359" s="84">
        <v>0</v>
      </c>
      <c r="SKC1359" s="84">
        <v>0</v>
      </c>
      <c r="SKE1359" s="84">
        <f>SKB1359-SKC1359</f>
        <v>0</v>
      </c>
      <c r="SKF1359" s="84">
        <f t="shared" ref="SKF1359:SKV1362" si="671">SKB1359+SJX1359</f>
        <v>1000000</v>
      </c>
      <c r="SKL1359" s="84" t="s">
        <v>235</v>
      </c>
      <c r="SKM1359" s="84" t="s">
        <v>236</v>
      </c>
      <c r="SKN1359" s="84">
        <f>SUM(SKN1357)</f>
        <v>1000000</v>
      </c>
      <c r="SKO1359" s="84">
        <f>SUM(SKO1357)</f>
        <v>0</v>
      </c>
      <c r="SKP1359" s="84">
        <f>SKO1359/SKN1359</f>
        <v>0</v>
      </c>
      <c r="SKQ1359" s="84">
        <f>SUM(SKQ1357)</f>
        <v>1000000</v>
      </c>
      <c r="SKR1359" s="84">
        <v>0</v>
      </c>
      <c r="SKS1359" s="84">
        <v>0</v>
      </c>
      <c r="SKU1359" s="84">
        <f>SKR1359-SKS1359</f>
        <v>0</v>
      </c>
      <c r="SKV1359" s="84">
        <f t="shared" si="671"/>
        <v>1000000</v>
      </c>
      <c r="SLB1359" s="84" t="s">
        <v>235</v>
      </c>
      <c r="SLC1359" s="84" t="s">
        <v>236</v>
      </c>
      <c r="SLD1359" s="84">
        <f>SUM(SLD1357)</f>
        <v>1000000</v>
      </c>
      <c r="SLE1359" s="84">
        <f>SUM(SLE1357)</f>
        <v>0</v>
      </c>
      <c r="SLF1359" s="84">
        <f>SLE1359/SLD1359</f>
        <v>0</v>
      </c>
      <c r="SLG1359" s="84">
        <f>SUM(SLG1357)</f>
        <v>1000000</v>
      </c>
      <c r="SLH1359" s="84">
        <v>0</v>
      </c>
      <c r="SLI1359" s="84">
        <v>0</v>
      </c>
      <c r="SLK1359" s="84">
        <f>SLH1359-SLI1359</f>
        <v>0</v>
      </c>
      <c r="SLL1359" s="84">
        <f t="shared" ref="SLL1359:SMB1362" si="672">SLH1359+SLD1359</f>
        <v>1000000</v>
      </c>
      <c r="SLR1359" s="84" t="s">
        <v>235</v>
      </c>
      <c r="SLS1359" s="84" t="s">
        <v>236</v>
      </c>
      <c r="SLT1359" s="84">
        <f>SUM(SLT1357)</f>
        <v>1000000</v>
      </c>
      <c r="SLU1359" s="84">
        <f>SUM(SLU1357)</f>
        <v>0</v>
      </c>
      <c r="SLV1359" s="84">
        <f>SLU1359/SLT1359</f>
        <v>0</v>
      </c>
      <c r="SLW1359" s="84">
        <f>SUM(SLW1357)</f>
        <v>1000000</v>
      </c>
      <c r="SLX1359" s="84">
        <v>0</v>
      </c>
      <c r="SLY1359" s="84">
        <v>0</v>
      </c>
      <c r="SMA1359" s="84">
        <f>SLX1359-SLY1359</f>
        <v>0</v>
      </c>
      <c r="SMB1359" s="84">
        <f t="shared" si="672"/>
        <v>1000000</v>
      </c>
      <c r="SMH1359" s="84" t="s">
        <v>235</v>
      </c>
      <c r="SMI1359" s="84" t="s">
        <v>236</v>
      </c>
      <c r="SMJ1359" s="84">
        <f>SUM(SMJ1357)</f>
        <v>1000000</v>
      </c>
      <c r="SMK1359" s="84">
        <f>SUM(SMK1357)</f>
        <v>0</v>
      </c>
      <c r="SML1359" s="84">
        <f>SMK1359/SMJ1359</f>
        <v>0</v>
      </c>
      <c r="SMM1359" s="84">
        <f>SUM(SMM1357)</f>
        <v>1000000</v>
      </c>
      <c r="SMN1359" s="84">
        <v>0</v>
      </c>
      <c r="SMO1359" s="84">
        <v>0</v>
      </c>
      <c r="SMQ1359" s="84">
        <f>SMN1359-SMO1359</f>
        <v>0</v>
      </c>
      <c r="SMR1359" s="84">
        <f t="shared" ref="SMR1359:SNH1362" si="673">SMN1359+SMJ1359</f>
        <v>1000000</v>
      </c>
      <c r="SMX1359" s="84" t="s">
        <v>235</v>
      </c>
      <c r="SMY1359" s="84" t="s">
        <v>236</v>
      </c>
      <c r="SMZ1359" s="84">
        <f>SUM(SMZ1357)</f>
        <v>1000000</v>
      </c>
      <c r="SNA1359" s="84">
        <f>SUM(SNA1357)</f>
        <v>0</v>
      </c>
      <c r="SNB1359" s="84">
        <f>SNA1359/SMZ1359</f>
        <v>0</v>
      </c>
      <c r="SNC1359" s="84">
        <f>SUM(SNC1357)</f>
        <v>1000000</v>
      </c>
      <c r="SND1359" s="84">
        <v>0</v>
      </c>
      <c r="SNE1359" s="84">
        <v>0</v>
      </c>
      <c r="SNG1359" s="84">
        <f>SND1359-SNE1359</f>
        <v>0</v>
      </c>
      <c r="SNH1359" s="84">
        <f t="shared" si="673"/>
        <v>1000000</v>
      </c>
      <c r="SNN1359" s="84" t="s">
        <v>235</v>
      </c>
      <c r="SNO1359" s="84" t="s">
        <v>236</v>
      </c>
      <c r="SNP1359" s="84">
        <f>SUM(SNP1357)</f>
        <v>1000000</v>
      </c>
      <c r="SNQ1359" s="84">
        <f>SUM(SNQ1357)</f>
        <v>0</v>
      </c>
      <c r="SNR1359" s="84">
        <f>SNQ1359/SNP1359</f>
        <v>0</v>
      </c>
      <c r="SNS1359" s="84">
        <f>SUM(SNS1357)</f>
        <v>1000000</v>
      </c>
      <c r="SNT1359" s="84">
        <v>0</v>
      </c>
      <c r="SNU1359" s="84">
        <v>0</v>
      </c>
      <c r="SNW1359" s="84">
        <f>SNT1359-SNU1359</f>
        <v>0</v>
      </c>
      <c r="SNX1359" s="84">
        <f t="shared" ref="SNX1359:SON1362" si="674">SNT1359+SNP1359</f>
        <v>1000000</v>
      </c>
      <c r="SOD1359" s="84" t="s">
        <v>235</v>
      </c>
      <c r="SOE1359" s="84" t="s">
        <v>236</v>
      </c>
      <c r="SOF1359" s="84">
        <f>SUM(SOF1357)</f>
        <v>1000000</v>
      </c>
      <c r="SOG1359" s="84">
        <f>SUM(SOG1357)</f>
        <v>0</v>
      </c>
      <c r="SOH1359" s="84">
        <f>SOG1359/SOF1359</f>
        <v>0</v>
      </c>
      <c r="SOI1359" s="84">
        <f>SUM(SOI1357)</f>
        <v>1000000</v>
      </c>
      <c r="SOJ1359" s="84">
        <v>0</v>
      </c>
      <c r="SOK1359" s="84">
        <v>0</v>
      </c>
      <c r="SOM1359" s="84">
        <f>SOJ1359-SOK1359</f>
        <v>0</v>
      </c>
      <c r="SON1359" s="84">
        <f t="shared" si="674"/>
        <v>1000000</v>
      </c>
      <c r="SOT1359" s="84" t="s">
        <v>235</v>
      </c>
      <c r="SOU1359" s="84" t="s">
        <v>236</v>
      </c>
      <c r="SOV1359" s="84">
        <f>SUM(SOV1357)</f>
        <v>1000000</v>
      </c>
      <c r="SOW1359" s="84">
        <f>SUM(SOW1357)</f>
        <v>0</v>
      </c>
      <c r="SOX1359" s="84">
        <f>SOW1359/SOV1359</f>
        <v>0</v>
      </c>
      <c r="SOY1359" s="84">
        <f>SUM(SOY1357)</f>
        <v>1000000</v>
      </c>
      <c r="SOZ1359" s="84">
        <v>0</v>
      </c>
      <c r="SPA1359" s="84">
        <v>0</v>
      </c>
      <c r="SPC1359" s="84">
        <f>SOZ1359-SPA1359</f>
        <v>0</v>
      </c>
      <c r="SPD1359" s="84">
        <f t="shared" ref="SPD1359:SPT1362" si="675">SOZ1359+SOV1359</f>
        <v>1000000</v>
      </c>
      <c r="SPJ1359" s="84" t="s">
        <v>235</v>
      </c>
      <c r="SPK1359" s="84" t="s">
        <v>236</v>
      </c>
      <c r="SPL1359" s="84">
        <f>SUM(SPL1357)</f>
        <v>1000000</v>
      </c>
      <c r="SPM1359" s="84">
        <f>SUM(SPM1357)</f>
        <v>0</v>
      </c>
      <c r="SPN1359" s="84">
        <f>SPM1359/SPL1359</f>
        <v>0</v>
      </c>
      <c r="SPO1359" s="84">
        <f>SUM(SPO1357)</f>
        <v>1000000</v>
      </c>
      <c r="SPP1359" s="84">
        <v>0</v>
      </c>
      <c r="SPQ1359" s="84">
        <v>0</v>
      </c>
      <c r="SPS1359" s="84">
        <f>SPP1359-SPQ1359</f>
        <v>0</v>
      </c>
      <c r="SPT1359" s="84">
        <f t="shared" si="675"/>
        <v>1000000</v>
      </c>
      <c r="SPZ1359" s="84" t="s">
        <v>235</v>
      </c>
      <c r="SQA1359" s="84" t="s">
        <v>236</v>
      </c>
      <c r="SQB1359" s="84">
        <f>SUM(SQB1357)</f>
        <v>1000000</v>
      </c>
      <c r="SQC1359" s="84">
        <f>SUM(SQC1357)</f>
        <v>0</v>
      </c>
      <c r="SQD1359" s="84">
        <f>SQC1359/SQB1359</f>
        <v>0</v>
      </c>
      <c r="SQE1359" s="84">
        <f>SUM(SQE1357)</f>
        <v>1000000</v>
      </c>
      <c r="SQF1359" s="84">
        <v>0</v>
      </c>
      <c r="SQG1359" s="84">
        <v>0</v>
      </c>
      <c r="SQI1359" s="84">
        <f>SQF1359-SQG1359</f>
        <v>0</v>
      </c>
      <c r="SQJ1359" s="84">
        <f t="shared" ref="SQJ1359:SQZ1362" si="676">SQF1359+SQB1359</f>
        <v>1000000</v>
      </c>
      <c r="SQP1359" s="84" t="s">
        <v>235</v>
      </c>
      <c r="SQQ1359" s="84" t="s">
        <v>236</v>
      </c>
      <c r="SQR1359" s="84">
        <f>SUM(SQR1357)</f>
        <v>1000000</v>
      </c>
      <c r="SQS1359" s="84">
        <f>SUM(SQS1357)</f>
        <v>0</v>
      </c>
      <c r="SQT1359" s="84">
        <f>SQS1359/SQR1359</f>
        <v>0</v>
      </c>
      <c r="SQU1359" s="84">
        <f>SUM(SQU1357)</f>
        <v>1000000</v>
      </c>
      <c r="SQV1359" s="84">
        <v>0</v>
      </c>
      <c r="SQW1359" s="84">
        <v>0</v>
      </c>
      <c r="SQY1359" s="84">
        <f>SQV1359-SQW1359</f>
        <v>0</v>
      </c>
      <c r="SQZ1359" s="84">
        <f t="shared" si="676"/>
        <v>1000000</v>
      </c>
      <c r="SRF1359" s="84" t="s">
        <v>235</v>
      </c>
      <c r="SRG1359" s="84" t="s">
        <v>236</v>
      </c>
      <c r="SRH1359" s="84">
        <f>SUM(SRH1357)</f>
        <v>1000000</v>
      </c>
      <c r="SRI1359" s="84">
        <f>SUM(SRI1357)</f>
        <v>0</v>
      </c>
      <c r="SRJ1359" s="84">
        <f>SRI1359/SRH1359</f>
        <v>0</v>
      </c>
      <c r="SRK1359" s="84">
        <f>SUM(SRK1357)</f>
        <v>1000000</v>
      </c>
      <c r="SRL1359" s="84">
        <v>0</v>
      </c>
      <c r="SRM1359" s="84">
        <v>0</v>
      </c>
      <c r="SRO1359" s="84">
        <f>SRL1359-SRM1359</f>
        <v>0</v>
      </c>
      <c r="SRP1359" s="84">
        <f t="shared" ref="SRP1359:SSF1362" si="677">SRL1359+SRH1359</f>
        <v>1000000</v>
      </c>
      <c r="SRV1359" s="84" t="s">
        <v>235</v>
      </c>
      <c r="SRW1359" s="84" t="s">
        <v>236</v>
      </c>
      <c r="SRX1359" s="84">
        <f>SUM(SRX1357)</f>
        <v>1000000</v>
      </c>
      <c r="SRY1359" s="84">
        <f>SUM(SRY1357)</f>
        <v>0</v>
      </c>
      <c r="SRZ1359" s="84">
        <f>SRY1359/SRX1359</f>
        <v>0</v>
      </c>
      <c r="SSA1359" s="84">
        <f>SUM(SSA1357)</f>
        <v>1000000</v>
      </c>
      <c r="SSB1359" s="84">
        <v>0</v>
      </c>
      <c r="SSC1359" s="84">
        <v>0</v>
      </c>
      <c r="SSE1359" s="84">
        <f>SSB1359-SSC1359</f>
        <v>0</v>
      </c>
      <c r="SSF1359" s="84">
        <f t="shared" si="677"/>
        <v>1000000</v>
      </c>
      <c r="SSL1359" s="84" t="s">
        <v>235</v>
      </c>
      <c r="SSM1359" s="84" t="s">
        <v>236</v>
      </c>
      <c r="SSN1359" s="84">
        <f>SUM(SSN1357)</f>
        <v>1000000</v>
      </c>
      <c r="SSO1359" s="84">
        <f>SUM(SSO1357)</f>
        <v>0</v>
      </c>
      <c r="SSP1359" s="84">
        <f>SSO1359/SSN1359</f>
        <v>0</v>
      </c>
      <c r="SSQ1359" s="84">
        <f>SUM(SSQ1357)</f>
        <v>1000000</v>
      </c>
      <c r="SSR1359" s="84">
        <v>0</v>
      </c>
      <c r="SSS1359" s="84">
        <v>0</v>
      </c>
      <c r="SSU1359" s="84">
        <f>SSR1359-SSS1359</f>
        <v>0</v>
      </c>
      <c r="SSV1359" s="84">
        <f t="shared" ref="SSV1359:STL1362" si="678">SSR1359+SSN1359</f>
        <v>1000000</v>
      </c>
      <c r="STB1359" s="84" t="s">
        <v>235</v>
      </c>
      <c r="STC1359" s="84" t="s">
        <v>236</v>
      </c>
      <c r="STD1359" s="84">
        <f>SUM(STD1357)</f>
        <v>1000000</v>
      </c>
      <c r="STE1359" s="84">
        <f>SUM(STE1357)</f>
        <v>0</v>
      </c>
      <c r="STF1359" s="84">
        <f>STE1359/STD1359</f>
        <v>0</v>
      </c>
      <c r="STG1359" s="84">
        <f>SUM(STG1357)</f>
        <v>1000000</v>
      </c>
      <c r="STH1359" s="84">
        <v>0</v>
      </c>
      <c r="STI1359" s="84">
        <v>0</v>
      </c>
      <c r="STK1359" s="84">
        <f>STH1359-STI1359</f>
        <v>0</v>
      </c>
      <c r="STL1359" s="84">
        <f t="shared" si="678"/>
        <v>1000000</v>
      </c>
      <c r="STR1359" s="84" t="s">
        <v>235</v>
      </c>
      <c r="STS1359" s="84" t="s">
        <v>236</v>
      </c>
      <c r="STT1359" s="84">
        <f>SUM(STT1357)</f>
        <v>1000000</v>
      </c>
      <c r="STU1359" s="84">
        <f>SUM(STU1357)</f>
        <v>0</v>
      </c>
      <c r="STV1359" s="84">
        <f>STU1359/STT1359</f>
        <v>0</v>
      </c>
      <c r="STW1359" s="84">
        <f>SUM(STW1357)</f>
        <v>1000000</v>
      </c>
      <c r="STX1359" s="84">
        <v>0</v>
      </c>
      <c r="STY1359" s="84">
        <v>0</v>
      </c>
      <c r="SUA1359" s="84">
        <f>STX1359-STY1359</f>
        <v>0</v>
      </c>
      <c r="SUB1359" s="84">
        <f t="shared" ref="SUB1359:SUR1362" si="679">STX1359+STT1359</f>
        <v>1000000</v>
      </c>
      <c r="SUH1359" s="84" t="s">
        <v>235</v>
      </c>
      <c r="SUI1359" s="84" t="s">
        <v>236</v>
      </c>
      <c r="SUJ1359" s="84">
        <f>SUM(SUJ1357)</f>
        <v>1000000</v>
      </c>
      <c r="SUK1359" s="84">
        <f>SUM(SUK1357)</f>
        <v>0</v>
      </c>
      <c r="SUL1359" s="84">
        <f>SUK1359/SUJ1359</f>
        <v>0</v>
      </c>
      <c r="SUM1359" s="84">
        <f>SUM(SUM1357)</f>
        <v>1000000</v>
      </c>
      <c r="SUN1359" s="84">
        <v>0</v>
      </c>
      <c r="SUO1359" s="84">
        <v>0</v>
      </c>
      <c r="SUQ1359" s="84">
        <f>SUN1359-SUO1359</f>
        <v>0</v>
      </c>
      <c r="SUR1359" s="84">
        <f t="shared" si="679"/>
        <v>1000000</v>
      </c>
      <c r="SUX1359" s="84" t="s">
        <v>235</v>
      </c>
      <c r="SUY1359" s="84" t="s">
        <v>236</v>
      </c>
      <c r="SUZ1359" s="84">
        <f>SUM(SUZ1357)</f>
        <v>1000000</v>
      </c>
      <c r="SVA1359" s="84">
        <f>SUM(SVA1357)</f>
        <v>0</v>
      </c>
      <c r="SVB1359" s="84">
        <f>SVA1359/SUZ1359</f>
        <v>0</v>
      </c>
      <c r="SVC1359" s="84">
        <f>SUM(SVC1357)</f>
        <v>1000000</v>
      </c>
      <c r="SVD1359" s="84">
        <v>0</v>
      </c>
      <c r="SVE1359" s="84">
        <v>0</v>
      </c>
      <c r="SVG1359" s="84">
        <f>SVD1359-SVE1359</f>
        <v>0</v>
      </c>
      <c r="SVH1359" s="84">
        <f t="shared" ref="SVH1359:SVX1362" si="680">SVD1359+SUZ1359</f>
        <v>1000000</v>
      </c>
      <c r="SVN1359" s="84" t="s">
        <v>235</v>
      </c>
      <c r="SVO1359" s="84" t="s">
        <v>236</v>
      </c>
      <c r="SVP1359" s="84">
        <f>SUM(SVP1357)</f>
        <v>1000000</v>
      </c>
      <c r="SVQ1359" s="84">
        <f>SUM(SVQ1357)</f>
        <v>0</v>
      </c>
      <c r="SVR1359" s="84">
        <f>SVQ1359/SVP1359</f>
        <v>0</v>
      </c>
      <c r="SVS1359" s="84">
        <f>SUM(SVS1357)</f>
        <v>1000000</v>
      </c>
      <c r="SVT1359" s="84">
        <v>0</v>
      </c>
      <c r="SVU1359" s="84">
        <v>0</v>
      </c>
      <c r="SVW1359" s="84">
        <f>SVT1359-SVU1359</f>
        <v>0</v>
      </c>
      <c r="SVX1359" s="84">
        <f t="shared" si="680"/>
        <v>1000000</v>
      </c>
      <c r="SWD1359" s="84" t="s">
        <v>235</v>
      </c>
      <c r="SWE1359" s="84" t="s">
        <v>236</v>
      </c>
      <c r="SWF1359" s="84">
        <f>SUM(SWF1357)</f>
        <v>1000000</v>
      </c>
      <c r="SWG1359" s="84">
        <f>SUM(SWG1357)</f>
        <v>0</v>
      </c>
      <c r="SWH1359" s="84">
        <f>SWG1359/SWF1359</f>
        <v>0</v>
      </c>
      <c r="SWI1359" s="84">
        <f>SUM(SWI1357)</f>
        <v>1000000</v>
      </c>
      <c r="SWJ1359" s="84">
        <v>0</v>
      </c>
      <c r="SWK1359" s="84">
        <v>0</v>
      </c>
      <c r="SWM1359" s="84">
        <f>SWJ1359-SWK1359</f>
        <v>0</v>
      </c>
      <c r="SWN1359" s="84">
        <f t="shared" ref="SWN1359:SXD1362" si="681">SWJ1359+SWF1359</f>
        <v>1000000</v>
      </c>
      <c r="SWT1359" s="84" t="s">
        <v>235</v>
      </c>
      <c r="SWU1359" s="84" t="s">
        <v>236</v>
      </c>
      <c r="SWV1359" s="84">
        <f>SUM(SWV1357)</f>
        <v>1000000</v>
      </c>
      <c r="SWW1359" s="84">
        <f>SUM(SWW1357)</f>
        <v>0</v>
      </c>
      <c r="SWX1359" s="84">
        <f>SWW1359/SWV1359</f>
        <v>0</v>
      </c>
      <c r="SWY1359" s="84">
        <f>SUM(SWY1357)</f>
        <v>1000000</v>
      </c>
      <c r="SWZ1359" s="84">
        <v>0</v>
      </c>
      <c r="SXA1359" s="84">
        <v>0</v>
      </c>
      <c r="SXC1359" s="84">
        <f>SWZ1359-SXA1359</f>
        <v>0</v>
      </c>
      <c r="SXD1359" s="84">
        <f t="shared" si="681"/>
        <v>1000000</v>
      </c>
      <c r="SXJ1359" s="84" t="s">
        <v>235</v>
      </c>
      <c r="SXK1359" s="84" t="s">
        <v>236</v>
      </c>
      <c r="SXL1359" s="84">
        <f>SUM(SXL1357)</f>
        <v>1000000</v>
      </c>
      <c r="SXM1359" s="84">
        <f>SUM(SXM1357)</f>
        <v>0</v>
      </c>
      <c r="SXN1359" s="84">
        <f>SXM1359/SXL1359</f>
        <v>0</v>
      </c>
      <c r="SXO1359" s="84">
        <f>SUM(SXO1357)</f>
        <v>1000000</v>
      </c>
      <c r="SXP1359" s="84">
        <v>0</v>
      </c>
      <c r="SXQ1359" s="84">
        <v>0</v>
      </c>
      <c r="SXS1359" s="84">
        <f>SXP1359-SXQ1359</f>
        <v>0</v>
      </c>
      <c r="SXT1359" s="84">
        <f t="shared" ref="SXT1359:SYJ1362" si="682">SXP1359+SXL1359</f>
        <v>1000000</v>
      </c>
      <c r="SXZ1359" s="84" t="s">
        <v>235</v>
      </c>
      <c r="SYA1359" s="84" t="s">
        <v>236</v>
      </c>
      <c r="SYB1359" s="84">
        <f>SUM(SYB1357)</f>
        <v>1000000</v>
      </c>
      <c r="SYC1359" s="84">
        <f>SUM(SYC1357)</f>
        <v>0</v>
      </c>
      <c r="SYD1359" s="84">
        <f>SYC1359/SYB1359</f>
        <v>0</v>
      </c>
      <c r="SYE1359" s="84">
        <f>SUM(SYE1357)</f>
        <v>1000000</v>
      </c>
      <c r="SYF1359" s="84">
        <v>0</v>
      </c>
      <c r="SYG1359" s="84">
        <v>0</v>
      </c>
      <c r="SYI1359" s="84">
        <f>SYF1359-SYG1359</f>
        <v>0</v>
      </c>
      <c r="SYJ1359" s="84">
        <f t="shared" si="682"/>
        <v>1000000</v>
      </c>
      <c r="SYP1359" s="84" t="s">
        <v>235</v>
      </c>
      <c r="SYQ1359" s="84" t="s">
        <v>236</v>
      </c>
      <c r="SYR1359" s="84">
        <f>SUM(SYR1357)</f>
        <v>1000000</v>
      </c>
      <c r="SYS1359" s="84">
        <f>SUM(SYS1357)</f>
        <v>0</v>
      </c>
      <c r="SYT1359" s="84">
        <f>SYS1359/SYR1359</f>
        <v>0</v>
      </c>
      <c r="SYU1359" s="84">
        <f>SUM(SYU1357)</f>
        <v>1000000</v>
      </c>
      <c r="SYV1359" s="84">
        <v>0</v>
      </c>
      <c r="SYW1359" s="84">
        <v>0</v>
      </c>
      <c r="SYY1359" s="84">
        <f>SYV1359-SYW1359</f>
        <v>0</v>
      </c>
      <c r="SYZ1359" s="84">
        <f t="shared" ref="SYZ1359:SZP1362" si="683">SYV1359+SYR1359</f>
        <v>1000000</v>
      </c>
      <c r="SZF1359" s="84" t="s">
        <v>235</v>
      </c>
      <c r="SZG1359" s="84" t="s">
        <v>236</v>
      </c>
      <c r="SZH1359" s="84">
        <f>SUM(SZH1357)</f>
        <v>1000000</v>
      </c>
      <c r="SZI1359" s="84">
        <f>SUM(SZI1357)</f>
        <v>0</v>
      </c>
      <c r="SZJ1359" s="84">
        <f>SZI1359/SZH1359</f>
        <v>0</v>
      </c>
      <c r="SZK1359" s="84">
        <f>SUM(SZK1357)</f>
        <v>1000000</v>
      </c>
      <c r="SZL1359" s="84">
        <v>0</v>
      </c>
      <c r="SZM1359" s="84">
        <v>0</v>
      </c>
      <c r="SZO1359" s="84">
        <f>SZL1359-SZM1359</f>
        <v>0</v>
      </c>
      <c r="SZP1359" s="84">
        <f t="shared" si="683"/>
        <v>1000000</v>
      </c>
      <c r="SZV1359" s="84" t="s">
        <v>235</v>
      </c>
      <c r="SZW1359" s="84" t="s">
        <v>236</v>
      </c>
      <c r="SZX1359" s="84">
        <f>SUM(SZX1357)</f>
        <v>1000000</v>
      </c>
      <c r="SZY1359" s="84">
        <f>SUM(SZY1357)</f>
        <v>0</v>
      </c>
      <c r="SZZ1359" s="84">
        <f>SZY1359/SZX1359</f>
        <v>0</v>
      </c>
      <c r="TAA1359" s="84">
        <f>SUM(TAA1357)</f>
        <v>1000000</v>
      </c>
      <c r="TAB1359" s="84">
        <v>0</v>
      </c>
      <c r="TAC1359" s="84">
        <v>0</v>
      </c>
      <c r="TAE1359" s="84">
        <f>TAB1359-TAC1359</f>
        <v>0</v>
      </c>
      <c r="TAF1359" s="84">
        <f t="shared" ref="TAF1359:TAV1362" si="684">TAB1359+SZX1359</f>
        <v>1000000</v>
      </c>
      <c r="TAL1359" s="84" t="s">
        <v>235</v>
      </c>
      <c r="TAM1359" s="84" t="s">
        <v>236</v>
      </c>
      <c r="TAN1359" s="84">
        <f>SUM(TAN1357)</f>
        <v>1000000</v>
      </c>
      <c r="TAO1359" s="84">
        <f>SUM(TAO1357)</f>
        <v>0</v>
      </c>
      <c r="TAP1359" s="84">
        <f>TAO1359/TAN1359</f>
        <v>0</v>
      </c>
      <c r="TAQ1359" s="84">
        <f>SUM(TAQ1357)</f>
        <v>1000000</v>
      </c>
      <c r="TAR1359" s="84">
        <v>0</v>
      </c>
      <c r="TAS1359" s="84">
        <v>0</v>
      </c>
      <c r="TAU1359" s="84">
        <f>TAR1359-TAS1359</f>
        <v>0</v>
      </c>
      <c r="TAV1359" s="84">
        <f t="shared" si="684"/>
        <v>1000000</v>
      </c>
      <c r="TBB1359" s="84" t="s">
        <v>235</v>
      </c>
      <c r="TBC1359" s="84" t="s">
        <v>236</v>
      </c>
      <c r="TBD1359" s="84">
        <f>SUM(TBD1357)</f>
        <v>1000000</v>
      </c>
      <c r="TBE1359" s="84">
        <f>SUM(TBE1357)</f>
        <v>0</v>
      </c>
      <c r="TBF1359" s="84">
        <f>TBE1359/TBD1359</f>
        <v>0</v>
      </c>
      <c r="TBG1359" s="84">
        <f>SUM(TBG1357)</f>
        <v>1000000</v>
      </c>
      <c r="TBH1359" s="84">
        <v>0</v>
      </c>
      <c r="TBI1359" s="84">
        <v>0</v>
      </c>
      <c r="TBK1359" s="84">
        <f>TBH1359-TBI1359</f>
        <v>0</v>
      </c>
      <c r="TBL1359" s="84">
        <f t="shared" ref="TBL1359:TCB1362" si="685">TBH1359+TBD1359</f>
        <v>1000000</v>
      </c>
      <c r="TBR1359" s="84" t="s">
        <v>235</v>
      </c>
      <c r="TBS1359" s="84" t="s">
        <v>236</v>
      </c>
      <c r="TBT1359" s="84">
        <f>SUM(TBT1357)</f>
        <v>1000000</v>
      </c>
      <c r="TBU1359" s="84">
        <f>SUM(TBU1357)</f>
        <v>0</v>
      </c>
      <c r="TBV1359" s="84">
        <f>TBU1359/TBT1359</f>
        <v>0</v>
      </c>
      <c r="TBW1359" s="84">
        <f>SUM(TBW1357)</f>
        <v>1000000</v>
      </c>
      <c r="TBX1359" s="84">
        <v>0</v>
      </c>
      <c r="TBY1359" s="84">
        <v>0</v>
      </c>
      <c r="TCA1359" s="84">
        <f>TBX1359-TBY1359</f>
        <v>0</v>
      </c>
      <c r="TCB1359" s="84">
        <f t="shared" si="685"/>
        <v>1000000</v>
      </c>
      <c r="TCH1359" s="84" t="s">
        <v>235</v>
      </c>
      <c r="TCI1359" s="84" t="s">
        <v>236</v>
      </c>
      <c r="TCJ1359" s="84">
        <f>SUM(TCJ1357)</f>
        <v>1000000</v>
      </c>
      <c r="TCK1359" s="84">
        <f>SUM(TCK1357)</f>
        <v>0</v>
      </c>
      <c r="TCL1359" s="84">
        <f>TCK1359/TCJ1359</f>
        <v>0</v>
      </c>
      <c r="TCM1359" s="84">
        <f>SUM(TCM1357)</f>
        <v>1000000</v>
      </c>
      <c r="TCN1359" s="84">
        <v>0</v>
      </c>
      <c r="TCO1359" s="84">
        <v>0</v>
      </c>
      <c r="TCQ1359" s="84">
        <f>TCN1359-TCO1359</f>
        <v>0</v>
      </c>
      <c r="TCR1359" s="84">
        <f t="shared" ref="TCR1359:TDH1362" si="686">TCN1359+TCJ1359</f>
        <v>1000000</v>
      </c>
      <c r="TCX1359" s="84" t="s">
        <v>235</v>
      </c>
      <c r="TCY1359" s="84" t="s">
        <v>236</v>
      </c>
      <c r="TCZ1359" s="84">
        <f>SUM(TCZ1357)</f>
        <v>1000000</v>
      </c>
      <c r="TDA1359" s="84">
        <f>SUM(TDA1357)</f>
        <v>0</v>
      </c>
      <c r="TDB1359" s="84">
        <f>TDA1359/TCZ1359</f>
        <v>0</v>
      </c>
      <c r="TDC1359" s="84">
        <f>SUM(TDC1357)</f>
        <v>1000000</v>
      </c>
      <c r="TDD1359" s="84">
        <v>0</v>
      </c>
      <c r="TDE1359" s="84">
        <v>0</v>
      </c>
      <c r="TDG1359" s="84">
        <f>TDD1359-TDE1359</f>
        <v>0</v>
      </c>
      <c r="TDH1359" s="84">
        <f t="shared" si="686"/>
        <v>1000000</v>
      </c>
      <c r="TDN1359" s="84" t="s">
        <v>235</v>
      </c>
      <c r="TDO1359" s="84" t="s">
        <v>236</v>
      </c>
      <c r="TDP1359" s="84">
        <f>SUM(TDP1357)</f>
        <v>1000000</v>
      </c>
      <c r="TDQ1359" s="84">
        <f>SUM(TDQ1357)</f>
        <v>0</v>
      </c>
      <c r="TDR1359" s="84">
        <f>TDQ1359/TDP1359</f>
        <v>0</v>
      </c>
      <c r="TDS1359" s="84">
        <f>SUM(TDS1357)</f>
        <v>1000000</v>
      </c>
      <c r="TDT1359" s="84">
        <v>0</v>
      </c>
      <c r="TDU1359" s="84">
        <v>0</v>
      </c>
      <c r="TDW1359" s="84">
        <f>TDT1359-TDU1359</f>
        <v>0</v>
      </c>
      <c r="TDX1359" s="84">
        <f t="shared" ref="TDX1359:TEN1362" si="687">TDT1359+TDP1359</f>
        <v>1000000</v>
      </c>
      <c r="TED1359" s="84" t="s">
        <v>235</v>
      </c>
      <c r="TEE1359" s="84" t="s">
        <v>236</v>
      </c>
      <c r="TEF1359" s="84">
        <f>SUM(TEF1357)</f>
        <v>1000000</v>
      </c>
      <c r="TEG1359" s="84">
        <f>SUM(TEG1357)</f>
        <v>0</v>
      </c>
      <c r="TEH1359" s="84">
        <f>TEG1359/TEF1359</f>
        <v>0</v>
      </c>
      <c r="TEI1359" s="84">
        <f>SUM(TEI1357)</f>
        <v>1000000</v>
      </c>
      <c r="TEJ1359" s="84">
        <v>0</v>
      </c>
      <c r="TEK1359" s="84">
        <v>0</v>
      </c>
      <c r="TEM1359" s="84">
        <f>TEJ1359-TEK1359</f>
        <v>0</v>
      </c>
      <c r="TEN1359" s="84">
        <f t="shared" si="687"/>
        <v>1000000</v>
      </c>
      <c r="TET1359" s="84" t="s">
        <v>235</v>
      </c>
      <c r="TEU1359" s="84" t="s">
        <v>236</v>
      </c>
      <c r="TEV1359" s="84">
        <f>SUM(TEV1357)</f>
        <v>1000000</v>
      </c>
      <c r="TEW1359" s="84">
        <f>SUM(TEW1357)</f>
        <v>0</v>
      </c>
      <c r="TEX1359" s="84">
        <f>TEW1359/TEV1359</f>
        <v>0</v>
      </c>
      <c r="TEY1359" s="84">
        <f>SUM(TEY1357)</f>
        <v>1000000</v>
      </c>
      <c r="TEZ1359" s="84">
        <v>0</v>
      </c>
      <c r="TFA1359" s="84">
        <v>0</v>
      </c>
      <c r="TFC1359" s="84">
        <f>TEZ1359-TFA1359</f>
        <v>0</v>
      </c>
      <c r="TFD1359" s="84">
        <f t="shared" ref="TFD1359:TFT1362" si="688">TEZ1359+TEV1359</f>
        <v>1000000</v>
      </c>
      <c r="TFJ1359" s="84" t="s">
        <v>235</v>
      </c>
      <c r="TFK1359" s="84" t="s">
        <v>236</v>
      </c>
      <c r="TFL1359" s="84">
        <f>SUM(TFL1357)</f>
        <v>1000000</v>
      </c>
      <c r="TFM1359" s="84">
        <f>SUM(TFM1357)</f>
        <v>0</v>
      </c>
      <c r="TFN1359" s="84">
        <f>TFM1359/TFL1359</f>
        <v>0</v>
      </c>
      <c r="TFO1359" s="84">
        <f>SUM(TFO1357)</f>
        <v>1000000</v>
      </c>
      <c r="TFP1359" s="84">
        <v>0</v>
      </c>
      <c r="TFQ1359" s="84">
        <v>0</v>
      </c>
      <c r="TFS1359" s="84">
        <f>TFP1359-TFQ1359</f>
        <v>0</v>
      </c>
      <c r="TFT1359" s="84">
        <f t="shared" si="688"/>
        <v>1000000</v>
      </c>
      <c r="TFZ1359" s="84" t="s">
        <v>235</v>
      </c>
      <c r="TGA1359" s="84" t="s">
        <v>236</v>
      </c>
      <c r="TGB1359" s="84">
        <f>SUM(TGB1357)</f>
        <v>1000000</v>
      </c>
      <c r="TGC1359" s="84">
        <f>SUM(TGC1357)</f>
        <v>0</v>
      </c>
      <c r="TGD1359" s="84">
        <f>TGC1359/TGB1359</f>
        <v>0</v>
      </c>
      <c r="TGE1359" s="84">
        <f>SUM(TGE1357)</f>
        <v>1000000</v>
      </c>
      <c r="TGF1359" s="84">
        <v>0</v>
      </c>
      <c r="TGG1359" s="84">
        <v>0</v>
      </c>
      <c r="TGI1359" s="84">
        <f>TGF1359-TGG1359</f>
        <v>0</v>
      </c>
      <c r="TGJ1359" s="84">
        <f t="shared" ref="TGJ1359:TGZ1362" si="689">TGF1359+TGB1359</f>
        <v>1000000</v>
      </c>
      <c r="TGP1359" s="84" t="s">
        <v>235</v>
      </c>
      <c r="TGQ1359" s="84" t="s">
        <v>236</v>
      </c>
      <c r="TGR1359" s="84">
        <f>SUM(TGR1357)</f>
        <v>1000000</v>
      </c>
      <c r="TGS1359" s="84">
        <f>SUM(TGS1357)</f>
        <v>0</v>
      </c>
      <c r="TGT1359" s="84">
        <f>TGS1359/TGR1359</f>
        <v>0</v>
      </c>
      <c r="TGU1359" s="84">
        <f>SUM(TGU1357)</f>
        <v>1000000</v>
      </c>
      <c r="TGV1359" s="84">
        <v>0</v>
      </c>
      <c r="TGW1359" s="84">
        <v>0</v>
      </c>
      <c r="TGY1359" s="84">
        <f>TGV1359-TGW1359</f>
        <v>0</v>
      </c>
      <c r="TGZ1359" s="84">
        <f t="shared" si="689"/>
        <v>1000000</v>
      </c>
      <c r="THF1359" s="84" t="s">
        <v>235</v>
      </c>
      <c r="THG1359" s="84" t="s">
        <v>236</v>
      </c>
      <c r="THH1359" s="84">
        <f>SUM(THH1357)</f>
        <v>1000000</v>
      </c>
      <c r="THI1359" s="84">
        <f>SUM(THI1357)</f>
        <v>0</v>
      </c>
      <c r="THJ1359" s="84">
        <f>THI1359/THH1359</f>
        <v>0</v>
      </c>
      <c r="THK1359" s="84">
        <f>SUM(THK1357)</f>
        <v>1000000</v>
      </c>
      <c r="THL1359" s="84">
        <v>0</v>
      </c>
      <c r="THM1359" s="84">
        <v>0</v>
      </c>
      <c r="THO1359" s="84">
        <f>THL1359-THM1359</f>
        <v>0</v>
      </c>
      <c r="THP1359" s="84">
        <f t="shared" ref="THP1359:TIF1362" si="690">THL1359+THH1359</f>
        <v>1000000</v>
      </c>
      <c r="THV1359" s="84" t="s">
        <v>235</v>
      </c>
      <c r="THW1359" s="84" t="s">
        <v>236</v>
      </c>
      <c r="THX1359" s="84">
        <f>SUM(THX1357)</f>
        <v>1000000</v>
      </c>
      <c r="THY1359" s="84">
        <f>SUM(THY1357)</f>
        <v>0</v>
      </c>
      <c r="THZ1359" s="84">
        <f>THY1359/THX1359</f>
        <v>0</v>
      </c>
      <c r="TIA1359" s="84">
        <f>SUM(TIA1357)</f>
        <v>1000000</v>
      </c>
      <c r="TIB1359" s="84">
        <v>0</v>
      </c>
      <c r="TIC1359" s="84">
        <v>0</v>
      </c>
      <c r="TIE1359" s="84">
        <f>TIB1359-TIC1359</f>
        <v>0</v>
      </c>
      <c r="TIF1359" s="84">
        <f t="shared" si="690"/>
        <v>1000000</v>
      </c>
      <c r="TIL1359" s="84" t="s">
        <v>235</v>
      </c>
      <c r="TIM1359" s="84" t="s">
        <v>236</v>
      </c>
      <c r="TIN1359" s="84">
        <f>SUM(TIN1357)</f>
        <v>1000000</v>
      </c>
      <c r="TIO1359" s="84">
        <f>SUM(TIO1357)</f>
        <v>0</v>
      </c>
      <c r="TIP1359" s="84">
        <f>TIO1359/TIN1359</f>
        <v>0</v>
      </c>
      <c r="TIQ1359" s="84">
        <f>SUM(TIQ1357)</f>
        <v>1000000</v>
      </c>
      <c r="TIR1359" s="84">
        <v>0</v>
      </c>
      <c r="TIS1359" s="84">
        <v>0</v>
      </c>
      <c r="TIU1359" s="84">
        <f>TIR1359-TIS1359</f>
        <v>0</v>
      </c>
      <c r="TIV1359" s="84">
        <f t="shared" ref="TIV1359:TJL1362" si="691">TIR1359+TIN1359</f>
        <v>1000000</v>
      </c>
      <c r="TJB1359" s="84" t="s">
        <v>235</v>
      </c>
      <c r="TJC1359" s="84" t="s">
        <v>236</v>
      </c>
      <c r="TJD1359" s="84">
        <f>SUM(TJD1357)</f>
        <v>1000000</v>
      </c>
      <c r="TJE1359" s="84">
        <f>SUM(TJE1357)</f>
        <v>0</v>
      </c>
      <c r="TJF1359" s="84">
        <f>TJE1359/TJD1359</f>
        <v>0</v>
      </c>
      <c r="TJG1359" s="84">
        <f>SUM(TJG1357)</f>
        <v>1000000</v>
      </c>
      <c r="TJH1359" s="84">
        <v>0</v>
      </c>
      <c r="TJI1359" s="84">
        <v>0</v>
      </c>
      <c r="TJK1359" s="84">
        <f>TJH1359-TJI1359</f>
        <v>0</v>
      </c>
      <c r="TJL1359" s="84">
        <f t="shared" si="691"/>
        <v>1000000</v>
      </c>
      <c r="TJR1359" s="84" t="s">
        <v>235</v>
      </c>
      <c r="TJS1359" s="84" t="s">
        <v>236</v>
      </c>
      <c r="TJT1359" s="84">
        <f>SUM(TJT1357)</f>
        <v>1000000</v>
      </c>
      <c r="TJU1359" s="84">
        <f>SUM(TJU1357)</f>
        <v>0</v>
      </c>
      <c r="TJV1359" s="84">
        <f>TJU1359/TJT1359</f>
        <v>0</v>
      </c>
      <c r="TJW1359" s="84">
        <f>SUM(TJW1357)</f>
        <v>1000000</v>
      </c>
      <c r="TJX1359" s="84">
        <v>0</v>
      </c>
      <c r="TJY1359" s="84">
        <v>0</v>
      </c>
      <c r="TKA1359" s="84">
        <f>TJX1359-TJY1359</f>
        <v>0</v>
      </c>
      <c r="TKB1359" s="84">
        <f t="shared" ref="TKB1359:TKR1362" si="692">TJX1359+TJT1359</f>
        <v>1000000</v>
      </c>
      <c r="TKH1359" s="84" t="s">
        <v>235</v>
      </c>
      <c r="TKI1359" s="84" t="s">
        <v>236</v>
      </c>
      <c r="TKJ1359" s="84">
        <f>SUM(TKJ1357)</f>
        <v>1000000</v>
      </c>
      <c r="TKK1359" s="84">
        <f>SUM(TKK1357)</f>
        <v>0</v>
      </c>
      <c r="TKL1359" s="84">
        <f>TKK1359/TKJ1359</f>
        <v>0</v>
      </c>
      <c r="TKM1359" s="84">
        <f>SUM(TKM1357)</f>
        <v>1000000</v>
      </c>
      <c r="TKN1359" s="84">
        <v>0</v>
      </c>
      <c r="TKO1359" s="84">
        <v>0</v>
      </c>
      <c r="TKQ1359" s="84">
        <f>TKN1359-TKO1359</f>
        <v>0</v>
      </c>
      <c r="TKR1359" s="84">
        <f t="shared" si="692"/>
        <v>1000000</v>
      </c>
      <c r="TKX1359" s="84" t="s">
        <v>235</v>
      </c>
      <c r="TKY1359" s="84" t="s">
        <v>236</v>
      </c>
      <c r="TKZ1359" s="84">
        <f>SUM(TKZ1357)</f>
        <v>1000000</v>
      </c>
      <c r="TLA1359" s="84">
        <f>SUM(TLA1357)</f>
        <v>0</v>
      </c>
      <c r="TLB1359" s="84">
        <f>TLA1359/TKZ1359</f>
        <v>0</v>
      </c>
      <c r="TLC1359" s="84">
        <f>SUM(TLC1357)</f>
        <v>1000000</v>
      </c>
      <c r="TLD1359" s="84">
        <v>0</v>
      </c>
      <c r="TLE1359" s="84">
        <v>0</v>
      </c>
      <c r="TLG1359" s="84">
        <f>TLD1359-TLE1359</f>
        <v>0</v>
      </c>
      <c r="TLH1359" s="84">
        <f t="shared" ref="TLH1359:TLX1362" si="693">TLD1359+TKZ1359</f>
        <v>1000000</v>
      </c>
      <c r="TLN1359" s="84" t="s">
        <v>235</v>
      </c>
      <c r="TLO1359" s="84" t="s">
        <v>236</v>
      </c>
      <c r="TLP1359" s="84">
        <f>SUM(TLP1357)</f>
        <v>1000000</v>
      </c>
      <c r="TLQ1359" s="84">
        <f>SUM(TLQ1357)</f>
        <v>0</v>
      </c>
      <c r="TLR1359" s="84">
        <f>TLQ1359/TLP1359</f>
        <v>0</v>
      </c>
      <c r="TLS1359" s="84">
        <f>SUM(TLS1357)</f>
        <v>1000000</v>
      </c>
      <c r="TLT1359" s="84">
        <v>0</v>
      </c>
      <c r="TLU1359" s="84">
        <v>0</v>
      </c>
      <c r="TLW1359" s="84">
        <f>TLT1359-TLU1359</f>
        <v>0</v>
      </c>
      <c r="TLX1359" s="84">
        <f t="shared" si="693"/>
        <v>1000000</v>
      </c>
      <c r="TMD1359" s="84" t="s">
        <v>235</v>
      </c>
      <c r="TME1359" s="84" t="s">
        <v>236</v>
      </c>
      <c r="TMF1359" s="84">
        <f>SUM(TMF1357)</f>
        <v>1000000</v>
      </c>
      <c r="TMG1359" s="84">
        <f>SUM(TMG1357)</f>
        <v>0</v>
      </c>
      <c r="TMH1359" s="84">
        <f>TMG1359/TMF1359</f>
        <v>0</v>
      </c>
      <c r="TMI1359" s="84">
        <f>SUM(TMI1357)</f>
        <v>1000000</v>
      </c>
      <c r="TMJ1359" s="84">
        <v>0</v>
      </c>
      <c r="TMK1359" s="84">
        <v>0</v>
      </c>
      <c r="TMM1359" s="84">
        <f>TMJ1359-TMK1359</f>
        <v>0</v>
      </c>
      <c r="TMN1359" s="84">
        <f t="shared" ref="TMN1359:TND1362" si="694">TMJ1359+TMF1359</f>
        <v>1000000</v>
      </c>
      <c r="TMT1359" s="84" t="s">
        <v>235</v>
      </c>
      <c r="TMU1359" s="84" t="s">
        <v>236</v>
      </c>
      <c r="TMV1359" s="84">
        <f>SUM(TMV1357)</f>
        <v>1000000</v>
      </c>
      <c r="TMW1359" s="84">
        <f>SUM(TMW1357)</f>
        <v>0</v>
      </c>
      <c r="TMX1359" s="84">
        <f>TMW1359/TMV1359</f>
        <v>0</v>
      </c>
      <c r="TMY1359" s="84">
        <f>SUM(TMY1357)</f>
        <v>1000000</v>
      </c>
      <c r="TMZ1359" s="84">
        <v>0</v>
      </c>
      <c r="TNA1359" s="84">
        <v>0</v>
      </c>
      <c r="TNC1359" s="84">
        <f>TMZ1359-TNA1359</f>
        <v>0</v>
      </c>
      <c r="TND1359" s="84">
        <f t="shared" si="694"/>
        <v>1000000</v>
      </c>
      <c r="TNJ1359" s="84" t="s">
        <v>235</v>
      </c>
      <c r="TNK1359" s="84" t="s">
        <v>236</v>
      </c>
      <c r="TNL1359" s="84">
        <f>SUM(TNL1357)</f>
        <v>1000000</v>
      </c>
      <c r="TNM1359" s="84">
        <f>SUM(TNM1357)</f>
        <v>0</v>
      </c>
      <c r="TNN1359" s="84">
        <f>TNM1359/TNL1359</f>
        <v>0</v>
      </c>
      <c r="TNO1359" s="84">
        <f>SUM(TNO1357)</f>
        <v>1000000</v>
      </c>
      <c r="TNP1359" s="84">
        <v>0</v>
      </c>
      <c r="TNQ1359" s="84">
        <v>0</v>
      </c>
      <c r="TNS1359" s="84">
        <f>TNP1359-TNQ1359</f>
        <v>0</v>
      </c>
      <c r="TNT1359" s="84">
        <f t="shared" ref="TNT1359:TOJ1362" si="695">TNP1359+TNL1359</f>
        <v>1000000</v>
      </c>
      <c r="TNZ1359" s="84" t="s">
        <v>235</v>
      </c>
      <c r="TOA1359" s="84" t="s">
        <v>236</v>
      </c>
      <c r="TOB1359" s="84">
        <f>SUM(TOB1357)</f>
        <v>1000000</v>
      </c>
      <c r="TOC1359" s="84">
        <f>SUM(TOC1357)</f>
        <v>0</v>
      </c>
      <c r="TOD1359" s="84">
        <f>TOC1359/TOB1359</f>
        <v>0</v>
      </c>
      <c r="TOE1359" s="84">
        <f>SUM(TOE1357)</f>
        <v>1000000</v>
      </c>
      <c r="TOF1359" s="84">
        <v>0</v>
      </c>
      <c r="TOG1359" s="84">
        <v>0</v>
      </c>
      <c r="TOI1359" s="84">
        <f>TOF1359-TOG1359</f>
        <v>0</v>
      </c>
      <c r="TOJ1359" s="84">
        <f t="shared" si="695"/>
        <v>1000000</v>
      </c>
      <c r="TOP1359" s="84" t="s">
        <v>235</v>
      </c>
      <c r="TOQ1359" s="84" t="s">
        <v>236</v>
      </c>
      <c r="TOR1359" s="84">
        <f>SUM(TOR1357)</f>
        <v>1000000</v>
      </c>
      <c r="TOS1359" s="84">
        <f>SUM(TOS1357)</f>
        <v>0</v>
      </c>
      <c r="TOT1359" s="84">
        <f>TOS1359/TOR1359</f>
        <v>0</v>
      </c>
      <c r="TOU1359" s="84">
        <f>SUM(TOU1357)</f>
        <v>1000000</v>
      </c>
      <c r="TOV1359" s="84">
        <v>0</v>
      </c>
      <c r="TOW1359" s="84">
        <v>0</v>
      </c>
      <c r="TOY1359" s="84">
        <f>TOV1359-TOW1359</f>
        <v>0</v>
      </c>
      <c r="TOZ1359" s="84">
        <f t="shared" ref="TOZ1359:TPP1362" si="696">TOV1359+TOR1359</f>
        <v>1000000</v>
      </c>
      <c r="TPF1359" s="84" t="s">
        <v>235</v>
      </c>
      <c r="TPG1359" s="84" t="s">
        <v>236</v>
      </c>
      <c r="TPH1359" s="84">
        <f>SUM(TPH1357)</f>
        <v>1000000</v>
      </c>
      <c r="TPI1359" s="84">
        <f>SUM(TPI1357)</f>
        <v>0</v>
      </c>
      <c r="TPJ1359" s="84">
        <f>TPI1359/TPH1359</f>
        <v>0</v>
      </c>
      <c r="TPK1359" s="84">
        <f>SUM(TPK1357)</f>
        <v>1000000</v>
      </c>
      <c r="TPL1359" s="84">
        <v>0</v>
      </c>
      <c r="TPM1359" s="84">
        <v>0</v>
      </c>
      <c r="TPO1359" s="84">
        <f>TPL1359-TPM1359</f>
        <v>0</v>
      </c>
      <c r="TPP1359" s="84">
        <f t="shared" si="696"/>
        <v>1000000</v>
      </c>
      <c r="TPV1359" s="84" t="s">
        <v>235</v>
      </c>
      <c r="TPW1359" s="84" t="s">
        <v>236</v>
      </c>
      <c r="TPX1359" s="84">
        <f>SUM(TPX1357)</f>
        <v>1000000</v>
      </c>
      <c r="TPY1359" s="84">
        <f>SUM(TPY1357)</f>
        <v>0</v>
      </c>
      <c r="TPZ1359" s="84">
        <f>TPY1359/TPX1359</f>
        <v>0</v>
      </c>
      <c r="TQA1359" s="84">
        <f>SUM(TQA1357)</f>
        <v>1000000</v>
      </c>
      <c r="TQB1359" s="84">
        <v>0</v>
      </c>
      <c r="TQC1359" s="84">
        <v>0</v>
      </c>
      <c r="TQE1359" s="84">
        <f>TQB1359-TQC1359</f>
        <v>0</v>
      </c>
      <c r="TQF1359" s="84">
        <f t="shared" ref="TQF1359:TQV1362" si="697">TQB1359+TPX1359</f>
        <v>1000000</v>
      </c>
      <c r="TQL1359" s="84" t="s">
        <v>235</v>
      </c>
      <c r="TQM1359" s="84" t="s">
        <v>236</v>
      </c>
      <c r="TQN1359" s="84">
        <f>SUM(TQN1357)</f>
        <v>1000000</v>
      </c>
      <c r="TQO1359" s="84">
        <f>SUM(TQO1357)</f>
        <v>0</v>
      </c>
      <c r="TQP1359" s="84">
        <f>TQO1359/TQN1359</f>
        <v>0</v>
      </c>
      <c r="TQQ1359" s="84">
        <f>SUM(TQQ1357)</f>
        <v>1000000</v>
      </c>
      <c r="TQR1359" s="84">
        <v>0</v>
      </c>
      <c r="TQS1359" s="84">
        <v>0</v>
      </c>
      <c r="TQU1359" s="84">
        <f>TQR1359-TQS1359</f>
        <v>0</v>
      </c>
      <c r="TQV1359" s="84">
        <f t="shared" si="697"/>
        <v>1000000</v>
      </c>
      <c r="TRB1359" s="84" t="s">
        <v>235</v>
      </c>
      <c r="TRC1359" s="84" t="s">
        <v>236</v>
      </c>
      <c r="TRD1359" s="84">
        <f>SUM(TRD1357)</f>
        <v>1000000</v>
      </c>
      <c r="TRE1359" s="84">
        <f>SUM(TRE1357)</f>
        <v>0</v>
      </c>
      <c r="TRF1359" s="84">
        <f>TRE1359/TRD1359</f>
        <v>0</v>
      </c>
      <c r="TRG1359" s="84">
        <f>SUM(TRG1357)</f>
        <v>1000000</v>
      </c>
      <c r="TRH1359" s="84">
        <v>0</v>
      </c>
      <c r="TRI1359" s="84">
        <v>0</v>
      </c>
      <c r="TRK1359" s="84">
        <f>TRH1359-TRI1359</f>
        <v>0</v>
      </c>
      <c r="TRL1359" s="84">
        <f t="shared" ref="TRL1359:TSB1362" si="698">TRH1359+TRD1359</f>
        <v>1000000</v>
      </c>
      <c r="TRR1359" s="84" t="s">
        <v>235</v>
      </c>
      <c r="TRS1359" s="84" t="s">
        <v>236</v>
      </c>
      <c r="TRT1359" s="84">
        <f>SUM(TRT1357)</f>
        <v>1000000</v>
      </c>
      <c r="TRU1359" s="84">
        <f>SUM(TRU1357)</f>
        <v>0</v>
      </c>
      <c r="TRV1359" s="84">
        <f>TRU1359/TRT1359</f>
        <v>0</v>
      </c>
      <c r="TRW1359" s="84">
        <f>SUM(TRW1357)</f>
        <v>1000000</v>
      </c>
      <c r="TRX1359" s="84">
        <v>0</v>
      </c>
      <c r="TRY1359" s="84">
        <v>0</v>
      </c>
      <c r="TSA1359" s="84">
        <f>TRX1359-TRY1359</f>
        <v>0</v>
      </c>
      <c r="TSB1359" s="84">
        <f t="shared" si="698"/>
        <v>1000000</v>
      </c>
      <c r="TSH1359" s="84" t="s">
        <v>235</v>
      </c>
      <c r="TSI1359" s="84" t="s">
        <v>236</v>
      </c>
      <c r="TSJ1359" s="84">
        <f>SUM(TSJ1357)</f>
        <v>1000000</v>
      </c>
      <c r="TSK1359" s="84">
        <f>SUM(TSK1357)</f>
        <v>0</v>
      </c>
      <c r="TSL1359" s="84">
        <f>TSK1359/TSJ1359</f>
        <v>0</v>
      </c>
      <c r="TSM1359" s="84">
        <f>SUM(TSM1357)</f>
        <v>1000000</v>
      </c>
      <c r="TSN1359" s="84">
        <v>0</v>
      </c>
      <c r="TSO1359" s="84">
        <v>0</v>
      </c>
      <c r="TSQ1359" s="84">
        <f>TSN1359-TSO1359</f>
        <v>0</v>
      </c>
      <c r="TSR1359" s="84">
        <f t="shared" ref="TSR1359:TTH1362" si="699">TSN1359+TSJ1359</f>
        <v>1000000</v>
      </c>
      <c r="TSX1359" s="84" t="s">
        <v>235</v>
      </c>
      <c r="TSY1359" s="84" t="s">
        <v>236</v>
      </c>
      <c r="TSZ1359" s="84">
        <f>SUM(TSZ1357)</f>
        <v>1000000</v>
      </c>
      <c r="TTA1359" s="84">
        <f>SUM(TTA1357)</f>
        <v>0</v>
      </c>
      <c r="TTB1359" s="84">
        <f>TTA1359/TSZ1359</f>
        <v>0</v>
      </c>
      <c r="TTC1359" s="84">
        <f>SUM(TTC1357)</f>
        <v>1000000</v>
      </c>
      <c r="TTD1359" s="84">
        <v>0</v>
      </c>
      <c r="TTE1359" s="84">
        <v>0</v>
      </c>
      <c r="TTG1359" s="84">
        <f>TTD1359-TTE1359</f>
        <v>0</v>
      </c>
      <c r="TTH1359" s="84">
        <f t="shared" si="699"/>
        <v>1000000</v>
      </c>
      <c r="TTN1359" s="84" t="s">
        <v>235</v>
      </c>
      <c r="TTO1359" s="84" t="s">
        <v>236</v>
      </c>
      <c r="TTP1359" s="84">
        <f>SUM(TTP1357)</f>
        <v>1000000</v>
      </c>
      <c r="TTQ1359" s="84">
        <f>SUM(TTQ1357)</f>
        <v>0</v>
      </c>
      <c r="TTR1359" s="84">
        <f>TTQ1359/TTP1359</f>
        <v>0</v>
      </c>
      <c r="TTS1359" s="84">
        <f>SUM(TTS1357)</f>
        <v>1000000</v>
      </c>
      <c r="TTT1359" s="84">
        <v>0</v>
      </c>
      <c r="TTU1359" s="84">
        <v>0</v>
      </c>
      <c r="TTW1359" s="84">
        <f>TTT1359-TTU1359</f>
        <v>0</v>
      </c>
      <c r="TTX1359" s="84">
        <f t="shared" ref="TTX1359:TUN1362" si="700">TTT1359+TTP1359</f>
        <v>1000000</v>
      </c>
      <c r="TUD1359" s="84" t="s">
        <v>235</v>
      </c>
      <c r="TUE1359" s="84" t="s">
        <v>236</v>
      </c>
      <c r="TUF1359" s="84">
        <f>SUM(TUF1357)</f>
        <v>1000000</v>
      </c>
      <c r="TUG1359" s="84">
        <f>SUM(TUG1357)</f>
        <v>0</v>
      </c>
      <c r="TUH1359" s="84">
        <f>TUG1359/TUF1359</f>
        <v>0</v>
      </c>
      <c r="TUI1359" s="84">
        <f>SUM(TUI1357)</f>
        <v>1000000</v>
      </c>
      <c r="TUJ1359" s="84">
        <v>0</v>
      </c>
      <c r="TUK1359" s="84">
        <v>0</v>
      </c>
      <c r="TUM1359" s="84">
        <f>TUJ1359-TUK1359</f>
        <v>0</v>
      </c>
      <c r="TUN1359" s="84">
        <f t="shared" si="700"/>
        <v>1000000</v>
      </c>
      <c r="TUT1359" s="84" t="s">
        <v>235</v>
      </c>
      <c r="TUU1359" s="84" t="s">
        <v>236</v>
      </c>
      <c r="TUV1359" s="84">
        <f>SUM(TUV1357)</f>
        <v>1000000</v>
      </c>
      <c r="TUW1359" s="84">
        <f>SUM(TUW1357)</f>
        <v>0</v>
      </c>
      <c r="TUX1359" s="84">
        <f>TUW1359/TUV1359</f>
        <v>0</v>
      </c>
      <c r="TUY1359" s="84">
        <f>SUM(TUY1357)</f>
        <v>1000000</v>
      </c>
      <c r="TUZ1359" s="84">
        <v>0</v>
      </c>
      <c r="TVA1359" s="84">
        <v>0</v>
      </c>
      <c r="TVC1359" s="84">
        <f>TUZ1359-TVA1359</f>
        <v>0</v>
      </c>
      <c r="TVD1359" s="84">
        <f t="shared" ref="TVD1359:TVT1362" si="701">TUZ1359+TUV1359</f>
        <v>1000000</v>
      </c>
      <c r="TVJ1359" s="84" t="s">
        <v>235</v>
      </c>
      <c r="TVK1359" s="84" t="s">
        <v>236</v>
      </c>
      <c r="TVL1359" s="84">
        <f>SUM(TVL1357)</f>
        <v>1000000</v>
      </c>
      <c r="TVM1359" s="84">
        <f>SUM(TVM1357)</f>
        <v>0</v>
      </c>
      <c r="TVN1359" s="84">
        <f>TVM1359/TVL1359</f>
        <v>0</v>
      </c>
      <c r="TVO1359" s="84">
        <f>SUM(TVO1357)</f>
        <v>1000000</v>
      </c>
      <c r="TVP1359" s="84">
        <v>0</v>
      </c>
      <c r="TVQ1359" s="84">
        <v>0</v>
      </c>
      <c r="TVS1359" s="84">
        <f>TVP1359-TVQ1359</f>
        <v>0</v>
      </c>
      <c r="TVT1359" s="84">
        <f t="shared" si="701"/>
        <v>1000000</v>
      </c>
      <c r="TVZ1359" s="84" t="s">
        <v>235</v>
      </c>
      <c r="TWA1359" s="84" t="s">
        <v>236</v>
      </c>
      <c r="TWB1359" s="84">
        <f>SUM(TWB1357)</f>
        <v>1000000</v>
      </c>
      <c r="TWC1359" s="84">
        <f>SUM(TWC1357)</f>
        <v>0</v>
      </c>
      <c r="TWD1359" s="84">
        <f>TWC1359/TWB1359</f>
        <v>0</v>
      </c>
      <c r="TWE1359" s="84">
        <f>SUM(TWE1357)</f>
        <v>1000000</v>
      </c>
      <c r="TWF1359" s="84">
        <v>0</v>
      </c>
      <c r="TWG1359" s="84">
        <v>0</v>
      </c>
      <c r="TWI1359" s="84">
        <f>TWF1359-TWG1359</f>
        <v>0</v>
      </c>
      <c r="TWJ1359" s="84">
        <f t="shared" ref="TWJ1359:TWZ1362" si="702">TWF1359+TWB1359</f>
        <v>1000000</v>
      </c>
      <c r="TWP1359" s="84" t="s">
        <v>235</v>
      </c>
      <c r="TWQ1359" s="84" t="s">
        <v>236</v>
      </c>
      <c r="TWR1359" s="84">
        <f>SUM(TWR1357)</f>
        <v>1000000</v>
      </c>
      <c r="TWS1359" s="84">
        <f>SUM(TWS1357)</f>
        <v>0</v>
      </c>
      <c r="TWT1359" s="84">
        <f>TWS1359/TWR1359</f>
        <v>0</v>
      </c>
      <c r="TWU1359" s="84">
        <f>SUM(TWU1357)</f>
        <v>1000000</v>
      </c>
      <c r="TWV1359" s="84">
        <v>0</v>
      </c>
      <c r="TWW1359" s="84">
        <v>0</v>
      </c>
      <c r="TWY1359" s="84">
        <f>TWV1359-TWW1359</f>
        <v>0</v>
      </c>
      <c r="TWZ1359" s="84">
        <f t="shared" si="702"/>
        <v>1000000</v>
      </c>
      <c r="TXF1359" s="84" t="s">
        <v>235</v>
      </c>
      <c r="TXG1359" s="84" t="s">
        <v>236</v>
      </c>
      <c r="TXH1359" s="84">
        <f>SUM(TXH1357)</f>
        <v>1000000</v>
      </c>
      <c r="TXI1359" s="84">
        <f>SUM(TXI1357)</f>
        <v>0</v>
      </c>
      <c r="TXJ1359" s="84">
        <f>TXI1359/TXH1359</f>
        <v>0</v>
      </c>
      <c r="TXK1359" s="84">
        <f>SUM(TXK1357)</f>
        <v>1000000</v>
      </c>
      <c r="TXL1359" s="84">
        <v>0</v>
      </c>
      <c r="TXM1359" s="84">
        <v>0</v>
      </c>
      <c r="TXO1359" s="84">
        <f>TXL1359-TXM1359</f>
        <v>0</v>
      </c>
      <c r="TXP1359" s="84">
        <f t="shared" ref="TXP1359:TYF1362" si="703">TXL1359+TXH1359</f>
        <v>1000000</v>
      </c>
      <c r="TXV1359" s="84" t="s">
        <v>235</v>
      </c>
      <c r="TXW1359" s="84" t="s">
        <v>236</v>
      </c>
      <c r="TXX1359" s="84">
        <f>SUM(TXX1357)</f>
        <v>1000000</v>
      </c>
      <c r="TXY1359" s="84">
        <f>SUM(TXY1357)</f>
        <v>0</v>
      </c>
      <c r="TXZ1359" s="84">
        <f>TXY1359/TXX1359</f>
        <v>0</v>
      </c>
      <c r="TYA1359" s="84">
        <f>SUM(TYA1357)</f>
        <v>1000000</v>
      </c>
      <c r="TYB1359" s="84">
        <v>0</v>
      </c>
      <c r="TYC1359" s="84">
        <v>0</v>
      </c>
      <c r="TYE1359" s="84">
        <f>TYB1359-TYC1359</f>
        <v>0</v>
      </c>
      <c r="TYF1359" s="84">
        <f t="shared" si="703"/>
        <v>1000000</v>
      </c>
      <c r="TYL1359" s="84" t="s">
        <v>235</v>
      </c>
      <c r="TYM1359" s="84" t="s">
        <v>236</v>
      </c>
      <c r="TYN1359" s="84">
        <f>SUM(TYN1357)</f>
        <v>1000000</v>
      </c>
      <c r="TYO1359" s="84">
        <f>SUM(TYO1357)</f>
        <v>0</v>
      </c>
      <c r="TYP1359" s="84">
        <f>TYO1359/TYN1359</f>
        <v>0</v>
      </c>
      <c r="TYQ1359" s="84">
        <f>SUM(TYQ1357)</f>
        <v>1000000</v>
      </c>
      <c r="TYR1359" s="84">
        <v>0</v>
      </c>
      <c r="TYS1359" s="84">
        <v>0</v>
      </c>
      <c r="TYU1359" s="84">
        <f>TYR1359-TYS1359</f>
        <v>0</v>
      </c>
      <c r="TYV1359" s="84">
        <f t="shared" ref="TYV1359:TZL1362" si="704">TYR1359+TYN1359</f>
        <v>1000000</v>
      </c>
      <c r="TZB1359" s="84" t="s">
        <v>235</v>
      </c>
      <c r="TZC1359" s="84" t="s">
        <v>236</v>
      </c>
      <c r="TZD1359" s="84">
        <f>SUM(TZD1357)</f>
        <v>1000000</v>
      </c>
      <c r="TZE1359" s="84">
        <f>SUM(TZE1357)</f>
        <v>0</v>
      </c>
      <c r="TZF1359" s="84">
        <f>TZE1359/TZD1359</f>
        <v>0</v>
      </c>
      <c r="TZG1359" s="84">
        <f>SUM(TZG1357)</f>
        <v>1000000</v>
      </c>
      <c r="TZH1359" s="84">
        <v>0</v>
      </c>
      <c r="TZI1359" s="84">
        <v>0</v>
      </c>
      <c r="TZK1359" s="84">
        <f>TZH1359-TZI1359</f>
        <v>0</v>
      </c>
      <c r="TZL1359" s="84">
        <f t="shared" si="704"/>
        <v>1000000</v>
      </c>
      <c r="TZR1359" s="84" t="s">
        <v>235</v>
      </c>
      <c r="TZS1359" s="84" t="s">
        <v>236</v>
      </c>
      <c r="TZT1359" s="84">
        <f>SUM(TZT1357)</f>
        <v>1000000</v>
      </c>
      <c r="TZU1359" s="84">
        <f>SUM(TZU1357)</f>
        <v>0</v>
      </c>
      <c r="TZV1359" s="84">
        <f>TZU1359/TZT1359</f>
        <v>0</v>
      </c>
      <c r="TZW1359" s="84">
        <f>SUM(TZW1357)</f>
        <v>1000000</v>
      </c>
      <c r="TZX1359" s="84">
        <v>0</v>
      </c>
      <c r="TZY1359" s="84">
        <v>0</v>
      </c>
      <c r="UAA1359" s="84">
        <f>TZX1359-TZY1359</f>
        <v>0</v>
      </c>
      <c r="UAB1359" s="84">
        <f t="shared" ref="UAB1359:UAR1362" si="705">TZX1359+TZT1359</f>
        <v>1000000</v>
      </c>
      <c r="UAH1359" s="84" t="s">
        <v>235</v>
      </c>
      <c r="UAI1359" s="84" t="s">
        <v>236</v>
      </c>
      <c r="UAJ1359" s="84">
        <f>SUM(UAJ1357)</f>
        <v>1000000</v>
      </c>
      <c r="UAK1359" s="84">
        <f>SUM(UAK1357)</f>
        <v>0</v>
      </c>
      <c r="UAL1359" s="84">
        <f>UAK1359/UAJ1359</f>
        <v>0</v>
      </c>
      <c r="UAM1359" s="84">
        <f>SUM(UAM1357)</f>
        <v>1000000</v>
      </c>
      <c r="UAN1359" s="84">
        <v>0</v>
      </c>
      <c r="UAO1359" s="84">
        <v>0</v>
      </c>
      <c r="UAQ1359" s="84">
        <f>UAN1359-UAO1359</f>
        <v>0</v>
      </c>
      <c r="UAR1359" s="84">
        <f t="shared" si="705"/>
        <v>1000000</v>
      </c>
      <c r="UAX1359" s="84" t="s">
        <v>235</v>
      </c>
      <c r="UAY1359" s="84" t="s">
        <v>236</v>
      </c>
      <c r="UAZ1359" s="84">
        <f>SUM(UAZ1357)</f>
        <v>1000000</v>
      </c>
      <c r="UBA1359" s="84">
        <f>SUM(UBA1357)</f>
        <v>0</v>
      </c>
      <c r="UBB1359" s="84">
        <f>UBA1359/UAZ1359</f>
        <v>0</v>
      </c>
      <c r="UBC1359" s="84">
        <f>SUM(UBC1357)</f>
        <v>1000000</v>
      </c>
      <c r="UBD1359" s="84">
        <v>0</v>
      </c>
      <c r="UBE1359" s="84">
        <v>0</v>
      </c>
      <c r="UBG1359" s="84">
        <f>UBD1359-UBE1359</f>
        <v>0</v>
      </c>
      <c r="UBH1359" s="84">
        <f t="shared" ref="UBH1359:UBX1362" si="706">UBD1359+UAZ1359</f>
        <v>1000000</v>
      </c>
      <c r="UBN1359" s="84" t="s">
        <v>235</v>
      </c>
      <c r="UBO1359" s="84" t="s">
        <v>236</v>
      </c>
      <c r="UBP1359" s="84">
        <f>SUM(UBP1357)</f>
        <v>1000000</v>
      </c>
      <c r="UBQ1359" s="84">
        <f>SUM(UBQ1357)</f>
        <v>0</v>
      </c>
      <c r="UBR1359" s="84">
        <f>UBQ1359/UBP1359</f>
        <v>0</v>
      </c>
      <c r="UBS1359" s="84">
        <f>SUM(UBS1357)</f>
        <v>1000000</v>
      </c>
      <c r="UBT1359" s="84">
        <v>0</v>
      </c>
      <c r="UBU1359" s="84">
        <v>0</v>
      </c>
      <c r="UBW1359" s="84">
        <f>UBT1359-UBU1359</f>
        <v>0</v>
      </c>
      <c r="UBX1359" s="84">
        <f t="shared" si="706"/>
        <v>1000000</v>
      </c>
      <c r="UCD1359" s="84" t="s">
        <v>235</v>
      </c>
      <c r="UCE1359" s="84" t="s">
        <v>236</v>
      </c>
      <c r="UCF1359" s="84">
        <f>SUM(UCF1357)</f>
        <v>1000000</v>
      </c>
      <c r="UCG1359" s="84">
        <f>SUM(UCG1357)</f>
        <v>0</v>
      </c>
      <c r="UCH1359" s="84">
        <f>UCG1359/UCF1359</f>
        <v>0</v>
      </c>
      <c r="UCI1359" s="84">
        <f>SUM(UCI1357)</f>
        <v>1000000</v>
      </c>
      <c r="UCJ1359" s="84">
        <v>0</v>
      </c>
      <c r="UCK1359" s="84">
        <v>0</v>
      </c>
      <c r="UCM1359" s="84">
        <f>UCJ1359-UCK1359</f>
        <v>0</v>
      </c>
      <c r="UCN1359" s="84">
        <f t="shared" ref="UCN1359:UDD1362" si="707">UCJ1359+UCF1359</f>
        <v>1000000</v>
      </c>
      <c r="UCT1359" s="84" t="s">
        <v>235</v>
      </c>
      <c r="UCU1359" s="84" t="s">
        <v>236</v>
      </c>
      <c r="UCV1359" s="84">
        <f>SUM(UCV1357)</f>
        <v>1000000</v>
      </c>
      <c r="UCW1359" s="84">
        <f>SUM(UCW1357)</f>
        <v>0</v>
      </c>
      <c r="UCX1359" s="84">
        <f>UCW1359/UCV1359</f>
        <v>0</v>
      </c>
      <c r="UCY1359" s="84">
        <f>SUM(UCY1357)</f>
        <v>1000000</v>
      </c>
      <c r="UCZ1359" s="84">
        <v>0</v>
      </c>
      <c r="UDA1359" s="84">
        <v>0</v>
      </c>
      <c r="UDC1359" s="84">
        <f>UCZ1359-UDA1359</f>
        <v>0</v>
      </c>
      <c r="UDD1359" s="84">
        <f t="shared" si="707"/>
        <v>1000000</v>
      </c>
      <c r="UDJ1359" s="84" t="s">
        <v>235</v>
      </c>
      <c r="UDK1359" s="84" t="s">
        <v>236</v>
      </c>
      <c r="UDL1359" s="84">
        <f>SUM(UDL1357)</f>
        <v>1000000</v>
      </c>
      <c r="UDM1359" s="84">
        <f>SUM(UDM1357)</f>
        <v>0</v>
      </c>
      <c r="UDN1359" s="84">
        <f>UDM1359/UDL1359</f>
        <v>0</v>
      </c>
      <c r="UDO1359" s="84">
        <f>SUM(UDO1357)</f>
        <v>1000000</v>
      </c>
      <c r="UDP1359" s="84">
        <v>0</v>
      </c>
      <c r="UDQ1359" s="84">
        <v>0</v>
      </c>
      <c r="UDS1359" s="84">
        <f>UDP1359-UDQ1359</f>
        <v>0</v>
      </c>
      <c r="UDT1359" s="84">
        <f t="shared" ref="UDT1359:UEJ1362" si="708">UDP1359+UDL1359</f>
        <v>1000000</v>
      </c>
      <c r="UDZ1359" s="84" t="s">
        <v>235</v>
      </c>
      <c r="UEA1359" s="84" t="s">
        <v>236</v>
      </c>
      <c r="UEB1359" s="84">
        <f>SUM(UEB1357)</f>
        <v>1000000</v>
      </c>
      <c r="UEC1359" s="84">
        <f>SUM(UEC1357)</f>
        <v>0</v>
      </c>
      <c r="UED1359" s="84">
        <f>UEC1359/UEB1359</f>
        <v>0</v>
      </c>
      <c r="UEE1359" s="84">
        <f>SUM(UEE1357)</f>
        <v>1000000</v>
      </c>
      <c r="UEF1359" s="84">
        <v>0</v>
      </c>
      <c r="UEG1359" s="84">
        <v>0</v>
      </c>
      <c r="UEI1359" s="84">
        <f>UEF1359-UEG1359</f>
        <v>0</v>
      </c>
      <c r="UEJ1359" s="84">
        <f t="shared" si="708"/>
        <v>1000000</v>
      </c>
      <c r="UEP1359" s="84" t="s">
        <v>235</v>
      </c>
      <c r="UEQ1359" s="84" t="s">
        <v>236</v>
      </c>
      <c r="UER1359" s="84">
        <f>SUM(UER1357)</f>
        <v>1000000</v>
      </c>
      <c r="UES1359" s="84">
        <f>SUM(UES1357)</f>
        <v>0</v>
      </c>
      <c r="UET1359" s="84">
        <f>UES1359/UER1359</f>
        <v>0</v>
      </c>
      <c r="UEU1359" s="84">
        <f>SUM(UEU1357)</f>
        <v>1000000</v>
      </c>
      <c r="UEV1359" s="84">
        <v>0</v>
      </c>
      <c r="UEW1359" s="84">
        <v>0</v>
      </c>
      <c r="UEY1359" s="84">
        <f>UEV1359-UEW1359</f>
        <v>0</v>
      </c>
      <c r="UEZ1359" s="84">
        <f t="shared" ref="UEZ1359:UFP1362" si="709">UEV1359+UER1359</f>
        <v>1000000</v>
      </c>
      <c r="UFF1359" s="84" t="s">
        <v>235</v>
      </c>
      <c r="UFG1359" s="84" t="s">
        <v>236</v>
      </c>
      <c r="UFH1359" s="84">
        <f>SUM(UFH1357)</f>
        <v>1000000</v>
      </c>
      <c r="UFI1359" s="84">
        <f>SUM(UFI1357)</f>
        <v>0</v>
      </c>
      <c r="UFJ1359" s="84">
        <f>UFI1359/UFH1359</f>
        <v>0</v>
      </c>
      <c r="UFK1359" s="84">
        <f>SUM(UFK1357)</f>
        <v>1000000</v>
      </c>
      <c r="UFL1359" s="84">
        <v>0</v>
      </c>
      <c r="UFM1359" s="84">
        <v>0</v>
      </c>
      <c r="UFO1359" s="84">
        <f>UFL1359-UFM1359</f>
        <v>0</v>
      </c>
      <c r="UFP1359" s="84">
        <f t="shared" si="709"/>
        <v>1000000</v>
      </c>
      <c r="UFV1359" s="84" t="s">
        <v>235</v>
      </c>
      <c r="UFW1359" s="84" t="s">
        <v>236</v>
      </c>
      <c r="UFX1359" s="84">
        <f>SUM(UFX1357)</f>
        <v>1000000</v>
      </c>
      <c r="UFY1359" s="84">
        <f>SUM(UFY1357)</f>
        <v>0</v>
      </c>
      <c r="UFZ1359" s="84">
        <f>UFY1359/UFX1359</f>
        <v>0</v>
      </c>
      <c r="UGA1359" s="84">
        <f>SUM(UGA1357)</f>
        <v>1000000</v>
      </c>
      <c r="UGB1359" s="84">
        <v>0</v>
      </c>
      <c r="UGC1359" s="84">
        <v>0</v>
      </c>
      <c r="UGE1359" s="84">
        <f>UGB1359-UGC1359</f>
        <v>0</v>
      </c>
      <c r="UGF1359" s="84">
        <f t="shared" ref="UGF1359:UGV1362" si="710">UGB1359+UFX1359</f>
        <v>1000000</v>
      </c>
      <c r="UGL1359" s="84" t="s">
        <v>235</v>
      </c>
      <c r="UGM1359" s="84" t="s">
        <v>236</v>
      </c>
      <c r="UGN1359" s="84">
        <f>SUM(UGN1357)</f>
        <v>1000000</v>
      </c>
      <c r="UGO1359" s="84">
        <f>SUM(UGO1357)</f>
        <v>0</v>
      </c>
      <c r="UGP1359" s="84">
        <f>UGO1359/UGN1359</f>
        <v>0</v>
      </c>
      <c r="UGQ1359" s="84">
        <f>SUM(UGQ1357)</f>
        <v>1000000</v>
      </c>
      <c r="UGR1359" s="84">
        <v>0</v>
      </c>
      <c r="UGS1359" s="84">
        <v>0</v>
      </c>
      <c r="UGU1359" s="84">
        <f>UGR1359-UGS1359</f>
        <v>0</v>
      </c>
      <c r="UGV1359" s="84">
        <f t="shared" si="710"/>
        <v>1000000</v>
      </c>
      <c r="UHB1359" s="84" t="s">
        <v>235</v>
      </c>
      <c r="UHC1359" s="84" t="s">
        <v>236</v>
      </c>
      <c r="UHD1359" s="84">
        <f>SUM(UHD1357)</f>
        <v>1000000</v>
      </c>
      <c r="UHE1359" s="84">
        <f>SUM(UHE1357)</f>
        <v>0</v>
      </c>
      <c r="UHF1359" s="84">
        <f>UHE1359/UHD1359</f>
        <v>0</v>
      </c>
      <c r="UHG1359" s="84">
        <f>SUM(UHG1357)</f>
        <v>1000000</v>
      </c>
      <c r="UHH1359" s="84">
        <v>0</v>
      </c>
      <c r="UHI1359" s="84">
        <v>0</v>
      </c>
      <c r="UHK1359" s="84">
        <f>UHH1359-UHI1359</f>
        <v>0</v>
      </c>
      <c r="UHL1359" s="84">
        <f t="shared" ref="UHL1359:UIB1362" si="711">UHH1359+UHD1359</f>
        <v>1000000</v>
      </c>
      <c r="UHR1359" s="84" t="s">
        <v>235</v>
      </c>
      <c r="UHS1359" s="84" t="s">
        <v>236</v>
      </c>
      <c r="UHT1359" s="84">
        <f>SUM(UHT1357)</f>
        <v>1000000</v>
      </c>
      <c r="UHU1359" s="84">
        <f>SUM(UHU1357)</f>
        <v>0</v>
      </c>
      <c r="UHV1359" s="84">
        <f>UHU1359/UHT1359</f>
        <v>0</v>
      </c>
      <c r="UHW1359" s="84">
        <f>SUM(UHW1357)</f>
        <v>1000000</v>
      </c>
      <c r="UHX1359" s="84">
        <v>0</v>
      </c>
      <c r="UHY1359" s="84">
        <v>0</v>
      </c>
      <c r="UIA1359" s="84">
        <f>UHX1359-UHY1359</f>
        <v>0</v>
      </c>
      <c r="UIB1359" s="84">
        <f t="shared" si="711"/>
        <v>1000000</v>
      </c>
      <c r="UIH1359" s="84" t="s">
        <v>235</v>
      </c>
      <c r="UII1359" s="84" t="s">
        <v>236</v>
      </c>
      <c r="UIJ1359" s="84">
        <f>SUM(UIJ1357)</f>
        <v>1000000</v>
      </c>
      <c r="UIK1359" s="84">
        <f>SUM(UIK1357)</f>
        <v>0</v>
      </c>
      <c r="UIL1359" s="84">
        <f>UIK1359/UIJ1359</f>
        <v>0</v>
      </c>
      <c r="UIM1359" s="84">
        <f>SUM(UIM1357)</f>
        <v>1000000</v>
      </c>
      <c r="UIN1359" s="84">
        <v>0</v>
      </c>
      <c r="UIO1359" s="84">
        <v>0</v>
      </c>
      <c r="UIQ1359" s="84">
        <f>UIN1359-UIO1359</f>
        <v>0</v>
      </c>
      <c r="UIR1359" s="84">
        <f t="shared" ref="UIR1359:UJH1362" si="712">UIN1359+UIJ1359</f>
        <v>1000000</v>
      </c>
      <c r="UIX1359" s="84" t="s">
        <v>235</v>
      </c>
      <c r="UIY1359" s="84" t="s">
        <v>236</v>
      </c>
      <c r="UIZ1359" s="84">
        <f>SUM(UIZ1357)</f>
        <v>1000000</v>
      </c>
      <c r="UJA1359" s="84">
        <f>SUM(UJA1357)</f>
        <v>0</v>
      </c>
      <c r="UJB1359" s="84">
        <f>UJA1359/UIZ1359</f>
        <v>0</v>
      </c>
      <c r="UJC1359" s="84">
        <f>SUM(UJC1357)</f>
        <v>1000000</v>
      </c>
      <c r="UJD1359" s="84">
        <v>0</v>
      </c>
      <c r="UJE1359" s="84">
        <v>0</v>
      </c>
      <c r="UJG1359" s="84">
        <f>UJD1359-UJE1359</f>
        <v>0</v>
      </c>
      <c r="UJH1359" s="84">
        <f t="shared" si="712"/>
        <v>1000000</v>
      </c>
      <c r="UJN1359" s="84" t="s">
        <v>235</v>
      </c>
      <c r="UJO1359" s="84" t="s">
        <v>236</v>
      </c>
      <c r="UJP1359" s="84">
        <f>SUM(UJP1357)</f>
        <v>1000000</v>
      </c>
      <c r="UJQ1359" s="84">
        <f>SUM(UJQ1357)</f>
        <v>0</v>
      </c>
      <c r="UJR1359" s="84">
        <f>UJQ1359/UJP1359</f>
        <v>0</v>
      </c>
      <c r="UJS1359" s="84">
        <f>SUM(UJS1357)</f>
        <v>1000000</v>
      </c>
      <c r="UJT1359" s="84">
        <v>0</v>
      </c>
      <c r="UJU1359" s="84">
        <v>0</v>
      </c>
      <c r="UJW1359" s="84">
        <f>UJT1359-UJU1359</f>
        <v>0</v>
      </c>
      <c r="UJX1359" s="84">
        <f t="shared" ref="UJX1359:UKN1362" si="713">UJT1359+UJP1359</f>
        <v>1000000</v>
      </c>
      <c r="UKD1359" s="84" t="s">
        <v>235</v>
      </c>
      <c r="UKE1359" s="84" t="s">
        <v>236</v>
      </c>
      <c r="UKF1359" s="84">
        <f>SUM(UKF1357)</f>
        <v>1000000</v>
      </c>
      <c r="UKG1359" s="84">
        <f>SUM(UKG1357)</f>
        <v>0</v>
      </c>
      <c r="UKH1359" s="84">
        <f>UKG1359/UKF1359</f>
        <v>0</v>
      </c>
      <c r="UKI1359" s="84">
        <f>SUM(UKI1357)</f>
        <v>1000000</v>
      </c>
      <c r="UKJ1359" s="84">
        <v>0</v>
      </c>
      <c r="UKK1359" s="84">
        <v>0</v>
      </c>
      <c r="UKM1359" s="84">
        <f>UKJ1359-UKK1359</f>
        <v>0</v>
      </c>
      <c r="UKN1359" s="84">
        <f t="shared" si="713"/>
        <v>1000000</v>
      </c>
      <c r="UKT1359" s="84" t="s">
        <v>235</v>
      </c>
      <c r="UKU1359" s="84" t="s">
        <v>236</v>
      </c>
      <c r="UKV1359" s="84">
        <f>SUM(UKV1357)</f>
        <v>1000000</v>
      </c>
      <c r="UKW1359" s="84">
        <f>SUM(UKW1357)</f>
        <v>0</v>
      </c>
      <c r="UKX1359" s="84">
        <f>UKW1359/UKV1359</f>
        <v>0</v>
      </c>
      <c r="UKY1359" s="84">
        <f>SUM(UKY1357)</f>
        <v>1000000</v>
      </c>
      <c r="UKZ1359" s="84">
        <v>0</v>
      </c>
      <c r="ULA1359" s="84">
        <v>0</v>
      </c>
      <c r="ULC1359" s="84">
        <f>UKZ1359-ULA1359</f>
        <v>0</v>
      </c>
      <c r="ULD1359" s="84">
        <f t="shared" ref="ULD1359:ULT1362" si="714">UKZ1359+UKV1359</f>
        <v>1000000</v>
      </c>
      <c r="ULJ1359" s="84" t="s">
        <v>235</v>
      </c>
      <c r="ULK1359" s="84" t="s">
        <v>236</v>
      </c>
      <c r="ULL1359" s="84">
        <f>SUM(ULL1357)</f>
        <v>1000000</v>
      </c>
      <c r="ULM1359" s="84">
        <f>SUM(ULM1357)</f>
        <v>0</v>
      </c>
      <c r="ULN1359" s="84">
        <f>ULM1359/ULL1359</f>
        <v>0</v>
      </c>
      <c r="ULO1359" s="84">
        <f>SUM(ULO1357)</f>
        <v>1000000</v>
      </c>
      <c r="ULP1359" s="84">
        <v>0</v>
      </c>
      <c r="ULQ1359" s="84">
        <v>0</v>
      </c>
      <c r="ULS1359" s="84">
        <f>ULP1359-ULQ1359</f>
        <v>0</v>
      </c>
      <c r="ULT1359" s="84">
        <f t="shared" si="714"/>
        <v>1000000</v>
      </c>
      <c r="ULZ1359" s="84" t="s">
        <v>235</v>
      </c>
      <c r="UMA1359" s="84" t="s">
        <v>236</v>
      </c>
      <c r="UMB1359" s="84">
        <f>SUM(UMB1357)</f>
        <v>1000000</v>
      </c>
      <c r="UMC1359" s="84">
        <f>SUM(UMC1357)</f>
        <v>0</v>
      </c>
      <c r="UMD1359" s="84">
        <f>UMC1359/UMB1359</f>
        <v>0</v>
      </c>
      <c r="UME1359" s="84">
        <f>SUM(UME1357)</f>
        <v>1000000</v>
      </c>
      <c r="UMF1359" s="84">
        <v>0</v>
      </c>
      <c r="UMG1359" s="84">
        <v>0</v>
      </c>
      <c r="UMI1359" s="84">
        <f>UMF1359-UMG1359</f>
        <v>0</v>
      </c>
      <c r="UMJ1359" s="84">
        <f t="shared" ref="UMJ1359:UMZ1362" si="715">UMF1359+UMB1359</f>
        <v>1000000</v>
      </c>
      <c r="UMP1359" s="84" t="s">
        <v>235</v>
      </c>
      <c r="UMQ1359" s="84" t="s">
        <v>236</v>
      </c>
      <c r="UMR1359" s="84">
        <f>SUM(UMR1357)</f>
        <v>1000000</v>
      </c>
      <c r="UMS1359" s="84">
        <f>SUM(UMS1357)</f>
        <v>0</v>
      </c>
      <c r="UMT1359" s="84">
        <f>UMS1359/UMR1359</f>
        <v>0</v>
      </c>
      <c r="UMU1359" s="84">
        <f>SUM(UMU1357)</f>
        <v>1000000</v>
      </c>
      <c r="UMV1359" s="84">
        <v>0</v>
      </c>
      <c r="UMW1359" s="84">
        <v>0</v>
      </c>
      <c r="UMY1359" s="84">
        <f>UMV1359-UMW1359</f>
        <v>0</v>
      </c>
      <c r="UMZ1359" s="84">
        <f t="shared" si="715"/>
        <v>1000000</v>
      </c>
      <c r="UNF1359" s="84" t="s">
        <v>235</v>
      </c>
      <c r="UNG1359" s="84" t="s">
        <v>236</v>
      </c>
      <c r="UNH1359" s="84">
        <f>SUM(UNH1357)</f>
        <v>1000000</v>
      </c>
      <c r="UNI1359" s="84">
        <f>SUM(UNI1357)</f>
        <v>0</v>
      </c>
      <c r="UNJ1359" s="84">
        <f>UNI1359/UNH1359</f>
        <v>0</v>
      </c>
      <c r="UNK1359" s="84">
        <f>SUM(UNK1357)</f>
        <v>1000000</v>
      </c>
      <c r="UNL1359" s="84">
        <v>0</v>
      </c>
      <c r="UNM1359" s="84">
        <v>0</v>
      </c>
      <c r="UNO1359" s="84">
        <f>UNL1359-UNM1359</f>
        <v>0</v>
      </c>
      <c r="UNP1359" s="84">
        <f t="shared" ref="UNP1359:UOF1362" si="716">UNL1359+UNH1359</f>
        <v>1000000</v>
      </c>
      <c r="UNV1359" s="84" t="s">
        <v>235</v>
      </c>
      <c r="UNW1359" s="84" t="s">
        <v>236</v>
      </c>
      <c r="UNX1359" s="84">
        <f>SUM(UNX1357)</f>
        <v>1000000</v>
      </c>
      <c r="UNY1359" s="84">
        <f>SUM(UNY1357)</f>
        <v>0</v>
      </c>
      <c r="UNZ1359" s="84">
        <f>UNY1359/UNX1359</f>
        <v>0</v>
      </c>
      <c r="UOA1359" s="84">
        <f>SUM(UOA1357)</f>
        <v>1000000</v>
      </c>
      <c r="UOB1359" s="84">
        <v>0</v>
      </c>
      <c r="UOC1359" s="84">
        <v>0</v>
      </c>
      <c r="UOE1359" s="84">
        <f>UOB1359-UOC1359</f>
        <v>0</v>
      </c>
      <c r="UOF1359" s="84">
        <f t="shared" si="716"/>
        <v>1000000</v>
      </c>
      <c r="UOL1359" s="84" t="s">
        <v>235</v>
      </c>
      <c r="UOM1359" s="84" t="s">
        <v>236</v>
      </c>
      <c r="UON1359" s="84">
        <f>SUM(UON1357)</f>
        <v>1000000</v>
      </c>
      <c r="UOO1359" s="84">
        <f>SUM(UOO1357)</f>
        <v>0</v>
      </c>
      <c r="UOP1359" s="84">
        <f>UOO1359/UON1359</f>
        <v>0</v>
      </c>
      <c r="UOQ1359" s="84">
        <f>SUM(UOQ1357)</f>
        <v>1000000</v>
      </c>
      <c r="UOR1359" s="84">
        <v>0</v>
      </c>
      <c r="UOS1359" s="84">
        <v>0</v>
      </c>
      <c r="UOU1359" s="84">
        <f>UOR1359-UOS1359</f>
        <v>0</v>
      </c>
      <c r="UOV1359" s="84">
        <f t="shared" ref="UOV1359:UPL1362" si="717">UOR1359+UON1359</f>
        <v>1000000</v>
      </c>
      <c r="UPB1359" s="84" t="s">
        <v>235</v>
      </c>
      <c r="UPC1359" s="84" t="s">
        <v>236</v>
      </c>
      <c r="UPD1359" s="84">
        <f>SUM(UPD1357)</f>
        <v>1000000</v>
      </c>
      <c r="UPE1359" s="84">
        <f>SUM(UPE1357)</f>
        <v>0</v>
      </c>
      <c r="UPF1359" s="84">
        <f>UPE1359/UPD1359</f>
        <v>0</v>
      </c>
      <c r="UPG1359" s="84">
        <f>SUM(UPG1357)</f>
        <v>1000000</v>
      </c>
      <c r="UPH1359" s="84">
        <v>0</v>
      </c>
      <c r="UPI1359" s="84">
        <v>0</v>
      </c>
      <c r="UPK1359" s="84">
        <f>UPH1359-UPI1359</f>
        <v>0</v>
      </c>
      <c r="UPL1359" s="84">
        <f t="shared" si="717"/>
        <v>1000000</v>
      </c>
      <c r="UPR1359" s="84" t="s">
        <v>235</v>
      </c>
      <c r="UPS1359" s="84" t="s">
        <v>236</v>
      </c>
      <c r="UPT1359" s="84">
        <f>SUM(UPT1357)</f>
        <v>1000000</v>
      </c>
      <c r="UPU1359" s="84">
        <f>SUM(UPU1357)</f>
        <v>0</v>
      </c>
      <c r="UPV1359" s="84">
        <f>UPU1359/UPT1359</f>
        <v>0</v>
      </c>
      <c r="UPW1359" s="84">
        <f>SUM(UPW1357)</f>
        <v>1000000</v>
      </c>
      <c r="UPX1359" s="84">
        <v>0</v>
      </c>
      <c r="UPY1359" s="84">
        <v>0</v>
      </c>
      <c r="UQA1359" s="84">
        <f>UPX1359-UPY1359</f>
        <v>0</v>
      </c>
      <c r="UQB1359" s="84">
        <f t="shared" ref="UQB1359:UQR1362" si="718">UPX1359+UPT1359</f>
        <v>1000000</v>
      </c>
      <c r="UQH1359" s="84" t="s">
        <v>235</v>
      </c>
      <c r="UQI1359" s="84" t="s">
        <v>236</v>
      </c>
      <c r="UQJ1359" s="84">
        <f>SUM(UQJ1357)</f>
        <v>1000000</v>
      </c>
      <c r="UQK1359" s="84">
        <f>SUM(UQK1357)</f>
        <v>0</v>
      </c>
      <c r="UQL1359" s="84">
        <f>UQK1359/UQJ1359</f>
        <v>0</v>
      </c>
      <c r="UQM1359" s="84">
        <f>SUM(UQM1357)</f>
        <v>1000000</v>
      </c>
      <c r="UQN1359" s="84">
        <v>0</v>
      </c>
      <c r="UQO1359" s="84">
        <v>0</v>
      </c>
      <c r="UQQ1359" s="84">
        <f>UQN1359-UQO1359</f>
        <v>0</v>
      </c>
      <c r="UQR1359" s="84">
        <f t="shared" si="718"/>
        <v>1000000</v>
      </c>
      <c r="UQX1359" s="84" t="s">
        <v>235</v>
      </c>
      <c r="UQY1359" s="84" t="s">
        <v>236</v>
      </c>
      <c r="UQZ1359" s="84">
        <f>SUM(UQZ1357)</f>
        <v>1000000</v>
      </c>
      <c r="URA1359" s="84">
        <f>SUM(URA1357)</f>
        <v>0</v>
      </c>
      <c r="URB1359" s="84">
        <f>URA1359/UQZ1359</f>
        <v>0</v>
      </c>
      <c r="URC1359" s="84">
        <f>SUM(URC1357)</f>
        <v>1000000</v>
      </c>
      <c r="URD1359" s="84">
        <v>0</v>
      </c>
      <c r="URE1359" s="84">
        <v>0</v>
      </c>
      <c r="URG1359" s="84">
        <f>URD1359-URE1359</f>
        <v>0</v>
      </c>
      <c r="URH1359" s="84">
        <f t="shared" ref="URH1359:URX1362" si="719">URD1359+UQZ1359</f>
        <v>1000000</v>
      </c>
      <c r="URN1359" s="84" t="s">
        <v>235</v>
      </c>
      <c r="URO1359" s="84" t="s">
        <v>236</v>
      </c>
      <c r="URP1359" s="84">
        <f>SUM(URP1357)</f>
        <v>1000000</v>
      </c>
      <c r="URQ1359" s="84">
        <f>SUM(URQ1357)</f>
        <v>0</v>
      </c>
      <c r="URR1359" s="84">
        <f>URQ1359/URP1359</f>
        <v>0</v>
      </c>
      <c r="URS1359" s="84">
        <f>SUM(URS1357)</f>
        <v>1000000</v>
      </c>
      <c r="URT1359" s="84">
        <v>0</v>
      </c>
      <c r="URU1359" s="84">
        <v>0</v>
      </c>
      <c r="URW1359" s="84">
        <f>URT1359-URU1359</f>
        <v>0</v>
      </c>
      <c r="URX1359" s="84">
        <f t="shared" si="719"/>
        <v>1000000</v>
      </c>
      <c r="USD1359" s="84" t="s">
        <v>235</v>
      </c>
      <c r="USE1359" s="84" t="s">
        <v>236</v>
      </c>
      <c r="USF1359" s="84">
        <f>SUM(USF1357)</f>
        <v>1000000</v>
      </c>
      <c r="USG1359" s="84">
        <f>SUM(USG1357)</f>
        <v>0</v>
      </c>
      <c r="USH1359" s="84">
        <f>USG1359/USF1359</f>
        <v>0</v>
      </c>
      <c r="USI1359" s="84">
        <f>SUM(USI1357)</f>
        <v>1000000</v>
      </c>
      <c r="USJ1359" s="84">
        <v>0</v>
      </c>
      <c r="USK1359" s="84">
        <v>0</v>
      </c>
      <c r="USM1359" s="84">
        <f>USJ1359-USK1359</f>
        <v>0</v>
      </c>
      <c r="USN1359" s="84">
        <f t="shared" ref="USN1359:UTD1362" si="720">USJ1359+USF1359</f>
        <v>1000000</v>
      </c>
      <c r="UST1359" s="84" t="s">
        <v>235</v>
      </c>
      <c r="USU1359" s="84" t="s">
        <v>236</v>
      </c>
      <c r="USV1359" s="84">
        <f>SUM(USV1357)</f>
        <v>1000000</v>
      </c>
      <c r="USW1359" s="84">
        <f>SUM(USW1357)</f>
        <v>0</v>
      </c>
      <c r="USX1359" s="84">
        <f>USW1359/USV1359</f>
        <v>0</v>
      </c>
      <c r="USY1359" s="84">
        <f>SUM(USY1357)</f>
        <v>1000000</v>
      </c>
      <c r="USZ1359" s="84">
        <v>0</v>
      </c>
      <c r="UTA1359" s="84">
        <v>0</v>
      </c>
      <c r="UTC1359" s="84">
        <f>USZ1359-UTA1359</f>
        <v>0</v>
      </c>
      <c r="UTD1359" s="84">
        <f t="shared" si="720"/>
        <v>1000000</v>
      </c>
      <c r="UTJ1359" s="84" t="s">
        <v>235</v>
      </c>
      <c r="UTK1359" s="84" t="s">
        <v>236</v>
      </c>
      <c r="UTL1359" s="84">
        <f>SUM(UTL1357)</f>
        <v>1000000</v>
      </c>
      <c r="UTM1359" s="84">
        <f>SUM(UTM1357)</f>
        <v>0</v>
      </c>
      <c r="UTN1359" s="84">
        <f>UTM1359/UTL1359</f>
        <v>0</v>
      </c>
      <c r="UTO1359" s="84">
        <f>SUM(UTO1357)</f>
        <v>1000000</v>
      </c>
      <c r="UTP1359" s="84">
        <v>0</v>
      </c>
      <c r="UTQ1359" s="84">
        <v>0</v>
      </c>
      <c r="UTS1359" s="84">
        <f>UTP1359-UTQ1359</f>
        <v>0</v>
      </c>
      <c r="UTT1359" s="84">
        <f t="shared" ref="UTT1359:UUJ1362" si="721">UTP1359+UTL1359</f>
        <v>1000000</v>
      </c>
      <c r="UTZ1359" s="84" t="s">
        <v>235</v>
      </c>
      <c r="UUA1359" s="84" t="s">
        <v>236</v>
      </c>
      <c r="UUB1359" s="84">
        <f>SUM(UUB1357)</f>
        <v>1000000</v>
      </c>
      <c r="UUC1359" s="84">
        <f>SUM(UUC1357)</f>
        <v>0</v>
      </c>
      <c r="UUD1359" s="84">
        <f>UUC1359/UUB1359</f>
        <v>0</v>
      </c>
      <c r="UUE1359" s="84">
        <f>SUM(UUE1357)</f>
        <v>1000000</v>
      </c>
      <c r="UUF1359" s="84">
        <v>0</v>
      </c>
      <c r="UUG1359" s="84">
        <v>0</v>
      </c>
      <c r="UUI1359" s="84">
        <f>UUF1359-UUG1359</f>
        <v>0</v>
      </c>
      <c r="UUJ1359" s="84">
        <f t="shared" si="721"/>
        <v>1000000</v>
      </c>
      <c r="UUP1359" s="84" t="s">
        <v>235</v>
      </c>
      <c r="UUQ1359" s="84" t="s">
        <v>236</v>
      </c>
      <c r="UUR1359" s="84">
        <f>SUM(UUR1357)</f>
        <v>1000000</v>
      </c>
      <c r="UUS1359" s="84">
        <f>SUM(UUS1357)</f>
        <v>0</v>
      </c>
      <c r="UUT1359" s="84">
        <f>UUS1359/UUR1359</f>
        <v>0</v>
      </c>
      <c r="UUU1359" s="84">
        <f>SUM(UUU1357)</f>
        <v>1000000</v>
      </c>
      <c r="UUV1359" s="84">
        <v>0</v>
      </c>
      <c r="UUW1359" s="84">
        <v>0</v>
      </c>
      <c r="UUY1359" s="84">
        <f>UUV1359-UUW1359</f>
        <v>0</v>
      </c>
      <c r="UUZ1359" s="84">
        <f t="shared" ref="UUZ1359:UVP1362" si="722">UUV1359+UUR1359</f>
        <v>1000000</v>
      </c>
      <c r="UVF1359" s="84" t="s">
        <v>235</v>
      </c>
      <c r="UVG1359" s="84" t="s">
        <v>236</v>
      </c>
      <c r="UVH1359" s="84">
        <f>SUM(UVH1357)</f>
        <v>1000000</v>
      </c>
      <c r="UVI1359" s="84">
        <f>SUM(UVI1357)</f>
        <v>0</v>
      </c>
      <c r="UVJ1359" s="84">
        <f>UVI1359/UVH1359</f>
        <v>0</v>
      </c>
      <c r="UVK1359" s="84">
        <f>SUM(UVK1357)</f>
        <v>1000000</v>
      </c>
      <c r="UVL1359" s="84">
        <v>0</v>
      </c>
      <c r="UVM1359" s="84">
        <v>0</v>
      </c>
      <c r="UVO1359" s="84">
        <f>UVL1359-UVM1359</f>
        <v>0</v>
      </c>
      <c r="UVP1359" s="84">
        <f t="shared" si="722"/>
        <v>1000000</v>
      </c>
      <c r="UVV1359" s="84" t="s">
        <v>235</v>
      </c>
      <c r="UVW1359" s="84" t="s">
        <v>236</v>
      </c>
      <c r="UVX1359" s="84">
        <f>SUM(UVX1357)</f>
        <v>1000000</v>
      </c>
      <c r="UVY1359" s="84">
        <f>SUM(UVY1357)</f>
        <v>0</v>
      </c>
      <c r="UVZ1359" s="84">
        <f>UVY1359/UVX1359</f>
        <v>0</v>
      </c>
      <c r="UWA1359" s="84">
        <f>SUM(UWA1357)</f>
        <v>1000000</v>
      </c>
      <c r="UWB1359" s="84">
        <v>0</v>
      </c>
      <c r="UWC1359" s="84">
        <v>0</v>
      </c>
      <c r="UWE1359" s="84">
        <f>UWB1359-UWC1359</f>
        <v>0</v>
      </c>
      <c r="UWF1359" s="84">
        <f t="shared" ref="UWF1359:UWV1362" si="723">UWB1359+UVX1359</f>
        <v>1000000</v>
      </c>
      <c r="UWL1359" s="84" t="s">
        <v>235</v>
      </c>
      <c r="UWM1359" s="84" t="s">
        <v>236</v>
      </c>
      <c r="UWN1359" s="84">
        <f>SUM(UWN1357)</f>
        <v>1000000</v>
      </c>
      <c r="UWO1359" s="84">
        <f>SUM(UWO1357)</f>
        <v>0</v>
      </c>
      <c r="UWP1359" s="84">
        <f>UWO1359/UWN1359</f>
        <v>0</v>
      </c>
      <c r="UWQ1359" s="84">
        <f>SUM(UWQ1357)</f>
        <v>1000000</v>
      </c>
      <c r="UWR1359" s="84">
        <v>0</v>
      </c>
      <c r="UWS1359" s="84">
        <v>0</v>
      </c>
      <c r="UWU1359" s="84">
        <f>UWR1359-UWS1359</f>
        <v>0</v>
      </c>
      <c r="UWV1359" s="84">
        <f t="shared" si="723"/>
        <v>1000000</v>
      </c>
      <c r="UXB1359" s="84" t="s">
        <v>235</v>
      </c>
      <c r="UXC1359" s="84" t="s">
        <v>236</v>
      </c>
      <c r="UXD1359" s="84">
        <f>SUM(UXD1357)</f>
        <v>1000000</v>
      </c>
      <c r="UXE1359" s="84">
        <f>SUM(UXE1357)</f>
        <v>0</v>
      </c>
      <c r="UXF1359" s="84">
        <f>UXE1359/UXD1359</f>
        <v>0</v>
      </c>
      <c r="UXG1359" s="84">
        <f>SUM(UXG1357)</f>
        <v>1000000</v>
      </c>
      <c r="UXH1359" s="84">
        <v>0</v>
      </c>
      <c r="UXI1359" s="84">
        <v>0</v>
      </c>
      <c r="UXK1359" s="84">
        <f>UXH1359-UXI1359</f>
        <v>0</v>
      </c>
      <c r="UXL1359" s="84">
        <f t="shared" ref="UXL1359:UYB1362" si="724">UXH1359+UXD1359</f>
        <v>1000000</v>
      </c>
      <c r="UXR1359" s="84" t="s">
        <v>235</v>
      </c>
      <c r="UXS1359" s="84" t="s">
        <v>236</v>
      </c>
      <c r="UXT1359" s="84">
        <f>SUM(UXT1357)</f>
        <v>1000000</v>
      </c>
      <c r="UXU1359" s="84">
        <f>SUM(UXU1357)</f>
        <v>0</v>
      </c>
      <c r="UXV1359" s="84">
        <f>UXU1359/UXT1359</f>
        <v>0</v>
      </c>
      <c r="UXW1359" s="84">
        <f>SUM(UXW1357)</f>
        <v>1000000</v>
      </c>
      <c r="UXX1359" s="84">
        <v>0</v>
      </c>
      <c r="UXY1359" s="84">
        <v>0</v>
      </c>
      <c r="UYA1359" s="84">
        <f>UXX1359-UXY1359</f>
        <v>0</v>
      </c>
      <c r="UYB1359" s="84">
        <f t="shared" si="724"/>
        <v>1000000</v>
      </c>
      <c r="UYH1359" s="84" t="s">
        <v>235</v>
      </c>
      <c r="UYI1359" s="84" t="s">
        <v>236</v>
      </c>
      <c r="UYJ1359" s="84">
        <f>SUM(UYJ1357)</f>
        <v>1000000</v>
      </c>
      <c r="UYK1359" s="84">
        <f>SUM(UYK1357)</f>
        <v>0</v>
      </c>
      <c r="UYL1359" s="84">
        <f>UYK1359/UYJ1359</f>
        <v>0</v>
      </c>
      <c r="UYM1359" s="84">
        <f>SUM(UYM1357)</f>
        <v>1000000</v>
      </c>
      <c r="UYN1359" s="84">
        <v>0</v>
      </c>
      <c r="UYO1359" s="84">
        <v>0</v>
      </c>
      <c r="UYQ1359" s="84">
        <f>UYN1359-UYO1359</f>
        <v>0</v>
      </c>
      <c r="UYR1359" s="84">
        <f t="shared" ref="UYR1359:UZH1362" si="725">UYN1359+UYJ1359</f>
        <v>1000000</v>
      </c>
      <c r="UYX1359" s="84" t="s">
        <v>235</v>
      </c>
      <c r="UYY1359" s="84" t="s">
        <v>236</v>
      </c>
      <c r="UYZ1359" s="84">
        <f>SUM(UYZ1357)</f>
        <v>1000000</v>
      </c>
      <c r="UZA1359" s="84">
        <f>SUM(UZA1357)</f>
        <v>0</v>
      </c>
      <c r="UZB1359" s="84">
        <f>UZA1359/UYZ1359</f>
        <v>0</v>
      </c>
      <c r="UZC1359" s="84">
        <f>SUM(UZC1357)</f>
        <v>1000000</v>
      </c>
      <c r="UZD1359" s="84">
        <v>0</v>
      </c>
      <c r="UZE1359" s="84">
        <v>0</v>
      </c>
      <c r="UZG1359" s="84">
        <f>UZD1359-UZE1359</f>
        <v>0</v>
      </c>
      <c r="UZH1359" s="84">
        <f t="shared" si="725"/>
        <v>1000000</v>
      </c>
      <c r="UZN1359" s="84" t="s">
        <v>235</v>
      </c>
      <c r="UZO1359" s="84" t="s">
        <v>236</v>
      </c>
      <c r="UZP1359" s="84">
        <f>SUM(UZP1357)</f>
        <v>1000000</v>
      </c>
      <c r="UZQ1359" s="84">
        <f>SUM(UZQ1357)</f>
        <v>0</v>
      </c>
      <c r="UZR1359" s="84">
        <f>UZQ1359/UZP1359</f>
        <v>0</v>
      </c>
      <c r="UZS1359" s="84">
        <f>SUM(UZS1357)</f>
        <v>1000000</v>
      </c>
      <c r="UZT1359" s="84">
        <v>0</v>
      </c>
      <c r="UZU1359" s="84">
        <v>0</v>
      </c>
      <c r="UZW1359" s="84">
        <f>UZT1359-UZU1359</f>
        <v>0</v>
      </c>
      <c r="UZX1359" s="84">
        <f t="shared" ref="UZX1359:VAN1362" si="726">UZT1359+UZP1359</f>
        <v>1000000</v>
      </c>
      <c r="VAD1359" s="84" t="s">
        <v>235</v>
      </c>
      <c r="VAE1359" s="84" t="s">
        <v>236</v>
      </c>
      <c r="VAF1359" s="84">
        <f>SUM(VAF1357)</f>
        <v>1000000</v>
      </c>
      <c r="VAG1359" s="84">
        <f>SUM(VAG1357)</f>
        <v>0</v>
      </c>
      <c r="VAH1359" s="84">
        <f>VAG1359/VAF1359</f>
        <v>0</v>
      </c>
      <c r="VAI1359" s="84">
        <f>SUM(VAI1357)</f>
        <v>1000000</v>
      </c>
      <c r="VAJ1359" s="84">
        <v>0</v>
      </c>
      <c r="VAK1359" s="84">
        <v>0</v>
      </c>
      <c r="VAM1359" s="84">
        <f>VAJ1359-VAK1359</f>
        <v>0</v>
      </c>
      <c r="VAN1359" s="84">
        <f t="shared" si="726"/>
        <v>1000000</v>
      </c>
      <c r="VAT1359" s="84" t="s">
        <v>235</v>
      </c>
      <c r="VAU1359" s="84" t="s">
        <v>236</v>
      </c>
      <c r="VAV1359" s="84">
        <f>SUM(VAV1357)</f>
        <v>1000000</v>
      </c>
      <c r="VAW1359" s="84">
        <f>SUM(VAW1357)</f>
        <v>0</v>
      </c>
      <c r="VAX1359" s="84">
        <f>VAW1359/VAV1359</f>
        <v>0</v>
      </c>
      <c r="VAY1359" s="84">
        <f>SUM(VAY1357)</f>
        <v>1000000</v>
      </c>
      <c r="VAZ1359" s="84">
        <v>0</v>
      </c>
      <c r="VBA1359" s="84">
        <v>0</v>
      </c>
      <c r="VBC1359" s="84">
        <f>VAZ1359-VBA1359</f>
        <v>0</v>
      </c>
      <c r="VBD1359" s="84">
        <f t="shared" ref="VBD1359:VBT1362" si="727">VAZ1359+VAV1359</f>
        <v>1000000</v>
      </c>
      <c r="VBJ1359" s="84" t="s">
        <v>235</v>
      </c>
      <c r="VBK1359" s="84" t="s">
        <v>236</v>
      </c>
      <c r="VBL1359" s="84">
        <f>SUM(VBL1357)</f>
        <v>1000000</v>
      </c>
      <c r="VBM1359" s="84">
        <f>SUM(VBM1357)</f>
        <v>0</v>
      </c>
      <c r="VBN1359" s="84">
        <f>VBM1359/VBL1359</f>
        <v>0</v>
      </c>
      <c r="VBO1359" s="84">
        <f>SUM(VBO1357)</f>
        <v>1000000</v>
      </c>
      <c r="VBP1359" s="84">
        <v>0</v>
      </c>
      <c r="VBQ1359" s="84">
        <v>0</v>
      </c>
      <c r="VBS1359" s="84">
        <f>VBP1359-VBQ1359</f>
        <v>0</v>
      </c>
      <c r="VBT1359" s="84">
        <f t="shared" si="727"/>
        <v>1000000</v>
      </c>
      <c r="VBZ1359" s="84" t="s">
        <v>235</v>
      </c>
      <c r="VCA1359" s="84" t="s">
        <v>236</v>
      </c>
      <c r="VCB1359" s="84">
        <f>SUM(VCB1357)</f>
        <v>1000000</v>
      </c>
      <c r="VCC1359" s="84">
        <f>SUM(VCC1357)</f>
        <v>0</v>
      </c>
      <c r="VCD1359" s="84">
        <f>VCC1359/VCB1359</f>
        <v>0</v>
      </c>
      <c r="VCE1359" s="84">
        <f>SUM(VCE1357)</f>
        <v>1000000</v>
      </c>
      <c r="VCF1359" s="84">
        <v>0</v>
      </c>
      <c r="VCG1359" s="84">
        <v>0</v>
      </c>
      <c r="VCI1359" s="84">
        <f>VCF1359-VCG1359</f>
        <v>0</v>
      </c>
      <c r="VCJ1359" s="84">
        <f t="shared" ref="VCJ1359:VCZ1362" si="728">VCF1359+VCB1359</f>
        <v>1000000</v>
      </c>
      <c r="VCP1359" s="84" t="s">
        <v>235</v>
      </c>
      <c r="VCQ1359" s="84" t="s">
        <v>236</v>
      </c>
      <c r="VCR1359" s="84">
        <f>SUM(VCR1357)</f>
        <v>1000000</v>
      </c>
      <c r="VCS1359" s="84">
        <f>SUM(VCS1357)</f>
        <v>0</v>
      </c>
      <c r="VCT1359" s="84">
        <f>VCS1359/VCR1359</f>
        <v>0</v>
      </c>
      <c r="VCU1359" s="84">
        <f>SUM(VCU1357)</f>
        <v>1000000</v>
      </c>
      <c r="VCV1359" s="84">
        <v>0</v>
      </c>
      <c r="VCW1359" s="84">
        <v>0</v>
      </c>
      <c r="VCY1359" s="84">
        <f>VCV1359-VCW1359</f>
        <v>0</v>
      </c>
      <c r="VCZ1359" s="84">
        <f t="shared" si="728"/>
        <v>1000000</v>
      </c>
      <c r="VDF1359" s="84" t="s">
        <v>235</v>
      </c>
      <c r="VDG1359" s="84" t="s">
        <v>236</v>
      </c>
      <c r="VDH1359" s="84">
        <f>SUM(VDH1357)</f>
        <v>1000000</v>
      </c>
      <c r="VDI1359" s="84">
        <f>SUM(VDI1357)</f>
        <v>0</v>
      </c>
      <c r="VDJ1359" s="84">
        <f>VDI1359/VDH1359</f>
        <v>0</v>
      </c>
      <c r="VDK1359" s="84">
        <f>SUM(VDK1357)</f>
        <v>1000000</v>
      </c>
      <c r="VDL1359" s="84">
        <v>0</v>
      </c>
      <c r="VDM1359" s="84">
        <v>0</v>
      </c>
      <c r="VDO1359" s="84">
        <f>VDL1359-VDM1359</f>
        <v>0</v>
      </c>
      <c r="VDP1359" s="84">
        <f t="shared" ref="VDP1359:VEF1362" si="729">VDL1359+VDH1359</f>
        <v>1000000</v>
      </c>
      <c r="VDV1359" s="84" t="s">
        <v>235</v>
      </c>
      <c r="VDW1359" s="84" t="s">
        <v>236</v>
      </c>
      <c r="VDX1359" s="84">
        <f>SUM(VDX1357)</f>
        <v>1000000</v>
      </c>
      <c r="VDY1359" s="84">
        <f>SUM(VDY1357)</f>
        <v>0</v>
      </c>
      <c r="VDZ1359" s="84">
        <f>VDY1359/VDX1359</f>
        <v>0</v>
      </c>
      <c r="VEA1359" s="84">
        <f>SUM(VEA1357)</f>
        <v>1000000</v>
      </c>
      <c r="VEB1359" s="84">
        <v>0</v>
      </c>
      <c r="VEC1359" s="84">
        <v>0</v>
      </c>
      <c r="VEE1359" s="84">
        <f>VEB1359-VEC1359</f>
        <v>0</v>
      </c>
      <c r="VEF1359" s="84">
        <f t="shared" si="729"/>
        <v>1000000</v>
      </c>
      <c r="VEL1359" s="84" t="s">
        <v>235</v>
      </c>
      <c r="VEM1359" s="84" t="s">
        <v>236</v>
      </c>
      <c r="VEN1359" s="84">
        <f>SUM(VEN1357)</f>
        <v>1000000</v>
      </c>
      <c r="VEO1359" s="84">
        <f>SUM(VEO1357)</f>
        <v>0</v>
      </c>
      <c r="VEP1359" s="84">
        <f>VEO1359/VEN1359</f>
        <v>0</v>
      </c>
      <c r="VEQ1359" s="84">
        <f>SUM(VEQ1357)</f>
        <v>1000000</v>
      </c>
      <c r="VER1359" s="84">
        <v>0</v>
      </c>
      <c r="VES1359" s="84">
        <v>0</v>
      </c>
      <c r="VEU1359" s="84">
        <f>VER1359-VES1359</f>
        <v>0</v>
      </c>
      <c r="VEV1359" s="84">
        <f t="shared" ref="VEV1359:VFL1362" si="730">VER1359+VEN1359</f>
        <v>1000000</v>
      </c>
      <c r="VFB1359" s="84" t="s">
        <v>235</v>
      </c>
      <c r="VFC1359" s="84" t="s">
        <v>236</v>
      </c>
      <c r="VFD1359" s="84">
        <f>SUM(VFD1357)</f>
        <v>1000000</v>
      </c>
      <c r="VFE1359" s="84">
        <f>SUM(VFE1357)</f>
        <v>0</v>
      </c>
      <c r="VFF1359" s="84">
        <f>VFE1359/VFD1359</f>
        <v>0</v>
      </c>
      <c r="VFG1359" s="84">
        <f>SUM(VFG1357)</f>
        <v>1000000</v>
      </c>
      <c r="VFH1359" s="84">
        <v>0</v>
      </c>
      <c r="VFI1359" s="84">
        <v>0</v>
      </c>
      <c r="VFK1359" s="84">
        <f>VFH1359-VFI1359</f>
        <v>0</v>
      </c>
      <c r="VFL1359" s="84">
        <f t="shared" si="730"/>
        <v>1000000</v>
      </c>
      <c r="VFR1359" s="84" t="s">
        <v>235</v>
      </c>
      <c r="VFS1359" s="84" t="s">
        <v>236</v>
      </c>
      <c r="VFT1359" s="84">
        <f>SUM(VFT1357)</f>
        <v>1000000</v>
      </c>
      <c r="VFU1359" s="84">
        <f>SUM(VFU1357)</f>
        <v>0</v>
      </c>
      <c r="VFV1359" s="84">
        <f>VFU1359/VFT1359</f>
        <v>0</v>
      </c>
      <c r="VFW1359" s="84">
        <f>SUM(VFW1357)</f>
        <v>1000000</v>
      </c>
      <c r="VFX1359" s="84">
        <v>0</v>
      </c>
      <c r="VFY1359" s="84">
        <v>0</v>
      </c>
      <c r="VGA1359" s="84">
        <f>VFX1359-VFY1359</f>
        <v>0</v>
      </c>
      <c r="VGB1359" s="84">
        <f t="shared" ref="VGB1359:VGR1362" si="731">VFX1359+VFT1359</f>
        <v>1000000</v>
      </c>
      <c r="VGH1359" s="84" t="s">
        <v>235</v>
      </c>
      <c r="VGI1359" s="84" t="s">
        <v>236</v>
      </c>
      <c r="VGJ1359" s="84">
        <f>SUM(VGJ1357)</f>
        <v>1000000</v>
      </c>
      <c r="VGK1359" s="84">
        <f>SUM(VGK1357)</f>
        <v>0</v>
      </c>
      <c r="VGL1359" s="84">
        <f>VGK1359/VGJ1359</f>
        <v>0</v>
      </c>
      <c r="VGM1359" s="84">
        <f>SUM(VGM1357)</f>
        <v>1000000</v>
      </c>
      <c r="VGN1359" s="84">
        <v>0</v>
      </c>
      <c r="VGO1359" s="84">
        <v>0</v>
      </c>
      <c r="VGQ1359" s="84">
        <f>VGN1359-VGO1359</f>
        <v>0</v>
      </c>
      <c r="VGR1359" s="84">
        <f t="shared" si="731"/>
        <v>1000000</v>
      </c>
      <c r="VGX1359" s="84" t="s">
        <v>235</v>
      </c>
      <c r="VGY1359" s="84" t="s">
        <v>236</v>
      </c>
      <c r="VGZ1359" s="84">
        <f>SUM(VGZ1357)</f>
        <v>1000000</v>
      </c>
      <c r="VHA1359" s="84">
        <f>SUM(VHA1357)</f>
        <v>0</v>
      </c>
      <c r="VHB1359" s="84">
        <f>VHA1359/VGZ1359</f>
        <v>0</v>
      </c>
      <c r="VHC1359" s="84">
        <f>SUM(VHC1357)</f>
        <v>1000000</v>
      </c>
      <c r="VHD1359" s="84">
        <v>0</v>
      </c>
      <c r="VHE1359" s="84">
        <v>0</v>
      </c>
      <c r="VHG1359" s="84">
        <f>VHD1359-VHE1359</f>
        <v>0</v>
      </c>
      <c r="VHH1359" s="84">
        <f t="shared" ref="VHH1359:VHX1362" si="732">VHD1359+VGZ1359</f>
        <v>1000000</v>
      </c>
      <c r="VHN1359" s="84" t="s">
        <v>235</v>
      </c>
      <c r="VHO1359" s="84" t="s">
        <v>236</v>
      </c>
      <c r="VHP1359" s="84">
        <f>SUM(VHP1357)</f>
        <v>1000000</v>
      </c>
      <c r="VHQ1359" s="84">
        <f>SUM(VHQ1357)</f>
        <v>0</v>
      </c>
      <c r="VHR1359" s="84">
        <f>VHQ1359/VHP1359</f>
        <v>0</v>
      </c>
      <c r="VHS1359" s="84">
        <f>SUM(VHS1357)</f>
        <v>1000000</v>
      </c>
      <c r="VHT1359" s="84">
        <v>0</v>
      </c>
      <c r="VHU1359" s="84">
        <v>0</v>
      </c>
      <c r="VHW1359" s="84">
        <f>VHT1359-VHU1359</f>
        <v>0</v>
      </c>
      <c r="VHX1359" s="84">
        <f t="shared" si="732"/>
        <v>1000000</v>
      </c>
      <c r="VID1359" s="84" t="s">
        <v>235</v>
      </c>
      <c r="VIE1359" s="84" t="s">
        <v>236</v>
      </c>
      <c r="VIF1359" s="84">
        <f>SUM(VIF1357)</f>
        <v>1000000</v>
      </c>
      <c r="VIG1359" s="84">
        <f>SUM(VIG1357)</f>
        <v>0</v>
      </c>
      <c r="VIH1359" s="84">
        <f>VIG1359/VIF1359</f>
        <v>0</v>
      </c>
      <c r="VII1359" s="84">
        <f>SUM(VII1357)</f>
        <v>1000000</v>
      </c>
      <c r="VIJ1359" s="84">
        <v>0</v>
      </c>
      <c r="VIK1359" s="84">
        <v>0</v>
      </c>
      <c r="VIM1359" s="84">
        <f>VIJ1359-VIK1359</f>
        <v>0</v>
      </c>
      <c r="VIN1359" s="84">
        <f t="shared" ref="VIN1359:VJD1362" si="733">VIJ1359+VIF1359</f>
        <v>1000000</v>
      </c>
      <c r="VIT1359" s="84" t="s">
        <v>235</v>
      </c>
      <c r="VIU1359" s="84" t="s">
        <v>236</v>
      </c>
      <c r="VIV1359" s="84">
        <f>SUM(VIV1357)</f>
        <v>1000000</v>
      </c>
      <c r="VIW1359" s="84">
        <f>SUM(VIW1357)</f>
        <v>0</v>
      </c>
      <c r="VIX1359" s="84">
        <f>VIW1359/VIV1359</f>
        <v>0</v>
      </c>
      <c r="VIY1359" s="84">
        <f>SUM(VIY1357)</f>
        <v>1000000</v>
      </c>
      <c r="VIZ1359" s="84">
        <v>0</v>
      </c>
      <c r="VJA1359" s="84">
        <v>0</v>
      </c>
      <c r="VJC1359" s="84">
        <f>VIZ1359-VJA1359</f>
        <v>0</v>
      </c>
      <c r="VJD1359" s="84">
        <f t="shared" si="733"/>
        <v>1000000</v>
      </c>
      <c r="VJJ1359" s="84" t="s">
        <v>235</v>
      </c>
      <c r="VJK1359" s="84" t="s">
        <v>236</v>
      </c>
      <c r="VJL1359" s="84">
        <f>SUM(VJL1357)</f>
        <v>1000000</v>
      </c>
      <c r="VJM1359" s="84">
        <f>SUM(VJM1357)</f>
        <v>0</v>
      </c>
      <c r="VJN1359" s="84">
        <f>VJM1359/VJL1359</f>
        <v>0</v>
      </c>
      <c r="VJO1359" s="84">
        <f>SUM(VJO1357)</f>
        <v>1000000</v>
      </c>
      <c r="VJP1359" s="84">
        <v>0</v>
      </c>
      <c r="VJQ1359" s="84">
        <v>0</v>
      </c>
      <c r="VJS1359" s="84">
        <f>VJP1359-VJQ1359</f>
        <v>0</v>
      </c>
      <c r="VJT1359" s="84">
        <f t="shared" ref="VJT1359:VKJ1362" si="734">VJP1359+VJL1359</f>
        <v>1000000</v>
      </c>
      <c r="VJZ1359" s="84" t="s">
        <v>235</v>
      </c>
      <c r="VKA1359" s="84" t="s">
        <v>236</v>
      </c>
      <c r="VKB1359" s="84">
        <f>SUM(VKB1357)</f>
        <v>1000000</v>
      </c>
      <c r="VKC1359" s="84">
        <f>SUM(VKC1357)</f>
        <v>0</v>
      </c>
      <c r="VKD1359" s="84">
        <f>VKC1359/VKB1359</f>
        <v>0</v>
      </c>
      <c r="VKE1359" s="84">
        <f>SUM(VKE1357)</f>
        <v>1000000</v>
      </c>
      <c r="VKF1359" s="84">
        <v>0</v>
      </c>
      <c r="VKG1359" s="84">
        <v>0</v>
      </c>
      <c r="VKI1359" s="84">
        <f>VKF1359-VKG1359</f>
        <v>0</v>
      </c>
      <c r="VKJ1359" s="84">
        <f t="shared" si="734"/>
        <v>1000000</v>
      </c>
      <c r="VKP1359" s="84" t="s">
        <v>235</v>
      </c>
      <c r="VKQ1359" s="84" t="s">
        <v>236</v>
      </c>
      <c r="VKR1359" s="84">
        <f>SUM(VKR1357)</f>
        <v>1000000</v>
      </c>
      <c r="VKS1359" s="84">
        <f>SUM(VKS1357)</f>
        <v>0</v>
      </c>
      <c r="VKT1359" s="84">
        <f>VKS1359/VKR1359</f>
        <v>0</v>
      </c>
      <c r="VKU1359" s="84">
        <f>SUM(VKU1357)</f>
        <v>1000000</v>
      </c>
      <c r="VKV1359" s="84">
        <v>0</v>
      </c>
      <c r="VKW1359" s="84">
        <v>0</v>
      </c>
      <c r="VKY1359" s="84">
        <f>VKV1359-VKW1359</f>
        <v>0</v>
      </c>
      <c r="VKZ1359" s="84">
        <f t="shared" ref="VKZ1359:VLP1362" si="735">VKV1359+VKR1359</f>
        <v>1000000</v>
      </c>
      <c r="VLF1359" s="84" t="s">
        <v>235</v>
      </c>
      <c r="VLG1359" s="84" t="s">
        <v>236</v>
      </c>
      <c r="VLH1359" s="84">
        <f>SUM(VLH1357)</f>
        <v>1000000</v>
      </c>
      <c r="VLI1359" s="84">
        <f>SUM(VLI1357)</f>
        <v>0</v>
      </c>
      <c r="VLJ1359" s="84">
        <f>VLI1359/VLH1359</f>
        <v>0</v>
      </c>
      <c r="VLK1359" s="84">
        <f>SUM(VLK1357)</f>
        <v>1000000</v>
      </c>
      <c r="VLL1359" s="84">
        <v>0</v>
      </c>
      <c r="VLM1359" s="84">
        <v>0</v>
      </c>
      <c r="VLO1359" s="84">
        <f>VLL1359-VLM1359</f>
        <v>0</v>
      </c>
      <c r="VLP1359" s="84">
        <f t="shared" si="735"/>
        <v>1000000</v>
      </c>
      <c r="VLV1359" s="84" t="s">
        <v>235</v>
      </c>
      <c r="VLW1359" s="84" t="s">
        <v>236</v>
      </c>
      <c r="VLX1359" s="84">
        <f>SUM(VLX1357)</f>
        <v>1000000</v>
      </c>
      <c r="VLY1359" s="84">
        <f>SUM(VLY1357)</f>
        <v>0</v>
      </c>
      <c r="VLZ1359" s="84">
        <f>VLY1359/VLX1359</f>
        <v>0</v>
      </c>
      <c r="VMA1359" s="84">
        <f>SUM(VMA1357)</f>
        <v>1000000</v>
      </c>
      <c r="VMB1359" s="84">
        <v>0</v>
      </c>
      <c r="VMC1359" s="84">
        <v>0</v>
      </c>
      <c r="VME1359" s="84">
        <f>VMB1359-VMC1359</f>
        <v>0</v>
      </c>
      <c r="VMF1359" s="84">
        <f t="shared" ref="VMF1359:VMV1362" si="736">VMB1359+VLX1359</f>
        <v>1000000</v>
      </c>
      <c r="VML1359" s="84" t="s">
        <v>235</v>
      </c>
      <c r="VMM1359" s="84" t="s">
        <v>236</v>
      </c>
      <c r="VMN1359" s="84">
        <f>SUM(VMN1357)</f>
        <v>1000000</v>
      </c>
      <c r="VMO1359" s="84">
        <f>SUM(VMO1357)</f>
        <v>0</v>
      </c>
      <c r="VMP1359" s="84">
        <f>VMO1359/VMN1359</f>
        <v>0</v>
      </c>
      <c r="VMQ1359" s="84">
        <f>SUM(VMQ1357)</f>
        <v>1000000</v>
      </c>
      <c r="VMR1359" s="84">
        <v>0</v>
      </c>
      <c r="VMS1359" s="84">
        <v>0</v>
      </c>
      <c r="VMU1359" s="84">
        <f>VMR1359-VMS1359</f>
        <v>0</v>
      </c>
      <c r="VMV1359" s="84">
        <f t="shared" si="736"/>
        <v>1000000</v>
      </c>
      <c r="VNB1359" s="84" t="s">
        <v>235</v>
      </c>
      <c r="VNC1359" s="84" t="s">
        <v>236</v>
      </c>
      <c r="VND1359" s="84">
        <f>SUM(VND1357)</f>
        <v>1000000</v>
      </c>
      <c r="VNE1359" s="84">
        <f>SUM(VNE1357)</f>
        <v>0</v>
      </c>
      <c r="VNF1359" s="84">
        <f>VNE1359/VND1359</f>
        <v>0</v>
      </c>
      <c r="VNG1359" s="84">
        <f>SUM(VNG1357)</f>
        <v>1000000</v>
      </c>
      <c r="VNH1359" s="84">
        <v>0</v>
      </c>
      <c r="VNI1359" s="84">
        <v>0</v>
      </c>
      <c r="VNK1359" s="84">
        <f>VNH1359-VNI1359</f>
        <v>0</v>
      </c>
      <c r="VNL1359" s="84">
        <f t="shared" ref="VNL1359:VOB1362" si="737">VNH1359+VND1359</f>
        <v>1000000</v>
      </c>
      <c r="VNR1359" s="84" t="s">
        <v>235</v>
      </c>
      <c r="VNS1359" s="84" t="s">
        <v>236</v>
      </c>
      <c r="VNT1359" s="84">
        <f>SUM(VNT1357)</f>
        <v>1000000</v>
      </c>
      <c r="VNU1359" s="84">
        <f>SUM(VNU1357)</f>
        <v>0</v>
      </c>
      <c r="VNV1359" s="84">
        <f>VNU1359/VNT1359</f>
        <v>0</v>
      </c>
      <c r="VNW1359" s="84">
        <f>SUM(VNW1357)</f>
        <v>1000000</v>
      </c>
      <c r="VNX1359" s="84">
        <v>0</v>
      </c>
      <c r="VNY1359" s="84">
        <v>0</v>
      </c>
      <c r="VOA1359" s="84">
        <f>VNX1359-VNY1359</f>
        <v>0</v>
      </c>
      <c r="VOB1359" s="84">
        <f t="shared" si="737"/>
        <v>1000000</v>
      </c>
      <c r="VOH1359" s="84" t="s">
        <v>235</v>
      </c>
      <c r="VOI1359" s="84" t="s">
        <v>236</v>
      </c>
      <c r="VOJ1359" s="84">
        <f>SUM(VOJ1357)</f>
        <v>1000000</v>
      </c>
      <c r="VOK1359" s="84">
        <f>SUM(VOK1357)</f>
        <v>0</v>
      </c>
      <c r="VOL1359" s="84">
        <f>VOK1359/VOJ1359</f>
        <v>0</v>
      </c>
      <c r="VOM1359" s="84">
        <f>SUM(VOM1357)</f>
        <v>1000000</v>
      </c>
      <c r="VON1359" s="84">
        <v>0</v>
      </c>
      <c r="VOO1359" s="84">
        <v>0</v>
      </c>
      <c r="VOQ1359" s="84">
        <f>VON1359-VOO1359</f>
        <v>0</v>
      </c>
      <c r="VOR1359" s="84">
        <f t="shared" ref="VOR1359:VPH1362" si="738">VON1359+VOJ1359</f>
        <v>1000000</v>
      </c>
      <c r="VOX1359" s="84" t="s">
        <v>235</v>
      </c>
      <c r="VOY1359" s="84" t="s">
        <v>236</v>
      </c>
      <c r="VOZ1359" s="84">
        <f>SUM(VOZ1357)</f>
        <v>1000000</v>
      </c>
      <c r="VPA1359" s="84">
        <f>SUM(VPA1357)</f>
        <v>0</v>
      </c>
      <c r="VPB1359" s="84">
        <f>VPA1359/VOZ1359</f>
        <v>0</v>
      </c>
      <c r="VPC1359" s="84">
        <f>SUM(VPC1357)</f>
        <v>1000000</v>
      </c>
      <c r="VPD1359" s="84">
        <v>0</v>
      </c>
      <c r="VPE1359" s="84">
        <v>0</v>
      </c>
      <c r="VPG1359" s="84">
        <f>VPD1359-VPE1359</f>
        <v>0</v>
      </c>
      <c r="VPH1359" s="84">
        <f t="shared" si="738"/>
        <v>1000000</v>
      </c>
      <c r="VPN1359" s="84" t="s">
        <v>235</v>
      </c>
      <c r="VPO1359" s="84" t="s">
        <v>236</v>
      </c>
      <c r="VPP1359" s="84">
        <f>SUM(VPP1357)</f>
        <v>1000000</v>
      </c>
      <c r="VPQ1359" s="84">
        <f>SUM(VPQ1357)</f>
        <v>0</v>
      </c>
      <c r="VPR1359" s="84">
        <f>VPQ1359/VPP1359</f>
        <v>0</v>
      </c>
      <c r="VPS1359" s="84">
        <f>SUM(VPS1357)</f>
        <v>1000000</v>
      </c>
      <c r="VPT1359" s="84">
        <v>0</v>
      </c>
      <c r="VPU1359" s="84">
        <v>0</v>
      </c>
      <c r="VPW1359" s="84">
        <f>VPT1359-VPU1359</f>
        <v>0</v>
      </c>
      <c r="VPX1359" s="84">
        <f t="shared" ref="VPX1359:VQN1362" si="739">VPT1359+VPP1359</f>
        <v>1000000</v>
      </c>
      <c r="VQD1359" s="84" t="s">
        <v>235</v>
      </c>
      <c r="VQE1359" s="84" t="s">
        <v>236</v>
      </c>
      <c r="VQF1359" s="84">
        <f>SUM(VQF1357)</f>
        <v>1000000</v>
      </c>
      <c r="VQG1359" s="84">
        <f>SUM(VQG1357)</f>
        <v>0</v>
      </c>
      <c r="VQH1359" s="84">
        <f>VQG1359/VQF1359</f>
        <v>0</v>
      </c>
      <c r="VQI1359" s="84">
        <f>SUM(VQI1357)</f>
        <v>1000000</v>
      </c>
      <c r="VQJ1359" s="84">
        <v>0</v>
      </c>
      <c r="VQK1359" s="84">
        <v>0</v>
      </c>
      <c r="VQM1359" s="84">
        <f>VQJ1359-VQK1359</f>
        <v>0</v>
      </c>
      <c r="VQN1359" s="84">
        <f t="shared" si="739"/>
        <v>1000000</v>
      </c>
      <c r="VQT1359" s="84" t="s">
        <v>235</v>
      </c>
      <c r="VQU1359" s="84" t="s">
        <v>236</v>
      </c>
      <c r="VQV1359" s="84">
        <f>SUM(VQV1357)</f>
        <v>1000000</v>
      </c>
      <c r="VQW1359" s="84">
        <f>SUM(VQW1357)</f>
        <v>0</v>
      </c>
      <c r="VQX1359" s="84">
        <f>VQW1359/VQV1359</f>
        <v>0</v>
      </c>
      <c r="VQY1359" s="84">
        <f>SUM(VQY1357)</f>
        <v>1000000</v>
      </c>
      <c r="VQZ1359" s="84">
        <v>0</v>
      </c>
      <c r="VRA1359" s="84">
        <v>0</v>
      </c>
      <c r="VRC1359" s="84">
        <f>VQZ1359-VRA1359</f>
        <v>0</v>
      </c>
      <c r="VRD1359" s="84">
        <f t="shared" ref="VRD1359:VRT1362" si="740">VQZ1359+VQV1359</f>
        <v>1000000</v>
      </c>
      <c r="VRJ1359" s="84" t="s">
        <v>235</v>
      </c>
      <c r="VRK1359" s="84" t="s">
        <v>236</v>
      </c>
      <c r="VRL1359" s="84">
        <f>SUM(VRL1357)</f>
        <v>1000000</v>
      </c>
      <c r="VRM1359" s="84">
        <f>SUM(VRM1357)</f>
        <v>0</v>
      </c>
      <c r="VRN1359" s="84">
        <f>VRM1359/VRL1359</f>
        <v>0</v>
      </c>
      <c r="VRO1359" s="84">
        <f>SUM(VRO1357)</f>
        <v>1000000</v>
      </c>
      <c r="VRP1359" s="84">
        <v>0</v>
      </c>
      <c r="VRQ1359" s="84">
        <v>0</v>
      </c>
      <c r="VRS1359" s="84">
        <f>VRP1359-VRQ1359</f>
        <v>0</v>
      </c>
      <c r="VRT1359" s="84">
        <f t="shared" si="740"/>
        <v>1000000</v>
      </c>
      <c r="VRZ1359" s="84" t="s">
        <v>235</v>
      </c>
      <c r="VSA1359" s="84" t="s">
        <v>236</v>
      </c>
      <c r="VSB1359" s="84">
        <f>SUM(VSB1357)</f>
        <v>1000000</v>
      </c>
      <c r="VSC1359" s="84">
        <f>SUM(VSC1357)</f>
        <v>0</v>
      </c>
      <c r="VSD1359" s="84">
        <f>VSC1359/VSB1359</f>
        <v>0</v>
      </c>
      <c r="VSE1359" s="84">
        <f>SUM(VSE1357)</f>
        <v>1000000</v>
      </c>
      <c r="VSF1359" s="84">
        <v>0</v>
      </c>
      <c r="VSG1359" s="84">
        <v>0</v>
      </c>
      <c r="VSI1359" s="84">
        <f>VSF1359-VSG1359</f>
        <v>0</v>
      </c>
      <c r="VSJ1359" s="84">
        <f t="shared" ref="VSJ1359:VSZ1362" si="741">VSF1359+VSB1359</f>
        <v>1000000</v>
      </c>
      <c r="VSP1359" s="84" t="s">
        <v>235</v>
      </c>
      <c r="VSQ1359" s="84" t="s">
        <v>236</v>
      </c>
      <c r="VSR1359" s="84">
        <f>SUM(VSR1357)</f>
        <v>1000000</v>
      </c>
      <c r="VSS1359" s="84">
        <f>SUM(VSS1357)</f>
        <v>0</v>
      </c>
      <c r="VST1359" s="84">
        <f>VSS1359/VSR1359</f>
        <v>0</v>
      </c>
      <c r="VSU1359" s="84">
        <f>SUM(VSU1357)</f>
        <v>1000000</v>
      </c>
      <c r="VSV1359" s="84">
        <v>0</v>
      </c>
      <c r="VSW1359" s="84">
        <v>0</v>
      </c>
      <c r="VSY1359" s="84">
        <f>VSV1359-VSW1359</f>
        <v>0</v>
      </c>
      <c r="VSZ1359" s="84">
        <f t="shared" si="741"/>
        <v>1000000</v>
      </c>
      <c r="VTF1359" s="84" t="s">
        <v>235</v>
      </c>
      <c r="VTG1359" s="84" t="s">
        <v>236</v>
      </c>
      <c r="VTH1359" s="84">
        <f>SUM(VTH1357)</f>
        <v>1000000</v>
      </c>
      <c r="VTI1359" s="84">
        <f>SUM(VTI1357)</f>
        <v>0</v>
      </c>
      <c r="VTJ1359" s="84">
        <f>VTI1359/VTH1359</f>
        <v>0</v>
      </c>
      <c r="VTK1359" s="84">
        <f>SUM(VTK1357)</f>
        <v>1000000</v>
      </c>
      <c r="VTL1359" s="84">
        <v>0</v>
      </c>
      <c r="VTM1359" s="84">
        <v>0</v>
      </c>
      <c r="VTO1359" s="84">
        <f>VTL1359-VTM1359</f>
        <v>0</v>
      </c>
      <c r="VTP1359" s="84">
        <f t="shared" ref="VTP1359:VUF1362" si="742">VTL1359+VTH1359</f>
        <v>1000000</v>
      </c>
      <c r="VTV1359" s="84" t="s">
        <v>235</v>
      </c>
      <c r="VTW1359" s="84" t="s">
        <v>236</v>
      </c>
      <c r="VTX1359" s="84">
        <f>SUM(VTX1357)</f>
        <v>1000000</v>
      </c>
      <c r="VTY1359" s="84">
        <f>SUM(VTY1357)</f>
        <v>0</v>
      </c>
      <c r="VTZ1359" s="84">
        <f>VTY1359/VTX1359</f>
        <v>0</v>
      </c>
      <c r="VUA1359" s="84">
        <f>SUM(VUA1357)</f>
        <v>1000000</v>
      </c>
      <c r="VUB1359" s="84">
        <v>0</v>
      </c>
      <c r="VUC1359" s="84">
        <v>0</v>
      </c>
      <c r="VUE1359" s="84">
        <f>VUB1359-VUC1359</f>
        <v>0</v>
      </c>
      <c r="VUF1359" s="84">
        <f t="shared" si="742"/>
        <v>1000000</v>
      </c>
      <c r="VUL1359" s="84" t="s">
        <v>235</v>
      </c>
      <c r="VUM1359" s="84" t="s">
        <v>236</v>
      </c>
      <c r="VUN1359" s="84">
        <f>SUM(VUN1357)</f>
        <v>1000000</v>
      </c>
      <c r="VUO1359" s="84">
        <f>SUM(VUO1357)</f>
        <v>0</v>
      </c>
      <c r="VUP1359" s="84">
        <f>VUO1359/VUN1359</f>
        <v>0</v>
      </c>
      <c r="VUQ1359" s="84">
        <f>SUM(VUQ1357)</f>
        <v>1000000</v>
      </c>
      <c r="VUR1359" s="84">
        <v>0</v>
      </c>
      <c r="VUS1359" s="84">
        <v>0</v>
      </c>
      <c r="VUU1359" s="84">
        <f>VUR1359-VUS1359</f>
        <v>0</v>
      </c>
      <c r="VUV1359" s="84">
        <f t="shared" ref="VUV1359:VVL1362" si="743">VUR1359+VUN1359</f>
        <v>1000000</v>
      </c>
      <c r="VVB1359" s="84" t="s">
        <v>235</v>
      </c>
      <c r="VVC1359" s="84" t="s">
        <v>236</v>
      </c>
      <c r="VVD1359" s="84">
        <f>SUM(VVD1357)</f>
        <v>1000000</v>
      </c>
      <c r="VVE1359" s="84">
        <f>SUM(VVE1357)</f>
        <v>0</v>
      </c>
      <c r="VVF1359" s="84">
        <f>VVE1359/VVD1359</f>
        <v>0</v>
      </c>
      <c r="VVG1359" s="84">
        <f>SUM(VVG1357)</f>
        <v>1000000</v>
      </c>
      <c r="VVH1359" s="84">
        <v>0</v>
      </c>
      <c r="VVI1359" s="84">
        <v>0</v>
      </c>
      <c r="VVK1359" s="84">
        <f>VVH1359-VVI1359</f>
        <v>0</v>
      </c>
      <c r="VVL1359" s="84">
        <f t="shared" si="743"/>
        <v>1000000</v>
      </c>
      <c r="VVR1359" s="84" t="s">
        <v>235</v>
      </c>
      <c r="VVS1359" s="84" t="s">
        <v>236</v>
      </c>
      <c r="VVT1359" s="84">
        <f>SUM(VVT1357)</f>
        <v>1000000</v>
      </c>
      <c r="VVU1359" s="84">
        <f>SUM(VVU1357)</f>
        <v>0</v>
      </c>
      <c r="VVV1359" s="84">
        <f>VVU1359/VVT1359</f>
        <v>0</v>
      </c>
      <c r="VVW1359" s="84">
        <f>SUM(VVW1357)</f>
        <v>1000000</v>
      </c>
      <c r="VVX1359" s="84">
        <v>0</v>
      </c>
      <c r="VVY1359" s="84">
        <v>0</v>
      </c>
      <c r="VWA1359" s="84">
        <f>VVX1359-VVY1359</f>
        <v>0</v>
      </c>
      <c r="VWB1359" s="84">
        <f t="shared" ref="VWB1359:VWR1362" si="744">VVX1359+VVT1359</f>
        <v>1000000</v>
      </c>
      <c r="VWH1359" s="84" t="s">
        <v>235</v>
      </c>
      <c r="VWI1359" s="84" t="s">
        <v>236</v>
      </c>
      <c r="VWJ1359" s="84">
        <f>SUM(VWJ1357)</f>
        <v>1000000</v>
      </c>
      <c r="VWK1359" s="84">
        <f>SUM(VWK1357)</f>
        <v>0</v>
      </c>
      <c r="VWL1359" s="84">
        <f>VWK1359/VWJ1359</f>
        <v>0</v>
      </c>
      <c r="VWM1359" s="84">
        <f>SUM(VWM1357)</f>
        <v>1000000</v>
      </c>
      <c r="VWN1359" s="84">
        <v>0</v>
      </c>
      <c r="VWO1359" s="84">
        <v>0</v>
      </c>
      <c r="VWQ1359" s="84">
        <f>VWN1359-VWO1359</f>
        <v>0</v>
      </c>
      <c r="VWR1359" s="84">
        <f t="shared" si="744"/>
        <v>1000000</v>
      </c>
      <c r="VWX1359" s="84" t="s">
        <v>235</v>
      </c>
      <c r="VWY1359" s="84" t="s">
        <v>236</v>
      </c>
      <c r="VWZ1359" s="84">
        <f>SUM(VWZ1357)</f>
        <v>1000000</v>
      </c>
      <c r="VXA1359" s="84">
        <f>SUM(VXA1357)</f>
        <v>0</v>
      </c>
      <c r="VXB1359" s="84">
        <f>VXA1359/VWZ1359</f>
        <v>0</v>
      </c>
      <c r="VXC1359" s="84">
        <f>SUM(VXC1357)</f>
        <v>1000000</v>
      </c>
      <c r="VXD1359" s="84">
        <v>0</v>
      </c>
      <c r="VXE1359" s="84">
        <v>0</v>
      </c>
      <c r="VXG1359" s="84">
        <f>VXD1359-VXE1359</f>
        <v>0</v>
      </c>
      <c r="VXH1359" s="84">
        <f t="shared" ref="VXH1359:VXX1362" si="745">VXD1359+VWZ1359</f>
        <v>1000000</v>
      </c>
      <c r="VXN1359" s="84" t="s">
        <v>235</v>
      </c>
      <c r="VXO1359" s="84" t="s">
        <v>236</v>
      </c>
      <c r="VXP1359" s="84">
        <f>SUM(VXP1357)</f>
        <v>1000000</v>
      </c>
      <c r="VXQ1359" s="84">
        <f>SUM(VXQ1357)</f>
        <v>0</v>
      </c>
      <c r="VXR1359" s="84">
        <f>VXQ1359/VXP1359</f>
        <v>0</v>
      </c>
      <c r="VXS1359" s="84">
        <f>SUM(VXS1357)</f>
        <v>1000000</v>
      </c>
      <c r="VXT1359" s="84">
        <v>0</v>
      </c>
      <c r="VXU1359" s="84">
        <v>0</v>
      </c>
      <c r="VXW1359" s="84">
        <f>VXT1359-VXU1359</f>
        <v>0</v>
      </c>
      <c r="VXX1359" s="84">
        <f t="shared" si="745"/>
        <v>1000000</v>
      </c>
      <c r="VYD1359" s="84" t="s">
        <v>235</v>
      </c>
      <c r="VYE1359" s="84" t="s">
        <v>236</v>
      </c>
      <c r="VYF1359" s="84">
        <f>SUM(VYF1357)</f>
        <v>1000000</v>
      </c>
      <c r="VYG1359" s="84">
        <f>SUM(VYG1357)</f>
        <v>0</v>
      </c>
      <c r="VYH1359" s="84">
        <f>VYG1359/VYF1359</f>
        <v>0</v>
      </c>
      <c r="VYI1359" s="84">
        <f>SUM(VYI1357)</f>
        <v>1000000</v>
      </c>
      <c r="VYJ1359" s="84">
        <v>0</v>
      </c>
      <c r="VYK1359" s="84">
        <v>0</v>
      </c>
      <c r="VYM1359" s="84">
        <f>VYJ1359-VYK1359</f>
        <v>0</v>
      </c>
      <c r="VYN1359" s="84">
        <f t="shared" ref="VYN1359:VZD1362" si="746">VYJ1359+VYF1359</f>
        <v>1000000</v>
      </c>
      <c r="VYT1359" s="84" t="s">
        <v>235</v>
      </c>
      <c r="VYU1359" s="84" t="s">
        <v>236</v>
      </c>
      <c r="VYV1359" s="84">
        <f>SUM(VYV1357)</f>
        <v>1000000</v>
      </c>
      <c r="VYW1359" s="84">
        <f>SUM(VYW1357)</f>
        <v>0</v>
      </c>
      <c r="VYX1359" s="84">
        <f>VYW1359/VYV1359</f>
        <v>0</v>
      </c>
      <c r="VYY1359" s="84">
        <f>SUM(VYY1357)</f>
        <v>1000000</v>
      </c>
      <c r="VYZ1359" s="84">
        <v>0</v>
      </c>
      <c r="VZA1359" s="84">
        <v>0</v>
      </c>
      <c r="VZC1359" s="84">
        <f>VYZ1359-VZA1359</f>
        <v>0</v>
      </c>
      <c r="VZD1359" s="84">
        <f t="shared" si="746"/>
        <v>1000000</v>
      </c>
      <c r="VZJ1359" s="84" t="s">
        <v>235</v>
      </c>
      <c r="VZK1359" s="84" t="s">
        <v>236</v>
      </c>
      <c r="VZL1359" s="84">
        <f>SUM(VZL1357)</f>
        <v>1000000</v>
      </c>
      <c r="VZM1359" s="84">
        <f>SUM(VZM1357)</f>
        <v>0</v>
      </c>
      <c r="VZN1359" s="84">
        <f>VZM1359/VZL1359</f>
        <v>0</v>
      </c>
      <c r="VZO1359" s="84">
        <f>SUM(VZO1357)</f>
        <v>1000000</v>
      </c>
      <c r="VZP1359" s="84">
        <v>0</v>
      </c>
      <c r="VZQ1359" s="84">
        <v>0</v>
      </c>
      <c r="VZS1359" s="84">
        <f>VZP1359-VZQ1359</f>
        <v>0</v>
      </c>
      <c r="VZT1359" s="84">
        <f t="shared" ref="VZT1359:WAJ1362" si="747">VZP1359+VZL1359</f>
        <v>1000000</v>
      </c>
      <c r="VZZ1359" s="84" t="s">
        <v>235</v>
      </c>
      <c r="WAA1359" s="84" t="s">
        <v>236</v>
      </c>
      <c r="WAB1359" s="84">
        <f>SUM(WAB1357)</f>
        <v>1000000</v>
      </c>
      <c r="WAC1359" s="84">
        <f>SUM(WAC1357)</f>
        <v>0</v>
      </c>
      <c r="WAD1359" s="84">
        <f>WAC1359/WAB1359</f>
        <v>0</v>
      </c>
      <c r="WAE1359" s="84">
        <f>SUM(WAE1357)</f>
        <v>1000000</v>
      </c>
      <c r="WAF1359" s="84">
        <v>0</v>
      </c>
      <c r="WAG1359" s="84">
        <v>0</v>
      </c>
      <c r="WAI1359" s="84">
        <f>WAF1359-WAG1359</f>
        <v>0</v>
      </c>
      <c r="WAJ1359" s="84">
        <f t="shared" si="747"/>
        <v>1000000</v>
      </c>
      <c r="WAP1359" s="84" t="s">
        <v>235</v>
      </c>
      <c r="WAQ1359" s="84" t="s">
        <v>236</v>
      </c>
      <c r="WAR1359" s="84">
        <f>SUM(WAR1357)</f>
        <v>1000000</v>
      </c>
      <c r="WAS1359" s="84">
        <f>SUM(WAS1357)</f>
        <v>0</v>
      </c>
      <c r="WAT1359" s="84">
        <f>WAS1359/WAR1359</f>
        <v>0</v>
      </c>
      <c r="WAU1359" s="84">
        <f>SUM(WAU1357)</f>
        <v>1000000</v>
      </c>
      <c r="WAV1359" s="84">
        <v>0</v>
      </c>
      <c r="WAW1359" s="84">
        <v>0</v>
      </c>
      <c r="WAY1359" s="84">
        <f>WAV1359-WAW1359</f>
        <v>0</v>
      </c>
      <c r="WAZ1359" s="84">
        <f t="shared" ref="WAZ1359:WBP1362" si="748">WAV1359+WAR1359</f>
        <v>1000000</v>
      </c>
      <c r="WBF1359" s="84" t="s">
        <v>235</v>
      </c>
      <c r="WBG1359" s="84" t="s">
        <v>236</v>
      </c>
      <c r="WBH1359" s="84">
        <f>SUM(WBH1357)</f>
        <v>1000000</v>
      </c>
      <c r="WBI1359" s="84">
        <f>SUM(WBI1357)</f>
        <v>0</v>
      </c>
      <c r="WBJ1359" s="84">
        <f>WBI1359/WBH1359</f>
        <v>0</v>
      </c>
      <c r="WBK1359" s="84">
        <f>SUM(WBK1357)</f>
        <v>1000000</v>
      </c>
      <c r="WBL1359" s="84">
        <v>0</v>
      </c>
      <c r="WBM1359" s="84">
        <v>0</v>
      </c>
      <c r="WBO1359" s="84">
        <f>WBL1359-WBM1359</f>
        <v>0</v>
      </c>
      <c r="WBP1359" s="84">
        <f t="shared" si="748"/>
        <v>1000000</v>
      </c>
      <c r="WBV1359" s="84" t="s">
        <v>235</v>
      </c>
      <c r="WBW1359" s="84" t="s">
        <v>236</v>
      </c>
      <c r="WBX1359" s="84">
        <f>SUM(WBX1357)</f>
        <v>1000000</v>
      </c>
      <c r="WBY1359" s="84">
        <f>SUM(WBY1357)</f>
        <v>0</v>
      </c>
      <c r="WBZ1359" s="84">
        <f>WBY1359/WBX1359</f>
        <v>0</v>
      </c>
      <c r="WCA1359" s="84">
        <f>SUM(WCA1357)</f>
        <v>1000000</v>
      </c>
      <c r="WCB1359" s="84">
        <v>0</v>
      </c>
      <c r="WCC1359" s="84">
        <v>0</v>
      </c>
      <c r="WCE1359" s="84">
        <f>WCB1359-WCC1359</f>
        <v>0</v>
      </c>
      <c r="WCF1359" s="84">
        <f t="shared" ref="WCF1359:WCV1362" si="749">WCB1359+WBX1359</f>
        <v>1000000</v>
      </c>
      <c r="WCL1359" s="84" t="s">
        <v>235</v>
      </c>
      <c r="WCM1359" s="84" t="s">
        <v>236</v>
      </c>
      <c r="WCN1359" s="84">
        <f>SUM(WCN1357)</f>
        <v>1000000</v>
      </c>
      <c r="WCO1359" s="84">
        <f>SUM(WCO1357)</f>
        <v>0</v>
      </c>
      <c r="WCP1359" s="84">
        <f>WCO1359/WCN1359</f>
        <v>0</v>
      </c>
      <c r="WCQ1359" s="84">
        <f>SUM(WCQ1357)</f>
        <v>1000000</v>
      </c>
      <c r="WCR1359" s="84">
        <v>0</v>
      </c>
      <c r="WCS1359" s="84">
        <v>0</v>
      </c>
      <c r="WCU1359" s="84">
        <f>WCR1359-WCS1359</f>
        <v>0</v>
      </c>
      <c r="WCV1359" s="84">
        <f t="shared" si="749"/>
        <v>1000000</v>
      </c>
      <c r="WDB1359" s="84" t="s">
        <v>235</v>
      </c>
      <c r="WDC1359" s="84" t="s">
        <v>236</v>
      </c>
      <c r="WDD1359" s="84">
        <f>SUM(WDD1357)</f>
        <v>1000000</v>
      </c>
      <c r="WDE1359" s="84">
        <f>SUM(WDE1357)</f>
        <v>0</v>
      </c>
      <c r="WDF1359" s="84">
        <f>WDE1359/WDD1359</f>
        <v>0</v>
      </c>
      <c r="WDG1359" s="84">
        <f>SUM(WDG1357)</f>
        <v>1000000</v>
      </c>
      <c r="WDH1359" s="84">
        <v>0</v>
      </c>
      <c r="WDI1359" s="84">
        <v>0</v>
      </c>
      <c r="WDK1359" s="84">
        <f>WDH1359-WDI1359</f>
        <v>0</v>
      </c>
      <c r="WDL1359" s="84">
        <f t="shared" ref="WDL1359:WEB1362" si="750">WDH1359+WDD1359</f>
        <v>1000000</v>
      </c>
      <c r="WDR1359" s="84" t="s">
        <v>235</v>
      </c>
      <c r="WDS1359" s="84" t="s">
        <v>236</v>
      </c>
      <c r="WDT1359" s="84">
        <f>SUM(WDT1357)</f>
        <v>1000000</v>
      </c>
      <c r="WDU1359" s="84">
        <f>SUM(WDU1357)</f>
        <v>0</v>
      </c>
      <c r="WDV1359" s="84">
        <f>WDU1359/WDT1359</f>
        <v>0</v>
      </c>
      <c r="WDW1359" s="84">
        <f>SUM(WDW1357)</f>
        <v>1000000</v>
      </c>
      <c r="WDX1359" s="84">
        <v>0</v>
      </c>
      <c r="WDY1359" s="84">
        <v>0</v>
      </c>
      <c r="WEA1359" s="84">
        <f>WDX1359-WDY1359</f>
        <v>0</v>
      </c>
      <c r="WEB1359" s="84">
        <f t="shared" si="750"/>
        <v>1000000</v>
      </c>
      <c r="WEH1359" s="84" t="s">
        <v>235</v>
      </c>
      <c r="WEI1359" s="84" t="s">
        <v>236</v>
      </c>
      <c r="WEJ1359" s="84">
        <f>SUM(WEJ1357)</f>
        <v>1000000</v>
      </c>
      <c r="WEK1359" s="84">
        <f>SUM(WEK1357)</f>
        <v>0</v>
      </c>
      <c r="WEL1359" s="84">
        <f>WEK1359/WEJ1359</f>
        <v>0</v>
      </c>
      <c r="WEM1359" s="84">
        <f>SUM(WEM1357)</f>
        <v>1000000</v>
      </c>
      <c r="WEN1359" s="84">
        <v>0</v>
      </c>
      <c r="WEO1359" s="84">
        <v>0</v>
      </c>
      <c r="WEQ1359" s="84">
        <f>WEN1359-WEO1359</f>
        <v>0</v>
      </c>
      <c r="WER1359" s="84">
        <f t="shared" ref="WER1359:WFH1362" si="751">WEN1359+WEJ1359</f>
        <v>1000000</v>
      </c>
      <c r="WEX1359" s="84" t="s">
        <v>235</v>
      </c>
      <c r="WEY1359" s="84" t="s">
        <v>236</v>
      </c>
      <c r="WEZ1359" s="84">
        <f>SUM(WEZ1357)</f>
        <v>1000000</v>
      </c>
      <c r="WFA1359" s="84">
        <f>SUM(WFA1357)</f>
        <v>0</v>
      </c>
      <c r="WFB1359" s="84">
        <f>WFA1359/WEZ1359</f>
        <v>0</v>
      </c>
      <c r="WFC1359" s="84">
        <f>SUM(WFC1357)</f>
        <v>1000000</v>
      </c>
      <c r="WFD1359" s="84">
        <v>0</v>
      </c>
      <c r="WFE1359" s="84">
        <v>0</v>
      </c>
      <c r="WFG1359" s="84">
        <f>WFD1359-WFE1359</f>
        <v>0</v>
      </c>
      <c r="WFH1359" s="84">
        <f t="shared" si="751"/>
        <v>1000000</v>
      </c>
      <c r="WFN1359" s="84" t="s">
        <v>235</v>
      </c>
      <c r="WFO1359" s="84" t="s">
        <v>236</v>
      </c>
      <c r="WFP1359" s="84">
        <f>SUM(WFP1357)</f>
        <v>1000000</v>
      </c>
      <c r="WFQ1359" s="84">
        <f>SUM(WFQ1357)</f>
        <v>0</v>
      </c>
      <c r="WFR1359" s="84">
        <f>WFQ1359/WFP1359</f>
        <v>0</v>
      </c>
      <c r="WFS1359" s="84">
        <f>SUM(WFS1357)</f>
        <v>1000000</v>
      </c>
      <c r="WFT1359" s="84">
        <v>0</v>
      </c>
      <c r="WFU1359" s="84">
        <v>0</v>
      </c>
      <c r="WFW1359" s="84">
        <f>WFT1359-WFU1359</f>
        <v>0</v>
      </c>
      <c r="WFX1359" s="84">
        <f t="shared" ref="WFX1359:WGN1362" si="752">WFT1359+WFP1359</f>
        <v>1000000</v>
      </c>
      <c r="WGD1359" s="84" t="s">
        <v>235</v>
      </c>
      <c r="WGE1359" s="84" t="s">
        <v>236</v>
      </c>
      <c r="WGF1359" s="84">
        <f>SUM(WGF1357)</f>
        <v>1000000</v>
      </c>
      <c r="WGG1359" s="84">
        <f>SUM(WGG1357)</f>
        <v>0</v>
      </c>
      <c r="WGH1359" s="84">
        <f>WGG1359/WGF1359</f>
        <v>0</v>
      </c>
      <c r="WGI1359" s="84">
        <f>SUM(WGI1357)</f>
        <v>1000000</v>
      </c>
      <c r="WGJ1359" s="84">
        <v>0</v>
      </c>
      <c r="WGK1359" s="84">
        <v>0</v>
      </c>
      <c r="WGM1359" s="84">
        <f>WGJ1359-WGK1359</f>
        <v>0</v>
      </c>
      <c r="WGN1359" s="84">
        <f t="shared" si="752"/>
        <v>1000000</v>
      </c>
      <c r="WGT1359" s="84" t="s">
        <v>235</v>
      </c>
      <c r="WGU1359" s="84" t="s">
        <v>236</v>
      </c>
      <c r="WGV1359" s="84">
        <f>SUM(WGV1357)</f>
        <v>1000000</v>
      </c>
      <c r="WGW1359" s="84">
        <f>SUM(WGW1357)</f>
        <v>0</v>
      </c>
      <c r="WGX1359" s="84">
        <f>WGW1359/WGV1359</f>
        <v>0</v>
      </c>
      <c r="WGY1359" s="84">
        <f>SUM(WGY1357)</f>
        <v>1000000</v>
      </c>
      <c r="WGZ1359" s="84">
        <v>0</v>
      </c>
      <c r="WHA1359" s="84">
        <v>0</v>
      </c>
      <c r="WHC1359" s="84">
        <f>WGZ1359-WHA1359</f>
        <v>0</v>
      </c>
      <c r="WHD1359" s="84">
        <f t="shared" ref="WHD1359:WHT1362" si="753">WGZ1359+WGV1359</f>
        <v>1000000</v>
      </c>
      <c r="WHJ1359" s="84" t="s">
        <v>235</v>
      </c>
      <c r="WHK1359" s="84" t="s">
        <v>236</v>
      </c>
      <c r="WHL1359" s="84">
        <f>SUM(WHL1357)</f>
        <v>1000000</v>
      </c>
      <c r="WHM1359" s="84">
        <f>SUM(WHM1357)</f>
        <v>0</v>
      </c>
      <c r="WHN1359" s="84">
        <f>WHM1359/WHL1359</f>
        <v>0</v>
      </c>
      <c r="WHO1359" s="84">
        <f>SUM(WHO1357)</f>
        <v>1000000</v>
      </c>
      <c r="WHP1359" s="84">
        <v>0</v>
      </c>
      <c r="WHQ1359" s="84">
        <v>0</v>
      </c>
      <c r="WHS1359" s="84">
        <f>WHP1359-WHQ1359</f>
        <v>0</v>
      </c>
      <c r="WHT1359" s="84">
        <f t="shared" si="753"/>
        <v>1000000</v>
      </c>
      <c r="WHZ1359" s="84" t="s">
        <v>235</v>
      </c>
      <c r="WIA1359" s="84" t="s">
        <v>236</v>
      </c>
      <c r="WIB1359" s="84">
        <f>SUM(WIB1357)</f>
        <v>1000000</v>
      </c>
      <c r="WIC1359" s="84">
        <f>SUM(WIC1357)</f>
        <v>0</v>
      </c>
      <c r="WID1359" s="84">
        <f>WIC1359/WIB1359</f>
        <v>0</v>
      </c>
      <c r="WIE1359" s="84">
        <f>SUM(WIE1357)</f>
        <v>1000000</v>
      </c>
      <c r="WIF1359" s="84">
        <v>0</v>
      </c>
      <c r="WIG1359" s="84">
        <v>0</v>
      </c>
      <c r="WII1359" s="84">
        <f>WIF1359-WIG1359</f>
        <v>0</v>
      </c>
      <c r="WIJ1359" s="84">
        <f t="shared" ref="WIJ1359:WIZ1362" si="754">WIF1359+WIB1359</f>
        <v>1000000</v>
      </c>
      <c r="WIP1359" s="84" t="s">
        <v>235</v>
      </c>
      <c r="WIQ1359" s="84" t="s">
        <v>236</v>
      </c>
      <c r="WIR1359" s="84">
        <f>SUM(WIR1357)</f>
        <v>1000000</v>
      </c>
      <c r="WIS1359" s="84">
        <f>SUM(WIS1357)</f>
        <v>0</v>
      </c>
      <c r="WIT1359" s="84">
        <f>WIS1359/WIR1359</f>
        <v>0</v>
      </c>
      <c r="WIU1359" s="84">
        <f>SUM(WIU1357)</f>
        <v>1000000</v>
      </c>
      <c r="WIV1359" s="84">
        <v>0</v>
      </c>
      <c r="WIW1359" s="84">
        <v>0</v>
      </c>
      <c r="WIY1359" s="84">
        <f>WIV1359-WIW1359</f>
        <v>0</v>
      </c>
      <c r="WIZ1359" s="84">
        <f t="shared" si="754"/>
        <v>1000000</v>
      </c>
      <c r="WJF1359" s="84" t="s">
        <v>235</v>
      </c>
      <c r="WJG1359" s="84" t="s">
        <v>236</v>
      </c>
      <c r="WJH1359" s="84">
        <f>SUM(WJH1357)</f>
        <v>1000000</v>
      </c>
      <c r="WJI1359" s="84">
        <f>SUM(WJI1357)</f>
        <v>0</v>
      </c>
      <c r="WJJ1359" s="84">
        <f>WJI1359/WJH1359</f>
        <v>0</v>
      </c>
      <c r="WJK1359" s="84">
        <f>SUM(WJK1357)</f>
        <v>1000000</v>
      </c>
      <c r="WJL1359" s="84">
        <v>0</v>
      </c>
      <c r="WJM1359" s="84">
        <v>0</v>
      </c>
      <c r="WJO1359" s="84">
        <f>WJL1359-WJM1359</f>
        <v>0</v>
      </c>
      <c r="WJP1359" s="84">
        <f t="shared" ref="WJP1359:WKF1362" si="755">WJL1359+WJH1359</f>
        <v>1000000</v>
      </c>
      <c r="WJV1359" s="84" t="s">
        <v>235</v>
      </c>
      <c r="WJW1359" s="84" t="s">
        <v>236</v>
      </c>
      <c r="WJX1359" s="84">
        <f>SUM(WJX1357)</f>
        <v>1000000</v>
      </c>
      <c r="WJY1359" s="84">
        <f>SUM(WJY1357)</f>
        <v>0</v>
      </c>
      <c r="WJZ1359" s="84">
        <f>WJY1359/WJX1359</f>
        <v>0</v>
      </c>
      <c r="WKA1359" s="84">
        <f>SUM(WKA1357)</f>
        <v>1000000</v>
      </c>
      <c r="WKB1359" s="84">
        <v>0</v>
      </c>
      <c r="WKC1359" s="84">
        <v>0</v>
      </c>
      <c r="WKE1359" s="84">
        <f>WKB1359-WKC1359</f>
        <v>0</v>
      </c>
      <c r="WKF1359" s="84">
        <f t="shared" si="755"/>
        <v>1000000</v>
      </c>
      <c r="WKL1359" s="84" t="s">
        <v>235</v>
      </c>
      <c r="WKM1359" s="84" t="s">
        <v>236</v>
      </c>
      <c r="WKN1359" s="84">
        <f>SUM(WKN1357)</f>
        <v>1000000</v>
      </c>
      <c r="WKO1359" s="84">
        <f>SUM(WKO1357)</f>
        <v>0</v>
      </c>
      <c r="WKP1359" s="84">
        <f>WKO1359/WKN1359</f>
        <v>0</v>
      </c>
      <c r="WKQ1359" s="84">
        <f>SUM(WKQ1357)</f>
        <v>1000000</v>
      </c>
      <c r="WKR1359" s="84">
        <v>0</v>
      </c>
      <c r="WKS1359" s="84">
        <v>0</v>
      </c>
      <c r="WKU1359" s="84">
        <f>WKR1359-WKS1359</f>
        <v>0</v>
      </c>
      <c r="WKV1359" s="84">
        <f t="shared" ref="WKV1359:WLL1362" si="756">WKR1359+WKN1359</f>
        <v>1000000</v>
      </c>
      <c r="WLB1359" s="84" t="s">
        <v>235</v>
      </c>
      <c r="WLC1359" s="84" t="s">
        <v>236</v>
      </c>
      <c r="WLD1359" s="84">
        <f>SUM(WLD1357)</f>
        <v>1000000</v>
      </c>
      <c r="WLE1359" s="84">
        <f>SUM(WLE1357)</f>
        <v>0</v>
      </c>
      <c r="WLF1359" s="84">
        <f>WLE1359/WLD1359</f>
        <v>0</v>
      </c>
      <c r="WLG1359" s="84">
        <f>SUM(WLG1357)</f>
        <v>1000000</v>
      </c>
      <c r="WLH1359" s="84">
        <v>0</v>
      </c>
      <c r="WLI1359" s="84">
        <v>0</v>
      </c>
      <c r="WLK1359" s="84">
        <f>WLH1359-WLI1359</f>
        <v>0</v>
      </c>
      <c r="WLL1359" s="84">
        <f t="shared" si="756"/>
        <v>1000000</v>
      </c>
      <c r="WLR1359" s="84" t="s">
        <v>235</v>
      </c>
      <c r="WLS1359" s="84" t="s">
        <v>236</v>
      </c>
      <c r="WLT1359" s="84">
        <f>SUM(WLT1357)</f>
        <v>1000000</v>
      </c>
      <c r="WLU1359" s="84">
        <f>SUM(WLU1357)</f>
        <v>0</v>
      </c>
      <c r="WLV1359" s="84">
        <f>WLU1359/WLT1359</f>
        <v>0</v>
      </c>
      <c r="WLW1359" s="84">
        <f>SUM(WLW1357)</f>
        <v>1000000</v>
      </c>
      <c r="WLX1359" s="84">
        <v>0</v>
      </c>
      <c r="WLY1359" s="84">
        <v>0</v>
      </c>
      <c r="WMA1359" s="84">
        <f>WLX1359-WLY1359</f>
        <v>0</v>
      </c>
      <c r="WMB1359" s="84">
        <f t="shared" ref="WMB1359:WMR1362" si="757">WLX1359+WLT1359</f>
        <v>1000000</v>
      </c>
      <c r="WMH1359" s="84" t="s">
        <v>235</v>
      </c>
      <c r="WMI1359" s="84" t="s">
        <v>236</v>
      </c>
      <c r="WMJ1359" s="84">
        <f>SUM(WMJ1357)</f>
        <v>1000000</v>
      </c>
      <c r="WMK1359" s="84">
        <f>SUM(WMK1357)</f>
        <v>0</v>
      </c>
      <c r="WML1359" s="84">
        <f>WMK1359/WMJ1359</f>
        <v>0</v>
      </c>
      <c r="WMM1359" s="84">
        <f>SUM(WMM1357)</f>
        <v>1000000</v>
      </c>
      <c r="WMN1359" s="84">
        <v>0</v>
      </c>
      <c r="WMO1359" s="84">
        <v>0</v>
      </c>
      <c r="WMQ1359" s="84">
        <f>WMN1359-WMO1359</f>
        <v>0</v>
      </c>
      <c r="WMR1359" s="84">
        <f t="shared" si="757"/>
        <v>1000000</v>
      </c>
      <c r="WMX1359" s="84" t="s">
        <v>235</v>
      </c>
      <c r="WMY1359" s="84" t="s">
        <v>236</v>
      </c>
      <c r="WMZ1359" s="84">
        <f>SUM(WMZ1357)</f>
        <v>1000000</v>
      </c>
      <c r="WNA1359" s="84">
        <f>SUM(WNA1357)</f>
        <v>0</v>
      </c>
      <c r="WNB1359" s="84">
        <f>WNA1359/WMZ1359</f>
        <v>0</v>
      </c>
      <c r="WNC1359" s="84">
        <f>SUM(WNC1357)</f>
        <v>1000000</v>
      </c>
      <c r="WND1359" s="84">
        <v>0</v>
      </c>
      <c r="WNE1359" s="84">
        <v>0</v>
      </c>
      <c r="WNG1359" s="84">
        <f>WND1359-WNE1359</f>
        <v>0</v>
      </c>
      <c r="WNH1359" s="84">
        <f t="shared" ref="WNH1359:WNX1362" si="758">WND1359+WMZ1359</f>
        <v>1000000</v>
      </c>
      <c r="WNN1359" s="84" t="s">
        <v>235</v>
      </c>
      <c r="WNO1359" s="84" t="s">
        <v>236</v>
      </c>
      <c r="WNP1359" s="84">
        <f>SUM(WNP1357)</f>
        <v>1000000</v>
      </c>
      <c r="WNQ1359" s="84">
        <f>SUM(WNQ1357)</f>
        <v>0</v>
      </c>
      <c r="WNR1359" s="84">
        <f>WNQ1359/WNP1359</f>
        <v>0</v>
      </c>
      <c r="WNS1359" s="84">
        <f>SUM(WNS1357)</f>
        <v>1000000</v>
      </c>
      <c r="WNT1359" s="84">
        <v>0</v>
      </c>
      <c r="WNU1359" s="84">
        <v>0</v>
      </c>
      <c r="WNW1359" s="84">
        <f>WNT1359-WNU1359</f>
        <v>0</v>
      </c>
      <c r="WNX1359" s="84">
        <f t="shared" si="758"/>
        <v>1000000</v>
      </c>
      <c r="WOD1359" s="84" t="s">
        <v>235</v>
      </c>
      <c r="WOE1359" s="84" t="s">
        <v>236</v>
      </c>
      <c r="WOF1359" s="84">
        <f>SUM(WOF1357)</f>
        <v>1000000</v>
      </c>
      <c r="WOG1359" s="84">
        <f>SUM(WOG1357)</f>
        <v>0</v>
      </c>
      <c r="WOH1359" s="84">
        <f>WOG1359/WOF1359</f>
        <v>0</v>
      </c>
      <c r="WOI1359" s="84">
        <f>SUM(WOI1357)</f>
        <v>1000000</v>
      </c>
      <c r="WOJ1359" s="84">
        <v>0</v>
      </c>
      <c r="WOK1359" s="84">
        <v>0</v>
      </c>
      <c r="WOM1359" s="84">
        <f>WOJ1359-WOK1359</f>
        <v>0</v>
      </c>
      <c r="WON1359" s="84">
        <f t="shared" ref="WON1359:WPD1362" si="759">WOJ1359+WOF1359</f>
        <v>1000000</v>
      </c>
      <c r="WOT1359" s="84" t="s">
        <v>235</v>
      </c>
      <c r="WOU1359" s="84" t="s">
        <v>236</v>
      </c>
      <c r="WOV1359" s="84">
        <f>SUM(WOV1357)</f>
        <v>1000000</v>
      </c>
      <c r="WOW1359" s="84">
        <f>SUM(WOW1357)</f>
        <v>0</v>
      </c>
      <c r="WOX1359" s="84">
        <f>WOW1359/WOV1359</f>
        <v>0</v>
      </c>
      <c r="WOY1359" s="84">
        <f>SUM(WOY1357)</f>
        <v>1000000</v>
      </c>
      <c r="WOZ1359" s="84">
        <v>0</v>
      </c>
      <c r="WPA1359" s="84">
        <v>0</v>
      </c>
      <c r="WPC1359" s="84">
        <f>WOZ1359-WPA1359</f>
        <v>0</v>
      </c>
      <c r="WPD1359" s="84">
        <f t="shared" si="759"/>
        <v>1000000</v>
      </c>
      <c r="WPJ1359" s="84" t="s">
        <v>235</v>
      </c>
      <c r="WPK1359" s="84" t="s">
        <v>236</v>
      </c>
      <c r="WPL1359" s="84">
        <f>SUM(WPL1357)</f>
        <v>1000000</v>
      </c>
      <c r="WPM1359" s="84">
        <f>SUM(WPM1357)</f>
        <v>0</v>
      </c>
      <c r="WPN1359" s="84">
        <f>WPM1359/WPL1359</f>
        <v>0</v>
      </c>
      <c r="WPO1359" s="84">
        <f>SUM(WPO1357)</f>
        <v>1000000</v>
      </c>
      <c r="WPP1359" s="84">
        <v>0</v>
      </c>
      <c r="WPQ1359" s="84">
        <v>0</v>
      </c>
      <c r="WPS1359" s="84">
        <f>WPP1359-WPQ1359</f>
        <v>0</v>
      </c>
      <c r="WPT1359" s="84">
        <f t="shared" ref="WPT1359:WQJ1362" si="760">WPP1359+WPL1359</f>
        <v>1000000</v>
      </c>
      <c r="WPZ1359" s="84" t="s">
        <v>235</v>
      </c>
      <c r="WQA1359" s="84" t="s">
        <v>236</v>
      </c>
      <c r="WQB1359" s="84">
        <f>SUM(WQB1357)</f>
        <v>1000000</v>
      </c>
      <c r="WQC1359" s="84">
        <f>SUM(WQC1357)</f>
        <v>0</v>
      </c>
      <c r="WQD1359" s="84">
        <f>WQC1359/WQB1359</f>
        <v>0</v>
      </c>
      <c r="WQE1359" s="84">
        <f>SUM(WQE1357)</f>
        <v>1000000</v>
      </c>
      <c r="WQF1359" s="84">
        <v>0</v>
      </c>
      <c r="WQG1359" s="84">
        <v>0</v>
      </c>
      <c r="WQI1359" s="84">
        <f>WQF1359-WQG1359</f>
        <v>0</v>
      </c>
      <c r="WQJ1359" s="84">
        <f t="shared" si="760"/>
        <v>1000000</v>
      </c>
      <c r="WQP1359" s="84" t="s">
        <v>235</v>
      </c>
      <c r="WQQ1359" s="84" t="s">
        <v>236</v>
      </c>
      <c r="WQR1359" s="84">
        <f>SUM(WQR1357)</f>
        <v>1000000</v>
      </c>
      <c r="WQS1359" s="84">
        <f>SUM(WQS1357)</f>
        <v>0</v>
      </c>
      <c r="WQT1359" s="84">
        <f>WQS1359/WQR1359</f>
        <v>0</v>
      </c>
      <c r="WQU1359" s="84">
        <f>SUM(WQU1357)</f>
        <v>1000000</v>
      </c>
      <c r="WQV1359" s="84">
        <v>0</v>
      </c>
      <c r="WQW1359" s="84">
        <v>0</v>
      </c>
      <c r="WQY1359" s="84">
        <f>WQV1359-WQW1359</f>
        <v>0</v>
      </c>
      <c r="WQZ1359" s="84">
        <f t="shared" ref="WQZ1359:WRP1362" si="761">WQV1359+WQR1359</f>
        <v>1000000</v>
      </c>
      <c r="WRF1359" s="84" t="s">
        <v>235</v>
      </c>
      <c r="WRG1359" s="84" t="s">
        <v>236</v>
      </c>
      <c r="WRH1359" s="84">
        <f>SUM(WRH1357)</f>
        <v>1000000</v>
      </c>
      <c r="WRI1359" s="84">
        <f>SUM(WRI1357)</f>
        <v>0</v>
      </c>
      <c r="WRJ1359" s="84">
        <f>WRI1359/WRH1359</f>
        <v>0</v>
      </c>
      <c r="WRK1359" s="84">
        <f>SUM(WRK1357)</f>
        <v>1000000</v>
      </c>
      <c r="WRL1359" s="84">
        <v>0</v>
      </c>
      <c r="WRM1359" s="84">
        <v>0</v>
      </c>
      <c r="WRO1359" s="84">
        <f>WRL1359-WRM1359</f>
        <v>0</v>
      </c>
      <c r="WRP1359" s="84">
        <f t="shared" si="761"/>
        <v>1000000</v>
      </c>
      <c r="WRV1359" s="84" t="s">
        <v>235</v>
      </c>
      <c r="WRW1359" s="84" t="s">
        <v>236</v>
      </c>
      <c r="WRX1359" s="84">
        <f>SUM(WRX1357)</f>
        <v>1000000</v>
      </c>
      <c r="WRY1359" s="84">
        <f>SUM(WRY1357)</f>
        <v>0</v>
      </c>
      <c r="WRZ1359" s="84">
        <f>WRY1359/WRX1359</f>
        <v>0</v>
      </c>
      <c r="WSA1359" s="84">
        <f>SUM(WSA1357)</f>
        <v>1000000</v>
      </c>
      <c r="WSB1359" s="84">
        <v>0</v>
      </c>
      <c r="WSC1359" s="84">
        <v>0</v>
      </c>
      <c r="WSE1359" s="84">
        <f>WSB1359-WSC1359</f>
        <v>0</v>
      </c>
      <c r="WSF1359" s="84">
        <f t="shared" ref="WSF1359:WSV1362" si="762">WSB1359+WRX1359</f>
        <v>1000000</v>
      </c>
      <c r="WSL1359" s="84" t="s">
        <v>235</v>
      </c>
      <c r="WSM1359" s="84" t="s">
        <v>236</v>
      </c>
      <c r="WSN1359" s="84">
        <f>SUM(WSN1357)</f>
        <v>1000000</v>
      </c>
      <c r="WSO1359" s="84">
        <f>SUM(WSO1357)</f>
        <v>0</v>
      </c>
      <c r="WSP1359" s="84">
        <f>WSO1359/WSN1359</f>
        <v>0</v>
      </c>
      <c r="WSQ1359" s="84">
        <f>SUM(WSQ1357)</f>
        <v>1000000</v>
      </c>
      <c r="WSR1359" s="84">
        <v>0</v>
      </c>
      <c r="WSS1359" s="84">
        <v>0</v>
      </c>
      <c r="WSU1359" s="84">
        <f>WSR1359-WSS1359</f>
        <v>0</v>
      </c>
      <c r="WSV1359" s="84">
        <f t="shared" si="762"/>
        <v>1000000</v>
      </c>
      <c r="WTB1359" s="84" t="s">
        <v>235</v>
      </c>
      <c r="WTC1359" s="84" t="s">
        <v>236</v>
      </c>
      <c r="WTD1359" s="84">
        <f>SUM(WTD1357)</f>
        <v>1000000</v>
      </c>
      <c r="WTE1359" s="84">
        <f>SUM(WTE1357)</f>
        <v>0</v>
      </c>
      <c r="WTF1359" s="84">
        <f>WTE1359/WTD1359</f>
        <v>0</v>
      </c>
      <c r="WTG1359" s="84">
        <f>SUM(WTG1357)</f>
        <v>1000000</v>
      </c>
      <c r="WTH1359" s="84">
        <v>0</v>
      </c>
      <c r="WTI1359" s="84">
        <v>0</v>
      </c>
      <c r="WTK1359" s="84">
        <f>WTH1359-WTI1359</f>
        <v>0</v>
      </c>
      <c r="WTL1359" s="84">
        <f t="shared" ref="WTL1359:WUB1362" si="763">WTH1359+WTD1359</f>
        <v>1000000</v>
      </c>
      <c r="WTR1359" s="84" t="s">
        <v>235</v>
      </c>
      <c r="WTS1359" s="84" t="s">
        <v>236</v>
      </c>
      <c r="WTT1359" s="84">
        <f>SUM(WTT1357)</f>
        <v>1000000</v>
      </c>
      <c r="WTU1359" s="84">
        <f>SUM(WTU1357)</f>
        <v>0</v>
      </c>
      <c r="WTV1359" s="84">
        <f>WTU1359/WTT1359</f>
        <v>0</v>
      </c>
      <c r="WTW1359" s="84">
        <f>SUM(WTW1357)</f>
        <v>1000000</v>
      </c>
      <c r="WTX1359" s="84">
        <v>0</v>
      </c>
      <c r="WTY1359" s="84">
        <v>0</v>
      </c>
      <c r="WUA1359" s="84">
        <f>WTX1359-WTY1359</f>
        <v>0</v>
      </c>
      <c r="WUB1359" s="84">
        <f t="shared" si="763"/>
        <v>1000000</v>
      </c>
      <c r="WUH1359" s="84" t="s">
        <v>235</v>
      </c>
      <c r="WUI1359" s="84" t="s">
        <v>236</v>
      </c>
      <c r="WUJ1359" s="84">
        <f>SUM(WUJ1357)</f>
        <v>1000000</v>
      </c>
      <c r="WUK1359" s="84">
        <f>SUM(WUK1357)</f>
        <v>0</v>
      </c>
      <c r="WUL1359" s="84">
        <f>WUK1359/WUJ1359</f>
        <v>0</v>
      </c>
      <c r="WUM1359" s="84">
        <f>SUM(WUM1357)</f>
        <v>1000000</v>
      </c>
      <c r="WUN1359" s="84">
        <v>0</v>
      </c>
      <c r="WUO1359" s="84">
        <v>0</v>
      </c>
      <c r="WUQ1359" s="84">
        <f>WUN1359-WUO1359</f>
        <v>0</v>
      </c>
      <c r="WUR1359" s="84">
        <f t="shared" ref="WUR1359:WVH1362" si="764">WUN1359+WUJ1359</f>
        <v>1000000</v>
      </c>
      <c r="WUX1359" s="84" t="s">
        <v>235</v>
      </c>
      <c r="WUY1359" s="84" t="s">
        <v>236</v>
      </c>
      <c r="WUZ1359" s="84">
        <f>SUM(WUZ1357)</f>
        <v>1000000</v>
      </c>
      <c r="WVA1359" s="84">
        <f>SUM(WVA1357)</f>
        <v>0</v>
      </c>
      <c r="WVB1359" s="84">
        <f>WVA1359/WUZ1359</f>
        <v>0</v>
      </c>
      <c r="WVC1359" s="84">
        <f>SUM(WVC1357)</f>
        <v>1000000</v>
      </c>
      <c r="WVD1359" s="84">
        <v>0</v>
      </c>
      <c r="WVE1359" s="84">
        <v>0</v>
      </c>
      <c r="WVG1359" s="84">
        <f>WVD1359-WVE1359</f>
        <v>0</v>
      </c>
      <c r="WVH1359" s="84">
        <f t="shared" si="764"/>
        <v>1000000</v>
      </c>
      <c r="WVN1359" s="84" t="s">
        <v>235</v>
      </c>
      <c r="WVO1359" s="84" t="s">
        <v>236</v>
      </c>
      <c r="WVP1359" s="84">
        <f>SUM(WVP1357)</f>
        <v>1000000</v>
      </c>
      <c r="WVQ1359" s="84">
        <f>SUM(WVQ1357)</f>
        <v>0</v>
      </c>
      <c r="WVR1359" s="84">
        <f>WVQ1359/WVP1359</f>
        <v>0</v>
      </c>
      <c r="WVS1359" s="84">
        <f>SUM(WVS1357)</f>
        <v>1000000</v>
      </c>
      <c r="WVT1359" s="84">
        <v>0</v>
      </c>
      <c r="WVU1359" s="84">
        <v>0</v>
      </c>
      <c r="WVW1359" s="84">
        <f>WVT1359-WVU1359</f>
        <v>0</v>
      </c>
      <c r="WVX1359" s="84">
        <f t="shared" ref="WVX1359:WWN1362" si="765">WVT1359+WVP1359</f>
        <v>1000000</v>
      </c>
      <c r="WWD1359" s="84" t="s">
        <v>235</v>
      </c>
      <c r="WWE1359" s="84" t="s">
        <v>236</v>
      </c>
      <c r="WWF1359" s="84">
        <f>SUM(WWF1357)</f>
        <v>1000000</v>
      </c>
      <c r="WWG1359" s="84">
        <f>SUM(WWG1357)</f>
        <v>0</v>
      </c>
      <c r="WWH1359" s="84">
        <f>WWG1359/WWF1359</f>
        <v>0</v>
      </c>
      <c r="WWI1359" s="84">
        <f>SUM(WWI1357)</f>
        <v>1000000</v>
      </c>
      <c r="WWJ1359" s="84">
        <v>0</v>
      </c>
      <c r="WWK1359" s="84">
        <v>0</v>
      </c>
      <c r="WWM1359" s="84">
        <f>WWJ1359-WWK1359</f>
        <v>0</v>
      </c>
      <c r="WWN1359" s="84">
        <f t="shared" si="765"/>
        <v>1000000</v>
      </c>
      <c r="WWT1359" s="84" t="s">
        <v>235</v>
      </c>
      <c r="WWU1359" s="84" t="s">
        <v>236</v>
      </c>
      <c r="WWV1359" s="84">
        <f>SUM(WWV1357)</f>
        <v>1000000</v>
      </c>
      <c r="WWW1359" s="84">
        <f>SUM(WWW1357)</f>
        <v>0</v>
      </c>
      <c r="WWX1359" s="84">
        <f>WWW1359/WWV1359</f>
        <v>0</v>
      </c>
      <c r="WWY1359" s="84">
        <f>SUM(WWY1357)</f>
        <v>1000000</v>
      </c>
      <c r="WWZ1359" s="84">
        <v>0</v>
      </c>
      <c r="WXA1359" s="84">
        <v>0</v>
      </c>
      <c r="WXC1359" s="84">
        <f>WWZ1359-WXA1359</f>
        <v>0</v>
      </c>
      <c r="WXD1359" s="84">
        <f t="shared" ref="WXD1359:WXT1362" si="766">WWZ1359+WWV1359</f>
        <v>1000000</v>
      </c>
      <c r="WXJ1359" s="84" t="s">
        <v>235</v>
      </c>
      <c r="WXK1359" s="84" t="s">
        <v>236</v>
      </c>
      <c r="WXL1359" s="84">
        <f>SUM(WXL1357)</f>
        <v>1000000</v>
      </c>
      <c r="WXM1359" s="84">
        <f>SUM(WXM1357)</f>
        <v>0</v>
      </c>
      <c r="WXN1359" s="84">
        <f>WXM1359/WXL1359</f>
        <v>0</v>
      </c>
      <c r="WXO1359" s="84">
        <f>SUM(WXO1357)</f>
        <v>1000000</v>
      </c>
      <c r="WXP1359" s="84">
        <v>0</v>
      </c>
      <c r="WXQ1359" s="84">
        <v>0</v>
      </c>
      <c r="WXS1359" s="84">
        <f>WXP1359-WXQ1359</f>
        <v>0</v>
      </c>
      <c r="WXT1359" s="84">
        <f t="shared" si="766"/>
        <v>1000000</v>
      </c>
      <c r="WXZ1359" s="84" t="s">
        <v>235</v>
      </c>
      <c r="WYA1359" s="84" t="s">
        <v>236</v>
      </c>
      <c r="WYB1359" s="84">
        <f>SUM(WYB1357)</f>
        <v>1000000</v>
      </c>
      <c r="WYC1359" s="84">
        <f>SUM(WYC1357)</f>
        <v>0</v>
      </c>
      <c r="WYD1359" s="84">
        <f>WYC1359/WYB1359</f>
        <v>0</v>
      </c>
      <c r="WYE1359" s="84">
        <f>SUM(WYE1357)</f>
        <v>1000000</v>
      </c>
      <c r="WYF1359" s="84">
        <v>0</v>
      </c>
      <c r="WYG1359" s="84">
        <v>0</v>
      </c>
      <c r="WYI1359" s="84">
        <f>WYF1359-WYG1359</f>
        <v>0</v>
      </c>
      <c r="WYJ1359" s="84">
        <f t="shared" ref="WYJ1359:WYZ1362" si="767">WYF1359+WYB1359</f>
        <v>1000000</v>
      </c>
      <c r="WYP1359" s="84" t="s">
        <v>235</v>
      </c>
      <c r="WYQ1359" s="84" t="s">
        <v>236</v>
      </c>
      <c r="WYR1359" s="84">
        <f>SUM(WYR1357)</f>
        <v>1000000</v>
      </c>
      <c r="WYS1359" s="84">
        <f>SUM(WYS1357)</f>
        <v>0</v>
      </c>
      <c r="WYT1359" s="84">
        <f>WYS1359/WYR1359</f>
        <v>0</v>
      </c>
      <c r="WYU1359" s="84">
        <f>SUM(WYU1357)</f>
        <v>1000000</v>
      </c>
      <c r="WYV1359" s="84">
        <v>0</v>
      </c>
      <c r="WYW1359" s="84">
        <v>0</v>
      </c>
      <c r="WYY1359" s="84">
        <f>WYV1359-WYW1359</f>
        <v>0</v>
      </c>
      <c r="WYZ1359" s="84">
        <f t="shared" si="767"/>
        <v>1000000</v>
      </c>
      <c r="WZF1359" s="84" t="s">
        <v>235</v>
      </c>
      <c r="WZG1359" s="84" t="s">
        <v>236</v>
      </c>
      <c r="WZH1359" s="84">
        <f>SUM(WZH1357)</f>
        <v>1000000</v>
      </c>
      <c r="WZI1359" s="84">
        <f>SUM(WZI1357)</f>
        <v>0</v>
      </c>
      <c r="WZJ1359" s="84">
        <f>WZI1359/WZH1359</f>
        <v>0</v>
      </c>
      <c r="WZK1359" s="84">
        <f>SUM(WZK1357)</f>
        <v>1000000</v>
      </c>
      <c r="WZL1359" s="84">
        <v>0</v>
      </c>
      <c r="WZM1359" s="84">
        <v>0</v>
      </c>
      <c r="WZO1359" s="84">
        <f>WZL1359-WZM1359</f>
        <v>0</v>
      </c>
      <c r="WZP1359" s="84">
        <f t="shared" ref="WZP1359:XAF1362" si="768">WZL1359+WZH1359</f>
        <v>1000000</v>
      </c>
      <c r="WZV1359" s="84" t="s">
        <v>235</v>
      </c>
      <c r="WZW1359" s="84" t="s">
        <v>236</v>
      </c>
      <c r="WZX1359" s="84">
        <f>SUM(WZX1357)</f>
        <v>1000000</v>
      </c>
      <c r="WZY1359" s="84">
        <f>SUM(WZY1357)</f>
        <v>0</v>
      </c>
      <c r="WZZ1359" s="84">
        <f>WZY1359/WZX1359</f>
        <v>0</v>
      </c>
      <c r="XAA1359" s="84">
        <f>SUM(XAA1357)</f>
        <v>1000000</v>
      </c>
      <c r="XAB1359" s="84">
        <v>0</v>
      </c>
      <c r="XAC1359" s="84">
        <v>0</v>
      </c>
      <c r="XAE1359" s="84">
        <f>XAB1359-XAC1359</f>
        <v>0</v>
      </c>
      <c r="XAF1359" s="84">
        <f t="shared" si="768"/>
        <v>1000000</v>
      </c>
      <c r="XAL1359" s="84" t="s">
        <v>235</v>
      </c>
      <c r="XAM1359" s="84" t="s">
        <v>236</v>
      </c>
      <c r="XAN1359" s="84">
        <f>SUM(XAN1357)</f>
        <v>1000000</v>
      </c>
      <c r="XAO1359" s="84">
        <f>SUM(XAO1357)</f>
        <v>0</v>
      </c>
      <c r="XAP1359" s="84">
        <f>XAO1359/XAN1359</f>
        <v>0</v>
      </c>
      <c r="XAQ1359" s="84">
        <f>SUM(XAQ1357)</f>
        <v>1000000</v>
      </c>
      <c r="XAR1359" s="84">
        <v>0</v>
      </c>
      <c r="XAS1359" s="84">
        <v>0</v>
      </c>
      <c r="XAU1359" s="84">
        <f>XAR1359-XAS1359</f>
        <v>0</v>
      </c>
      <c r="XAV1359" s="84">
        <f t="shared" ref="XAV1359:XBL1362" si="769">XAR1359+XAN1359</f>
        <v>1000000</v>
      </c>
      <c r="XBB1359" s="84" t="s">
        <v>235</v>
      </c>
      <c r="XBC1359" s="84" t="s">
        <v>236</v>
      </c>
      <c r="XBD1359" s="84">
        <f>SUM(XBD1357)</f>
        <v>1000000</v>
      </c>
      <c r="XBE1359" s="84">
        <f>SUM(XBE1357)</f>
        <v>0</v>
      </c>
      <c r="XBF1359" s="84">
        <f>XBE1359/XBD1359</f>
        <v>0</v>
      </c>
      <c r="XBG1359" s="84">
        <f>SUM(XBG1357)</f>
        <v>1000000</v>
      </c>
      <c r="XBH1359" s="84">
        <v>0</v>
      </c>
      <c r="XBI1359" s="84">
        <v>0</v>
      </c>
      <c r="XBK1359" s="84">
        <f>XBH1359-XBI1359</f>
        <v>0</v>
      </c>
      <c r="XBL1359" s="84">
        <f t="shared" si="769"/>
        <v>1000000</v>
      </c>
      <c r="XBR1359" s="84" t="s">
        <v>235</v>
      </c>
      <c r="XBS1359" s="84" t="s">
        <v>236</v>
      </c>
      <c r="XBT1359" s="84">
        <f>SUM(XBT1357)</f>
        <v>1000000</v>
      </c>
      <c r="XBU1359" s="84">
        <f>SUM(XBU1357)</f>
        <v>0</v>
      </c>
      <c r="XBV1359" s="84">
        <f>XBU1359/XBT1359</f>
        <v>0</v>
      </c>
      <c r="XBW1359" s="84">
        <f>SUM(XBW1357)</f>
        <v>1000000</v>
      </c>
      <c r="XBX1359" s="84">
        <v>0</v>
      </c>
      <c r="XBY1359" s="84">
        <v>0</v>
      </c>
      <c r="XCA1359" s="84">
        <f>XBX1359-XBY1359</f>
        <v>0</v>
      </c>
      <c r="XCB1359" s="84">
        <f t="shared" ref="XCB1359:XCR1362" si="770">XBX1359+XBT1359</f>
        <v>1000000</v>
      </c>
      <c r="XCH1359" s="84" t="s">
        <v>235</v>
      </c>
      <c r="XCI1359" s="84" t="s">
        <v>236</v>
      </c>
      <c r="XCJ1359" s="84">
        <f>SUM(XCJ1357)</f>
        <v>1000000</v>
      </c>
      <c r="XCK1359" s="84">
        <f>SUM(XCK1357)</f>
        <v>0</v>
      </c>
      <c r="XCL1359" s="84">
        <f>XCK1359/XCJ1359</f>
        <v>0</v>
      </c>
      <c r="XCM1359" s="84">
        <f>SUM(XCM1357)</f>
        <v>1000000</v>
      </c>
      <c r="XCN1359" s="84">
        <v>0</v>
      </c>
      <c r="XCO1359" s="84">
        <v>0</v>
      </c>
      <c r="XCQ1359" s="84">
        <f>XCN1359-XCO1359</f>
        <v>0</v>
      </c>
      <c r="XCR1359" s="84">
        <f t="shared" si="770"/>
        <v>1000000</v>
      </c>
      <c r="XCX1359" s="84" t="s">
        <v>235</v>
      </c>
      <c r="XCY1359" s="84" t="s">
        <v>236</v>
      </c>
      <c r="XCZ1359" s="84">
        <f>SUM(XCZ1357)</f>
        <v>1000000</v>
      </c>
      <c r="XDA1359" s="84">
        <f>SUM(XDA1357)</f>
        <v>0</v>
      </c>
      <c r="XDB1359" s="84">
        <f>XDA1359/XCZ1359</f>
        <v>0</v>
      </c>
      <c r="XDC1359" s="84">
        <f>SUM(XDC1357)</f>
        <v>1000000</v>
      </c>
      <c r="XDD1359" s="84">
        <v>0</v>
      </c>
      <c r="XDE1359" s="84">
        <v>0</v>
      </c>
      <c r="XDG1359" s="84">
        <f>XDD1359-XDE1359</f>
        <v>0</v>
      </c>
      <c r="XDH1359" s="84">
        <f t="shared" ref="XDH1359:XDX1362" si="771">XDD1359+XCZ1359</f>
        <v>1000000</v>
      </c>
      <c r="XDN1359" s="84" t="s">
        <v>235</v>
      </c>
      <c r="XDO1359" s="84" t="s">
        <v>236</v>
      </c>
      <c r="XDP1359" s="84">
        <f>SUM(XDP1357)</f>
        <v>1000000</v>
      </c>
      <c r="XDQ1359" s="84">
        <f>SUM(XDQ1357)</f>
        <v>0</v>
      </c>
      <c r="XDR1359" s="84">
        <f>XDQ1359/XDP1359</f>
        <v>0</v>
      </c>
      <c r="XDS1359" s="84">
        <f>SUM(XDS1357)</f>
        <v>1000000</v>
      </c>
      <c r="XDT1359" s="84">
        <v>0</v>
      </c>
      <c r="XDU1359" s="84">
        <v>0</v>
      </c>
      <c r="XDW1359" s="84">
        <f>XDT1359-XDU1359</f>
        <v>0</v>
      </c>
      <c r="XDX1359" s="84">
        <f t="shared" si="771"/>
        <v>1000000</v>
      </c>
      <c r="XED1359" s="84" t="s">
        <v>235</v>
      </c>
      <c r="XEE1359" s="84" t="s">
        <v>236</v>
      </c>
      <c r="XEF1359" s="84">
        <f>SUM(XEF1357)</f>
        <v>1000000</v>
      </c>
      <c r="XEG1359" s="84">
        <f>SUM(XEG1357)</f>
        <v>0</v>
      </c>
      <c r="XEH1359" s="84">
        <f>XEG1359/XEF1359</f>
        <v>0</v>
      </c>
      <c r="XEI1359" s="84">
        <f>SUM(XEI1357)</f>
        <v>1000000</v>
      </c>
      <c r="XEJ1359" s="84">
        <v>0</v>
      </c>
      <c r="XEK1359" s="84">
        <v>0</v>
      </c>
      <c r="XEM1359" s="84">
        <f>XEJ1359-XEK1359</f>
        <v>0</v>
      </c>
      <c r="XEN1359" s="84">
        <f t="shared" ref="XEN1359:XFD1362" si="772">XEJ1359+XEF1359</f>
        <v>1000000</v>
      </c>
      <c r="XET1359" s="84" t="s">
        <v>235</v>
      </c>
      <c r="XEU1359" s="84" t="s">
        <v>236</v>
      </c>
      <c r="XEV1359" s="84">
        <f>SUM(XEV1357)</f>
        <v>1000000</v>
      </c>
      <c r="XEW1359" s="84">
        <f>SUM(XEW1357)</f>
        <v>0</v>
      </c>
      <c r="XEX1359" s="84">
        <f>XEW1359/XEV1359</f>
        <v>0</v>
      </c>
      <c r="XEY1359" s="84">
        <f>SUM(XEY1357)</f>
        <v>1000000</v>
      </c>
      <c r="XEZ1359" s="84">
        <v>0</v>
      </c>
      <c r="XFA1359" s="84">
        <v>0</v>
      </c>
      <c r="XFC1359" s="84">
        <f>XEZ1359-XFA1359</f>
        <v>0</v>
      </c>
      <c r="XFD1359" s="84">
        <f t="shared" si="772"/>
        <v>1000000</v>
      </c>
    </row>
    <row r="1360" spans="1:1024 1027:2048 2051:3072 3075:4096 4099:5120 5123:6144 6147:7168 7171:8192 8195:9216 9219:10240 10243:11264 11267:12288 12291:13312 13315:14336 14339:15360 15363:16384">
      <c r="A1360" s="84"/>
      <c r="B1360" s="84"/>
      <c r="F1360" s="746" t="s">
        <v>247</v>
      </c>
      <c r="G1360" s="1131" t="s">
        <v>4695</v>
      </c>
      <c r="H1360" s="781">
        <v>0</v>
      </c>
      <c r="I1360" s="781">
        <v>0</v>
      </c>
      <c r="J1360" s="782"/>
      <c r="K1360" s="781">
        <v>0</v>
      </c>
      <c r="L1360" s="783">
        <f>L1357</f>
        <v>0</v>
      </c>
      <c r="M1360" s="783">
        <f>M1357</f>
        <v>0</v>
      </c>
      <c r="N1360" s="784" t="e">
        <f>M1360/L1360</f>
        <v>#DIV/0!</v>
      </c>
      <c r="O1360" s="783">
        <f>L1360-M1360</f>
        <v>0</v>
      </c>
      <c r="P1360" s="783">
        <f t="shared" si="261"/>
        <v>0</v>
      </c>
      <c r="Q1360" s="801"/>
      <c r="R1360" s="802"/>
      <c r="S1360" s="801"/>
      <c r="T1360" s="84"/>
      <c r="V1360" s="84" t="s">
        <v>247</v>
      </c>
      <c r="W1360" s="84" t="s">
        <v>4695</v>
      </c>
      <c r="X1360" s="816">
        <v>0</v>
      </c>
      <c r="Y1360" s="817">
        <v>0</v>
      </c>
      <c r="AA1360" s="814">
        <v>0</v>
      </c>
      <c r="AB1360" s="84">
        <f>AB1357</f>
        <v>2000000</v>
      </c>
      <c r="AC1360" s="84">
        <f>AC1357</f>
        <v>0</v>
      </c>
      <c r="AD1360" s="84">
        <f>AC1360/AB1360</f>
        <v>0</v>
      </c>
      <c r="AE1360" s="84">
        <f>AB1360-AC1360</f>
        <v>2000000</v>
      </c>
      <c r="AF1360" s="84">
        <f t="shared" si="261"/>
        <v>2000000</v>
      </c>
      <c r="AL1360" s="84" t="s">
        <v>247</v>
      </c>
      <c r="AM1360" s="84" t="s">
        <v>4695</v>
      </c>
      <c r="AN1360" s="84">
        <v>0</v>
      </c>
      <c r="AO1360" s="84">
        <v>0</v>
      </c>
      <c r="AQ1360" s="84">
        <v>0</v>
      </c>
      <c r="AR1360" s="84">
        <f>AR1357</f>
        <v>2000000</v>
      </c>
      <c r="AS1360" s="84">
        <f>AS1357</f>
        <v>0</v>
      </c>
      <c r="AT1360" s="84">
        <f>AS1360/AR1360</f>
        <v>0</v>
      </c>
      <c r="AU1360" s="84">
        <f>AR1360-AS1360</f>
        <v>2000000</v>
      </c>
      <c r="AV1360" s="84">
        <f t="shared" si="262"/>
        <v>2000000</v>
      </c>
      <c r="BB1360" s="84" t="s">
        <v>247</v>
      </c>
      <c r="BC1360" s="84" t="s">
        <v>4695</v>
      </c>
      <c r="BD1360" s="84">
        <v>0</v>
      </c>
      <c r="BE1360" s="84">
        <v>0</v>
      </c>
      <c r="BG1360" s="84">
        <v>0</v>
      </c>
      <c r="BH1360" s="84">
        <f>BH1357</f>
        <v>2000000</v>
      </c>
      <c r="BI1360" s="84">
        <f>BI1357</f>
        <v>0</v>
      </c>
      <c r="BJ1360" s="84">
        <f>BI1360/BH1360</f>
        <v>0</v>
      </c>
      <c r="BK1360" s="84">
        <f>BH1360-BI1360</f>
        <v>2000000</v>
      </c>
      <c r="BL1360" s="84">
        <f t="shared" si="262"/>
        <v>2000000</v>
      </c>
      <c r="BR1360" s="84" t="s">
        <v>247</v>
      </c>
      <c r="BS1360" s="84" t="s">
        <v>4695</v>
      </c>
      <c r="BT1360" s="84">
        <v>0</v>
      </c>
      <c r="BU1360" s="84">
        <v>0</v>
      </c>
      <c r="BW1360" s="84">
        <v>0</v>
      </c>
      <c r="BX1360" s="84">
        <f>BX1357</f>
        <v>2000000</v>
      </c>
      <c r="BY1360" s="84">
        <f>BY1357</f>
        <v>0</v>
      </c>
      <c r="BZ1360" s="84">
        <f>BY1360/BX1360</f>
        <v>0</v>
      </c>
      <c r="CA1360" s="84">
        <f>BX1360-BY1360</f>
        <v>2000000</v>
      </c>
      <c r="CB1360" s="84">
        <f t="shared" si="263"/>
        <v>2000000</v>
      </c>
      <c r="CH1360" s="84" t="s">
        <v>247</v>
      </c>
      <c r="CI1360" s="84" t="s">
        <v>4695</v>
      </c>
      <c r="CJ1360" s="84">
        <v>0</v>
      </c>
      <c r="CK1360" s="84">
        <v>0</v>
      </c>
      <c r="CM1360" s="84">
        <v>0</v>
      </c>
      <c r="CN1360" s="84">
        <f>CN1357</f>
        <v>2000000</v>
      </c>
      <c r="CO1360" s="84">
        <f>CO1357</f>
        <v>0</v>
      </c>
      <c r="CP1360" s="84">
        <f>CO1360/CN1360</f>
        <v>0</v>
      </c>
      <c r="CQ1360" s="84">
        <f>CN1360-CO1360</f>
        <v>2000000</v>
      </c>
      <c r="CR1360" s="84">
        <f t="shared" si="263"/>
        <v>2000000</v>
      </c>
      <c r="CX1360" s="84" t="s">
        <v>247</v>
      </c>
      <c r="CY1360" s="84" t="s">
        <v>4695</v>
      </c>
      <c r="CZ1360" s="84">
        <v>0</v>
      </c>
      <c r="DA1360" s="84">
        <v>0</v>
      </c>
      <c r="DC1360" s="84">
        <v>0</v>
      </c>
      <c r="DD1360" s="84">
        <f>DD1357</f>
        <v>2000000</v>
      </c>
      <c r="DE1360" s="84">
        <f>DE1357</f>
        <v>0</v>
      </c>
      <c r="DF1360" s="84">
        <f>DE1360/DD1360</f>
        <v>0</v>
      </c>
      <c r="DG1360" s="84">
        <f>DD1360-DE1360</f>
        <v>2000000</v>
      </c>
      <c r="DH1360" s="84">
        <f t="shared" si="264"/>
        <v>2000000</v>
      </c>
      <c r="DN1360" s="84" t="s">
        <v>247</v>
      </c>
      <c r="DO1360" s="84" t="s">
        <v>4695</v>
      </c>
      <c r="DP1360" s="84">
        <v>0</v>
      </c>
      <c r="DQ1360" s="84">
        <v>0</v>
      </c>
      <c r="DS1360" s="84">
        <v>0</v>
      </c>
      <c r="DT1360" s="84">
        <f>DT1357</f>
        <v>2000000</v>
      </c>
      <c r="DU1360" s="84">
        <f>DU1357</f>
        <v>0</v>
      </c>
      <c r="DV1360" s="84">
        <f>DU1360/DT1360</f>
        <v>0</v>
      </c>
      <c r="DW1360" s="84">
        <f>DT1360-DU1360</f>
        <v>2000000</v>
      </c>
      <c r="DX1360" s="84">
        <f t="shared" si="264"/>
        <v>2000000</v>
      </c>
      <c r="ED1360" s="84" t="s">
        <v>247</v>
      </c>
      <c r="EE1360" s="84" t="s">
        <v>4695</v>
      </c>
      <c r="EF1360" s="84">
        <v>0</v>
      </c>
      <c r="EG1360" s="84">
        <v>0</v>
      </c>
      <c r="EI1360" s="84">
        <v>0</v>
      </c>
      <c r="EJ1360" s="84">
        <f>EJ1357</f>
        <v>2000000</v>
      </c>
      <c r="EK1360" s="84">
        <f>EK1357</f>
        <v>0</v>
      </c>
      <c r="EL1360" s="84">
        <f>EK1360/EJ1360</f>
        <v>0</v>
      </c>
      <c r="EM1360" s="84">
        <f>EJ1360-EK1360</f>
        <v>2000000</v>
      </c>
      <c r="EN1360" s="84">
        <f t="shared" si="265"/>
        <v>2000000</v>
      </c>
      <c r="ET1360" s="84" t="s">
        <v>247</v>
      </c>
      <c r="EU1360" s="84" t="s">
        <v>4695</v>
      </c>
      <c r="EV1360" s="84">
        <v>0</v>
      </c>
      <c r="EW1360" s="84">
        <v>0</v>
      </c>
      <c r="EY1360" s="84">
        <v>0</v>
      </c>
      <c r="EZ1360" s="84">
        <f>EZ1357</f>
        <v>2000000</v>
      </c>
      <c r="FA1360" s="84">
        <f>FA1357</f>
        <v>0</v>
      </c>
      <c r="FB1360" s="84">
        <f>FA1360/EZ1360</f>
        <v>0</v>
      </c>
      <c r="FC1360" s="84">
        <f>EZ1360-FA1360</f>
        <v>2000000</v>
      </c>
      <c r="FD1360" s="84">
        <f t="shared" si="265"/>
        <v>2000000</v>
      </c>
      <c r="FJ1360" s="84" t="s">
        <v>247</v>
      </c>
      <c r="FK1360" s="84" t="s">
        <v>4695</v>
      </c>
      <c r="FL1360" s="84">
        <v>0</v>
      </c>
      <c r="FM1360" s="84">
        <v>0</v>
      </c>
      <c r="FO1360" s="84">
        <v>0</v>
      </c>
      <c r="FP1360" s="84">
        <f>FP1357</f>
        <v>2000000</v>
      </c>
      <c r="FQ1360" s="84">
        <f>FQ1357</f>
        <v>0</v>
      </c>
      <c r="FR1360" s="84">
        <f>FQ1360/FP1360</f>
        <v>0</v>
      </c>
      <c r="FS1360" s="84">
        <f>FP1360-FQ1360</f>
        <v>2000000</v>
      </c>
      <c r="FT1360" s="84">
        <f t="shared" si="266"/>
        <v>2000000</v>
      </c>
      <c r="FZ1360" s="84" t="s">
        <v>247</v>
      </c>
      <c r="GA1360" s="84" t="s">
        <v>4695</v>
      </c>
      <c r="GB1360" s="84">
        <v>0</v>
      </c>
      <c r="GC1360" s="84">
        <v>0</v>
      </c>
      <c r="GE1360" s="84">
        <v>0</v>
      </c>
      <c r="GF1360" s="84">
        <f>GF1357</f>
        <v>2000000</v>
      </c>
      <c r="GG1360" s="84">
        <f>GG1357</f>
        <v>0</v>
      </c>
      <c r="GH1360" s="84">
        <f>GG1360/GF1360</f>
        <v>0</v>
      </c>
      <c r="GI1360" s="84">
        <f>GF1360-GG1360</f>
        <v>2000000</v>
      </c>
      <c r="GJ1360" s="84">
        <f t="shared" si="266"/>
        <v>2000000</v>
      </c>
      <c r="GP1360" s="84" t="s">
        <v>247</v>
      </c>
      <c r="GQ1360" s="84" t="s">
        <v>4695</v>
      </c>
      <c r="GR1360" s="84">
        <v>0</v>
      </c>
      <c r="GS1360" s="84">
        <v>0</v>
      </c>
      <c r="GU1360" s="84">
        <v>0</v>
      </c>
      <c r="GV1360" s="84">
        <f>GV1357</f>
        <v>2000000</v>
      </c>
      <c r="GW1360" s="84">
        <f>GW1357</f>
        <v>0</v>
      </c>
      <c r="GX1360" s="84">
        <f>GW1360/GV1360</f>
        <v>0</v>
      </c>
      <c r="GY1360" s="84">
        <f>GV1360-GW1360</f>
        <v>2000000</v>
      </c>
      <c r="GZ1360" s="84">
        <f t="shared" si="267"/>
        <v>2000000</v>
      </c>
      <c r="HF1360" s="84" t="s">
        <v>247</v>
      </c>
      <c r="HG1360" s="84" t="s">
        <v>4695</v>
      </c>
      <c r="HH1360" s="84">
        <v>0</v>
      </c>
      <c r="HI1360" s="84">
        <v>0</v>
      </c>
      <c r="HK1360" s="84">
        <v>0</v>
      </c>
      <c r="HL1360" s="84">
        <f>HL1357</f>
        <v>2000000</v>
      </c>
      <c r="HM1360" s="84">
        <f>HM1357</f>
        <v>0</v>
      </c>
      <c r="HN1360" s="84">
        <f>HM1360/HL1360</f>
        <v>0</v>
      </c>
      <c r="HO1360" s="84">
        <f>HL1360-HM1360</f>
        <v>2000000</v>
      </c>
      <c r="HP1360" s="84">
        <f t="shared" si="267"/>
        <v>2000000</v>
      </c>
      <c r="HV1360" s="84" t="s">
        <v>247</v>
      </c>
      <c r="HW1360" s="84" t="s">
        <v>4695</v>
      </c>
      <c r="HX1360" s="84">
        <v>0</v>
      </c>
      <c r="HY1360" s="84">
        <v>0</v>
      </c>
      <c r="IA1360" s="84">
        <v>0</v>
      </c>
      <c r="IB1360" s="84">
        <f>IB1357</f>
        <v>2000000</v>
      </c>
      <c r="IC1360" s="84">
        <f>IC1357</f>
        <v>0</v>
      </c>
      <c r="ID1360" s="84">
        <f>IC1360/IB1360</f>
        <v>0</v>
      </c>
      <c r="IE1360" s="84">
        <f>IB1360-IC1360</f>
        <v>2000000</v>
      </c>
      <c r="IF1360" s="84">
        <f t="shared" si="268"/>
        <v>2000000</v>
      </c>
      <c r="IL1360" s="84" t="s">
        <v>247</v>
      </c>
      <c r="IM1360" s="84" t="s">
        <v>4695</v>
      </c>
      <c r="IN1360" s="84">
        <v>0</v>
      </c>
      <c r="IO1360" s="84">
        <v>0</v>
      </c>
      <c r="IQ1360" s="84">
        <v>0</v>
      </c>
      <c r="IR1360" s="84">
        <f>IR1357</f>
        <v>2000000</v>
      </c>
      <c r="IS1360" s="84">
        <f>IS1357</f>
        <v>0</v>
      </c>
      <c r="IT1360" s="84">
        <f>IS1360/IR1360</f>
        <v>0</v>
      </c>
      <c r="IU1360" s="84">
        <f>IR1360-IS1360</f>
        <v>2000000</v>
      </c>
      <c r="IV1360" s="84">
        <f t="shared" si="268"/>
        <v>2000000</v>
      </c>
      <c r="JB1360" s="84" t="s">
        <v>247</v>
      </c>
      <c r="JC1360" s="84" t="s">
        <v>4695</v>
      </c>
      <c r="JD1360" s="84">
        <v>0</v>
      </c>
      <c r="JE1360" s="84">
        <v>0</v>
      </c>
      <c r="JG1360" s="84">
        <v>0</v>
      </c>
      <c r="JH1360" s="84">
        <f>JH1357</f>
        <v>2000000</v>
      </c>
      <c r="JI1360" s="84">
        <f>JI1357</f>
        <v>0</v>
      </c>
      <c r="JJ1360" s="84">
        <f>JI1360/JH1360</f>
        <v>0</v>
      </c>
      <c r="JK1360" s="84">
        <f>JH1360-JI1360</f>
        <v>2000000</v>
      </c>
      <c r="JL1360" s="84">
        <f t="shared" si="269"/>
        <v>2000000</v>
      </c>
      <c r="JR1360" s="84" t="s">
        <v>247</v>
      </c>
      <c r="JS1360" s="84" t="s">
        <v>4695</v>
      </c>
      <c r="JT1360" s="84">
        <v>0</v>
      </c>
      <c r="JU1360" s="84">
        <v>0</v>
      </c>
      <c r="JW1360" s="84">
        <v>0</v>
      </c>
      <c r="JX1360" s="84">
        <f>JX1357</f>
        <v>2000000</v>
      </c>
      <c r="JY1360" s="84">
        <f>JY1357</f>
        <v>0</v>
      </c>
      <c r="JZ1360" s="84">
        <f>JY1360/JX1360</f>
        <v>0</v>
      </c>
      <c r="KA1360" s="84">
        <f>JX1360-JY1360</f>
        <v>2000000</v>
      </c>
      <c r="KB1360" s="84">
        <f t="shared" si="269"/>
        <v>2000000</v>
      </c>
      <c r="KH1360" s="84" t="s">
        <v>247</v>
      </c>
      <c r="KI1360" s="84" t="s">
        <v>4695</v>
      </c>
      <c r="KJ1360" s="84">
        <v>0</v>
      </c>
      <c r="KK1360" s="84">
        <v>0</v>
      </c>
      <c r="KM1360" s="84">
        <v>0</v>
      </c>
      <c r="KN1360" s="84">
        <f>KN1357</f>
        <v>2000000</v>
      </c>
      <c r="KO1360" s="84">
        <f>KO1357</f>
        <v>0</v>
      </c>
      <c r="KP1360" s="84">
        <f>KO1360/KN1360</f>
        <v>0</v>
      </c>
      <c r="KQ1360" s="84">
        <f>KN1360-KO1360</f>
        <v>2000000</v>
      </c>
      <c r="KR1360" s="84">
        <f t="shared" si="270"/>
        <v>2000000</v>
      </c>
      <c r="KX1360" s="84" t="s">
        <v>247</v>
      </c>
      <c r="KY1360" s="84" t="s">
        <v>4695</v>
      </c>
      <c r="KZ1360" s="84">
        <v>0</v>
      </c>
      <c r="LA1360" s="84">
        <v>0</v>
      </c>
      <c r="LC1360" s="84">
        <v>0</v>
      </c>
      <c r="LD1360" s="84">
        <f>LD1357</f>
        <v>2000000</v>
      </c>
      <c r="LE1360" s="84">
        <f>LE1357</f>
        <v>0</v>
      </c>
      <c r="LF1360" s="84">
        <f>LE1360/LD1360</f>
        <v>0</v>
      </c>
      <c r="LG1360" s="84">
        <f>LD1360-LE1360</f>
        <v>2000000</v>
      </c>
      <c r="LH1360" s="84">
        <f t="shared" si="270"/>
        <v>2000000</v>
      </c>
      <c r="LN1360" s="84" t="s">
        <v>247</v>
      </c>
      <c r="LO1360" s="84" t="s">
        <v>4695</v>
      </c>
      <c r="LP1360" s="84">
        <v>0</v>
      </c>
      <c r="LQ1360" s="84">
        <v>0</v>
      </c>
      <c r="LS1360" s="84">
        <v>0</v>
      </c>
      <c r="LT1360" s="84">
        <f>LT1357</f>
        <v>2000000</v>
      </c>
      <c r="LU1360" s="84">
        <f>LU1357</f>
        <v>0</v>
      </c>
      <c r="LV1360" s="84">
        <f>LU1360/LT1360</f>
        <v>0</v>
      </c>
      <c r="LW1360" s="84">
        <f>LT1360-LU1360</f>
        <v>2000000</v>
      </c>
      <c r="LX1360" s="84">
        <f t="shared" si="271"/>
        <v>2000000</v>
      </c>
      <c r="MD1360" s="84" t="s">
        <v>247</v>
      </c>
      <c r="ME1360" s="84" t="s">
        <v>4695</v>
      </c>
      <c r="MF1360" s="84">
        <v>0</v>
      </c>
      <c r="MG1360" s="84">
        <v>0</v>
      </c>
      <c r="MI1360" s="84">
        <v>0</v>
      </c>
      <c r="MJ1360" s="84">
        <f>MJ1357</f>
        <v>2000000</v>
      </c>
      <c r="MK1360" s="84">
        <f>MK1357</f>
        <v>0</v>
      </c>
      <c r="ML1360" s="84">
        <f>MK1360/MJ1360</f>
        <v>0</v>
      </c>
      <c r="MM1360" s="84">
        <f>MJ1360-MK1360</f>
        <v>2000000</v>
      </c>
      <c r="MN1360" s="84">
        <f t="shared" si="271"/>
        <v>2000000</v>
      </c>
      <c r="MT1360" s="84" t="s">
        <v>247</v>
      </c>
      <c r="MU1360" s="84" t="s">
        <v>4695</v>
      </c>
      <c r="MV1360" s="84">
        <v>0</v>
      </c>
      <c r="MW1360" s="84">
        <v>0</v>
      </c>
      <c r="MY1360" s="84">
        <v>0</v>
      </c>
      <c r="MZ1360" s="84">
        <f>MZ1357</f>
        <v>2000000</v>
      </c>
      <c r="NA1360" s="84">
        <f>NA1357</f>
        <v>0</v>
      </c>
      <c r="NB1360" s="84">
        <f>NA1360/MZ1360</f>
        <v>0</v>
      </c>
      <c r="NC1360" s="84">
        <f>MZ1360-NA1360</f>
        <v>2000000</v>
      </c>
      <c r="ND1360" s="84">
        <f t="shared" si="272"/>
        <v>2000000</v>
      </c>
      <c r="NJ1360" s="84" t="s">
        <v>247</v>
      </c>
      <c r="NK1360" s="84" t="s">
        <v>4695</v>
      </c>
      <c r="NL1360" s="84">
        <v>0</v>
      </c>
      <c r="NM1360" s="84">
        <v>0</v>
      </c>
      <c r="NO1360" s="84">
        <v>0</v>
      </c>
      <c r="NP1360" s="84">
        <f>NP1357</f>
        <v>2000000</v>
      </c>
      <c r="NQ1360" s="84">
        <f>NQ1357</f>
        <v>0</v>
      </c>
      <c r="NR1360" s="84">
        <f>NQ1360/NP1360</f>
        <v>0</v>
      </c>
      <c r="NS1360" s="84">
        <f>NP1360-NQ1360</f>
        <v>2000000</v>
      </c>
      <c r="NT1360" s="84">
        <f t="shared" si="272"/>
        <v>2000000</v>
      </c>
      <c r="NZ1360" s="84" t="s">
        <v>247</v>
      </c>
      <c r="OA1360" s="84" t="s">
        <v>4695</v>
      </c>
      <c r="OB1360" s="84">
        <v>0</v>
      </c>
      <c r="OC1360" s="84">
        <v>0</v>
      </c>
      <c r="OE1360" s="84">
        <v>0</v>
      </c>
      <c r="OF1360" s="84">
        <f>OF1357</f>
        <v>2000000</v>
      </c>
      <c r="OG1360" s="84">
        <f>OG1357</f>
        <v>0</v>
      </c>
      <c r="OH1360" s="84">
        <f>OG1360/OF1360</f>
        <v>0</v>
      </c>
      <c r="OI1360" s="84">
        <f>OF1360-OG1360</f>
        <v>2000000</v>
      </c>
      <c r="OJ1360" s="84">
        <f t="shared" si="273"/>
        <v>2000000</v>
      </c>
      <c r="OP1360" s="84" t="s">
        <v>247</v>
      </c>
      <c r="OQ1360" s="84" t="s">
        <v>4695</v>
      </c>
      <c r="OR1360" s="84">
        <v>0</v>
      </c>
      <c r="OS1360" s="84">
        <v>0</v>
      </c>
      <c r="OU1360" s="84">
        <v>0</v>
      </c>
      <c r="OV1360" s="84">
        <f>OV1357</f>
        <v>2000000</v>
      </c>
      <c r="OW1360" s="84">
        <f>OW1357</f>
        <v>0</v>
      </c>
      <c r="OX1360" s="84">
        <f>OW1360/OV1360</f>
        <v>0</v>
      </c>
      <c r="OY1360" s="84">
        <f>OV1360-OW1360</f>
        <v>2000000</v>
      </c>
      <c r="OZ1360" s="84">
        <f t="shared" si="273"/>
        <v>2000000</v>
      </c>
      <c r="PF1360" s="84" t="s">
        <v>247</v>
      </c>
      <c r="PG1360" s="84" t="s">
        <v>4695</v>
      </c>
      <c r="PH1360" s="84">
        <v>0</v>
      </c>
      <c r="PI1360" s="84">
        <v>0</v>
      </c>
      <c r="PK1360" s="84">
        <v>0</v>
      </c>
      <c r="PL1360" s="84">
        <f>PL1357</f>
        <v>2000000</v>
      </c>
      <c r="PM1360" s="84">
        <f>PM1357</f>
        <v>0</v>
      </c>
      <c r="PN1360" s="84">
        <f>PM1360/PL1360</f>
        <v>0</v>
      </c>
      <c r="PO1360" s="84">
        <f>PL1360-PM1360</f>
        <v>2000000</v>
      </c>
      <c r="PP1360" s="84">
        <f t="shared" si="274"/>
        <v>2000000</v>
      </c>
      <c r="PV1360" s="84" t="s">
        <v>247</v>
      </c>
      <c r="PW1360" s="84" t="s">
        <v>4695</v>
      </c>
      <c r="PX1360" s="84">
        <v>0</v>
      </c>
      <c r="PY1360" s="84">
        <v>0</v>
      </c>
      <c r="QA1360" s="84">
        <v>0</v>
      </c>
      <c r="QB1360" s="84">
        <f>QB1357</f>
        <v>2000000</v>
      </c>
      <c r="QC1360" s="84">
        <f>QC1357</f>
        <v>0</v>
      </c>
      <c r="QD1360" s="84">
        <f>QC1360/QB1360</f>
        <v>0</v>
      </c>
      <c r="QE1360" s="84">
        <f>QB1360-QC1360</f>
        <v>2000000</v>
      </c>
      <c r="QF1360" s="84">
        <f t="shared" si="274"/>
        <v>2000000</v>
      </c>
      <c r="QL1360" s="84" t="s">
        <v>247</v>
      </c>
      <c r="QM1360" s="84" t="s">
        <v>4695</v>
      </c>
      <c r="QN1360" s="84">
        <v>0</v>
      </c>
      <c r="QO1360" s="84">
        <v>0</v>
      </c>
      <c r="QQ1360" s="84">
        <v>0</v>
      </c>
      <c r="QR1360" s="84">
        <f>QR1357</f>
        <v>2000000</v>
      </c>
      <c r="QS1360" s="84">
        <f>QS1357</f>
        <v>0</v>
      </c>
      <c r="QT1360" s="84">
        <f>QS1360/QR1360</f>
        <v>0</v>
      </c>
      <c r="QU1360" s="84">
        <f>QR1360-QS1360</f>
        <v>2000000</v>
      </c>
      <c r="QV1360" s="84">
        <f t="shared" si="275"/>
        <v>2000000</v>
      </c>
      <c r="RB1360" s="84" t="s">
        <v>247</v>
      </c>
      <c r="RC1360" s="84" t="s">
        <v>4695</v>
      </c>
      <c r="RD1360" s="84">
        <v>0</v>
      </c>
      <c r="RE1360" s="84">
        <v>0</v>
      </c>
      <c r="RG1360" s="84">
        <v>0</v>
      </c>
      <c r="RH1360" s="84">
        <f>RH1357</f>
        <v>2000000</v>
      </c>
      <c r="RI1360" s="84">
        <f>RI1357</f>
        <v>0</v>
      </c>
      <c r="RJ1360" s="84">
        <f>RI1360/RH1360</f>
        <v>0</v>
      </c>
      <c r="RK1360" s="84">
        <f>RH1360-RI1360</f>
        <v>2000000</v>
      </c>
      <c r="RL1360" s="84">
        <f t="shared" si="275"/>
        <v>2000000</v>
      </c>
      <c r="RR1360" s="84" t="s">
        <v>247</v>
      </c>
      <c r="RS1360" s="84" t="s">
        <v>4695</v>
      </c>
      <c r="RT1360" s="84">
        <v>0</v>
      </c>
      <c r="RU1360" s="84">
        <v>0</v>
      </c>
      <c r="RW1360" s="84">
        <v>0</v>
      </c>
      <c r="RX1360" s="84">
        <f>RX1357</f>
        <v>2000000</v>
      </c>
      <c r="RY1360" s="84">
        <f>RY1357</f>
        <v>0</v>
      </c>
      <c r="RZ1360" s="84">
        <f>RY1360/RX1360</f>
        <v>0</v>
      </c>
      <c r="SA1360" s="84">
        <f>RX1360-RY1360</f>
        <v>2000000</v>
      </c>
      <c r="SB1360" s="84">
        <f t="shared" si="276"/>
        <v>2000000</v>
      </c>
      <c r="SH1360" s="84" t="s">
        <v>247</v>
      </c>
      <c r="SI1360" s="84" t="s">
        <v>4695</v>
      </c>
      <c r="SJ1360" s="84">
        <v>0</v>
      </c>
      <c r="SK1360" s="84">
        <v>0</v>
      </c>
      <c r="SM1360" s="84">
        <v>0</v>
      </c>
      <c r="SN1360" s="84">
        <f>SN1357</f>
        <v>2000000</v>
      </c>
      <c r="SO1360" s="84">
        <f>SO1357</f>
        <v>0</v>
      </c>
      <c r="SP1360" s="84">
        <f>SO1360/SN1360</f>
        <v>0</v>
      </c>
      <c r="SQ1360" s="84">
        <f>SN1360-SO1360</f>
        <v>2000000</v>
      </c>
      <c r="SR1360" s="84">
        <f t="shared" si="276"/>
        <v>2000000</v>
      </c>
      <c r="SX1360" s="84" t="s">
        <v>247</v>
      </c>
      <c r="SY1360" s="84" t="s">
        <v>4695</v>
      </c>
      <c r="SZ1360" s="84">
        <v>0</v>
      </c>
      <c r="TA1360" s="84">
        <v>0</v>
      </c>
      <c r="TC1360" s="84">
        <v>0</v>
      </c>
      <c r="TD1360" s="84">
        <f>TD1357</f>
        <v>2000000</v>
      </c>
      <c r="TE1360" s="84">
        <f>TE1357</f>
        <v>0</v>
      </c>
      <c r="TF1360" s="84">
        <f>TE1360/TD1360</f>
        <v>0</v>
      </c>
      <c r="TG1360" s="84">
        <f>TD1360-TE1360</f>
        <v>2000000</v>
      </c>
      <c r="TH1360" s="84">
        <f t="shared" si="277"/>
        <v>2000000</v>
      </c>
      <c r="TN1360" s="84" t="s">
        <v>247</v>
      </c>
      <c r="TO1360" s="84" t="s">
        <v>4695</v>
      </c>
      <c r="TP1360" s="84">
        <v>0</v>
      </c>
      <c r="TQ1360" s="84">
        <v>0</v>
      </c>
      <c r="TS1360" s="84">
        <v>0</v>
      </c>
      <c r="TT1360" s="84">
        <f>TT1357</f>
        <v>2000000</v>
      </c>
      <c r="TU1360" s="84">
        <f>TU1357</f>
        <v>0</v>
      </c>
      <c r="TV1360" s="84">
        <f>TU1360/TT1360</f>
        <v>0</v>
      </c>
      <c r="TW1360" s="84">
        <f>TT1360-TU1360</f>
        <v>2000000</v>
      </c>
      <c r="TX1360" s="84">
        <f t="shared" si="277"/>
        <v>2000000</v>
      </c>
      <c r="UD1360" s="84" t="s">
        <v>247</v>
      </c>
      <c r="UE1360" s="84" t="s">
        <v>4695</v>
      </c>
      <c r="UF1360" s="84">
        <v>0</v>
      </c>
      <c r="UG1360" s="84">
        <v>0</v>
      </c>
      <c r="UI1360" s="84">
        <v>0</v>
      </c>
      <c r="UJ1360" s="84">
        <f>UJ1357</f>
        <v>2000000</v>
      </c>
      <c r="UK1360" s="84">
        <f>UK1357</f>
        <v>0</v>
      </c>
      <c r="UL1360" s="84">
        <f>UK1360/UJ1360</f>
        <v>0</v>
      </c>
      <c r="UM1360" s="84">
        <f>UJ1360-UK1360</f>
        <v>2000000</v>
      </c>
      <c r="UN1360" s="84">
        <f t="shared" si="278"/>
        <v>2000000</v>
      </c>
      <c r="UT1360" s="84" t="s">
        <v>247</v>
      </c>
      <c r="UU1360" s="84" t="s">
        <v>4695</v>
      </c>
      <c r="UV1360" s="84">
        <v>0</v>
      </c>
      <c r="UW1360" s="84">
        <v>0</v>
      </c>
      <c r="UY1360" s="84">
        <v>0</v>
      </c>
      <c r="UZ1360" s="84">
        <f>UZ1357</f>
        <v>2000000</v>
      </c>
      <c r="VA1360" s="84">
        <f>VA1357</f>
        <v>0</v>
      </c>
      <c r="VB1360" s="84">
        <f>VA1360/UZ1360</f>
        <v>0</v>
      </c>
      <c r="VC1360" s="84">
        <f>UZ1360-VA1360</f>
        <v>2000000</v>
      </c>
      <c r="VD1360" s="84">
        <f t="shared" si="278"/>
        <v>2000000</v>
      </c>
      <c r="VJ1360" s="84" t="s">
        <v>247</v>
      </c>
      <c r="VK1360" s="84" t="s">
        <v>4695</v>
      </c>
      <c r="VL1360" s="84">
        <v>0</v>
      </c>
      <c r="VM1360" s="84">
        <v>0</v>
      </c>
      <c r="VO1360" s="84">
        <v>0</v>
      </c>
      <c r="VP1360" s="84">
        <f>VP1357</f>
        <v>2000000</v>
      </c>
      <c r="VQ1360" s="84">
        <f>VQ1357</f>
        <v>0</v>
      </c>
      <c r="VR1360" s="84">
        <f>VQ1360/VP1360</f>
        <v>0</v>
      </c>
      <c r="VS1360" s="84">
        <f>VP1360-VQ1360</f>
        <v>2000000</v>
      </c>
      <c r="VT1360" s="84">
        <f t="shared" si="279"/>
        <v>2000000</v>
      </c>
      <c r="VZ1360" s="84" t="s">
        <v>247</v>
      </c>
      <c r="WA1360" s="84" t="s">
        <v>4695</v>
      </c>
      <c r="WB1360" s="84">
        <v>0</v>
      </c>
      <c r="WC1360" s="84">
        <v>0</v>
      </c>
      <c r="WE1360" s="84">
        <v>0</v>
      </c>
      <c r="WF1360" s="84">
        <f>WF1357</f>
        <v>2000000</v>
      </c>
      <c r="WG1360" s="84">
        <f>WG1357</f>
        <v>0</v>
      </c>
      <c r="WH1360" s="84">
        <f>WG1360/WF1360</f>
        <v>0</v>
      </c>
      <c r="WI1360" s="84">
        <f>WF1360-WG1360</f>
        <v>2000000</v>
      </c>
      <c r="WJ1360" s="84">
        <f t="shared" si="279"/>
        <v>2000000</v>
      </c>
      <c r="WP1360" s="84" t="s">
        <v>247</v>
      </c>
      <c r="WQ1360" s="84" t="s">
        <v>4695</v>
      </c>
      <c r="WR1360" s="84">
        <v>0</v>
      </c>
      <c r="WS1360" s="84">
        <v>0</v>
      </c>
      <c r="WU1360" s="84">
        <v>0</v>
      </c>
      <c r="WV1360" s="84">
        <f>WV1357</f>
        <v>2000000</v>
      </c>
      <c r="WW1360" s="84">
        <f>WW1357</f>
        <v>0</v>
      </c>
      <c r="WX1360" s="84">
        <f>WW1360/WV1360</f>
        <v>0</v>
      </c>
      <c r="WY1360" s="84">
        <f>WV1360-WW1360</f>
        <v>2000000</v>
      </c>
      <c r="WZ1360" s="84">
        <f t="shared" si="280"/>
        <v>2000000</v>
      </c>
      <c r="XF1360" s="84" t="s">
        <v>247</v>
      </c>
      <c r="XG1360" s="84" t="s">
        <v>4695</v>
      </c>
      <c r="XH1360" s="84">
        <v>0</v>
      </c>
      <c r="XI1360" s="84">
        <v>0</v>
      </c>
      <c r="XK1360" s="84">
        <v>0</v>
      </c>
      <c r="XL1360" s="84">
        <f>XL1357</f>
        <v>2000000</v>
      </c>
      <c r="XM1360" s="84">
        <f>XM1357</f>
        <v>0</v>
      </c>
      <c r="XN1360" s="84">
        <f>XM1360/XL1360</f>
        <v>0</v>
      </c>
      <c r="XO1360" s="84">
        <f>XL1360-XM1360</f>
        <v>2000000</v>
      </c>
      <c r="XP1360" s="84">
        <f t="shared" si="280"/>
        <v>2000000</v>
      </c>
      <c r="XV1360" s="84" t="s">
        <v>247</v>
      </c>
      <c r="XW1360" s="84" t="s">
        <v>4695</v>
      </c>
      <c r="XX1360" s="84">
        <v>0</v>
      </c>
      <c r="XY1360" s="84">
        <v>0</v>
      </c>
      <c r="YA1360" s="84">
        <v>0</v>
      </c>
      <c r="YB1360" s="84">
        <f>YB1357</f>
        <v>2000000</v>
      </c>
      <c r="YC1360" s="84">
        <f>YC1357</f>
        <v>0</v>
      </c>
      <c r="YD1360" s="84">
        <f>YC1360/YB1360</f>
        <v>0</v>
      </c>
      <c r="YE1360" s="84">
        <f>YB1360-YC1360</f>
        <v>2000000</v>
      </c>
      <c r="YF1360" s="84">
        <f t="shared" si="281"/>
        <v>2000000</v>
      </c>
      <c r="YL1360" s="84" t="s">
        <v>247</v>
      </c>
      <c r="YM1360" s="84" t="s">
        <v>4695</v>
      </c>
      <c r="YN1360" s="84">
        <v>0</v>
      </c>
      <c r="YO1360" s="84">
        <v>0</v>
      </c>
      <c r="YQ1360" s="84">
        <v>0</v>
      </c>
      <c r="YR1360" s="84">
        <f>YR1357</f>
        <v>2000000</v>
      </c>
      <c r="YS1360" s="84">
        <f>YS1357</f>
        <v>0</v>
      </c>
      <c r="YT1360" s="84">
        <f>YS1360/YR1360</f>
        <v>0</v>
      </c>
      <c r="YU1360" s="84">
        <f>YR1360-YS1360</f>
        <v>2000000</v>
      </c>
      <c r="YV1360" s="84">
        <f t="shared" si="281"/>
        <v>2000000</v>
      </c>
      <c r="ZB1360" s="84" t="s">
        <v>247</v>
      </c>
      <c r="ZC1360" s="84" t="s">
        <v>4695</v>
      </c>
      <c r="ZD1360" s="84">
        <v>0</v>
      </c>
      <c r="ZE1360" s="84">
        <v>0</v>
      </c>
      <c r="ZG1360" s="84">
        <v>0</v>
      </c>
      <c r="ZH1360" s="84">
        <f>ZH1357</f>
        <v>2000000</v>
      </c>
      <c r="ZI1360" s="84">
        <f>ZI1357</f>
        <v>0</v>
      </c>
      <c r="ZJ1360" s="84">
        <f>ZI1360/ZH1360</f>
        <v>0</v>
      </c>
      <c r="ZK1360" s="84">
        <f>ZH1360-ZI1360</f>
        <v>2000000</v>
      </c>
      <c r="ZL1360" s="84">
        <f t="shared" si="282"/>
        <v>2000000</v>
      </c>
      <c r="ZR1360" s="84" t="s">
        <v>247</v>
      </c>
      <c r="ZS1360" s="84" t="s">
        <v>4695</v>
      </c>
      <c r="ZT1360" s="84">
        <v>0</v>
      </c>
      <c r="ZU1360" s="84">
        <v>0</v>
      </c>
      <c r="ZW1360" s="84">
        <v>0</v>
      </c>
      <c r="ZX1360" s="84">
        <f>ZX1357</f>
        <v>2000000</v>
      </c>
      <c r="ZY1360" s="84">
        <f>ZY1357</f>
        <v>0</v>
      </c>
      <c r="ZZ1360" s="84">
        <f>ZY1360/ZX1360</f>
        <v>0</v>
      </c>
      <c r="AAA1360" s="84">
        <f>ZX1360-ZY1360</f>
        <v>2000000</v>
      </c>
      <c r="AAB1360" s="84">
        <f t="shared" si="282"/>
        <v>2000000</v>
      </c>
      <c r="AAH1360" s="84" t="s">
        <v>247</v>
      </c>
      <c r="AAI1360" s="84" t="s">
        <v>4695</v>
      </c>
      <c r="AAJ1360" s="84">
        <v>0</v>
      </c>
      <c r="AAK1360" s="84">
        <v>0</v>
      </c>
      <c r="AAM1360" s="84">
        <v>0</v>
      </c>
      <c r="AAN1360" s="84">
        <f>AAN1357</f>
        <v>2000000</v>
      </c>
      <c r="AAO1360" s="84">
        <f>AAO1357</f>
        <v>0</v>
      </c>
      <c r="AAP1360" s="84">
        <f>AAO1360/AAN1360</f>
        <v>0</v>
      </c>
      <c r="AAQ1360" s="84">
        <f>AAN1360-AAO1360</f>
        <v>2000000</v>
      </c>
      <c r="AAR1360" s="84">
        <f t="shared" si="283"/>
        <v>2000000</v>
      </c>
      <c r="AAX1360" s="84" t="s">
        <v>247</v>
      </c>
      <c r="AAY1360" s="84" t="s">
        <v>4695</v>
      </c>
      <c r="AAZ1360" s="84">
        <v>0</v>
      </c>
      <c r="ABA1360" s="84">
        <v>0</v>
      </c>
      <c r="ABC1360" s="84">
        <v>0</v>
      </c>
      <c r="ABD1360" s="84">
        <f>ABD1357</f>
        <v>2000000</v>
      </c>
      <c r="ABE1360" s="84">
        <f>ABE1357</f>
        <v>0</v>
      </c>
      <c r="ABF1360" s="84">
        <f>ABE1360/ABD1360</f>
        <v>0</v>
      </c>
      <c r="ABG1360" s="84">
        <f>ABD1360-ABE1360</f>
        <v>2000000</v>
      </c>
      <c r="ABH1360" s="84">
        <f t="shared" si="283"/>
        <v>2000000</v>
      </c>
      <c r="ABN1360" s="84" t="s">
        <v>247</v>
      </c>
      <c r="ABO1360" s="84" t="s">
        <v>4695</v>
      </c>
      <c r="ABP1360" s="84">
        <v>0</v>
      </c>
      <c r="ABQ1360" s="84">
        <v>0</v>
      </c>
      <c r="ABS1360" s="84">
        <v>0</v>
      </c>
      <c r="ABT1360" s="84">
        <f>ABT1357</f>
        <v>2000000</v>
      </c>
      <c r="ABU1360" s="84">
        <f>ABU1357</f>
        <v>0</v>
      </c>
      <c r="ABV1360" s="84">
        <f>ABU1360/ABT1360</f>
        <v>0</v>
      </c>
      <c r="ABW1360" s="84">
        <f>ABT1360-ABU1360</f>
        <v>2000000</v>
      </c>
      <c r="ABX1360" s="84">
        <f t="shared" si="284"/>
        <v>2000000</v>
      </c>
      <c r="ACD1360" s="84" t="s">
        <v>247</v>
      </c>
      <c r="ACE1360" s="84" t="s">
        <v>4695</v>
      </c>
      <c r="ACF1360" s="84">
        <v>0</v>
      </c>
      <c r="ACG1360" s="84">
        <v>0</v>
      </c>
      <c r="ACI1360" s="84">
        <v>0</v>
      </c>
      <c r="ACJ1360" s="84">
        <f>ACJ1357</f>
        <v>2000000</v>
      </c>
      <c r="ACK1360" s="84">
        <f>ACK1357</f>
        <v>0</v>
      </c>
      <c r="ACL1360" s="84">
        <f>ACK1360/ACJ1360</f>
        <v>0</v>
      </c>
      <c r="ACM1360" s="84">
        <f>ACJ1360-ACK1360</f>
        <v>2000000</v>
      </c>
      <c r="ACN1360" s="84">
        <f t="shared" si="284"/>
        <v>2000000</v>
      </c>
      <c r="ACT1360" s="84" t="s">
        <v>247</v>
      </c>
      <c r="ACU1360" s="84" t="s">
        <v>4695</v>
      </c>
      <c r="ACV1360" s="84">
        <v>0</v>
      </c>
      <c r="ACW1360" s="84">
        <v>0</v>
      </c>
      <c r="ACY1360" s="84">
        <v>0</v>
      </c>
      <c r="ACZ1360" s="84">
        <f>ACZ1357</f>
        <v>2000000</v>
      </c>
      <c r="ADA1360" s="84">
        <f>ADA1357</f>
        <v>0</v>
      </c>
      <c r="ADB1360" s="84">
        <f>ADA1360/ACZ1360</f>
        <v>0</v>
      </c>
      <c r="ADC1360" s="84">
        <f>ACZ1360-ADA1360</f>
        <v>2000000</v>
      </c>
      <c r="ADD1360" s="84">
        <f t="shared" si="285"/>
        <v>2000000</v>
      </c>
      <c r="ADJ1360" s="84" t="s">
        <v>247</v>
      </c>
      <c r="ADK1360" s="84" t="s">
        <v>4695</v>
      </c>
      <c r="ADL1360" s="84">
        <v>0</v>
      </c>
      <c r="ADM1360" s="84">
        <v>0</v>
      </c>
      <c r="ADO1360" s="84">
        <v>0</v>
      </c>
      <c r="ADP1360" s="84">
        <f>ADP1357</f>
        <v>2000000</v>
      </c>
      <c r="ADQ1360" s="84">
        <f>ADQ1357</f>
        <v>0</v>
      </c>
      <c r="ADR1360" s="84">
        <f>ADQ1360/ADP1360</f>
        <v>0</v>
      </c>
      <c r="ADS1360" s="84">
        <f>ADP1360-ADQ1360</f>
        <v>2000000</v>
      </c>
      <c r="ADT1360" s="84">
        <f t="shared" si="285"/>
        <v>2000000</v>
      </c>
      <c r="ADZ1360" s="84" t="s">
        <v>247</v>
      </c>
      <c r="AEA1360" s="84" t="s">
        <v>4695</v>
      </c>
      <c r="AEB1360" s="84">
        <v>0</v>
      </c>
      <c r="AEC1360" s="84">
        <v>0</v>
      </c>
      <c r="AEE1360" s="84">
        <v>0</v>
      </c>
      <c r="AEF1360" s="84">
        <f>AEF1357</f>
        <v>2000000</v>
      </c>
      <c r="AEG1360" s="84">
        <f>AEG1357</f>
        <v>0</v>
      </c>
      <c r="AEH1360" s="84">
        <f>AEG1360/AEF1360</f>
        <v>0</v>
      </c>
      <c r="AEI1360" s="84">
        <f>AEF1360-AEG1360</f>
        <v>2000000</v>
      </c>
      <c r="AEJ1360" s="84">
        <f t="shared" si="286"/>
        <v>2000000</v>
      </c>
      <c r="AEP1360" s="84" t="s">
        <v>247</v>
      </c>
      <c r="AEQ1360" s="84" t="s">
        <v>4695</v>
      </c>
      <c r="AER1360" s="84">
        <v>0</v>
      </c>
      <c r="AES1360" s="84">
        <v>0</v>
      </c>
      <c r="AEU1360" s="84">
        <v>0</v>
      </c>
      <c r="AEV1360" s="84">
        <f>AEV1357</f>
        <v>2000000</v>
      </c>
      <c r="AEW1360" s="84">
        <f>AEW1357</f>
        <v>0</v>
      </c>
      <c r="AEX1360" s="84">
        <f>AEW1360/AEV1360</f>
        <v>0</v>
      </c>
      <c r="AEY1360" s="84">
        <f>AEV1360-AEW1360</f>
        <v>2000000</v>
      </c>
      <c r="AEZ1360" s="84">
        <f t="shared" si="286"/>
        <v>2000000</v>
      </c>
      <c r="AFF1360" s="84" t="s">
        <v>247</v>
      </c>
      <c r="AFG1360" s="84" t="s">
        <v>4695</v>
      </c>
      <c r="AFH1360" s="84">
        <v>0</v>
      </c>
      <c r="AFI1360" s="84">
        <v>0</v>
      </c>
      <c r="AFK1360" s="84">
        <v>0</v>
      </c>
      <c r="AFL1360" s="84">
        <f>AFL1357</f>
        <v>2000000</v>
      </c>
      <c r="AFM1360" s="84">
        <f>AFM1357</f>
        <v>0</v>
      </c>
      <c r="AFN1360" s="84">
        <f>AFM1360/AFL1360</f>
        <v>0</v>
      </c>
      <c r="AFO1360" s="84">
        <f>AFL1360-AFM1360</f>
        <v>2000000</v>
      </c>
      <c r="AFP1360" s="84">
        <f t="shared" si="287"/>
        <v>2000000</v>
      </c>
      <c r="AFV1360" s="84" t="s">
        <v>247</v>
      </c>
      <c r="AFW1360" s="84" t="s">
        <v>4695</v>
      </c>
      <c r="AFX1360" s="84">
        <v>0</v>
      </c>
      <c r="AFY1360" s="84">
        <v>0</v>
      </c>
      <c r="AGA1360" s="84">
        <v>0</v>
      </c>
      <c r="AGB1360" s="84">
        <f>AGB1357</f>
        <v>2000000</v>
      </c>
      <c r="AGC1360" s="84">
        <f>AGC1357</f>
        <v>0</v>
      </c>
      <c r="AGD1360" s="84">
        <f>AGC1360/AGB1360</f>
        <v>0</v>
      </c>
      <c r="AGE1360" s="84">
        <f>AGB1360-AGC1360</f>
        <v>2000000</v>
      </c>
      <c r="AGF1360" s="84">
        <f t="shared" si="287"/>
        <v>2000000</v>
      </c>
      <c r="AGL1360" s="84" t="s">
        <v>247</v>
      </c>
      <c r="AGM1360" s="84" t="s">
        <v>4695</v>
      </c>
      <c r="AGN1360" s="84">
        <v>0</v>
      </c>
      <c r="AGO1360" s="84">
        <v>0</v>
      </c>
      <c r="AGQ1360" s="84">
        <v>0</v>
      </c>
      <c r="AGR1360" s="84">
        <f>AGR1357</f>
        <v>2000000</v>
      </c>
      <c r="AGS1360" s="84">
        <f>AGS1357</f>
        <v>0</v>
      </c>
      <c r="AGT1360" s="84">
        <f>AGS1360/AGR1360</f>
        <v>0</v>
      </c>
      <c r="AGU1360" s="84">
        <f>AGR1360-AGS1360</f>
        <v>2000000</v>
      </c>
      <c r="AGV1360" s="84">
        <f t="shared" si="288"/>
        <v>2000000</v>
      </c>
      <c r="AHB1360" s="84" t="s">
        <v>247</v>
      </c>
      <c r="AHC1360" s="84" t="s">
        <v>4695</v>
      </c>
      <c r="AHD1360" s="84">
        <v>0</v>
      </c>
      <c r="AHE1360" s="84">
        <v>0</v>
      </c>
      <c r="AHG1360" s="84">
        <v>0</v>
      </c>
      <c r="AHH1360" s="84">
        <f>AHH1357</f>
        <v>2000000</v>
      </c>
      <c r="AHI1360" s="84">
        <f>AHI1357</f>
        <v>0</v>
      </c>
      <c r="AHJ1360" s="84">
        <f>AHI1360/AHH1360</f>
        <v>0</v>
      </c>
      <c r="AHK1360" s="84">
        <f>AHH1360-AHI1360</f>
        <v>2000000</v>
      </c>
      <c r="AHL1360" s="84">
        <f t="shared" si="288"/>
        <v>2000000</v>
      </c>
      <c r="AHR1360" s="84" t="s">
        <v>247</v>
      </c>
      <c r="AHS1360" s="84" t="s">
        <v>4695</v>
      </c>
      <c r="AHT1360" s="84">
        <v>0</v>
      </c>
      <c r="AHU1360" s="84">
        <v>0</v>
      </c>
      <c r="AHW1360" s="84">
        <v>0</v>
      </c>
      <c r="AHX1360" s="84">
        <f>AHX1357</f>
        <v>2000000</v>
      </c>
      <c r="AHY1360" s="84">
        <f>AHY1357</f>
        <v>0</v>
      </c>
      <c r="AHZ1360" s="84">
        <f>AHY1360/AHX1360</f>
        <v>0</v>
      </c>
      <c r="AIA1360" s="84">
        <f>AHX1360-AHY1360</f>
        <v>2000000</v>
      </c>
      <c r="AIB1360" s="84">
        <f t="shared" si="289"/>
        <v>2000000</v>
      </c>
      <c r="AIH1360" s="84" t="s">
        <v>247</v>
      </c>
      <c r="AII1360" s="84" t="s">
        <v>4695</v>
      </c>
      <c r="AIJ1360" s="84">
        <v>0</v>
      </c>
      <c r="AIK1360" s="84">
        <v>0</v>
      </c>
      <c r="AIM1360" s="84">
        <v>0</v>
      </c>
      <c r="AIN1360" s="84">
        <f>AIN1357</f>
        <v>2000000</v>
      </c>
      <c r="AIO1360" s="84">
        <f>AIO1357</f>
        <v>0</v>
      </c>
      <c r="AIP1360" s="84">
        <f>AIO1360/AIN1360</f>
        <v>0</v>
      </c>
      <c r="AIQ1360" s="84">
        <f>AIN1360-AIO1360</f>
        <v>2000000</v>
      </c>
      <c r="AIR1360" s="84">
        <f t="shared" si="289"/>
        <v>2000000</v>
      </c>
      <c r="AIX1360" s="84" t="s">
        <v>247</v>
      </c>
      <c r="AIY1360" s="84" t="s">
        <v>4695</v>
      </c>
      <c r="AIZ1360" s="84">
        <v>0</v>
      </c>
      <c r="AJA1360" s="84">
        <v>0</v>
      </c>
      <c r="AJC1360" s="84">
        <v>0</v>
      </c>
      <c r="AJD1360" s="84">
        <f>AJD1357</f>
        <v>2000000</v>
      </c>
      <c r="AJE1360" s="84">
        <f>AJE1357</f>
        <v>0</v>
      </c>
      <c r="AJF1360" s="84">
        <f>AJE1360/AJD1360</f>
        <v>0</v>
      </c>
      <c r="AJG1360" s="84">
        <f>AJD1360-AJE1360</f>
        <v>2000000</v>
      </c>
      <c r="AJH1360" s="84">
        <f t="shared" si="290"/>
        <v>2000000</v>
      </c>
      <c r="AJN1360" s="84" t="s">
        <v>247</v>
      </c>
      <c r="AJO1360" s="84" t="s">
        <v>4695</v>
      </c>
      <c r="AJP1360" s="84">
        <v>0</v>
      </c>
      <c r="AJQ1360" s="84">
        <v>0</v>
      </c>
      <c r="AJS1360" s="84">
        <v>0</v>
      </c>
      <c r="AJT1360" s="84">
        <f>AJT1357</f>
        <v>2000000</v>
      </c>
      <c r="AJU1360" s="84">
        <f>AJU1357</f>
        <v>0</v>
      </c>
      <c r="AJV1360" s="84">
        <f>AJU1360/AJT1360</f>
        <v>0</v>
      </c>
      <c r="AJW1360" s="84">
        <f>AJT1360-AJU1360</f>
        <v>2000000</v>
      </c>
      <c r="AJX1360" s="84">
        <f t="shared" si="290"/>
        <v>2000000</v>
      </c>
      <c r="AKD1360" s="84" t="s">
        <v>247</v>
      </c>
      <c r="AKE1360" s="84" t="s">
        <v>4695</v>
      </c>
      <c r="AKF1360" s="84">
        <v>0</v>
      </c>
      <c r="AKG1360" s="84">
        <v>0</v>
      </c>
      <c r="AKI1360" s="84">
        <v>0</v>
      </c>
      <c r="AKJ1360" s="84">
        <f>AKJ1357</f>
        <v>2000000</v>
      </c>
      <c r="AKK1360" s="84">
        <f>AKK1357</f>
        <v>0</v>
      </c>
      <c r="AKL1360" s="84">
        <f>AKK1360/AKJ1360</f>
        <v>0</v>
      </c>
      <c r="AKM1360" s="84">
        <f>AKJ1360-AKK1360</f>
        <v>2000000</v>
      </c>
      <c r="AKN1360" s="84">
        <f t="shared" si="291"/>
        <v>2000000</v>
      </c>
      <c r="AKT1360" s="84" t="s">
        <v>247</v>
      </c>
      <c r="AKU1360" s="84" t="s">
        <v>4695</v>
      </c>
      <c r="AKV1360" s="84">
        <v>0</v>
      </c>
      <c r="AKW1360" s="84">
        <v>0</v>
      </c>
      <c r="AKY1360" s="84">
        <v>0</v>
      </c>
      <c r="AKZ1360" s="84">
        <f>AKZ1357</f>
        <v>2000000</v>
      </c>
      <c r="ALA1360" s="84">
        <f>ALA1357</f>
        <v>0</v>
      </c>
      <c r="ALB1360" s="84">
        <f>ALA1360/AKZ1360</f>
        <v>0</v>
      </c>
      <c r="ALC1360" s="84">
        <f>AKZ1360-ALA1360</f>
        <v>2000000</v>
      </c>
      <c r="ALD1360" s="84">
        <f t="shared" si="291"/>
        <v>2000000</v>
      </c>
      <c r="ALJ1360" s="84" t="s">
        <v>247</v>
      </c>
      <c r="ALK1360" s="84" t="s">
        <v>4695</v>
      </c>
      <c r="ALL1360" s="84">
        <v>0</v>
      </c>
      <c r="ALM1360" s="84">
        <v>0</v>
      </c>
      <c r="ALO1360" s="84">
        <v>0</v>
      </c>
      <c r="ALP1360" s="84">
        <f>ALP1357</f>
        <v>2000000</v>
      </c>
      <c r="ALQ1360" s="84">
        <f>ALQ1357</f>
        <v>0</v>
      </c>
      <c r="ALR1360" s="84">
        <f>ALQ1360/ALP1360</f>
        <v>0</v>
      </c>
      <c r="ALS1360" s="84">
        <f>ALP1360-ALQ1360</f>
        <v>2000000</v>
      </c>
      <c r="ALT1360" s="84">
        <f t="shared" si="292"/>
        <v>2000000</v>
      </c>
      <c r="ALZ1360" s="84" t="s">
        <v>247</v>
      </c>
      <c r="AMA1360" s="84" t="s">
        <v>4695</v>
      </c>
      <c r="AMB1360" s="84">
        <v>0</v>
      </c>
      <c r="AMC1360" s="84">
        <v>0</v>
      </c>
      <c r="AME1360" s="84">
        <v>0</v>
      </c>
      <c r="AMF1360" s="84">
        <f>AMF1357</f>
        <v>2000000</v>
      </c>
      <c r="AMG1360" s="84">
        <f>AMG1357</f>
        <v>0</v>
      </c>
      <c r="AMH1360" s="84">
        <f>AMG1360/AMF1360</f>
        <v>0</v>
      </c>
      <c r="AMI1360" s="84">
        <f>AMF1360-AMG1360</f>
        <v>2000000</v>
      </c>
      <c r="AMJ1360" s="84">
        <f t="shared" si="292"/>
        <v>2000000</v>
      </c>
      <c r="AMP1360" s="84" t="s">
        <v>247</v>
      </c>
      <c r="AMQ1360" s="84" t="s">
        <v>4695</v>
      </c>
      <c r="AMR1360" s="84">
        <v>0</v>
      </c>
      <c r="AMS1360" s="84">
        <v>0</v>
      </c>
      <c r="AMU1360" s="84">
        <v>0</v>
      </c>
      <c r="AMV1360" s="84">
        <f>AMV1357</f>
        <v>2000000</v>
      </c>
      <c r="AMW1360" s="84">
        <f>AMW1357</f>
        <v>0</v>
      </c>
      <c r="AMX1360" s="84">
        <f>AMW1360/AMV1360</f>
        <v>0</v>
      </c>
      <c r="AMY1360" s="84">
        <f>AMV1360-AMW1360</f>
        <v>2000000</v>
      </c>
      <c r="AMZ1360" s="84">
        <f t="shared" si="293"/>
        <v>2000000</v>
      </c>
      <c r="ANF1360" s="84" t="s">
        <v>247</v>
      </c>
      <c r="ANG1360" s="84" t="s">
        <v>4695</v>
      </c>
      <c r="ANH1360" s="84">
        <v>0</v>
      </c>
      <c r="ANI1360" s="84">
        <v>0</v>
      </c>
      <c r="ANK1360" s="84">
        <v>0</v>
      </c>
      <c r="ANL1360" s="84">
        <f>ANL1357</f>
        <v>2000000</v>
      </c>
      <c r="ANM1360" s="84">
        <f>ANM1357</f>
        <v>0</v>
      </c>
      <c r="ANN1360" s="84">
        <f>ANM1360/ANL1360</f>
        <v>0</v>
      </c>
      <c r="ANO1360" s="84">
        <f>ANL1360-ANM1360</f>
        <v>2000000</v>
      </c>
      <c r="ANP1360" s="84">
        <f t="shared" si="293"/>
        <v>2000000</v>
      </c>
      <c r="ANV1360" s="84" t="s">
        <v>247</v>
      </c>
      <c r="ANW1360" s="84" t="s">
        <v>4695</v>
      </c>
      <c r="ANX1360" s="84">
        <v>0</v>
      </c>
      <c r="ANY1360" s="84">
        <v>0</v>
      </c>
      <c r="AOA1360" s="84">
        <v>0</v>
      </c>
      <c r="AOB1360" s="84">
        <f>AOB1357</f>
        <v>2000000</v>
      </c>
      <c r="AOC1360" s="84">
        <f>AOC1357</f>
        <v>0</v>
      </c>
      <c r="AOD1360" s="84">
        <f>AOC1360/AOB1360</f>
        <v>0</v>
      </c>
      <c r="AOE1360" s="84">
        <f>AOB1360-AOC1360</f>
        <v>2000000</v>
      </c>
      <c r="AOF1360" s="84">
        <f t="shared" si="294"/>
        <v>2000000</v>
      </c>
      <c r="AOL1360" s="84" t="s">
        <v>247</v>
      </c>
      <c r="AOM1360" s="84" t="s">
        <v>4695</v>
      </c>
      <c r="AON1360" s="84">
        <v>0</v>
      </c>
      <c r="AOO1360" s="84">
        <v>0</v>
      </c>
      <c r="AOQ1360" s="84">
        <v>0</v>
      </c>
      <c r="AOR1360" s="84">
        <f>AOR1357</f>
        <v>2000000</v>
      </c>
      <c r="AOS1360" s="84">
        <f>AOS1357</f>
        <v>0</v>
      </c>
      <c r="AOT1360" s="84">
        <f>AOS1360/AOR1360</f>
        <v>0</v>
      </c>
      <c r="AOU1360" s="84">
        <f>AOR1360-AOS1360</f>
        <v>2000000</v>
      </c>
      <c r="AOV1360" s="84">
        <f t="shared" si="294"/>
        <v>2000000</v>
      </c>
      <c r="APB1360" s="84" t="s">
        <v>247</v>
      </c>
      <c r="APC1360" s="84" t="s">
        <v>4695</v>
      </c>
      <c r="APD1360" s="84">
        <v>0</v>
      </c>
      <c r="APE1360" s="84">
        <v>0</v>
      </c>
      <c r="APG1360" s="84">
        <v>0</v>
      </c>
      <c r="APH1360" s="84">
        <f>APH1357</f>
        <v>2000000</v>
      </c>
      <c r="API1360" s="84">
        <f>API1357</f>
        <v>0</v>
      </c>
      <c r="APJ1360" s="84">
        <f>API1360/APH1360</f>
        <v>0</v>
      </c>
      <c r="APK1360" s="84">
        <f>APH1360-API1360</f>
        <v>2000000</v>
      </c>
      <c r="APL1360" s="84">
        <f t="shared" si="295"/>
        <v>2000000</v>
      </c>
      <c r="APR1360" s="84" t="s">
        <v>247</v>
      </c>
      <c r="APS1360" s="84" t="s">
        <v>4695</v>
      </c>
      <c r="APT1360" s="84">
        <v>0</v>
      </c>
      <c r="APU1360" s="84">
        <v>0</v>
      </c>
      <c r="APW1360" s="84">
        <v>0</v>
      </c>
      <c r="APX1360" s="84">
        <f>APX1357</f>
        <v>2000000</v>
      </c>
      <c r="APY1360" s="84">
        <f>APY1357</f>
        <v>0</v>
      </c>
      <c r="APZ1360" s="84">
        <f>APY1360/APX1360</f>
        <v>0</v>
      </c>
      <c r="AQA1360" s="84">
        <f>APX1360-APY1360</f>
        <v>2000000</v>
      </c>
      <c r="AQB1360" s="84">
        <f t="shared" si="295"/>
        <v>2000000</v>
      </c>
      <c r="AQH1360" s="84" t="s">
        <v>247</v>
      </c>
      <c r="AQI1360" s="84" t="s">
        <v>4695</v>
      </c>
      <c r="AQJ1360" s="84">
        <v>0</v>
      </c>
      <c r="AQK1360" s="84">
        <v>0</v>
      </c>
      <c r="AQM1360" s="84">
        <v>0</v>
      </c>
      <c r="AQN1360" s="84">
        <f>AQN1357</f>
        <v>2000000</v>
      </c>
      <c r="AQO1360" s="84">
        <f>AQO1357</f>
        <v>0</v>
      </c>
      <c r="AQP1360" s="84">
        <f>AQO1360/AQN1360</f>
        <v>0</v>
      </c>
      <c r="AQQ1360" s="84">
        <f>AQN1360-AQO1360</f>
        <v>2000000</v>
      </c>
      <c r="AQR1360" s="84">
        <f t="shared" si="296"/>
        <v>2000000</v>
      </c>
      <c r="AQX1360" s="84" t="s">
        <v>247</v>
      </c>
      <c r="AQY1360" s="84" t="s">
        <v>4695</v>
      </c>
      <c r="AQZ1360" s="84">
        <v>0</v>
      </c>
      <c r="ARA1360" s="84">
        <v>0</v>
      </c>
      <c r="ARC1360" s="84">
        <v>0</v>
      </c>
      <c r="ARD1360" s="84">
        <f>ARD1357</f>
        <v>2000000</v>
      </c>
      <c r="ARE1360" s="84">
        <f>ARE1357</f>
        <v>0</v>
      </c>
      <c r="ARF1360" s="84">
        <f>ARE1360/ARD1360</f>
        <v>0</v>
      </c>
      <c r="ARG1360" s="84">
        <f>ARD1360-ARE1360</f>
        <v>2000000</v>
      </c>
      <c r="ARH1360" s="84">
        <f t="shared" si="296"/>
        <v>2000000</v>
      </c>
      <c r="ARN1360" s="84" t="s">
        <v>247</v>
      </c>
      <c r="ARO1360" s="84" t="s">
        <v>4695</v>
      </c>
      <c r="ARP1360" s="84">
        <v>0</v>
      </c>
      <c r="ARQ1360" s="84">
        <v>0</v>
      </c>
      <c r="ARS1360" s="84">
        <v>0</v>
      </c>
      <c r="ART1360" s="84">
        <f>ART1357</f>
        <v>2000000</v>
      </c>
      <c r="ARU1360" s="84">
        <f>ARU1357</f>
        <v>0</v>
      </c>
      <c r="ARV1360" s="84">
        <f>ARU1360/ART1360</f>
        <v>0</v>
      </c>
      <c r="ARW1360" s="84">
        <f>ART1360-ARU1360</f>
        <v>2000000</v>
      </c>
      <c r="ARX1360" s="84">
        <f t="shared" si="297"/>
        <v>2000000</v>
      </c>
      <c r="ASD1360" s="84" t="s">
        <v>247</v>
      </c>
      <c r="ASE1360" s="84" t="s">
        <v>4695</v>
      </c>
      <c r="ASF1360" s="84">
        <v>0</v>
      </c>
      <c r="ASG1360" s="84">
        <v>0</v>
      </c>
      <c r="ASI1360" s="84">
        <v>0</v>
      </c>
      <c r="ASJ1360" s="84">
        <f>ASJ1357</f>
        <v>2000000</v>
      </c>
      <c r="ASK1360" s="84">
        <f>ASK1357</f>
        <v>0</v>
      </c>
      <c r="ASL1360" s="84">
        <f>ASK1360/ASJ1360</f>
        <v>0</v>
      </c>
      <c r="ASM1360" s="84">
        <f>ASJ1360-ASK1360</f>
        <v>2000000</v>
      </c>
      <c r="ASN1360" s="84">
        <f t="shared" si="297"/>
        <v>2000000</v>
      </c>
      <c r="AST1360" s="84" t="s">
        <v>247</v>
      </c>
      <c r="ASU1360" s="84" t="s">
        <v>4695</v>
      </c>
      <c r="ASV1360" s="84">
        <v>0</v>
      </c>
      <c r="ASW1360" s="84">
        <v>0</v>
      </c>
      <c r="ASY1360" s="84">
        <v>0</v>
      </c>
      <c r="ASZ1360" s="84">
        <f>ASZ1357</f>
        <v>2000000</v>
      </c>
      <c r="ATA1360" s="84">
        <f>ATA1357</f>
        <v>0</v>
      </c>
      <c r="ATB1360" s="84">
        <f>ATA1360/ASZ1360</f>
        <v>0</v>
      </c>
      <c r="ATC1360" s="84">
        <f>ASZ1360-ATA1360</f>
        <v>2000000</v>
      </c>
      <c r="ATD1360" s="84">
        <f t="shared" si="298"/>
        <v>2000000</v>
      </c>
      <c r="ATJ1360" s="84" t="s">
        <v>247</v>
      </c>
      <c r="ATK1360" s="84" t="s">
        <v>4695</v>
      </c>
      <c r="ATL1360" s="84">
        <v>0</v>
      </c>
      <c r="ATM1360" s="84">
        <v>0</v>
      </c>
      <c r="ATO1360" s="84">
        <v>0</v>
      </c>
      <c r="ATP1360" s="84">
        <f>ATP1357</f>
        <v>2000000</v>
      </c>
      <c r="ATQ1360" s="84">
        <f>ATQ1357</f>
        <v>0</v>
      </c>
      <c r="ATR1360" s="84">
        <f>ATQ1360/ATP1360</f>
        <v>0</v>
      </c>
      <c r="ATS1360" s="84">
        <f>ATP1360-ATQ1360</f>
        <v>2000000</v>
      </c>
      <c r="ATT1360" s="84">
        <f t="shared" si="298"/>
        <v>2000000</v>
      </c>
      <c r="ATZ1360" s="84" t="s">
        <v>247</v>
      </c>
      <c r="AUA1360" s="84" t="s">
        <v>4695</v>
      </c>
      <c r="AUB1360" s="84">
        <v>0</v>
      </c>
      <c r="AUC1360" s="84">
        <v>0</v>
      </c>
      <c r="AUE1360" s="84">
        <v>0</v>
      </c>
      <c r="AUF1360" s="84">
        <f>AUF1357</f>
        <v>2000000</v>
      </c>
      <c r="AUG1360" s="84">
        <f>AUG1357</f>
        <v>0</v>
      </c>
      <c r="AUH1360" s="84">
        <f>AUG1360/AUF1360</f>
        <v>0</v>
      </c>
      <c r="AUI1360" s="84">
        <f>AUF1360-AUG1360</f>
        <v>2000000</v>
      </c>
      <c r="AUJ1360" s="84">
        <f t="shared" si="299"/>
        <v>2000000</v>
      </c>
      <c r="AUP1360" s="84" t="s">
        <v>247</v>
      </c>
      <c r="AUQ1360" s="84" t="s">
        <v>4695</v>
      </c>
      <c r="AUR1360" s="84">
        <v>0</v>
      </c>
      <c r="AUS1360" s="84">
        <v>0</v>
      </c>
      <c r="AUU1360" s="84">
        <v>0</v>
      </c>
      <c r="AUV1360" s="84">
        <f>AUV1357</f>
        <v>2000000</v>
      </c>
      <c r="AUW1360" s="84">
        <f>AUW1357</f>
        <v>0</v>
      </c>
      <c r="AUX1360" s="84">
        <f>AUW1360/AUV1360</f>
        <v>0</v>
      </c>
      <c r="AUY1360" s="84">
        <f>AUV1360-AUW1360</f>
        <v>2000000</v>
      </c>
      <c r="AUZ1360" s="84">
        <f t="shared" si="299"/>
        <v>2000000</v>
      </c>
      <c r="AVF1360" s="84" t="s">
        <v>247</v>
      </c>
      <c r="AVG1360" s="84" t="s">
        <v>4695</v>
      </c>
      <c r="AVH1360" s="84">
        <v>0</v>
      </c>
      <c r="AVI1360" s="84">
        <v>0</v>
      </c>
      <c r="AVK1360" s="84">
        <v>0</v>
      </c>
      <c r="AVL1360" s="84">
        <f>AVL1357</f>
        <v>2000000</v>
      </c>
      <c r="AVM1360" s="84">
        <f>AVM1357</f>
        <v>0</v>
      </c>
      <c r="AVN1360" s="84">
        <f>AVM1360/AVL1360</f>
        <v>0</v>
      </c>
      <c r="AVO1360" s="84">
        <f>AVL1360-AVM1360</f>
        <v>2000000</v>
      </c>
      <c r="AVP1360" s="84">
        <f t="shared" si="300"/>
        <v>2000000</v>
      </c>
      <c r="AVV1360" s="84" t="s">
        <v>247</v>
      </c>
      <c r="AVW1360" s="84" t="s">
        <v>4695</v>
      </c>
      <c r="AVX1360" s="84">
        <v>0</v>
      </c>
      <c r="AVY1360" s="84">
        <v>0</v>
      </c>
      <c r="AWA1360" s="84">
        <v>0</v>
      </c>
      <c r="AWB1360" s="84">
        <f>AWB1357</f>
        <v>2000000</v>
      </c>
      <c r="AWC1360" s="84">
        <f>AWC1357</f>
        <v>0</v>
      </c>
      <c r="AWD1360" s="84">
        <f>AWC1360/AWB1360</f>
        <v>0</v>
      </c>
      <c r="AWE1360" s="84">
        <f>AWB1360-AWC1360</f>
        <v>2000000</v>
      </c>
      <c r="AWF1360" s="84">
        <f t="shared" si="300"/>
        <v>2000000</v>
      </c>
      <c r="AWL1360" s="84" t="s">
        <v>247</v>
      </c>
      <c r="AWM1360" s="84" t="s">
        <v>4695</v>
      </c>
      <c r="AWN1360" s="84">
        <v>0</v>
      </c>
      <c r="AWO1360" s="84">
        <v>0</v>
      </c>
      <c r="AWQ1360" s="84">
        <v>0</v>
      </c>
      <c r="AWR1360" s="84">
        <f>AWR1357</f>
        <v>2000000</v>
      </c>
      <c r="AWS1360" s="84">
        <f>AWS1357</f>
        <v>0</v>
      </c>
      <c r="AWT1360" s="84">
        <f>AWS1360/AWR1360</f>
        <v>0</v>
      </c>
      <c r="AWU1360" s="84">
        <f>AWR1360-AWS1360</f>
        <v>2000000</v>
      </c>
      <c r="AWV1360" s="84">
        <f t="shared" si="301"/>
        <v>2000000</v>
      </c>
      <c r="AXB1360" s="84" t="s">
        <v>247</v>
      </c>
      <c r="AXC1360" s="84" t="s">
        <v>4695</v>
      </c>
      <c r="AXD1360" s="84">
        <v>0</v>
      </c>
      <c r="AXE1360" s="84">
        <v>0</v>
      </c>
      <c r="AXG1360" s="84">
        <v>0</v>
      </c>
      <c r="AXH1360" s="84">
        <f>AXH1357</f>
        <v>2000000</v>
      </c>
      <c r="AXI1360" s="84">
        <f>AXI1357</f>
        <v>0</v>
      </c>
      <c r="AXJ1360" s="84">
        <f>AXI1360/AXH1360</f>
        <v>0</v>
      </c>
      <c r="AXK1360" s="84">
        <f>AXH1360-AXI1360</f>
        <v>2000000</v>
      </c>
      <c r="AXL1360" s="84">
        <f t="shared" si="301"/>
        <v>2000000</v>
      </c>
      <c r="AXR1360" s="84" t="s">
        <v>247</v>
      </c>
      <c r="AXS1360" s="84" t="s">
        <v>4695</v>
      </c>
      <c r="AXT1360" s="84">
        <v>0</v>
      </c>
      <c r="AXU1360" s="84">
        <v>0</v>
      </c>
      <c r="AXW1360" s="84">
        <v>0</v>
      </c>
      <c r="AXX1360" s="84">
        <f>AXX1357</f>
        <v>2000000</v>
      </c>
      <c r="AXY1360" s="84">
        <f>AXY1357</f>
        <v>0</v>
      </c>
      <c r="AXZ1360" s="84">
        <f>AXY1360/AXX1360</f>
        <v>0</v>
      </c>
      <c r="AYA1360" s="84">
        <f>AXX1360-AXY1360</f>
        <v>2000000</v>
      </c>
      <c r="AYB1360" s="84">
        <f t="shared" si="302"/>
        <v>2000000</v>
      </c>
      <c r="AYH1360" s="84" t="s">
        <v>247</v>
      </c>
      <c r="AYI1360" s="84" t="s">
        <v>4695</v>
      </c>
      <c r="AYJ1360" s="84">
        <v>0</v>
      </c>
      <c r="AYK1360" s="84">
        <v>0</v>
      </c>
      <c r="AYM1360" s="84">
        <v>0</v>
      </c>
      <c r="AYN1360" s="84">
        <f>AYN1357</f>
        <v>2000000</v>
      </c>
      <c r="AYO1360" s="84">
        <f>AYO1357</f>
        <v>0</v>
      </c>
      <c r="AYP1360" s="84">
        <f>AYO1360/AYN1360</f>
        <v>0</v>
      </c>
      <c r="AYQ1360" s="84">
        <f>AYN1360-AYO1360</f>
        <v>2000000</v>
      </c>
      <c r="AYR1360" s="84">
        <f t="shared" si="302"/>
        <v>2000000</v>
      </c>
      <c r="AYX1360" s="84" t="s">
        <v>247</v>
      </c>
      <c r="AYY1360" s="84" t="s">
        <v>4695</v>
      </c>
      <c r="AYZ1360" s="84">
        <v>0</v>
      </c>
      <c r="AZA1360" s="84">
        <v>0</v>
      </c>
      <c r="AZC1360" s="84">
        <v>0</v>
      </c>
      <c r="AZD1360" s="84">
        <f>AZD1357</f>
        <v>2000000</v>
      </c>
      <c r="AZE1360" s="84">
        <f>AZE1357</f>
        <v>0</v>
      </c>
      <c r="AZF1360" s="84">
        <f>AZE1360/AZD1360</f>
        <v>0</v>
      </c>
      <c r="AZG1360" s="84">
        <f>AZD1360-AZE1360</f>
        <v>2000000</v>
      </c>
      <c r="AZH1360" s="84">
        <f t="shared" si="303"/>
        <v>2000000</v>
      </c>
      <c r="AZN1360" s="84" t="s">
        <v>247</v>
      </c>
      <c r="AZO1360" s="84" t="s">
        <v>4695</v>
      </c>
      <c r="AZP1360" s="84">
        <v>0</v>
      </c>
      <c r="AZQ1360" s="84">
        <v>0</v>
      </c>
      <c r="AZS1360" s="84">
        <v>0</v>
      </c>
      <c r="AZT1360" s="84">
        <f>AZT1357</f>
        <v>2000000</v>
      </c>
      <c r="AZU1360" s="84">
        <f>AZU1357</f>
        <v>0</v>
      </c>
      <c r="AZV1360" s="84">
        <f>AZU1360/AZT1360</f>
        <v>0</v>
      </c>
      <c r="AZW1360" s="84">
        <f>AZT1360-AZU1360</f>
        <v>2000000</v>
      </c>
      <c r="AZX1360" s="84">
        <f t="shared" si="303"/>
        <v>2000000</v>
      </c>
      <c r="BAD1360" s="84" t="s">
        <v>247</v>
      </c>
      <c r="BAE1360" s="84" t="s">
        <v>4695</v>
      </c>
      <c r="BAF1360" s="84">
        <v>0</v>
      </c>
      <c r="BAG1360" s="84">
        <v>0</v>
      </c>
      <c r="BAI1360" s="84">
        <v>0</v>
      </c>
      <c r="BAJ1360" s="84">
        <f>BAJ1357</f>
        <v>2000000</v>
      </c>
      <c r="BAK1360" s="84">
        <f>BAK1357</f>
        <v>0</v>
      </c>
      <c r="BAL1360" s="84">
        <f>BAK1360/BAJ1360</f>
        <v>0</v>
      </c>
      <c r="BAM1360" s="84">
        <f>BAJ1360-BAK1360</f>
        <v>2000000</v>
      </c>
      <c r="BAN1360" s="84">
        <f t="shared" si="304"/>
        <v>2000000</v>
      </c>
      <c r="BAT1360" s="84" t="s">
        <v>247</v>
      </c>
      <c r="BAU1360" s="84" t="s">
        <v>4695</v>
      </c>
      <c r="BAV1360" s="84">
        <v>0</v>
      </c>
      <c r="BAW1360" s="84">
        <v>0</v>
      </c>
      <c r="BAY1360" s="84">
        <v>0</v>
      </c>
      <c r="BAZ1360" s="84">
        <f>BAZ1357</f>
        <v>2000000</v>
      </c>
      <c r="BBA1360" s="84">
        <f>BBA1357</f>
        <v>0</v>
      </c>
      <c r="BBB1360" s="84">
        <f>BBA1360/BAZ1360</f>
        <v>0</v>
      </c>
      <c r="BBC1360" s="84">
        <f>BAZ1360-BBA1360</f>
        <v>2000000</v>
      </c>
      <c r="BBD1360" s="84">
        <f t="shared" si="304"/>
        <v>2000000</v>
      </c>
      <c r="BBJ1360" s="84" t="s">
        <v>247</v>
      </c>
      <c r="BBK1360" s="84" t="s">
        <v>4695</v>
      </c>
      <c r="BBL1360" s="84">
        <v>0</v>
      </c>
      <c r="BBM1360" s="84">
        <v>0</v>
      </c>
      <c r="BBO1360" s="84">
        <v>0</v>
      </c>
      <c r="BBP1360" s="84">
        <f>BBP1357</f>
        <v>2000000</v>
      </c>
      <c r="BBQ1360" s="84">
        <f>BBQ1357</f>
        <v>0</v>
      </c>
      <c r="BBR1360" s="84">
        <f>BBQ1360/BBP1360</f>
        <v>0</v>
      </c>
      <c r="BBS1360" s="84">
        <f>BBP1360-BBQ1360</f>
        <v>2000000</v>
      </c>
      <c r="BBT1360" s="84">
        <f t="shared" si="305"/>
        <v>2000000</v>
      </c>
      <c r="BBZ1360" s="84" t="s">
        <v>247</v>
      </c>
      <c r="BCA1360" s="84" t="s">
        <v>4695</v>
      </c>
      <c r="BCB1360" s="84">
        <v>0</v>
      </c>
      <c r="BCC1360" s="84">
        <v>0</v>
      </c>
      <c r="BCE1360" s="84">
        <v>0</v>
      </c>
      <c r="BCF1360" s="84">
        <f>BCF1357</f>
        <v>2000000</v>
      </c>
      <c r="BCG1360" s="84">
        <f>BCG1357</f>
        <v>0</v>
      </c>
      <c r="BCH1360" s="84">
        <f>BCG1360/BCF1360</f>
        <v>0</v>
      </c>
      <c r="BCI1360" s="84">
        <f>BCF1360-BCG1360</f>
        <v>2000000</v>
      </c>
      <c r="BCJ1360" s="84">
        <f t="shared" si="305"/>
        <v>2000000</v>
      </c>
      <c r="BCP1360" s="84" t="s">
        <v>247</v>
      </c>
      <c r="BCQ1360" s="84" t="s">
        <v>4695</v>
      </c>
      <c r="BCR1360" s="84">
        <v>0</v>
      </c>
      <c r="BCS1360" s="84">
        <v>0</v>
      </c>
      <c r="BCU1360" s="84">
        <v>0</v>
      </c>
      <c r="BCV1360" s="84">
        <f>BCV1357</f>
        <v>2000000</v>
      </c>
      <c r="BCW1360" s="84">
        <f>BCW1357</f>
        <v>0</v>
      </c>
      <c r="BCX1360" s="84">
        <f>BCW1360/BCV1360</f>
        <v>0</v>
      </c>
      <c r="BCY1360" s="84">
        <f>BCV1360-BCW1360</f>
        <v>2000000</v>
      </c>
      <c r="BCZ1360" s="84">
        <f t="shared" si="306"/>
        <v>2000000</v>
      </c>
      <c r="BDF1360" s="84" t="s">
        <v>247</v>
      </c>
      <c r="BDG1360" s="84" t="s">
        <v>4695</v>
      </c>
      <c r="BDH1360" s="84">
        <v>0</v>
      </c>
      <c r="BDI1360" s="84">
        <v>0</v>
      </c>
      <c r="BDK1360" s="84">
        <v>0</v>
      </c>
      <c r="BDL1360" s="84">
        <f>BDL1357</f>
        <v>2000000</v>
      </c>
      <c r="BDM1360" s="84">
        <f>BDM1357</f>
        <v>0</v>
      </c>
      <c r="BDN1360" s="84">
        <f>BDM1360/BDL1360</f>
        <v>0</v>
      </c>
      <c r="BDO1360" s="84">
        <f>BDL1360-BDM1360</f>
        <v>2000000</v>
      </c>
      <c r="BDP1360" s="84">
        <f t="shared" si="306"/>
        <v>2000000</v>
      </c>
      <c r="BDV1360" s="84" t="s">
        <v>247</v>
      </c>
      <c r="BDW1360" s="84" t="s">
        <v>4695</v>
      </c>
      <c r="BDX1360" s="84">
        <v>0</v>
      </c>
      <c r="BDY1360" s="84">
        <v>0</v>
      </c>
      <c r="BEA1360" s="84">
        <v>0</v>
      </c>
      <c r="BEB1360" s="84">
        <f>BEB1357</f>
        <v>2000000</v>
      </c>
      <c r="BEC1360" s="84">
        <f>BEC1357</f>
        <v>0</v>
      </c>
      <c r="BED1360" s="84">
        <f>BEC1360/BEB1360</f>
        <v>0</v>
      </c>
      <c r="BEE1360" s="84">
        <f>BEB1360-BEC1360</f>
        <v>2000000</v>
      </c>
      <c r="BEF1360" s="84">
        <f t="shared" si="307"/>
        <v>2000000</v>
      </c>
      <c r="BEL1360" s="84" t="s">
        <v>247</v>
      </c>
      <c r="BEM1360" s="84" t="s">
        <v>4695</v>
      </c>
      <c r="BEN1360" s="84">
        <v>0</v>
      </c>
      <c r="BEO1360" s="84">
        <v>0</v>
      </c>
      <c r="BEQ1360" s="84">
        <v>0</v>
      </c>
      <c r="BER1360" s="84">
        <f>BER1357</f>
        <v>2000000</v>
      </c>
      <c r="BES1360" s="84">
        <f>BES1357</f>
        <v>0</v>
      </c>
      <c r="BET1360" s="84">
        <f>BES1360/BER1360</f>
        <v>0</v>
      </c>
      <c r="BEU1360" s="84">
        <f>BER1360-BES1360</f>
        <v>2000000</v>
      </c>
      <c r="BEV1360" s="84">
        <f t="shared" si="307"/>
        <v>2000000</v>
      </c>
      <c r="BFB1360" s="84" t="s">
        <v>247</v>
      </c>
      <c r="BFC1360" s="84" t="s">
        <v>4695</v>
      </c>
      <c r="BFD1360" s="84">
        <v>0</v>
      </c>
      <c r="BFE1360" s="84">
        <v>0</v>
      </c>
      <c r="BFG1360" s="84">
        <v>0</v>
      </c>
      <c r="BFH1360" s="84">
        <f>BFH1357</f>
        <v>2000000</v>
      </c>
      <c r="BFI1360" s="84">
        <f>BFI1357</f>
        <v>0</v>
      </c>
      <c r="BFJ1360" s="84">
        <f>BFI1360/BFH1360</f>
        <v>0</v>
      </c>
      <c r="BFK1360" s="84">
        <f>BFH1360-BFI1360</f>
        <v>2000000</v>
      </c>
      <c r="BFL1360" s="84">
        <f t="shared" si="308"/>
        <v>2000000</v>
      </c>
      <c r="BFR1360" s="84" t="s">
        <v>247</v>
      </c>
      <c r="BFS1360" s="84" t="s">
        <v>4695</v>
      </c>
      <c r="BFT1360" s="84">
        <v>0</v>
      </c>
      <c r="BFU1360" s="84">
        <v>0</v>
      </c>
      <c r="BFW1360" s="84">
        <v>0</v>
      </c>
      <c r="BFX1360" s="84">
        <f>BFX1357</f>
        <v>2000000</v>
      </c>
      <c r="BFY1360" s="84">
        <f>BFY1357</f>
        <v>0</v>
      </c>
      <c r="BFZ1360" s="84">
        <f>BFY1360/BFX1360</f>
        <v>0</v>
      </c>
      <c r="BGA1360" s="84">
        <f>BFX1360-BFY1360</f>
        <v>2000000</v>
      </c>
      <c r="BGB1360" s="84">
        <f t="shared" si="308"/>
        <v>2000000</v>
      </c>
      <c r="BGH1360" s="84" t="s">
        <v>247</v>
      </c>
      <c r="BGI1360" s="84" t="s">
        <v>4695</v>
      </c>
      <c r="BGJ1360" s="84">
        <v>0</v>
      </c>
      <c r="BGK1360" s="84">
        <v>0</v>
      </c>
      <c r="BGM1360" s="84">
        <v>0</v>
      </c>
      <c r="BGN1360" s="84">
        <f>BGN1357</f>
        <v>2000000</v>
      </c>
      <c r="BGO1360" s="84">
        <f>BGO1357</f>
        <v>0</v>
      </c>
      <c r="BGP1360" s="84">
        <f>BGO1360/BGN1360</f>
        <v>0</v>
      </c>
      <c r="BGQ1360" s="84">
        <f>BGN1360-BGO1360</f>
        <v>2000000</v>
      </c>
      <c r="BGR1360" s="84">
        <f t="shared" si="309"/>
        <v>2000000</v>
      </c>
      <c r="BGX1360" s="84" t="s">
        <v>247</v>
      </c>
      <c r="BGY1360" s="84" t="s">
        <v>4695</v>
      </c>
      <c r="BGZ1360" s="84">
        <v>0</v>
      </c>
      <c r="BHA1360" s="84">
        <v>0</v>
      </c>
      <c r="BHC1360" s="84">
        <v>0</v>
      </c>
      <c r="BHD1360" s="84">
        <f>BHD1357</f>
        <v>2000000</v>
      </c>
      <c r="BHE1360" s="84">
        <f>BHE1357</f>
        <v>0</v>
      </c>
      <c r="BHF1360" s="84">
        <f>BHE1360/BHD1360</f>
        <v>0</v>
      </c>
      <c r="BHG1360" s="84">
        <f>BHD1360-BHE1360</f>
        <v>2000000</v>
      </c>
      <c r="BHH1360" s="84">
        <f t="shared" si="309"/>
        <v>2000000</v>
      </c>
      <c r="BHN1360" s="84" t="s">
        <v>247</v>
      </c>
      <c r="BHO1360" s="84" t="s">
        <v>4695</v>
      </c>
      <c r="BHP1360" s="84">
        <v>0</v>
      </c>
      <c r="BHQ1360" s="84">
        <v>0</v>
      </c>
      <c r="BHS1360" s="84">
        <v>0</v>
      </c>
      <c r="BHT1360" s="84">
        <f>BHT1357</f>
        <v>2000000</v>
      </c>
      <c r="BHU1360" s="84">
        <f>BHU1357</f>
        <v>0</v>
      </c>
      <c r="BHV1360" s="84">
        <f>BHU1360/BHT1360</f>
        <v>0</v>
      </c>
      <c r="BHW1360" s="84">
        <f>BHT1360-BHU1360</f>
        <v>2000000</v>
      </c>
      <c r="BHX1360" s="84">
        <f t="shared" si="310"/>
        <v>2000000</v>
      </c>
      <c r="BID1360" s="84" t="s">
        <v>247</v>
      </c>
      <c r="BIE1360" s="84" t="s">
        <v>4695</v>
      </c>
      <c r="BIF1360" s="84">
        <v>0</v>
      </c>
      <c r="BIG1360" s="84">
        <v>0</v>
      </c>
      <c r="BII1360" s="84">
        <v>0</v>
      </c>
      <c r="BIJ1360" s="84">
        <f>BIJ1357</f>
        <v>2000000</v>
      </c>
      <c r="BIK1360" s="84">
        <f>BIK1357</f>
        <v>0</v>
      </c>
      <c r="BIL1360" s="84">
        <f>BIK1360/BIJ1360</f>
        <v>0</v>
      </c>
      <c r="BIM1360" s="84">
        <f>BIJ1360-BIK1360</f>
        <v>2000000</v>
      </c>
      <c r="BIN1360" s="84">
        <f t="shared" si="310"/>
        <v>2000000</v>
      </c>
      <c r="BIT1360" s="84" t="s">
        <v>247</v>
      </c>
      <c r="BIU1360" s="84" t="s">
        <v>4695</v>
      </c>
      <c r="BIV1360" s="84">
        <v>0</v>
      </c>
      <c r="BIW1360" s="84">
        <v>0</v>
      </c>
      <c r="BIY1360" s="84">
        <v>0</v>
      </c>
      <c r="BIZ1360" s="84">
        <f>BIZ1357</f>
        <v>2000000</v>
      </c>
      <c r="BJA1360" s="84">
        <f>BJA1357</f>
        <v>0</v>
      </c>
      <c r="BJB1360" s="84">
        <f>BJA1360/BIZ1360</f>
        <v>0</v>
      </c>
      <c r="BJC1360" s="84">
        <f>BIZ1360-BJA1360</f>
        <v>2000000</v>
      </c>
      <c r="BJD1360" s="84">
        <f t="shared" si="311"/>
        <v>2000000</v>
      </c>
      <c r="BJJ1360" s="84" t="s">
        <v>247</v>
      </c>
      <c r="BJK1360" s="84" t="s">
        <v>4695</v>
      </c>
      <c r="BJL1360" s="84">
        <v>0</v>
      </c>
      <c r="BJM1360" s="84">
        <v>0</v>
      </c>
      <c r="BJO1360" s="84">
        <v>0</v>
      </c>
      <c r="BJP1360" s="84">
        <f>BJP1357</f>
        <v>2000000</v>
      </c>
      <c r="BJQ1360" s="84">
        <f>BJQ1357</f>
        <v>0</v>
      </c>
      <c r="BJR1360" s="84">
        <f>BJQ1360/BJP1360</f>
        <v>0</v>
      </c>
      <c r="BJS1360" s="84">
        <f>BJP1360-BJQ1360</f>
        <v>2000000</v>
      </c>
      <c r="BJT1360" s="84">
        <f t="shared" si="311"/>
        <v>2000000</v>
      </c>
      <c r="BJZ1360" s="84" t="s">
        <v>247</v>
      </c>
      <c r="BKA1360" s="84" t="s">
        <v>4695</v>
      </c>
      <c r="BKB1360" s="84">
        <v>0</v>
      </c>
      <c r="BKC1360" s="84">
        <v>0</v>
      </c>
      <c r="BKE1360" s="84">
        <v>0</v>
      </c>
      <c r="BKF1360" s="84">
        <f>BKF1357</f>
        <v>2000000</v>
      </c>
      <c r="BKG1360" s="84">
        <f>BKG1357</f>
        <v>0</v>
      </c>
      <c r="BKH1360" s="84">
        <f>BKG1360/BKF1360</f>
        <v>0</v>
      </c>
      <c r="BKI1360" s="84">
        <f>BKF1360-BKG1360</f>
        <v>2000000</v>
      </c>
      <c r="BKJ1360" s="84">
        <f t="shared" si="312"/>
        <v>2000000</v>
      </c>
      <c r="BKP1360" s="84" t="s">
        <v>247</v>
      </c>
      <c r="BKQ1360" s="84" t="s">
        <v>4695</v>
      </c>
      <c r="BKR1360" s="84">
        <v>0</v>
      </c>
      <c r="BKS1360" s="84">
        <v>0</v>
      </c>
      <c r="BKU1360" s="84">
        <v>0</v>
      </c>
      <c r="BKV1360" s="84">
        <f>BKV1357</f>
        <v>2000000</v>
      </c>
      <c r="BKW1360" s="84">
        <f>BKW1357</f>
        <v>0</v>
      </c>
      <c r="BKX1360" s="84">
        <f>BKW1360/BKV1360</f>
        <v>0</v>
      </c>
      <c r="BKY1360" s="84">
        <f>BKV1360-BKW1360</f>
        <v>2000000</v>
      </c>
      <c r="BKZ1360" s="84">
        <f t="shared" si="312"/>
        <v>2000000</v>
      </c>
      <c r="BLF1360" s="84" t="s">
        <v>247</v>
      </c>
      <c r="BLG1360" s="84" t="s">
        <v>4695</v>
      </c>
      <c r="BLH1360" s="84">
        <v>0</v>
      </c>
      <c r="BLI1360" s="84">
        <v>0</v>
      </c>
      <c r="BLK1360" s="84">
        <v>0</v>
      </c>
      <c r="BLL1360" s="84">
        <f>BLL1357</f>
        <v>2000000</v>
      </c>
      <c r="BLM1360" s="84">
        <f>BLM1357</f>
        <v>0</v>
      </c>
      <c r="BLN1360" s="84">
        <f>BLM1360/BLL1360</f>
        <v>0</v>
      </c>
      <c r="BLO1360" s="84">
        <f>BLL1360-BLM1360</f>
        <v>2000000</v>
      </c>
      <c r="BLP1360" s="84">
        <f t="shared" si="313"/>
        <v>2000000</v>
      </c>
      <c r="BLV1360" s="84" t="s">
        <v>247</v>
      </c>
      <c r="BLW1360" s="84" t="s">
        <v>4695</v>
      </c>
      <c r="BLX1360" s="84">
        <v>0</v>
      </c>
      <c r="BLY1360" s="84">
        <v>0</v>
      </c>
      <c r="BMA1360" s="84">
        <v>0</v>
      </c>
      <c r="BMB1360" s="84">
        <f>BMB1357</f>
        <v>2000000</v>
      </c>
      <c r="BMC1360" s="84">
        <f>BMC1357</f>
        <v>0</v>
      </c>
      <c r="BMD1360" s="84">
        <f>BMC1360/BMB1360</f>
        <v>0</v>
      </c>
      <c r="BME1360" s="84">
        <f>BMB1360-BMC1360</f>
        <v>2000000</v>
      </c>
      <c r="BMF1360" s="84">
        <f t="shared" si="313"/>
        <v>2000000</v>
      </c>
      <c r="BML1360" s="84" t="s">
        <v>247</v>
      </c>
      <c r="BMM1360" s="84" t="s">
        <v>4695</v>
      </c>
      <c r="BMN1360" s="84">
        <v>0</v>
      </c>
      <c r="BMO1360" s="84">
        <v>0</v>
      </c>
      <c r="BMQ1360" s="84">
        <v>0</v>
      </c>
      <c r="BMR1360" s="84">
        <f>BMR1357</f>
        <v>2000000</v>
      </c>
      <c r="BMS1360" s="84">
        <f>BMS1357</f>
        <v>0</v>
      </c>
      <c r="BMT1360" s="84">
        <f>BMS1360/BMR1360</f>
        <v>0</v>
      </c>
      <c r="BMU1360" s="84">
        <f>BMR1360-BMS1360</f>
        <v>2000000</v>
      </c>
      <c r="BMV1360" s="84">
        <f t="shared" si="314"/>
        <v>2000000</v>
      </c>
      <c r="BNB1360" s="84" t="s">
        <v>247</v>
      </c>
      <c r="BNC1360" s="84" t="s">
        <v>4695</v>
      </c>
      <c r="BND1360" s="84">
        <v>0</v>
      </c>
      <c r="BNE1360" s="84">
        <v>0</v>
      </c>
      <c r="BNG1360" s="84">
        <v>0</v>
      </c>
      <c r="BNH1360" s="84">
        <f>BNH1357</f>
        <v>2000000</v>
      </c>
      <c r="BNI1360" s="84">
        <f>BNI1357</f>
        <v>0</v>
      </c>
      <c r="BNJ1360" s="84">
        <f>BNI1360/BNH1360</f>
        <v>0</v>
      </c>
      <c r="BNK1360" s="84">
        <f>BNH1360-BNI1360</f>
        <v>2000000</v>
      </c>
      <c r="BNL1360" s="84">
        <f t="shared" si="314"/>
        <v>2000000</v>
      </c>
      <c r="BNR1360" s="84" t="s">
        <v>247</v>
      </c>
      <c r="BNS1360" s="84" t="s">
        <v>4695</v>
      </c>
      <c r="BNT1360" s="84">
        <v>0</v>
      </c>
      <c r="BNU1360" s="84">
        <v>0</v>
      </c>
      <c r="BNW1360" s="84">
        <v>0</v>
      </c>
      <c r="BNX1360" s="84">
        <f>BNX1357</f>
        <v>2000000</v>
      </c>
      <c r="BNY1360" s="84">
        <f>BNY1357</f>
        <v>0</v>
      </c>
      <c r="BNZ1360" s="84">
        <f>BNY1360/BNX1360</f>
        <v>0</v>
      </c>
      <c r="BOA1360" s="84">
        <f>BNX1360-BNY1360</f>
        <v>2000000</v>
      </c>
      <c r="BOB1360" s="84">
        <f t="shared" si="315"/>
        <v>2000000</v>
      </c>
      <c r="BOH1360" s="84" t="s">
        <v>247</v>
      </c>
      <c r="BOI1360" s="84" t="s">
        <v>4695</v>
      </c>
      <c r="BOJ1360" s="84">
        <v>0</v>
      </c>
      <c r="BOK1360" s="84">
        <v>0</v>
      </c>
      <c r="BOM1360" s="84">
        <v>0</v>
      </c>
      <c r="BON1360" s="84">
        <f>BON1357</f>
        <v>2000000</v>
      </c>
      <c r="BOO1360" s="84">
        <f>BOO1357</f>
        <v>0</v>
      </c>
      <c r="BOP1360" s="84">
        <f>BOO1360/BON1360</f>
        <v>0</v>
      </c>
      <c r="BOQ1360" s="84">
        <f>BON1360-BOO1360</f>
        <v>2000000</v>
      </c>
      <c r="BOR1360" s="84">
        <f t="shared" si="315"/>
        <v>2000000</v>
      </c>
      <c r="BOX1360" s="84" t="s">
        <v>247</v>
      </c>
      <c r="BOY1360" s="84" t="s">
        <v>4695</v>
      </c>
      <c r="BOZ1360" s="84">
        <v>0</v>
      </c>
      <c r="BPA1360" s="84">
        <v>0</v>
      </c>
      <c r="BPC1360" s="84">
        <v>0</v>
      </c>
      <c r="BPD1360" s="84">
        <f>BPD1357</f>
        <v>2000000</v>
      </c>
      <c r="BPE1360" s="84">
        <f>BPE1357</f>
        <v>0</v>
      </c>
      <c r="BPF1360" s="84">
        <f>BPE1360/BPD1360</f>
        <v>0</v>
      </c>
      <c r="BPG1360" s="84">
        <f>BPD1360-BPE1360</f>
        <v>2000000</v>
      </c>
      <c r="BPH1360" s="84">
        <f t="shared" si="316"/>
        <v>2000000</v>
      </c>
      <c r="BPN1360" s="84" t="s">
        <v>247</v>
      </c>
      <c r="BPO1360" s="84" t="s">
        <v>4695</v>
      </c>
      <c r="BPP1360" s="84">
        <v>0</v>
      </c>
      <c r="BPQ1360" s="84">
        <v>0</v>
      </c>
      <c r="BPS1360" s="84">
        <v>0</v>
      </c>
      <c r="BPT1360" s="84">
        <f>BPT1357</f>
        <v>2000000</v>
      </c>
      <c r="BPU1360" s="84">
        <f>BPU1357</f>
        <v>0</v>
      </c>
      <c r="BPV1360" s="84">
        <f>BPU1360/BPT1360</f>
        <v>0</v>
      </c>
      <c r="BPW1360" s="84">
        <f>BPT1360-BPU1360</f>
        <v>2000000</v>
      </c>
      <c r="BPX1360" s="84">
        <f t="shared" si="316"/>
        <v>2000000</v>
      </c>
      <c r="BQD1360" s="84" t="s">
        <v>247</v>
      </c>
      <c r="BQE1360" s="84" t="s">
        <v>4695</v>
      </c>
      <c r="BQF1360" s="84">
        <v>0</v>
      </c>
      <c r="BQG1360" s="84">
        <v>0</v>
      </c>
      <c r="BQI1360" s="84">
        <v>0</v>
      </c>
      <c r="BQJ1360" s="84">
        <f>BQJ1357</f>
        <v>2000000</v>
      </c>
      <c r="BQK1360" s="84">
        <f>BQK1357</f>
        <v>0</v>
      </c>
      <c r="BQL1360" s="84">
        <f>BQK1360/BQJ1360</f>
        <v>0</v>
      </c>
      <c r="BQM1360" s="84">
        <f>BQJ1360-BQK1360</f>
        <v>2000000</v>
      </c>
      <c r="BQN1360" s="84">
        <f t="shared" si="317"/>
        <v>2000000</v>
      </c>
      <c r="BQT1360" s="84" t="s">
        <v>247</v>
      </c>
      <c r="BQU1360" s="84" t="s">
        <v>4695</v>
      </c>
      <c r="BQV1360" s="84">
        <v>0</v>
      </c>
      <c r="BQW1360" s="84">
        <v>0</v>
      </c>
      <c r="BQY1360" s="84">
        <v>0</v>
      </c>
      <c r="BQZ1360" s="84">
        <f>BQZ1357</f>
        <v>2000000</v>
      </c>
      <c r="BRA1360" s="84">
        <f>BRA1357</f>
        <v>0</v>
      </c>
      <c r="BRB1360" s="84">
        <f>BRA1360/BQZ1360</f>
        <v>0</v>
      </c>
      <c r="BRC1360" s="84">
        <f>BQZ1360-BRA1360</f>
        <v>2000000</v>
      </c>
      <c r="BRD1360" s="84">
        <f t="shared" si="317"/>
        <v>2000000</v>
      </c>
      <c r="BRJ1360" s="84" t="s">
        <v>247</v>
      </c>
      <c r="BRK1360" s="84" t="s">
        <v>4695</v>
      </c>
      <c r="BRL1360" s="84">
        <v>0</v>
      </c>
      <c r="BRM1360" s="84">
        <v>0</v>
      </c>
      <c r="BRO1360" s="84">
        <v>0</v>
      </c>
      <c r="BRP1360" s="84">
        <f>BRP1357</f>
        <v>2000000</v>
      </c>
      <c r="BRQ1360" s="84">
        <f>BRQ1357</f>
        <v>0</v>
      </c>
      <c r="BRR1360" s="84">
        <f>BRQ1360/BRP1360</f>
        <v>0</v>
      </c>
      <c r="BRS1360" s="84">
        <f>BRP1360-BRQ1360</f>
        <v>2000000</v>
      </c>
      <c r="BRT1360" s="84">
        <f t="shared" si="318"/>
        <v>2000000</v>
      </c>
      <c r="BRZ1360" s="84" t="s">
        <v>247</v>
      </c>
      <c r="BSA1360" s="84" t="s">
        <v>4695</v>
      </c>
      <c r="BSB1360" s="84">
        <v>0</v>
      </c>
      <c r="BSC1360" s="84">
        <v>0</v>
      </c>
      <c r="BSE1360" s="84">
        <v>0</v>
      </c>
      <c r="BSF1360" s="84">
        <f>BSF1357</f>
        <v>2000000</v>
      </c>
      <c r="BSG1360" s="84">
        <f>BSG1357</f>
        <v>0</v>
      </c>
      <c r="BSH1360" s="84">
        <f>BSG1360/BSF1360</f>
        <v>0</v>
      </c>
      <c r="BSI1360" s="84">
        <f>BSF1360-BSG1360</f>
        <v>2000000</v>
      </c>
      <c r="BSJ1360" s="84">
        <f t="shared" si="318"/>
        <v>2000000</v>
      </c>
      <c r="BSP1360" s="84" t="s">
        <v>247</v>
      </c>
      <c r="BSQ1360" s="84" t="s">
        <v>4695</v>
      </c>
      <c r="BSR1360" s="84">
        <v>0</v>
      </c>
      <c r="BSS1360" s="84">
        <v>0</v>
      </c>
      <c r="BSU1360" s="84">
        <v>0</v>
      </c>
      <c r="BSV1360" s="84">
        <f>BSV1357</f>
        <v>2000000</v>
      </c>
      <c r="BSW1360" s="84">
        <f>BSW1357</f>
        <v>0</v>
      </c>
      <c r="BSX1360" s="84">
        <f>BSW1360/BSV1360</f>
        <v>0</v>
      </c>
      <c r="BSY1360" s="84">
        <f>BSV1360-BSW1360</f>
        <v>2000000</v>
      </c>
      <c r="BSZ1360" s="84">
        <f t="shared" si="319"/>
        <v>2000000</v>
      </c>
      <c r="BTF1360" s="84" t="s">
        <v>247</v>
      </c>
      <c r="BTG1360" s="84" t="s">
        <v>4695</v>
      </c>
      <c r="BTH1360" s="84">
        <v>0</v>
      </c>
      <c r="BTI1360" s="84">
        <v>0</v>
      </c>
      <c r="BTK1360" s="84">
        <v>0</v>
      </c>
      <c r="BTL1360" s="84">
        <f>BTL1357</f>
        <v>2000000</v>
      </c>
      <c r="BTM1360" s="84">
        <f>BTM1357</f>
        <v>0</v>
      </c>
      <c r="BTN1360" s="84">
        <f>BTM1360/BTL1360</f>
        <v>0</v>
      </c>
      <c r="BTO1360" s="84">
        <f>BTL1360-BTM1360</f>
        <v>2000000</v>
      </c>
      <c r="BTP1360" s="84">
        <f t="shared" si="319"/>
        <v>2000000</v>
      </c>
      <c r="BTV1360" s="84" t="s">
        <v>247</v>
      </c>
      <c r="BTW1360" s="84" t="s">
        <v>4695</v>
      </c>
      <c r="BTX1360" s="84">
        <v>0</v>
      </c>
      <c r="BTY1360" s="84">
        <v>0</v>
      </c>
      <c r="BUA1360" s="84">
        <v>0</v>
      </c>
      <c r="BUB1360" s="84">
        <f>BUB1357</f>
        <v>2000000</v>
      </c>
      <c r="BUC1360" s="84">
        <f>BUC1357</f>
        <v>0</v>
      </c>
      <c r="BUD1360" s="84">
        <f>BUC1360/BUB1360</f>
        <v>0</v>
      </c>
      <c r="BUE1360" s="84">
        <f>BUB1360-BUC1360</f>
        <v>2000000</v>
      </c>
      <c r="BUF1360" s="84">
        <f t="shared" si="320"/>
        <v>2000000</v>
      </c>
      <c r="BUL1360" s="84" t="s">
        <v>247</v>
      </c>
      <c r="BUM1360" s="84" t="s">
        <v>4695</v>
      </c>
      <c r="BUN1360" s="84">
        <v>0</v>
      </c>
      <c r="BUO1360" s="84">
        <v>0</v>
      </c>
      <c r="BUQ1360" s="84">
        <v>0</v>
      </c>
      <c r="BUR1360" s="84">
        <f>BUR1357</f>
        <v>2000000</v>
      </c>
      <c r="BUS1360" s="84">
        <f>BUS1357</f>
        <v>0</v>
      </c>
      <c r="BUT1360" s="84">
        <f>BUS1360/BUR1360</f>
        <v>0</v>
      </c>
      <c r="BUU1360" s="84">
        <f>BUR1360-BUS1360</f>
        <v>2000000</v>
      </c>
      <c r="BUV1360" s="84">
        <f t="shared" si="320"/>
        <v>2000000</v>
      </c>
      <c r="BVB1360" s="84" t="s">
        <v>247</v>
      </c>
      <c r="BVC1360" s="84" t="s">
        <v>4695</v>
      </c>
      <c r="BVD1360" s="84">
        <v>0</v>
      </c>
      <c r="BVE1360" s="84">
        <v>0</v>
      </c>
      <c r="BVG1360" s="84">
        <v>0</v>
      </c>
      <c r="BVH1360" s="84">
        <f>BVH1357</f>
        <v>2000000</v>
      </c>
      <c r="BVI1360" s="84">
        <f>BVI1357</f>
        <v>0</v>
      </c>
      <c r="BVJ1360" s="84">
        <f>BVI1360/BVH1360</f>
        <v>0</v>
      </c>
      <c r="BVK1360" s="84">
        <f>BVH1360-BVI1360</f>
        <v>2000000</v>
      </c>
      <c r="BVL1360" s="84">
        <f t="shared" si="321"/>
        <v>2000000</v>
      </c>
      <c r="BVR1360" s="84" t="s">
        <v>247</v>
      </c>
      <c r="BVS1360" s="84" t="s">
        <v>4695</v>
      </c>
      <c r="BVT1360" s="84">
        <v>0</v>
      </c>
      <c r="BVU1360" s="84">
        <v>0</v>
      </c>
      <c r="BVW1360" s="84">
        <v>0</v>
      </c>
      <c r="BVX1360" s="84">
        <f>BVX1357</f>
        <v>2000000</v>
      </c>
      <c r="BVY1360" s="84">
        <f>BVY1357</f>
        <v>0</v>
      </c>
      <c r="BVZ1360" s="84">
        <f>BVY1360/BVX1360</f>
        <v>0</v>
      </c>
      <c r="BWA1360" s="84">
        <f>BVX1360-BVY1360</f>
        <v>2000000</v>
      </c>
      <c r="BWB1360" s="84">
        <f t="shared" si="321"/>
        <v>2000000</v>
      </c>
      <c r="BWH1360" s="84" t="s">
        <v>247</v>
      </c>
      <c r="BWI1360" s="84" t="s">
        <v>4695</v>
      </c>
      <c r="BWJ1360" s="84">
        <v>0</v>
      </c>
      <c r="BWK1360" s="84">
        <v>0</v>
      </c>
      <c r="BWM1360" s="84">
        <v>0</v>
      </c>
      <c r="BWN1360" s="84">
        <f>BWN1357</f>
        <v>2000000</v>
      </c>
      <c r="BWO1360" s="84">
        <f>BWO1357</f>
        <v>0</v>
      </c>
      <c r="BWP1360" s="84">
        <f>BWO1360/BWN1360</f>
        <v>0</v>
      </c>
      <c r="BWQ1360" s="84">
        <f>BWN1360-BWO1360</f>
        <v>2000000</v>
      </c>
      <c r="BWR1360" s="84">
        <f t="shared" si="322"/>
        <v>2000000</v>
      </c>
      <c r="BWX1360" s="84" t="s">
        <v>247</v>
      </c>
      <c r="BWY1360" s="84" t="s">
        <v>4695</v>
      </c>
      <c r="BWZ1360" s="84">
        <v>0</v>
      </c>
      <c r="BXA1360" s="84">
        <v>0</v>
      </c>
      <c r="BXC1360" s="84">
        <v>0</v>
      </c>
      <c r="BXD1360" s="84">
        <f>BXD1357</f>
        <v>2000000</v>
      </c>
      <c r="BXE1360" s="84">
        <f>BXE1357</f>
        <v>0</v>
      </c>
      <c r="BXF1360" s="84">
        <f>BXE1360/BXD1360</f>
        <v>0</v>
      </c>
      <c r="BXG1360" s="84">
        <f>BXD1360-BXE1360</f>
        <v>2000000</v>
      </c>
      <c r="BXH1360" s="84">
        <f t="shared" si="322"/>
        <v>2000000</v>
      </c>
      <c r="BXN1360" s="84" t="s">
        <v>247</v>
      </c>
      <c r="BXO1360" s="84" t="s">
        <v>4695</v>
      </c>
      <c r="BXP1360" s="84">
        <v>0</v>
      </c>
      <c r="BXQ1360" s="84">
        <v>0</v>
      </c>
      <c r="BXS1360" s="84">
        <v>0</v>
      </c>
      <c r="BXT1360" s="84">
        <f>BXT1357</f>
        <v>2000000</v>
      </c>
      <c r="BXU1360" s="84">
        <f>BXU1357</f>
        <v>0</v>
      </c>
      <c r="BXV1360" s="84">
        <f>BXU1360/BXT1360</f>
        <v>0</v>
      </c>
      <c r="BXW1360" s="84">
        <f>BXT1360-BXU1360</f>
        <v>2000000</v>
      </c>
      <c r="BXX1360" s="84">
        <f t="shared" si="323"/>
        <v>2000000</v>
      </c>
      <c r="BYD1360" s="84" t="s">
        <v>247</v>
      </c>
      <c r="BYE1360" s="84" t="s">
        <v>4695</v>
      </c>
      <c r="BYF1360" s="84">
        <v>0</v>
      </c>
      <c r="BYG1360" s="84">
        <v>0</v>
      </c>
      <c r="BYI1360" s="84">
        <v>0</v>
      </c>
      <c r="BYJ1360" s="84">
        <f>BYJ1357</f>
        <v>2000000</v>
      </c>
      <c r="BYK1360" s="84">
        <f>BYK1357</f>
        <v>0</v>
      </c>
      <c r="BYL1360" s="84">
        <f>BYK1360/BYJ1360</f>
        <v>0</v>
      </c>
      <c r="BYM1360" s="84">
        <f>BYJ1360-BYK1360</f>
        <v>2000000</v>
      </c>
      <c r="BYN1360" s="84">
        <f t="shared" si="323"/>
        <v>2000000</v>
      </c>
      <c r="BYT1360" s="84" t="s">
        <v>247</v>
      </c>
      <c r="BYU1360" s="84" t="s">
        <v>4695</v>
      </c>
      <c r="BYV1360" s="84">
        <v>0</v>
      </c>
      <c r="BYW1360" s="84">
        <v>0</v>
      </c>
      <c r="BYY1360" s="84">
        <v>0</v>
      </c>
      <c r="BYZ1360" s="84">
        <f>BYZ1357</f>
        <v>2000000</v>
      </c>
      <c r="BZA1360" s="84">
        <f>BZA1357</f>
        <v>0</v>
      </c>
      <c r="BZB1360" s="84">
        <f>BZA1360/BYZ1360</f>
        <v>0</v>
      </c>
      <c r="BZC1360" s="84">
        <f>BYZ1360-BZA1360</f>
        <v>2000000</v>
      </c>
      <c r="BZD1360" s="84">
        <f t="shared" si="324"/>
        <v>2000000</v>
      </c>
      <c r="BZJ1360" s="84" t="s">
        <v>247</v>
      </c>
      <c r="BZK1360" s="84" t="s">
        <v>4695</v>
      </c>
      <c r="BZL1360" s="84">
        <v>0</v>
      </c>
      <c r="BZM1360" s="84">
        <v>0</v>
      </c>
      <c r="BZO1360" s="84">
        <v>0</v>
      </c>
      <c r="BZP1360" s="84">
        <f>BZP1357</f>
        <v>2000000</v>
      </c>
      <c r="BZQ1360" s="84">
        <f>BZQ1357</f>
        <v>0</v>
      </c>
      <c r="BZR1360" s="84">
        <f>BZQ1360/BZP1360</f>
        <v>0</v>
      </c>
      <c r="BZS1360" s="84">
        <f>BZP1360-BZQ1360</f>
        <v>2000000</v>
      </c>
      <c r="BZT1360" s="84">
        <f t="shared" si="324"/>
        <v>2000000</v>
      </c>
      <c r="BZZ1360" s="84" t="s">
        <v>247</v>
      </c>
      <c r="CAA1360" s="84" t="s">
        <v>4695</v>
      </c>
      <c r="CAB1360" s="84">
        <v>0</v>
      </c>
      <c r="CAC1360" s="84">
        <v>0</v>
      </c>
      <c r="CAE1360" s="84">
        <v>0</v>
      </c>
      <c r="CAF1360" s="84">
        <f>CAF1357</f>
        <v>2000000</v>
      </c>
      <c r="CAG1360" s="84">
        <f>CAG1357</f>
        <v>0</v>
      </c>
      <c r="CAH1360" s="84">
        <f>CAG1360/CAF1360</f>
        <v>0</v>
      </c>
      <c r="CAI1360" s="84">
        <f>CAF1360-CAG1360</f>
        <v>2000000</v>
      </c>
      <c r="CAJ1360" s="84">
        <f t="shared" si="325"/>
        <v>2000000</v>
      </c>
      <c r="CAP1360" s="84" t="s">
        <v>247</v>
      </c>
      <c r="CAQ1360" s="84" t="s">
        <v>4695</v>
      </c>
      <c r="CAR1360" s="84">
        <v>0</v>
      </c>
      <c r="CAS1360" s="84">
        <v>0</v>
      </c>
      <c r="CAU1360" s="84">
        <v>0</v>
      </c>
      <c r="CAV1360" s="84">
        <f>CAV1357</f>
        <v>2000000</v>
      </c>
      <c r="CAW1360" s="84">
        <f>CAW1357</f>
        <v>0</v>
      </c>
      <c r="CAX1360" s="84">
        <f>CAW1360/CAV1360</f>
        <v>0</v>
      </c>
      <c r="CAY1360" s="84">
        <f>CAV1360-CAW1360</f>
        <v>2000000</v>
      </c>
      <c r="CAZ1360" s="84">
        <f t="shared" si="325"/>
        <v>2000000</v>
      </c>
      <c r="CBF1360" s="84" t="s">
        <v>247</v>
      </c>
      <c r="CBG1360" s="84" t="s">
        <v>4695</v>
      </c>
      <c r="CBH1360" s="84">
        <v>0</v>
      </c>
      <c r="CBI1360" s="84">
        <v>0</v>
      </c>
      <c r="CBK1360" s="84">
        <v>0</v>
      </c>
      <c r="CBL1360" s="84">
        <f>CBL1357</f>
        <v>2000000</v>
      </c>
      <c r="CBM1360" s="84">
        <f>CBM1357</f>
        <v>0</v>
      </c>
      <c r="CBN1360" s="84">
        <f>CBM1360/CBL1360</f>
        <v>0</v>
      </c>
      <c r="CBO1360" s="84">
        <f>CBL1360-CBM1360</f>
        <v>2000000</v>
      </c>
      <c r="CBP1360" s="84">
        <f t="shared" si="326"/>
        <v>2000000</v>
      </c>
      <c r="CBV1360" s="84" t="s">
        <v>247</v>
      </c>
      <c r="CBW1360" s="84" t="s">
        <v>4695</v>
      </c>
      <c r="CBX1360" s="84">
        <v>0</v>
      </c>
      <c r="CBY1360" s="84">
        <v>0</v>
      </c>
      <c r="CCA1360" s="84">
        <v>0</v>
      </c>
      <c r="CCB1360" s="84">
        <f>CCB1357</f>
        <v>2000000</v>
      </c>
      <c r="CCC1360" s="84">
        <f>CCC1357</f>
        <v>0</v>
      </c>
      <c r="CCD1360" s="84">
        <f>CCC1360/CCB1360</f>
        <v>0</v>
      </c>
      <c r="CCE1360" s="84">
        <f>CCB1360-CCC1360</f>
        <v>2000000</v>
      </c>
      <c r="CCF1360" s="84">
        <f t="shared" si="326"/>
        <v>2000000</v>
      </c>
      <c r="CCL1360" s="84" t="s">
        <v>247</v>
      </c>
      <c r="CCM1360" s="84" t="s">
        <v>4695</v>
      </c>
      <c r="CCN1360" s="84">
        <v>0</v>
      </c>
      <c r="CCO1360" s="84">
        <v>0</v>
      </c>
      <c r="CCQ1360" s="84">
        <v>0</v>
      </c>
      <c r="CCR1360" s="84">
        <f>CCR1357</f>
        <v>2000000</v>
      </c>
      <c r="CCS1360" s="84">
        <f>CCS1357</f>
        <v>0</v>
      </c>
      <c r="CCT1360" s="84">
        <f>CCS1360/CCR1360</f>
        <v>0</v>
      </c>
      <c r="CCU1360" s="84">
        <f>CCR1360-CCS1360</f>
        <v>2000000</v>
      </c>
      <c r="CCV1360" s="84">
        <f t="shared" si="327"/>
        <v>2000000</v>
      </c>
      <c r="CDB1360" s="84" t="s">
        <v>247</v>
      </c>
      <c r="CDC1360" s="84" t="s">
        <v>4695</v>
      </c>
      <c r="CDD1360" s="84">
        <v>0</v>
      </c>
      <c r="CDE1360" s="84">
        <v>0</v>
      </c>
      <c r="CDG1360" s="84">
        <v>0</v>
      </c>
      <c r="CDH1360" s="84">
        <f>CDH1357</f>
        <v>2000000</v>
      </c>
      <c r="CDI1360" s="84">
        <f>CDI1357</f>
        <v>0</v>
      </c>
      <c r="CDJ1360" s="84">
        <f>CDI1360/CDH1360</f>
        <v>0</v>
      </c>
      <c r="CDK1360" s="84">
        <f>CDH1360-CDI1360</f>
        <v>2000000</v>
      </c>
      <c r="CDL1360" s="84">
        <f t="shared" si="327"/>
        <v>2000000</v>
      </c>
      <c r="CDR1360" s="84" t="s">
        <v>247</v>
      </c>
      <c r="CDS1360" s="84" t="s">
        <v>4695</v>
      </c>
      <c r="CDT1360" s="84">
        <v>0</v>
      </c>
      <c r="CDU1360" s="84">
        <v>0</v>
      </c>
      <c r="CDW1360" s="84">
        <v>0</v>
      </c>
      <c r="CDX1360" s="84">
        <f>CDX1357</f>
        <v>2000000</v>
      </c>
      <c r="CDY1360" s="84">
        <f>CDY1357</f>
        <v>0</v>
      </c>
      <c r="CDZ1360" s="84">
        <f>CDY1360/CDX1360</f>
        <v>0</v>
      </c>
      <c r="CEA1360" s="84">
        <f>CDX1360-CDY1360</f>
        <v>2000000</v>
      </c>
      <c r="CEB1360" s="84">
        <f t="shared" si="328"/>
        <v>2000000</v>
      </c>
      <c r="CEH1360" s="84" t="s">
        <v>247</v>
      </c>
      <c r="CEI1360" s="84" t="s">
        <v>4695</v>
      </c>
      <c r="CEJ1360" s="84">
        <v>0</v>
      </c>
      <c r="CEK1360" s="84">
        <v>0</v>
      </c>
      <c r="CEM1360" s="84">
        <v>0</v>
      </c>
      <c r="CEN1360" s="84">
        <f>CEN1357</f>
        <v>2000000</v>
      </c>
      <c r="CEO1360" s="84">
        <f>CEO1357</f>
        <v>0</v>
      </c>
      <c r="CEP1360" s="84">
        <f>CEO1360/CEN1360</f>
        <v>0</v>
      </c>
      <c r="CEQ1360" s="84">
        <f>CEN1360-CEO1360</f>
        <v>2000000</v>
      </c>
      <c r="CER1360" s="84">
        <f t="shared" si="328"/>
        <v>2000000</v>
      </c>
      <c r="CEX1360" s="84" t="s">
        <v>247</v>
      </c>
      <c r="CEY1360" s="84" t="s">
        <v>4695</v>
      </c>
      <c r="CEZ1360" s="84">
        <v>0</v>
      </c>
      <c r="CFA1360" s="84">
        <v>0</v>
      </c>
      <c r="CFC1360" s="84">
        <v>0</v>
      </c>
      <c r="CFD1360" s="84">
        <f>CFD1357</f>
        <v>2000000</v>
      </c>
      <c r="CFE1360" s="84">
        <f>CFE1357</f>
        <v>0</v>
      </c>
      <c r="CFF1360" s="84">
        <f>CFE1360/CFD1360</f>
        <v>0</v>
      </c>
      <c r="CFG1360" s="84">
        <f>CFD1360-CFE1360</f>
        <v>2000000</v>
      </c>
      <c r="CFH1360" s="84">
        <f t="shared" si="329"/>
        <v>2000000</v>
      </c>
      <c r="CFN1360" s="84" t="s">
        <v>247</v>
      </c>
      <c r="CFO1360" s="84" t="s">
        <v>4695</v>
      </c>
      <c r="CFP1360" s="84">
        <v>0</v>
      </c>
      <c r="CFQ1360" s="84">
        <v>0</v>
      </c>
      <c r="CFS1360" s="84">
        <v>0</v>
      </c>
      <c r="CFT1360" s="84">
        <f>CFT1357</f>
        <v>2000000</v>
      </c>
      <c r="CFU1360" s="84">
        <f>CFU1357</f>
        <v>0</v>
      </c>
      <c r="CFV1360" s="84">
        <f>CFU1360/CFT1360</f>
        <v>0</v>
      </c>
      <c r="CFW1360" s="84">
        <f>CFT1360-CFU1360</f>
        <v>2000000</v>
      </c>
      <c r="CFX1360" s="84">
        <f t="shared" si="329"/>
        <v>2000000</v>
      </c>
      <c r="CGD1360" s="84" t="s">
        <v>247</v>
      </c>
      <c r="CGE1360" s="84" t="s">
        <v>4695</v>
      </c>
      <c r="CGF1360" s="84">
        <v>0</v>
      </c>
      <c r="CGG1360" s="84">
        <v>0</v>
      </c>
      <c r="CGI1360" s="84">
        <v>0</v>
      </c>
      <c r="CGJ1360" s="84">
        <f>CGJ1357</f>
        <v>2000000</v>
      </c>
      <c r="CGK1360" s="84">
        <f>CGK1357</f>
        <v>0</v>
      </c>
      <c r="CGL1360" s="84">
        <f>CGK1360/CGJ1360</f>
        <v>0</v>
      </c>
      <c r="CGM1360" s="84">
        <f>CGJ1360-CGK1360</f>
        <v>2000000</v>
      </c>
      <c r="CGN1360" s="84">
        <f t="shared" si="330"/>
        <v>2000000</v>
      </c>
      <c r="CGT1360" s="84" t="s">
        <v>247</v>
      </c>
      <c r="CGU1360" s="84" t="s">
        <v>4695</v>
      </c>
      <c r="CGV1360" s="84">
        <v>0</v>
      </c>
      <c r="CGW1360" s="84">
        <v>0</v>
      </c>
      <c r="CGY1360" s="84">
        <v>0</v>
      </c>
      <c r="CGZ1360" s="84">
        <f>CGZ1357</f>
        <v>2000000</v>
      </c>
      <c r="CHA1360" s="84">
        <f>CHA1357</f>
        <v>0</v>
      </c>
      <c r="CHB1360" s="84">
        <f>CHA1360/CGZ1360</f>
        <v>0</v>
      </c>
      <c r="CHC1360" s="84">
        <f>CGZ1360-CHA1360</f>
        <v>2000000</v>
      </c>
      <c r="CHD1360" s="84">
        <f t="shared" si="330"/>
        <v>2000000</v>
      </c>
      <c r="CHJ1360" s="84" t="s">
        <v>247</v>
      </c>
      <c r="CHK1360" s="84" t="s">
        <v>4695</v>
      </c>
      <c r="CHL1360" s="84">
        <v>0</v>
      </c>
      <c r="CHM1360" s="84">
        <v>0</v>
      </c>
      <c r="CHO1360" s="84">
        <v>0</v>
      </c>
      <c r="CHP1360" s="84">
        <f>CHP1357</f>
        <v>2000000</v>
      </c>
      <c r="CHQ1360" s="84">
        <f>CHQ1357</f>
        <v>0</v>
      </c>
      <c r="CHR1360" s="84">
        <f>CHQ1360/CHP1360</f>
        <v>0</v>
      </c>
      <c r="CHS1360" s="84">
        <f>CHP1360-CHQ1360</f>
        <v>2000000</v>
      </c>
      <c r="CHT1360" s="84">
        <f t="shared" si="331"/>
        <v>2000000</v>
      </c>
      <c r="CHZ1360" s="84" t="s">
        <v>247</v>
      </c>
      <c r="CIA1360" s="84" t="s">
        <v>4695</v>
      </c>
      <c r="CIB1360" s="84">
        <v>0</v>
      </c>
      <c r="CIC1360" s="84">
        <v>0</v>
      </c>
      <c r="CIE1360" s="84">
        <v>0</v>
      </c>
      <c r="CIF1360" s="84">
        <f>CIF1357</f>
        <v>2000000</v>
      </c>
      <c r="CIG1360" s="84">
        <f>CIG1357</f>
        <v>0</v>
      </c>
      <c r="CIH1360" s="84">
        <f>CIG1360/CIF1360</f>
        <v>0</v>
      </c>
      <c r="CII1360" s="84">
        <f>CIF1360-CIG1360</f>
        <v>2000000</v>
      </c>
      <c r="CIJ1360" s="84">
        <f t="shared" si="331"/>
        <v>2000000</v>
      </c>
      <c r="CIP1360" s="84" t="s">
        <v>247</v>
      </c>
      <c r="CIQ1360" s="84" t="s">
        <v>4695</v>
      </c>
      <c r="CIR1360" s="84">
        <v>0</v>
      </c>
      <c r="CIS1360" s="84">
        <v>0</v>
      </c>
      <c r="CIU1360" s="84">
        <v>0</v>
      </c>
      <c r="CIV1360" s="84">
        <f>CIV1357</f>
        <v>2000000</v>
      </c>
      <c r="CIW1360" s="84">
        <f>CIW1357</f>
        <v>0</v>
      </c>
      <c r="CIX1360" s="84">
        <f>CIW1360/CIV1360</f>
        <v>0</v>
      </c>
      <c r="CIY1360" s="84">
        <f>CIV1360-CIW1360</f>
        <v>2000000</v>
      </c>
      <c r="CIZ1360" s="84">
        <f t="shared" si="332"/>
        <v>2000000</v>
      </c>
      <c r="CJF1360" s="84" t="s">
        <v>247</v>
      </c>
      <c r="CJG1360" s="84" t="s">
        <v>4695</v>
      </c>
      <c r="CJH1360" s="84">
        <v>0</v>
      </c>
      <c r="CJI1360" s="84">
        <v>0</v>
      </c>
      <c r="CJK1360" s="84">
        <v>0</v>
      </c>
      <c r="CJL1360" s="84">
        <f>CJL1357</f>
        <v>2000000</v>
      </c>
      <c r="CJM1360" s="84">
        <f>CJM1357</f>
        <v>0</v>
      </c>
      <c r="CJN1360" s="84">
        <f>CJM1360/CJL1360</f>
        <v>0</v>
      </c>
      <c r="CJO1360" s="84">
        <f>CJL1360-CJM1360</f>
        <v>2000000</v>
      </c>
      <c r="CJP1360" s="84">
        <f t="shared" si="332"/>
        <v>2000000</v>
      </c>
      <c r="CJV1360" s="84" t="s">
        <v>247</v>
      </c>
      <c r="CJW1360" s="84" t="s">
        <v>4695</v>
      </c>
      <c r="CJX1360" s="84">
        <v>0</v>
      </c>
      <c r="CJY1360" s="84">
        <v>0</v>
      </c>
      <c r="CKA1360" s="84">
        <v>0</v>
      </c>
      <c r="CKB1360" s="84">
        <f>CKB1357</f>
        <v>2000000</v>
      </c>
      <c r="CKC1360" s="84">
        <f>CKC1357</f>
        <v>0</v>
      </c>
      <c r="CKD1360" s="84">
        <f>CKC1360/CKB1360</f>
        <v>0</v>
      </c>
      <c r="CKE1360" s="84">
        <f>CKB1360-CKC1360</f>
        <v>2000000</v>
      </c>
      <c r="CKF1360" s="84">
        <f t="shared" si="333"/>
        <v>2000000</v>
      </c>
      <c r="CKL1360" s="84" t="s">
        <v>247</v>
      </c>
      <c r="CKM1360" s="84" t="s">
        <v>4695</v>
      </c>
      <c r="CKN1360" s="84">
        <v>0</v>
      </c>
      <c r="CKO1360" s="84">
        <v>0</v>
      </c>
      <c r="CKQ1360" s="84">
        <v>0</v>
      </c>
      <c r="CKR1360" s="84">
        <f>CKR1357</f>
        <v>2000000</v>
      </c>
      <c r="CKS1360" s="84">
        <f>CKS1357</f>
        <v>0</v>
      </c>
      <c r="CKT1360" s="84">
        <f>CKS1360/CKR1360</f>
        <v>0</v>
      </c>
      <c r="CKU1360" s="84">
        <f>CKR1360-CKS1360</f>
        <v>2000000</v>
      </c>
      <c r="CKV1360" s="84">
        <f t="shared" si="333"/>
        <v>2000000</v>
      </c>
      <c r="CLB1360" s="84" t="s">
        <v>247</v>
      </c>
      <c r="CLC1360" s="84" t="s">
        <v>4695</v>
      </c>
      <c r="CLD1360" s="84">
        <v>0</v>
      </c>
      <c r="CLE1360" s="84">
        <v>0</v>
      </c>
      <c r="CLG1360" s="84">
        <v>0</v>
      </c>
      <c r="CLH1360" s="84">
        <f>CLH1357</f>
        <v>2000000</v>
      </c>
      <c r="CLI1360" s="84">
        <f>CLI1357</f>
        <v>0</v>
      </c>
      <c r="CLJ1360" s="84">
        <f>CLI1360/CLH1360</f>
        <v>0</v>
      </c>
      <c r="CLK1360" s="84">
        <f>CLH1360-CLI1360</f>
        <v>2000000</v>
      </c>
      <c r="CLL1360" s="84">
        <f t="shared" si="334"/>
        <v>2000000</v>
      </c>
      <c r="CLR1360" s="84" t="s">
        <v>247</v>
      </c>
      <c r="CLS1360" s="84" t="s">
        <v>4695</v>
      </c>
      <c r="CLT1360" s="84">
        <v>0</v>
      </c>
      <c r="CLU1360" s="84">
        <v>0</v>
      </c>
      <c r="CLW1360" s="84">
        <v>0</v>
      </c>
      <c r="CLX1360" s="84">
        <f>CLX1357</f>
        <v>2000000</v>
      </c>
      <c r="CLY1360" s="84">
        <f>CLY1357</f>
        <v>0</v>
      </c>
      <c r="CLZ1360" s="84">
        <f>CLY1360/CLX1360</f>
        <v>0</v>
      </c>
      <c r="CMA1360" s="84">
        <f>CLX1360-CLY1360</f>
        <v>2000000</v>
      </c>
      <c r="CMB1360" s="84">
        <f t="shared" si="334"/>
        <v>2000000</v>
      </c>
      <c r="CMH1360" s="84" t="s">
        <v>247</v>
      </c>
      <c r="CMI1360" s="84" t="s">
        <v>4695</v>
      </c>
      <c r="CMJ1360" s="84">
        <v>0</v>
      </c>
      <c r="CMK1360" s="84">
        <v>0</v>
      </c>
      <c r="CMM1360" s="84">
        <v>0</v>
      </c>
      <c r="CMN1360" s="84">
        <f>CMN1357</f>
        <v>2000000</v>
      </c>
      <c r="CMO1360" s="84">
        <f>CMO1357</f>
        <v>0</v>
      </c>
      <c r="CMP1360" s="84">
        <f>CMO1360/CMN1360</f>
        <v>0</v>
      </c>
      <c r="CMQ1360" s="84">
        <f>CMN1360-CMO1360</f>
        <v>2000000</v>
      </c>
      <c r="CMR1360" s="84">
        <f t="shared" si="335"/>
        <v>2000000</v>
      </c>
      <c r="CMX1360" s="84" t="s">
        <v>247</v>
      </c>
      <c r="CMY1360" s="84" t="s">
        <v>4695</v>
      </c>
      <c r="CMZ1360" s="84">
        <v>0</v>
      </c>
      <c r="CNA1360" s="84">
        <v>0</v>
      </c>
      <c r="CNC1360" s="84">
        <v>0</v>
      </c>
      <c r="CND1360" s="84">
        <f>CND1357</f>
        <v>2000000</v>
      </c>
      <c r="CNE1360" s="84">
        <f>CNE1357</f>
        <v>0</v>
      </c>
      <c r="CNF1360" s="84">
        <f>CNE1360/CND1360</f>
        <v>0</v>
      </c>
      <c r="CNG1360" s="84">
        <f>CND1360-CNE1360</f>
        <v>2000000</v>
      </c>
      <c r="CNH1360" s="84">
        <f t="shared" si="335"/>
        <v>2000000</v>
      </c>
      <c r="CNN1360" s="84" t="s">
        <v>247</v>
      </c>
      <c r="CNO1360" s="84" t="s">
        <v>4695</v>
      </c>
      <c r="CNP1360" s="84">
        <v>0</v>
      </c>
      <c r="CNQ1360" s="84">
        <v>0</v>
      </c>
      <c r="CNS1360" s="84">
        <v>0</v>
      </c>
      <c r="CNT1360" s="84">
        <f>CNT1357</f>
        <v>2000000</v>
      </c>
      <c r="CNU1360" s="84">
        <f>CNU1357</f>
        <v>0</v>
      </c>
      <c r="CNV1360" s="84">
        <f>CNU1360/CNT1360</f>
        <v>0</v>
      </c>
      <c r="CNW1360" s="84">
        <f>CNT1360-CNU1360</f>
        <v>2000000</v>
      </c>
      <c r="CNX1360" s="84">
        <f t="shared" si="336"/>
        <v>2000000</v>
      </c>
      <c r="COD1360" s="84" t="s">
        <v>247</v>
      </c>
      <c r="COE1360" s="84" t="s">
        <v>4695</v>
      </c>
      <c r="COF1360" s="84">
        <v>0</v>
      </c>
      <c r="COG1360" s="84">
        <v>0</v>
      </c>
      <c r="COI1360" s="84">
        <v>0</v>
      </c>
      <c r="COJ1360" s="84">
        <f>COJ1357</f>
        <v>2000000</v>
      </c>
      <c r="COK1360" s="84">
        <f>COK1357</f>
        <v>0</v>
      </c>
      <c r="COL1360" s="84">
        <f>COK1360/COJ1360</f>
        <v>0</v>
      </c>
      <c r="COM1360" s="84">
        <f>COJ1360-COK1360</f>
        <v>2000000</v>
      </c>
      <c r="CON1360" s="84">
        <f t="shared" si="336"/>
        <v>2000000</v>
      </c>
      <c r="COT1360" s="84" t="s">
        <v>247</v>
      </c>
      <c r="COU1360" s="84" t="s">
        <v>4695</v>
      </c>
      <c r="COV1360" s="84">
        <v>0</v>
      </c>
      <c r="COW1360" s="84">
        <v>0</v>
      </c>
      <c r="COY1360" s="84">
        <v>0</v>
      </c>
      <c r="COZ1360" s="84">
        <f>COZ1357</f>
        <v>2000000</v>
      </c>
      <c r="CPA1360" s="84">
        <f>CPA1357</f>
        <v>0</v>
      </c>
      <c r="CPB1360" s="84">
        <f>CPA1360/COZ1360</f>
        <v>0</v>
      </c>
      <c r="CPC1360" s="84">
        <f>COZ1360-CPA1360</f>
        <v>2000000</v>
      </c>
      <c r="CPD1360" s="84">
        <f t="shared" si="337"/>
        <v>2000000</v>
      </c>
      <c r="CPJ1360" s="84" t="s">
        <v>247</v>
      </c>
      <c r="CPK1360" s="84" t="s">
        <v>4695</v>
      </c>
      <c r="CPL1360" s="84">
        <v>0</v>
      </c>
      <c r="CPM1360" s="84">
        <v>0</v>
      </c>
      <c r="CPO1360" s="84">
        <v>0</v>
      </c>
      <c r="CPP1360" s="84">
        <f>CPP1357</f>
        <v>2000000</v>
      </c>
      <c r="CPQ1360" s="84">
        <f>CPQ1357</f>
        <v>0</v>
      </c>
      <c r="CPR1360" s="84">
        <f>CPQ1360/CPP1360</f>
        <v>0</v>
      </c>
      <c r="CPS1360" s="84">
        <f>CPP1360-CPQ1360</f>
        <v>2000000</v>
      </c>
      <c r="CPT1360" s="84">
        <f t="shared" si="337"/>
        <v>2000000</v>
      </c>
      <c r="CPZ1360" s="84" t="s">
        <v>247</v>
      </c>
      <c r="CQA1360" s="84" t="s">
        <v>4695</v>
      </c>
      <c r="CQB1360" s="84">
        <v>0</v>
      </c>
      <c r="CQC1360" s="84">
        <v>0</v>
      </c>
      <c r="CQE1360" s="84">
        <v>0</v>
      </c>
      <c r="CQF1360" s="84">
        <f>CQF1357</f>
        <v>2000000</v>
      </c>
      <c r="CQG1360" s="84">
        <f>CQG1357</f>
        <v>0</v>
      </c>
      <c r="CQH1360" s="84">
        <f>CQG1360/CQF1360</f>
        <v>0</v>
      </c>
      <c r="CQI1360" s="84">
        <f>CQF1360-CQG1360</f>
        <v>2000000</v>
      </c>
      <c r="CQJ1360" s="84">
        <f t="shared" si="338"/>
        <v>2000000</v>
      </c>
      <c r="CQP1360" s="84" t="s">
        <v>247</v>
      </c>
      <c r="CQQ1360" s="84" t="s">
        <v>4695</v>
      </c>
      <c r="CQR1360" s="84">
        <v>0</v>
      </c>
      <c r="CQS1360" s="84">
        <v>0</v>
      </c>
      <c r="CQU1360" s="84">
        <v>0</v>
      </c>
      <c r="CQV1360" s="84">
        <f>CQV1357</f>
        <v>2000000</v>
      </c>
      <c r="CQW1360" s="84">
        <f>CQW1357</f>
        <v>0</v>
      </c>
      <c r="CQX1360" s="84">
        <f>CQW1360/CQV1360</f>
        <v>0</v>
      </c>
      <c r="CQY1360" s="84">
        <f>CQV1360-CQW1360</f>
        <v>2000000</v>
      </c>
      <c r="CQZ1360" s="84">
        <f t="shared" si="338"/>
        <v>2000000</v>
      </c>
      <c r="CRF1360" s="84" t="s">
        <v>247</v>
      </c>
      <c r="CRG1360" s="84" t="s">
        <v>4695</v>
      </c>
      <c r="CRH1360" s="84">
        <v>0</v>
      </c>
      <c r="CRI1360" s="84">
        <v>0</v>
      </c>
      <c r="CRK1360" s="84">
        <v>0</v>
      </c>
      <c r="CRL1360" s="84">
        <f>CRL1357</f>
        <v>2000000</v>
      </c>
      <c r="CRM1360" s="84">
        <f>CRM1357</f>
        <v>0</v>
      </c>
      <c r="CRN1360" s="84">
        <f>CRM1360/CRL1360</f>
        <v>0</v>
      </c>
      <c r="CRO1360" s="84">
        <f>CRL1360-CRM1360</f>
        <v>2000000</v>
      </c>
      <c r="CRP1360" s="84">
        <f t="shared" si="339"/>
        <v>2000000</v>
      </c>
      <c r="CRV1360" s="84" t="s">
        <v>247</v>
      </c>
      <c r="CRW1360" s="84" t="s">
        <v>4695</v>
      </c>
      <c r="CRX1360" s="84">
        <v>0</v>
      </c>
      <c r="CRY1360" s="84">
        <v>0</v>
      </c>
      <c r="CSA1360" s="84">
        <v>0</v>
      </c>
      <c r="CSB1360" s="84">
        <f>CSB1357</f>
        <v>2000000</v>
      </c>
      <c r="CSC1360" s="84">
        <f>CSC1357</f>
        <v>0</v>
      </c>
      <c r="CSD1360" s="84">
        <f>CSC1360/CSB1360</f>
        <v>0</v>
      </c>
      <c r="CSE1360" s="84">
        <f>CSB1360-CSC1360</f>
        <v>2000000</v>
      </c>
      <c r="CSF1360" s="84">
        <f t="shared" si="339"/>
        <v>2000000</v>
      </c>
      <c r="CSL1360" s="84" t="s">
        <v>247</v>
      </c>
      <c r="CSM1360" s="84" t="s">
        <v>4695</v>
      </c>
      <c r="CSN1360" s="84">
        <v>0</v>
      </c>
      <c r="CSO1360" s="84">
        <v>0</v>
      </c>
      <c r="CSQ1360" s="84">
        <v>0</v>
      </c>
      <c r="CSR1360" s="84">
        <f>CSR1357</f>
        <v>2000000</v>
      </c>
      <c r="CSS1360" s="84">
        <f>CSS1357</f>
        <v>0</v>
      </c>
      <c r="CST1360" s="84">
        <f>CSS1360/CSR1360</f>
        <v>0</v>
      </c>
      <c r="CSU1360" s="84">
        <f>CSR1360-CSS1360</f>
        <v>2000000</v>
      </c>
      <c r="CSV1360" s="84">
        <f t="shared" si="340"/>
        <v>2000000</v>
      </c>
      <c r="CTB1360" s="84" t="s">
        <v>247</v>
      </c>
      <c r="CTC1360" s="84" t="s">
        <v>4695</v>
      </c>
      <c r="CTD1360" s="84">
        <v>0</v>
      </c>
      <c r="CTE1360" s="84">
        <v>0</v>
      </c>
      <c r="CTG1360" s="84">
        <v>0</v>
      </c>
      <c r="CTH1360" s="84">
        <f>CTH1357</f>
        <v>2000000</v>
      </c>
      <c r="CTI1360" s="84">
        <f>CTI1357</f>
        <v>0</v>
      </c>
      <c r="CTJ1360" s="84">
        <f>CTI1360/CTH1360</f>
        <v>0</v>
      </c>
      <c r="CTK1360" s="84">
        <f>CTH1360-CTI1360</f>
        <v>2000000</v>
      </c>
      <c r="CTL1360" s="84">
        <f t="shared" si="340"/>
        <v>2000000</v>
      </c>
      <c r="CTR1360" s="84" t="s">
        <v>247</v>
      </c>
      <c r="CTS1360" s="84" t="s">
        <v>4695</v>
      </c>
      <c r="CTT1360" s="84">
        <v>0</v>
      </c>
      <c r="CTU1360" s="84">
        <v>0</v>
      </c>
      <c r="CTW1360" s="84">
        <v>0</v>
      </c>
      <c r="CTX1360" s="84">
        <f>CTX1357</f>
        <v>2000000</v>
      </c>
      <c r="CTY1360" s="84">
        <f>CTY1357</f>
        <v>0</v>
      </c>
      <c r="CTZ1360" s="84">
        <f>CTY1360/CTX1360</f>
        <v>0</v>
      </c>
      <c r="CUA1360" s="84">
        <f>CTX1360-CTY1360</f>
        <v>2000000</v>
      </c>
      <c r="CUB1360" s="84">
        <f t="shared" si="341"/>
        <v>2000000</v>
      </c>
      <c r="CUH1360" s="84" t="s">
        <v>247</v>
      </c>
      <c r="CUI1360" s="84" t="s">
        <v>4695</v>
      </c>
      <c r="CUJ1360" s="84">
        <v>0</v>
      </c>
      <c r="CUK1360" s="84">
        <v>0</v>
      </c>
      <c r="CUM1360" s="84">
        <v>0</v>
      </c>
      <c r="CUN1360" s="84">
        <f>CUN1357</f>
        <v>2000000</v>
      </c>
      <c r="CUO1360" s="84">
        <f>CUO1357</f>
        <v>0</v>
      </c>
      <c r="CUP1360" s="84">
        <f>CUO1360/CUN1360</f>
        <v>0</v>
      </c>
      <c r="CUQ1360" s="84">
        <f>CUN1360-CUO1360</f>
        <v>2000000</v>
      </c>
      <c r="CUR1360" s="84">
        <f t="shared" si="341"/>
        <v>2000000</v>
      </c>
      <c r="CUX1360" s="84" t="s">
        <v>247</v>
      </c>
      <c r="CUY1360" s="84" t="s">
        <v>4695</v>
      </c>
      <c r="CUZ1360" s="84">
        <v>0</v>
      </c>
      <c r="CVA1360" s="84">
        <v>0</v>
      </c>
      <c r="CVC1360" s="84">
        <v>0</v>
      </c>
      <c r="CVD1360" s="84">
        <f>CVD1357</f>
        <v>2000000</v>
      </c>
      <c r="CVE1360" s="84">
        <f>CVE1357</f>
        <v>0</v>
      </c>
      <c r="CVF1360" s="84">
        <f>CVE1360/CVD1360</f>
        <v>0</v>
      </c>
      <c r="CVG1360" s="84">
        <f>CVD1360-CVE1360</f>
        <v>2000000</v>
      </c>
      <c r="CVH1360" s="84">
        <f t="shared" si="342"/>
        <v>2000000</v>
      </c>
      <c r="CVN1360" s="84" t="s">
        <v>247</v>
      </c>
      <c r="CVO1360" s="84" t="s">
        <v>4695</v>
      </c>
      <c r="CVP1360" s="84">
        <v>0</v>
      </c>
      <c r="CVQ1360" s="84">
        <v>0</v>
      </c>
      <c r="CVS1360" s="84">
        <v>0</v>
      </c>
      <c r="CVT1360" s="84">
        <f>CVT1357</f>
        <v>2000000</v>
      </c>
      <c r="CVU1360" s="84">
        <f>CVU1357</f>
        <v>0</v>
      </c>
      <c r="CVV1360" s="84">
        <f>CVU1360/CVT1360</f>
        <v>0</v>
      </c>
      <c r="CVW1360" s="84">
        <f>CVT1360-CVU1360</f>
        <v>2000000</v>
      </c>
      <c r="CVX1360" s="84">
        <f t="shared" si="342"/>
        <v>2000000</v>
      </c>
      <c r="CWD1360" s="84" t="s">
        <v>247</v>
      </c>
      <c r="CWE1360" s="84" t="s">
        <v>4695</v>
      </c>
      <c r="CWF1360" s="84">
        <v>0</v>
      </c>
      <c r="CWG1360" s="84">
        <v>0</v>
      </c>
      <c r="CWI1360" s="84">
        <v>0</v>
      </c>
      <c r="CWJ1360" s="84">
        <f>CWJ1357</f>
        <v>2000000</v>
      </c>
      <c r="CWK1360" s="84">
        <f>CWK1357</f>
        <v>0</v>
      </c>
      <c r="CWL1360" s="84">
        <f>CWK1360/CWJ1360</f>
        <v>0</v>
      </c>
      <c r="CWM1360" s="84">
        <f>CWJ1360-CWK1360</f>
        <v>2000000</v>
      </c>
      <c r="CWN1360" s="84">
        <f t="shared" si="343"/>
        <v>2000000</v>
      </c>
      <c r="CWT1360" s="84" t="s">
        <v>247</v>
      </c>
      <c r="CWU1360" s="84" t="s">
        <v>4695</v>
      </c>
      <c r="CWV1360" s="84">
        <v>0</v>
      </c>
      <c r="CWW1360" s="84">
        <v>0</v>
      </c>
      <c r="CWY1360" s="84">
        <v>0</v>
      </c>
      <c r="CWZ1360" s="84">
        <f>CWZ1357</f>
        <v>2000000</v>
      </c>
      <c r="CXA1360" s="84">
        <f>CXA1357</f>
        <v>0</v>
      </c>
      <c r="CXB1360" s="84">
        <f>CXA1360/CWZ1360</f>
        <v>0</v>
      </c>
      <c r="CXC1360" s="84">
        <f>CWZ1360-CXA1360</f>
        <v>2000000</v>
      </c>
      <c r="CXD1360" s="84">
        <f t="shared" si="343"/>
        <v>2000000</v>
      </c>
      <c r="CXJ1360" s="84" t="s">
        <v>247</v>
      </c>
      <c r="CXK1360" s="84" t="s">
        <v>4695</v>
      </c>
      <c r="CXL1360" s="84">
        <v>0</v>
      </c>
      <c r="CXM1360" s="84">
        <v>0</v>
      </c>
      <c r="CXO1360" s="84">
        <v>0</v>
      </c>
      <c r="CXP1360" s="84">
        <f>CXP1357</f>
        <v>2000000</v>
      </c>
      <c r="CXQ1360" s="84">
        <f>CXQ1357</f>
        <v>0</v>
      </c>
      <c r="CXR1360" s="84">
        <f>CXQ1360/CXP1360</f>
        <v>0</v>
      </c>
      <c r="CXS1360" s="84">
        <f>CXP1360-CXQ1360</f>
        <v>2000000</v>
      </c>
      <c r="CXT1360" s="84">
        <f t="shared" si="344"/>
        <v>2000000</v>
      </c>
      <c r="CXZ1360" s="84" t="s">
        <v>247</v>
      </c>
      <c r="CYA1360" s="84" t="s">
        <v>4695</v>
      </c>
      <c r="CYB1360" s="84">
        <v>0</v>
      </c>
      <c r="CYC1360" s="84">
        <v>0</v>
      </c>
      <c r="CYE1360" s="84">
        <v>0</v>
      </c>
      <c r="CYF1360" s="84">
        <f>CYF1357</f>
        <v>2000000</v>
      </c>
      <c r="CYG1360" s="84">
        <f>CYG1357</f>
        <v>0</v>
      </c>
      <c r="CYH1360" s="84">
        <f>CYG1360/CYF1360</f>
        <v>0</v>
      </c>
      <c r="CYI1360" s="84">
        <f>CYF1360-CYG1360</f>
        <v>2000000</v>
      </c>
      <c r="CYJ1360" s="84">
        <f t="shared" si="344"/>
        <v>2000000</v>
      </c>
      <c r="CYP1360" s="84" t="s">
        <v>247</v>
      </c>
      <c r="CYQ1360" s="84" t="s">
        <v>4695</v>
      </c>
      <c r="CYR1360" s="84">
        <v>0</v>
      </c>
      <c r="CYS1360" s="84">
        <v>0</v>
      </c>
      <c r="CYU1360" s="84">
        <v>0</v>
      </c>
      <c r="CYV1360" s="84">
        <f>CYV1357</f>
        <v>2000000</v>
      </c>
      <c r="CYW1360" s="84">
        <f>CYW1357</f>
        <v>0</v>
      </c>
      <c r="CYX1360" s="84">
        <f>CYW1360/CYV1360</f>
        <v>0</v>
      </c>
      <c r="CYY1360" s="84">
        <f>CYV1360-CYW1360</f>
        <v>2000000</v>
      </c>
      <c r="CYZ1360" s="84">
        <f t="shared" si="345"/>
        <v>2000000</v>
      </c>
      <c r="CZF1360" s="84" t="s">
        <v>247</v>
      </c>
      <c r="CZG1360" s="84" t="s">
        <v>4695</v>
      </c>
      <c r="CZH1360" s="84">
        <v>0</v>
      </c>
      <c r="CZI1360" s="84">
        <v>0</v>
      </c>
      <c r="CZK1360" s="84">
        <v>0</v>
      </c>
      <c r="CZL1360" s="84">
        <f>CZL1357</f>
        <v>2000000</v>
      </c>
      <c r="CZM1360" s="84">
        <f>CZM1357</f>
        <v>0</v>
      </c>
      <c r="CZN1360" s="84">
        <f>CZM1360/CZL1360</f>
        <v>0</v>
      </c>
      <c r="CZO1360" s="84">
        <f>CZL1360-CZM1360</f>
        <v>2000000</v>
      </c>
      <c r="CZP1360" s="84">
        <f t="shared" si="345"/>
        <v>2000000</v>
      </c>
      <c r="CZV1360" s="84" t="s">
        <v>247</v>
      </c>
      <c r="CZW1360" s="84" t="s">
        <v>4695</v>
      </c>
      <c r="CZX1360" s="84">
        <v>0</v>
      </c>
      <c r="CZY1360" s="84">
        <v>0</v>
      </c>
      <c r="DAA1360" s="84">
        <v>0</v>
      </c>
      <c r="DAB1360" s="84">
        <f>DAB1357</f>
        <v>2000000</v>
      </c>
      <c r="DAC1360" s="84">
        <f>DAC1357</f>
        <v>0</v>
      </c>
      <c r="DAD1360" s="84">
        <f>DAC1360/DAB1360</f>
        <v>0</v>
      </c>
      <c r="DAE1360" s="84">
        <f>DAB1360-DAC1360</f>
        <v>2000000</v>
      </c>
      <c r="DAF1360" s="84">
        <f t="shared" si="346"/>
        <v>2000000</v>
      </c>
      <c r="DAL1360" s="84" t="s">
        <v>247</v>
      </c>
      <c r="DAM1360" s="84" t="s">
        <v>4695</v>
      </c>
      <c r="DAN1360" s="84">
        <v>0</v>
      </c>
      <c r="DAO1360" s="84">
        <v>0</v>
      </c>
      <c r="DAQ1360" s="84">
        <v>0</v>
      </c>
      <c r="DAR1360" s="84">
        <f>DAR1357</f>
        <v>2000000</v>
      </c>
      <c r="DAS1360" s="84">
        <f>DAS1357</f>
        <v>0</v>
      </c>
      <c r="DAT1360" s="84">
        <f>DAS1360/DAR1360</f>
        <v>0</v>
      </c>
      <c r="DAU1360" s="84">
        <f>DAR1360-DAS1360</f>
        <v>2000000</v>
      </c>
      <c r="DAV1360" s="84">
        <f t="shared" si="346"/>
        <v>2000000</v>
      </c>
      <c r="DBB1360" s="84" t="s">
        <v>247</v>
      </c>
      <c r="DBC1360" s="84" t="s">
        <v>4695</v>
      </c>
      <c r="DBD1360" s="84">
        <v>0</v>
      </c>
      <c r="DBE1360" s="84">
        <v>0</v>
      </c>
      <c r="DBG1360" s="84">
        <v>0</v>
      </c>
      <c r="DBH1360" s="84">
        <f>DBH1357</f>
        <v>2000000</v>
      </c>
      <c r="DBI1360" s="84">
        <f>DBI1357</f>
        <v>0</v>
      </c>
      <c r="DBJ1360" s="84">
        <f>DBI1360/DBH1360</f>
        <v>0</v>
      </c>
      <c r="DBK1360" s="84">
        <f>DBH1360-DBI1360</f>
        <v>2000000</v>
      </c>
      <c r="DBL1360" s="84">
        <f t="shared" si="347"/>
        <v>2000000</v>
      </c>
      <c r="DBR1360" s="84" t="s">
        <v>247</v>
      </c>
      <c r="DBS1360" s="84" t="s">
        <v>4695</v>
      </c>
      <c r="DBT1360" s="84">
        <v>0</v>
      </c>
      <c r="DBU1360" s="84">
        <v>0</v>
      </c>
      <c r="DBW1360" s="84">
        <v>0</v>
      </c>
      <c r="DBX1360" s="84">
        <f>DBX1357</f>
        <v>2000000</v>
      </c>
      <c r="DBY1360" s="84">
        <f>DBY1357</f>
        <v>0</v>
      </c>
      <c r="DBZ1360" s="84">
        <f>DBY1360/DBX1360</f>
        <v>0</v>
      </c>
      <c r="DCA1360" s="84">
        <f>DBX1360-DBY1360</f>
        <v>2000000</v>
      </c>
      <c r="DCB1360" s="84">
        <f t="shared" si="347"/>
        <v>2000000</v>
      </c>
      <c r="DCH1360" s="84" t="s">
        <v>247</v>
      </c>
      <c r="DCI1360" s="84" t="s">
        <v>4695</v>
      </c>
      <c r="DCJ1360" s="84">
        <v>0</v>
      </c>
      <c r="DCK1360" s="84">
        <v>0</v>
      </c>
      <c r="DCM1360" s="84">
        <v>0</v>
      </c>
      <c r="DCN1360" s="84">
        <f>DCN1357</f>
        <v>2000000</v>
      </c>
      <c r="DCO1360" s="84">
        <f>DCO1357</f>
        <v>0</v>
      </c>
      <c r="DCP1360" s="84">
        <f>DCO1360/DCN1360</f>
        <v>0</v>
      </c>
      <c r="DCQ1360" s="84">
        <f>DCN1360-DCO1360</f>
        <v>2000000</v>
      </c>
      <c r="DCR1360" s="84">
        <f t="shared" si="348"/>
        <v>2000000</v>
      </c>
      <c r="DCX1360" s="84" t="s">
        <v>247</v>
      </c>
      <c r="DCY1360" s="84" t="s">
        <v>4695</v>
      </c>
      <c r="DCZ1360" s="84">
        <v>0</v>
      </c>
      <c r="DDA1360" s="84">
        <v>0</v>
      </c>
      <c r="DDC1360" s="84">
        <v>0</v>
      </c>
      <c r="DDD1360" s="84">
        <f>DDD1357</f>
        <v>2000000</v>
      </c>
      <c r="DDE1360" s="84">
        <f>DDE1357</f>
        <v>0</v>
      </c>
      <c r="DDF1360" s="84">
        <f>DDE1360/DDD1360</f>
        <v>0</v>
      </c>
      <c r="DDG1360" s="84">
        <f>DDD1360-DDE1360</f>
        <v>2000000</v>
      </c>
      <c r="DDH1360" s="84">
        <f t="shared" si="348"/>
        <v>2000000</v>
      </c>
      <c r="DDN1360" s="84" t="s">
        <v>247</v>
      </c>
      <c r="DDO1360" s="84" t="s">
        <v>4695</v>
      </c>
      <c r="DDP1360" s="84">
        <v>0</v>
      </c>
      <c r="DDQ1360" s="84">
        <v>0</v>
      </c>
      <c r="DDS1360" s="84">
        <v>0</v>
      </c>
      <c r="DDT1360" s="84">
        <f>DDT1357</f>
        <v>2000000</v>
      </c>
      <c r="DDU1360" s="84">
        <f>DDU1357</f>
        <v>0</v>
      </c>
      <c r="DDV1360" s="84">
        <f>DDU1360/DDT1360</f>
        <v>0</v>
      </c>
      <c r="DDW1360" s="84">
        <f>DDT1360-DDU1360</f>
        <v>2000000</v>
      </c>
      <c r="DDX1360" s="84">
        <f t="shared" si="349"/>
        <v>2000000</v>
      </c>
      <c r="DED1360" s="84" t="s">
        <v>247</v>
      </c>
      <c r="DEE1360" s="84" t="s">
        <v>4695</v>
      </c>
      <c r="DEF1360" s="84">
        <v>0</v>
      </c>
      <c r="DEG1360" s="84">
        <v>0</v>
      </c>
      <c r="DEI1360" s="84">
        <v>0</v>
      </c>
      <c r="DEJ1360" s="84">
        <f>DEJ1357</f>
        <v>2000000</v>
      </c>
      <c r="DEK1360" s="84">
        <f>DEK1357</f>
        <v>0</v>
      </c>
      <c r="DEL1360" s="84">
        <f>DEK1360/DEJ1360</f>
        <v>0</v>
      </c>
      <c r="DEM1360" s="84">
        <f>DEJ1360-DEK1360</f>
        <v>2000000</v>
      </c>
      <c r="DEN1360" s="84">
        <f t="shared" si="349"/>
        <v>2000000</v>
      </c>
      <c r="DET1360" s="84" t="s">
        <v>247</v>
      </c>
      <c r="DEU1360" s="84" t="s">
        <v>4695</v>
      </c>
      <c r="DEV1360" s="84">
        <v>0</v>
      </c>
      <c r="DEW1360" s="84">
        <v>0</v>
      </c>
      <c r="DEY1360" s="84">
        <v>0</v>
      </c>
      <c r="DEZ1360" s="84">
        <f>DEZ1357</f>
        <v>2000000</v>
      </c>
      <c r="DFA1360" s="84">
        <f>DFA1357</f>
        <v>0</v>
      </c>
      <c r="DFB1360" s="84">
        <f>DFA1360/DEZ1360</f>
        <v>0</v>
      </c>
      <c r="DFC1360" s="84">
        <f>DEZ1360-DFA1360</f>
        <v>2000000</v>
      </c>
      <c r="DFD1360" s="84">
        <f t="shared" si="350"/>
        <v>2000000</v>
      </c>
      <c r="DFJ1360" s="84" t="s">
        <v>247</v>
      </c>
      <c r="DFK1360" s="84" t="s">
        <v>4695</v>
      </c>
      <c r="DFL1360" s="84">
        <v>0</v>
      </c>
      <c r="DFM1360" s="84">
        <v>0</v>
      </c>
      <c r="DFO1360" s="84">
        <v>0</v>
      </c>
      <c r="DFP1360" s="84">
        <f>DFP1357</f>
        <v>2000000</v>
      </c>
      <c r="DFQ1360" s="84">
        <f>DFQ1357</f>
        <v>0</v>
      </c>
      <c r="DFR1360" s="84">
        <f>DFQ1360/DFP1360</f>
        <v>0</v>
      </c>
      <c r="DFS1360" s="84">
        <f>DFP1360-DFQ1360</f>
        <v>2000000</v>
      </c>
      <c r="DFT1360" s="84">
        <f t="shared" si="350"/>
        <v>2000000</v>
      </c>
      <c r="DFZ1360" s="84" t="s">
        <v>247</v>
      </c>
      <c r="DGA1360" s="84" t="s">
        <v>4695</v>
      </c>
      <c r="DGB1360" s="84">
        <v>0</v>
      </c>
      <c r="DGC1360" s="84">
        <v>0</v>
      </c>
      <c r="DGE1360" s="84">
        <v>0</v>
      </c>
      <c r="DGF1360" s="84">
        <f>DGF1357</f>
        <v>2000000</v>
      </c>
      <c r="DGG1360" s="84">
        <f>DGG1357</f>
        <v>0</v>
      </c>
      <c r="DGH1360" s="84">
        <f>DGG1360/DGF1360</f>
        <v>0</v>
      </c>
      <c r="DGI1360" s="84">
        <f>DGF1360-DGG1360</f>
        <v>2000000</v>
      </c>
      <c r="DGJ1360" s="84">
        <f t="shared" si="351"/>
        <v>2000000</v>
      </c>
      <c r="DGP1360" s="84" t="s">
        <v>247</v>
      </c>
      <c r="DGQ1360" s="84" t="s">
        <v>4695</v>
      </c>
      <c r="DGR1360" s="84">
        <v>0</v>
      </c>
      <c r="DGS1360" s="84">
        <v>0</v>
      </c>
      <c r="DGU1360" s="84">
        <v>0</v>
      </c>
      <c r="DGV1360" s="84">
        <f>DGV1357</f>
        <v>2000000</v>
      </c>
      <c r="DGW1360" s="84">
        <f>DGW1357</f>
        <v>0</v>
      </c>
      <c r="DGX1360" s="84">
        <f>DGW1360/DGV1360</f>
        <v>0</v>
      </c>
      <c r="DGY1360" s="84">
        <f>DGV1360-DGW1360</f>
        <v>2000000</v>
      </c>
      <c r="DGZ1360" s="84">
        <f t="shared" si="351"/>
        <v>2000000</v>
      </c>
      <c r="DHF1360" s="84" t="s">
        <v>247</v>
      </c>
      <c r="DHG1360" s="84" t="s">
        <v>4695</v>
      </c>
      <c r="DHH1360" s="84">
        <v>0</v>
      </c>
      <c r="DHI1360" s="84">
        <v>0</v>
      </c>
      <c r="DHK1360" s="84">
        <v>0</v>
      </c>
      <c r="DHL1360" s="84">
        <f>DHL1357</f>
        <v>2000000</v>
      </c>
      <c r="DHM1360" s="84">
        <f>DHM1357</f>
        <v>0</v>
      </c>
      <c r="DHN1360" s="84">
        <f>DHM1360/DHL1360</f>
        <v>0</v>
      </c>
      <c r="DHO1360" s="84">
        <f>DHL1360-DHM1360</f>
        <v>2000000</v>
      </c>
      <c r="DHP1360" s="84">
        <f t="shared" si="352"/>
        <v>2000000</v>
      </c>
      <c r="DHV1360" s="84" t="s">
        <v>247</v>
      </c>
      <c r="DHW1360" s="84" t="s">
        <v>4695</v>
      </c>
      <c r="DHX1360" s="84">
        <v>0</v>
      </c>
      <c r="DHY1360" s="84">
        <v>0</v>
      </c>
      <c r="DIA1360" s="84">
        <v>0</v>
      </c>
      <c r="DIB1360" s="84">
        <f>DIB1357</f>
        <v>2000000</v>
      </c>
      <c r="DIC1360" s="84">
        <f>DIC1357</f>
        <v>0</v>
      </c>
      <c r="DID1360" s="84">
        <f>DIC1360/DIB1360</f>
        <v>0</v>
      </c>
      <c r="DIE1360" s="84">
        <f>DIB1360-DIC1360</f>
        <v>2000000</v>
      </c>
      <c r="DIF1360" s="84">
        <f t="shared" si="352"/>
        <v>2000000</v>
      </c>
      <c r="DIL1360" s="84" t="s">
        <v>247</v>
      </c>
      <c r="DIM1360" s="84" t="s">
        <v>4695</v>
      </c>
      <c r="DIN1360" s="84">
        <v>0</v>
      </c>
      <c r="DIO1360" s="84">
        <v>0</v>
      </c>
      <c r="DIQ1360" s="84">
        <v>0</v>
      </c>
      <c r="DIR1360" s="84">
        <f>DIR1357</f>
        <v>2000000</v>
      </c>
      <c r="DIS1360" s="84">
        <f>DIS1357</f>
        <v>0</v>
      </c>
      <c r="DIT1360" s="84">
        <f>DIS1360/DIR1360</f>
        <v>0</v>
      </c>
      <c r="DIU1360" s="84">
        <f>DIR1360-DIS1360</f>
        <v>2000000</v>
      </c>
      <c r="DIV1360" s="84">
        <f t="shared" si="353"/>
        <v>2000000</v>
      </c>
      <c r="DJB1360" s="84" t="s">
        <v>247</v>
      </c>
      <c r="DJC1360" s="84" t="s">
        <v>4695</v>
      </c>
      <c r="DJD1360" s="84">
        <v>0</v>
      </c>
      <c r="DJE1360" s="84">
        <v>0</v>
      </c>
      <c r="DJG1360" s="84">
        <v>0</v>
      </c>
      <c r="DJH1360" s="84">
        <f>DJH1357</f>
        <v>2000000</v>
      </c>
      <c r="DJI1360" s="84">
        <f>DJI1357</f>
        <v>0</v>
      </c>
      <c r="DJJ1360" s="84">
        <f>DJI1360/DJH1360</f>
        <v>0</v>
      </c>
      <c r="DJK1360" s="84">
        <f>DJH1360-DJI1360</f>
        <v>2000000</v>
      </c>
      <c r="DJL1360" s="84">
        <f t="shared" si="353"/>
        <v>2000000</v>
      </c>
      <c r="DJR1360" s="84" t="s">
        <v>247</v>
      </c>
      <c r="DJS1360" s="84" t="s">
        <v>4695</v>
      </c>
      <c r="DJT1360" s="84">
        <v>0</v>
      </c>
      <c r="DJU1360" s="84">
        <v>0</v>
      </c>
      <c r="DJW1360" s="84">
        <v>0</v>
      </c>
      <c r="DJX1360" s="84">
        <f>DJX1357</f>
        <v>2000000</v>
      </c>
      <c r="DJY1360" s="84">
        <f>DJY1357</f>
        <v>0</v>
      </c>
      <c r="DJZ1360" s="84">
        <f>DJY1360/DJX1360</f>
        <v>0</v>
      </c>
      <c r="DKA1360" s="84">
        <f>DJX1360-DJY1360</f>
        <v>2000000</v>
      </c>
      <c r="DKB1360" s="84">
        <f t="shared" si="354"/>
        <v>2000000</v>
      </c>
      <c r="DKH1360" s="84" t="s">
        <v>247</v>
      </c>
      <c r="DKI1360" s="84" t="s">
        <v>4695</v>
      </c>
      <c r="DKJ1360" s="84">
        <v>0</v>
      </c>
      <c r="DKK1360" s="84">
        <v>0</v>
      </c>
      <c r="DKM1360" s="84">
        <v>0</v>
      </c>
      <c r="DKN1360" s="84">
        <f>DKN1357</f>
        <v>2000000</v>
      </c>
      <c r="DKO1360" s="84">
        <f>DKO1357</f>
        <v>0</v>
      </c>
      <c r="DKP1360" s="84">
        <f>DKO1360/DKN1360</f>
        <v>0</v>
      </c>
      <c r="DKQ1360" s="84">
        <f>DKN1360-DKO1360</f>
        <v>2000000</v>
      </c>
      <c r="DKR1360" s="84">
        <f t="shared" si="354"/>
        <v>2000000</v>
      </c>
      <c r="DKX1360" s="84" t="s">
        <v>247</v>
      </c>
      <c r="DKY1360" s="84" t="s">
        <v>4695</v>
      </c>
      <c r="DKZ1360" s="84">
        <v>0</v>
      </c>
      <c r="DLA1360" s="84">
        <v>0</v>
      </c>
      <c r="DLC1360" s="84">
        <v>0</v>
      </c>
      <c r="DLD1360" s="84">
        <f>DLD1357</f>
        <v>2000000</v>
      </c>
      <c r="DLE1360" s="84">
        <f>DLE1357</f>
        <v>0</v>
      </c>
      <c r="DLF1360" s="84">
        <f>DLE1360/DLD1360</f>
        <v>0</v>
      </c>
      <c r="DLG1360" s="84">
        <f>DLD1360-DLE1360</f>
        <v>2000000</v>
      </c>
      <c r="DLH1360" s="84">
        <f t="shared" si="355"/>
        <v>2000000</v>
      </c>
      <c r="DLN1360" s="84" t="s">
        <v>247</v>
      </c>
      <c r="DLO1360" s="84" t="s">
        <v>4695</v>
      </c>
      <c r="DLP1360" s="84">
        <v>0</v>
      </c>
      <c r="DLQ1360" s="84">
        <v>0</v>
      </c>
      <c r="DLS1360" s="84">
        <v>0</v>
      </c>
      <c r="DLT1360" s="84">
        <f>DLT1357</f>
        <v>2000000</v>
      </c>
      <c r="DLU1360" s="84">
        <f>DLU1357</f>
        <v>0</v>
      </c>
      <c r="DLV1360" s="84">
        <f>DLU1360/DLT1360</f>
        <v>0</v>
      </c>
      <c r="DLW1360" s="84">
        <f>DLT1360-DLU1360</f>
        <v>2000000</v>
      </c>
      <c r="DLX1360" s="84">
        <f t="shared" si="355"/>
        <v>2000000</v>
      </c>
      <c r="DMD1360" s="84" t="s">
        <v>247</v>
      </c>
      <c r="DME1360" s="84" t="s">
        <v>4695</v>
      </c>
      <c r="DMF1360" s="84">
        <v>0</v>
      </c>
      <c r="DMG1360" s="84">
        <v>0</v>
      </c>
      <c r="DMI1360" s="84">
        <v>0</v>
      </c>
      <c r="DMJ1360" s="84">
        <f>DMJ1357</f>
        <v>2000000</v>
      </c>
      <c r="DMK1360" s="84">
        <f>DMK1357</f>
        <v>0</v>
      </c>
      <c r="DML1360" s="84">
        <f>DMK1360/DMJ1360</f>
        <v>0</v>
      </c>
      <c r="DMM1360" s="84">
        <f>DMJ1360-DMK1360</f>
        <v>2000000</v>
      </c>
      <c r="DMN1360" s="84">
        <f t="shared" si="356"/>
        <v>2000000</v>
      </c>
      <c r="DMT1360" s="84" t="s">
        <v>247</v>
      </c>
      <c r="DMU1360" s="84" t="s">
        <v>4695</v>
      </c>
      <c r="DMV1360" s="84">
        <v>0</v>
      </c>
      <c r="DMW1360" s="84">
        <v>0</v>
      </c>
      <c r="DMY1360" s="84">
        <v>0</v>
      </c>
      <c r="DMZ1360" s="84">
        <f>DMZ1357</f>
        <v>2000000</v>
      </c>
      <c r="DNA1360" s="84">
        <f>DNA1357</f>
        <v>0</v>
      </c>
      <c r="DNB1360" s="84">
        <f>DNA1360/DMZ1360</f>
        <v>0</v>
      </c>
      <c r="DNC1360" s="84">
        <f>DMZ1360-DNA1360</f>
        <v>2000000</v>
      </c>
      <c r="DND1360" s="84">
        <f t="shared" si="356"/>
        <v>2000000</v>
      </c>
      <c r="DNJ1360" s="84" t="s">
        <v>247</v>
      </c>
      <c r="DNK1360" s="84" t="s">
        <v>4695</v>
      </c>
      <c r="DNL1360" s="84">
        <v>0</v>
      </c>
      <c r="DNM1360" s="84">
        <v>0</v>
      </c>
      <c r="DNO1360" s="84">
        <v>0</v>
      </c>
      <c r="DNP1360" s="84">
        <f>DNP1357</f>
        <v>2000000</v>
      </c>
      <c r="DNQ1360" s="84">
        <f>DNQ1357</f>
        <v>0</v>
      </c>
      <c r="DNR1360" s="84">
        <f>DNQ1360/DNP1360</f>
        <v>0</v>
      </c>
      <c r="DNS1360" s="84">
        <f>DNP1360-DNQ1360</f>
        <v>2000000</v>
      </c>
      <c r="DNT1360" s="84">
        <f t="shared" si="357"/>
        <v>2000000</v>
      </c>
      <c r="DNZ1360" s="84" t="s">
        <v>247</v>
      </c>
      <c r="DOA1360" s="84" t="s">
        <v>4695</v>
      </c>
      <c r="DOB1360" s="84">
        <v>0</v>
      </c>
      <c r="DOC1360" s="84">
        <v>0</v>
      </c>
      <c r="DOE1360" s="84">
        <v>0</v>
      </c>
      <c r="DOF1360" s="84">
        <f>DOF1357</f>
        <v>2000000</v>
      </c>
      <c r="DOG1360" s="84">
        <f>DOG1357</f>
        <v>0</v>
      </c>
      <c r="DOH1360" s="84">
        <f>DOG1360/DOF1360</f>
        <v>0</v>
      </c>
      <c r="DOI1360" s="84">
        <f>DOF1360-DOG1360</f>
        <v>2000000</v>
      </c>
      <c r="DOJ1360" s="84">
        <f t="shared" si="357"/>
        <v>2000000</v>
      </c>
      <c r="DOP1360" s="84" t="s">
        <v>247</v>
      </c>
      <c r="DOQ1360" s="84" t="s">
        <v>4695</v>
      </c>
      <c r="DOR1360" s="84">
        <v>0</v>
      </c>
      <c r="DOS1360" s="84">
        <v>0</v>
      </c>
      <c r="DOU1360" s="84">
        <v>0</v>
      </c>
      <c r="DOV1360" s="84">
        <f>DOV1357</f>
        <v>2000000</v>
      </c>
      <c r="DOW1360" s="84">
        <f>DOW1357</f>
        <v>0</v>
      </c>
      <c r="DOX1360" s="84">
        <f>DOW1360/DOV1360</f>
        <v>0</v>
      </c>
      <c r="DOY1360" s="84">
        <f>DOV1360-DOW1360</f>
        <v>2000000</v>
      </c>
      <c r="DOZ1360" s="84">
        <f t="shared" si="358"/>
        <v>2000000</v>
      </c>
      <c r="DPF1360" s="84" t="s">
        <v>247</v>
      </c>
      <c r="DPG1360" s="84" t="s">
        <v>4695</v>
      </c>
      <c r="DPH1360" s="84">
        <v>0</v>
      </c>
      <c r="DPI1360" s="84">
        <v>0</v>
      </c>
      <c r="DPK1360" s="84">
        <v>0</v>
      </c>
      <c r="DPL1360" s="84">
        <f>DPL1357</f>
        <v>2000000</v>
      </c>
      <c r="DPM1360" s="84">
        <f>DPM1357</f>
        <v>0</v>
      </c>
      <c r="DPN1360" s="84">
        <f>DPM1360/DPL1360</f>
        <v>0</v>
      </c>
      <c r="DPO1360" s="84">
        <f>DPL1360-DPM1360</f>
        <v>2000000</v>
      </c>
      <c r="DPP1360" s="84">
        <f t="shared" si="358"/>
        <v>2000000</v>
      </c>
      <c r="DPV1360" s="84" t="s">
        <v>247</v>
      </c>
      <c r="DPW1360" s="84" t="s">
        <v>4695</v>
      </c>
      <c r="DPX1360" s="84">
        <v>0</v>
      </c>
      <c r="DPY1360" s="84">
        <v>0</v>
      </c>
      <c r="DQA1360" s="84">
        <v>0</v>
      </c>
      <c r="DQB1360" s="84">
        <f>DQB1357</f>
        <v>2000000</v>
      </c>
      <c r="DQC1360" s="84">
        <f>DQC1357</f>
        <v>0</v>
      </c>
      <c r="DQD1360" s="84">
        <f>DQC1360/DQB1360</f>
        <v>0</v>
      </c>
      <c r="DQE1360" s="84">
        <f>DQB1360-DQC1360</f>
        <v>2000000</v>
      </c>
      <c r="DQF1360" s="84">
        <f t="shared" si="359"/>
        <v>2000000</v>
      </c>
      <c r="DQL1360" s="84" t="s">
        <v>247</v>
      </c>
      <c r="DQM1360" s="84" t="s">
        <v>4695</v>
      </c>
      <c r="DQN1360" s="84">
        <v>0</v>
      </c>
      <c r="DQO1360" s="84">
        <v>0</v>
      </c>
      <c r="DQQ1360" s="84">
        <v>0</v>
      </c>
      <c r="DQR1360" s="84">
        <f>DQR1357</f>
        <v>2000000</v>
      </c>
      <c r="DQS1360" s="84">
        <f>DQS1357</f>
        <v>0</v>
      </c>
      <c r="DQT1360" s="84">
        <f>DQS1360/DQR1360</f>
        <v>0</v>
      </c>
      <c r="DQU1360" s="84">
        <f>DQR1360-DQS1360</f>
        <v>2000000</v>
      </c>
      <c r="DQV1360" s="84">
        <f t="shared" si="359"/>
        <v>2000000</v>
      </c>
      <c r="DRB1360" s="84" t="s">
        <v>247</v>
      </c>
      <c r="DRC1360" s="84" t="s">
        <v>4695</v>
      </c>
      <c r="DRD1360" s="84">
        <v>0</v>
      </c>
      <c r="DRE1360" s="84">
        <v>0</v>
      </c>
      <c r="DRG1360" s="84">
        <v>0</v>
      </c>
      <c r="DRH1360" s="84">
        <f>DRH1357</f>
        <v>2000000</v>
      </c>
      <c r="DRI1360" s="84">
        <f>DRI1357</f>
        <v>0</v>
      </c>
      <c r="DRJ1360" s="84">
        <f>DRI1360/DRH1360</f>
        <v>0</v>
      </c>
      <c r="DRK1360" s="84">
        <f>DRH1360-DRI1360</f>
        <v>2000000</v>
      </c>
      <c r="DRL1360" s="84">
        <f t="shared" si="360"/>
        <v>2000000</v>
      </c>
      <c r="DRR1360" s="84" t="s">
        <v>247</v>
      </c>
      <c r="DRS1360" s="84" t="s">
        <v>4695</v>
      </c>
      <c r="DRT1360" s="84">
        <v>0</v>
      </c>
      <c r="DRU1360" s="84">
        <v>0</v>
      </c>
      <c r="DRW1360" s="84">
        <v>0</v>
      </c>
      <c r="DRX1360" s="84">
        <f>DRX1357</f>
        <v>2000000</v>
      </c>
      <c r="DRY1360" s="84">
        <f>DRY1357</f>
        <v>0</v>
      </c>
      <c r="DRZ1360" s="84">
        <f>DRY1360/DRX1360</f>
        <v>0</v>
      </c>
      <c r="DSA1360" s="84">
        <f>DRX1360-DRY1360</f>
        <v>2000000</v>
      </c>
      <c r="DSB1360" s="84">
        <f t="shared" si="360"/>
        <v>2000000</v>
      </c>
      <c r="DSH1360" s="84" t="s">
        <v>247</v>
      </c>
      <c r="DSI1360" s="84" t="s">
        <v>4695</v>
      </c>
      <c r="DSJ1360" s="84">
        <v>0</v>
      </c>
      <c r="DSK1360" s="84">
        <v>0</v>
      </c>
      <c r="DSM1360" s="84">
        <v>0</v>
      </c>
      <c r="DSN1360" s="84">
        <f>DSN1357</f>
        <v>2000000</v>
      </c>
      <c r="DSO1360" s="84">
        <f>DSO1357</f>
        <v>0</v>
      </c>
      <c r="DSP1360" s="84">
        <f>DSO1360/DSN1360</f>
        <v>0</v>
      </c>
      <c r="DSQ1360" s="84">
        <f>DSN1360-DSO1360</f>
        <v>2000000</v>
      </c>
      <c r="DSR1360" s="84">
        <f t="shared" si="361"/>
        <v>2000000</v>
      </c>
      <c r="DSX1360" s="84" t="s">
        <v>247</v>
      </c>
      <c r="DSY1360" s="84" t="s">
        <v>4695</v>
      </c>
      <c r="DSZ1360" s="84">
        <v>0</v>
      </c>
      <c r="DTA1360" s="84">
        <v>0</v>
      </c>
      <c r="DTC1360" s="84">
        <v>0</v>
      </c>
      <c r="DTD1360" s="84">
        <f>DTD1357</f>
        <v>2000000</v>
      </c>
      <c r="DTE1360" s="84">
        <f>DTE1357</f>
        <v>0</v>
      </c>
      <c r="DTF1360" s="84">
        <f>DTE1360/DTD1360</f>
        <v>0</v>
      </c>
      <c r="DTG1360" s="84">
        <f>DTD1360-DTE1360</f>
        <v>2000000</v>
      </c>
      <c r="DTH1360" s="84">
        <f t="shared" si="361"/>
        <v>2000000</v>
      </c>
      <c r="DTN1360" s="84" t="s">
        <v>247</v>
      </c>
      <c r="DTO1360" s="84" t="s">
        <v>4695</v>
      </c>
      <c r="DTP1360" s="84">
        <v>0</v>
      </c>
      <c r="DTQ1360" s="84">
        <v>0</v>
      </c>
      <c r="DTS1360" s="84">
        <v>0</v>
      </c>
      <c r="DTT1360" s="84">
        <f>DTT1357</f>
        <v>2000000</v>
      </c>
      <c r="DTU1360" s="84">
        <f>DTU1357</f>
        <v>0</v>
      </c>
      <c r="DTV1360" s="84">
        <f>DTU1360/DTT1360</f>
        <v>0</v>
      </c>
      <c r="DTW1360" s="84">
        <f>DTT1360-DTU1360</f>
        <v>2000000</v>
      </c>
      <c r="DTX1360" s="84">
        <f t="shared" si="362"/>
        <v>2000000</v>
      </c>
      <c r="DUD1360" s="84" t="s">
        <v>247</v>
      </c>
      <c r="DUE1360" s="84" t="s">
        <v>4695</v>
      </c>
      <c r="DUF1360" s="84">
        <v>0</v>
      </c>
      <c r="DUG1360" s="84">
        <v>0</v>
      </c>
      <c r="DUI1360" s="84">
        <v>0</v>
      </c>
      <c r="DUJ1360" s="84">
        <f>DUJ1357</f>
        <v>2000000</v>
      </c>
      <c r="DUK1360" s="84">
        <f>DUK1357</f>
        <v>0</v>
      </c>
      <c r="DUL1360" s="84">
        <f>DUK1360/DUJ1360</f>
        <v>0</v>
      </c>
      <c r="DUM1360" s="84">
        <f>DUJ1360-DUK1360</f>
        <v>2000000</v>
      </c>
      <c r="DUN1360" s="84">
        <f t="shared" si="362"/>
        <v>2000000</v>
      </c>
      <c r="DUT1360" s="84" t="s">
        <v>247</v>
      </c>
      <c r="DUU1360" s="84" t="s">
        <v>4695</v>
      </c>
      <c r="DUV1360" s="84">
        <v>0</v>
      </c>
      <c r="DUW1360" s="84">
        <v>0</v>
      </c>
      <c r="DUY1360" s="84">
        <v>0</v>
      </c>
      <c r="DUZ1360" s="84">
        <f>DUZ1357</f>
        <v>2000000</v>
      </c>
      <c r="DVA1360" s="84">
        <f>DVA1357</f>
        <v>0</v>
      </c>
      <c r="DVB1360" s="84">
        <f>DVA1360/DUZ1360</f>
        <v>0</v>
      </c>
      <c r="DVC1360" s="84">
        <f>DUZ1360-DVA1360</f>
        <v>2000000</v>
      </c>
      <c r="DVD1360" s="84">
        <f t="shared" si="363"/>
        <v>2000000</v>
      </c>
      <c r="DVJ1360" s="84" t="s">
        <v>247</v>
      </c>
      <c r="DVK1360" s="84" t="s">
        <v>4695</v>
      </c>
      <c r="DVL1360" s="84">
        <v>0</v>
      </c>
      <c r="DVM1360" s="84">
        <v>0</v>
      </c>
      <c r="DVO1360" s="84">
        <v>0</v>
      </c>
      <c r="DVP1360" s="84">
        <f>DVP1357</f>
        <v>2000000</v>
      </c>
      <c r="DVQ1360" s="84">
        <f>DVQ1357</f>
        <v>0</v>
      </c>
      <c r="DVR1360" s="84">
        <f>DVQ1360/DVP1360</f>
        <v>0</v>
      </c>
      <c r="DVS1360" s="84">
        <f>DVP1360-DVQ1360</f>
        <v>2000000</v>
      </c>
      <c r="DVT1360" s="84">
        <f t="shared" si="363"/>
        <v>2000000</v>
      </c>
      <c r="DVZ1360" s="84" t="s">
        <v>247</v>
      </c>
      <c r="DWA1360" s="84" t="s">
        <v>4695</v>
      </c>
      <c r="DWB1360" s="84">
        <v>0</v>
      </c>
      <c r="DWC1360" s="84">
        <v>0</v>
      </c>
      <c r="DWE1360" s="84">
        <v>0</v>
      </c>
      <c r="DWF1360" s="84">
        <f>DWF1357</f>
        <v>2000000</v>
      </c>
      <c r="DWG1360" s="84">
        <f>DWG1357</f>
        <v>0</v>
      </c>
      <c r="DWH1360" s="84">
        <f>DWG1360/DWF1360</f>
        <v>0</v>
      </c>
      <c r="DWI1360" s="84">
        <f>DWF1360-DWG1360</f>
        <v>2000000</v>
      </c>
      <c r="DWJ1360" s="84">
        <f t="shared" si="364"/>
        <v>2000000</v>
      </c>
      <c r="DWP1360" s="84" t="s">
        <v>247</v>
      </c>
      <c r="DWQ1360" s="84" t="s">
        <v>4695</v>
      </c>
      <c r="DWR1360" s="84">
        <v>0</v>
      </c>
      <c r="DWS1360" s="84">
        <v>0</v>
      </c>
      <c r="DWU1360" s="84">
        <v>0</v>
      </c>
      <c r="DWV1360" s="84">
        <f>DWV1357</f>
        <v>2000000</v>
      </c>
      <c r="DWW1360" s="84">
        <f>DWW1357</f>
        <v>0</v>
      </c>
      <c r="DWX1360" s="84">
        <f>DWW1360/DWV1360</f>
        <v>0</v>
      </c>
      <c r="DWY1360" s="84">
        <f>DWV1360-DWW1360</f>
        <v>2000000</v>
      </c>
      <c r="DWZ1360" s="84">
        <f t="shared" si="364"/>
        <v>2000000</v>
      </c>
      <c r="DXF1360" s="84" t="s">
        <v>247</v>
      </c>
      <c r="DXG1360" s="84" t="s">
        <v>4695</v>
      </c>
      <c r="DXH1360" s="84">
        <v>0</v>
      </c>
      <c r="DXI1360" s="84">
        <v>0</v>
      </c>
      <c r="DXK1360" s="84">
        <v>0</v>
      </c>
      <c r="DXL1360" s="84">
        <f>DXL1357</f>
        <v>2000000</v>
      </c>
      <c r="DXM1360" s="84">
        <f>DXM1357</f>
        <v>0</v>
      </c>
      <c r="DXN1360" s="84">
        <f>DXM1360/DXL1360</f>
        <v>0</v>
      </c>
      <c r="DXO1360" s="84">
        <f>DXL1360-DXM1360</f>
        <v>2000000</v>
      </c>
      <c r="DXP1360" s="84">
        <f t="shared" si="365"/>
        <v>2000000</v>
      </c>
      <c r="DXV1360" s="84" t="s">
        <v>247</v>
      </c>
      <c r="DXW1360" s="84" t="s">
        <v>4695</v>
      </c>
      <c r="DXX1360" s="84">
        <v>0</v>
      </c>
      <c r="DXY1360" s="84">
        <v>0</v>
      </c>
      <c r="DYA1360" s="84">
        <v>0</v>
      </c>
      <c r="DYB1360" s="84">
        <f>DYB1357</f>
        <v>2000000</v>
      </c>
      <c r="DYC1360" s="84">
        <f>DYC1357</f>
        <v>0</v>
      </c>
      <c r="DYD1360" s="84">
        <f>DYC1360/DYB1360</f>
        <v>0</v>
      </c>
      <c r="DYE1360" s="84">
        <f>DYB1360-DYC1360</f>
        <v>2000000</v>
      </c>
      <c r="DYF1360" s="84">
        <f t="shared" si="365"/>
        <v>2000000</v>
      </c>
      <c r="DYL1360" s="84" t="s">
        <v>247</v>
      </c>
      <c r="DYM1360" s="84" t="s">
        <v>4695</v>
      </c>
      <c r="DYN1360" s="84">
        <v>0</v>
      </c>
      <c r="DYO1360" s="84">
        <v>0</v>
      </c>
      <c r="DYQ1360" s="84">
        <v>0</v>
      </c>
      <c r="DYR1360" s="84">
        <f>DYR1357</f>
        <v>2000000</v>
      </c>
      <c r="DYS1360" s="84">
        <f>DYS1357</f>
        <v>0</v>
      </c>
      <c r="DYT1360" s="84">
        <f>DYS1360/DYR1360</f>
        <v>0</v>
      </c>
      <c r="DYU1360" s="84">
        <f>DYR1360-DYS1360</f>
        <v>2000000</v>
      </c>
      <c r="DYV1360" s="84">
        <f t="shared" si="366"/>
        <v>2000000</v>
      </c>
      <c r="DZB1360" s="84" t="s">
        <v>247</v>
      </c>
      <c r="DZC1360" s="84" t="s">
        <v>4695</v>
      </c>
      <c r="DZD1360" s="84">
        <v>0</v>
      </c>
      <c r="DZE1360" s="84">
        <v>0</v>
      </c>
      <c r="DZG1360" s="84">
        <v>0</v>
      </c>
      <c r="DZH1360" s="84">
        <f>DZH1357</f>
        <v>2000000</v>
      </c>
      <c r="DZI1360" s="84">
        <f>DZI1357</f>
        <v>0</v>
      </c>
      <c r="DZJ1360" s="84">
        <f>DZI1360/DZH1360</f>
        <v>0</v>
      </c>
      <c r="DZK1360" s="84">
        <f>DZH1360-DZI1360</f>
        <v>2000000</v>
      </c>
      <c r="DZL1360" s="84">
        <f t="shared" si="366"/>
        <v>2000000</v>
      </c>
      <c r="DZR1360" s="84" t="s">
        <v>247</v>
      </c>
      <c r="DZS1360" s="84" t="s">
        <v>4695</v>
      </c>
      <c r="DZT1360" s="84">
        <v>0</v>
      </c>
      <c r="DZU1360" s="84">
        <v>0</v>
      </c>
      <c r="DZW1360" s="84">
        <v>0</v>
      </c>
      <c r="DZX1360" s="84">
        <f>DZX1357</f>
        <v>2000000</v>
      </c>
      <c r="DZY1360" s="84">
        <f>DZY1357</f>
        <v>0</v>
      </c>
      <c r="DZZ1360" s="84">
        <f>DZY1360/DZX1360</f>
        <v>0</v>
      </c>
      <c r="EAA1360" s="84">
        <f>DZX1360-DZY1360</f>
        <v>2000000</v>
      </c>
      <c r="EAB1360" s="84">
        <f t="shared" si="367"/>
        <v>2000000</v>
      </c>
      <c r="EAH1360" s="84" t="s">
        <v>247</v>
      </c>
      <c r="EAI1360" s="84" t="s">
        <v>4695</v>
      </c>
      <c r="EAJ1360" s="84">
        <v>0</v>
      </c>
      <c r="EAK1360" s="84">
        <v>0</v>
      </c>
      <c r="EAM1360" s="84">
        <v>0</v>
      </c>
      <c r="EAN1360" s="84">
        <f>EAN1357</f>
        <v>2000000</v>
      </c>
      <c r="EAO1360" s="84">
        <f>EAO1357</f>
        <v>0</v>
      </c>
      <c r="EAP1360" s="84">
        <f>EAO1360/EAN1360</f>
        <v>0</v>
      </c>
      <c r="EAQ1360" s="84">
        <f>EAN1360-EAO1360</f>
        <v>2000000</v>
      </c>
      <c r="EAR1360" s="84">
        <f t="shared" si="367"/>
        <v>2000000</v>
      </c>
      <c r="EAX1360" s="84" t="s">
        <v>247</v>
      </c>
      <c r="EAY1360" s="84" t="s">
        <v>4695</v>
      </c>
      <c r="EAZ1360" s="84">
        <v>0</v>
      </c>
      <c r="EBA1360" s="84">
        <v>0</v>
      </c>
      <c r="EBC1360" s="84">
        <v>0</v>
      </c>
      <c r="EBD1360" s="84">
        <f>EBD1357</f>
        <v>2000000</v>
      </c>
      <c r="EBE1360" s="84">
        <f>EBE1357</f>
        <v>0</v>
      </c>
      <c r="EBF1360" s="84">
        <f>EBE1360/EBD1360</f>
        <v>0</v>
      </c>
      <c r="EBG1360" s="84">
        <f>EBD1360-EBE1360</f>
        <v>2000000</v>
      </c>
      <c r="EBH1360" s="84">
        <f t="shared" si="368"/>
        <v>2000000</v>
      </c>
      <c r="EBN1360" s="84" t="s">
        <v>247</v>
      </c>
      <c r="EBO1360" s="84" t="s">
        <v>4695</v>
      </c>
      <c r="EBP1360" s="84">
        <v>0</v>
      </c>
      <c r="EBQ1360" s="84">
        <v>0</v>
      </c>
      <c r="EBS1360" s="84">
        <v>0</v>
      </c>
      <c r="EBT1360" s="84">
        <f>EBT1357</f>
        <v>2000000</v>
      </c>
      <c r="EBU1360" s="84">
        <f>EBU1357</f>
        <v>0</v>
      </c>
      <c r="EBV1360" s="84">
        <f>EBU1360/EBT1360</f>
        <v>0</v>
      </c>
      <c r="EBW1360" s="84">
        <f>EBT1360-EBU1360</f>
        <v>2000000</v>
      </c>
      <c r="EBX1360" s="84">
        <f t="shared" si="368"/>
        <v>2000000</v>
      </c>
      <c r="ECD1360" s="84" t="s">
        <v>247</v>
      </c>
      <c r="ECE1360" s="84" t="s">
        <v>4695</v>
      </c>
      <c r="ECF1360" s="84">
        <v>0</v>
      </c>
      <c r="ECG1360" s="84">
        <v>0</v>
      </c>
      <c r="ECI1360" s="84">
        <v>0</v>
      </c>
      <c r="ECJ1360" s="84">
        <f>ECJ1357</f>
        <v>2000000</v>
      </c>
      <c r="ECK1360" s="84">
        <f>ECK1357</f>
        <v>0</v>
      </c>
      <c r="ECL1360" s="84">
        <f>ECK1360/ECJ1360</f>
        <v>0</v>
      </c>
      <c r="ECM1360" s="84">
        <f>ECJ1360-ECK1360</f>
        <v>2000000</v>
      </c>
      <c r="ECN1360" s="84">
        <f t="shared" si="369"/>
        <v>2000000</v>
      </c>
      <c r="ECT1360" s="84" t="s">
        <v>247</v>
      </c>
      <c r="ECU1360" s="84" t="s">
        <v>4695</v>
      </c>
      <c r="ECV1360" s="84">
        <v>0</v>
      </c>
      <c r="ECW1360" s="84">
        <v>0</v>
      </c>
      <c r="ECY1360" s="84">
        <v>0</v>
      </c>
      <c r="ECZ1360" s="84">
        <f>ECZ1357</f>
        <v>2000000</v>
      </c>
      <c r="EDA1360" s="84">
        <f>EDA1357</f>
        <v>0</v>
      </c>
      <c r="EDB1360" s="84">
        <f>EDA1360/ECZ1360</f>
        <v>0</v>
      </c>
      <c r="EDC1360" s="84">
        <f>ECZ1360-EDA1360</f>
        <v>2000000</v>
      </c>
      <c r="EDD1360" s="84">
        <f t="shared" si="369"/>
        <v>2000000</v>
      </c>
      <c r="EDJ1360" s="84" t="s">
        <v>247</v>
      </c>
      <c r="EDK1360" s="84" t="s">
        <v>4695</v>
      </c>
      <c r="EDL1360" s="84">
        <v>0</v>
      </c>
      <c r="EDM1360" s="84">
        <v>0</v>
      </c>
      <c r="EDO1360" s="84">
        <v>0</v>
      </c>
      <c r="EDP1360" s="84">
        <f>EDP1357</f>
        <v>2000000</v>
      </c>
      <c r="EDQ1360" s="84">
        <f>EDQ1357</f>
        <v>0</v>
      </c>
      <c r="EDR1360" s="84">
        <f>EDQ1360/EDP1360</f>
        <v>0</v>
      </c>
      <c r="EDS1360" s="84">
        <f>EDP1360-EDQ1360</f>
        <v>2000000</v>
      </c>
      <c r="EDT1360" s="84">
        <f t="shared" si="370"/>
        <v>2000000</v>
      </c>
      <c r="EDZ1360" s="84" t="s">
        <v>247</v>
      </c>
      <c r="EEA1360" s="84" t="s">
        <v>4695</v>
      </c>
      <c r="EEB1360" s="84">
        <v>0</v>
      </c>
      <c r="EEC1360" s="84">
        <v>0</v>
      </c>
      <c r="EEE1360" s="84">
        <v>0</v>
      </c>
      <c r="EEF1360" s="84">
        <f>EEF1357</f>
        <v>2000000</v>
      </c>
      <c r="EEG1360" s="84">
        <f>EEG1357</f>
        <v>0</v>
      </c>
      <c r="EEH1360" s="84">
        <f>EEG1360/EEF1360</f>
        <v>0</v>
      </c>
      <c r="EEI1360" s="84">
        <f>EEF1360-EEG1360</f>
        <v>2000000</v>
      </c>
      <c r="EEJ1360" s="84">
        <f t="shared" si="370"/>
        <v>2000000</v>
      </c>
      <c r="EEP1360" s="84" t="s">
        <v>247</v>
      </c>
      <c r="EEQ1360" s="84" t="s">
        <v>4695</v>
      </c>
      <c r="EER1360" s="84">
        <v>0</v>
      </c>
      <c r="EES1360" s="84">
        <v>0</v>
      </c>
      <c r="EEU1360" s="84">
        <v>0</v>
      </c>
      <c r="EEV1360" s="84">
        <f>EEV1357</f>
        <v>2000000</v>
      </c>
      <c r="EEW1360" s="84">
        <f>EEW1357</f>
        <v>0</v>
      </c>
      <c r="EEX1360" s="84">
        <f>EEW1360/EEV1360</f>
        <v>0</v>
      </c>
      <c r="EEY1360" s="84">
        <f>EEV1360-EEW1360</f>
        <v>2000000</v>
      </c>
      <c r="EEZ1360" s="84">
        <f t="shared" si="371"/>
        <v>2000000</v>
      </c>
      <c r="EFF1360" s="84" t="s">
        <v>247</v>
      </c>
      <c r="EFG1360" s="84" t="s">
        <v>4695</v>
      </c>
      <c r="EFH1360" s="84">
        <v>0</v>
      </c>
      <c r="EFI1360" s="84">
        <v>0</v>
      </c>
      <c r="EFK1360" s="84">
        <v>0</v>
      </c>
      <c r="EFL1360" s="84">
        <f>EFL1357</f>
        <v>2000000</v>
      </c>
      <c r="EFM1360" s="84">
        <f>EFM1357</f>
        <v>0</v>
      </c>
      <c r="EFN1360" s="84">
        <f>EFM1360/EFL1360</f>
        <v>0</v>
      </c>
      <c r="EFO1360" s="84">
        <f>EFL1360-EFM1360</f>
        <v>2000000</v>
      </c>
      <c r="EFP1360" s="84">
        <f t="shared" si="371"/>
        <v>2000000</v>
      </c>
      <c r="EFV1360" s="84" t="s">
        <v>247</v>
      </c>
      <c r="EFW1360" s="84" t="s">
        <v>4695</v>
      </c>
      <c r="EFX1360" s="84">
        <v>0</v>
      </c>
      <c r="EFY1360" s="84">
        <v>0</v>
      </c>
      <c r="EGA1360" s="84">
        <v>0</v>
      </c>
      <c r="EGB1360" s="84">
        <f>EGB1357</f>
        <v>2000000</v>
      </c>
      <c r="EGC1360" s="84">
        <f>EGC1357</f>
        <v>0</v>
      </c>
      <c r="EGD1360" s="84">
        <f>EGC1360/EGB1360</f>
        <v>0</v>
      </c>
      <c r="EGE1360" s="84">
        <f>EGB1360-EGC1360</f>
        <v>2000000</v>
      </c>
      <c r="EGF1360" s="84">
        <f t="shared" si="372"/>
        <v>2000000</v>
      </c>
      <c r="EGL1360" s="84" t="s">
        <v>247</v>
      </c>
      <c r="EGM1360" s="84" t="s">
        <v>4695</v>
      </c>
      <c r="EGN1360" s="84">
        <v>0</v>
      </c>
      <c r="EGO1360" s="84">
        <v>0</v>
      </c>
      <c r="EGQ1360" s="84">
        <v>0</v>
      </c>
      <c r="EGR1360" s="84">
        <f>EGR1357</f>
        <v>2000000</v>
      </c>
      <c r="EGS1360" s="84">
        <f>EGS1357</f>
        <v>0</v>
      </c>
      <c r="EGT1360" s="84">
        <f>EGS1360/EGR1360</f>
        <v>0</v>
      </c>
      <c r="EGU1360" s="84">
        <f>EGR1360-EGS1360</f>
        <v>2000000</v>
      </c>
      <c r="EGV1360" s="84">
        <f t="shared" si="372"/>
        <v>2000000</v>
      </c>
      <c r="EHB1360" s="84" t="s">
        <v>247</v>
      </c>
      <c r="EHC1360" s="84" t="s">
        <v>4695</v>
      </c>
      <c r="EHD1360" s="84">
        <v>0</v>
      </c>
      <c r="EHE1360" s="84">
        <v>0</v>
      </c>
      <c r="EHG1360" s="84">
        <v>0</v>
      </c>
      <c r="EHH1360" s="84">
        <f>EHH1357</f>
        <v>2000000</v>
      </c>
      <c r="EHI1360" s="84">
        <f>EHI1357</f>
        <v>0</v>
      </c>
      <c r="EHJ1360" s="84">
        <f>EHI1360/EHH1360</f>
        <v>0</v>
      </c>
      <c r="EHK1360" s="84">
        <f>EHH1360-EHI1360</f>
        <v>2000000</v>
      </c>
      <c r="EHL1360" s="84">
        <f t="shared" si="373"/>
        <v>2000000</v>
      </c>
      <c r="EHR1360" s="84" t="s">
        <v>247</v>
      </c>
      <c r="EHS1360" s="84" t="s">
        <v>4695</v>
      </c>
      <c r="EHT1360" s="84">
        <v>0</v>
      </c>
      <c r="EHU1360" s="84">
        <v>0</v>
      </c>
      <c r="EHW1360" s="84">
        <v>0</v>
      </c>
      <c r="EHX1360" s="84">
        <f>EHX1357</f>
        <v>2000000</v>
      </c>
      <c r="EHY1360" s="84">
        <f>EHY1357</f>
        <v>0</v>
      </c>
      <c r="EHZ1360" s="84">
        <f>EHY1360/EHX1360</f>
        <v>0</v>
      </c>
      <c r="EIA1360" s="84">
        <f>EHX1360-EHY1360</f>
        <v>2000000</v>
      </c>
      <c r="EIB1360" s="84">
        <f t="shared" si="373"/>
        <v>2000000</v>
      </c>
      <c r="EIH1360" s="84" t="s">
        <v>247</v>
      </c>
      <c r="EII1360" s="84" t="s">
        <v>4695</v>
      </c>
      <c r="EIJ1360" s="84">
        <v>0</v>
      </c>
      <c r="EIK1360" s="84">
        <v>0</v>
      </c>
      <c r="EIM1360" s="84">
        <v>0</v>
      </c>
      <c r="EIN1360" s="84">
        <f>EIN1357</f>
        <v>2000000</v>
      </c>
      <c r="EIO1360" s="84">
        <f>EIO1357</f>
        <v>0</v>
      </c>
      <c r="EIP1360" s="84">
        <f>EIO1360/EIN1360</f>
        <v>0</v>
      </c>
      <c r="EIQ1360" s="84">
        <f>EIN1360-EIO1360</f>
        <v>2000000</v>
      </c>
      <c r="EIR1360" s="84">
        <f t="shared" si="374"/>
        <v>2000000</v>
      </c>
      <c r="EIX1360" s="84" t="s">
        <v>247</v>
      </c>
      <c r="EIY1360" s="84" t="s">
        <v>4695</v>
      </c>
      <c r="EIZ1360" s="84">
        <v>0</v>
      </c>
      <c r="EJA1360" s="84">
        <v>0</v>
      </c>
      <c r="EJC1360" s="84">
        <v>0</v>
      </c>
      <c r="EJD1360" s="84">
        <f>EJD1357</f>
        <v>2000000</v>
      </c>
      <c r="EJE1360" s="84">
        <f>EJE1357</f>
        <v>0</v>
      </c>
      <c r="EJF1360" s="84">
        <f>EJE1360/EJD1360</f>
        <v>0</v>
      </c>
      <c r="EJG1360" s="84">
        <f>EJD1360-EJE1360</f>
        <v>2000000</v>
      </c>
      <c r="EJH1360" s="84">
        <f t="shared" si="374"/>
        <v>2000000</v>
      </c>
      <c r="EJN1360" s="84" t="s">
        <v>247</v>
      </c>
      <c r="EJO1360" s="84" t="s">
        <v>4695</v>
      </c>
      <c r="EJP1360" s="84">
        <v>0</v>
      </c>
      <c r="EJQ1360" s="84">
        <v>0</v>
      </c>
      <c r="EJS1360" s="84">
        <v>0</v>
      </c>
      <c r="EJT1360" s="84">
        <f>EJT1357</f>
        <v>2000000</v>
      </c>
      <c r="EJU1360" s="84">
        <f>EJU1357</f>
        <v>0</v>
      </c>
      <c r="EJV1360" s="84">
        <f>EJU1360/EJT1360</f>
        <v>0</v>
      </c>
      <c r="EJW1360" s="84">
        <f>EJT1360-EJU1360</f>
        <v>2000000</v>
      </c>
      <c r="EJX1360" s="84">
        <f t="shared" si="375"/>
        <v>2000000</v>
      </c>
      <c r="EKD1360" s="84" t="s">
        <v>247</v>
      </c>
      <c r="EKE1360" s="84" t="s">
        <v>4695</v>
      </c>
      <c r="EKF1360" s="84">
        <v>0</v>
      </c>
      <c r="EKG1360" s="84">
        <v>0</v>
      </c>
      <c r="EKI1360" s="84">
        <v>0</v>
      </c>
      <c r="EKJ1360" s="84">
        <f>EKJ1357</f>
        <v>2000000</v>
      </c>
      <c r="EKK1360" s="84">
        <f>EKK1357</f>
        <v>0</v>
      </c>
      <c r="EKL1360" s="84">
        <f>EKK1360/EKJ1360</f>
        <v>0</v>
      </c>
      <c r="EKM1360" s="84">
        <f>EKJ1360-EKK1360</f>
        <v>2000000</v>
      </c>
      <c r="EKN1360" s="84">
        <f t="shared" si="375"/>
        <v>2000000</v>
      </c>
      <c r="EKT1360" s="84" t="s">
        <v>247</v>
      </c>
      <c r="EKU1360" s="84" t="s">
        <v>4695</v>
      </c>
      <c r="EKV1360" s="84">
        <v>0</v>
      </c>
      <c r="EKW1360" s="84">
        <v>0</v>
      </c>
      <c r="EKY1360" s="84">
        <v>0</v>
      </c>
      <c r="EKZ1360" s="84">
        <f>EKZ1357</f>
        <v>2000000</v>
      </c>
      <c r="ELA1360" s="84">
        <f>ELA1357</f>
        <v>0</v>
      </c>
      <c r="ELB1360" s="84">
        <f>ELA1360/EKZ1360</f>
        <v>0</v>
      </c>
      <c r="ELC1360" s="84">
        <f>EKZ1360-ELA1360</f>
        <v>2000000</v>
      </c>
      <c r="ELD1360" s="84">
        <f t="shared" si="376"/>
        <v>2000000</v>
      </c>
      <c r="ELJ1360" s="84" t="s">
        <v>247</v>
      </c>
      <c r="ELK1360" s="84" t="s">
        <v>4695</v>
      </c>
      <c r="ELL1360" s="84">
        <v>0</v>
      </c>
      <c r="ELM1360" s="84">
        <v>0</v>
      </c>
      <c r="ELO1360" s="84">
        <v>0</v>
      </c>
      <c r="ELP1360" s="84">
        <f>ELP1357</f>
        <v>2000000</v>
      </c>
      <c r="ELQ1360" s="84">
        <f>ELQ1357</f>
        <v>0</v>
      </c>
      <c r="ELR1360" s="84">
        <f>ELQ1360/ELP1360</f>
        <v>0</v>
      </c>
      <c r="ELS1360" s="84">
        <f>ELP1360-ELQ1360</f>
        <v>2000000</v>
      </c>
      <c r="ELT1360" s="84">
        <f t="shared" si="376"/>
        <v>2000000</v>
      </c>
      <c r="ELZ1360" s="84" t="s">
        <v>247</v>
      </c>
      <c r="EMA1360" s="84" t="s">
        <v>4695</v>
      </c>
      <c r="EMB1360" s="84">
        <v>0</v>
      </c>
      <c r="EMC1360" s="84">
        <v>0</v>
      </c>
      <c r="EME1360" s="84">
        <v>0</v>
      </c>
      <c r="EMF1360" s="84">
        <f>EMF1357</f>
        <v>2000000</v>
      </c>
      <c r="EMG1360" s="84">
        <f>EMG1357</f>
        <v>0</v>
      </c>
      <c r="EMH1360" s="84">
        <f>EMG1360/EMF1360</f>
        <v>0</v>
      </c>
      <c r="EMI1360" s="84">
        <f>EMF1360-EMG1360</f>
        <v>2000000</v>
      </c>
      <c r="EMJ1360" s="84">
        <f t="shared" si="377"/>
        <v>2000000</v>
      </c>
      <c r="EMP1360" s="84" t="s">
        <v>247</v>
      </c>
      <c r="EMQ1360" s="84" t="s">
        <v>4695</v>
      </c>
      <c r="EMR1360" s="84">
        <v>0</v>
      </c>
      <c r="EMS1360" s="84">
        <v>0</v>
      </c>
      <c r="EMU1360" s="84">
        <v>0</v>
      </c>
      <c r="EMV1360" s="84">
        <f>EMV1357</f>
        <v>2000000</v>
      </c>
      <c r="EMW1360" s="84">
        <f>EMW1357</f>
        <v>0</v>
      </c>
      <c r="EMX1360" s="84">
        <f>EMW1360/EMV1360</f>
        <v>0</v>
      </c>
      <c r="EMY1360" s="84">
        <f>EMV1360-EMW1360</f>
        <v>2000000</v>
      </c>
      <c r="EMZ1360" s="84">
        <f t="shared" si="377"/>
        <v>2000000</v>
      </c>
      <c r="ENF1360" s="84" t="s">
        <v>247</v>
      </c>
      <c r="ENG1360" s="84" t="s">
        <v>4695</v>
      </c>
      <c r="ENH1360" s="84">
        <v>0</v>
      </c>
      <c r="ENI1360" s="84">
        <v>0</v>
      </c>
      <c r="ENK1360" s="84">
        <v>0</v>
      </c>
      <c r="ENL1360" s="84">
        <f>ENL1357</f>
        <v>2000000</v>
      </c>
      <c r="ENM1360" s="84">
        <f>ENM1357</f>
        <v>0</v>
      </c>
      <c r="ENN1360" s="84">
        <f>ENM1360/ENL1360</f>
        <v>0</v>
      </c>
      <c r="ENO1360" s="84">
        <f>ENL1360-ENM1360</f>
        <v>2000000</v>
      </c>
      <c r="ENP1360" s="84">
        <f t="shared" si="378"/>
        <v>2000000</v>
      </c>
      <c r="ENV1360" s="84" t="s">
        <v>247</v>
      </c>
      <c r="ENW1360" s="84" t="s">
        <v>4695</v>
      </c>
      <c r="ENX1360" s="84">
        <v>0</v>
      </c>
      <c r="ENY1360" s="84">
        <v>0</v>
      </c>
      <c r="EOA1360" s="84">
        <v>0</v>
      </c>
      <c r="EOB1360" s="84">
        <f>EOB1357</f>
        <v>2000000</v>
      </c>
      <c r="EOC1360" s="84">
        <f>EOC1357</f>
        <v>0</v>
      </c>
      <c r="EOD1360" s="84">
        <f>EOC1360/EOB1360</f>
        <v>0</v>
      </c>
      <c r="EOE1360" s="84">
        <f>EOB1360-EOC1360</f>
        <v>2000000</v>
      </c>
      <c r="EOF1360" s="84">
        <f t="shared" si="378"/>
        <v>2000000</v>
      </c>
      <c r="EOL1360" s="84" t="s">
        <v>247</v>
      </c>
      <c r="EOM1360" s="84" t="s">
        <v>4695</v>
      </c>
      <c r="EON1360" s="84">
        <v>0</v>
      </c>
      <c r="EOO1360" s="84">
        <v>0</v>
      </c>
      <c r="EOQ1360" s="84">
        <v>0</v>
      </c>
      <c r="EOR1360" s="84">
        <f>EOR1357</f>
        <v>2000000</v>
      </c>
      <c r="EOS1360" s="84">
        <f>EOS1357</f>
        <v>0</v>
      </c>
      <c r="EOT1360" s="84">
        <f>EOS1360/EOR1360</f>
        <v>0</v>
      </c>
      <c r="EOU1360" s="84">
        <f>EOR1360-EOS1360</f>
        <v>2000000</v>
      </c>
      <c r="EOV1360" s="84">
        <f t="shared" si="379"/>
        <v>2000000</v>
      </c>
      <c r="EPB1360" s="84" t="s">
        <v>247</v>
      </c>
      <c r="EPC1360" s="84" t="s">
        <v>4695</v>
      </c>
      <c r="EPD1360" s="84">
        <v>0</v>
      </c>
      <c r="EPE1360" s="84">
        <v>0</v>
      </c>
      <c r="EPG1360" s="84">
        <v>0</v>
      </c>
      <c r="EPH1360" s="84">
        <f>EPH1357</f>
        <v>2000000</v>
      </c>
      <c r="EPI1360" s="84">
        <f>EPI1357</f>
        <v>0</v>
      </c>
      <c r="EPJ1360" s="84">
        <f>EPI1360/EPH1360</f>
        <v>0</v>
      </c>
      <c r="EPK1360" s="84">
        <f>EPH1360-EPI1360</f>
        <v>2000000</v>
      </c>
      <c r="EPL1360" s="84">
        <f t="shared" si="379"/>
        <v>2000000</v>
      </c>
      <c r="EPR1360" s="84" t="s">
        <v>247</v>
      </c>
      <c r="EPS1360" s="84" t="s">
        <v>4695</v>
      </c>
      <c r="EPT1360" s="84">
        <v>0</v>
      </c>
      <c r="EPU1360" s="84">
        <v>0</v>
      </c>
      <c r="EPW1360" s="84">
        <v>0</v>
      </c>
      <c r="EPX1360" s="84">
        <f>EPX1357</f>
        <v>2000000</v>
      </c>
      <c r="EPY1360" s="84">
        <f>EPY1357</f>
        <v>0</v>
      </c>
      <c r="EPZ1360" s="84">
        <f>EPY1360/EPX1360</f>
        <v>0</v>
      </c>
      <c r="EQA1360" s="84">
        <f>EPX1360-EPY1360</f>
        <v>2000000</v>
      </c>
      <c r="EQB1360" s="84">
        <f t="shared" si="380"/>
        <v>2000000</v>
      </c>
      <c r="EQH1360" s="84" t="s">
        <v>247</v>
      </c>
      <c r="EQI1360" s="84" t="s">
        <v>4695</v>
      </c>
      <c r="EQJ1360" s="84">
        <v>0</v>
      </c>
      <c r="EQK1360" s="84">
        <v>0</v>
      </c>
      <c r="EQM1360" s="84">
        <v>0</v>
      </c>
      <c r="EQN1360" s="84">
        <f>EQN1357</f>
        <v>2000000</v>
      </c>
      <c r="EQO1360" s="84">
        <f>EQO1357</f>
        <v>0</v>
      </c>
      <c r="EQP1360" s="84">
        <f>EQO1360/EQN1360</f>
        <v>0</v>
      </c>
      <c r="EQQ1360" s="84">
        <f>EQN1360-EQO1360</f>
        <v>2000000</v>
      </c>
      <c r="EQR1360" s="84">
        <f t="shared" si="380"/>
        <v>2000000</v>
      </c>
      <c r="EQX1360" s="84" t="s">
        <v>247</v>
      </c>
      <c r="EQY1360" s="84" t="s">
        <v>4695</v>
      </c>
      <c r="EQZ1360" s="84">
        <v>0</v>
      </c>
      <c r="ERA1360" s="84">
        <v>0</v>
      </c>
      <c r="ERC1360" s="84">
        <v>0</v>
      </c>
      <c r="ERD1360" s="84">
        <f>ERD1357</f>
        <v>2000000</v>
      </c>
      <c r="ERE1360" s="84">
        <f>ERE1357</f>
        <v>0</v>
      </c>
      <c r="ERF1360" s="84">
        <f>ERE1360/ERD1360</f>
        <v>0</v>
      </c>
      <c r="ERG1360" s="84">
        <f>ERD1360-ERE1360</f>
        <v>2000000</v>
      </c>
      <c r="ERH1360" s="84">
        <f t="shared" si="381"/>
        <v>2000000</v>
      </c>
      <c r="ERN1360" s="84" t="s">
        <v>247</v>
      </c>
      <c r="ERO1360" s="84" t="s">
        <v>4695</v>
      </c>
      <c r="ERP1360" s="84">
        <v>0</v>
      </c>
      <c r="ERQ1360" s="84">
        <v>0</v>
      </c>
      <c r="ERS1360" s="84">
        <v>0</v>
      </c>
      <c r="ERT1360" s="84">
        <f>ERT1357</f>
        <v>2000000</v>
      </c>
      <c r="ERU1360" s="84">
        <f>ERU1357</f>
        <v>0</v>
      </c>
      <c r="ERV1360" s="84">
        <f>ERU1360/ERT1360</f>
        <v>0</v>
      </c>
      <c r="ERW1360" s="84">
        <f>ERT1360-ERU1360</f>
        <v>2000000</v>
      </c>
      <c r="ERX1360" s="84">
        <f t="shared" si="381"/>
        <v>2000000</v>
      </c>
      <c r="ESD1360" s="84" t="s">
        <v>247</v>
      </c>
      <c r="ESE1360" s="84" t="s">
        <v>4695</v>
      </c>
      <c r="ESF1360" s="84">
        <v>0</v>
      </c>
      <c r="ESG1360" s="84">
        <v>0</v>
      </c>
      <c r="ESI1360" s="84">
        <v>0</v>
      </c>
      <c r="ESJ1360" s="84">
        <f>ESJ1357</f>
        <v>2000000</v>
      </c>
      <c r="ESK1360" s="84">
        <f>ESK1357</f>
        <v>0</v>
      </c>
      <c r="ESL1360" s="84">
        <f>ESK1360/ESJ1360</f>
        <v>0</v>
      </c>
      <c r="ESM1360" s="84">
        <f>ESJ1360-ESK1360</f>
        <v>2000000</v>
      </c>
      <c r="ESN1360" s="84">
        <f t="shared" si="382"/>
        <v>2000000</v>
      </c>
      <c r="EST1360" s="84" t="s">
        <v>247</v>
      </c>
      <c r="ESU1360" s="84" t="s">
        <v>4695</v>
      </c>
      <c r="ESV1360" s="84">
        <v>0</v>
      </c>
      <c r="ESW1360" s="84">
        <v>0</v>
      </c>
      <c r="ESY1360" s="84">
        <v>0</v>
      </c>
      <c r="ESZ1360" s="84">
        <f>ESZ1357</f>
        <v>2000000</v>
      </c>
      <c r="ETA1360" s="84">
        <f>ETA1357</f>
        <v>0</v>
      </c>
      <c r="ETB1360" s="84">
        <f>ETA1360/ESZ1360</f>
        <v>0</v>
      </c>
      <c r="ETC1360" s="84">
        <f>ESZ1360-ETA1360</f>
        <v>2000000</v>
      </c>
      <c r="ETD1360" s="84">
        <f t="shared" si="382"/>
        <v>2000000</v>
      </c>
      <c r="ETJ1360" s="84" t="s">
        <v>247</v>
      </c>
      <c r="ETK1360" s="84" t="s">
        <v>4695</v>
      </c>
      <c r="ETL1360" s="84">
        <v>0</v>
      </c>
      <c r="ETM1360" s="84">
        <v>0</v>
      </c>
      <c r="ETO1360" s="84">
        <v>0</v>
      </c>
      <c r="ETP1360" s="84">
        <f>ETP1357</f>
        <v>2000000</v>
      </c>
      <c r="ETQ1360" s="84">
        <f>ETQ1357</f>
        <v>0</v>
      </c>
      <c r="ETR1360" s="84">
        <f>ETQ1360/ETP1360</f>
        <v>0</v>
      </c>
      <c r="ETS1360" s="84">
        <f>ETP1360-ETQ1360</f>
        <v>2000000</v>
      </c>
      <c r="ETT1360" s="84">
        <f t="shared" si="383"/>
        <v>2000000</v>
      </c>
      <c r="ETZ1360" s="84" t="s">
        <v>247</v>
      </c>
      <c r="EUA1360" s="84" t="s">
        <v>4695</v>
      </c>
      <c r="EUB1360" s="84">
        <v>0</v>
      </c>
      <c r="EUC1360" s="84">
        <v>0</v>
      </c>
      <c r="EUE1360" s="84">
        <v>0</v>
      </c>
      <c r="EUF1360" s="84">
        <f>EUF1357</f>
        <v>2000000</v>
      </c>
      <c r="EUG1360" s="84">
        <f>EUG1357</f>
        <v>0</v>
      </c>
      <c r="EUH1360" s="84">
        <f>EUG1360/EUF1360</f>
        <v>0</v>
      </c>
      <c r="EUI1360" s="84">
        <f>EUF1360-EUG1360</f>
        <v>2000000</v>
      </c>
      <c r="EUJ1360" s="84">
        <f t="shared" si="383"/>
        <v>2000000</v>
      </c>
      <c r="EUP1360" s="84" t="s">
        <v>247</v>
      </c>
      <c r="EUQ1360" s="84" t="s">
        <v>4695</v>
      </c>
      <c r="EUR1360" s="84">
        <v>0</v>
      </c>
      <c r="EUS1360" s="84">
        <v>0</v>
      </c>
      <c r="EUU1360" s="84">
        <v>0</v>
      </c>
      <c r="EUV1360" s="84">
        <f>EUV1357</f>
        <v>2000000</v>
      </c>
      <c r="EUW1360" s="84">
        <f>EUW1357</f>
        <v>0</v>
      </c>
      <c r="EUX1360" s="84">
        <f>EUW1360/EUV1360</f>
        <v>0</v>
      </c>
      <c r="EUY1360" s="84">
        <f>EUV1360-EUW1360</f>
        <v>2000000</v>
      </c>
      <c r="EUZ1360" s="84">
        <f t="shared" si="384"/>
        <v>2000000</v>
      </c>
      <c r="EVF1360" s="84" t="s">
        <v>247</v>
      </c>
      <c r="EVG1360" s="84" t="s">
        <v>4695</v>
      </c>
      <c r="EVH1360" s="84">
        <v>0</v>
      </c>
      <c r="EVI1360" s="84">
        <v>0</v>
      </c>
      <c r="EVK1360" s="84">
        <v>0</v>
      </c>
      <c r="EVL1360" s="84">
        <f>EVL1357</f>
        <v>2000000</v>
      </c>
      <c r="EVM1360" s="84">
        <f>EVM1357</f>
        <v>0</v>
      </c>
      <c r="EVN1360" s="84">
        <f>EVM1360/EVL1360</f>
        <v>0</v>
      </c>
      <c r="EVO1360" s="84">
        <f>EVL1360-EVM1360</f>
        <v>2000000</v>
      </c>
      <c r="EVP1360" s="84">
        <f t="shared" si="384"/>
        <v>2000000</v>
      </c>
      <c r="EVV1360" s="84" t="s">
        <v>247</v>
      </c>
      <c r="EVW1360" s="84" t="s">
        <v>4695</v>
      </c>
      <c r="EVX1360" s="84">
        <v>0</v>
      </c>
      <c r="EVY1360" s="84">
        <v>0</v>
      </c>
      <c r="EWA1360" s="84">
        <v>0</v>
      </c>
      <c r="EWB1360" s="84">
        <f>EWB1357</f>
        <v>2000000</v>
      </c>
      <c r="EWC1360" s="84">
        <f>EWC1357</f>
        <v>0</v>
      </c>
      <c r="EWD1360" s="84">
        <f>EWC1360/EWB1360</f>
        <v>0</v>
      </c>
      <c r="EWE1360" s="84">
        <f>EWB1360-EWC1360</f>
        <v>2000000</v>
      </c>
      <c r="EWF1360" s="84">
        <f t="shared" si="385"/>
        <v>2000000</v>
      </c>
      <c r="EWL1360" s="84" t="s">
        <v>247</v>
      </c>
      <c r="EWM1360" s="84" t="s">
        <v>4695</v>
      </c>
      <c r="EWN1360" s="84">
        <v>0</v>
      </c>
      <c r="EWO1360" s="84">
        <v>0</v>
      </c>
      <c r="EWQ1360" s="84">
        <v>0</v>
      </c>
      <c r="EWR1360" s="84">
        <f>EWR1357</f>
        <v>2000000</v>
      </c>
      <c r="EWS1360" s="84">
        <f>EWS1357</f>
        <v>0</v>
      </c>
      <c r="EWT1360" s="84">
        <f>EWS1360/EWR1360</f>
        <v>0</v>
      </c>
      <c r="EWU1360" s="84">
        <f>EWR1360-EWS1360</f>
        <v>2000000</v>
      </c>
      <c r="EWV1360" s="84">
        <f t="shared" si="385"/>
        <v>2000000</v>
      </c>
      <c r="EXB1360" s="84" t="s">
        <v>247</v>
      </c>
      <c r="EXC1360" s="84" t="s">
        <v>4695</v>
      </c>
      <c r="EXD1360" s="84">
        <v>0</v>
      </c>
      <c r="EXE1360" s="84">
        <v>0</v>
      </c>
      <c r="EXG1360" s="84">
        <v>0</v>
      </c>
      <c r="EXH1360" s="84">
        <f>EXH1357</f>
        <v>2000000</v>
      </c>
      <c r="EXI1360" s="84">
        <f>EXI1357</f>
        <v>0</v>
      </c>
      <c r="EXJ1360" s="84">
        <f>EXI1360/EXH1360</f>
        <v>0</v>
      </c>
      <c r="EXK1360" s="84">
        <f>EXH1360-EXI1360</f>
        <v>2000000</v>
      </c>
      <c r="EXL1360" s="84">
        <f t="shared" si="386"/>
        <v>2000000</v>
      </c>
      <c r="EXR1360" s="84" t="s">
        <v>247</v>
      </c>
      <c r="EXS1360" s="84" t="s">
        <v>4695</v>
      </c>
      <c r="EXT1360" s="84">
        <v>0</v>
      </c>
      <c r="EXU1360" s="84">
        <v>0</v>
      </c>
      <c r="EXW1360" s="84">
        <v>0</v>
      </c>
      <c r="EXX1360" s="84">
        <f>EXX1357</f>
        <v>2000000</v>
      </c>
      <c r="EXY1360" s="84">
        <f>EXY1357</f>
        <v>0</v>
      </c>
      <c r="EXZ1360" s="84">
        <f>EXY1360/EXX1360</f>
        <v>0</v>
      </c>
      <c r="EYA1360" s="84">
        <f>EXX1360-EXY1360</f>
        <v>2000000</v>
      </c>
      <c r="EYB1360" s="84">
        <f t="shared" si="386"/>
        <v>2000000</v>
      </c>
      <c r="EYH1360" s="84" t="s">
        <v>247</v>
      </c>
      <c r="EYI1360" s="84" t="s">
        <v>4695</v>
      </c>
      <c r="EYJ1360" s="84">
        <v>0</v>
      </c>
      <c r="EYK1360" s="84">
        <v>0</v>
      </c>
      <c r="EYM1360" s="84">
        <v>0</v>
      </c>
      <c r="EYN1360" s="84">
        <f>EYN1357</f>
        <v>2000000</v>
      </c>
      <c r="EYO1360" s="84">
        <f>EYO1357</f>
        <v>0</v>
      </c>
      <c r="EYP1360" s="84">
        <f>EYO1360/EYN1360</f>
        <v>0</v>
      </c>
      <c r="EYQ1360" s="84">
        <f>EYN1360-EYO1360</f>
        <v>2000000</v>
      </c>
      <c r="EYR1360" s="84">
        <f t="shared" si="387"/>
        <v>2000000</v>
      </c>
      <c r="EYX1360" s="84" t="s">
        <v>247</v>
      </c>
      <c r="EYY1360" s="84" t="s">
        <v>4695</v>
      </c>
      <c r="EYZ1360" s="84">
        <v>0</v>
      </c>
      <c r="EZA1360" s="84">
        <v>0</v>
      </c>
      <c r="EZC1360" s="84">
        <v>0</v>
      </c>
      <c r="EZD1360" s="84">
        <f>EZD1357</f>
        <v>2000000</v>
      </c>
      <c r="EZE1360" s="84">
        <f>EZE1357</f>
        <v>0</v>
      </c>
      <c r="EZF1360" s="84">
        <f>EZE1360/EZD1360</f>
        <v>0</v>
      </c>
      <c r="EZG1360" s="84">
        <f>EZD1360-EZE1360</f>
        <v>2000000</v>
      </c>
      <c r="EZH1360" s="84">
        <f t="shared" si="387"/>
        <v>2000000</v>
      </c>
      <c r="EZN1360" s="84" t="s">
        <v>247</v>
      </c>
      <c r="EZO1360" s="84" t="s">
        <v>4695</v>
      </c>
      <c r="EZP1360" s="84">
        <v>0</v>
      </c>
      <c r="EZQ1360" s="84">
        <v>0</v>
      </c>
      <c r="EZS1360" s="84">
        <v>0</v>
      </c>
      <c r="EZT1360" s="84">
        <f>EZT1357</f>
        <v>2000000</v>
      </c>
      <c r="EZU1360" s="84">
        <f>EZU1357</f>
        <v>0</v>
      </c>
      <c r="EZV1360" s="84">
        <f>EZU1360/EZT1360</f>
        <v>0</v>
      </c>
      <c r="EZW1360" s="84">
        <f>EZT1360-EZU1360</f>
        <v>2000000</v>
      </c>
      <c r="EZX1360" s="84">
        <f t="shared" si="388"/>
        <v>2000000</v>
      </c>
      <c r="FAD1360" s="84" t="s">
        <v>247</v>
      </c>
      <c r="FAE1360" s="84" t="s">
        <v>4695</v>
      </c>
      <c r="FAF1360" s="84">
        <v>0</v>
      </c>
      <c r="FAG1360" s="84">
        <v>0</v>
      </c>
      <c r="FAI1360" s="84">
        <v>0</v>
      </c>
      <c r="FAJ1360" s="84">
        <f>FAJ1357</f>
        <v>2000000</v>
      </c>
      <c r="FAK1360" s="84">
        <f>FAK1357</f>
        <v>0</v>
      </c>
      <c r="FAL1360" s="84">
        <f>FAK1360/FAJ1360</f>
        <v>0</v>
      </c>
      <c r="FAM1360" s="84">
        <f>FAJ1360-FAK1360</f>
        <v>2000000</v>
      </c>
      <c r="FAN1360" s="84">
        <f t="shared" si="388"/>
        <v>2000000</v>
      </c>
      <c r="FAT1360" s="84" t="s">
        <v>247</v>
      </c>
      <c r="FAU1360" s="84" t="s">
        <v>4695</v>
      </c>
      <c r="FAV1360" s="84">
        <v>0</v>
      </c>
      <c r="FAW1360" s="84">
        <v>0</v>
      </c>
      <c r="FAY1360" s="84">
        <v>0</v>
      </c>
      <c r="FAZ1360" s="84">
        <f>FAZ1357</f>
        <v>2000000</v>
      </c>
      <c r="FBA1360" s="84">
        <f>FBA1357</f>
        <v>0</v>
      </c>
      <c r="FBB1360" s="84">
        <f>FBA1360/FAZ1360</f>
        <v>0</v>
      </c>
      <c r="FBC1360" s="84">
        <f>FAZ1360-FBA1360</f>
        <v>2000000</v>
      </c>
      <c r="FBD1360" s="84">
        <f t="shared" si="389"/>
        <v>2000000</v>
      </c>
      <c r="FBJ1360" s="84" t="s">
        <v>247</v>
      </c>
      <c r="FBK1360" s="84" t="s">
        <v>4695</v>
      </c>
      <c r="FBL1360" s="84">
        <v>0</v>
      </c>
      <c r="FBM1360" s="84">
        <v>0</v>
      </c>
      <c r="FBO1360" s="84">
        <v>0</v>
      </c>
      <c r="FBP1360" s="84">
        <f>FBP1357</f>
        <v>2000000</v>
      </c>
      <c r="FBQ1360" s="84">
        <f>FBQ1357</f>
        <v>0</v>
      </c>
      <c r="FBR1360" s="84">
        <f>FBQ1360/FBP1360</f>
        <v>0</v>
      </c>
      <c r="FBS1360" s="84">
        <f>FBP1360-FBQ1360</f>
        <v>2000000</v>
      </c>
      <c r="FBT1360" s="84">
        <f t="shared" si="389"/>
        <v>2000000</v>
      </c>
      <c r="FBZ1360" s="84" t="s">
        <v>247</v>
      </c>
      <c r="FCA1360" s="84" t="s">
        <v>4695</v>
      </c>
      <c r="FCB1360" s="84">
        <v>0</v>
      </c>
      <c r="FCC1360" s="84">
        <v>0</v>
      </c>
      <c r="FCE1360" s="84">
        <v>0</v>
      </c>
      <c r="FCF1360" s="84">
        <f>FCF1357</f>
        <v>2000000</v>
      </c>
      <c r="FCG1360" s="84">
        <f>FCG1357</f>
        <v>0</v>
      </c>
      <c r="FCH1360" s="84">
        <f>FCG1360/FCF1360</f>
        <v>0</v>
      </c>
      <c r="FCI1360" s="84">
        <f>FCF1360-FCG1360</f>
        <v>2000000</v>
      </c>
      <c r="FCJ1360" s="84">
        <f t="shared" si="390"/>
        <v>2000000</v>
      </c>
      <c r="FCP1360" s="84" t="s">
        <v>247</v>
      </c>
      <c r="FCQ1360" s="84" t="s">
        <v>4695</v>
      </c>
      <c r="FCR1360" s="84">
        <v>0</v>
      </c>
      <c r="FCS1360" s="84">
        <v>0</v>
      </c>
      <c r="FCU1360" s="84">
        <v>0</v>
      </c>
      <c r="FCV1360" s="84">
        <f>FCV1357</f>
        <v>2000000</v>
      </c>
      <c r="FCW1360" s="84">
        <f>FCW1357</f>
        <v>0</v>
      </c>
      <c r="FCX1360" s="84">
        <f>FCW1360/FCV1360</f>
        <v>0</v>
      </c>
      <c r="FCY1360" s="84">
        <f>FCV1360-FCW1360</f>
        <v>2000000</v>
      </c>
      <c r="FCZ1360" s="84">
        <f t="shared" si="390"/>
        <v>2000000</v>
      </c>
      <c r="FDF1360" s="84" t="s">
        <v>247</v>
      </c>
      <c r="FDG1360" s="84" t="s">
        <v>4695</v>
      </c>
      <c r="FDH1360" s="84">
        <v>0</v>
      </c>
      <c r="FDI1360" s="84">
        <v>0</v>
      </c>
      <c r="FDK1360" s="84">
        <v>0</v>
      </c>
      <c r="FDL1360" s="84">
        <f>FDL1357</f>
        <v>2000000</v>
      </c>
      <c r="FDM1360" s="84">
        <f>FDM1357</f>
        <v>0</v>
      </c>
      <c r="FDN1360" s="84">
        <f>FDM1360/FDL1360</f>
        <v>0</v>
      </c>
      <c r="FDO1360" s="84">
        <f>FDL1360-FDM1360</f>
        <v>2000000</v>
      </c>
      <c r="FDP1360" s="84">
        <f t="shared" si="391"/>
        <v>2000000</v>
      </c>
      <c r="FDV1360" s="84" t="s">
        <v>247</v>
      </c>
      <c r="FDW1360" s="84" t="s">
        <v>4695</v>
      </c>
      <c r="FDX1360" s="84">
        <v>0</v>
      </c>
      <c r="FDY1360" s="84">
        <v>0</v>
      </c>
      <c r="FEA1360" s="84">
        <v>0</v>
      </c>
      <c r="FEB1360" s="84">
        <f>FEB1357</f>
        <v>2000000</v>
      </c>
      <c r="FEC1360" s="84">
        <f>FEC1357</f>
        <v>0</v>
      </c>
      <c r="FED1360" s="84">
        <f>FEC1360/FEB1360</f>
        <v>0</v>
      </c>
      <c r="FEE1360" s="84">
        <f>FEB1360-FEC1360</f>
        <v>2000000</v>
      </c>
      <c r="FEF1360" s="84">
        <f t="shared" si="391"/>
        <v>2000000</v>
      </c>
      <c r="FEL1360" s="84" t="s">
        <v>247</v>
      </c>
      <c r="FEM1360" s="84" t="s">
        <v>4695</v>
      </c>
      <c r="FEN1360" s="84">
        <v>0</v>
      </c>
      <c r="FEO1360" s="84">
        <v>0</v>
      </c>
      <c r="FEQ1360" s="84">
        <v>0</v>
      </c>
      <c r="FER1360" s="84">
        <f>FER1357</f>
        <v>2000000</v>
      </c>
      <c r="FES1360" s="84">
        <f>FES1357</f>
        <v>0</v>
      </c>
      <c r="FET1360" s="84">
        <f>FES1360/FER1360</f>
        <v>0</v>
      </c>
      <c r="FEU1360" s="84">
        <f>FER1360-FES1360</f>
        <v>2000000</v>
      </c>
      <c r="FEV1360" s="84">
        <f t="shared" si="392"/>
        <v>2000000</v>
      </c>
      <c r="FFB1360" s="84" t="s">
        <v>247</v>
      </c>
      <c r="FFC1360" s="84" t="s">
        <v>4695</v>
      </c>
      <c r="FFD1360" s="84">
        <v>0</v>
      </c>
      <c r="FFE1360" s="84">
        <v>0</v>
      </c>
      <c r="FFG1360" s="84">
        <v>0</v>
      </c>
      <c r="FFH1360" s="84">
        <f>FFH1357</f>
        <v>2000000</v>
      </c>
      <c r="FFI1360" s="84">
        <f>FFI1357</f>
        <v>0</v>
      </c>
      <c r="FFJ1360" s="84">
        <f>FFI1360/FFH1360</f>
        <v>0</v>
      </c>
      <c r="FFK1360" s="84">
        <f>FFH1360-FFI1360</f>
        <v>2000000</v>
      </c>
      <c r="FFL1360" s="84">
        <f t="shared" si="392"/>
        <v>2000000</v>
      </c>
      <c r="FFR1360" s="84" t="s">
        <v>247</v>
      </c>
      <c r="FFS1360" s="84" t="s">
        <v>4695</v>
      </c>
      <c r="FFT1360" s="84">
        <v>0</v>
      </c>
      <c r="FFU1360" s="84">
        <v>0</v>
      </c>
      <c r="FFW1360" s="84">
        <v>0</v>
      </c>
      <c r="FFX1360" s="84">
        <f>FFX1357</f>
        <v>2000000</v>
      </c>
      <c r="FFY1360" s="84">
        <f>FFY1357</f>
        <v>0</v>
      </c>
      <c r="FFZ1360" s="84">
        <f>FFY1360/FFX1360</f>
        <v>0</v>
      </c>
      <c r="FGA1360" s="84">
        <f>FFX1360-FFY1360</f>
        <v>2000000</v>
      </c>
      <c r="FGB1360" s="84">
        <f t="shared" si="393"/>
        <v>2000000</v>
      </c>
      <c r="FGH1360" s="84" t="s">
        <v>247</v>
      </c>
      <c r="FGI1360" s="84" t="s">
        <v>4695</v>
      </c>
      <c r="FGJ1360" s="84">
        <v>0</v>
      </c>
      <c r="FGK1360" s="84">
        <v>0</v>
      </c>
      <c r="FGM1360" s="84">
        <v>0</v>
      </c>
      <c r="FGN1360" s="84">
        <f>FGN1357</f>
        <v>2000000</v>
      </c>
      <c r="FGO1360" s="84">
        <f>FGO1357</f>
        <v>0</v>
      </c>
      <c r="FGP1360" s="84">
        <f>FGO1360/FGN1360</f>
        <v>0</v>
      </c>
      <c r="FGQ1360" s="84">
        <f>FGN1360-FGO1360</f>
        <v>2000000</v>
      </c>
      <c r="FGR1360" s="84">
        <f t="shared" si="393"/>
        <v>2000000</v>
      </c>
      <c r="FGX1360" s="84" t="s">
        <v>247</v>
      </c>
      <c r="FGY1360" s="84" t="s">
        <v>4695</v>
      </c>
      <c r="FGZ1360" s="84">
        <v>0</v>
      </c>
      <c r="FHA1360" s="84">
        <v>0</v>
      </c>
      <c r="FHC1360" s="84">
        <v>0</v>
      </c>
      <c r="FHD1360" s="84">
        <f>FHD1357</f>
        <v>2000000</v>
      </c>
      <c r="FHE1360" s="84">
        <f>FHE1357</f>
        <v>0</v>
      </c>
      <c r="FHF1360" s="84">
        <f>FHE1360/FHD1360</f>
        <v>0</v>
      </c>
      <c r="FHG1360" s="84">
        <f>FHD1360-FHE1360</f>
        <v>2000000</v>
      </c>
      <c r="FHH1360" s="84">
        <f t="shared" si="394"/>
        <v>2000000</v>
      </c>
      <c r="FHN1360" s="84" t="s">
        <v>247</v>
      </c>
      <c r="FHO1360" s="84" t="s">
        <v>4695</v>
      </c>
      <c r="FHP1360" s="84">
        <v>0</v>
      </c>
      <c r="FHQ1360" s="84">
        <v>0</v>
      </c>
      <c r="FHS1360" s="84">
        <v>0</v>
      </c>
      <c r="FHT1360" s="84">
        <f>FHT1357</f>
        <v>2000000</v>
      </c>
      <c r="FHU1360" s="84">
        <f>FHU1357</f>
        <v>0</v>
      </c>
      <c r="FHV1360" s="84">
        <f>FHU1360/FHT1360</f>
        <v>0</v>
      </c>
      <c r="FHW1360" s="84">
        <f>FHT1360-FHU1360</f>
        <v>2000000</v>
      </c>
      <c r="FHX1360" s="84">
        <f t="shared" si="394"/>
        <v>2000000</v>
      </c>
      <c r="FID1360" s="84" t="s">
        <v>247</v>
      </c>
      <c r="FIE1360" s="84" t="s">
        <v>4695</v>
      </c>
      <c r="FIF1360" s="84">
        <v>0</v>
      </c>
      <c r="FIG1360" s="84">
        <v>0</v>
      </c>
      <c r="FII1360" s="84">
        <v>0</v>
      </c>
      <c r="FIJ1360" s="84">
        <f>FIJ1357</f>
        <v>2000000</v>
      </c>
      <c r="FIK1360" s="84">
        <f>FIK1357</f>
        <v>0</v>
      </c>
      <c r="FIL1360" s="84">
        <f>FIK1360/FIJ1360</f>
        <v>0</v>
      </c>
      <c r="FIM1360" s="84">
        <f>FIJ1360-FIK1360</f>
        <v>2000000</v>
      </c>
      <c r="FIN1360" s="84">
        <f t="shared" si="395"/>
        <v>2000000</v>
      </c>
      <c r="FIT1360" s="84" t="s">
        <v>247</v>
      </c>
      <c r="FIU1360" s="84" t="s">
        <v>4695</v>
      </c>
      <c r="FIV1360" s="84">
        <v>0</v>
      </c>
      <c r="FIW1360" s="84">
        <v>0</v>
      </c>
      <c r="FIY1360" s="84">
        <v>0</v>
      </c>
      <c r="FIZ1360" s="84">
        <f>FIZ1357</f>
        <v>2000000</v>
      </c>
      <c r="FJA1360" s="84">
        <f>FJA1357</f>
        <v>0</v>
      </c>
      <c r="FJB1360" s="84">
        <f>FJA1360/FIZ1360</f>
        <v>0</v>
      </c>
      <c r="FJC1360" s="84">
        <f>FIZ1360-FJA1360</f>
        <v>2000000</v>
      </c>
      <c r="FJD1360" s="84">
        <f t="shared" si="395"/>
        <v>2000000</v>
      </c>
      <c r="FJJ1360" s="84" t="s">
        <v>247</v>
      </c>
      <c r="FJK1360" s="84" t="s">
        <v>4695</v>
      </c>
      <c r="FJL1360" s="84">
        <v>0</v>
      </c>
      <c r="FJM1360" s="84">
        <v>0</v>
      </c>
      <c r="FJO1360" s="84">
        <v>0</v>
      </c>
      <c r="FJP1360" s="84">
        <f>FJP1357</f>
        <v>2000000</v>
      </c>
      <c r="FJQ1360" s="84">
        <f>FJQ1357</f>
        <v>0</v>
      </c>
      <c r="FJR1360" s="84">
        <f>FJQ1360/FJP1360</f>
        <v>0</v>
      </c>
      <c r="FJS1360" s="84">
        <f>FJP1360-FJQ1360</f>
        <v>2000000</v>
      </c>
      <c r="FJT1360" s="84">
        <f t="shared" si="396"/>
        <v>2000000</v>
      </c>
      <c r="FJZ1360" s="84" t="s">
        <v>247</v>
      </c>
      <c r="FKA1360" s="84" t="s">
        <v>4695</v>
      </c>
      <c r="FKB1360" s="84">
        <v>0</v>
      </c>
      <c r="FKC1360" s="84">
        <v>0</v>
      </c>
      <c r="FKE1360" s="84">
        <v>0</v>
      </c>
      <c r="FKF1360" s="84">
        <f>FKF1357</f>
        <v>2000000</v>
      </c>
      <c r="FKG1360" s="84">
        <f>FKG1357</f>
        <v>0</v>
      </c>
      <c r="FKH1360" s="84">
        <f>FKG1360/FKF1360</f>
        <v>0</v>
      </c>
      <c r="FKI1360" s="84">
        <f>FKF1360-FKG1360</f>
        <v>2000000</v>
      </c>
      <c r="FKJ1360" s="84">
        <f t="shared" si="396"/>
        <v>2000000</v>
      </c>
      <c r="FKP1360" s="84" t="s">
        <v>247</v>
      </c>
      <c r="FKQ1360" s="84" t="s">
        <v>4695</v>
      </c>
      <c r="FKR1360" s="84">
        <v>0</v>
      </c>
      <c r="FKS1360" s="84">
        <v>0</v>
      </c>
      <c r="FKU1360" s="84">
        <v>0</v>
      </c>
      <c r="FKV1360" s="84">
        <f>FKV1357</f>
        <v>2000000</v>
      </c>
      <c r="FKW1360" s="84">
        <f>FKW1357</f>
        <v>0</v>
      </c>
      <c r="FKX1360" s="84">
        <f>FKW1360/FKV1360</f>
        <v>0</v>
      </c>
      <c r="FKY1360" s="84">
        <f>FKV1360-FKW1360</f>
        <v>2000000</v>
      </c>
      <c r="FKZ1360" s="84">
        <f t="shared" si="397"/>
        <v>2000000</v>
      </c>
      <c r="FLF1360" s="84" t="s">
        <v>247</v>
      </c>
      <c r="FLG1360" s="84" t="s">
        <v>4695</v>
      </c>
      <c r="FLH1360" s="84">
        <v>0</v>
      </c>
      <c r="FLI1360" s="84">
        <v>0</v>
      </c>
      <c r="FLK1360" s="84">
        <v>0</v>
      </c>
      <c r="FLL1360" s="84">
        <f>FLL1357</f>
        <v>2000000</v>
      </c>
      <c r="FLM1360" s="84">
        <f>FLM1357</f>
        <v>0</v>
      </c>
      <c r="FLN1360" s="84">
        <f>FLM1360/FLL1360</f>
        <v>0</v>
      </c>
      <c r="FLO1360" s="84">
        <f>FLL1360-FLM1360</f>
        <v>2000000</v>
      </c>
      <c r="FLP1360" s="84">
        <f t="shared" si="397"/>
        <v>2000000</v>
      </c>
      <c r="FLV1360" s="84" t="s">
        <v>247</v>
      </c>
      <c r="FLW1360" s="84" t="s">
        <v>4695</v>
      </c>
      <c r="FLX1360" s="84">
        <v>0</v>
      </c>
      <c r="FLY1360" s="84">
        <v>0</v>
      </c>
      <c r="FMA1360" s="84">
        <v>0</v>
      </c>
      <c r="FMB1360" s="84">
        <f>FMB1357</f>
        <v>2000000</v>
      </c>
      <c r="FMC1360" s="84">
        <f>FMC1357</f>
        <v>0</v>
      </c>
      <c r="FMD1360" s="84">
        <f>FMC1360/FMB1360</f>
        <v>0</v>
      </c>
      <c r="FME1360" s="84">
        <f>FMB1360-FMC1360</f>
        <v>2000000</v>
      </c>
      <c r="FMF1360" s="84">
        <f t="shared" si="398"/>
        <v>2000000</v>
      </c>
      <c r="FML1360" s="84" t="s">
        <v>247</v>
      </c>
      <c r="FMM1360" s="84" t="s">
        <v>4695</v>
      </c>
      <c r="FMN1360" s="84">
        <v>0</v>
      </c>
      <c r="FMO1360" s="84">
        <v>0</v>
      </c>
      <c r="FMQ1360" s="84">
        <v>0</v>
      </c>
      <c r="FMR1360" s="84">
        <f>FMR1357</f>
        <v>2000000</v>
      </c>
      <c r="FMS1360" s="84">
        <f>FMS1357</f>
        <v>0</v>
      </c>
      <c r="FMT1360" s="84">
        <f>FMS1360/FMR1360</f>
        <v>0</v>
      </c>
      <c r="FMU1360" s="84">
        <f>FMR1360-FMS1360</f>
        <v>2000000</v>
      </c>
      <c r="FMV1360" s="84">
        <f t="shared" si="398"/>
        <v>2000000</v>
      </c>
      <c r="FNB1360" s="84" t="s">
        <v>247</v>
      </c>
      <c r="FNC1360" s="84" t="s">
        <v>4695</v>
      </c>
      <c r="FND1360" s="84">
        <v>0</v>
      </c>
      <c r="FNE1360" s="84">
        <v>0</v>
      </c>
      <c r="FNG1360" s="84">
        <v>0</v>
      </c>
      <c r="FNH1360" s="84">
        <f>FNH1357</f>
        <v>2000000</v>
      </c>
      <c r="FNI1360" s="84">
        <f>FNI1357</f>
        <v>0</v>
      </c>
      <c r="FNJ1360" s="84">
        <f>FNI1360/FNH1360</f>
        <v>0</v>
      </c>
      <c r="FNK1360" s="84">
        <f>FNH1360-FNI1360</f>
        <v>2000000</v>
      </c>
      <c r="FNL1360" s="84">
        <f t="shared" si="399"/>
        <v>2000000</v>
      </c>
      <c r="FNR1360" s="84" t="s">
        <v>247</v>
      </c>
      <c r="FNS1360" s="84" t="s">
        <v>4695</v>
      </c>
      <c r="FNT1360" s="84">
        <v>0</v>
      </c>
      <c r="FNU1360" s="84">
        <v>0</v>
      </c>
      <c r="FNW1360" s="84">
        <v>0</v>
      </c>
      <c r="FNX1360" s="84">
        <f>FNX1357</f>
        <v>2000000</v>
      </c>
      <c r="FNY1360" s="84">
        <f>FNY1357</f>
        <v>0</v>
      </c>
      <c r="FNZ1360" s="84">
        <f>FNY1360/FNX1360</f>
        <v>0</v>
      </c>
      <c r="FOA1360" s="84">
        <f>FNX1360-FNY1360</f>
        <v>2000000</v>
      </c>
      <c r="FOB1360" s="84">
        <f t="shared" si="399"/>
        <v>2000000</v>
      </c>
      <c r="FOH1360" s="84" t="s">
        <v>247</v>
      </c>
      <c r="FOI1360" s="84" t="s">
        <v>4695</v>
      </c>
      <c r="FOJ1360" s="84">
        <v>0</v>
      </c>
      <c r="FOK1360" s="84">
        <v>0</v>
      </c>
      <c r="FOM1360" s="84">
        <v>0</v>
      </c>
      <c r="FON1360" s="84">
        <f>FON1357</f>
        <v>2000000</v>
      </c>
      <c r="FOO1360" s="84">
        <f>FOO1357</f>
        <v>0</v>
      </c>
      <c r="FOP1360" s="84">
        <f>FOO1360/FON1360</f>
        <v>0</v>
      </c>
      <c r="FOQ1360" s="84">
        <f>FON1360-FOO1360</f>
        <v>2000000</v>
      </c>
      <c r="FOR1360" s="84">
        <f t="shared" si="400"/>
        <v>2000000</v>
      </c>
      <c r="FOX1360" s="84" t="s">
        <v>247</v>
      </c>
      <c r="FOY1360" s="84" t="s">
        <v>4695</v>
      </c>
      <c r="FOZ1360" s="84">
        <v>0</v>
      </c>
      <c r="FPA1360" s="84">
        <v>0</v>
      </c>
      <c r="FPC1360" s="84">
        <v>0</v>
      </c>
      <c r="FPD1360" s="84">
        <f>FPD1357</f>
        <v>2000000</v>
      </c>
      <c r="FPE1360" s="84">
        <f>FPE1357</f>
        <v>0</v>
      </c>
      <c r="FPF1360" s="84">
        <f>FPE1360/FPD1360</f>
        <v>0</v>
      </c>
      <c r="FPG1360" s="84">
        <f>FPD1360-FPE1360</f>
        <v>2000000</v>
      </c>
      <c r="FPH1360" s="84">
        <f t="shared" si="400"/>
        <v>2000000</v>
      </c>
      <c r="FPN1360" s="84" t="s">
        <v>247</v>
      </c>
      <c r="FPO1360" s="84" t="s">
        <v>4695</v>
      </c>
      <c r="FPP1360" s="84">
        <v>0</v>
      </c>
      <c r="FPQ1360" s="84">
        <v>0</v>
      </c>
      <c r="FPS1360" s="84">
        <v>0</v>
      </c>
      <c r="FPT1360" s="84">
        <f>FPT1357</f>
        <v>2000000</v>
      </c>
      <c r="FPU1360" s="84">
        <f>FPU1357</f>
        <v>0</v>
      </c>
      <c r="FPV1360" s="84">
        <f>FPU1360/FPT1360</f>
        <v>0</v>
      </c>
      <c r="FPW1360" s="84">
        <f>FPT1360-FPU1360</f>
        <v>2000000</v>
      </c>
      <c r="FPX1360" s="84">
        <f t="shared" si="401"/>
        <v>2000000</v>
      </c>
      <c r="FQD1360" s="84" t="s">
        <v>247</v>
      </c>
      <c r="FQE1360" s="84" t="s">
        <v>4695</v>
      </c>
      <c r="FQF1360" s="84">
        <v>0</v>
      </c>
      <c r="FQG1360" s="84">
        <v>0</v>
      </c>
      <c r="FQI1360" s="84">
        <v>0</v>
      </c>
      <c r="FQJ1360" s="84">
        <f>FQJ1357</f>
        <v>2000000</v>
      </c>
      <c r="FQK1360" s="84">
        <f>FQK1357</f>
        <v>0</v>
      </c>
      <c r="FQL1360" s="84">
        <f>FQK1360/FQJ1360</f>
        <v>0</v>
      </c>
      <c r="FQM1360" s="84">
        <f>FQJ1360-FQK1360</f>
        <v>2000000</v>
      </c>
      <c r="FQN1360" s="84">
        <f t="shared" si="401"/>
        <v>2000000</v>
      </c>
      <c r="FQT1360" s="84" t="s">
        <v>247</v>
      </c>
      <c r="FQU1360" s="84" t="s">
        <v>4695</v>
      </c>
      <c r="FQV1360" s="84">
        <v>0</v>
      </c>
      <c r="FQW1360" s="84">
        <v>0</v>
      </c>
      <c r="FQY1360" s="84">
        <v>0</v>
      </c>
      <c r="FQZ1360" s="84">
        <f>FQZ1357</f>
        <v>2000000</v>
      </c>
      <c r="FRA1360" s="84">
        <f>FRA1357</f>
        <v>0</v>
      </c>
      <c r="FRB1360" s="84">
        <f>FRA1360/FQZ1360</f>
        <v>0</v>
      </c>
      <c r="FRC1360" s="84">
        <f>FQZ1360-FRA1360</f>
        <v>2000000</v>
      </c>
      <c r="FRD1360" s="84">
        <f t="shared" si="402"/>
        <v>2000000</v>
      </c>
      <c r="FRJ1360" s="84" t="s">
        <v>247</v>
      </c>
      <c r="FRK1360" s="84" t="s">
        <v>4695</v>
      </c>
      <c r="FRL1360" s="84">
        <v>0</v>
      </c>
      <c r="FRM1360" s="84">
        <v>0</v>
      </c>
      <c r="FRO1360" s="84">
        <v>0</v>
      </c>
      <c r="FRP1360" s="84">
        <f>FRP1357</f>
        <v>2000000</v>
      </c>
      <c r="FRQ1360" s="84">
        <f>FRQ1357</f>
        <v>0</v>
      </c>
      <c r="FRR1360" s="84">
        <f>FRQ1360/FRP1360</f>
        <v>0</v>
      </c>
      <c r="FRS1360" s="84">
        <f>FRP1360-FRQ1360</f>
        <v>2000000</v>
      </c>
      <c r="FRT1360" s="84">
        <f t="shared" si="402"/>
        <v>2000000</v>
      </c>
      <c r="FRZ1360" s="84" t="s">
        <v>247</v>
      </c>
      <c r="FSA1360" s="84" t="s">
        <v>4695</v>
      </c>
      <c r="FSB1360" s="84">
        <v>0</v>
      </c>
      <c r="FSC1360" s="84">
        <v>0</v>
      </c>
      <c r="FSE1360" s="84">
        <v>0</v>
      </c>
      <c r="FSF1360" s="84">
        <f>FSF1357</f>
        <v>2000000</v>
      </c>
      <c r="FSG1360" s="84">
        <f>FSG1357</f>
        <v>0</v>
      </c>
      <c r="FSH1360" s="84">
        <f>FSG1360/FSF1360</f>
        <v>0</v>
      </c>
      <c r="FSI1360" s="84">
        <f>FSF1360-FSG1360</f>
        <v>2000000</v>
      </c>
      <c r="FSJ1360" s="84">
        <f t="shared" si="403"/>
        <v>2000000</v>
      </c>
      <c r="FSP1360" s="84" t="s">
        <v>247</v>
      </c>
      <c r="FSQ1360" s="84" t="s">
        <v>4695</v>
      </c>
      <c r="FSR1360" s="84">
        <v>0</v>
      </c>
      <c r="FSS1360" s="84">
        <v>0</v>
      </c>
      <c r="FSU1360" s="84">
        <v>0</v>
      </c>
      <c r="FSV1360" s="84">
        <f>FSV1357</f>
        <v>2000000</v>
      </c>
      <c r="FSW1360" s="84">
        <f>FSW1357</f>
        <v>0</v>
      </c>
      <c r="FSX1360" s="84">
        <f>FSW1360/FSV1360</f>
        <v>0</v>
      </c>
      <c r="FSY1360" s="84">
        <f>FSV1360-FSW1360</f>
        <v>2000000</v>
      </c>
      <c r="FSZ1360" s="84">
        <f t="shared" si="403"/>
        <v>2000000</v>
      </c>
      <c r="FTF1360" s="84" t="s">
        <v>247</v>
      </c>
      <c r="FTG1360" s="84" t="s">
        <v>4695</v>
      </c>
      <c r="FTH1360" s="84">
        <v>0</v>
      </c>
      <c r="FTI1360" s="84">
        <v>0</v>
      </c>
      <c r="FTK1360" s="84">
        <v>0</v>
      </c>
      <c r="FTL1360" s="84">
        <f>FTL1357</f>
        <v>2000000</v>
      </c>
      <c r="FTM1360" s="84">
        <f>FTM1357</f>
        <v>0</v>
      </c>
      <c r="FTN1360" s="84">
        <f>FTM1360/FTL1360</f>
        <v>0</v>
      </c>
      <c r="FTO1360" s="84">
        <f>FTL1360-FTM1360</f>
        <v>2000000</v>
      </c>
      <c r="FTP1360" s="84">
        <f t="shared" si="404"/>
        <v>2000000</v>
      </c>
      <c r="FTV1360" s="84" t="s">
        <v>247</v>
      </c>
      <c r="FTW1360" s="84" t="s">
        <v>4695</v>
      </c>
      <c r="FTX1360" s="84">
        <v>0</v>
      </c>
      <c r="FTY1360" s="84">
        <v>0</v>
      </c>
      <c r="FUA1360" s="84">
        <v>0</v>
      </c>
      <c r="FUB1360" s="84">
        <f>FUB1357</f>
        <v>2000000</v>
      </c>
      <c r="FUC1360" s="84">
        <f>FUC1357</f>
        <v>0</v>
      </c>
      <c r="FUD1360" s="84">
        <f>FUC1360/FUB1360</f>
        <v>0</v>
      </c>
      <c r="FUE1360" s="84">
        <f>FUB1360-FUC1360</f>
        <v>2000000</v>
      </c>
      <c r="FUF1360" s="84">
        <f t="shared" si="404"/>
        <v>2000000</v>
      </c>
      <c r="FUL1360" s="84" t="s">
        <v>247</v>
      </c>
      <c r="FUM1360" s="84" t="s">
        <v>4695</v>
      </c>
      <c r="FUN1360" s="84">
        <v>0</v>
      </c>
      <c r="FUO1360" s="84">
        <v>0</v>
      </c>
      <c r="FUQ1360" s="84">
        <v>0</v>
      </c>
      <c r="FUR1360" s="84">
        <f>FUR1357</f>
        <v>2000000</v>
      </c>
      <c r="FUS1360" s="84">
        <f>FUS1357</f>
        <v>0</v>
      </c>
      <c r="FUT1360" s="84">
        <f>FUS1360/FUR1360</f>
        <v>0</v>
      </c>
      <c r="FUU1360" s="84">
        <f>FUR1360-FUS1360</f>
        <v>2000000</v>
      </c>
      <c r="FUV1360" s="84">
        <f t="shared" si="405"/>
        <v>2000000</v>
      </c>
      <c r="FVB1360" s="84" t="s">
        <v>247</v>
      </c>
      <c r="FVC1360" s="84" t="s">
        <v>4695</v>
      </c>
      <c r="FVD1360" s="84">
        <v>0</v>
      </c>
      <c r="FVE1360" s="84">
        <v>0</v>
      </c>
      <c r="FVG1360" s="84">
        <v>0</v>
      </c>
      <c r="FVH1360" s="84">
        <f>FVH1357</f>
        <v>2000000</v>
      </c>
      <c r="FVI1360" s="84">
        <f>FVI1357</f>
        <v>0</v>
      </c>
      <c r="FVJ1360" s="84">
        <f>FVI1360/FVH1360</f>
        <v>0</v>
      </c>
      <c r="FVK1360" s="84">
        <f>FVH1360-FVI1360</f>
        <v>2000000</v>
      </c>
      <c r="FVL1360" s="84">
        <f t="shared" si="405"/>
        <v>2000000</v>
      </c>
      <c r="FVR1360" s="84" t="s">
        <v>247</v>
      </c>
      <c r="FVS1360" s="84" t="s">
        <v>4695</v>
      </c>
      <c r="FVT1360" s="84">
        <v>0</v>
      </c>
      <c r="FVU1360" s="84">
        <v>0</v>
      </c>
      <c r="FVW1360" s="84">
        <v>0</v>
      </c>
      <c r="FVX1360" s="84">
        <f>FVX1357</f>
        <v>2000000</v>
      </c>
      <c r="FVY1360" s="84">
        <f>FVY1357</f>
        <v>0</v>
      </c>
      <c r="FVZ1360" s="84">
        <f>FVY1360/FVX1360</f>
        <v>0</v>
      </c>
      <c r="FWA1360" s="84">
        <f>FVX1360-FVY1360</f>
        <v>2000000</v>
      </c>
      <c r="FWB1360" s="84">
        <f t="shared" si="406"/>
        <v>2000000</v>
      </c>
      <c r="FWH1360" s="84" t="s">
        <v>247</v>
      </c>
      <c r="FWI1360" s="84" t="s">
        <v>4695</v>
      </c>
      <c r="FWJ1360" s="84">
        <v>0</v>
      </c>
      <c r="FWK1360" s="84">
        <v>0</v>
      </c>
      <c r="FWM1360" s="84">
        <v>0</v>
      </c>
      <c r="FWN1360" s="84">
        <f>FWN1357</f>
        <v>2000000</v>
      </c>
      <c r="FWO1360" s="84">
        <f>FWO1357</f>
        <v>0</v>
      </c>
      <c r="FWP1360" s="84">
        <f>FWO1360/FWN1360</f>
        <v>0</v>
      </c>
      <c r="FWQ1360" s="84">
        <f>FWN1360-FWO1360</f>
        <v>2000000</v>
      </c>
      <c r="FWR1360" s="84">
        <f t="shared" si="406"/>
        <v>2000000</v>
      </c>
      <c r="FWX1360" s="84" t="s">
        <v>247</v>
      </c>
      <c r="FWY1360" s="84" t="s">
        <v>4695</v>
      </c>
      <c r="FWZ1360" s="84">
        <v>0</v>
      </c>
      <c r="FXA1360" s="84">
        <v>0</v>
      </c>
      <c r="FXC1360" s="84">
        <v>0</v>
      </c>
      <c r="FXD1360" s="84">
        <f>FXD1357</f>
        <v>2000000</v>
      </c>
      <c r="FXE1360" s="84">
        <f>FXE1357</f>
        <v>0</v>
      </c>
      <c r="FXF1360" s="84">
        <f>FXE1360/FXD1360</f>
        <v>0</v>
      </c>
      <c r="FXG1360" s="84">
        <f>FXD1360-FXE1360</f>
        <v>2000000</v>
      </c>
      <c r="FXH1360" s="84">
        <f t="shared" si="407"/>
        <v>2000000</v>
      </c>
      <c r="FXN1360" s="84" t="s">
        <v>247</v>
      </c>
      <c r="FXO1360" s="84" t="s">
        <v>4695</v>
      </c>
      <c r="FXP1360" s="84">
        <v>0</v>
      </c>
      <c r="FXQ1360" s="84">
        <v>0</v>
      </c>
      <c r="FXS1360" s="84">
        <v>0</v>
      </c>
      <c r="FXT1360" s="84">
        <f>FXT1357</f>
        <v>2000000</v>
      </c>
      <c r="FXU1360" s="84">
        <f>FXU1357</f>
        <v>0</v>
      </c>
      <c r="FXV1360" s="84">
        <f>FXU1360/FXT1360</f>
        <v>0</v>
      </c>
      <c r="FXW1360" s="84">
        <f>FXT1360-FXU1360</f>
        <v>2000000</v>
      </c>
      <c r="FXX1360" s="84">
        <f t="shared" si="407"/>
        <v>2000000</v>
      </c>
      <c r="FYD1360" s="84" t="s">
        <v>247</v>
      </c>
      <c r="FYE1360" s="84" t="s">
        <v>4695</v>
      </c>
      <c r="FYF1360" s="84">
        <v>0</v>
      </c>
      <c r="FYG1360" s="84">
        <v>0</v>
      </c>
      <c r="FYI1360" s="84">
        <v>0</v>
      </c>
      <c r="FYJ1360" s="84">
        <f>FYJ1357</f>
        <v>2000000</v>
      </c>
      <c r="FYK1360" s="84">
        <f>FYK1357</f>
        <v>0</v>
      </c>
      <c r="FYL1360" s="84">
        <f>FYK1360/FYJ1360</f>
        <v>0</v>
      </c>
      <c r="FYM1360" s="84">
        <f>FYJ1360-FYK1360</f>
        <v>2000000</v>
      </c>
      <c r="FYN1360" s="84">
        <f t="shared" si="408"/>
        <v>2000000</v>
      </c>
      <c r="FYT1360" s="84" t="s">
        <v>247</v>
      </c>
      <c r="FYU1360" s="84" t="s">
        <v>4695</v>
      </c>
      <c r="FYV1360" s="84">
        <v>0</v>
      </c>
      <c r="FYW1360" s="84">
        <v>0</v>
      </c>
      <c r="FYY1360" s="84">
        <v>0</v>
      </c>
      <c r="FYZ1360" s="84">
        <f>FYZ1357</f>
        <v>2000000</v>
      </c>
      <c r="FZA1360" s="84">
        <f>FZA1357</f>
        <v>0</v>
      </c>
      <c r="FZB1360" s="84">
        <f>FZA1360/FYZ1360</f>
        <v>0</v>
      </c>
      <c r="FZC1360" s="84">
        <f>FYZ1360-FZA1360</f>
        <v>2000000</v>
      </c>
      <c r="FZD1360" s="84">
        <f t="shared" si="408"/>
        <v>2000000</v>
      </c>
      <c r="FZJ1360" s="84" t="s">
        <v>247</v>
      </c>
      <c r="FZK1360" s="84" t="s">
        <v>4695</v>
      </c>
      <c r="FZL1360" s="84">
        <v>0</v>
      </c>
      <c r="FZM1360" s="84">
        <v>0</v>
      </c>
      <c r="FZO1360" s="84">
        <v>0</v>
      </c>
      <c r="FZP1360" s="84">
        <f>FZP1357</f>
        <v>2000000</v>
      </c>
      <c r="FZQ1360" s="84">
        <f>FZQ1357</f>
        <v>0</v>
      </c>
      <c r="FZR1360" s="84">
        <f>FZQ1360/FZP1360</f>
        <v>0</v>
      </c>
      <c r="FZS1360" s="84">
        <f>FZP1360-FZQ1360</f>
        <v>2000000</v>
      </c>
      <c r="FZT1360" s="84">
        <f t="shared" si="409"/>
        <v>2000000</v>
      </c>
      <c r="FZZ1360" s="84" t="s">
        <v>247</v>
      </c>
      <c r="GAA1360" s="84" t="s">
        <v>4695</v>
      </c>
      <c r="GAB1360" s="84">
        <v>0</v>
      </c>
      <c r="GAC1360" s="84">
        <v>0</v>
      </c>
      <c r="GAE1360" s="84">
        <v>0</v>
      </c>
      <c r="GAF1360" s="84">
        <f>GAF1357</f>
        <v>2000000</v>
      </c>
      <c r="GAG1360" s="84">
        <f>GAG1357</f>
        <v>0</v>
      </c>
      <c r="GAH1360" s="84">
        <f>GAG1360/GAF1360</f>
        <v>0</v>
      </c>
      <c r="GAI1360" s="84">
        <f>GAF1360-GAG1360</f>
        <v>2000000</v>
      </c>
      <c r="GAJ1360" s="84">
        <f t="shared" si="409"/>
        <v>2000000</v>
      </c>
      <c r="GAP1360" s="84" t="s">
        <v>247</v>
      </c>
      <c r="GAQ1360" s="84" t="s">
        <v>4695</v>
      </c>
      <c r="GAR1360" s="84">
        <v>0</v>
      </c>
      <c r="GAS1360" s="84">
        <v>0</v>
      </c>
      <c r="GAU1360" s="84">
        <v>0</v>
      </c>
      <c r="GAV1360" s="84">
        <f>GAV1357</f>
        <v>2000000</v>
      </c>
      <c r="GAW1360" s="84">
        <f>GAW1357</f>
        <v>0</v>
      </c>
      <c r="GAX1360" s="84">
        <f>GAW1360/GAV1360</f>
        <v>0</v>
      </c>
      <c r="GAY1360" s="84">
        <f>GAV1360-GAW1360</f>
        <v>2000000</v>
      </c>
      <c r="GAZ1360" s="84">
        <f t="shared" si="410"/>
        <v>2000000</v>
      </c>
      <c r="GBF1360" s="84" t="s">
        <v>247</v>
      </c>
      <c r="GBG1360" s="84" t="s">
        <v>4695</v>
      </c>
      <c r="GBH1360" s="84">
        <v>0</v>
      </c>
      <c r="GBI1360" s="84">
        <v>0</v>
      </c>
      <c r="GBK1360" s="84">
        <v>0</v>
      </c>
      <c r="GBL1360" s="84">
        <f>GBL1357</f>
        <v>2000000</v>
      </c>
      <c r="GBM1360" s="84">
        <f>GBM1357</f>
        <v>0</v>
      </c>
      <c r="GBN1360" s="84">
        <f>GBM1360/GBL1360</f>
        <v>0</v>
      </c>
      <c r="GBO1360" s="84">
        <f>GBL1360-GBM1360</f>
        <v>2000000</v>
      </c>
      <c r="GBP1360" s="84">
        <f t="shared" si="410"/>
        <v>2000000</v>
      </c>
      <c r="GBV1360" s="84" t="s">
        <v>247</v>
      </c>
      <c r="GBW1360" s="84" t="s">
        <v>4695</v>
      </c>
      <c r="GBX1360" s="84">
        <v>0</v>
      </c>
      <c r="GBY1360" s="84">
        <v>0</v>
      </c>
      <c r="GCA1360" s="84">
        <v>0</v>
      </c>
      <c r="GCB1360" s="84">
        <f>GCB1357</f>
        <v>2000000</v>
      </c>
      <c r="GCC1360" s="84">
        <f>GCC1357</f>
        <v>0</v>
      </c>
      <c r="GCD1360" s="84">
        <f>GCC1360/GCB1360</f>
        <v>0</v>
      </c>
      <c r="GCE1360" s="84">
        <f>GCB1360-GCC1360</f>
        <v>2000000</v>
      </c>
      <c r="GCF1360" s="84">
        <f t="shared" si="411"/>
        <v>2000000</v>
      </c>
      <c r="GCL1360" s="84" t="s">
        <v>247</v>
      </c>
      <c r="GCM1360" s="84" t="s">
        <v>4695</v>
      </c>
      <c r="GCN1360" s="84">
        <v>0</v>
      </c>
      <c r="GCO1360" s="84">
        <v>0</v>
      </c>
      <c r="GCQ1360" s="84">
        <v>0</v>
      </c>
      <c r="GCR1360" s="84">
        <f>GCR1357</f>
        <v>2000000</v>
      </c>
      <c r="GCS1360" s="84">
        <f>GCS1357</f>
        <v>0</v>
      </c>
      <c r="GCT1360" s="84">
        <f>GCS1360/GCR1360</f>
        <v>0</v>
      </c>
      <c r="GCU1360" s="84">
        <f>GCR1360-GCS1360</f>
        <v>2000000</v>
      </c>
      <c r="GCV1360" s="84">
        <f t="shared" si="411"/>
        <v>2000000</v>
      </c>
      <c r="GDB1360" s="84" t="s">
        <v>247</v>
      </c>
      <c r="GDC1360" s="84" t="s">
        <v>4695</v>
      </c>
      <c r="GDD1360" s="84">
        <v>0</v>
      </c>
      <c r="GDE1360" s="84">
        <v>0</v>
      </c>
      <c r="GDG1360" s="84">
        <v>0</v>
      </c>
      <c r="GDH1360" s="84">
        <f>GDH1357</f>
        <v>2000000</v>
      </c>
      <c r="GDI1360" s="84">
        <f>GDI1357</f>
        <v>0</v>
      </c>
      <c r="GDJ1360" s="84">
        <f>GDI1360/GDH1360</f>
        <v>0</v>
      </c>
      <c r="GDK1360" s="84">
        <f>GDH1360-GDI1360</f>
        <v>2000000</v>
      </c>
      <c r="GDL1360" s="84">
        <f t="shared" si="412"/>
        <v>2000000</v>
      </c>
      <c r="GDR1360" s="84" t="s">
        <v>247</v>
      </c>
      <c r="GDS1360" s="84" t="s">
        <v>4695</v>
      </c>
      <c r="GDT1360" s="84">
        <v>0</v>
      </c>
      <c r="GDU1360" s="84">
        <v>0</v>
      </c>
      <c r="GDW1360" s="84">
        <v>0</v>
      </c>
      <c r="GDX1360" s="84">
        <f>GDX1357</f>
        <v>2000000</v>
      </c>
      <c r="GDY1360" s="84">
        <f>GDY1357</f>
        <v>0</v>
      </c>
      <c r="GDZ1360" s="84">
        <f>GDY1360/GDX1360</f>
        <v>0</v>
      </c>
      <c r="GEA1360" s="84">
        <f>GDX1360-GDY1360</f>
        <v>2000000</v>
      </c>
      <c r="GEB1360" s="84">
        <f t="shared" si="412"/>
        <v>2000000</v>
      </c>
      <c r="GEH1360" s="84" t="s">
        <v>247</v>
      </c>
      <c r="GEI1360" s="84" t="s">
        <v>4695</v>
      </c>
      <c r="GEJ1360" s="84">
        <v>0</v>
      </c>
      <c r="GEK1360" s="84">
        <v>0</v>
      </c>
      <c r="GEM1360" s="84">
        <v>0</v>
      </c>
      <c r="GEN1360" s="84">
        <f>GEN1357</f>
        <v>2000000</v>
      </c>
      <c r="GEO1360" s="84">
        <f>GEO1357</f>
        <v>0</v>
      </c>
      <c r="GEP1360" s="84">
        <f>GEO1360/GEN1360</f>
        <v>0</v>
      </c>
      <c r="GEQ1360" s="84">
        <f>GEN1360-GEO1360</f>
        <v>2000000</v>
      </c>
      <c r="GER1360" s="84">
        <f t="shared" si="413"/>
        <v>2000000</v>
      </c>
      <c r="GEX1360" s="84" t="s">
        <v>247</v>
      </c>
      <c r="GEY1360" s="84" t="s">
        <v>4695</v>
      </c>
      <c r="GEZ1360" s="84">
        <v>0</v>
      </c>
      <c r="GFA1360" s="84">
        <v>0</v>
      </c>
      <c r="GFC1360" s="84">
        <v>0</v>
      </c>
      <c r="GFD1360" s="84">
        <f>GFD1357</f>
        <v>2000000</v>
      </c>
      <c r="GFE1360" s="84">
        <f>GFE1357</f>
        <v>0</v>
      </c>
      <c r="GFF1360" s="84">
        <f>GFE1360/GFD1360</f>
        <v>0</v>
      </c>
      <c r="GFG1360" s="84">
        <f>GFD1360-GFE1360</f>
        <v>2000000</v>
      </c>
      <c r="GFH1360" s="84">
        <f t="shared" si="413"/>
        <v>2000000</v>
      </c>
      <c r="GFN1360" s="84" t="s">
        <v>247</v>
      </c>
      <c r="GFO1360" s="84" t="s">
        <v>4695</v>
      </c>
      <c r="GFP1360" s="84">
        <v>0</v>
      </c>
      <c r="GFQ1360" s="84">
        <v>0</v>
      </c>
      <c r="GFS1360" s="84">
        <v>0</v>
      </c>
      <c r="GFT1360" s="84">
        <f>GFT1357</f>
        <v>2000000</v>
      </c>
      <c r="GFU1360" s="84">
        <f>GFU1357</f>
        <v>0</v>
      </c>
      <c r="GFV1360" s="84">
        <f>GFU1360/GFT1360</f>
        <v>0</v>
      </c>
      <c r="GFW1360" s="84">
        <f>GFT1360-GFU1360</f>
        <v>2000000</v>
      </c>
      <c r="GFX1360" s="84">
        <f t="shared" si="414"/>
        <v>2000000</v>
      </c>
      <c r="GGD1360" s="84" t="s">
        <v>247</v>
      </c>
      <c r="GGE1360" s="84" t="s">
        <v>4695</v>
      </c>
      <c r="GGF1360" s="84">
        <v>0</v>
      </c>
      <c r="GGG1360" s="84">
        <v>0</v>
      </c>
      <c r="GGI1360" s="84">
        <v>0</v>
      </c>
      <c r="GGJ1360" s="84">
        <f>GGJ1357</f>
        <v>2000000</v>
      </c>
      <c r="GGK1360" s="84">
        <f>GGK1357</f>
        <v>0</v>
      </c>
      <c r="GGL1360" s="84">
        <f>GGK1360/GGJ1360</f>
        <v>0</v>
      </c>
      <c r="GGM1360" s="84">
        <f>GGJ1360-GGK1360</f>
        <v>2000000</v>
      </c>
      <c r="GGN1360" s="84">
        <f t="shared" si="414"/>
        <v>2000000</v>
      </c>
      <c r="GGT1360" s="84" t="s">
        <v>247</v>
      </c>
      <c r="GGU1360" s="84" t="s">
        <v>4695</v>
      </c>
      <c r="GGV1360" s="84">
        <v>0</v>
      </c>
      <c r="GGW1360" s="84">
        <v>0</v>
      </c>
      <c r="GGY1360" s="84">
        <v>0</v>
      </c>
      <c r="GGZ1360" s="84">
        <f>GGZ1357</f>
        <v>2000000</v>
      </c>
      <c r="GHA1360" s="84">
        <f>GHA1357</f>
        <v>0</v>
      </c>
      <c r="GHB1360" s="84">
        <f>GHA1360/GGZ1360</f>
        <v>0</v>
      </c>
      <c r="GHC1360" s="84">
        <f>GGZ1360-GHA1360</f>
        <v>2000000</v>
      </c>
      <c r="GHD1360" s="84">
        <f t="shared" si="415"/>
        <v>2000000</v>
      </c>
      <c r="GHJ1360" s="84" t="s">
        <v>247</v>
      </c>
      <c r="GHK1360" s="84" t="s">
        <v>4695</v>
      </c>
      <c r="GHL1360" s="84">
        <v>0</v>
      </c>
      <c r="GHM1360" s="84">
        <v>0</v>
      </c>
      <c r="GHO1360" s="84">
        <v>0</v>
      </c>
      <c r="GHP1360" s="84">
        <f>GHP1357</f>
        <v>2000000</v>
      </c>
      <c r="GHQ1360" s="84">
        <f>GHQ1357</f>
        <v>0</v>
      </c>
      <c r="GHR1360" s="84">
        <f>GHQ1360/GHP1360</f>
        <v>0</v>
      </c>
      <c r="GHS1360" s="84">
        <f>GHP1360-GHQ1360</f>
        <v>2000000</v>
      </c>
      <c r="GHT1360" s="84">
        <f t="shared" si="415"/>
        <v>2000000</v>
      </c>
      <c r="GHZ1360" s="84" t="s">
        <v>247</v>
      </c>
      <c r="GIA1360" s="84" t="s">
        <v>4695</v>
      </c>
      <c r="GIB1360" s="84">
        <v>0</v>
      </c>
      <c r="GIC1360" s="84">
        <v>0</v>
      </c>
      <c r="GIE1360" s="84">
        <v>0</v>
      </c>
      <c r="GIF1360" s="84">
        <f>GIF1357</f>
        <v>2000000</v>
      </c>
      <c r="GIG1360" s="84">
        <f>GIG1357</f>
        <v>0</v>
      </c>
      <c r="GIH1360" s="84">
        <f>GIG1360/GIF1360</f>
        <v>0</v>
      </c>
      <c r="GII1360" s="84">
        <f>GIF1360-GIG1360</f>
        <v>2000000</v>
      </c>
      <c r="GIJ1360" s="84">
        <f t="shared" si="416"/>
        <v>2000000</v>
      </c>
      <c r="GIP1360" s="84" t="s">
        <v>247</v>
      </c>
      <c r="GIQ1360" s="84" t="s">
        <v>4695</v>
      </c>
      <c r="GIR1360" s="84">
        <v>0</v>
      </c>
      <c r="GIS1360" s="84">
        <v>0</v>
      </c>
      <c r="GIU1360" s="84">
        <v>0</v>
      </c>
      <c r="GIV1360" s="84">
        <f>GIV1357</f>
        <v>2000000</v>
      </c>
      <c r="GIW1360" s="84">
        <f>GIW1357</f>
        <v>0</v>
      </c>
      <c r="GIX1360" s="84">
        <f>GIW1360/GIV1360</f>
        <v>0</v>
      </c>
      <c r="GIY1360" s="84">
        <f>GIV1360-GIW1360</f>
        <v>2000000</v>
      </c>
      <c r="GIZ1360" s="84">
        <f t="shared" si="416"/>
        <v>2000000</v>
      </c>
      <c r="GJF1360" s="84" t="s">
        <v>247</v>
      </c>
      <c r="GJG1360" s="84" t="s">
        <v>4695</v>
      </c>
      <c r="GJH1360" s="84">
        <v>0</v>
      </c>
      <c r="GJI1360" s="84">
        <v>0</v>
      </c>
      <c r="GJK1360" s="84">
        <v>0</v>
      </c>
      <c r="GJL1360" s="84">
        <f>GJL1357</f>
        <v>2000000</v>
      </c>
      <c r="GJM1360" s="84">
        <f>GJM1357</f>
        <v>0</v>
      </c>
      <c r="GJN1360" s="84">
        <f>GJM1360/GJL1360</f>
        <v>0</v>
      </c>
      <c r="GJO1360" s="84">
        <f>GJL1360-GJM1360</f>
        <v>2000000</v>
      </c>
      <c r="GJP1360" s="84">
        <f t="shared" si="417"/>
        <v>2000000</v>
      </c>
      <c r="GJV1360" s="84" t="s">
        <v>247</v>
      </c>
      <c r="GJW1360" s="84" t="s">
        <v>4695</v>
      </c>
      <c r="GJX1360" s="84">
        <v>0</v>
      </c>
      <c r="GJY1360" s="84">
        <v>0</v>
      </c>
      <c r="GKA1360" s="84">
        <v>0</v>
      </c>
      <c r="GKB1360" s="84">
        <f>GKB1357</f>
        <v>2000000</v>
      </c>
      <c r="GKC1360" s="84">
        <f>GKC1357</f>
        <v>0</v>
      </c>
      <c r="GKD1360" s="84">
        <f>GKC1360/GKB1360</f>
        <v>0</v>
      </c>
      <c r="GKE1360" s="84">
        <f>GKB1360-GKC1360</f>
        <v>2000000</v>
      </c>
      <c r="GKF1360" s="84">
        <f t="shared" si="417"/>
        <v>2000000</v>
      </c>
      <c r="GKL1360" s="84" t="s">
        <v>247</v>
      </c>
      <c r="GKM1360" s="84" t="s">
        <v>4695</v>
      </c>
      <c r="GKN1360" s="84">
        <v>0</v>
      </c>
      <c r="GKO1360" s="84">
        <v>0</v>
      </c>
      <c r="GKQ1360" s="84">
        <v>0</v>
      </c>
      <c r="GKR1360" s="84">
        <f>GKR1357</f>
        <v>2000000</v>
      </c>
      <c r="GKS1360" s="84">
        <f>GKS1357</f>
        <v>0</v>
      </c>
      <c r="GKT1360" s="84">
        <f>GKS1360/GKR1360</f>
        <v>0</v>
      </c>
      <c r="GKU1360" s="84">
        <f>GKR1360-GKS1360</f>
        <v>2000000</v>
      </c>
      <c r="GKV1360" s="84">
        <f t="shared" si="418"/>
        <v>2000000</v>
      </c>
      <c r="GLB1360" s="84" t="s">
        <v>247</v>
      </c>
      <c r="GLC1360" s="84" t="s">
        <v>4695</v>
      </c>
      <c r="GLD1360" s="84">
        <v>0</v>
      </c>
      <c r="GLE1360" s="84">
        <v>0</v>
      </c>
      <c r="GLG1360" s="84">
        <v>0</v>
      </c>
      <c r="GLH1360" s="84">
        <f>GLH1357</f>
        <v>2000000</v>
      </c>
      <c r="GLI1360" s="84">
        <f>GLI1357</f>
        <v>0</v>
      </c>
      <c r="GLJ1360" s="84">
        <f>GLI1360/GLH1360</f>
        <v>0</v>
      </c>
      <c r="GLK1360" s="84">
        <f>GLH1360-GLI1360</f>
        <v>2000000</v>
      </c>
      <c r="GLL1360" s="84">
        <f t="shared" si="418"/>
        <v>2000000</v>
      </c>
      <c r="GLR1360" s="84" t="s">
        <v>247</v>
      </c>
      <c r="GLS1360" s="84" t="s">
        <v>4695</v>
      </c>
      <c r="GLT1360" s="84">
        <v>0</v>
      </c>
      <c r="GLU1360" s="84">
        <v>0</v>
      </c>
      <c r="GLW1360" s="84">
        <v>0</v>
      </c>
      <c r="GLX1360" s="84">
        <f>GLX1357</f>
        <v>2000000</v>
      </c>
      <c r="GLY1360" s="84">
        <f>GLY1357</f>
        <v>0</v>
      </c>
      <c r="GLZ1360" s="84">
        <f>GLY1360/GLX1360</f>
        <v>0</v>
      </c>
      <c r="GMA1360" s="84">
        <f>GLX1360-GLY1360</f>
        <v>2000000</v>
      </c>
      <c r="GMB1360" s="84">
        <f t="shared" si="419"/>
        <v>2000000</v>
      </c>
      <c r="GMH1360" s="84" t="s">
        <v>247</v>
      </c>
      <c r="GMI1360" s="84" t="s">
        <v>4695</v>
      </c>
      <c r="GMJ1360" s="84">
        <v>0</v>
      </c>
      <c r="GMK1360" s="84">
        <v>0</v>
      </c>
      <c r="GMM1360" s="84">
        <v>0</v>
      </c>
      <c r="GMN1360" s="84">
        <f>GMN1357</f>
        <v>2000000</v>
      </c>
      <c r="GMO1360" s="84">
        <f>GMO1357</f>
        <v>0</v>
      </c>
      <c r="GMP1360" s="84">
        <f>GMO1360/GMN1360</f>
        <v>0</v>
      </c>
      <c r="GMQ1360" s="84">
        <f>GMN1360-GMO1360</f>
        <v>2000000</v>
      </c>
      <c r="GMR1360" s="84">
        <f t="shared" si="419"/>
        <v>2000000</v>
      </c>
      <c r="GMX1360" s="84" t="s">
        <v>247</v>
      </c>
      <c r="GMY1360" s="84" t="s">
        <v>4695</v>
      </c>
      <c r="GMZ1360" s="84">
        <v>0</v>
      </c>
      <c r="GNA1360" s="84">
        <v>0</v>
      </c>
      <c r="GNC1360" s="84">
        <v>0</v>
      </c>
      <c r="GND1360" s="84">
        <f>GND1357</f>
        <v>2000000</v>
      </c>
      <c r="GNE1360" s="84">
        <f>GNE1357</f>
        <v>0</v>
      </c>
      <c r="GNF1360" s="84">
        <f>GNE1360/GND1360</f>
        <v>0</v>
      </c>
      <c r="GNG1360" s="84">
        <f>GND1360-GNE1360</f>
        <v>2000000</v>
      </c>
      <c r="GNH1360" s="84">
        <f t="shared" si="420"/>
        <v>2000000</v>
      </c>
      <c r="GNN1360" s="84" t="s">
        <v>247</v>
      </c>
      <c r="GNO1360" s="84" t="s">
        <v>4695</v>
      </c>
      <c r="GNP1360" s="84">
        <v>0</v>
      </c>
      <c r="GNQ1360" s="84">
        <v>0</v>
      </c>
      <c r="GNS1360" s="84">
        <v>0</v>
      </c>
      <c r="GNT1360" s="84">
        <f>GNT1357</f>
        <v>2000000</v>
      </c>
      <c r="GNU1360" s="84">
        <f>GNU1357</f>
        <v>0</v>
      </c>
      <c r="GNV1360" s="84">
        <f>GNU1360/GNT1360</f>
        <v>0</v>
      </c>
      <c r="GNW1360" s="84">
        <f>GNT1360-GNU1360</f>
        <v>2000000</v>
      </c>
      <c r="GNX1360" s="84">
        <f t="shared" si="420"/>
        <v>2000000</v>
      </c>
      <c r="GOD1360" s="84" t="s">
        <v>247</v>
      </c>
      <c r="GOE1360" s="84" t="s">
        <v>4695</v>
      </c>
      <c r="GOF1360" s="84">
        <v>0</v>
      </c>
      <c r="GOG1360" s="84">
        <v>0</v>
      </c>
      <c r="GOI1360" s="84">
        <v>0</v>
      </c>
      <c r="GOJ1360" s="84">
        <f>GOJ1357</f>
        <v>2000000</v>
      </c>
      <c r="GOK1360" s="84">
        <f>GOK1357</f>
        <v>0</v>
      </c>
      <c r="GOL1360" s="84">
        <f>GOK1360/GOJ1360</f>
        <v>0</v>
      </c>
      <c r="GOM1360" s="84">
        <f>GOJ1360-GOK1360</f>
        <v>2000000</v>
      </c>
      <c r="GON1360" s="84">
        <f t="shared" si="421"/>
        <v>2000000</v>
      </c>
      <c r="GOT1360" s="84" t="s">
        <v>247</v>
      </c>
      <c r="GOU1360" s="84" t="s">
        <v>4695</v>
      </c>
      <c r="GOV1360" s="84">
        <v>0</v>
      </c>
      <c r="GOW1360" s="84">
        <v>0</v>
      </c>
      <c r="GOY1360" s="84">
        <v>0</v>
      </c>
      <c r="GOZ1360" s="84">
        <f>GOZ1357</f>
        <v>2000000</v>
      </c>
      <c r="GPA1360" s="84">
        <f>GPA1357</f>
        <v>0</v>
      </c>
      <c r="GPB1360" s="84">
        <f>GPA1360/GOZ1360</f>
        <v>0</v>
      </c>
      <c r="GPC1360" s="84">
        <f>GOZ1360-GPA1360</f>
        <v>2000000</v>
      </c>
      <c r="GPD1360" s="84">
        <f t="shared" si="421"/>
        <v>2000000</v>
      </c>
      <c r="GPJ1360" s="84" t="s">
        <v>247</v>
      </c>
      <c r="GPK1360" s="84" t="s">
        <v>4695</v>
      </c>
      <c r="GPL1360" s="84">
        <v>0</v>
      </c>
      <c r="GPM1360" s="84">
        <v>0</v>
      </c>
      <c r="GPO1360" s="84">
        <v>0</v>
      </c>
      <c r="GPP1360" s="84">
        <f>GPP1357</f>
        <v>2000000</v>
      </c>
      <c r="GPQ1360" s="84">
        <f>GPQ1357</f>
        <v>0</v>
      </c>
      <c r="GPR1360" s="84">
        <f>GPQ1360/GPP1360</f>
        <v>0</v>
      </c>
      <c r="GPS1360" s="84">
        <f>GPP1360-GPQ1360</f>
        <v>2000000</v>
      </c>
      <c r="GPT1360" s="84">
        <f t="shared" si="422"/>
        <v>2000000</v>
      </c>
      <c r="GPZ1360" s="84" t="s">
        <v>247</v>
      </c>
      <c r="GQA1360" s="84" t="s">
        <v>4695</v>
      </c>
      <c r="GQB1360" s="84">
        <v>0</v>
      </c>
      <c r="GQC1360" s="84">
        <v>0</v>
      </c>
      <c r="GQE1360" s="84">
        <v>0</v>
      </c>
      <c r="GQF1360" s="84">
        <f>GQF1357</f>
        <v>2000000</v>
      </c>
      <c r="GQG1360" s="84">
        <f>GQG1357</f>
        <v>0</v>
      </c>
      <c r="GQH1360" s="84">
        <f>GQG1360/GQF1360</f>
        <v>0</v>
      </c>
      <c r="GQI1360" s="84">
        <f>GQF1360-GQG1360</f>
        <v>2000000</v>
      </c>
      <c r="GQJ1360" s="84">
        <f t="shared" si="422"/>
        <v>2000000</v>
      </c>
      <c r="GQP1360" s="84" t="s">
        <v>247</v>
      </c>
      <c r="GQQ1360" s="84" t="s">
        <v>4695</v>
      </c>
      <c r="GQR1360" s="84">
        <v>0</v>
      </c>
      <c r="GQS1360" s="84">
        <v>0</v>
      </c>
      <c r="GQU1360" s="84">
        <v>0</v>
      </c>
      <c r="GQV1360" s="84">
        <f>GQV1357</f>
        <v>2000000</v>
      </c>
      <c r="GQW1360" s="84">
        <f>GQW1357</f>
        <v>0</v>
      </c>
      <c r="GQX1360" s="84">
        <f>GQW1360/GQV1360</f>
        <v>0</v>
      </c>
      <c r="GQY1360" s="84">
        <f>GQV1360-GQW1360</f>
        <v>2000000</v>
      </c>
      <c r="GQZ1360" s="84">
        <f t="shared" si="423"/>
        <v>2000000</v>
      </c>
      <c r="GRF1360" s="84" t="s">
        <v>247</v>
      </c>
      <c r="GRG1360" s="84" t="s">
        <v>4695</v>
      </c>
      <c r="GRH1360" s="84">
        <v>0</v>
      </c>
      <c r="GRI1360" s="84">
        <v>0</v>
      </c>
      <c r="GRK1360" s="84">
        <v>0</v>
      </c>
      <c r="GRL1360" s="84">
        <f>GRL1357</f>
        <v>2000000</v>
      </c>
      <c r="GRM1360" s="84">
        <f>GRM1357</f>
        <v>0</v>
      </c>
      <c r="GRN1360" s="84">
        <f>GRM1360/GRL1360</f>
        <v>0</v>
      </c>
      <c r="GRO1360" s="84">
        <f>GRL1360-GRM1360</f>
        <v>2000000</v>
      </c>
      <c r="GRP1360" s="84">
        <f t="shared" si="423"/>
        <v>2000000</v>
      </c>
      <c r="GRV1360" s="84" t="s">
        <v>247</v>
      </c>
      <c r="GRW1360" s="84" t="s">
        <v>4695</v>
      </c>
      <c r="GRX1360" s="84">
        <v>0</v>
      </c>
      <c r="GRY1360" s="84">
        <v>0</v>
      </c>
      <c r="GSA1360" s="84">
        <v>0</v>
      </c>
      <c r="GSB1360" s="84">
        <f>GSB1357</f>
        <v>2000000</v>
      </c>
      <c r="GSC1360" s="84">
        <f>GSC1357</f>
        <v>0</v>
      </c>
      <c r="GSD1360" s="84">
        <f>GSC1360/GSB1360</f>
        <v>0</v>
      </c>
      <c r="GSE1360" s="84">
        <f>GSB1360-GSC1360</f>
        <v>2000000</v>
      </c>
      <c r="GSF1360" s="84">
        <f t="shared" si="424"/>
        <v>2000000</v>
      </c>
      <c r="GSL1360" s="84" t="s">
        <v>247</v>
      </c>
      <c r="GSM1360" s="84" t="s">
        <v>4695</v>
      </c>
      <c r="GSN1360" s="84">
        <v>0</v>
      </c>
      <c r="GSO1360" s="84">
        <v>0</v>
      </c>
      <c r="GSQ1360" s="84">
        <v>0</v>
      </c>
      <c r="GSR1360" s="84">
        <f>GSR1357</f>
        <v>2000000</v>
      </c>
      <c r="GSS1360" s="84">
        <f>GSS1357</f>
        <v>0</v>
      </c>
      <c r="GST1360" s="84">
        <f>GSS1360/GSR1360</f>
        <v>0</v>
      </c>
      <c r="GSU1360" s="84">
        <f>GSR1360-GSS1360</f>
        <v>2000000</v>
      </c>
      <c r="GSV1360" s="84">
        <f t="shared" si="424"/>
        <v>2000000</v>
      </c>
      <c r="GTB1360" s="84" t="s">
        <v>247</v>
      </c>
      <c r="GTC1360" s="84" t="s">
        <v>4695</v>
      </c>
      <c r="GTD1360" s="84">
        <v>0</v>
      </c>
      <c r="GTE1360" s="84">
        <v>0</v>
      </c>
      <c r="GTG1360" s="84">
        <v>0</v>
      </c>
      <c r="GTH1360" s="84">
        <f>GTH1357</f>
        <v>2000000</v>
      </c>
      <c r="GTI1360" s="84">
        <f>GTI1357</f>
        <v>0</v>
      </c>
      <c r="GTJ1360" s="84">
        <f>GTI1360/GTH1360</f>
        <v>0</v>
      </c>
      <c r="GTK1360" s="84">
        <f>GTH1360-GTI1360</f>
        <v>2000000</v>
      </c>
      <c r="GTL1360" s="84">
        <f t="shared" si="425"/>
        <v>2000000</v>
      </c>
      <c r="GTR1360" s="84" t="s">
        <v>247</v>
      </c>
      <c r="GTS1360" s="84" t="s">
        <v>4695</v>
      </c>
      <c r="GTT1360" s="84">
        <v>0</v>
      </c>
      <c r="GTU1360" s="84">
        <v>0</v>
      </c>
      <c r="GTW1360" s="84">
        <v>0</v>
      </c>
      <c r="GTX1360" s="84">
        <f>GTX1357</f>
        <v>2000000</v>
      </c>
      <c r="GTY1360" s="84">
        <f>GTY1357</f>
        <v>0</v>
      </c>
      <c r="GTZ1360" s="84">
        <f>GTY1360/GTX1360</f>
        <v>0</v>
      </c>
      <c r="GUA1360" s="84">
        <f>GTX1360-GTY1360</f>
        <v>2000000</v>
      </c>
      <c r="GUB1360" s="84">
        <f t="shared" si="425"/>
        <v>2000000</v>
      </c>
      <c r="GUH1360" s="84" t="s">
        <v>247</v>
      </c>
      <c r="GUI1360" s="84" t="s">
        <v>4695</v>
      </c>
      <c r="GUJ1360" s="84">
        <v>0</v>
      </c>
      <c r="GUK1360" s="84">
        <v>0</v>
      </c>
      <c r="GUM1360" s="84">
        <v>0</v>
      </c>
      <c r="GUN1360" s="84">
        <f>GUN1357</f>
        <v>2000000</v>
      </c>
      <c r="GUO1360" s="84">
        <f>GUO1357</f>
        <v>0</v>
      </c>
      <c r="GUP1360" s="84">
        <f>GUO1360/GUN1360</f>
        <v>0</v>
      </c>
      <c r="GUQ1360" s="84">
        <f>GUN1360-GUO1360</f>
        <v>2000000</v>
      </c>
      <c r="GUR1360" s="84">
        <f t="shared" si="426"/>
        <v>2000000</v>
      </c>
      <c r="GUX1360" s="84" t="s">
        <v>247</v>
      </c>
      <c r="GUY1360" s="84" t="s">
        <v>4695</v>
      </c>
      <c r="GUZ1360" s="84">
        <v>0</v>
      </c>
      <c r="GVA1360" s="84">
        <v>0</v>
      </c>
      <c r="GVC1360" s="84">
        <v>0</v>
      </c>
      <c r="GVD1360" s="84">
        <f>GVD1357</f>
        <v>2000000</v>
      </c>
      <c r="GVE1360" s="84">
        <f>GVE1357</f>
        <v>0</v>
      </c>
      <c r="GVF1360" s="84">
        <f>GVE1360/GVD1360</f>
        <v>0</v>
      </c>
      <c r="GVG1360" s="84">
        <f>GVD1360-GVE1360</f>
        <v>2000000</v>
      </c>
      <c r="GVH1360" s="84">
        <f t="shared" si="426"/>
        <v>2000000</v>
      </c>
      <c r="GVN1360" s="84" t="s">
        <v>247</v>
      </c>
      <c r="GVO1360" s="84" t="s">
        <v>4695</v>
      </c>
      <c r="GVP1360" s="84">
        <v>0</v>
      </c>
      <c r="GVQ1360" s="84">
        <v>0</v>
      </c>
      <c r="GVS1360" s="84">
        <v>0</v>
      </c>
      <c r="GVT1360" s="84">
        <f>GVT1357</f>
        <v>2000000</v>
      </c>
      <c r="GVU1360" s="84">
        <f>GVU1357</f>
        <v>0</v>
      </c>
      <c r="GVV1360" s="84">
        <f>GVU1360/GVT1360</f>
        <v>0</v>
      </c>
      <c r="GVW1360" s="84">
        <f>GVT1360-GVU1360</f>
        <v>2000000</v>
      </c>
      <c r="GVX1360" s="84">
        <f t="shared" si="427"/>
        <v>2000000</v>
      </c>
      <c r="GWD1360" s="84" t="s">
        <v>247</v>
      </c>
      <c r="GWE1360" s="84" t="s">
        <v>4695</v>
      </c>
      <c r="GWF1360" s="84">
        <v>0</v>
      </c>
      <c r="GWG1360" s="84">
        <v>0</v>
      </c>
      <c r="GWI1360" s="84">
        <v>0</v>
      </c>
      <c r="GWJ1360" s="84">
        <f>GWJ1357</f>
        <v>2000000</v>
      </c>
      <c r="GWK1360" s="84">
        <f>GWK1357</f>
        <v>0</v>
      </c>
      <c r="GWL1360" s="84">
        <f>GWK1360/GWJ1360</f>
        <v>0</v>
      </c>
      <c r="GWM1360" s="84">
        <f>GWJ1360-GWK1360</f>
        <v>2000000</v>
      </c>
      <c r="GWN1360" s="84">
        <f t="shared" si="427"/>
        <v>2000000</v>
      </c>
      <c r="GWT1360" s="84" t="s">
        <v>247</v>
      </c>
      <c r="GWU1360" s="84" t="s">
        <v>4695</v>
      </c>
      <c r="GWV1360" s="84">
        <v>0</v>
      </c>
      <c r="GWW1360" s="84">
        <v>0</v>
      </c>
      <c r="GWY1360" s="84">
        <v>0</v>
      </c>
      <c r="GWZ1360" s="84">
        <f>GWZ1357</f>
        <v>2000000</v>
      </c>
      <c r="GXA1360" s="84">
        <f>GXA1357</f>
        <v>0</v>
      </c>
      <c r="GXB1360" s="84">
        <f>GXA1360/GWZ1360</f>
        <v>0</v>
      </c>
      <c r="GXC1360" s="84">
        <f>GWZ1360-GXA1360</f>
        <v>2000000</v>
      </c>
      <c r="GXD1360" s="84">
        <f t="shared" si="428"/>
        <v>2000000</v>
      </c>
      <c r="GXJ1360" s="84" t="s">
        <v>247</v>
      </c>
      <c r="GXK1360" s="84" t="s">
        <v>4695</v>
      </c>
      <c r="GXL1360" s="84">
        <v>0</v>
      </c>
      <c r="GXM1360" s="84">
        <v>0</v>
      </c>
      <c r="GXO1360" s="84">
        <v>0</v>
      </c>
      <c r="GXP1360" s="84">
        <f>GXP1357</f>
        <v>2000000</v>
      </c>
      <c r="GXQ1360" s="84">
        <f>GXQ1357</f>
        <v>0</v>
      </c>
      <c r="GXR1360" s="84">
        <f>GXQ1360/GXP1360</f>
        <v>0</v>
      </c>
      <c r="GXS1360" s="84">
        <f>GXP1360-GXQ1360</f>
        <v>2000000</v>
      </c>
      <c r="GXT1360" s="84">
        <f t="shared" si="428"/>
        <v>2000000</v>
      </c>
      <c r="GXZ1360" s="84" t="s">
        <v>247</v>
      </c>
      <c r="GYA1360" s="84" t="s">
        <v>4695</v>
      </c>
      <c r="GYB1360" s="84">
        <v>0</v>
      </c>
      <c r="GYC1360" s="84">
        <v>0</v>
      </c>
      <c r="GYE1360" s="84">
        <v>0</v>
      </c>
      <c r="GYF1360" s="84">
        <f>GYF1357</f>
        <v>2000000</v>
      </c>
      <c r="GYG1360" s="84">
        <f>GYG1357</f>
        <v>0</v>
      </c>
      <c r="GYH1360" s="84">
        <f>GYG1360/GYF1360</f>
        <v>0</v>
      </c>
      <c r="GYI1360" s="84">
        <f>GYF1360-GYG1360</f>
        <v>2000000</v>
      </c>
      <c r="GYJ1360" s="84">
        <f t="shared" si="429"/>
        <v>2000000</v>
      </c>
      <c r="GYP1360" s="84" t="s">
        <v>247</v>
      </c>
      <c r="GYQ1360" s="84" t="s">
        <v>4695</v>
      </c>
      <c r="GYR1360" s="84">
        <v>0</v>
      </c>
      <c r="GYS1360" s="84">
        <v>0</v>
      </c>
      <c r="GYU1360" s="84">
        <v>0</v>
      </c>
      <c r="GYV1360" s="84">
        <f>GYV1357</f>
        <v>2000000</v>
      </c>
      <c r="GYW1360" s="84">
        <f>GYW1357</f>
        <v>0</v>
      </c>
      <c r="GYX1360" s="84">
        <f>GYW1360/GYV1360</f>
        <v>0</v>
      </c>
      <c r="GYY1360" s="84">
        <f>GYV1360-GYW1360</f>
        <v>2000000</v>
      </c>
      <c r="GYZ1360" s="84">
        <f t="shared" si="429"/>
        <v>2000000</v>
      </c>
      <c r="GZF1360" s="84" t="s">
        <v>247</v>
      </c>
      <c r="GZG1360" s="84" t="s">
        <v>4695</v>
      </c>
      <c r="GZH1360" s="84">
        <v>0</v>
      </c>
      <c r="GZI1360" s="84">
        <v>0</v>
      </c>
      <c r="GZK1360" s="84">
        <v>0</v>
      </c>
      <c r="GZL1360" s="84">
        <f>GZL1357</f>
        <v>2000000</v>
      </c>
      <c r="GZM1360" s="84">
        <f>GZM1357</f>
        <v>0</v>
      </c>
      <c r="GZN1360" s="84">
        <f>GZM1360/GZL1360</f>
        <v>0</v>
      </c>
      <c r="GZO1360" s="84">
        <f>GZL1360-GZM1360</f>
        <v>2000000</v>
      </c>
      <c r="GZP1360" s="84">
        <f t="shared" si="430"/>
        <v>2000000</v>
      </c>
      <c r="GZV1360" s="84" t="s">
        <v>247</v>
      </c>
      <c r="GZW1360" s="84" t="s">
        <v>4695</v>
      </c>
      <c r="GZX1360" s="84">
        <v>0</v>
      </c>
      <c r="GZY1360" s="84">
        <v>0</v>
      </c>
      <c r="HAA1360" s="84">
        <v>0</v>
      </c>
      <c r="HAB1360" s="84">
        <f>HAB1357</f>
        <v>2000000</v>
      </c>
      <c r="HAC1360" s="84">
        <f>HAC1357</f>
        <v>0</v>
      </c>
      <c r="HAD1360" s="84">
        <f>HAC1360/HAB1360</f>
        <v>0</v>
      </c>
      <c r="HAE1360" s="84">
        <f>HAB1360-HAC1360</f>
        <v>2000000</v>
      </c>
      <c r="HAF1360" s="84">
        <f t="shared" si="430"/>
        <v>2000000</v>
      </c>
      <c r="HAL1360" s="84" t="s">
        <v>247</v>
      </c>
      <c r="HAM1360" s="84" t="s">
        <v>4695</v>
      </c>
      <c r="HAN1360" s="84">
        <v>0</v>
      </c>
      <c r="HAO1360" s="84">
        <v>0</v>
      </c>
      <c r="HAQ1360" s="84">
        <v>0</v>
      </c>
      <c r="HAR1360" s="84">
        <f>HAR1357</f>
        <v>2000000</v>
      </c>
      <c r="HAS1360" s="84">
        <f>HAS1357</f>
        <v>0</v>
      </c>
      <c r="HAT1360" s="84">
        <f>HAS1360/HAR1360</f>
        <v>0</v>
      </c>
      <c r="HAU1360" s="84">
        <f>HAR1360-HAS1360</f>
        <v>2000000</v>
      </c>
      <c r="HAV1360" s="84">
        <f t="shared" si="431"/>
        <v>2000000</v>
      </c>
      <c r="HBB1360" s="84" t="s">
        <v>247</v>
      </c>
      <c r="HBC1360" s="84" t="s">
        <v>4695</v>
      </c>
      <c r="HBD1360" s="84">
        <v>0</v>
      </c>
      <c r="HBE1360" s="84">
        <v>0</v>
      </c>
      <c r="HBG1360" s="84">
        <v>0</v>
      </c>
      <c r="HBH1360" s="84">
        <f>HBH1357</f>
        <v>2000000</v>
      </c>
      <c r="HBI1360" s="84">
        <f>HBI1357</f>
        <v>0</v>
      </c>
      <c r="HBJ1360" s="84">
        <f>HBI1360/HBH1360</f>
        <v>0</v>
      </c>
      <c r="HBK1360" s="84">
        <f>HBH1360-HBI1360</f>
        <v>2000000</v>
      </c>
      <c r="HBL1360" s="84">
        <f t="shared" si="431"/>
        <v>2000000</v>
      </c>
      <c r="HBR1360" s="84" t="s">
        <v>247</v>
      </c>
      <c r="HBS1360" s="84" t="s">
        <v>4695</v>
      </c>
      <c r="HBT1360" s="84">
        <v>0</v>
      </c>
      <c r="HBU1360" s="84">
        <v>0</v>
      </c>
      <c r="HBW1360" s="84">
        <v>0</v>
      </c>
      <c r="HBX1360" s="84">
        <f>HBX1357</f>
        <v>2000000</v>
      </c>
      <c r="HBY1360" s="84">
        <f>HBY1357</f>
        <v>0</v>
      </c>
      <c r="HBZ1360" s="84">
        <f>HBY1360/HBX1360</f>
        <v>0</v>
      </c>
      <c r="HCA1360" s="84">
        <f>HBX1360-HBY1360</f>
        <v>2000000</v>
      </c>
      <c r="HCB1360" s="84">
        <f t="shared" si="432"/>
        <v>2000000</v>
      </c>
      <c r="HCH1360" s="84" t="s">
        <v>247</v>
      </c>
      <c r="HCI1360" s="84" t="s">
        <v>4695</v>
      </c>
      <c r="HCJ1360" s="84">
        <v>0</v>
      </c>
      <c r="HCK1360" s="84">
        <v>0</v>
      </c>
      <c r="HCM1360" s="84">
        <v>0</v>
      </c>
      <c r="HCN1360" s="84">
        <f>HCN1357</f>
        <v>2000000</v>
      </c>
      <c r="HCO1360" s="84">
        <f>HCO1357</f>
        <v>0</v>
      </c>
      <c r="HCP1360" s="84">
        <f>HCO1360/HCN1360</f>
        <v>0</v>
      </c>
      <c r="HCQ1360" s="84">
        <f>HCN1360-HCO1360</f>
        <v>2000000</v>
      </c>
      <c r="HCR1360" s="84">
        <f t="shared" si="432"/>
        <v>2000000</v>
      </c>
      <c r="HCX1360" s="84" t="s">
        <v>247</v>
      </c>
      <c r="HCY1360" s="84" t="s">
        <v>4695</v>
      </c>
      <c r="HCZ1360" s="84">
        <v>0</v>
      </c>
      <c r="HDA1360" s="84">
        <v>0</v>
      </c>
      <c r="HDC1360" s="84">
        <v>0</v>
      </c>
      <c r="HDD1360" s="84">
        <f>HDD1357</f>
        <v>2000000</v>
      </c>
      <c r="HDE1360" s="84">
        <f>HDE1357</f>
        <v>0</v>
      </c>
      <c r="HDF1360" s="84">
        <f>HDE1360/HDD1360</f>
        <v>0</v>
      </c>
      <c r="HDG1360" s="84">
        <f>HDD1360-HDE1360</f>
        <v>2000000</v>
      </c>
      <c r="HDH1360" s="84">
        <f t="shared" si="433"/>
        <v>2000000</v>
      </c>
      <c r="HDN1360" s="84" t="s">
        <v>247</v>
      </c>
      <c r="HDO1360" s="84" t="s">
        <v>4695</v>
      </c>
      <c r="HDP1360" s="84">
        <v>0</v>
      </c>
      <c r="HDQ1360" s="84">
        <v>0</v>
      </c>
      <c r="HDS1360" s="84">
        <v>0</v>
      </c>
      <c r="HDT1360" s="84">
        <f>HDT1357</f>
        <v>2000000</v>
      </c>
      <c r="HDU1360" s="84">
        <f>HDU1357</f>
        <v>0</v>
      </c>
      <c r="HDV1360" s="84">
        <f>HDU1360/HDT1360</f>
        <v>0</v>
      </c>
      <c r="HDW1360" s="84">
        <f>HDT1360-HDU1360</f>
        <v>2000000</v>
      </c>
      <c r="HDX1360" s="84">
        <f t="shared" si="433"/>
        <v>2000000</v>
      </c>
      <c r="HED1360" s="84" t="s">
        <v>247</v>
      </c>
      <c r="HEE1360" s="84" t="s">
        <v>4695</v>
      </c>
      <c r="HEF1360" s="84">
        <v>0</v>
      </c>
      <c r="HEG1360" s="84">
        <v>0</v>
      </c>
      <c r="HEI1360" s="84">
        <v>0</v>
      </c>
      <c r="HEJ1360" s="84">
        <f>HEJ1357</f>
        <v>2000000</v>
      </c>
      <c r="HEK1360" s="84">
        <f>HEK1357</f>
        <v>0</v>
      </c>
      <c r="HEL1360" s="84">
        <f>HEK1360/HEJ1360</f>
        <v>0</v>
      </c>
      <c r="HEM1360" s="84">
        <f>HEJ1360-HEK1360</f>
        <v>2000000</v>
      </c>
      <c r="HEN1360" s="84">
        <f t="shared" si="434"/>
        <v>2000000</v>
      </c>
      <c r="HET1360" s="84" t="s">
        <v>247</v>
      </c>
      <c r="HEU1360" s="84" t="s">
        <v>4695</v>
      </c>
      <c r="HEV1360" s="84">
        <v>0</v>
      </c>
      <c r="HEW1360" s="84">
        <v>0</v>
      </c>
      <c r="HEY1360" s="84">
        <v>0</v>
      </c>
      <c r="HEZ1360" s="84">
        <f>HEZ1357</f>
        <v>2000000</v>
      </c>
      <c r="HFA1360" s="84">
        <f>HFA1357</f>
        <v>0</v>
      </c>
      <c r="HFB1360" s="84">
        <f>HFA1360/HEZ1360</f>
        <v>0</v>
      </c>
      <c r="HFC1360" s="84">
        <f>HEZ1360-HFA1360</f>
        <v>2000000</v>
      </c>
      <c r="HFD1360" s="84">
        <f t="shared" si="434"/>
        <v>2000000</v>
      </c>
      <c r="HFJ1360" s="84" t="s">
        <v>247</v>
      </c>
      <c r="HFK1360" s="84" t="s">
        <v>4695</v>
      </c>
      <c r="HFL1360" s="84">
        <v>0</v>
      </c>
      <c r="HFM1360" s="84">
        <v>0</v>
      </c>
      <c r="HFO1360" s="84">
        <v>0</v>
      </c>
      <c r="HFP1360" s="84">
        <f>HFP1357</f>
        <v>2000000</v>
      </c>
      <c r="HFQ1360" s="84">
        <f>HFQ1357</f>
        <v>0</v>
      </c>
      <c r="HFR1360" s="84">
        <f>HFQ1360/HFP1360</f>
        <v>0</v>
      </c>
      <c r="HFS1360" s="84">
        <f>HFP1360-HFQ1360</f>
        <v>2000000</v>
      </c>
      <c r="HFT1360" s="84">
        <f t="shared" si="435"/>
        <v>2000000</v>
      </c>
      <c r="HFZ1360" s="84" t="s">
        <v>247</v>
      </c>
      <c r="HGA1360" s="84" t="s">
        <v>4695</v>
      </c>
      <c r="HGB1360" s="84">
        <v>0</v>
      </c>
      <c r="HGC1360" s="84">
        <v>0</v>
      </c>
      <c r="HGE1360" s="84">
        <v>0</v>
      </c>
      <c r="HGF1360" s="84">
        <f>HGF1357</f>
        <v>2000000</v>
      </c>
      <c r="HGG1360" s="84">
        <f>HGG1357</f>
        <v>0</v>
      </c>
      <c r="HGH1360" s="84">
        <f>HGG1360/HGF1360</f>
        <v>0</v>
      </c>
      <c r="HGI1360" s="84">
        <f>HGF1360-HGG1360</f>
        <v>2000000</v>
      </c>
      <c r="HGJ1360" s="84">
        <f t="shared" si="435"/>
        <v>2000000</v>
      </c>
      <c r="HGP1360" s="84" t="s">
        <v>247</v>
      </c>
      <c r="HGQ1360" s="84" t="s">
        <v>4695</v>
      </c>
      <c r="HGR1360" s="84">
        <v>0</v>
      </c>
      <c r="HGS1360" s="84">
        <v>0</v>
      </c>
      <c r="HGU1360" s="84">
        <v>0</v>
      </c>
      <c r="HGV1360" s="84">
        <f>HGV1357</f>
        <v>2000000</v>
      </c>
      <c r="HGW1360" s="84">
        <f>HGW1357</f>
        <v>0</v>
      </c>
      <c r="HGX1360" s="84">
        <f>HGW1360/HGV1360</f>
        <v>0</v>
      </c>
      <c r="HGY1360" s="84">
        <f>HGV1360-HGW1360</f>
        <v>2000000</v>
      </c>
      <c r="HGZ1360" s="84">
        <f t="shared" si="436"/>
        <v>2000000</v>
      </c>
      <c r="HHF1360" s="84" t="s">
        <v>247</v>
      </c>
      <c r="HHG1360" s="84" t="s">
        <v>4695</v>
      </c>
      <c r="HHH1360" s="84">
        <v>0</v>
      </c>
      <c r="HHI1360" s="84">
        <v>0</v>
      </c>
      <c r="HHK1360" s="84">
        <v>0</v>
      </c>
      <c r="HHL1360" s="84">
        <f>HHL1357</f>
        <v>2000000</v>
      </c>
      <c r="HHM1360" s="84">
        <f>HHM1357</f>
        <v>0</v>
      </c>
      <c r="HHN1360" s="84">
        <f>HHM1360/HHL1360</f>
        <v>0</v>
      </c>
      <c r="HHO1360" s="84">
        <f>HHL1360-HHM1360</f>
        <v>2000000</v>
      </c>
      <c r="HHP1360" s="84">
        <f t="shared" si="436"/>
        <v>2000000</v>
      </c>
      <c r="HHV1360" s="84" t="s">
        <v>247</v>
      </c>
      <c r="HHW1360" s="84" t="s">
        <v>4695</v>
      </c>
      <c r="HHX1360" s="84">
        <v>0</v>
      </c>
      <c r="HHY1360" s="84">
        <v>0</v>
      </c>
      <c r="HIA1360" s="84">
        <v>0</v>
      </c>
      <c r="HIB1360" s="84">
        <f>HIB1357</f>
        <v>2000000</v>
      </c>
      <c r="HIC1360" s="84">
        <f>HIC1357</f>
        <v>0</v>
      </c>
      <c r="HID1360" s="84">
        <f>HIC1360/HIB1360</f>
        <v>0</v>
      </c>
      <c r="HIE1360" s="84">
        <f>HIB1360-HIC1360</f>
        <v>2000000</v>
      </c>
      <c r="HIF1360" s="84">
        <f t="shared" si="437"/>
        <v>2000000</v>
      </c>
      <c r="HIL1360" s="84" t="s">
        <v>247</v>
      </c>
      <c r="HIM1360" s="84" t="s">
        <v>4695</v>
      </c>
      <c r="HIN1360" s="84">
        <v>0</v>
      </c>
      <c r="HIO1360" s="84">
        <v>0</v>
      </c>
      <c r="HIQ1360" s="84">
        <v>0</v>
      </c>
      <c r="HIR1360" s="84">
        <f>HIR1357</f>
        <v>2000000</v>
      </c>
      <c r="HIS1360" s="84">
        <f>HIS1357</f>
        <v>0</v>
      </c>
      <c r="HIT1360" s="84">
        <f>HIS1360/HIR1360</f>
        <v>0</v>
      </c>
      <c r="HIU1360" s="84">
        <f>HIR1360-HIS1360</f>
        <v>2000000</v>
      </c>
      <c r="HIV1360" s="84">
        <f t="shared" si="437"/>
        <v>2000000</v>
      </c>
      <c r="HJB1360" s="84" t="s">
        <v>247</v>
      </c>
      <c r="HJC1360" s="84" t="s">
        <v>4695</v>
      </c>
      <c r="HJD1360" s="84">
        <v>0</v>
      </c>
      <c r="HJE1360" s="84">
        <v>0</v>
      </c>
      <c r="HJG1360" s="84">
        <v>0</v>
      </c>
      <c r="HJH1360" s="84">
        <f>HJH1357</f>
        <v>2000000</v>
      </c>
      <c r="HJI1360" s="84">
        <f>HJI1357</f>
        <v>0</v>
      </c>
      <c r="HJJ1360" s="84">
        <f>HJI1360/HJH1360</f>
        <v>0</v>
      </c>
      <c r="HJK1360" s="84">
        <f>HJH1360-HJI1360</f>
        <v>2000000</v>
      </c>
      <c r="HJL1360" s="84">
        <f t="shared" si="438"/>
        <v>2000000</v>
      </c>
      <c r="HJR1360" s="84" t="s">
        <v>247</v>
      </c>
      <c r="HJS1360" s="84" t="s">
        <v>4695</v>
      </c>
      <c r="HJT1360" s="84">
        <v>0</v>
      </c>
      <c r="HJU1360" s="84">
        <v>0</v>
      </c>
      <c r="HJW1360" s="84">
        <v>0</v>
      </c>
      <c r="HJX1360" s="84">
        <f>HJX1357</f>
        <v>2000000</v>
      </c>
      <c r="HJY1360" s="84">
        <f>HJY1357</f>
        <v>0</v>
      </c>
      <c r="HJZ1360" s="84">
        <f>HJY1360/HJX1360</f>
        <v>0</v>
      </c>
      <c r="HKA1360" s="84">
        <f>HJX1360-HJY1360</f>
        <v>2000000</v>
      </c>
      <c r="HKB1360" s="84">
        <f t="shared" si="438"/>
        <v>2000000</v>
      </c>
      <c r="HKH1360" s="84" t="s">
        <v>247</v>
      </c>
      <c r="HKI1360" s="84" t="s">
        <v>4695</v>
      </c>
      <c r="HKJ1360" s="84">
        <v>0</v>
      </c>
      <c r="HKK1360" s="84">
        <v>0</v>
      </c>
      <c r="HKM1360" s="84">
        <v>0</v>
      </c>
      <c r="HKN1360" s="84">
        <f>HKN1357</f>
        <v>2000000</v>
      </c>
      <c r="HKO1360" s="84">
        <f>HKO1357</f>
        <v>0</v>
      </c>
      <c r="HKP1360" s="84">
        <f>HKO1360/HKN1360</f>
        <v>0</v>
      </c>
      <c r="HKQ1360" s="84">
        <f>HKN1360-HKO1360</f>
        <v>2000000</v>
      </c>
      <c r="HKR1360" s="84">
        <f t="shared" si="439"/>
        <v>2000000</v>
      </c>
      <c r="HKX1360" s="84" t="s">
        <v>247</v>
      </c>
      <c r="HKY1360" s="84" t="s">
        <v>4695</v>
      </c>
      <c r="HKZ1360" s="84">
        <v>0</v>
      </c>
      <c r="HLA1360" s="84">
        <v>0</v>
      </c>
      <c r="HLC1360" s="84">
        <v>0</v>
      </c>
      <c r="HLD1360" s="84">
        <f>HLD1357</f>
        <v>2000000</v>
      </c>
      <c r="HLE1360" s="84">
        <f>HLE1357</f>
        <v>0</v>
      </c>
      <c r="HLF1360" s="84">
        <f>HLE1360/HLD1360</f>
        <v>0</v>
      </c>
      <c r="HLG1360" s="84">
        <f>HLD1360-HLE1360</f>
        <v>2000000</v>
      </c>
      <c r="HLH1360" s="84">
        <f t="shared" si="439"/>
        <v>2000000</v>
      </c>
      <c r="HLN1360" s="84" t="s">
        <v>247</v>
      </c>
      <c r="HLO1360" s="84" t="s">
        <v>4695</v>
      </c>
      <c r="HLP1360" s="84">
        <v>0</v>
      </c>
      <c r="HLQ1360" s="84">
        <v>0</v>
      </c>
      <c r="HLS1360" s="84">
        <v>0</v>
      </c>
      <c r="HLT1360" s="84">
        <f>HLT1357</f>
        <v>2000000</v>
      </c>
      <c r="HLU1360" s="84">
        <f>HLU1357</f>
        <v>0</v>
      </c>
      <c r="HLV1360" s="84">
        <f>HLU1360/HLT1360</f>
        <v>0</v>
      </c>
      <c r="HLW1360" s="84">
        <f>HLT1360-HLU1360</f>
        <v>2000000</v>
      </c>
      <c r="HLX1360" s="84">
        <f t="shared" si="440"/>
        <v>2000000</v>
      </c>
      <c r="HMD1360" s="84" t="s">
        <v>247</v>
      </c>
      <c r="HME1360" s="84" t="s">
        <v>4695</v>
      </c>
      <c r="HMF1360" s="84">
        <v>0</v>
      </c>
      <c r="HMG1360" s="84">
        <v>0</v>
      </c>
      <c r="HMI1360" s="84">
        <v>0</v>
      </c>
      <c r="HMJ1360" s="84">
        <f>HMJ1357</f>
        <v>2000000</v>
      </c>
      <c r="HMK1360" s="84">
        <f>HMK1357</f>
        <v>0</v>
      </c>
      <c r="HML1360" s="84">
        <f>HMK1360/HMJ1360</f>
        <v>0</v>
      </c>
      <c r="HMM1360" s="84">
        <f>HMJ1360-HMK1360</f>
        <v>2000000</v>
      </c>
      <c r="HMN1360" s="84">
        <f t="shared" si="440"/>
        <v>2000000</v>
      </c>
      <c r="HMT1360" s="84" t="s">
        <v>247</v>
      </c>
      <c r="HMU1360" s="84" t="s">
        <v>4695</v>
      </c>
      <c r="HMV1360" s="84">
        <v>0</v>
      </c>
      <c r="HMW1360" s="84">
        <v>0</v>
      </c>
      <c r="HMY1360" s="84">
        <v>0</v>
      </c>
      <c r="HMZ1360" s="84">
        <f>HMZ1357</f>
        <v>2000000</v>
      </c>
      <c r="HNA1360" s="84">
        <f>HNA1357</f>
        <v>0</v>
      </c>
      <c r="HNB1360" s="84">
        <f>HNA1360/HMZ1360</f>
        <v>0</v>
      </c>
      <c r="HNC1360" s="84">
        <f>HMZ1360-HNA1360</f>
        <v>2000000</v>
      </c>
      <c r="HND1360" s="84">
        <f t="shared" si="441"/>
        <v>2000000</v>
      </c>
      <c r="HNJ1360" s="84" t="s">
        <v>247</v>
      </c>
      <c r="HNK1360" s="84" t="s">
        <v>4695</v>
      </c>
      <c r="HNL1360" s="84">
        <v>0</v>
      </c>
      <c r="HNM1360" s="84">
        <v>0</v>
      </c>
      <c r="HNO1360" s="84">
        <v>0</v>
      </c>
      <c r="HNP1360" s="84">
        <f>HNP1357</f>
        <v>2000000</v>
      </c>
      <c r="HNQ1360" s="84">
        <f>HNQ1357</f>
        <v>0</v>
      </c>
      <c r="HNR1360" s="84">
        <f>HNQ1360/HNP1360</f>
        <v>0</v>
      </c>
      <c r="HNS1360" s="84">
        <f>HNP1360-HNQ1360</f>
        <v>2000000</v>
      </c>
      <c r="HNT1360" s="84">
        <f t="shared" si="441"/>
        <v>2000000</v>
      </c>
      <c r="HNZ1360" s="84" t="s">
        <v>247</v>
      </c>
      <c r="HOA1360" s="84" t="s">
        <v>4695</v>
      </c>
      <c r="HOB1360" s="84">
        <v>0</v>
      </c>
      <c r="HOC1360" s="84">
        <v>0</v>
      </c>
      <c r="HOE1360" s="84">
        <v>0</v>
      </c>
      <c r="HOF1360" s="84">
        <f>HOF1357</f>
        <v>2000000</v>
      </c>
      <c r="HOG1360" s="84">
        <f>HOG1357</f>
        <v>0</v>
      </c>
      <c r="HOH1360" s="84">
        <f>HOG1360/HOF1360</f>
        <v>0</v>
      </c>
      <c r="HOI1360" s="84">
        <f>HOF1360-HOG1360</f>
        <v>2000000</v>
      </c>
      <c r="HOJ1360" s="84">
        <f t="shared" si="442"/>
        <v>2000000</v>
      </c>
      <c r="HOP1360" s="84" t="s">
        <v>247</v>
      </c>
      <c r="HOQ1360" s="84" t="s">
        <v>4695</v>
      </c>
      <c r="HOR1360" s="84">
        <v>0</v>
      </c>
      <c r="HOS1360" s="84">
        <v>0</v>
      </c>
      <c r="HOU1360" s="84">
        <v>0</v>
      </c>
      <c r="HOV1360" s="84">
        <f>HOV1357</f>
        <v>2000000</v>
      </c>
      <c r="HOW1360" s="84">
        <f>HOW1357</f>
        <v>0</v>
      </c>
      <c r="HOX1360" s="84">
        <f>HOW1360/HOV1360</f>
        <v>0</v>
      </c>
      <c r="HOY1360" s="84">
        <f>HOV1360-HOW1360</f>
        <v>2000000</v>
      </c>
      <c r="HOZ1360" s="84">
        <f t="shared" si="442"/>
        <v>2000000</v>
      </c>
      <c r="HPF1360" s="84" t="s">
        <v>247</v>
      </c>
      <c r="HPG1360" s="84" t="s">
        <v>4695</v>
      </c>
      <c r="HPH1360" s="84">
        <v>0</v>
      </c>
      <c r="HPI1360" s="84">
        <v>0</v>
      </c>
      <c r="HPK1360" s="84">
        <v>0</v>
      </c>
      <c r="HPL1360" s="84">
        <f>HPL1357</f>
        <v>2000000</v>
      </c>
      <c r="HPM1360" s="84">
        <f>HPM1357</f>
        <v>0</v>
      </c>
      <c r="HPN1360" s="84">
        <f>HPM1360/HPL1360</f>
        <v>0</v>
      </c>
      <c r="HPO1360" s="84">
        <f>HPL1360-HPM1360</f>
        <v>2000000</v>
      </c>
      <c r="HPP1360" s="84">
        <f t="shared" si="443"/>
        <v>2000000</v>
      </c>
      <c r="HPV1360" s="84" t="s">
        <v>247</v>
      </c>
      <c r="HPW1360" s="84" t="s">
        <v>4695</v>
      </c>
      <c r="HPX1360" s="84">
        <v>0</v>
      </c>
      <c r="HPY1360" s="84">
        <v>0</v>
      </c>
      <c r="HQA1360" s="84">
        <v>0</v>
      </c>
      <c r="HQB1360" s="84">
        <f>HQB1357</f>
        <v>2000000</v>
      </c>
      <c r="HQC1360" s="84">
        <f>HQC1357</f>
        <v>0</v>
      </c>
      <c r="HQD1360" s="84">
        <f>HQC1360/HQB1360</f>
        <v>0</v>
      </c>
      <c r="HQE1360" s="84">
        <f>HQB1360-HQC1360</f>
        <v>2000000</v>
      </c>
      <c r="HQF1360" s="84">
        <f t="shared" si="443"/>
        <v>2000000</v>
      </c>
      <c r="HQL1360" s="84" t="s">
        <v>247</v>
      </c>
      <c r="HQM1360" s="84" t="s">
        <v>4695</v>
      </c>
      <c r="HQN1360" s="84">
        <v>0</v>
      </c>
      <c r="HQO1360" s="84">
        <v>0</v>
      </c>
      <c r="HQQ1360" s="84">
        <v>0</v>
      </c>
      <c r="HQR1360" s="84">
        <f>HQR1357</f>
        <v>2000000</v>
      </c>
      <c r="HQS1360" s="84">
        <f>HQS1357</f>
        <v>0</v>
      </c>
      <c r="HQT1360" s="84">
        <f>HQS1360/HQR1360</f>
        <v>0</v>
      </c>
      <c r="HQU1360" s="84">
        <f>HQR1360-HQS1360</f>
        <v>2000000</v>
      </c>
      <c r="HQV1360" s="84">
        <f t="shared" si="444"/>
        <v>2000000</v>
      </c>
      <c r="HRB1360" s="84" t="s">
        <v>247</v>
      </c>
      <c r="HRC1360" s="84" t="s">
        <v>4695</v>
      </c>
      <c r="HRD1360" s="84">
        <v>0</v>
      </c>
      <c r="HRE1360" s="84">
        <v>0</v>
      </c>
      <c r="HRG1360" s="84">
        <v>0</v>
      </c>
      <c r="HRH1360" s="84">
        <f>HRH1357</f>
        <v>2000000</v>
      </c>
      <c r="HRI1360" s="84">
        <f>HRI1357</f>
        <v>0</v>
      </c>
      <c r="HRJ1360" s="84">
        <f>HRI1360/HRH1360</f>
        <v>0</v>
      </c>
      <c r="HRK1360" s="84">
        <f>HRH1360-HRI1360</f>
        <v>2000000</v>
      </c>
      <c r="HRL1360" s="84">
        <f t="shared" si="444"/>
        <v>2000000</v>
      </c>
      <c r="HRR1360" s="84" t="s">
        <v>247</v>
      </c>
      <c r="HRS1360" s="84" t="s">
        <v>4695</v>
      </c>
      <c r="HRT1360" s="84">
        <v>0</v>
      </c>
      <c r="HRU1360" s="84">
        <v>0</v>
      </c>
      <c r="HRW1360" s="84">
        <v>0</v>
      </c>
      <c r="HRX1360" s="84">
        <f>HRX1357</f>
        <v>2000000</v>
      </c>
      <c r="HRY1360" s="84">
        <f>HRY1357</f>
        <v>0</v>
      </c>
      <c r="HRZ1360" s="84">
        <f>HRY1360/HRX1360</f>
        <v>0</v>
      </c>
      <c r="HSA1360" s="84">
        <f>HRX1360-HRY1360</f>
        <v>2000000</v>
      </c>
      <c r="HSB1360" s="84">
        <f t="shared" si="445"/>
        <v>2000000</v>
      </c>
      <c r="HSH1360" s="84" t="s">
        <v>247</v>
      </c>
      <c r="HSI1360" s="84" t="s">
        <v>4695</v>
      </c>
      <c r="HSJ1360" s="84">
        <v>0</v>
      </c>
      <c r="HSK1360" s="84">
        <v>0</v>
      </c>
      <c r="HSM1360" s="84">
        <v>0</v>
      </c>
      <c r="HSN1360" s="84">
        <f>HSN1357</f>
        <v>2000000</v>
      </c>
      <c r="HSO1360" s="84">
        <f>HSO1357</f>
        <v>0</v>
      </c>
      <c r="HSP1360" s="84">
        <f>HSO1360/HSN1360</f>
        <v>0</v>
      </c>
      <c r="HSQ1360" s="84">
        <f>HSN1360-HSO1360</f>
        <v>2000000</v>
      </c>
      <c r="HSR1360" s="84">
        <f t="shared" si="445"/>
        <v>2000000</v>
      </c>
      <c r="HSX1360" s="84" t="s">
        <v>247</v>
      </c>
      <c r="HSY1360" s="84" t="s">
        <v>4695</v>
      </c>
      <c r="HSZ1360" s="84">
        <v>0</v>
      </c>
      <c r="HTA1360" s="84">
        <v>0</v>
      </c>
      <c r="HTC1360" s="84">
        <v>0</v>
      </c>
      <c r="HTD1360" s="84">
        <f>HTD1357</f>
        <v>2000000</v>
      </c>
      <c r="HTE1360" s="84">
        <f>HTE1357</f>
        <v>0</v>
      </c>
      <c r="HTF1360" s="84">
        <f>HTE1360/HTD1360</f>
        <v>0</v>
      </c>
      <c r="HTG1360" s="84">
        <f>HTD1360-HTE1360</f>
        <v>2000000</v>
      </c>
      <c r="HTH1360" s="84">
        <f t="shared" si="446"/>
        <v>2000000</v>
      </c>
      <c r="HTN1360" s="84" t="s">
        <v>247</v>
      </c>
      <c r="HTO1360" s="84" t="s">
        <v>4695</v>
      </c>
      <c r="HTP1360" s="84">
        <v>0</v>
      </c>
      <c r="HTQ1360" s="84">
        <v>0</v>
      </c>
      <c r="HTS1360" s="84">
        <v>0</v>
      </c>
      <c r="HTT1360" s="84">
        <f>HTT1357</f>
        <v>2000000</v>
      </c>
      <c r="HTU1360" s="84">
        <f>HTU1357</f>
        <v>0</v>
      </c>
      <c r="HTV1360" s="84">
        <f>HTU1360/HTT1360</f>
        <v>0</v>
      </c>
      <c r="HTW1360" s="84">
        <f>HTT1360-HTU1360</f>
        <v>2000000</v>
      </c>
      <c r="HTX1360" s="84">
        <f t="shared" si="446"/>
        <v>2000000</v>
      </c>
      <c r="HUD1360" s="84" t="s">
        <v>247</v>
      </c>
      <c r="HUE1360" s="84" t="s">
        <v>4695</v>
      </c>
      <c r="HUF1360" s="84">
        <v>0</v>
      </c>
      <c r="HUG1360" s="84">
        <v>0</v>
      </c>
      <c r="HUI1360" s="84">
        <v>0</v>
      </c>
      <c r="HUJ1360" s="84">
        <f>HUJ1357</f>
        <v>2000000</v>
      </c>
      <c r="HUK1360" s="84">
        <f>HUK1357</f>
        <v>0</v>
      </c>
      <c r="HUL1360" s="84">
        <f>HUK1360/HUJ1360</f>
        <v>0</v>
      </c>
      <c r="HUM1360" s="84">
        <f>HUJ1360-HUK1360</f>
        <v>2000000</v>
      </c>
      <c r="HUN1360" s="84">
        <f t="shared" si="447"/>
        <v>2000000</v>
      </c>
      <c r="HUT1360" s="84" t="s">
        <v>247</v>
      </c>
      <c r="HUU1360" s="84" t="s">
        <v>4695</v>
      </c>
      <c r="HUV1360" s="84">
        <v>0</v>
      </c>
      <c r="HUW1360" s="84">
        <v>0</v>
      </c>
      <c r="HUY1360" s="84">
        <v>0</v>
      </c>
      <c r="HUZ1360" s="84">
        <f>HUZ1357</f>
        <v>2000000</v>
      </c>
      <c r="HVA1360" s="84">
        <f>HVA1357</f>
        <v>0</v>
      </c>
      <c r="HVB1360" s="84">
        <f>HVA1360/HUZ1360</f>
        <v>0</v>
      </c>
      <c r="HVC1360" s="84">
        <f>HUZ1360-HVA1360</f>
        <v>2000000</v>
      </c>
      <c r="HVD1360" s="84">
        <f t="shared" si="447"/>
        <v>2000000</v>
      </c>
      <c r="HVJ1360" s="84" t="s">
        <v>247</v>
      </c>
      <c r="HVK1360" s="84" t="s">
        <v>4695</v>
      </c>
      <c r="HVL1360" s="84">
        <v>0</v>
      </c>
      <c r="HVM1360" s="84">
        <v>0</v>
      </c>
      <c r="HVO1360" s="84">
        <v>0</v>
      </c>
      <c r="HVP1360" s="84">
        <f>HVP1357</f>
        <v>2000000</v>
      </c>
      <c r="HVQ1360" s="84">
        <f>HVQ1357</f>
        <v>0</v>
      </c>
      <c r="HVR1360" s="84">
        <f>HVQ1360/HVP1360</f>
        <v>0</v>
      </c>
      <c r="HVS1360" s="84">
        <f>HVP1360-HVQ1360</f>
        <v>2000000</v>
      </c>
      <c r="HVT1360" s="84">
        <f t="shared" si="448"/>
        <v>2000000</v>
      </c>
      <c r="HVZ1360" s="84" t="s">
        <v>247</v>
      </c>
      <c r="HWA1360" s="84" t="s">
        <v>4695</v>
      </c>
      <c r="HWB1360" s="84">
        <v>0</v>
      </c>
      <c r="HWC1360" s="84">
        <v>0</v>
      </c>
      <c r="HWE1360" s="84">
        <v>0</v>
      </c>
      <c r="HWF1360" s="84">
        <f>HWF1357</f>
        <v>2000000</v>
      </c>
      <c r="HWG1360" s="84">
        <f>HWG1357</f>
        <v>0</v>
      </c>
      <c r="HWH1360" s="84">
        <f>HWG1360/HWF1360</f>
        <v>0</v>
      </c>
      <c r="HWI1360" s="84">
        <f>HWF1360-HWG1360</f>
        <v>2000000</v>
      </c>
      <c r="HWJ1360" s="84">
        <f t="shared" si="448"/>
        <v>2000000</v>
      </c>
      <c r="HWP1360" s="84" t="s">
        <v>247</v>
      </c>
      <c r="HWQ1360" s="84" t="s">
        <v>4695</v>
      </c>
      <c r="HWR1360" s="84">
        <v>0</v>
      </c>
      <c r="HWS1360" s="84">
        <v>0</v>
      </c>
      <c r="HWU1360" s="84">
        <v>0</v>
      </c>
      <c r="HWV1360" s="84">
        <f>HWV1357</f>
        <v>2000000</v>
      </c>
      <c r="HWW1360" s="84">
        <f>HWW1357</f>
        <v>0</v>
      </c>
      <c r="HWX1360" s="84">
        <f>HWW1360/HWV1360</f>
        <v>0</v>
      </c>
      <c r="HWY1360" s="84">
        <f>HWV1360-HWW1360</f>
        <v>2000000</v>
      </c>
      <c r="HWZ1360" s="84">
        <f t="shared" si="449"/>
        <v>2000000</v>
      </c>
      <c r="HXF1360" s="84" t="s">
        <v>247</v>
      </c>
      <c r="HXG1360" s="84" t="s">
        <v>4695</v>
      </c>
      <c r="HXH1360" s="84">
        <v>0</v>
      </c>
      <c r="HXI1360" s="84">
        <v>0</v>
      </c>
      <c r="HXK1360" s="84">
        <v>0</v>
      </c>
      <c r="HXL1360" s="84">
        <f>HXL1357</f>
        <v>2000000</v>
      </c>
      <c r="HXM1360" s="84">
        <f>HXM1357</f>
        <v>0</v>
      </c>
      <c r="HXN1360" s="84">
        <f>HXM1360/HXL1360</f>
        <v>0</v>
      </c>
      <c r="HXO1360" s="84">
        <f>HXL1360-HXM1360</f>
        <v>2000000</v>
      </c>
      <c r="HXP1360" s="84">
        <f t="shared" si="449"/>
        <v>2000000</v>
      </c>
      <c r="HXV1360" s="84" t="s">
        <v>247</v>
      </c>
      <c r="HXW1360" s="84" t="s">
        <v>4695</v>
      </c>
      <c r="HXX1360" s="84">
        <v>0</v>
      </c>
      <c r="HXY1360" s="84">
        <v>0</v>
      </c>
      <c r="HYA1360" s="84">
        <v>0</v>
      </c>
      <c r="HYB1360" s="84">
        <f>HYB1357</f>
        <v>2000000</v>
      </c>
      <c r="HYC1360" s="84">
        <f>HYC1357</f>
        <v>0</v>
      </c>
      <c r="HYD1360" s="84">
        <f>HYC1360/HYB1360</f>
        <v>0</v>
      </c>
      <c r="HYE1360" s="84">
        <f>HYB1360-HYC1360</f>
        <v>2000000</v>
      </c>
      <c r="HYF1360" s="84">
        <f t="shared" si="450"/>
        <v>2000000</v>
      </c>
      <c r="HYL1360" s="84" t="s">
        <v>247</v>
      </c>
      <c r="HYM1360" s="84" t="s">
        <v>4695</v>
      </c>
      <c r="HYN1360" s="84">
        <v>0</v>
      </c>
      <c r="HYO1360" s="84">
        <v>0</v>
      </c>
      <c r="HYQ1360" s="84">
        <v>0</v>
      </c>
      <c r="HYR1360" s="84">
        <f>HYR1357</f>
        <v>2000000</v>
      </c>
      <c r="HYS1360" s="84">
        <f>HYS1357</f>
        <v>0</v>
      </c>
      <c r="HYT1360" s="84">
        <f>HYS1360/HYR1360</f>
        <v>0</v>
      </c>
      <c r="HYU1360" s="84">
        <f>HYR1360-HYS1360</f>
        <v>2000000</v>
      </c>
      <c r="HYV1360" s="84">
        <f t="shared" si="450"/>
        <v>2000000</v>
      </c>
      <c r="HZB1360" s="84" t="s">
        <v>247</v>
      </c>
      <c r="HZC1360" s="84" t="s">
        <v>4695</v>
      </c>
      <c r="HZD1360" s="84">
        <v>0</v>
      </c>
      <c r="HZE1360" s="84">
        <v>0</v>
      </c>
      <c r="HZG1360" s="84">
        <v>0</v>
      </c>
      <c r="HZH1360" s="84">
        <f>HZH1357</f>
        <v>2000000</v>
      </c>
      <c r="HZI1360" s="84">
        <f>HZI1357</f>
        <v>0</v>
      </c>
      <c r="HZJ1360" s="84">
        <f>HZI1360/HZH1360</f>
        <v>0</v>
      </c>
      <c r="HZK1360" s="84">
        <f>HZH1360-HZI1360</f>
        <v>2000000</v>
      </c>
      <c r="HZL1360" s="84">
        <f t="shared" si="451"/>
        <v>2000000</v>
      </c>
      <c r="HZR1360" s="84" t="s">
        <v>247</v>
      </c>
      <c r="HZS1360" s="84" t="s">
        <v>4695</v>
      </c>
      <c r="HZT1360" s="84">
        <v>0</v>
      </c>
      <c r="HZU1360" s="84">
        <v>0</v>
      </c>
      <c r="HZW1360" s="84">
        <v>0</v>
      </c>
      <c r="HZX1360" s="84">
        <f>HZX1357</f>
        <v>2000000</v>
      </c>
      <c r="HZY1360" s="84">
        <f>HZY1357</f>
        <v>0</v>
      </c>
      <c r="HZZ1360" s="84">
        <f>HZY1360/HZX1360</f>
        <v>0</v>
      </c>
      <c r="IAA1360" s="84">
        <f>HZX1360-HZY1360</f>
        <v>2000000</v>
      </c>
      <c r="IAB1360" s="84">
        <f t="shared" si="451"/>
        <v>2000000</v>
      </c>
      <c r="IAH1360" s="84" t="s">
        <v>247</v>
      </c>
      <c r="IAI1360" s="84" t="s">
        <v>4695</v>
      </c>
      <c r="IAJ1360" s="84">
        <v>0</v>
      </c>
      <c r="IAK1360" s="84">
        <v>0</v>
      </c>
      <c r="IAM1360" s="84">
        <v>0</v>
      </c>
      <c r="IAN1360" s="84">
        <f>IAN1357</f>
        <v>2000000</v>
      </c>
      <c r="IAO1360" s="84">
        <f>IAO1357</f>
        <v>0</v>
      </c>
      <c r="IAP1360" s="84">
        <f>IAO1360/IAN1360</f>
        <v>0</v>
      </c>
      <c r="IAQ1360" s="84">
        <f>IAN1360-IAO1360</f>
        <v>2000000</v>
      </c>
      <c r="IAR1360" s="84">
        <f t="shared" si="452"/>
        <v>2000000</v>
      </c>
      <c r="IAX1360" s="84" t="s">
        <v>247</v>
      </c>
      <c r="IAY1360" s="84" t="s">
        <v>4695</v>
      </c>
      <c r="IAZ1360" s="84">
        <v>0</v>
      </c>
      <c r="IBA1360" s="84">
        <v>0</v>
      </c>
      <c r="IBC1360" s="84">
        <v>0</v>
      </c>
      <c r="IBD1360" s="84">
        <f>IBD1357</f>
        <v>2000000</v>
      </c>
      <c r="IBE1360" s="84">
        <f>IBE1357</f>
        <v>0</v>
      </c>
      <c r="IBF1360" s="84">
        <f>IBE1360/IBD1360</f>
        <v>0</v>
      </c>
      <c r="IBG1360" s="84">
        <f>IBD1360-IBE1360</f>
        <v>2000000</v>
      </c>
      <c r="IBH1360" s="84">
        <f t="shared" si="452"/>
        <v>2000000</v>
      </c>
      <c r="IBN1360" s="84" t="s">
        <v>247</v>
      </c>
      <c r="IBO1360" s="84" t="s">
        <v>4695</v>
      </c>
      <c r="IBP1360" s="84">
        <v>0</v>
      </c>
      <c r="IBQ1360" s="84">
        <v>0</v>
      </c>
      <c r="IBS1360" s="84">
        <v>0</v>
      </c>
      <c r="IBT1360" s="84">
        <f>IBT1357</f>
        <v>2000000</v>
      </c>
      <c r="IBU1360" s="84">
        <f>IBU1357</f>
        <v>0</v>
      </c>
      <c r="IBV1360" s="84">
        <f>IBU1360/IBT1360</f>
        <v>0</v>
      </c>
      <c r="IBW1360" s="84">
        <f>IBT1360-IBU1360</f>
        <v>2000000</v>
      </c>
      <c r="IBX1360" s="84">
        <f t="shared" si="453"/>
        <v>2000000</v>
      </c>
      <c r="ICD1360" s="84" t="s">
        <v>247</v>
      </c>
      <c r="ICE1360" s="84" t="s">
        <v>4695</v>
      </c>
      <c r="ICF1360" s="84">
        <v>0</v>
      </c>
      <c r="ICG1360" s="84">
        <v>0</v>
      </c>
      <c r="ICI1360" s="84">
        <v>0</v>
      </c>
      <c r="ICJ1360" s="84">
        <f>ICJ1357</f>
        <v>2000000</v>
      </c>
      <c r="ICK1360" s="84">
        <f>ICK1357</f>
        <v>0</v>
      </c>
      <c r="ICL1360" s="84">
        <f>ICK1360/ICJ1360</f>
        <v>0</v>
      </c>
      <c r="ICM1360" s="84">
        <f>ICJ1360-ICK1360</f>
        <v>2000000</v>
      </c>
      <c r="ICN1360" s="84">
        <f t="shared" si="453"/>
        <v>2000000</v>
      </c>
      <c r="ICT1360" s="84" t="s">
        <v>247</v>
      </c>
      <c r="ICU1360" s="84" t="s">
        <v>4695</v>
      </c>
      <c r="ICV1360" s="84">
        <v>0</v>
      </c>
      <c r="ICW1360" s="84">
        <v>0</v>
      </c>
      <c r="ICY1360" s="84">
        <v>0</v>
      </c>
      <c r="ICZ1360" s="84">
        <f>ICZ1357</f>
        <v>2000000</v>
      </c>
      <c r="IDA1360" s="84">
        <f>IDA1357</f>
        <v>0</v>
      </c>
      <c r="IDB1360" s="84">
        <f>IDA1360/ICZ1360</f>
        <v>0</v>
      </c>
      <c r="IDC1360" s="84">
        <f>ICZ1360-IDA1360</f>
        <v>2000000</v>
      </c>
      <c r="IDD1360" s="84">
        <f t="shared" si="454"/>
        <v>2000000</v>
      </c>
      <c r="IDJ1360" s="84" t="s">
        <v>247</v>
      </c>
      <c r="IDK1360" s="84" t="s">
        <v>4695</v>
      </c>
      <c r="IDL1360" s="84">
        <v>0</v>
      </c>
      <c r="IDM1360" s="84">
        <v>0</v>
      </c>
      <c r="IDO1360" s="84">
        <v>0</v>
      </c>
      <c r="IDP1360" s="84">
        <f>IDP1357</f>
        <v>2000000</v>
      </c>
      <c r="IDQ1360" s="84">
        <f>IDQ1357</f>
        <v>0</v>
      </c>
      <c r="IDR1360" s="84">
        <f>IDQ1360/IDP1360</f>
        <v>0</v>
      </c>
      <c r="IDS1360" s="84">
        <f>IDP1360-IDQ1360</f>
        <v>2000000</v>
      </c>
      <c r="IDT1360" s="84">
        <f t="shared" si="454"/>
        <v>2000000</v>
      </c>
      <c r="IDZ1360" s="84" t="s">
        <v>247</v>
      </c>
      <c r="IEA1360" s="84" t="s">
        <v>4695</v>
      </c>
      <c r="IEB1360" s="84">
        <v>0</v>
      </c>
      <c r="IEC1360" s="84">
        <v>0</v>
      </c>
      <c r="IEE1360" s="84">
        <v>0</v>
      </c>
      <c r="IEF1360" s="84">
        <f>IEF1357</f>
        <v>2000000</v>
      </c>
      <c r="IEG1360" s="84">
        <f>IEG1357</f>
        <v>0</v>
      </c>
      <c r="IEH1360" s="84">
        <f>IEG1360/IEF1360</f>
        <v>0</v>
      </c>
      <c r="IEI1360" s="84">
        <f>IEF1360-IEG1360</f>
        <v>2000000</v>
      </c>
      <c r="IEJ1360" s="84">
        <f t="shared" si="455"/>
        <v>2000000</v>
      </c>
      <c r="IEP1360" s="84" t="s">
        <v>247</v>
      </c>
      <c r="IEQ1360" s="84" t="s">
        <v>4695</v>
      </c>
      <c r="IER1360" s="84">
        <v>0</v>
      </c>
      <c r="IES1360" s="84">
        <v>0</v>
      </c>
      <c r="IEU1360" s="84">
        <v>0</v>
      </c>
      <c r="IEV1360" s="84">
        <f>IEV1357</f>
        <v>2000000</v>
      </c>
      <c r="IEW1360" s="84">
        <f>IEW1357</f>
        <v>0</v>
      </c>
      <c r="IEX1360" s="84">
        <f>IEW1360/IEV1360</f>
        <v>0</v>
      </c>
      <c r="IEY1360" s="84">
        <f>IEV1360-IEW1360</f>
        <v>2000000</v>
      </c>
      <c r="IEZ1360" s="84">
        <f t="shared" si="455"/>
        <v>2000000</v>
      </c>
      <c r="IFF1360" s="84" t="s">
        <v>247</v>
      </c>
      <c r="IFG1360" s="84" t="s">
        <v>4695</v>
      </c>
      <c r="IFH1360" s="84">
        <v>0</v>
      </c>
      <c r="IFI1360" s="84">
        <v>0</v>
      </c>
      <c r="IFK1360" s="84">
        <v>0</v>
      </c>
      <c r="IFL1360" s="84">
        <f>IFL1357</f>
        <v>2000000</v>
      </c>
      <c r="IFM1360" s="84">
        <f>IFM1357</f>
        <v>0</v>
      </c>
      <c r="IFN1360" s="84">
        <f>IFM1360/IFL1360</f>
        <v>0</v>
      </c>
      <c r="IFO1360" s="84">
        <f>IFL1360-IFM1360</f>
        <v>2000000</v>
      </c>
      <c r="IFP1360" s="84">
        <f t="shared" si="456"/>
        <v>2000000</v>
      </c>
      <c r="IFV1360" s="84" t="s">
        <v>247</v>
      </c>
      <c r="IFW1360" s="84" t="s">
        <v>4695</v>
      </c>
      <c r="IFX1360" s="84">
        <v>0</v>
      </c>
      <c r="IFY1360" s="84">
        <v>0</v>
      </c>
      <c r="IGA1360" s="84">
        <v>0</v>
      </c>
      <c r="IGB1360" s="84">
        <f>IGB1357</f>
        <v>2000000</v>
      </c>
      <c r="IGC1360" s="84">
        <f>IGC1357</f>
        <v>0</v>
      </c>
      <c r="IGD1360" s="84">
        <f>IGC1360/IGB1360</f>
        <v>0</v>
      </c>
      <c r="IGE1360" s="84">
        <f>IGB1360-IGC1360</f>
        <v>2000000</v>
      </c>
      <c r="IGF1360" s="84">
        <f t="shared" si="456"/>
        <v>2000000</v>
      </c>
      <c r="IGL1360" s="84" t="s">
        <v>247</v>
      </c>
      <c r="IGM1360" s="84" t="s">
        <v>4695</v>
      </c>
      <c r="IGN1360" s="84">
        <v>0</v>
      </c>
      <c r="IGO1360" s="84">
        <v>0</v>
      </c>
      <c r="IGQ1360" s="84">
        <v>0</v>
      </c>
      <c r="IGR1360" s="84">
        <f>IGR1357</f>
        <v>2000000</v>
      </c>
      <c r="IGS1360" s="84">
        <f>IGS1357</f>
        <v>0</v>
      </c>
      <c r="IGT1360" s="84">
        <f>IGS1360/IGR1360</f>
        <v>0</v>
      </c>
      <c r="IGU1360" s="84">
        <f>IGR1360-IGS1360</f>
        <v>2000000</v>
      </c>
      <c r="IGV1360" s="84">
        <f t="shared" si="457"/>
        <v>2000000</v>
      </c>
      <c r="IHB1360" s="84" t="s">
        <v>247</v>
      </c>
      <c r="IHC1360" s="84" t="s">
        <v>4695</v>
      </c>
      <c r="IHD1360" s="84">
        <v>0</v>
      </c>
      <c r="IHE1360" s="84">
        <v>0</v>
      </c>
      <c r="IHG1360" s="84">
        <v>0</v>
      </c>
      <c r="IHH1360" s="84">
        <f>IHH1357</f>
        <v>2000000</v>
      </c>
      <c r="IHI1360" s="84">
        <f>IHI1357</f>
        <v>0</v>
      </c>
      <c r="IHJ1360" s="84">
        <f>IHI1360/IHH1360</f>
        <v>0</v>
      </c>
      <c r="IHK1360" s="84">
        <f>IHH1360-IHI1360</f>
        <v>2000000</v>
      </c>
      <c r="IHL1360" s="84">
        <f t="shared" si="457"/>
        <v>2000000</v>
      </c>
      <c r="IHR1360" s="84" t="s">
        <v>247</v>
      </c>
      <c r="IHS1360" s="84" t="s">
        <v>4695</v>
      </c>
      <c r="IHT1360" s="84">
        <v>0</v>
      </c>
      <c r="IHU1360" s="84">
        <v>0</v>
      </c>
      <c r="IHW1360" s="84">
        <v>0</v>
      </c>
      <c r="IHX1360" s="84">
        <f>IHX1357</f>
        <v>2000000</v>
      </c>
      <c r="IHY1360" s="84">
        <f>IHY1357</f>
        <v>0</v>
      </c>
      <c r="IHZ1360" s="84">
        <f>IHY1360/IHX1360</f>
        <v>0</v>
      </c>
      <c r="IIA1360" s="84">
        <f>IHX1360-IHY1360</f>
        <v>2000000</v>
      </c>
      <c r="IIB1360" s="84">
        <f t="shared" si="458"/>
        <v>2000000</v>
      </c>
      <c r="IIH1360" s="84" t="s">
        <v>247</v>
      </c>
      <c r="III1360" s="84" t="s">
        <v>4695</v>
      </c>
      <c r="IIJ1360" s="84">
        <v>0</v>
      </c>
      <c r="IIK1360" s="84">
        <v>0</v>
      </c>
      <c r="IIM1360" s="84">
        <v>0</v>
      </c>
      <c r="IIN1360" s="84">
        <f>IIN1357</f>
        <v>2000000</v>
      </c>
      <c r="IIO1360" s="84">
        <f>IIO1357</f>
        <v>0</v>
      </c>
      <c r="IIP1360" s="84">
        <f>IIO1360/IIN1360</f>
        <v>0</v>
      </c>
      <c r="IIQ1360" s="84">
        <f>IIN1360-IIO1360</f>
        <v>2000000</v>
      </c>
      <c r="IIR1360" s="84">
        <f t="shared" si="458"/>
        <v>2000000</v>
      </c>
      <c r="IIX1360" s="84" t="s">
        <v>247</v>
      </c>
      <c r="IIY1360" s="84" t="s">
        <v>4695</v>
      </c>
      <c r="IIZ1360" s="84">
        <v>0</v>
      </c>
      <c r="IJA1360" s="84">
        <v>0</v>
      </c>
      <c r="IJC1360" s="84">
        <v>0</v>
      </c>
      <c r="IJD1360" s="84">
        <f>IJD1357</f>
        <v>2000000</v>
      </c>
      <c r="IJE1360" s="84">
        <f>IJE1357</f>
        <v>0</v>
      </c>
      <c r="IJF1360" s="84">
        <f>IJE1360/IJD1360</f>
        <v>0</v>
      </c>
      <c r="IJG1360" s="84">
        <f>IJD1360-IJE1360</f>
        <v>2000000</v>
      </c>
      <c r="IJH1360" s="84">
        <f t="shared" si="459"/>
        <v>2000000</v>
      </c>
      <c r="IJN1360" s="84" t="s">
        <v>247</v>
      </c>
      <c r="IJO1360" s="84" t="s">
        <v>4695</v>
      </c>
      <c r="IJP1360" s="84">
        <v>0</v>
      </c>
      <c r="IJQ1360" s="84">
        <v>0</v>
      </c>
      <c r="IJS1360" s="84">
        <v>0</v>
      </c>
      <c r="IJT1360" s="84">
        <f>IJT1357</f>
        <v>2000000</v>
      </c>
      <c r="IJU1360" s="84">
        <f>IJU1357</f>
        <v>0</v>
      </c>
      <c r="IJV1360" s="84">
        <f>IJU1360/IJT1360</f>
        <v>0</v>
      </c>
      <c r="IJW1360" s="84">
        <f>IJT1360-IJU1360</f>
        <v>2000000</v>
      </c>
      <c r="IJX1360" s="84">
        <f t="shared" si="459"/>
        <v>2000000</v>
      </c>
      <c r="IKD1360" s="84" t="s">
        <v>247</v>
      </c>
      <c r="IKE1360" s="84" t="s">
        <v>4695</v>
      </c>
      <c r="IKF1360" s="84">
        <v>0</v>
      </c>
      <c r="IKG1360" s="84">
        <v>0</v>
      </c>
      <c r="IKI1360" s="84">
        <v>0</v>
      </c>
      <c r="IKJ1360" s="84">
        <f>IKJ1357</f>
        <v>2000000</v>
      </c>
      <c r="IKK1360" s="84">
        <f>IKK1357</f>
        <v>0</v>
      </c>
      <c r="IKL1360" s="84">
        <f>IKK1360/IKJ1360</f>
        <v>0</v>
      </c>
      <c r="IKM1360" s="84">
        <f>IKJ1360-IKK1360</f>
        <v>2000000</v>
      </c>
      <c r="IKN1360" s="84">
        <f t="shared" si="460"/>
        <v>2000000</v>
      </c>
      <c r="IKT1360" s="84" t="s">
        <v>247</v>
      </c>
      <c r="IKU1360" s="84" t="s">
        <v>4695</v>
      </c>
      <c r="IKV1360" s="84">
        <v>0</v>
      </c>
      <c r="IKW1360" s="84">
        <v>0</v>
      </c>
      <c r="IKY1360" s="84">
        <v>0</v>
      </c>
      <c r="IKZ1360" s="84">
        <f>IKZ1357</f>
        <v>2000000</v>
      </c>
      <c r="ILA1360" s="84">
        <f>ILA1357</f>
        <v>0</v>
      </c>
      <c r="ILB1360" s="84">
        <f>ILA1360/IKZ1360</f>
        <v>0</v>
      </c>
      <c r="ILC1360" s="84">
        <f>IKZ1360-ILA1360</f>
        <v>2000000</v>
      </c>
      <c r="ILD1360" s="84">
        <f t="shared" si="460"/>
        <v>2000000</v>
      </c>
      <c r="ILJ1360" s="84" t="s">
        <v>247</v>
      </c>
      <c r="ILK1360" s="84" t="s">
        <v>4695</v>
      </c>
      <c r="ILL1360" s="84">
        <v>0</v>
      </c>
      <c r="ILM1360" s="84">
        <v>0</v>
      </c>
      <c r="ILO1360" s="84">
        <v>0</v>
      </c>
      <c r="ILP1360" s="84">
        <f>ILP1357</f>
        <v>2000000</v>
      </c>
      <c r="ILQ1360" s="84">
        <f>ILQ1357</f>
        <v>0</v>
      </c>
      <c r="ILR1360" s="84">
        <f>ILQ1360/ILP1360</f>
        <v>0</v>
      </c>
      <c r="ILS1360" s="84">
        <f>ILP1360-ILQ1360</f>
        <v>2000000</v>
      </c>
      <c r="ILT1360" s="84">
        <f t="shared" si="461"/>
        <v>2000000</v>
      </c>
      <c r="ILZ1360" s="84" t="s">
        <v>247</v>
      </c>
      <c r="IMA1360" s="84" t="s">
        <v>4695</v>
      </c>
      <c r="IMB1360" s="84">
        <v>0</v>
      </c>
      <c r="IMC1360" s="84">
        <v>0</v>
      </c>
      <c r="IME1360" s="84">
        <v>0</v>
      </c>
      <c r="IMF1360" s="84">
        <f>IMF1357</f>
        <v>2000000</v>
      </c>
      <c r="IMG1360" s="84">
        <f>IMG1357</f>
        <v>0</v>
      </c>
      <c r="IMH1360" s="84">
        <f>IMG1360/IMF1360</f>
        <v>0</v>
      </c>
      <c r="IMI1360" s="84">
        <f>IMF1360-IMG1360</f>
        <v>2000000</v>
      </c>
      <c r="IMJ1360" s="84">
        <f t="shared" si="461"/>
        <v>2000000</v>
      </c>
      <c r="IMP1360" s="84" t="s">
        <v>247</v>
      </c>
      <c r="IMQ1360" s="84" t="s">
        <v>4695</v>
      </c>
      <c r="IMR1360" s="84">
        <v>0</v>
      </c>
      <c r="IMS1360" s="84">
        <v>0</v>
      </c>
      <c r="IMU1360" s="84">
        <v>0</v>
      </c>
      <c r="IMV1360" s="84">
        <f>IMV1357</f>
        <v>2000000</v>
      </c>
      <c r="IMW1360" s="84">
        <f>IMW1357</f>
        <v>0</v>
      </c>
      <c r="IMX1360" s="84">
        <f>IMW1360/IMV1360</f>
        <v>0</v>
      </c>
      <c r="IMY1360" s="84">
        <f>IMV1360-IMW1360</f>
        <v>2000000</v>
      </c>
      <c r="IMZ1360" s="84">
        <f t="shared" si="462"/>
        <v>2000000</v>
      </c>
      <c r="INF1360" s="84" t="s">
        <v>247</v>
      </c>
      <c r="ING1360" s="84" t="s">
        <v>4695</v>
      </c>
      <c r="INH1360" s="84">
        <v>0</v>
      </c>
      <c r="INI1360" s="84">
        <v>0</v>
      </c>
      <c r="INK1360" s="84">
        <v>0</v>
      </c>
      <c r="INL1360" s="84">
        <f>INL1357</f>
        <v>2000000</v>
      </c>
      <c r="INM1360" s="84">
        <f>INM1357</f>
        <v>0</v>
      </c>
      <c r="INN1360" s="84">
        <f>INM1360/INL1360</f>
        <v>0</v>
      </c>
      <c r="INO1360" s="84">
        <f>INL1360-INM1360</f>
        <v>2000000</v>
      </c>
      <c r="INP1360" s="84">
        <f t="shared" si="462"/>
        <v>2000000</v>
      </c>
      <c r="INV1360" s="84" t="s">
        <v>247</v>
      </c>
      <c r="INW1360" s="84" t="s">
        <v>4695</v>
      </c>
      <c r="INX1360" s="84">
        <v>0</v>
      </c>
      <c r="INY1360" s="84">
        <v>0</v>
      </c>
      <c r="IOA1360" s="84">
        <v>0</v>
      </c>
      <c r="IOB1360" s="84">
        <f>IOB1357</f>
        <v>2000000</v>
      </c>
      <c r="IOC1360" s="84">
        <f>IOC1357</f>
        <v>0</v>
      </c>
      <c r="IOD1360" s="84">
        <f>IOC1360/IOB1360</f>
        <v>0</v>
      </c>
      <c r="IOE1360" s="84">
        <f>IOB1360-IOC1360</f>
        <v>2000000</v>
      </c>
      <c r="IOF1360" s="84">
        <f t="shared" si="463"/>
        <v>2000000</v>
      </c>
      <c r="IOL1360" s="84" t="s">
        <v>247</v>
      </c>
      <c r="IOM1360" s="84" t="s">
        <v>4695</v>
      </c>
      <c r="ION1360" s="84">
        <v>0</v>
      </c>
      <c r="IOO1360" s="84">
        <v>0</v>
      </c>
      <c r="IOQ1360" s="84">
        <v>0</v>
      </c>
      <c r="IOR1360" s="84">
        <f>IOR1357</f>
        <v>2000000</v>
      </c>
      <c r="IOS1360" s="84">
        <f>IOS1357</f>
        <v>0</v>
      </c>
      <c r="IOT1360" s="84">
        <f>IOS1360/IOR1360</f>
        <v>0</v>
      </c>
      <c r="IOU1360" s="84">
        <f>IOR1360-IOS1360</f>
        <v>2000000</v>
      </c>
      <c r="IOV1360" s="84">
        <f t="shared" si="463"/>
        <v>2000000</v>
      </c>
      <c r="IPB1360" s="84" t="s">
        <v>247</v>
      </c>
      <c r="IPC1360" s="84" t="s">
        <v>4695</v>
      </c>
      <c r="IPD1360" s="84">
        <v>0</v>
      </c>
      <c r="IPE1360" s="84">
        <v>0</v>
      </c>
      <c r="IPG1360" s="84">
        <v>0</v>
      </c>
      <c r="IPH1360" s="84">
        <f>IPH1357</f>
        <v>2000000</v>
      </c>
      <c r="IPI1360" s="84">
        <f>IPI1357</f>
        <v>0</v>
      </c>
      <c r="IPJ1360" s="84">
        <f>IPI1360/IPH1360</f>
        <v>0</v>
      </c>
      <c r="IPK1360" s="84">
        <f>IPH1360-IPI1360</f>
        <v>2000000</v>
      </c>
      <c r="IPL1360" s="84">
        <f t="shared" si="464"/>
        <v>2000000</v>
      </c>
      <c r="IPR1360" s="84" t="s">
        <v>247</v>
      </c>
      <c r="IPS1360" s="84" t="s">
        <v>4695</v>
      </c>
      <c r="IPT1360" s="84">
        <v>0</v>
      </c>
      <c r="IPU1360" s="84">
        <v>0</v>
      </c>
      <c r="IPW1360" s="84">
        <v>0</v>
      </c>
      <c r="IPX1360" s="84">
        <f>IPX1357</f>
        <v>2000000</v>
      </c>
      <c r="IPY1360" s="84">
        <f>IPY1357</f>
        <v>0</v>
      </c>
      <c r="IPZ1360" s="84">
        <f>IPY1360/IPX1360</f>
        <v>0</v>
      </c>
      <c r="IQA1360" s="84">
        <f>IPX1360-IPY1360</f>
        <v>2000000</v>
      </c>
      <c r="IQB1360" s="84">
        <f t="shared" si="464"/>
        <v>2000000</v>
      </c>
      <c r="IQH1360" s="84" t="s">
        <v>247</v>
      </c>
      <c r="IQI1360" s="84" t="s">
        <v>4695</v>
      </c>
      <c r="IQJ1360" s="84">
        <v>0</v>
      </c>
      <c r="IQK1360" s="84">
        <v>0</v>
      </c>
      <c r="IQM1360" s="84">
        <v>0</v>
      </c>
      <c r="IQN1360" s="84">
        <f>IQN1357</f>
        <v>2000000</v>
      </c>
      <c r="IQO1360" s="84">
        <f>IQO1357</f>
        <v>0</v>
      </c>
      <c r="IQP1360" s="84">
        <f>IQO1360/IQN1360</f>
        <v>0</v>
      </c>
      <c r="IQQ1360" s="84">
        <f>IQN1360-IQO1360</f>
        <v>2000000</v>
      </c>
      <c r="IQR1360" s="84">
        <f t="shared" si="465"/>
        <v>2000000</v>
      </c>
      <c r="IQX1360" s="84" t="s">
        <v>247</v>
      </c>
      <c r="IQY1360" s="84" t="s">
        <v>4695</v>
      </c>
      <c r="IQZ1360" s="84">
        <v>0</v>
      </c>
      <c r="IRA1360" s="84">
        <v>0</v>
      </c>
      <c r="IRC1360" s="84">
        <v>0</v>
      </c>
      <c r="IRD1360" s="84">
        <f>IRD1357</f>
        <v>2000000</v>
      </c>
      <c r="IRE1360" s="84">
        <f>IRE1357</f>
        <v>0</v>
      </c>
      <c r="IRF1360" s="84">
        <f>IRE1360/IRD1360</f>
        <v>0</v>
      </c>
      <c r="IRG1360" s="84">
        <f>IRD1360-IRE1360</f>
        <v>2000000</v>
      </c>
      <c r="IRH1360" s="84">
        <f t="shared" si="465"/>
        <v>2000000</v>
      </c>
      <c r="IRN1360" s="84" t="s">
        <v>247</v>
      </c>
      <c r="IRO1360" s="84" t="s">
        <v>4695</v>
      </c>
      <c r="IRP1360" s="84">
        <v>0</v>
      </c>
      <c r="IRQ1360" s="84">
        <v>0</v>
      </c>
      <c r="IRS1360" s="84">
        <v>0</v>
      </c>
      <c r="IRT1360" s="84">
        <f>IRT1357</f>
        <v>2000000</v>
      </c>
      <c r="IRU1360" s="84">
        <f>IRU1357</f>
        <v>0</v>
      </c>
      <c r="IRV1360" s="84">
        <f>IRU1360/IRT1360</f>
        <v>0</v>
      </c>
      <c r="IRW1360" s="84">
        <f>IRT1360-IRU1360</f>
        <v>2000000</v>
      </c>
      <c r="IRX1360" s="84">
        <f t="shared" si="466"/>
        <v>2000000</v>
      </c>
      <c r="ISD1360" s="84" t="s">
        <v>247</v>
      </c>
      <c r="ISE1360" s="84" t="s">
        <v>4695</v>
      </c>
      <c r="ISF1360" s="84">
        <v>0</v>
      </c>
      <c r="ISG1360" s="84">
        <v>0</v>
      </c>
      <c r="ISI1360" s="84">
        <v>0</v>
      </c>
      <c r="ISJ1360" s="84">
        <f>ISJ1357</f>
        <v>2000000</v>
      </c>
      <c r="ISK1360" s="84">
        <f>ISK1357</f>
        <v>0</v>
      </c>
      <c r="ISL1360" s="84">
        <f>ISK1360/ISJ1360</f>
        <v>0</v>
      </c>
      <c r="ISM1360" s="84">
        <f>ISJ1360-ISK1360</f>
        <v>2000000</v>
      </c>
      <c r="ISN1360" s="84">
        <f t="shared" si="466"/>
        <v>2000000</v>
      </c>
      <c r="IST1360" s="84" t="s">
        <v>247</v>
      </c>
      <c r="ISU1360" s="84" t="s">
        <v>4695</v>
      </c>
      <c r="ISV1360" s="84">
        <v>0</v>
      </c>
      <c r="ISW1360" s="84">
        <v>0</v>
      </c>
      <c r="ISY1360" s="84">
        <v>0</v>
      </c>
      <c r="ISZ1360" s="84">
        <f>ISZ1357</f>
        <v>2000000</v>
      </c>
      <c r="ITA1360" s="84">
        <f>ITA1357</f>
        <v>0</v>
      </c>
      <c r="ITB1360" s="84">
        <f>ITA1360/ISZ1360</f>
        <v>0</v>
      </c>
      <c r="ITC1360" s="84">
        <f>ISZ1360-ITA1360</f>
        <v>2000000</v>
      </c>
      <c r="ITD1360" s="84">
        <f t="shared" si="467"/>
        <v>2000000</v>
      </c>
      <c r="ITJ1360" s="84" t="s">
        <v>247</v>
      </c>
      <c r="ITK1360" s="84" t="s">
        <v>4695</v>
      </c>
      <c r="ITL1360" s="84">
        <v>0</v>
      </c>
      <c r="ITM1360" s="84">
        <v>0</v>
      </c>
      <c r="ITO1360" s="84">
        <v>0</v>
      </c>
      <c r="ITP1360" s="84">
        <f>ITP1357</f>
        <v>2000000</v>
      </c>
      <c r="ITQ1360" s="84">
        <f>ITQ1357</f>
        <v>0</v>
      </c>
      <c r="ITR1360" s="84">
        <f>ITQ1360/ITP1360</f>
        <v>0</v>
      </c>
      <c r="ITS1360" s="84">
        <f>ITP1360-ITQ1360</f>
        <v>2000000</v>
      </c>
      <c r="ITT1360" s="84">
        <f t="shared" si="467"/>
        <v>2000000</v>
      </c>
      <c r="ITZ1360" s="84" t="s">
        <v>247</v>
      </c>
      <c r="IUA1360" s="84" t="s">
        <v>4695</v>
      </c>
      <c r="IUB1360" s="84">
        <v>0</v>
      </c>
      <c r="IUC1360" s="84">
        <v>0</v>
      </c>
      <c r="IUE1360" s="84">
        <v>0</v>
      </c>
      <c r="IUF1360" s="84">
        <f>IUF1357</f>
        <v>2000000</v>
      </c>
      <c r="IUG1360" s="84">
        <f>IUG1357</f>
        <v>0</v>
      </c>
      <c r="IUH1360" s="84">
        <f>IUG1360/IUF1360</f>
        <v>0</v>
      </c>
      <c r="IUI1360" s="84">
        <f>IUF1360-IUG1360</f>
        <v>2000000</v>
      </c>
      <c r="IUJ1360" s="84">
        <f t="shared" si="468"/>
        <v>2000000</v>
      </c>
      <c r="IUP1360" s="84" t="s">
        <v>247</v>
      </c>
      <c r="IUQ1360" s="84" t="s">
        <v>4695</v>
      </c>
      <c r="IUR1360" s="84">
        <v>0</v>
      </c>
      <c r="IUS1360" s="84">
        <v>0</v>
      </c>
      <c r="IUU1360" s="84">
        <v>0</v>
      </c>
      <c r="IUV1360" s="84">
        <f>IUV1357</f>
        <v>2000000</v>
      </c>
      <c r="IUW1360" s="84">
        <f>IUW1357</f>
        <v>0</v>
      </c>
      <c r="IUX1360" s="84">
        <f>IUW1360/IUV1360</f>
        <v>0</v>
      </c>
      <c r="IUY1360" s="84">
        <f>IUV1360-IUW1360</f>
        <v>2000000</v>
      </c>
      <c r="IUZ1360" s="84">
        <f t="shared" si="468"/>
        <v>2000000</v>
      </c>
      <c r="IVF1360" s="84" t="s">
        <v>247</v>
      </c>
      <c r="IVG1360" s="84" t="s">
        <v>4695</v>
      </c>
      <c r="IVH1360" s="84">
        <v>0</v>
      </c>
      <c r="IVI1360" s="84">
        <v>0</v>
      </c>
      <c r="IVK1360" s="84">
        <v>0</v>
      </c>
      <c r="IVL1360" s="84">
        <f>IVL1357</f>
        <v>2000000</v>
      </c>
      <c r="IVM1360" s="84">
        <f>IVM1357</f>
        <v>0</v>
      </c>
      <c r="IVN1360" s="84">
        <f>IVM1360/IVL1360</f>
        <v>0</v>
      </c>
      <c r="IVO1360" s="84">
        <f>IVL1360-IVM1360</f>
        <v>2000000</v>
      </c>
      <c r="IVP1360" s="84">
        <f t="shared" si="469"/>
        <v>2000000</v>
      </c>
      <c r="IVV1360" s="84" t="s">
        <v>247</v>
      </c>
      <c r="IVW1360" s="84" t="s">
        <v>4695</v>
      </c>
      <c r="IVX1360" s="84">
        <v>0</v>
      </c>
      <c r="IVY1360" s="84">
        <v>0</v>
      </c>
      <c r="IWA1360" s="84">
        <v>0</v>
      </c>
      <c r="IWB1360" s="84">
        <f>IWB1357</f>
        <v>2000000</v>
      </c>
      <c r="IWC1360" s="84">
        <f>IWC1357</f>
        <v>0</v>
      </c>
      <c r="IWD1360" s="84">
        <f>IWC1360/IWB1360</f>
        <v>0</v>
      </c>
      <c r="IWE1360" s="84">
        <f>IWB1360-IWC1360</f>
        <v>2000000</v>
      </c>
      <c r="IWF1360" s="84">
        <f t="shared" si="469"/>
        <v>2000000</v>
      </c>
      <c r="IWL1360" s="84" t="s">
        <v>247</v>
      </c>
      <c r="IWM1360" s="84" t="s">
        <v>4695</v>
      </c>
      <c r="IWN1360" s="84">
        <v>0</v>
      </c>
      <c r="IWO1360" s="84">
        <v>0</v>
      </c>
      <c r="IWQ1360" s="84">
        <v>0</v>
      </c>
      <c r="IWR1360" s="84">
        <f>IWR1357</f>
        <v>2000000</v>
      </c>
      <c r="IWS1360" s="84">
        <f>IWS1357</f>
        <v>0</v>
      </c>
      <c r="IWT1360" s="84">
        <f>IWS1360/IWR1360</f>
        <v>0</v>
      </c>
      <c r="IWU1360" s="84">
        <f>IWR1360-IWS1360</f>
        <v>2000000</v>
      </c>
      <c r="IWV1360" s="84">
        <f t="shared" si="470"/>
        <v>2000000</v>
      </c>
      <c r="IXB1360" s="84" t="s">
        <v>247</v>
      </c>
      <c r="IXC1360" s="84" t="s">
        <v>4695</v>
      </c>
      <c r="IXD1360" s="84">
        <v>0</v>
      </c>
      <c r="IXE1360" s="84">
        <v>0</v>
      </c>
      <c r="IXG1360" s="84">
        <v>0</v>
      </c>
      <c r="IXH1360" s="84">
        <f>IXH1357</f>
        <v>2000000</v>
      </c>
      <c r="IXI1360" s="84">
        <f>IXI1357</f>
        <v>0</v>
      </c>
      <c r="IXJ1360" s="84">
        <f>IXI1360/IXH1360</f>
        <v>0</v>
      </c>
      <c r="IXK1360" s="84">
        <f>IXH1360-IXI1360</f>
        <v>2000000</v>
      </c>
      <c r="IXL1360" s="84">
        <f t="shared" si="470"/>
        <v>2000000</v>
      </c>
      <c r="IXR1360" s="84" t="s">
        <v>247</v>
      </c>
      <c r="IXS1360" s="84" t="s">
        <v>4695</v>
      </c>
      <c r="IXT1360" s="84">
        <v>0</v>
      </c>
      <c r="IXU1360" s="84">
        <v>0</v>
      </c>
      <c r="IXW1360" s="84">
        <v>0</v>
      </c>
      <c r="IXX1360" s="84">
        <f>IXX1357</f>
        <v>2000000</v>
      </c>
      <c r="IXY1360" s="84">
        <f>IXY1357</f>
        <v>0</v>
      </c>
      <c r="IXZ1360" s="84">
        <f>IXY1360/IXX1360</f>
        <v>0</v>
      </c>
      <c r="IYA1360" s="84">
        <f>IXX1360-IXY1360</f>
        <v>2000000</v>
      </c>
      <c r="IYB1360" s="84">
        <f t="shared" si="471"/>
        <v>2000000</v>
      </c>
      <c r="IYH1360" s="84" t="s">
        <v>247</v>
      </c>
      <c r="IYI1360" s="84" t="s">
        <v>4695</v>
      </c>
      <c r="IYJ1360" s="84">
        <v>0</v>
      </c>
      <c r="IYK1360" s="84">
        <v>0</v>
      </c>
      <c r="IYM1360" s="84">
        <v>0</v>
      </c>
      <c r="IYN1360" s="84">
        <f>IYN1357</f>
        <v>2000000</v>
      </c>
      <c r="IYO1360" s="84">
        <f>IYO1357</f>
        <v>0</v>
      </c>
      <c r="IYP1360" s="84">
        <f>IYO1360/IYN1360</f>
        <v>0</v>
      </c>
      <c r="IYQ1360" s="84">
        <f>IYN1360-IYO1360</f>
        <v>2000000</v>
      </c>
      <c r="IYR1360" s="84">
        <f t="shared" si="471"/>
        <v>2000000</v>
      </c>
      <c r="IYX1360" s="84" t="s">
        <v>247</v>
      </c>
      <c r="IYY1360" s="84" t="s">
        <v>4695</v>
      </c>
      <c r="IYZ1360" s="84">
        <v>0</v>
      </c>
      <c r="IZA1360" s="84">
        <v>0</v>
      </c>
      <c r="IZC1360" s="84">
        <v>0</v>
      </c>
      <c r="IZD1360" s="84">
        <f>IZD1357</f>
        <v>2000000</v>
      </c>
      <c r="IZE1360" s="84">
        <f>IZE1357</f>
        <v>0</v>
      </c>
      <c r="IZF1360" s="84">
        <f>IZE1360/IZD1360</f>
        <v>0</v>
      </c>
      <c r="IZG1360" s="84">
        <f>IZD1360-IZE1360</f>
        <v>2000000</v>
      </c>
      <c r="IZH1360" s="84">
        <f t="shared" si="472"/>
        <v>2000000</v>
      </c>
      <c r="IZN1360" s="84" t="s">
        <v>247</v>
      </c>
      <c r="IZO1360" s="84" t="s">
        <v>4695</v>
      </c>
      <c r="IZP1360" s="84">
        <v>0</v>
      </c>
      <c r="IZQ1360" s="84">
        <v>0</v>
      </c>
      <c r="IZS1360" s="84">
        <v>0</v>
      </c>
      <c r="IZT1360" s="84">
        <f>IZT1357</f>
        <v>2000000</v>
      </c>
      <c r="IZU1360" s="84">
        <f>IZU1357</f>
        <v>0</v>
      </c>
      <c r="IZV1360" s="84">
        <f>IZU1360/IZT1360</f>
        <v>0</v>
      </c>
      <c r="IZW1360" s="84">
        <f>IZT1360-IZU1360</f>
        <v>2000000</v>
      </c>
      <c r="IZX1360" s="84">
        <f t="shared" si="472"/>
        <v>2000000</v>
      </c>
      <c r="JAD1360" s="84" t="s">
        <v>247</v>
      </c>
      <c r="JAE1360" s="84" t="s">
        <v>4695</v>
      </c>
      <c r="JAF1360" s="84">
        <v>0</v>
      </c>
      <c r="JAG1360" s="84">
        <v>0</v>
      </c>
      <c r="JAI1360" s="84">
        <v>0</v>
      </c>
      <c r="JAJ1360" s="84">
        <f>JAJ1357</f>
        <v>2000000</v>
      </c>
      <c r="JAK1360" s="84">
        <f>JAK1357</f>
        <v>0</v>
      </c>
      <c r="JAL1360" s="84">
        <f>JAK1360/JAJ1360</f>
        <v>0</v>
      </c>
      <c r="JAM1360" s="84">
        <f>JAJ1360-JAK1360</f>
        <v>2000000</v>
      </c>
      <c r="JAN1360" s="84">
        <f t="shared" si="473"/>
        <v>2000000</v>
      </c>
      <c r="JAT1360" s="84" t="s">
        <v>247</v>
      </c>
      <c r="JAU1360" s="84" t="s">
        <v>4695</v>
      </c>
      <c r="JAV1360" s="84">
        <v>0</v>
      </c>
      <c r="JAW1360" s="84">
        <v>0</v>
      </c>
      <c r="JAY1360" s="84">
        <v>0</v>
      </c>
      <c r="JAZ1360" s="84">
        <f>JAZ1357</f>
        <v>2000000</v>
      </c>
      <c r="JBA1360" s="84">
        <f>JBA1357</f>
        <v>0</v>
      </c>
      <c r="JBB1360" s="84">
        <f>JBA1360/JAZ1360</f>
        <v>0</v>
      </c>
      <c r="JBC1360" s="84">
        <f>JAZ1360-JBA1360</f>
        <v>2000000</v>
      </c>
      <c r="JBD1360" s="84">
        <f t="shared" si="473"/>
        <v>2000000</v>
      </c>
      <c r="JBJ1360" s="84" t="s">
        <v>247</v>
      </c>
      <c r="JBK1360" s="84" t="s">
        <v>4695</v>
      </c>
      <c r="JBL1360" s="84">
        <v>0</v>
      </c>
      <c r="JBM1360" s="84">
        <v>0</v>
      </c>
      <c r="JBO1360" s="84">
        <v>0</v>
      </c>
      <c r="JBP1360" s="84">
        <f>JBP1357</f>
        <v>2000000</v>
      </c>
      <c r="JBQ1360" s="84">
        <f>JBQ1357</f>
        <v>0</v>
      </c>
      <c r="JBR1360" s="84">
        <f>JBQ1360/JBP1360</f>
        <v>0</v>
      </c>
      <c r="JBS1360" s="84">
        <f>JBP1360-JBQ1360</f>
        <v>2000000</v>
      </c>
      <c r="JBT1360" s="84">
        <f t="shared" si="474"/>
        <v>2000000</v>
      </c>
      <c r="JBZ1360" s="84" t="s">
        <v>247</v>
      </c>
      <c r="JCA1360" s="84" t="s">
        <v>4695</v>
      </c>
      <c r="JCB1360" s="84">
        <v>0</v>
      </c>
      <c r="JCC1360" s="84">
        <v>0</v>
      </c>
      <c r="JCE1360" s="84">
        <v>0</v>
      </c>
      <c r="JCF1360" s="84">
        <f>JCF1357</f>
        <v>2000000</v>
      </c>
      <c r="JCG1360" s="84">
        <f>JCG1357</f>
        <v>0</v>
      </c>
      <c r="JCH1360" s="84">
        <f>JCG1360/JCF1360</f>
        <v>0</v>
      </c>
      <c r="JCI1360" s="84">
        <f>JCF1360-JCG1360</f>
        <v>2000000</v>
      </c>
      <c r="JCJ1360" s="84">
        <f t="shared" si="474"/>
        <v>2000000</v>
      </c>
      <c r="JCP1360" s="84" t="s">
        <v>247</v>
      </c>
      <c r="JCQ1360" s="84" t="s">
        <v>4695</v>
      </c>
      <c r="JCR1360" s="84">
        <v>0</v>
      </c>
      <c r="JCS1360" s="84">
        <v>0</v>
      </c>
      <c r="JCU1360" s="84">
        <v>0</v>
      </c>
      <c r="JCV1360" s="84">
        <f>JCV1357</f>
        <v>2000000</v>
      </c>
      <c r="JCW1360" s="84">
        <f>JCW1357</f>
        <v>0</v>
      </c>
      <c r="JCX1360" s="84">
        <f>JCW1360/JCV1360</f>
        <v>0</v>
      </c>
      <c r="JCY1360" s="84">
        <f>JCV1360-JCW1360</f>
        <v>2000000</v>
      </c>
      <c r="JCZ1360" s="84">
        <f t="shared" si="475"/>
        <v>2000000</v>
      </c>
      <c r="JDF1360" s="84" t="s">
        <v>247</v>
      </c>
      <c r="JDG1360" s="84" t="s">
        <v>4695</v>
      </c>
      <c r="JDH1360" s="84">
        <v>0</v>
      </c>
      <c r="JDI1360" s="84">
        <v>0</v>
      </c>
      <c r="JDK1360" s="84">
        <v>0</v>
      </c>
      <c r="JDL1360" s="84">
        <f>JDL1357</f>
        <v>2000000</v>
      </c>
      <c r="JDM1360" s="84">
        <f>JDM1357</f>
        <v>0</v>
      </c>
      <c r="JDN1360" s="84">
        <f>JDM1360/JDL1360</f>
        <v>0</v>
      </c>
      <c r="JDO1360" s="84">
        <f>JDL1360-JDM1360</f>
        <v>2000000</v>
      </c>
      <c r="JDP1360" s="84">
        <f t="shared" si="475"/>
        <v>2000000</v>
      </c>
      <c r="JDV1360" s="84" t="s">
        <v>247</v>
      </c>
      <c r="JDW1360" s="84" t="s">
        <v>4695</v>
      </c>
      <c r="JDX1360" s="84">
        <v>0</v>
      </c>
      <c r="JDY1360" s="84">
        <v>0</v>
      </c>
      <c r="JEA1360" s="84">
        <v>0</v>
      </c>
      <c r="JEB1360" s="84">
        <f>JEB1357</f>
        <v>2000000</v>
      </c>
      <c r="JEC1360" s="84">
        <f>JEC1357</f>
        <v>0</v>
      </c>
      <c r="JED1360" s="84">
        <f>JEC1360/JEB1360</f>
        <v>0</v>
      </c>
      <c r="JEE1360" s="84">
        <f>JEB1360-JEC1360</f>
        <v>2000000</v>
      </c>
      <c r="JEF1360" s="84">
        <f t="shared" si="476"/>
        <v>2000000</v>
      </c>
      <c r="JEL1360" s="84" t="s">
        <v>247</v>
      </c>
      <c r="JEM1360" s="84" t="s">
        <v>4695</v>
      </c>
      <c r="JEN1360" s="84">
        <v>0</v>
      </c>
      <c r="JEO1360" s="84">
        <v>0</v>
      </c>
      <c r="JEQ1360" s="84">
        <v>0</v>
      </c>
      <c r="JER1360" s="84">
        <f>JER1357</f>
        <v>2000000</v>
      </c>
      <c r="JES1360" s="84">
        <f>JES1357</f>
        <v>0</v>
      </c>
      <c r="JET1360" s="84">
        <f>JES1360/JER1360</f>
        <v>0</v>
      </c>
      <c r="JEU1360" s="84">
        <f>JER1360-JES1360</f>
        <v>2000000</v>
      </c>
      <c r="JEV1360" s="84">
        <f t="shared" si="476"/>
        <v>2000000</v>
      </c>
      <c r="JFB1360" s="84" t="s">
        <v>247</v>
      </c>
      <c r="JFC1360" s="84" t="s">
        <v>4695</v>
      </c>
      <c r="JFD1360" s="84">
        <v>0</v>
      </c>
      <c r="JFE1360" s="84">
        <v>0</v>
      </c>
      <c r="JFG1360" s="84">
        <v>0</v>
      </c>
      <c r="JFH1360" s="84">
        <f>JFH1357</f>
        <v>2000000</v>
      </c>
      <c r="JFI1360" s="84">
        <f>JFI1357</f>
        <v>0</v>
      </c>
      <c r="JFJ1360" s="84">
        <f>JFI1360/JFH1360</f>
        <v>0</v>
      </c>
      <c r="JFK1360" s="84">
        <f>JFH1360-JFI1360</f>
        <v>2000000</v>
      </c>
      <c r="JFL1360" s="84">
        <f t="shared" si="477"/>
        <v>2000000</v>
      </c>
      <c r="JFR1360" s="84" t="s">
        <v>247</v>
      </c>
      <c r="JFS1360" s="84" t="s">
        <v>4695</v>
      </c>
      <c r="JFT1360" s="84">
        <v>0</v>
      </c>
      <c r="JFU1360" s="84">
        <v>0</v>
      </c>
      <c r="JFW1360" s="84">
        <v>0</v>
      </c>
      <c r="JFX1360" s="84">
        <f>JFX1357</f>
        <v>2000000</v>
      </c>
      <c r="JFY1360" s="84">
        <f>JFY1357</f>
        <v>0</v>
      </c>
      <c r="JFZ1360" s="84">
        <f>JFY1360/JFX1360</f>
        <v>0</v>
      </c>
      <c r="JGA1360" s="84">
        <f>JFX1360-JFY1360</f>
        <v>2000000</v>
      </c>
      <c r="JGB1360" s="84">
        <f t="shared" si="477"/>
        <v>2000000</v>
      </c>
      <c r="JGH1360" s="84" t="s">
        <v>247</v>
      </c>
      <c r="JGI1360" s="84" t="s">
        <v>4695</v>
      </c>
      <c r="JGJ1360" s="84">
        <v>0</v>
      </c>
      <c r="JGK1360" s="84">
        <v>0</v>
      </c>
      <c r="JGM1360" s="84">
        <v>0</v>
      </c>
      <c r="JGN1360" s="84">
        <f>JGN1357</f>
        <v>2000000</v>
      </c>
      <c r="JGO1360" s="84">
        <f>JGO1357</f>
        <v>0</v>
      </c>
      <c r="JGP1360" s="84">
        <f>JGO1360/JGN1360</f>
        <v>0</v>
      </c>
      <c r="JGQ1360" s="84">
        <f>JGN1360-JGO1360</f>
        <v>2000000</v>
      </c>
      <c r="JGR1360" s="84">
        <f t="shared" si="478"/>
        <v>2000000</v>
      </c>
      <c r="JGX1360" s="84" t="s">
        <v>247</v>
      </c>
      <c r="JGY1360" s="84" t="s">
        <v>4695</v>
      </c>
      <c r="JGZ1360" s="84">
        <v>0</v>
      </c>
      <c r="JHA1360" s="84">
        <v>0</v>
      </c>
      <c r="JHC1360" s="84">
        <v>0</v>
      </c>
      <c r="JHD1360" s="84">
        <f>JHD1357</f>
        <v>2000000</v>
      </c>
      <c r="JHE1360" s="84">
        <f>JHE1357</f>
        <v>0</v>
      </c>
      <c r="JHF1360" s="84">
        <f>JHE1360/JHD1360</f>
        <v>0</v>
      </c>
      <c r="JHG1360" s="84">
        <f>JHD1360-JHE1360</f>
        <v>2000000</v>
      </c>
      <c r="JHH1360" s="84">
        <f t="shared" si="478"/>
        <v>2000000</v>
      </c>
      <c r="JHN1360" s="84" t="s">
        <v>247</v>
      </c>
      <c r="JHO1360" s="84" t="s">
        <v>4695</v>
      </c>
      <c r="JHP1360" s="84">
        <v>0</v>
      </c>
      <c r="JHQ1360" s="84">
        <v>0</v>
      </c>
      <c r="JHS1360" s="84">
        <v>0</v>
      </c>
      <c r="JHT1360" s="84">
        <f>JHT1357</f>
        <v>2000000</v>
      </c>
      <c r="JHU1360" s="84">
        <f>JHU1357</f>
        <v>0</v>
      </c>
      <c r="JHV1360" s="84">
        <f>JHU1360/JHT1360</f>
        <v>0</v>
      </c>
      <c r="JHW1360" s="84">
        <f>JHT1360-JHU1360</f>
        <v>2000000</v>
      </c>
      <c r="JHX1360" s="84">
        <f t="shared" si="479"/>
        <v>2000000</v>
      </c>
      <c r="JID1360" s="84" t="s">
        <v>247</v>
      </c>
      <c r="JIE1360" s="84" t="s">
        <v>4695</v>
      </c>
      <c r="JIF1360" s="84">
        <v>0</v>
      </c>
      <c r="JIG1360" s="84">
        <v>0</v>
      </c>
      <c r="JII1360" s="84">
        <v>0</v>
      </c>
      <c r="JIJ1360" s="84">
        <f>JIJ1357</f>
        <v>2000000</v>
      </c>
      <c r="JIK1360" s="84">
        <f>JIK1357</f>
        <v>0</v>
      </c>
      <c r="JIL1360" s="84">
        <f>JIK1360/JIJ1360</f>
        <v>0</v>
      </c>
      <c r="JIM1360" s="84">
        <f>JIJ1360-JIK1360</f>
        <v>2000000</v>
      </c>
      <c r="JIN1360" s="84">
        <f t="shared" si="479"/>
        <v>2000000</v>
      </c>
      <c r="JIT1360" s="84" t="s">
        <v>247</v>
      </c>
      <c r="JIU1360" s="84" t="s">
        <v>4695</v>
      </c>
      <c r="JIV1360" s="84">
        <v>0</v>
      </c>
      <c r="JIW1360" s="84">
        <v>0</v>
      </c>
      <c r="JIY1360" s="84">
        <v>0</v>
      </c>
      <c r="JIZ1360" s="84">
        <f>JIZ1357</f>
        <v>2000000</v>
      </c>
      <c r="JJA1360" s="84">
        <f>JJA1357</f>
        <v>0</v>
      </c>
      <c r="JJB1360" s="84">
        <f>JJA1360/JIZ1360</f>
        <v>0</v>
      </c>
      <c r="JJC1360" s="84">
        <f>JIZ1360-JJA1360</f>
        <v>2000000</v>
      </c>
      <c r="JJD1360" s="84">
        <f t="shared" si="480"/>
        <v>2000000</v>
      </c>
      <c r="JJJ1360" s="84" t="s">
        <v>247</v>
      </c>
      <c r="JJK1360" s="84" t="s">
        <v>4695</v>
      </c>
      <c r="JJL1360" s="84">
        <v>0</v>
      </c>
      <c r="JJM1360" s="84">
        <v>0</v>
      </c>
      <c r="JJO1360" s="84">
        <v>0</v>
      </c>
      <c r="JJP1360" s="84">
        <f>JJP1357</f>
        <v>2000000</v>
      </c>
      <c r="JJQ1360" s="84">
        <f>JJQ1357</f>
        <v>0</v>
      </c>
      <c r="JJR1360" s="84">
        <f>JJQ1360/JJP1360</f>
        <v>0</v>
      </c>
      <c r="JJS1360" s="84">
        <f>JJP1360-JJQ1360</f>
        <v>2000000</v>
      </c>
      <c r="JJT1360" s="84">
        <f t="shared" si="480"/>
        <v>2000000</v>
      </c>
      <c r="JJZ1360" s="84" t="s">
        <v>247</v>
      </c>
      <c r="JKA1360" s="84" t="s">
        <v>4695</v>
      </c>
      <c r="JKB1360" s="84">
        <v>0</v>
      </c>
      <c r="JKC1360" s="84">
        <v>0</v>
      </c>
      <c r="JKE1360" s="84">
        <v>0</v>
      </c>
      <c r="JKF1360" s="84">
        <f>JKF1357</f>
        <v>2000000</v>
      </c>
      <c r="JKG1360" s="84">
        <f>JKG1357</f>
        <v>0</v>
      </c>
      <c r="JKH1360" s="84">
        <f>JKG1360/JKF1360</f>
        <v>0</v>
      </c>
      <c r="JKI1360" s="84">
        <f>JKF1360-JKG1360</f>
        <v>2000000</v>
      </c>
      <c r="JKJ1360" s="84">
        <f t="shared" si="481"/>
        <v>2000000</v>
      </c>
      <c r="JKP1360" s="84" t="s">
        <v>247</v>
      </c>
      <c r="JKQ1360" s="84" t="s">
        <v>4695</v>
      </c>
      <c r="JKR1360" s="84">
        <v>0</v>
      </c>
      <c r="JKS1360" s="84">
        <v>0</v>
      </c>
      <c r="JKU1360" s="84">
        <v>0</v>
      </c>
      <c r="JKV1360" s="84">
        <f>JKV1357</f>
        <v>2000000</v>
      </c>
      <c r="JKW1360" s="84">
        <f>JKW1357</f>
        <v>0</v>
      </c>
      <c r="JKX1360" s="84">
        <f>JKW1360/JKV1360</f>
        <v>0</v>
      </c>
      <c r="JKY1360" s="84">
        <f>JKV1360-JKW1360</f>
        <v>2000000</v>
      </c>
      <c r="JKZ1360" s="84">
        <f t="shared" si="481"/>
        <v>2000000</v>
      </c>
      <c r="JLF1360" s="84" t="s">
        <v>247</v>
      </c>
      <c r="JLG1360" s="84" t="s">
        <v>4695</v>
      </c>
      <c r="JLH1360" s="84">
        <v>0</v>
      </c>
      <c r="JLI1360" s="84">
        <v>0</v>
      </c>
      <c r="JLK1360" s="84">
        <v>0</v>
      </c>
      <c r="JLL1360" s="84">
        <f>JLL1357</f>
        <v>2000000</v>
      </c>
      <c r="JLM1360" s="84">
        <f>JLM1357</f>
        <v>0</v>
      </c>
      <c r="JLN1360" s="84">
        <f>JLM1360/JLL1360</f>
        <v>0</v>
      </c>
      <c r="JLO1360" s="84">
        <f>JLL1360-JLM1360</f>
        <v>2000000</v>
      </c>
      <c r="JLP1360" s="84">
        <f t="shared" si="482"/>
        <v>2000000</v>
      </c>
      <c r="JLV1360" s="84" t="s">
        <v>247</v>
      </c>
      <c r="JLW1360" s="84" t="s">
        <v>4695</v>
      </c>
      <c r="JLX1360" s="84">
        <v>0</v>
      </c>
      <c r="JLY1360" s="84">
        <v>0</v>
      </c>
      <c r="JMA1360" s="84">
        <v>0</v>
      </c>
      <c r="JMB1360" s="84">
        <f>JMB1357</f>
        <v>2000000</v>
      </c>
      <c r="JMC1360" s="84">
        <f>JMC1357</f>
        <v>0</v>
      </c>
      <c r="JMD1360" s="84">
        <f>JMC1360/JMB1360</f>
        <v>0</v>
      </c>
      <c r="JME1360" s="84">
        <f>JMB1360-JMC1360</f>
        <v>2000000</v>
      </c>
      <c r="JMF1360" s="84">
        <f t="shared" si="482"/>
        <v>2000000</v>
      </c>
      <c r="JML1360" s="84" t="s">
        <v>247</v>
      </c>
      <c r="JMM1360" s="84" t="s">
        <v>4695</v>
      </c>
      <c r="JMN1360" s="84">
        <v>0</v>
      </c>
      <c r="JMO1360" s="84">
        <v>0</v>
      </c>
      <c r="JMQ1360" s="84">
        <v>0</v>
      </c>
      <c r="JMR1360" s="84">
        <f>JMR1357</f>
        <v>2000000</v>
      </c>
      <c r="JMS1360" s="84">
        <f>JMS1357</f>
        <v>0</v>
      </c>
      <c r="JMT1360" s="84">
        <f>JMS1360/JMR1360</f>
        <v>0</v>
      </c>
      <c r="JMU1360" s="84">
        <f>JMR1360-JMS1360</f>
        <v>2000000</v>
      </c>
      <c r="JMV1360" s="84">
        <f t="shared" si="483"/>
        <v>2000000</v>
      </c>
      <c r="JNB1360" s="84" t="s">
        <v>247</v>
      </c>
      <c r="JNC1360" s="84" t="s">
        <v>4695</v>
      </c>
      <c r="JND1360" s="84">
        <v>0</v>
      </c>
      <c r="JNE1360" s="84">
        <v>0</v>
      </c>
      <c r="JNG1360" s="84">
        <v>0</v>
      </c>
      <c r="JNH1360" s="84">
        <f>JNH1357</f>
        <v>2000000</v>
      </c>
      <c r="JNI1360" s="84">
        <f>JNI1357</f>
        <v>0</v>
      </c>
      <c r="JNJ1360" s="84">
        <f>JNI1360/JNH1360</f>
        <v>0</v>
      </c>
      <c r="JNK1360" s="84">
        <f>JNH1360-JNI1360</f>
        <v>2000000</v>
      </c>
      <c r="JNL1360" s="84">
        <f t="shared" si="483"/>
        <v>2000000</v>
      </c>
      <c r="JNR1360" s="84" t="s">
        <v>247</v>
      </c>
      <c r="JNS1360" s="84" t="s">
        <v>4695</v>
      </c>
      <c r="JNT1360" s="84">
        <v>0</v>
      </c>
      <c r="JNU1360" s="84">
        <v>0</v>
      </c>
      <c r="JNW1360" s="84">
        <v>0</v>
      </c>
      <c r="JNX1360" s="84">
        <f>JNX1357</f>
        <v>2000000</v>
      </c>
      <c r="JNY1360" s="84">
        <f>JNY1357</f>
        <v>0</v>
      </c>
      <c r="JNZ1360" s="84">
        <f>JNY1360/JNX1360</f>
        <v>0</v>
      </c>
      <c r="JOA1360" s="84">
        <f>JNX1360-JNY1360</f>
        <v>2000000</v>
      </c>
      <c r="JOB1360" s="84">
        <f t="shared" si="484"/>
        <v>2000000</v>
      </c>
      <c r="JOH1360" s="84" t="s">
        <v>247</v>
      </c>
      <c r="JOI1360" s="84" t="s">
        <v>4695</v>
      </c>
      <c r="JOJ1360" s="84">
        <v>0</v>
      </c>
      <c r="JOK1360" s="84">
        <v>0</v>
      </c>
      <c r="JOM1360" s="84">
        <v>0</v>
      </c>
      <c r="JON1360" s="84">
        <f>JON1357</f>
        <v>2000000</v>
      </c>
      <c r="JOO1360" s="84">
        <f>JOO1357</f>
        <v>0</v>
      </c>
      <c r="JOP1360" s="84">
        <f>JOO1360/JON1360</f>
        <v>0</v>
      </c>
      <c r="JOQ1360" s="84">
        <f>JON1360-JOO1360</f>
        <v>2000000</v>
      </c>
      <c r="JOR1360" s="84">
        <f t="shared" si="484"/>
        <v>2000000</v>
      </c>
      <c r="JOX1360" s="84" t="s">
        <v>247</v>
      </c>
      <c r="JOY1360" s="84" t="s">
        <v>4695</v>
      </c>
      <c r="JOZ1360" s="84">
        <v>0</v>
      </c>
      <c r="JPA1360" s="84">
        <v>0</v>
      </c>
      <c r="JPC1360" s="84">
        <v>0</v>
      </c>
      <c r="JPD1360" s="84">
        <f>JPD1357</f>
        <v>2000000</v>
      </c>
      <c r="JPE1360" s="84">
        <f>JPE1357</f>
        <v>0</v>
      </c>
      <c r="JPF1360" s="84">
        <f>JPE1360/JPD1360</f>
        <v>0</v>
      </c>
      <c r="JPG1360" s="84">
        <f>JPD1360-JPE1360</f>
        <v>2000000</v>
      </c>
      <c r="JPH1360" s="84">
        <f t="shared" si="485"/>
        <v>2000000</v>
      </c>
      <c r="JPN1360" s="84" t="s">
        <v>247</v>
      </c>
      <c r="JPO1360" s="84" t="s">
        <v>4695</v>
      </c>
      <c r="JPP1360" s="84">
        <v>0</v>
      </c>
      <c r="JPQ1360" s="84">
        <v>0</v>
      </c>
      <c r="JPS1360" s="84">
        <v>0</v>
      </c>
      <c r="JPT1360" s="84">
        <f>JPT1357</f>
        <v>2000000</v>
      </c>
      <c r="JPU1360" s="84">
        <f>JPU1357</f>
        <v>0</v>
      </c>
      <c r="JPV1360" s="84">
        <f>JPU1360/JPT1360</f>
        <v>0</v>
      </c>
      <c r="JPW1360" s="84">
        <f>JPT1360-JPU1360</f>
        <v>2000000</v>
      </c>
      <c r="JPX1360" s="84">
        <f t="shared" si="485"/>
        <v>2000000</v>
      </c>
      <c r="JQD1360" s="84" t="s">
        <v>247</v>
      </c>
      <c r="JQE1360" s="84" t="s">
        <v>4695</v>
      </c>
      <c r="JQF1360" s="84">
        <v>0</v>
      </c>
      <c r="JQG1360" s="84">
        <v>0</v>
      </c>
      <c r="JQI1360" s="84">
        <v>0</v>
      </c>
      <c r="JQJ1360" s="84">
        <f>JQJ1357</f>
        <v>2000000</v>
      </c>
      <c r="JQK1360" s="84">
        <f>JQK1357</f>
        <v>0</v>
      </c>
      <c r="JQL1360" s="84">
        <f>JQK1360/JQJ1360</f>
        <v>0</v>
      </c>
      <c r="JQM1360" s="84">
        <f>JQJ1360-JQK1360</f>
        <v>2000000</v>
      </c>
      <c r="JQN1360" s="84">
        <f t="shared" si="486"/>
        <v>2000000</v>
      </c>
      <c r="JQT1360" s="84" t="s">
        <v>247</v>
      </c>
      <c r="JQU1360" s="84" t="s">
        <v>4695</v>
      </c>
      <c r="JQV1360" s="84">
        <v>0</v>
      </c>
      <c r="JQW1360" s="84">
        <v>0</v>
      </c>
      <c r="JQY1360" s="84">
        <v>0</v>
      </c>
      <c r="JQZ1360" s="84">
        <f>JQZ1357</f>
        <v>2000000</v>
      </c>
      <c r="JRA1360" s="84">
        <f>JRA1357</f>
        <v>0</v>
      </c>
      <c r="JRB1360" s="84">
        <f>JRA1360/JQZ1360</f>
        <v>0</v>
      </c>
      <c r="JRC1360" s="84">
        <f>JQZ1360-JRA1360</f>
        <v>2000000</v>
      </c>
      <c r="JRD1360" s="84">
        <f t="shared" si="486"/>
        <v>2000000</v>
      </c>
      <c r="JRJ1360" s="84" t="s">
        <v>247</v>
      </c>
      <c r="JRK1360" s="84" t="s">
        <v>4695</v>
      </c>
      <c r="JRL1360" s="84">
        <v>0</v>
      </c>
      <c r="JRM1360" s="84">
        <v>0</v>
      </c>
      <c r="JRO1360" s="84">
        <v>0</v>
      </c>
      <c r="JRP1360" s="84">
        <f>JRP1357</f>
        <v>2000000</v>
      </c>
      <c r="JRQ1360" s="84">
        <f>JRQ1357</f>
        <v>0</v>
      </c>
      <c r="JRR1360" s="84">
        <f>JRQ1360/JRP1360</f>
        <v>0</v>
      </c>
      <c r="JRS1360" s="84">
        <f>JRP1360-JRQ1360</f>
        <v>2000000</v>
      </c>
      <c r="JRT1360" s="84">
        <f t="shared" si="487"/>
        <v>2000000</v>
      </c>
      <c r="JRZ1360" s="84" t="s">
        <v>247</v>
      </c>
      <c r="JSA1360" s="84" t="s">
        <v>4695</v>
      </c>
      <c r="JSB1360" s="84">
        <v>0</v>
      </c>
      <c r="JSC1360" s="84">
        <v>0</v>
      </c>
      <c r="JSE1360" s="84">
        <v>0</v>
      </c>
      <c r="JSF1360" s="84">
        <f>JSF1357</f>
        <v>2000000</v>
      </c>
      <c r="JSG1360" s="84">
        <f>JSG1357</f>
        <v>0</v>
      </c>
      <c r="JSH1360" s="84">
        <f>JSG1360/JSF1360</f>
        <v>0</v>
      </c>
      <c r="JSI1360" s="84">
        <f>JSF1360-JSG1360</f>
        <v>2000000</v>
      </c>
      <c r="JSJ1360" s="84">
        <f t="shared" si="487"/>
        <v>2000000</v>
      </c>
      <c r="JSP1360" s="84" t="s">
        <v>247</v>
      </c>
      <c r="JSQ1360" s="84" t="s">
        <v>4695</v>
      </c>
      <c r="JSR1360" s="84">
        <v>0</v>
      </c>
      <c r="JSS1360" s="84">
        <v>0</v>
      </c>
      <c r="JSU1360" s="84">
        <v>0</v>
      </c>
      <c r="JSV1360" s="84">
        <f>JSV1357</f>
        <v>2000000</v>
      </c>
      <c r="JSW1360" s="84">
        <f>JSW1357</f>
        <v>0</v>
      </c>
      <c r="JSX1360" s="84">
        <f>JSW1360/JSV1360</f>
        <v>0</v>
      </c>
      <c r="JSY1360" s="84">
        <f>JSV1360-JSW1360</f>
        <v>2000000</v>
      </c>
      <c r="JSZ1360" s="84">
        <f t="shared" si="488"/>
        <v>2000000</v>
      </c>
      <c r="JTF1360" s="84" t="s">
        <v>247</v>
      </c>
      <c r="JTG1360" s="84" t="s">
        <v>4695</v>
      </c>
      <c r="JTH1360" s="84">
        <v>0</v>
      </c>
      <c r="JTI1360" s="84">
        <v>0</v>
      </c>
      <c r="JTK1360" s="84">
        <v>0</v>
      </c>
      <c r="JTL1360" s="84">
        <f>JTL1357</f>
        <v>2000000</v>
      </c>
      <c r="JTM1360" s="84">
        <f>JTM1357</f>
        <v>0</v>
      </c>
      <c r="JTN1360" s="84">
        <f>JTM1360/JTL1360</f>
        <v>0</v>
      </c>
      <c r="JTO1360" s="84">
        <f>JTL1360-JTM1360</f>
        <v>2000000</v>
      </c>
      <c r="JTP1360" s="84">
        <f t="shared" si="488"/>
        <v>2000000</v>
      </c>
      <c r="JTV1360" s="84" t="s">
        <v>247</v>
      </c>
      <c r="JTW1360" s="84" t="s">
        <v>4695</v>
      </c>
      <c r="JTX1360" s="84">
        <v>0</v>
      </c>
      <c r="JTY1360" s="84">
        <v>0</v>
      </c>
      <c r="JUA1360" s="84">
        <v>0</v>
      </c>
      <c r="JUB1360" s="84">
        <f>JUB1357</f>
        <v>2000000</v>
      </c>
      <c r="JUC1360" s="84">
        <f>JUC1357</f>
        <v>0</v>
      </c>
      <c r="JUD1360" s="84">
        <f>JUC1360/JUB1360</f>
        <v>0</v>
      </c>
      <c r="JUE1360" s="84">
        <f>JUB1360-JUC1360</f>
        <v>2000000</v>
      </c>
      <c r="JUF1360" s="84">
        <f t="shared" si="489"/>
        <v>2000000</v>
      </c>
      <c r="JUL1360" s="84" t="s">
        <v>247</v>
      </c>
      <c r="JUM1360" s="84" t="s">
        <v>4695</v>
      </c>
      <c r="JUN1360" s="84">
        <v>0</v>
      </c>
      <c r="JUO1360" s="84">
        <v>0</v>
      </c>
      <c r="JUQ1360" s="84">
        <v>0</v>
      </c>
      <c r="JUR1360" s="84">
        <f>JUR1357</f>
        <v>2000000</v>
      </c>
      <c r="JUS1360" s="84">
        <f>JUS1357</f>
        <v>0</v>
      </c>
      <c r="JUT1360" s="84">
        <f>JUS1360/JUR1360</f>
        <v>0</v>
      </c>
      <c r="JUU1360" s="84">
        <f>JUR1360-JUS1360</f>
        <v>2000000</v>
      </c>
      <c r="JUV1360" s="84">
        <f t="shared" si="489"/>
        <v>2000000</v>
      </c>
      <c r="JVB1360" s="84" t="s">
        <v>247</v>
      </c>
      <c r="JVC1360" s="84" t="s">
        <v>4695</v>
      </c>
      <c r="JVD1360" s="84">
        <v>0</v>
      </c>
      <c r="JVE1360" s="84">
        <v>0</v>
      </c>
      <c r="JVG1360" s="84">
        <v>0</v>
      </c>
      <c r="JVH1360" s="84">
        <f>JVH1357</f>
        <v>2000000</v>
      </c>
      <c r="JVI1360" s="84">
        <f>JVI1357</f>
        <v>0</v>
      </c>
      <c r="JVJ1360" s="84">
        <f>JVI1360/JVH1360</f>
        <v>0</v>
      </c>
      <c r="JVK1360" s="84">
        <f>JVH1360-JVI1360</f>
        <v>2000000</v>
      </c>
      <c r="JVL1360" s="84">
        <f t="shared" si="490"/>
        <v>2000000</v>
      </c>
      <c r="JVR1360" s="84" t="s">
        <v>247</v>
      </c>
      <c r="JVS1360" s="84" t="s">
        <v>4695</v>
      </c>
      <c r="JVT1360" s="84">
        <v>0</v>
      </c>
      <c r="JVU1360" s="84">
        <v>0</v>
      </c>
      <c r="JVW1360" s="84">
        <v>0</v>
      </c>
      <c r="JVX1360" s="84">
        <f>JVX1357</f>
        <v>2000000</v>
      </c>
      <c r="JVY1360" s="84">
        <f>JVY1357</f>
        <v>0</v>
      </c>
      <c r="JVZ1360" s="84">
        <f>JVY1360/JVX1360</f>
        <v>0</v>
      </c>
      <c r="JWA1360" s="84">
        <f>JVX1360-JVY1360</f>
        <v>2000000</v>
      </c>
      <c r="JWB1360" s="84">
        <f t="shared" si="490"/>
        <v>2000000</v>
      </c>
      <c r="JWH1360" s="84" t="s">
        <v>247</v>
      </c>
      <c r="JWI1360" s="84" t="s">
        <v>4695</v>
      </c>
      <c r="JWJ1360" s="84">
        <v>0</v>
      </c>
      <c r="JWK1360" s="84">
        <v>0</v>
      </c>
      <c r="JWM1360" s="84">
        <v>0</v>
      </c>
      <c r="JWN1360" s="84">
        <f>JWN1357</f>
        <v>2000000</v>
      </c>
      <c r="JWO1360" s="84">
        <f>JWO1357</f>
        <v>0</v>
      </c>
      <c r="JWP1360" s="84">
        <f>JWO1360/JWN1360</f>
        <v>0</v>
      </c>
      <c r="JWQ1360" s="84">
        <f>JWN1360-JWO1360</f>
        <v>2000000</v>
      </c>
      <c r="JWR1360" s="84">
        <f t="shared" si="491"/>
        <v>2000000</v>
      </c>
      <c r="JWX1360" s="84" t="s">
        <v>247</v>
      </c>
      <c r="JWY1360" s="84" t="s">
        <v>4695</v>
      </c>
      <c r="JWZ1360" s="84">
        <v>0</v>
      </c>
      <c r="JXA1360" s="84">
        <v>0</v>
      </c>
      <c r="JXC1360" s="84">
        <v>0</v>
      </c>
      <c r="JXD1360" s="84">
        <f>JXD1357</f>
        <v>2000000</v>
      </c>
      <c r="JXE1360" s="84">
        <f>JXE1357</f>
        <v>0</v>
      </c>
      <c r="JXF1360" s="84">
        <f>JXE1360/JXD1360</f>
        <v>0</v>
      </c>
      <c r="JXG1360" s="84">
        <f>JXD1360-JXE1360</f>
        <v>2000000</v>
      </c>
      <c r="JXH1360" s="84">
        <f t="shared" si="491"/>
        <v>2000000</v>
      </c>
      <c r="JXN1360" s="84" t="s">
        <v>247</v>
      </c>
      <c r="JXO1360" s="84" t="s">
        <v>4695</v>
      </c>
      <c r="JXP1360" s="84">
        <v>0</v>
      </c>
      <c r="JXQ1360" s="84">
        <v>0</v>
      </c>
      <c r="JXS1360" s="84">
        <v>0</v>
      </c>
      <c r="JXT1360" s="84">
        <f>JXT1357</f>
        <v>2000000</v>
      </c>
      <c r="JXU1360" s="84">
        <f>JXU1357</f>
        <v>0</v>
      </c>
      <c r="JXV1360" s="84">
        <f>JXU1360/JXT1360</f>
        <v>0</v>
      </c>
      <c r="JXW1360" s="84">
        <f>JXT1360-JXU1360</f>
        <v>2000000</v>
      </c>
      <c r="JXX1360" s="84">
        <f t="shared" si="492"/>
        <v>2000000</v>
      </c>
      <c r="JYD1360" s="84" t="s">
        <v>247</v>
      </c>
      <c r="JYE1360" s="84" t="s">
        <v>4695</v>
      </c>
      <c r="JYF1360" s="84">
        <v>0</v>
      </c>
      <c r="JYG1360" s="84">
        <v>0</v>
      </c>
      <c r="JYI1360" s="84">
        <v>0</v>
      </c>
      <c r="JYJ1360" s="84">
        <f>JYJ1357</f>
        <v>2000000</v>
      </c>
      <c r="JYK1360" s="84">
        <f>JYK1357</f>
        <v>0</v>
      </c>
      <c r="JYL1360" s="84">
        <f>JYK1360/JYJ1360</f>
        <v>0</v>
      </c>
      <c r="JYM1360" s="84">
        <f>JYJ1360-JYK1360</f>
        <v>2000000</v>
      </c>
      <c r="JYN1360" s="84">
        <f t="shared" si="492"/>
        <v>2000000</v>
      </c>
      <c r="JYT1360" s="84" t="s">
        <v>247</v>
      </c>
      <c r="JYU1360" s="84" t="s">
        <v>4695</v>
      </c>
      <c r="JYV1360" s="84">
        <v>0</v>
      </c>
      <c r="JYW1360" s="84">
        <v>0</v>
      </c>
      <c r="JYY1360" s="84">
        <v>0</v>
      </c>
      <c r="JYZ1360" s="84">
        <f>JYZ1357</f>
        <v>2000000</v>
      </c>
      <c r="JZA1360" s="84">
        <f>JZA1357</f>
        <v>0</v>
      </c>
      <c r="JZB1360" s="84">
        <f>JZA1360/JYZ1360</f>
        <v>0</v>
      </c>
      <c r="JZC1360" s="84">
        <f>JYZ1360-JZA1360</f>
        <v>2000000</v>
      </c>
      <c r="JZD1360" s="84">
        <f t="shared" si="493"/>
        <v>2000000</v>
      </c>
      <c r="JZJ1360" s="84" t="s">
        <v>247</v>
      </c>
      <c r="JZK1360" s="84" t="s">
        <v>4695</v>
      </c>
      <c r="JZL1360" s="84">
        <v>0</v>
      </c>
      <c r="JZM1360" s="84">
        <v>0</v>
      </c>
      <c r="JZO1360" s="84">
        <v>0</v>
      </c>
      <c r="JZP1360" s="84">
        <f>JZP1357</f>
        <v>2000000</v>
      </c>
      <c r="JZQ1360" s="84">
        <f>JZQ1357</f>
        <v>0</v>
      </c>
      <c r="JZR1360" s="84">
        <f>JZQ1360/JZP1360</f>
        <v>0</v>
      </c>
      <c r="JZS1360" s="84">
        <f>JZP1360-JZQ1360</f>
        <v>2000000</v>
      </c>
      <c r="JZT1360" s="84">
        <f t="shared" si="493"/>
        <v>2000000</v>
      </c>
      <c r="JZZ1360" s="84" t="s">
        <v>247</v>
      </c>
      <c r="KAA1360" s="84" t="s">
        <v>4695</v>
      </c>
      <c r="KAB1360" s="84">
        <v>0</v>
      </c>
      <c r="KAC1360" s="84">
        <v>0</v>
      </c>
      <c r="KAE1360" s="84">
        <v>0</v>
      </c>
      <c r="KAF1360" s="84">
        <f>KAF1357</f>
        <v>2000000</v>
      </c>
      <c r="KAG1360" s="84">
        <f>KAG1357</f>
        <v>0</v>
      </c>
      <c r="KAH1360" s="84">
        <f>KAG1360/KAF1360</f>
        <v>0</v>
      </c>
      <c r="KAI1360" s="84">
        <f>KAF1360-KAG1360</f>
        <v>2000000</v>
      </c>
      <c r="KAJ1360" s="84">
        <f t="shared" si="494"/>
        <v>2000000</v>
      </c>
      <c r="KAP1360" s="84" t="s">
        <v>247</v>
      </c>
      <c r="KAQ1360" s="84" t="s">
        <v>4695</v>
      </c>
      <c r="KAR1360" s="84">
        <v>0</v>
      </c>
      <c r="KAS1360" s="84">
        <v>0</v>
      </c>
      <c r="KAU1360" s="84">
        <v>0</v>
      </c>
      <c r="KAV1360" s="84">
        <f>KAV1357</f>
        <v>2000000</v>
      </c>
      <c r="KAW1360" s="84">
        <f>KAW1357</f>
        <v>0</v>
      </c>
      <c r="KAX1360" s="84">
        <f>KAW1360/KAV1360</f>
        <v>0</v>
      </c>
      <c r="KAY1360" s="84">
        <f>KAV1360-KAW1360</f>
        <v>2000000</v>
      </c>
      <c r="KAZ1360" s="84">
        <f t="shared" si="494"/>
        <v>2000000</v>
      </c>
      <c r="KBF1360" s="84" t="s">
        <v>247</v>
      </c>
      <c r="KBG1360" s="84" t="s">
        <v>4695</v>
      </c>
      <c r="KBH1360" s="84">
        <v>0</v>
      </c>
      <c r="KBI1360" s="84">
        <v>0</v>
      </c>
      <c r="KBK1360" s="84">
        <v>0</v>
      </c>
      <c r="KBL1360" s="84">
        <f>KBL1357</f>
        <v>2000000</v>
      </c>
      <c r="KBM1360" s="84">
        <f>KBM1357</f>
        <v>0</v>
      </c>
      <c r="KBN1360" s="84">
        <f>KBM1360/KBL1360</f>
        <v>0</v>
      </c>
      <c r="KBO1360" s="84">
        <f>KBL1360-KBM1360</f>
        <v>2000000</v>
      </c>
      <c r="KBP1360" s="84">
        <f t="shared" si="495"/>
        <v>2000000</v>
      </c>
      <c r="KBV1360" s="84" t="s">
        <v>247</v>
      </c>
      <c r="KBW1360" s="84" t="s">
        <v>4695</v>
      </c>
      <c r="KBX1360" s="84">
        <v>0</v>
      </c>
      <c r="KBY1360" s="84">
        <v>0</v>
      </c>
      <c r="KCA1360" s="84">
        <v>0</v>
      </c>
      <c r="KCB1360" s="84">
        <f>KCB1357</f>
        <v>2000000</v>
      </c>
      <c r="KCC1360" s="84">
        <f>KCC1357</f>
        <v>0</v>
      </c>
      <c r="KCD1360" s="84">
        <f>KCC1360/KCB1360</f>
        <v>0</v>
      </c>
      <c r="KCE1360" s="84">
        <f>KCB1360-KCC1360</f>
        <v>2000000</v>
      </c>
      <c r="KCF1360" s="84">
        <f t="shared" si="495"/>
        <v>2000000</v>
      </c>
      <c r="KCL1360" s="84" t="s">
        <v>247</v>
      </c>
      <c r="KCM1360" s="84" t="s">
        <v>4695</v>
      </c>
      <c r="KCN1360" s="84">
        <v>0</v>
      </c>
      <c r="KCO1360" s="84">
        <v>0</v>
      </c>
      <c r="KCQ1360" s="84">
        <v>0</v>
      </c>
      <c r="KCR1360" s="84">
        <f>KCR1357</f>
        <v>2000000</v>
      </c>
      <c r="KCS1360" s="84">
        <f>KCS1357</f>
        <v>0</v>
      </c>
      <c r="KCT1360" s="84">
        <f>KCS1360/KCR1360</f>
        <v>0</v>
      </c>
      <c r="KCU1360" s="84">
        <f>KCR1360-KCS1360</f>
        <v>2000000</v>
      </c>
      <c r="KCV1360" s="84">
        <f t="shared" si="496"/>
        <v>2000000</v>
      </c>
      <c r="KDB1360" s="84" t="s">
        <v>247</v>
      </c>
      <c r="KDC1360" s="84" t="s">
        <v>4695</v>
      </c>
      <c r="KDD1360" s="84">
        <v>0</v>
      </c>
      <c r="KDE1360" s="84">
        <v>0</v>
      </c>
      <c r="KDG1360" s="84">
        <v>0</v>
      </c>
      <c r="KDH1360" s="84">
        <f>KDH1357</f>
        <v>2000000</v>
      </c>
      <c r="KDI1360" s="84">
        <f>KDI1357</f>
        <v>0</v>
      </c>
      <c r="KDJ1360" s="84">
        <f>KDI1360/KDH1360</f>
        <v>0</v>
      </c>
      <c r="KDK1360" s="84">
        <f>KDH1360-KDI1360</f>
        <v>2000000</v>
      </c>
      <c r="KDL1360" s="84">
        <f t="shared" si="496"/>
        <v>2000000</v>
      </c>
      <c r="KDR1360" s="84" t="s">
        <v>247</v>
      </c>
      <c r="KDS1360" s="84" t="s">
        <v>4695</v>
      </c>
      <c r="KDT1360" s="84">
        <v>0</v>
      </c>
      <c r="KDU1360" s="84">
        <v>0</v>
      </c>
      <c r="KDW1360" s="84">
        <v>0</v>
      </c>
      <c r="KDX1360" s="84">
        <f>KDX1357</f>
        <v>2000000</v>
      </c>
      <c r="KDY1360" s="84">
        <f>KDY1357</f>
        <v>0</v>
      </c>
      <c r="KDZ1360" s="84">
        <f>KDY1360/KDX1360</f>
        <v>0</v>
      </c>
      <c r="KEA1360" s="84">
        <f>KDX1360-KDY1360</f>
        <v>2000000</v>
      </c>
      <c r="KEB1360" s="84">
        <f t="shared" si="497"/>
        <v>2000000</v>
      </c>
      <c r="KEH1360" s="84" t="s">
        <v>247</v>
      </c>
      <c r="KEI1360" s="84" t="s">
        <v>4695</v>
      </c>
      <c r="KEJ1360" s="84">
        <v>0</v>
      </c>
      <c r="KEK1360" s="84">
        <v>0</v>
      </c>
      <c r="KEM1360" s="84">
        <v>0</v>
      </c>
      <c r="KEN1360" s="84">
        <f>KEN1357</f>
        <v>2000000</v>
      </c>
      <c r="KEO1360" s="84">
        <f>KEO1357</f>
        <v>0</v>
      </c>
      <c r="KEP1360" s="84">
        <f>KEO1360/KEN1360</f>
        <v>0</v>
      </c>
      <c r="KEQ1360" s="84">
        <f>KEN1360-KEO1360</f>
        <v>2000000</v>
      </c>
      <c r="KER1360" s="84">
        <f t="shared" si="497"/>
        <v>2000000</v>
      </c>
      <c r="KEX1360" s="84" t="s">
        <v>247</v>
      </c>
      <c r="KEY1360" s="84" t="s">
        <v>4695</v>
      </c>
      <c r="KEZ1360" s="84">
        <v>0</v>
      </c>
      <c r="KFA1360" s="84">
        <v>0</v>
      </c>
      <c r="KFC1360" s="84">
        <v>0</v>
      </c>
      <c r="KFD1360" s="84">
        <f>KFD1357</f>
        <v>2000000</v>
      </c>
      <c r="KFE1360" s="84">
        <f>KFE1357</f>
        <v>0</v>
      </c>
      <c r="KFF1360" s="84">
        <f>KFE1360/KFD1360</f>
        <v>0</v>
      </c>
      <c r="KFG1360" s="84">
        <f>KFD1360-KFE1360</f>
        <v>2000000</v>
      </c>
      <c r="KFH1360" s="84">
        <f t="shared" si="498"/>
        <v>2000000</v>
      </c>
      <c r="KFN1360" s="84" t="s">
        <v>247</v>
      </c>
      <c r="KFO1360" s="84" t="s">
        <v>4695</v>
      </c>
      <c r="KFP1360" s="84">
        <v>0</v>
      </c>
      <c r="KFQ1360" s="84">
        <v>0</v>
      </c>
      <c r="KFS1360" s="84">
        <v>0</v>
      </c>
      <c r="KFT1360" s="84">
        <f>KFT1357</f>
        <v>2000000</v>
      </c>
      <c r="KFU1360" s="84">
        <f>KFU1357</f>
        <v>0</v>
      </c>
      <c r="KFV1360" s="84">
        <f>KFU1360/KFT1360</f>
        <v>0</v>
      </c>
      <c r="KFW1360" s="84">
        <f>KFT1360-KFU1360</f>
        <v>2000000</v>
      </c>
      <c r="KFX1360" s="84">
        <f t="shared" si="498"/>
        <v>2000000</v>
      </c>
      <c r="KGD1360" s="84" t="s">
        <v>247</v>
      </c>
      <c r="KGE1360" s="84" t="s">
        <v>4695</v>
      </c>
      <c r="KGF1360" s="84">
        <v>0</v>
      </c>
      <c r="KGG1360" s="84">
        <v>0</v>
      </c>
      <c r="KGI1360" s="84">
        <v>0</v>
      </c>
      <c r="KGJ1360" s="84">
        <f>KGJ1357</f>
        <v>2000000</v>
      </c>
      <c r="KGK1360" s="84">
        <f>KGK1357</f>
        <v>0</v>
      </c>
      <c r="KGL1360" s="84">
        <f>KGK1360/KGJ1360</f>
        <v>0</v>
      </c>
      <c r="KGM1360" s="84">
        <f>KGJ1360-KGK1360</f>
        <v>2000000</v>
      </c>
      <c r="KGN1360" s="84">
        <f t="shared" si="499"/>
        <v>2000000</v>
      </c>
      <c r="KGT1360" s="84" t="s">
        <v>247</v>
      </c>
      <c r="KGU1360" s="84" t="s">
        <v>4695</v>
      </c>
      <c r="KGV1360" s="84">
        <v>0</v>
      </c>
      <c r="KGW1360" s="84">
        <v>0</v>
      </c>
      <c r="KGY1360" s="84">
        <v>0</v>
      </c>
      <c r="KGZ1360" s="84">
        <f>KGZ1357</f>
        <v>2000000</v>
      </c>
      <c r="KHA1360" s="84">
        <f>KHA1357</f>
        <v>0</v>
      </c>
      <c r="KHB1360" s="84">
        <f>KHA1360/KGZ1360</f>
        <v>0</v>
      </c>
      <c r="KHC1360" s="84">
        <f>KGZ1360-KHA1360</f>
        <v>2000000</v>
      </c>
      <c r="KHD1360" s="84">
        <f t="shared" si="499"/>
        <v>2000000</v>
      </c>
      <c r="KHJ1360" s="84" t="s">
        <v>247</v>
      </c>
      <c r="KHK1360" s="84" t="s">
        <v>4695</v>
      </c>
      <c r="KHL1360" s="84">
        <v>0</v>
      </c>
      <c r="KHM1360" s="84">
        <v>0</v>
      </c>
      <c r="KHO1360" s="84">
        <v>0</v>
      </c>
      <c r="KHP1360" s="84">
        <f>KHP1357</f>
        <v>2000000</v>
      </c>
      <c r="KHQ1360" s="84">
        <f>KHQ1357</f>
        <v>0</v>
      </c>
      <c r="KHR1360" s="84">
        <f>KHQ1360/KHP1360</f>
        <v>0</v>
      </c>
      <c r="KHS1360" s="84">
        <f>KHP1360-KHQ1360</f>
        <v>2000000</v>
      </c>
      <c r="KHT1360" s="84">
        <f t="shared" si="500"/>
        <v>2000000</v>
      </c>
      <c r="KHZ1360" s="84" t="s">
        <v>247</v>
      </c>
      <c r="KIA1360" s="84" t="s">
        <v>4695</v>
      </c>
      <c r="KIB1360" s="84">
        <v>0</v>
      </c>
      <c r="KIC1360" s="84">
        <v>0</v>
      </c>
      <c r="KIE1360" s="84">
        <v>0</v>
      </c>
      <c r="KIF1360" s="84">
        <f>KIF1357</f>
        <v>2000000</v>
      </c>
      <c r="KIG1360" s="84">
        <f>KIG1357</f>
        <v>0</v>
      </c>
      <c r="KIH1360" s="84">
        <f>KIG1360/KIF1360</f>
        <v>0</v>
      </c>
      <c r="KII1360" s="84">
        <f>KIF1360-KIG1360</f>
        <v>2000000</v>
      </c>
      <c r="KIJ1360" s="84">
        <f t="shared" si="500"/>
        <v>2000000</v>
      </c>
      <c r="KIP1360" s="84" t="s">
        <v>247</v>
      </c>
      <c r="KIQ1360" s="84" t="s">
        <v>4695</v>
      </c>
      <c r="KIR1360" s="84">
        <v>0</v>
      </c>
      <c r="KIS1360" s="84">
        <v>0</v>
      </c>
      <c r="KIU1360" s="84">
        <v>0</v>
      </c>
      <c r="KIV1360" s="84">
        <f>KIV1357</f>
        <v>2000000</v>
      </c>
      <c r="KIW1360" s="84">
        <f>KIW1357</f>
        <v>0</v>
      </c>
      <c r="KIX1360" s="84">
        <f>KIW1360/KIV1360</f>
        <v>0</v>
      </c>
      <c r="KIY1360" s="84">
        <f>KIV1360-KIW1360</f>
        <v>2000000</v>
      </c>
      <c r="KIZ1360" s="84">
        <f t="shared" si="501"/>
        <v>2000000</v>
      </c>
      <c r="KJF1360" s="84" t="s">
        <v>247</v>
      </c>
      <c r="KJG1360" s="84" t="s">
        <v>4695</v>
      </c>
      <c r="KJH1360" s="84">
        <v>0</v>
      </c>
      <c r="KJI1360" s="84">
        <v>0</v>
      </c>
      <c r="KJK1360" s="84">
        <v>0</v>
      </c>
      <c r="KJL1360" s="84">
        <f>KJL1357</f>
        <v>2000000</v>
      </c>
      <c r="KJM1360" s="84">
        <f>KJM1357</f>
        <v>0</v>
      </c>
      <c r="KJN1360" s="84">
        <f>KJM1360/KJL1360</f>
        <v>0</v>
      </c>
      <c r="KJO1360" s="84">
        <f>KJL1360-KJM1360</f>
        <v>2000000</v>
      </c>
      <c r="KJP1360" s="84">
        <f t="shared" si="501"/>
        <v>2000000</v>
      </c>
      <c r="KJV1360" s="84" t="s">
        <v>247</v>
      </c>
      <c r="KJW1360" s="84" t="s">
        <v>4695</v>
      </c>
      <c r="KJX1360" s="84">
        <v>0</v>
      </c>
      <c r="KJY1360" s="84">
        <v>0</v>
      </c>
      <c r="KKA1360" s="84">
        <v>0</v>
      </c>
      <c r="KKB1360" s="84">
        <f>KKB1357</f>
        <v>2000000</v>
      </c>
      <c r="KKC1360" s="84">
        <f>KKC1357</f>
        <v>0</v>
      </c>
      <c r="KKD1360" s="84">
        <f>KKC1360/KKB1360</f>
        <v>0</v>
      </c>
      <c r="KKE1360" s="84">
        <f>KKB1360-KKC1360</f>
        <v>2000000</v>
      </c>
      <c r="KKF1360" s="84">
        <f t="shared" si="502"/>
        <v>2000000</v>
      </c>
      <c r="KKL1360" s="84" t="s">
        <v>247</v>
      </c>
      <c r="KKM1360" s="84" t="s">
        <v>4695</v>
      </c>
      <c r="KKN1360" s="84">
        <v>0</v>
      </c>
      <c r="KKO1360" s="84">
        <v>0</v>
      </c>
      <c r="KKQ1360" s="84">
        <v>0</v>
      </c>
      <c r="KKR1360" s="84">
        <f>KKR1357</f>
        <v>2000000</v>
      </c>
      <c r="KKS1360" s="84">
        <f>KKS1357</f>
        <v>0</v>
      </c>
      <c r="KKT1360" s="84">
        <f>KKS1360/KKR1360</f>
        <v>0</v>
      </c>
      <c r="KKU1360" s="84">
        <f>KKR1360-KKS1360</f>
        <v>2000000</v>
      </c>
      <c r="KKV1360" s="84">
        <f t="shared" si="502"/>
        <v>2000000</v>
      </c>
      <c r="KLB1360" s="84" t="s">
        <v>247</v>
      </c>
      <c r="KLC1360" s="84" t="s">
        <v>4695</v>
      </c>
      <c r="KLD1360" s="84">
        <v>0</v>
      </c>
      <c r="KLE1360" s="84">
        <v>0</v>
      </c>
      <c r="KLG1360" s="84">
        <v>0</v>
      </c>
      <c r="KLH1360" s="84">
        <f>KLH1357</f>
        <v>2000000</v>
      </c>
      <c r="KLI1360" s="84">
        <f>KLI1357</f>
        <v>0</v>
      </c>
      <c r="KLJ1360" s="84">
        <f>KLI1360/KLH1360</f>
        <v>0</v>
      </c>
      <c r="KLK1360" s="84">
        <f>KLH1360-KLI1360</f>
        <v>2000000</v>
      </c>
      <c r="KLL1360" s="84">
        <f t="shared" si="503"/>
        <v>2000000</v>
      </c>
      <c r="KLR1360" s="84" t="s">
        <v>247</v>
      </c>
      <c r="KLS1360" s="84" t="s">
        <v>4695</v>
      </c>
      <c r="KLT1360" s="84">
        <v>0</v>
      </c>
      <c r="KLU1360" s="84">
        <v>0</v>
      </c>
      <c r="KLW1360" s="84">
        <v>0</v>
      </c>
      <c r="KLX1360" s="84">
        <f>KLX1357</f>
        <v>2000000</v>
      </c>
      <c r="KLY1360" s="84">
        <f>KLY1357</f>
        <v>0</v>
      </c>
      <c r="KLZ1360" s="84">
        <f>KLY1360/KLX1360</f>
        <v>0</v>
      </c>
      <c r="KMA1360" s="84">
        <f>KLX1360-KLY1360</f>
        <v>2000000</v>
      </c>
      <c r="KMB1360" s="84">
        <f t="shared" si="503"/>
        <v>2000000</v>
      </c>
      <c r="KMH1360" s="84" t="s">
        <v>247</v>
      </c>
      <c r="KMI1360" s="84" t="s">
        <v>4695</v>
      </c>
      <c r="KMJ1360" s="84">
        <v>0</v>
      </c>
      <c r="KMK1360" s="84">
        <v>0</v>
      </c>
      <c r="KMM1360" s="84">
        <v>0</v>
      </c>
      <c r="KMN1360" s="84">
        <f>KMN1357</f>
        <v>2000000</v>
      </c>
      <c r="KMO1360" s="84">
        <f>KMO1357</f>
        <v>0</v>
      </c>
      <c r="KMP1360" s="84">
        <f>KMO1360/KMN1360</f>
        <v>0</v>
      </c>
      <c r="KMQ1360" s="84">
        <f>KMN1360-KMO1360</f>
        <v>2000000</v>
      </c>
      <c r="KMR1360" s="84">
        <f t="shared" si="504"/>
        <v>2000000</v>
      </c>
      <c r="KMX1360" s="84" t="s">
        <v>247</v>
      </c>
      <c r="KMY1360" s="84" t="s">
        <v>4695</v>
      </c>
      <c r="KMZ1360" s="84">
        <v>0</v>
      </c>
      <c r="KNA1360" s="84">
        <v>0</v>
      </c>
      <c r="KNC1360" s="84">
        <v>0</v>
      </c>
      <c r="KND1360" s="84">
        <f>KND1357</f>
        <v>2000000</v>
      </c>
      <c r="KNE1360" s="84">
        <f>KNE1357</f>
        <v>0</v>
      </c>
      <c r="KNF1360" s="84">
        <f>KNE1360/KND1360</f>
        <v>0</v>
      </c>
      <c r="KNG1360" s="84">
        <f>KND1360-KNE1360</f>
        <v>2000000</v>
      </c>
      <c r="KNH1360" s="84">
        <f t="shared" si="504"/>
        <v>2000000</v>
      </c>
      <c r="KNN1360" s="84" t="s">
        <v>247</v>
      </c>
      <c r="KNO1360" s="84" t="s">
        <v>4695</v>
      </c>
      <c r="KNP1360" s="84">
        <v>0</v>
      </c>
      <c r="KNQ1360" s="84">
        <v>0</v>
      </c>
      <c r="KNS1360" s="84">
        <v>0</v>
      </c>
      <c r="KNT1360" s="84">
        <f>KNT1357</f>
        <v>2000000</v>
      </c>
      <c r="KNU1360" s="84">
        <f>KNU1357</f>
        <v>0</v>
      </c>
      <c r="KNV1360" s="84">
        <f>KNU1360/KNT1360</f>
        <v>0</v>
      </c>
      <c r="KNW1360" s="84">
        <f>KNT1360-KNU1360</f>
        <v>2000000</v>
      </c>
      <c r="KNX1360" s="84">
        <f t="shared" si="505"/>
        <v>2000000</v>
      </c>
      <c r="KOD1360" s="84" t="s">
        <v>247</v>
      </c>
      <c r="KOE1360" s="84" t="s">
        <v>4695</v>
      </c>
      <c r="KOF1360" s="84">
        <v>0</v>
      </c>
      <c r="KOG1360" s="84">
        <v>0</v>
      </c>
      <c r="KOI1360" s="84">
        <v>0</v>
      </c>
      <c r="KOJ1360" s="84">
        <f>KOJ1357</f>
        <v>2000000</v>
      </c>
      <c r="KOK1360" s="84">
        <f>KOK1357</f>
        <v>0</v>
      </c>
      <c r="KOL1360" s="84">
        <f>KOK1360/KOJ1360</f>
        <v>0</v>
      </c>
      <c r="KOM1360" s="84">
        <f>KOJ1360-KOK1360</f>
        <v>2000000</v>
      </c>
      <c r="KON1360" s="84">
        <f t="shared" si="505"/>
        <v>2000000</v>
      </c>
      <c r="KOT1360" s="84" t="s">
        <v>247</v>
      </c>
      <c r="KOU1360" s="84" t="s">
        <v>4695</v>
      </c>
      <c r="KOV1360" s="84">
        <v>0</v>
      </c>
      <c r="KOW1360" s="84">
        <v>0</v>
      </c>
      <c r="KOY1360" s="84">
        <v>0</v>
      </c>
      <c r="KOZ1360" s="84">
        <f>KOZ1357</f>
        <v>2000000</v>
      </c>
      <c r="KPA1360" s="84">
        <f>KPA1357</f>
        <v>0</v>
      </c>
      <c r="KPB1360" s="84">
        <f>KPA1360/KOZ1360</f>
        <v>0</v>
      </c>
      <c r="KPC1360" s="84">
        <f>KOZ1360-KPA1360</f>
        <v>2000000</v>
      </c>
      <c r="KPD1360" s="84">
        <f t="shared" si="506"/>
        <v>2000000</v>
      </c>
      <c r="KPJ1360" s="84" t="s">
        <v>247</v>
      </c>
      <c r="KPK1360" s="84" t="s">
        <v>4695</v>
      </c>
      <c r="KPL1360" s="84">
        <v>0</v>
      </c>
      <c r="KPM1360" s="84">
        <v>0</v>
      </c>
      <c r="KPO1360" s="84">
        <v>0</v>
      </c>
      <c r="KPP1360" s="84">
        <f>KPP1357</f>
        <v>2000000</v>
      </c>
      <c r="KPQ1360" s="84">
        <f>KPQ1357</f>
        <v>0</v>
      </c>
      <c r="KPR1360" s="84">
        <f>KPQ1360/KPP1360</f>
        <v>0</v>
      </c>
      <c r="KPS1360" s="84">
        <f>KPP1360-KPQ1360</f>
        <v>2000000</v>
      </c>
      <c r="KPT1360" s="84">
        <f t="shared" si="506"/>
        <v>2000000</v>
      </c>
      <c r="KPZ1360" s="84" t="s">
        <v>247</v>
      </c>
      <c r="KQA1360" s="84" t="s">
        <v>4695</v>
      </c>
      <c r="KQB1360" s="84">
        <v>0</v>
      </c>
      <c r="KQC1360" s="84">
        <v>0</v>
      </c>
      <c r="KQE1360" s="84">
        <v>0</v>
      </c>
      <c r="KQF1360" s="84">
        <f>KQF1357</f>
        <v>2000000</v>
      </c>
      <c r="KQG1360" s="84">
        <f>KQG1357</f>
        <v>0</v>
      </c>
      <c r="KQH1360" s="84">
        <f>KQG1360/KQF1360</f>
        <v>0</v>
      </c>
      <c r="KQI1360" s="84">
        <f>KQF1360-KQG1360</f>
        <v>2000000</v>
      </c>
      <c r="KQJ1360" s="84">
        <f t="shared" si="507"/>
        <v>2000000</v>
      </c>
      <c r="KQP1360" s="84" t="s">
        <v>247</v>
      </c>
      <c r="KQQ1360" s="84" t="s">
        <v>4695</v>
      </c>
      <c r="KQR1360" s="84">
        <v>0</v>
      </c>
      <c r="KQS1360" s="84">
        <v>0</v>
      </c>
      <c r="KQU1360" s="84">
        <v>0</v>
      </c>
      <c r="KQV1360" s="84">
        <f>KQV1357</f>
        <v>2000000</v>
      </c>
      <c r="KQW1360" s="84">
        <f>KQW1357</f>
        <v>0</v>
      </c>
      <c r="KQX1360" s="84">
        <f>KQW1360/KQV1360</f>
        <v>0</v>
      </c>
      <c r="KQY1360" s="84">
        <f>KQV1360-KQW1360</f>
        <v>2000000</v>
      </c>
      <c r="KQZ1360" s="84">
        <f t="shared" si="507"/>
        <v>2000000</v>
      </c>
      <c r="KRF1360" s="84" t="s">
        <v>247</v>
      </c>
      <c r="KRG1360" s="84" t="s">
        <v>4695</v>
      </c>
      <c r="KRH1360" s="84">
        <v>0</v>
      </c>
      <c r="KRI1360" s="84">
        <v>0</v>
      </c>
      <c r="KRK1360" s="84">
        <v>0</v>
      </c>
      <c r="KRL1360" s="84">
        <f>KRL1357</f>
        <v>2000000</v>
      </c>
      <c r="KRM1360" s="84">
        <f>KRM1357</f>
        <v>0</v>
      </c>
      <c r="KRN1360" s="84">
        <f>KRM1360/KRL1360</f>
        <v>0</v>
      </c>
      <c r="KRO1360" s="84">
        <f>KRL1360-KRM1360</f>
        <v>2000000</v>
      </c>
      <c r="KRP1360" s="84">
        <f t="shared" si="508"/>
        <v>2000000</v>
      </c>
      <c r="KRV1360" s="84" t="s">
        <v>247</v>
      </c>
      <c r="KRW1360" s="84" t="s">
        <v>4695</v>
      </c>
      <c r="KRX1360" s="84">
        <v>0</v>
      </c>
      <c r="KRY1360" s="84">
        <v>0</v>
      </c>
      <c r="KSA1360" s="84">
        <v>0</v>
      </c>
      <c r="KSB1360" s="84">
        <f>KSB1357</f>
        <v>2000000</v>
      </c>
      <c r="KSC1360" s="84">
        <f>KSC1357</f>
        <v>0</v>
      </c>
      <c r="KSD1360" s="84">
        <f>KSC1360/KSB1360</f>
        <v>0</v>
      </c>
      <c r="KSE1360" s="84">
        <f>KSB1360-KSC1360</f>
        <v>2000000</v>
      </c>
      <c r="KSF1360" s="84">
        <f t="shared" si="508"/>
        <v>2000000</v>
      </c>
      <c r="KSL1360" s="84" t="s">
        <v>247</v>
      </c>
      <c r="KSM1360" s="84" t="s">
        <v>4695</v>
      </c>
      <c r="KSN1360" s="84">
        <v>0</v>
      </c>
      <c r="KSO1360" s="84">
        <v>0</v>
      </c>
      <c r="KSQ1360" s="84">
        <v>0</v>
      </c>
      <c r="KSR1360" s="84">
        <f>KSR1357</f>
        <v>2000000</v>
      </c>
      <c r="KSS1360" s="84">
        <f>KSS1357</f>
        <v>0</v>
      </c>
      <c r="KST1360" s="84">
        <f>KSS1360/KSR1360</f>
        <v>0</v>
      </c>
      <c r="KSU1360" s="84">
        <f>KSR1360-KSS1360</f>
        <v>2000000</v>
      </c>
      <c r="KSV1360" s="84">
        <f t="shared" si="509"/>
        <v>2000000</v>
      </c>
      <c r="KTB1360" s="84" t="s">
        <v>247</v>
      </c>
      <c r="KTC1360" s="84" t="s">
        <v>4695</v>
      </c>
      <c r="KTD1360" s="84">
        <v>0</v>
      </c>
      <c r="KTE1360" s="84">
        <v>0</v>
      </c>
      <c r="KTG1360" s="84">
        <v>0</v>
      </c>
      <c r="KTH1360" s="84">
        <f>KTH1357</f>
        <v>2000000</v>
      </c>
      <c r="KTI1360" s="84">
        <f>KTI1357</f>
        <v>0</v>
      </c>
      <c r="KTJ1360" s="84">
        <f>KTI1360/KTH1360</f>
        <v>0</v>
      </c>
      <c r="KTK1360" s="84">
        <f>KTH1360-KTI1360</f>
        <v>2000000</v>
      </c>
      <c r="KTL1360" s="84">
        <f t="shared" si="509"/>
        <v>2000000</v>
      </c>
      <c r="KTR1360" s="84" t="s">
        <v>247</v>
      </c>
      <c r="KTS1360" s="84" t="s">
        <v>4695</v>
      </c>
      <c r="KTT1360" s="84">
        <v>0</v>
      </c>
      <c r="KTU1360" s="84">
        <v>0</v>
      </c>
      <c r="KTW1360" s="84">
        <v>0</v>
      </c>
      <c r="KTX1360" s="84">
        <f>KTX1357</f>
        <v>2000000</v>
      </c>
      <c r="KTY1360" s="84">
        <f>KTY1357</f>
        <v>0</v>
      </c>
      <c r="KTZ1360" s="84">
        <f>KTY1360/KTX1360</f>
        <v>0</v>
      </c>
      <c r="KUA1360" s="84">
        <f>KTX1360-KTY1360</f>
        <v>2000000</v>
      </c>
      <c r="KUB1360" s="84">
        <f t="shared" si="510"/>
        <v>2000000</v>
      </c>
      <c r="KUH1360" s="84" t="s">
        <v>247</v>
      </c>
      <c r="KUI1360" s="84" t="s">
        <v>4695</v>
      </c>
      <c r="KUJ1360" s="84">
        <v>0</v>
      </c>
      <c r="KUK1360" s="84">
        <v>0</v>
      </c>
      <c r="KUM1360" s="84">
        <v>0</v>
      </c>
      <c r="KUN1360" s="84">
        <f>KUN1357</f>
        <v>2000000</v>
      </c>
      <c r="KUO1360" s="84">
        <f>KUO1357</f>
        <v>0</v>
      </c>
      <c r="KUP1360" s="84">
        <f>KUO1360/KUN1360</f>
        <v>0</v>
      </c>
      <c r="KUQ1360" s="84">
        <f>KUN1360-KUO1360</f>
        <v>2000000</v>
      </c>
      <c r="KUR1360" s="84">
        <f t="shared" si="510"/>
        <v>2000000</v>
      </c>
      <c r="KUX1360" s="84" t="s">
        <v>247</v>
      </c>
      <c r="KUY1360" s="84" t="s">
        <v>4695</v>
      </c>
      <c r="KUZ1360" s="84">
        <v>0</v>
      </c>
      <c r="KVA1360" s="84">
        <v>0</v>
      </c>
      <c r="KVC1360" s="84">
        <v>0</v>
      </c>
      <c r="KVD1360" s="84">
        <f>KVD1357</f>
        <v>2000000</v>
      </c>
      <c r="KVE1360" s="84">
        <f>KVE1357</f>
        <v>0</v>
      </c>
      <c r="KVF1360" s="84">
        <f>KVE1360/KVD1360</f>
        <v>0</v>
      </c>
      <c r="KVG1360" s="84">
        <f>KVD1360-KVE1360</f>
        <v>2000000</v>
      </c>
      <c r="KVH1360" s="84">
        <f t="shared" si="511"/>
        <v>2000000</v>
      </c>
      <c r="KVN1360" s="84" t="s">
        <v>247</v>
      </c>
      <c r="KVO1360" s="84" t="s">
        <v>4695</v>
      </c>
      <c r="KVP1360" s="84">
        <v>0</v>
      </c>
      <c r="KVQ1360" s="84">
        <v>0</v>
      </c>
      <c r="KVS1360" s="84">
        <v>0</v>
      </c>
      <c r="KVT1360" s="84">
        <f>KVT1357</f>
        <v>2000000</v>
      </c>
      <c r="KVU1360" s="84">
        <f>KVU1357</f>
        <v>0</v>
      </c>
      <c r="KVV1360" s="84">
        <f>KVU1360/KVT1360</f>
        <v>0</v>
      </c>
      <c r="KVW1360" s="84">
        <f>KVT1360-KVU1360</f>
        <v>2000000</v>
      </c>
      <c r="KVX1360" s="84">
        <f t="shared" si="511"/>
        <v>2000000</v>
      </c>
      <c r="KWD1360" s="84" t="s">
        <v>247</v>
      </c>
      <c r="KWE1360" s="84" t="s">
        <v>4695</v>
      </c>
      <c r="KWF1360" s="84">
        <v>0</v>
      </c>
      <c r="KWG1360" s="84">
        <v>0</v>
      </c>
      <c r="KWI1360" s="84">
        <v>0</v>
      </c>
      <c r="KWJ1360" s="84">
        <f>KWJ1357</f>
        <v>2000000</v>
      </c>
      <c r="KWK1360" s="84">
        <f>KWK1357</f>
        <v>0</v>
      </c>
      <c r="KWL1360" s="84">
        <f>KWK1360/KWJ1360</f>
        <v>0</v>
      </c>
      <c r="KWM1360" s="84">
        <f>KWJ1360-KWK1360</f>
        <v>2000000</v>
      </c>
      <c r="KWN1360" s="84">
        <f t="shared" si="512"/>
        <v>2000000</v>
      </c>
      <c r="KWT1360" s="84" t="s">
        <v>247</v>
      </c>
      <c r="KWU1360" s="84" t="s">
        <v>4695</v>
      </c>
      <c r="KWV1360" s="84">
        <v>0</v>
      </c>
      <c r="KWW1360" s="84">
        <v>0</v>
      </c>
      <c r="KWY1360" s="84">
        <v>0</v>
      </c>
      <c r="KWZ1360" s="84">
        <f>KWZ1357</f>
        <v>2000000</v>
      </c>
      <c r="KXA1360" s="84">
        <f>KXA1357</f>
        <v>0</v>
      </c>
      <c r="KXB1360" s="84">
        <f>KXA1360/KWZ1360</f>
        <v>0</v>
      </c>
      <c r="KXC1360" s="84">
        <f>KWZ1360-KXA1360</f>
        <v>2000000</v>
      </c>
      <c r="KXD1360" s="84">
        <f t="shared" si="512"/>
        <v>2000000</v>
      </c>
      <c r="KXJ1360" s="84" t="s">
        <v>247</v>
      </c>
      <c r="KXK1360" s="84" t="s">
        <v>4695</v>
      </c>
      <c r="KXL1360" s="84">
        <v>0</v>
      </c>
      <c r="KXM1360" s="84">
        <v>0</v>
      </c>
      <c r="KXO1360" s="84">
        <v>0</v>
      </c>
      <c r="KXP1360" s="84">
        <f>KXP1357</f>
        <v>2000000</v>
      </c>
      <c r="KXQ1360" s="84">
        <f>KXQ1357</f>
        <v>0</v>
      </c>
      <c r="KXR1360" s="84">
        <f>KXQ1360/KXP1360</f>
        <v>0</v>
      </c>
      <c r="KXS1360" s="84">
        <f>KXP1360-KXQ1360</f>
        <v>2000000</v>
      </c>
      <c r="KXT1360" s="84">
        <f t="shared" si="513"/>
        <v>2000000</v>
      </c>
      <c r="KXZ1360" s="84" t="s">
        <v>247</v>
      </c>
      <c r="KYA1360" s="84" t="s">
        <v>4695</v>
      </c>
      <c r="KYB1360" s="84">
        <v>0</v>
      </c>
      <c r="KYC1360" s="84">
        <v>0</v>
      </c>
      <c r="KYE1360" s="84">
        <v>0</v>
      </c>
      <c r="KYF1360" s="84">
        <f>KYF1357</f>
        <v>2000000</v>
      </c>
      <c r="KYG1360" s="84">
        <f>KYG1357</f>
        <v>0</v>
      </c>
      <c r="KYH1360" s="84">
        <f>KYG1360/KYF1360</f>
        <v>0</v>
      </c>
      <c r="KYI1360" s="84">
        <f>KYF1360-KYG1360</f>
        <v>2000000</v>
      </c>
      <c r="KYJ1360" s="84">
        <f t="shared" si="513"/>
        <v>2000000</v>
      </c>
      <c r="KYP1360" s="84" t="s">
        <v>247</v>
      </c>
      <c r="KYQ1360" s="84" t="s">
        <v>4695</v>
      </c>
      <c r="KYR1360" s="84">
        <v>0</v>
      </c>
      <c r="KYS1360" s="84">
        <v>0</v>
      </c>
      <c r="KYU1360" s="84">
        <v>0</v>
      </c>
      <c r="KYV1360" s="84">
        <f>KYV1357</f>
        <v>2000000</v>
      </c>
      <c r="KYW1360" s="84">
        <f>KYW1357</f>
        <v>0</v>
      </c>
      <c r="KYX1360" s="84">
        <f>KYW1360/KYV1360</f>
        <v>0</v>
      </c>
      <c r="KYY1360" s="84">
        <f>KYV1360-KYW1360</f>
        <v>2000000</v>
      </c>
      <c r="KYZ1360" s="84">
        <f t="shared" si="514"/>
        <v>2000000</v>
      </c>
      <c r="KZF1360" s="84" t="s">
        <v>247</v>
      </c>
      <c r="KZG1360" s="84" t="s">
        <v>4695</v>
      </c>
      <c r="KZH1360" s="84">
        <v>0</v>
      </c>
      <c r="KZI1360" s="84">
        <v>0</v>
      </c>
      <c r="KZK1360" s="84">
        <v>0</v>
      </c>
      <c r="KZL1360" s="84">
        <f>KZL1357</f>
        <v>2000000</v>
      </c>
      <c r="KZM1360" s="84">
        <f>KZM1357</f>
        <v>0</v>
      </c>
      <c r="KZN1360" s="84">
        <f>KZM1360/KZL1360</f>
        <v>0</v>
      </c>
      <c r="KZO1360" s="84">
        <f>KZL1360-KZM1360</f>
        <v>2000000</v>
      </c>
      <c r="KZP1360" s="84">
        <f t="shared" si="514"/>
        <v>2000000</v>
      </c>
      <c r="KZV1360" s="84" t="s">
        <v>247</v>
      </c>
      <c r="KZW1360" s="84" t="s">
        <v>4695</v>
      </c>
      <c r="KZX1360" s="84">
        <v>0</v>
      </c>
      <c r="KZY1360" s="84">
        <v>0</v>
      </c>
      <c r="LAA1360" s="84">
        <v>0</v>
      </c>
      <c r="LAB1360" s="84">
        <f>LAB1357</f>
        <v>2000000</v>
      </c>
      <c r="LAC1360" s="84">
        <f>LAC1357</f>
        <v>0</v>
      </c>
      <c r="LAD1360" s="84">
        <f>LAC1360/LAB1360</f>
        <v>0</v>
      </c>
      <c r="LAE1360" s="84">
        <f>LAB1360-LAC1360</f>
        <v>2000000</v>
      </c>
      <c r="LAF1360" s="84">
        <f t="shared" si="515"/>
        <v>2000000</v>
      </c>
      <c r="LAL1360" s="84" t="s">
        <v>247</v>
      </c>
      <c r="LAM1360" s="84" t="s">
        <v>4695</v>
      </c>
      <c r="LAN1360" s="84">
        <v>0</v>
      </c>
      <c r="LAO1360" s="84">
        <v>0</v>
      </c>
      <c r="LAQ1360" s="84">
        <v>0</v>
      </c>
      <c r="LAR1360" s="84">
        <f>LAR1357</f>
        <v>2000000</v>
      </c>
      <c r="LAS1360" s="84">
        <f>LAS1357</f>
        <v>0</v>
      </c>
      <c r="LAT1360" s="84">
        <f>LAS1360/LAR1360</f>
        <v>0</v>
      </c>
      <c r="LAU1360" s="84">
        <f>LAR1360-LAS1360</f>
        <v>2000000</v>
      </c>
      <c r="LAV1360" s="84">
        <f t="shared" si="515"/>
        <v>2000000</v>
      </c>
      <c r="LBB1360" s="84" t="s">
        <v>247</v>
      </c>
      <c r="LBC1360" s="84" t="s">
        <v>4695</v>
      </c>
      <c r="LBD1360" s="84">
        <v>0</v>
      </c>
      <c r="LBE1360" s="84">
        <v>0</v>
      </c>
      <c r="LBG1360" s="84">
        <v>0</v>
      </c>
      <c r="LBH1360" s="84">
        <f>LBH1357</f>
        <v>2000000</v>
      </c>
      <c r="LBI1360" s="84">
        <f>LBI1357</f>
        <v>0</v>
      </c>
      <c r="LBJ1360" s="84">
        <f>LBI1360/LBH1360</f>
        <v>0</v>
      </c>
      <c r="LBK1360" s="84">
        <f>LBH1360-LBI1360</f>
        <v>2000000</v>
      </c>
      <c r="LBL1360" s="84">
        <f t="shared" si="516"/>
        <v>2000000</v>
      </c>
      <c r="LBR1360" s="84" t="s">
        <v>247</v>
      </c>
      <c r="LBS1360" s="84" t="s">
        <v>4695</v>
      </c>
      <c r="LBT1360" s="84">
        <v>0</v>
      </c>
      <c r="LBU1360" s="84">
        <v>0</v>
      </c>
      <c r="LBW1360" s="84">
        <v>0</v>
      </c>
      <c r="LBX1360" s="84">
        <f>LBX1357</f>
        <v>2000000</v>
      </c>
      <c r="LBY1360" s="84">
        <f>LBY1357</f>
        <v>0</v>
      </c>
      <c r="LBZ1360" s="84">
        <f>LBY1360/LBX1360</f>
        <v>0</v>
      </c>
      <c r="LCA1360" s="84">
        <f>LBX1360-LBY1360</f>
        <v>2000000</v>
      </c>
      <c r="LCB1360" s="84">
        <f t="shared" si="516"/>
        <v>2000000</v>
      </c>
      <c r="LCH1360" s="84" t="s">
        <v>247</v>
      </c>
      <c r="LCI1360" s="84" t="s">
        <v>4695</v>
      </c>
      <c r="LCJ1360" s="84">
        <v>0</v>
      </c>
      <c r="LCK1360" s="84">
        <v>0</v>
      </c>
      <c r="LCM1360" s="84">
        <v>0</v>
      </c>
      <c r="LCN1360" s="84">
        <f>LCN1357</f>
        <v>2000000</v>
      </c>
      <c r="LCO1360" s="84">
        <f>LCO1357</f>
        <v>0</v>
      </c>
      <c r="LCP1360" s="84">
        <f>LCO1360/LCN1360</f>
        <v>0</v>
      </c>
      <c r="LCQ1360" s="84">
        <f>LCN1360-LCO1360</f>
        <v>2000000</v>
      </c>
      <c r="LCR1360" s="84">
        <f t="shared" si="517"/>
        <v>2000000</v>
      </c>
      <c r="LCX1360" s="84" t="s">
        <v>247</v>
      </c>
      <c r="LCY1360" s="84" t="s">
        <v>4695</v>
      </c>
      <c r="LCZ1360" s="84">
        <v>0</v>
      </c>
      <c r="LDA1360" s="84">
        <v>0</v>
      </c>
      <c r="LDC1360" s="84">
        <v>0</v>
      </c>
      <c r="LDD1360" s="84">
        <f>LDD1357</f>
        <v>2000000</v>
      </c>
      <c r="LDE1360" s="84">
        <f>LDE1357</f>
        <v>0</v>
      </c>
      <c r="LDF1360" s="84">
        <f>LDE1360/LDD1360</f>
        <v>0</v>
      </c>
      <c r="LDG1360" s="84">
        <f>LDD1360-LDE1360</f>
        <v>2000000</v>
      </c>
      <c r="LDH1360" s="84">
        <f t="shared" si="517"/>
        <v>2000000</v>
      </c>
      <c r="LDN1360" s="84" t="s">
        <v>247</v>
      </c>
      <c r="LDO1360" s="84" t="s">
        <v>4695</v>
      </c>
      <c r="LDP1360" s="84">
        <v>0</v>
      </c>
      <c r="LDQ1360" s="84">
        <v>0</v>
      </c>
      <c r="LDS1360" s="84">
        <v>0</v>
      </c>
      <c r="LDT1360" s="84">
        <f>LDT1357</f>
        <v>2000000</v>
      </c>
      <c r="LDU1360" s="84">
        <f>LDU1357</f>
        <v>0</v>
      </c>
      <c r="LDV1360" s="84">
        <f>LDU1360/LDT1360</f>
        <v>0</v>
      </c>
      <c r="LDW1360" s="84">
        <f>LDT1360-LDU1360</f>
        <v>2000000</v>
      </c>
      <c r="LDX1360" s="84">
        <f t="shared" si="518"/>
        <v>2000000</v>
      </c>
      <c r="LED1360" s="84" t="s">
        <v>247</v>
      </c>
      <c r="LEE1360" s="84" t="s">
        <v>4695</v>
      </c>
      <c r="LEF1360" s="84">
        <v>0</v>
      </c>
      <c r="LEG1360" s="84">
        <v>0</v>
      </c>
      <c r="LEI1360" s="84">
        <v>0</v>
      </c>
      <c r="LEJ1360" s="84">
        <f>LEJ1357</f>
        <v>2000000</v>
      </c>
      <c r="LEK1360" s="84">
        <f>LEK1357</f>
        <v>0</v>
      </c>
      <c r="LEL1360" s="84">
        <f>LEK1360/LEJ1360</f>
        <v>0</v>
      </c>
      <c r="LEM1360" s="84">
        <f>LEJ1360-LEK1360</f>
        <v>2000000</v>
      </c>
      <c r="LEN1360" s="84">
        <f t="shared" si="518"/>
        <v>2000000</v>
      </c>
      <c r="LET1360" s="84" t="s">
        <v>247</v>
      </c>
      <c r="LEU1360" s="84" t="s">
        <v>4695</v>
      </c>
      <c r="LEV1360" s="84">
        <v>0</v>
      </c>
      <c r="LEW1360" s="84">
        <v>0</v>
      </c>
      <c r="LEY1360" s="84">
        <v>0</v>
      </c>
      <c r="LEZ1360" s="84">
        <f>LEZ1357</f>
        <v>2000000</v>
      </c>
      <c r="LFA1360" s="84">
        <f>LFA1357</f>
        <v>0</v>
      </c>
      <c r="LFB1360" s="84">
        <f>LFA1360/LEZ1360</f>
        <v>0</v>
      </c>
      <c r="LFC1360" s="84">
        <f>LEZ1360-LFA1360</f>
        <v>2000000</v>
      </c>
      <c r="LFD1360" s="84">
        <f t="shared" si="519"/>
        <v>2000000</v>
      </c>
      <c r="LFJ1360" s="84" t="s">
        <v>247</v>
      </c>
      <c r="LFK1360" s="84" t="s">
        <v>4695</v>
      </c>
      <c r="LFL1360" s="84">
        <v>0</v>
      </c>
      <c r="LFM1360" s="84">
        <v>0</v>
      </c>
      <c r="LFO1360" s="84">
        <v>0</v>
      </c>
      <c r="LFP1360" s="84">
        <f>LFP1357</f>
        <v>2000000</v>
      </c>
      <c r="LFQ1360" s="84">
        <f>LFQ1357</f>
        <v>0</v>
      </c>
      <c r="LFR1360" s="84">
        <f>LFQ1360/LFP1360</f>
        <v>0</v>
      </c>
      <c r="LFS1360" s="84">
        <f>LFP1360-LFQ1360</f>
        <v>2000000</v>
      </c>
      <c r="LFT1360" s="84">
        <f t="shared" si="519"/>
        <v>2000000</v>
      </c>
      <c r="LFZ1360" s="84" t="s">
        <v>247</v>
      </c>
      <c r="LGA1360" s="84" t="s">
        <v>4695</v>
      </c>
      <c r="LGB1360" s="84">
        <v>0</v>
      </c>
      <c r="LGC1360" s="84">
        <v>0</v>
      </c>
      <c r="LGE1360" s="84">
        <v>0</v>
      </c>
      <c r="LGF1360" s="84">
        <f>LGF1357</f>
        <v>2000000</v>
      </c>
      <c r="LGG1360" s="84">
        <f>LGG1357</f>
        <v>0</v>
      </c>
      <c r="LGH1360" s="84">
        <f>LGG1360/LGF1360</f>
        <v>0</v>
      </c>
      <c r="LGI1360" s="84">
        <f>LGF1360-LGG1360</f>
        <v>2000000</v>
      </c>
      <c r="LGJ1360" s="84">
        <f t="shared" si="520"/>
        <v>2000000</v>
      </c>
      <c r="LGP1360" s="84" t="s">
        <v>247</v>
      </c>
      <c r="LGQ1360" s="84" t="s">
        <v>4695</v>
      </c>
      <c r="LGR1360" s="84">
        <v>0</v>
      </c>
      <c r="LGS1360" s="84">
        <v>0</v>
      </c>
      <c r="LGU1360" s="84">
        <v>0</v>
      </c>
      <c r="LGV1360" s="84">
        <f>LGV1357</f>
        <v>2000000</v>
      </c>
      <c r="LGW1360" s="84">
        <f>LGW1357</f>
        <v>0</v>
      </c>
      <c r="LGX1360" s="84">
        <f>LGW1360/LGV1360</f>
        <v>0</v>
      </c>
      <c r="LGY1360" s="84">
        <f>LGV1360-LGW1360</f>
        <v>2000000</v>
      </c>
      <c r="LGZ1360" s="84">
        <f t="shared" si="520"/>
        <v>2000000</v>
      </c>
      <c r="LHF1360" s="84" t="s">
        <v>247</v>
      </c>
      <c r="LHG1360" s="84" t="s">
        <v>4695</v>
      </c>
      <c r="LHH1360" s="84">
        <v>0</v>
      </c>
      <c r="LHI1360" s="84">
        <v>0</v>
      </c>
      <c r="LHK1360" s="84">
        <v>0</v>
      </c>
      <c r="LHL1360" s="84">
        <f>LHL1357</f>
        <v>2000000</v>
      </c>
      <c r="LHM1360" s="84">
        <f>LHM1357</f>
        <v>0</v>
      </c>
      <c r="LHN1360" s="84">
        <f>LHM1360/LHL1360</f>
        <v>0</v>
      </c>
      <c r="LHO1360" s="84">
        <f>LHL1360-LHM1360</f>
        <v>2000000</v>
      </c>
      <c r="LHP1360" s="84">
        <f t="shared" si="521"/>
        <v>2000000</v>
      </c>
      <c r="LHV1360" s="84" t="s">
        <v>247</v>
      </c>
      <c r="LHW1360" s="84" t="s">
        <v>4695</v>
      </c>
      <c r="LHX1360" s="84">
        <v>0</v>
      </c>
      <c r="LHY1360" s="84">
        <v>0</v>
      </c>
      <c r="LIA1360" s="84">
        <v>0</v>
      </c>
      <c r="LIB1360" s="84">
        <f>LIB1357</f>
        <v>2000000</v>
      </c>
      <c r="LIC1360" s="84">
        <f>LIC1357</f>
        <v>0</v>
      </c>
      <c r="LID1360" s="84">
        <f>LIC1360/LIB1360</f>
        <v>0</v>
      </c>
      <c r="LIE1360" s="84">
        <f>LIB1360-LIC1360</f>
        <v>2000000</v>
      </c>
      <c r="LIF1360" s="84">
        <f t="shared" si="521"/>
        <v>2000000</v>
      </c>
      <c r="LIL1360" s="84" t="s">
        <v>247</v>
      </c>
      <c r="LIM1360" s="84" t="s">
        <v>4695</v>
      </c>
      <c r="LIN1360" s="84">
        <v>0</v>
      </c>
      <c r="LIO1360" s="84">
        <v>0</v>
      </c>
      <c r="LIQ1360" s="84">
        <v>0</v>
      </c>
      <c r="LIR1360" s="84">
        <f>LIR1357</f>
        <v>2000000</v>
      </c>
      <c r="LIS1360" s="84">
        <f>LIS1357</f>
        <v>0</v>
      </c>
      <c r="LIT1360" s="84">
        <f>LIS1360/LIR1360</f>
        <v>0</v>
      </c>
      <c r="LIU1360" s="84">
        <f>LIR1360-LIS1360</f>
        <v>2000000</v>
      </c>
      <c r="LIV1360" s="84">
        <f t="shared" si="522"/>
        <v>2000000</v>
      </c>
      <c r="LJB1360" s="84" t="s">
        <v>247</v>
      </c>
      <c r="LJC1360" s="84" t="s">
        <v>4695</v>
      </c>
      <c r="LJD1360" s="84">
        <v>0</v>
      </c>
      <c r="LJE1360" s="84">
        <v>0</v>
      </c>
      <c r="LJG1360" s="84">
        <v>0</v>
      </c>
      <c r="LJH1360" s="84">
        <f>LJH1357</f>
        <v>2000000</v>
      </c>
      <c r="LJI1360" s="84">
        <f>LJI1357</f>
        <v>0</v>
      </c>
      <c r="LJJ1360" s="84">
        <f>LJI1360/LJH1360</f>
        <v>0</v>
      </c>
      <c r="LJK1360" s="84">
        <f>LJH1360-LJI1360</f>
        <v>2000000</v>
      </c>
      <c r="LJL1360" s="84">
        <f t="shared" si="522"/>
        <v>2000000</v>
      </c>
      <c r="LJR1360" s="84" t="s">
        <v>247</v>
      </c>
      <c r="LJS1360" s="84" t="s">
        <v>4695</v>
      </c>
      <c r="LJT1360" s="84">
        <v>0</v>
      </c>
      <c r="LJU1360" s="84">
        <v>0</v>
      </c>
      <c r="LJW1360" s="84">
        <v>0</v>
      </c>
      <c r="LJX1360" s="84">
        <f>LJX1357</f>
        <v>2000000</v>
      </c>
      <c r="LJY1360" s="84">
        <f>LJY1357</f>
        <v>0</v>
      </c>
      <c r="LJZ1360" s="84">
        <f>LJY1360/LJX1360</f>
        <v>0</v>
      </c>
      <c r="LKA1360" s="84">
        <f>LJX1360-LJY1360</f>
        <v>2000000</v>
      </c>
      <c r="LKB1360" s="84">
        <f t="shared" si="523"/>
        <v>2000000</v>
      </c>
      <c r="LKH1360" s="84" t="s">
        <v>247</v>
      </c>
      <c r="LKI1360" s="84" t="s">
        <v>4695</v>
      </c>
      <c r="LKJ1360" s="84">
        <v>0</v>
      </c>
      <c r="LKK1360" s="84">
        <v>0</v>
      </c>
      <c r="LKM1360" s="84">
        <v>0</v>
      </c>
      <c r="LKN1360" s="84">
        <f>LKN1357</f>
        <v>2000000</v>
      </c>
      <c r="LKO1360" s="84">
        <f>LKO1357</f>
        <v>0</v>
      </c>
      <c r="LKP1360" s="84">
        <f>LKO1360/LKN1360</f>
        <v>0</v>
      </c>
      <c r="LKQ1360" s="84">
        <f>LKN1360-LKO1360</f>
        <v>2000000</v>
      </c>
      <c r="LKR1360" s="84">
        <f t="shared" si="523"/>
        <v>2000000</v>
      </c>
      <c r="LKX1360" s="84" t="s">
        <v>247</v>
      </c>
      <c r="LKY1360" s="84" t="s">
        <v>4695</v>
      </c>
      <c r="LKZ1360" s="84">
        <v>0</v>
      </c>
      <c r="LLA1360" s="84">
        <v>0</v>
      </c>
      <c r="LLC1360" s="84">
        <v>0</v>
      </c>
      <c r="LLD1360" s="84">
        <f>LLD1357</f>
        <v>2000000</v>
      </c>
      <c r="LLE1360" s="84">
        <f>LLE1357</f>
        <v>0</v>
      </c>
      <c r="LLF1360" s="84">
        <f>LLE1360/LLD1360</f>
        <v>0</v>
      </c>
      <c r="LLG1360" s="84">
        <f>LLD1360-LLE1360</f>
        <v>2000000</v>
      </c>
      <c r="LLH1360" s="84">
        <f t="shared" si="524"/>
        <v>2000000</v>
      </c>
      <c r="LLN1360" s="84" t="s">
        <v>247</v>
      </c>
      <c r="LLO1360" s="84" t="s">
        <v>4695</v>
      </c>
      <c r="LLP1360" s="84">
        <v>0</v>
      </c>
      <c r="LLQ1360" s="84">
        <v>0</v>
      </c>
      <c r="LLS1360" s="84">
        <v>0</v>
      </c>
      <c r="LLT1360" s="84">
        <f>LLT1357</f>
        <v>2000000</v>
      </c>
      <c r="LLU1360" s="84">
        <f>LLU1357</f>
        <v>0</v>
      </c>
      <c r="LLV1360" s="84">
        <f>LLU1360/LLT1360</f>
        <v>0</v>
      </c>
      <c r="LLW1360" s="84">
        <f>LLT1360-LLU1360</f>
        <v>2000000</v>
      </c>
      <c r="LLX1360" s="84">
        <f t="shared" si="524"/>
        <v>2000000</v>
      </c>
      <c r="LMD1360" s="84" t="s">
        <v>247</v>
      </c>
      <c r="LME1360" s="84" t="s">
        <v>4695</v>
      </c>
      <c r="LMF1360" s="84">
        <v>0</v>
      </c>
      <c r="LMG1360" s="84">
        <v>0</v>
      </c>
      <c r="LMI1360" s="84">
        <v>0</v>
      </c>
      <c r="LMJ1360" s="84">
        <f>LMJ1357</f>
        <v>2000000</v>
      </c>
      <c r="LMK1360" s="84">
        <f>LMK1357</f>
        <v>0</v>
      </c>
      <c r="LML1360" s="84">
        <f>LMK1360/LMJ1360</f>
        <v>0</v>
      </c>
      <c r="LMM1360" s="84">
        <f>LMJ1360-LMK1360</f>
        <v>2000000</v>
      </c>
      <c r="LMN1360" s="84">
        <f t="shared" si="525"/>
        <v>2000000</v>
      </c>
      <c r="LMT1360" s="84" t="s">
        <v>247</v>
      </c>
      <c r="LMU1360" s="84" t="s">
        <v>4695</v>
      </c>
      <c r="LMV1360" s="84">
        <v>0</v>
      </c>
      <c r="LMW1360" s="84">
        <v>0</v>
      </c>
      <c r="LMY1360" s="84">
        <v>0</v>
      </c>
      <c r="LMZ1360" s="84">
        <f>LMZ1357</f>
        <v>2000000</v>
      </c>
      <c r="LNA1360" s="84">
        <f>LNA1357</f>
        <v>0</v>
      </c>
      <c r="LNB1360" s="84">
        <f>LNA1360/LMZ1360</f>
        <v>0</v>
      </c>
      <c r="LNC1360" s="84">
        <f>LMZ1360-LNA1360</f>
        <v>2000000</v>
      </c>
      <c r="LND1360" s="84">
        <f t="shared" si="525"/>
        <v>2000000</v>
      </c>
      <c r="LNJ1360" s="84" t="s">
        <v>247</v>
      </c>
      <c r="LNK1360" s="84" t="s">
        <v>4695</v>
      </c>
      <c r="LNL1360" s="84">
        <v>0</v>
      </c>
      <c r="LNM1360" s="84">
        <v>0</v>
      </c>
      <c r="LNO1360" s="84">
        <v>0</v>
      </c>
      <c r="LNP1360" s="84">
        <f>LNP1357</f>
        <v>2000000</v>
      </c>
      <c r="LNQ1360" s="84">
        <f>LNQ1357</f>
        <v>0</v>
      </c>
      <c r="LNR1360" s="84">
        <f>LNQ1360/LNP1360</f>
        <v>0</v>
      </c>
      <c r="LNS1360" s="84">
        <f>LNP1360-LNQ1360</f>
        <v>2000000</v>
      </c>
      <c r="LNT1360" s="84">
        <f t="shared" si="526"/>
        <v>2000000</v>
      </c>
      <c r="LNZ1360" s="84" t="s">
        <v>247</v>
      </c>
      <c r="LOA1360" s="84" t="s">
        <v>4695</v>
      </c>
      <c r="LOB1360" s="84">
        <v>0</v>
      </c>
      <c r="LOC1360" s="84">
        <v>0</v>
      </c>
      <c r="LOE1360" s="84">
        <v>0</v>
      </c>
      <c r="LOF1360" s="84">
        <f>LOF1357</f>
        <v>2000000</v>
      </c>
      <c r="LOG1360" s="84">
        <f>LOG1357</f>
        <v>0</v>
      </c>
      <c r="LOH1360" s="84">
        <f>LOG1360/LOF1360</f>
        <v>0</v>
      </c>
      <c r="LOI1360" s="84">
        <f>LOF1360-LOG1360</f>
        <v>2000000</v>
      </c>
      <c r="LOJ1360" s="84">
        <f t="shared" si="526"/>
        <v>2000000</v>
      </c>
      <c r="LOP1360" s="84" t="s">
        <v>247</v>
      </c>
      <c r="LOQ1360" s="84" t="s">
        <v>4695</v>
      </c>
      <c r="LOR1360" s="84">
        <v>0</v>
      </c>
      <c r="LOS1360" s="84">
        <v>0</v>
      </c>
      <c r="LOU1360" s="84">
        <v>0</v>
      </c>
      <c r="LOV1360" s="84">
        <f>LOV1357</f>
        <v>2000000</v>
      </c>
      <c r="LOW1360" s="84">
        <f>LOW1357</f>
        <v>0</v>
      </c>
      <c r="LOX1360" s="84">
        <f>LOW1360/LOV1360</f>
        <v>0</v>
      </c>
      <c r="LOY1360" s="84">
        <f>LOV1360-LOW1360</f>
        <v>2000000</v>
      </c>
      <c r="LOZ1360" s="84">
        <f t="shared" si="527"/>
        <v>2000000</v>
      </c>
      <c r="LPF1360" s="84" t="s">
        <v>247</v>
      </c>
      <c r="LPG1360" s="84" t="s">
        <v>4695</v>
      </c>
      <c r="LPH1360" s="84">
        <v>0</v>
      </c>
      <c r="LPI1360" s="84">
        <v>0</v>
      </c>
      <c r="LPK1360" s="84">
        <v>0</v>
      </c>
      <c r="LPL1360" s="84">
        <f>LPL1357</f>
        <v>2000000</v>
      </c>
      <c r="LPM1360" s="84">
        <f>LPM1357</f>
        <v>0</v>
      </c>
      <c r="LPN1360" s="84">
        <f>LPM1360/LPL1360</f>
        <v>0</v>
      </c>
      <c r="LPO1360" s="84">
        <f>LPL1360-LPM1360</f>
        <v>2000000</v>
      </c>
      <c r="LPP1360" s="84">
        <f t="shared" si="527"/>
        <v>2000000</v>
      </c>
      <c r="LPV1360" s="84" t="s">
        <v>247</v>
      </c>
      <c r="LPW1360" s="84" t="s">
        <v>4695</v>
      </c>
      <c r="LPX1360" s="84">
        <v>0</v>
      </c>
      <c r="LPY1360" s="84">
        <v>0</v>
      </c>
      <c r="LQA1360" s="84">
        <v>0</v>
      </c>
      <c r="LQB1360" s="84">
        <f>LQB1357</f>
        <v>2000000</v>
      </c>
      <c r="LQC1360" s="84">
        <f>LQC1357</f>
        <v>0</v>
      </c>
      <c r="LQD1360" s="84">
        <f>LQC1360/LQB1360</f>
        <v>0</v>
      </c>
      <c r="LQE1360" s="84">
        <f>LQB1360-LQC1360</f>
        <v>2000000</v>
      </c>
      <c r="LQF1360" s="84">
        <f t="shared" si="528"/>
        <v>2000000</v>
      </c>
      <c r="LQL1360" s="84" t="s">
        <v>247</v>
      </c>
      <c r="LQM1360" s="84" t="s">
        <v>4695</v>
      </c>
      <c r="LQN1360" s="84">
        <v>0</v>
      </c>
      <c r="LQO1360" s="84">
        <v>0</v>
      </c>
      <c r="LQQ1360" s="84">
        <v>0</v>
      </c>
      <c r="LQR1360" s="84">
        <f>LQR1357</f>
        <v>2000000</v>
      </c>
      <c r="LQS1360" s="84">
        <f>LQS1357</f>
        <v>0</v>
      </c>
      <c r="LQT1360" s="84">
        <f>LQS1360/LQR1360</f>
        <v>0</v>
      </c>
      <c r="LQU1360" s="84">
        <f>LQR1360-LQS1360</f>
        <v>2000000</v>
      </c>
      <c r="LQV1360" s="84">
        <f t="shared" si="528"/>
        <v>2000000</v>
      </c>
      <c r="LRB1360" s="84" t="s">
        <v>247</v>
      </c>
      <c r="LRC1360" s="84" t="s">
        <v>4695</v>
      </c>
      <c r="LRD1360" s="84">
        <v>0</v>
      </c>
      <c r="LRE1360" s="84">
        <v>0</v>
      </c>
      <c r="LRG1360" s="84">
        <v>0</v>
      </c>
      <c r="LRH1360" s="84">
        <f>LRH1357</f>
        <v>2000000</v>
      </c>
      <c r="LRI1360" s="84">
        <f>LRI1357</f>
        <v>0</v>
      </c>
      <c r="LRJ1360" s="84">
        <f>LRI1360/LRH1360</f>
        <v>0</v>
      </c>
      <c r="LRK1360" s="84">
        <f>LRH1360-LRI1360</f>
        <v>2000000</v>
      </c>
      <c r="LRL1360" s="84">
        <f t="shared" si="529"/>
        <v>2000000</v>
      </c>
      <c r="LRR1360" s="84" t="s">
        <v>247</v>
      </c>
      <c r="LRS1360" s="84" t="s">
        <v>4695</v>
      </c>
      <c r="LRT1360" s="84">
        <v>0</v>
      </c>
      <c r="LRU1360" s="84">
        <v>0</v>
      </c>
      <c r="LRW1360" s="84">
        <v>0</v>
      </c>
      <c r="LRX1360" s="84">
        <f>LRX1357</f>
        <v>2000000</v>
      </c>
      <c r="LRY1360" s="84">
        <f>LRY1357</f>
        <v>0</v>
      </c>
      <c r="LRZ1360" s="84">
        <f>LRY1360/LRX1360</f>
        <v>0</v>
      </c>
      <c r="LSA1360" s="84">
        <f>LRX1360-LRY1360</f>
        <v>2000000</v>
      </c>
      <c r="LSB1360" s="84">
        <f t="shared" si="529"/>
        <v>2000000</v>
      </c>
      <c r="LSH1360" s="84" t="s">
        <v>247</v>
      </c>
      <c r="LSI1360" s="84" t="s">
        <v>4695</v>
      </c>
      <c r="LSJ1360" s="84">
        <v>0</v>
      </c>
      <c r="LSK1360" s="84">
        <v>0</v>
      </c>
      <c r="LSM1360" s="84">
        <v>0</v>
      </c>
      <c r="LSN1360" s="84">
        <f>LSN1357</f>
        <v>2000000</v>
      </c>
      <c r="LSO1360" s="84">
        <f>LSO1357</f>
        <v>0</v>
      </c>
      <c r="LSP1360" s="84">
        <f>LSO1360/LSN1360</f>
        <v>0</v>
      </c>
      <c r="LSQ1360" s="84">
        <f>LSN1360-LSO1360</f>
        <v>2000000</v>
      </c>
      <c r="LSR1360" s="84">
        <f t="shared" si="530"/>
        <v>2000000</v>
      </c>
      <c r="LSX1360" s="84" t="s">
        <v>247</v>
      </c>
      <c r="LSY1360" s="84" t="s">
        <v>4695</v>
      </c>
      <c r="LSZ1360" s="84">
        <v>0</v>
      </c>
      <c r="LTA1360" s="84">
        <v>0</v>
      </c>
      <c r="LTC1360" s="84">
        <v>0</v>
      </c>
      <c r="LTD1360" s="84">
        <f>LTD1357</f>
        <v>2000000</v>
      </c>
      <c r="LTE1360" s="84">
        <f>LTE1357</f>
        <v>0</v>
      </c>
      <c r="LTF1360" s="84">
        <f>LTE1360/LTD1360</f>
        <v>0</v>
      </c>
      <c r="LTG1360" s="84">
        <f>LTD1360-LTE1360</f>
        <v>2000000</v>
      </c>
      <c r="LTH1360" s="84">
        <f t="shared" si="530"/>
        <v>2000000</v>
      </c>
      <c r="LTN1360" s="84" t="s">
        <v>247</v>
      </c>
      <c r="LTO1360" s="84" t="s">
        <v>4695</v>
      </c>
      <c r="LTP1360" s="84">
        <v>0</v>
      </c>
      <c r="LTQ1360" s="84">
        <v>0</v>
      </c>
      <c r="LTS1360" s="84">
        <v>0</v>
      </c>
      <c r="LTT1360" s="84">
        <f>LTT1357</f>
        <v>2000000</v>
      </c>
      <c r="LTU1360" s="84">
        <f>LTU1357</f>
        <v>0</v>
      </c>
      <c r="LTV1360" s="84">
        <f>LTU1360/LTT1360</f>
        <v>0</v>
      </c>
      <c r="LTW1360" s="84">
        <f>LTT1360-LTU1360</f>
        <v>2000000</v>
      </c>
      <c r="LTX1360" s="84">
        <f t="shared" si="531"/>
        <v>2000000</v>
      </c>
      <c r="LUD1360" s="84" t="s">
        <v>247</v>
      </c>
      <c r="LUE1360" s="84" t="s">
        <v>4695</v>
      </c>
      <c r="LUF1360" s="84">
        <v>0</v>
      </c>
      <c r="LUG1360" s="84">
        <v>0</v>
      </c>
      <c r="LUI1360" s="84">
        <v>0</v>
      </c>
      <c r="LUJ1360" s="84">
        <f>LUJ1357</f>
        <v>2000000</v>
      </c>
      <c r="LUK1360" s="84">
        <f>LUK1357</f>
        <v>0</v>
      </c>
      <c r="LUL1360" s="84">
        <f>LUK1360/LUJ1360</f>
        <v>0</v>
      </c>
      <c r="LUM1360" s="84">
        <f>LUJ1360-LUK1360</f>
        <v>2000000</v>
      </c>
      <c r="LUN1360" s="84">
        <f t="shared" si="531"/>
        <v>2000000</v>
      </c>
      <c r="LUT1360" s="84" t="s">
        <v>247</v>
      </c>
      <c r="LUU1360" s="84" t="s">
        <v>4695</v>
      </c>
      <c r="LUV1360" s="84">
        <v>0</v>
      </c>
      <c r="LUW1360" s="84">
        <v>0</v>
      </c>
      <c r="LUY1360" s="84">
        <v>0</v>
      </c>
      <c r="LUZ1360" s="84">
        <f>LUZ1357</f>
        <v>2000000</v>
      </c>
      <c r="LVA1360" s="84">
        <f>LVA1357</f>
        <v>0</v>
      </c>
      <c r="LVB1360" s="84">
        <f>LVA1360/LUZ1360</f>
        <v>0</v>
      </c>
      <c r="LVC1360" s="84">
        <f>LUZ1360-LVA1360</f>
        <v>2000000</v>
      </c>
      <c r="LVD1360" s="84">
        <f t="shared" si="532"/>
        <v>2000000</v>
      </c>
      <c r="LVJ1360" s="84" t="s">
        <v>247</v>
      </c>
      <c r="LVK1360" s="84" t="s">
        <v>4695</v>
      </c>
      <c r="LVL1360" s="84">
        <v>0</v>
      </c>
      <c r="LVM1360" s="84">
        <v>0</v>
      </c>
      <c r="LVO1360" s="84">
        <v>0</v>
      </c>
      <c r="LVP1360" s="84">
        <f>LVP1357</f>
        <v>2000000</v>
      </c>
      <c r="LVQ1360" s="84">
        <f>LVQ1357</f>
        <v>0</v>
      </c>
      <c r="LVR1360" s="84">
        <f>LVQ1360/LVP1360</f>
        <v>0</v>
      </c>
      <c r="LVS1360" s="84">
        <f>LVP1360-LVQ1360</f>
        <v>2000000</v>
      </c>
      <c r="LVT1360" s="84">
        <f t="shared" si="532"/>
        <v>2000000</v>
      </c>
      <c r="LVZ1360" s="84" t="s">
        <v>247</v>
      </c>
      <c r="LWA1360" s="84" t="s">
        <v>4695</v>
      </c>
      <c r="LWB1360" s="84">
        <v>0</v>
      </c>
      <c r="LWC1360" s="84">
        <v>0</v>
      </c>
      <c r="LWE1360" s="84">
        <v>0</v>
      </c>
      <c r="LWF1360" s="84">
        <f>LWF1357</f>
        <v>2000000</v>
      </c>
      <c r="LWG1360" s="84">
        <f>LWG1357</f>
        <v>0</v>
      </c>
      <c r="LWH1360" s="84">
        <f>LWG1360/LWF1360</f>
        <v>0</v>
      </c>
      <c r="LWI1360" s="84">
        <f>LWF1360-LWG1360</f>
        <v>2000000</v>
      </c>
      <c r="LWJ1360" s="84">
        <f t="shared" si="533"/>
        <v>2000000</v>
      </c>
      <c r="LWP1360" s="84" t="s">
        <v>247</v>
      </c>
      <c r="LWQ1360" s="84" t="s">
        <v>4695</v>
      </c>
      <c r="LWR1360" s="84">
        <v>0</v>
      </c>
      <c r="LWS1360" s="84">
        <v>0</v>
      </c>
      <c r="LWU1360" s="84">
        <v>0</v>
      </c>
      <c r="LWV1360" s="84">
        <f>LWV1357</f>
        <v>2000000</v>
      </c>
      <c r="LWW1360" s="84">
        <f>LWW1357</f>
        <v>0</v>
      </c>
      <c r="LWX1360" s="84">
        <f>LWW1360/LWV1360</f>
        <v>0</v>
      </c>
      <c r="LWY1360" s="84">
        <f>LWV1360-LWW1360</f>
        <v>2000000</v>
      </c>
      <c r="LWZ1360" s="84">
        <f t="shared" si="533"/>
        <v>2000000</v>
      </c>
      <c r="LXF1360" s="84" t="s">
        <v>247</v>
      </c>
      <c r="LXG1360" s="84" t="s">
        <v>4695</v>
      </c>
      <c r="LXH1360" s="84">
        <v>0</v>
      </c>
      <c r="LXI1360" s="84">
        <v>0</v>
      </c>
      <c r="LXK1360" s="84">
        <v>0</v>
      </c>
      <c r="LXL1360" s="84">
        <f>LXL1357</f>
        <v>2000000</v>
      </c>
      <c r="LXM1360" s="84">
        <f>LXM1357</f>
        <v>0</v>
      </c>
      <c r="LXN1360" s="84">
        <f>LXM1360/LXL1360</f>
        <v>0</v>
      </c>
      <c r="LXO1360" s="84">
        <f>LXL1360-LXM1360</f>
        <v>2000000</v>
      </c>
      <c r="LXP1360" s="84">
        <f t="shared" si="534"/>
        <v>2000000</v>
      </c>
      <c r="LXV1360" s="84" t="s">
        <v>247</v>
      </c>
      <c r="LXW1360" s="84" t="s">
        <v>4695</v>
      </c>
      <c r="LXX1360" s="84">
        <v>0</v>
      </c>
      <c r="LXY1360" s="84">
        <v>0</v>
      </c>
      <c r="LYA1360" s="84">
        <v>0</v>
      </c>
      <c r="LYB1360" s="84">
        <f>LYB1357</f>
        <v>2000000</v>
      </c>
      <c r="LYC1360" s="84">
        <f>LYC1357</f>
        <v>0</v>
      </c>
      <c r="LYD1360" s="84">
        <f>LYC1360/LYB1360</f>
        <v>0</v>
      </c>
      <c r="LYE1360" s="84">
        <f>LYB1360-LYC1360</f>
        <v>2000000</v>
      </c>
      <c r="LYF1360" s="84">
        <f t="shared" si="534"/>
        <v>2000000</v>
      </c>
      <c r="LYL1360" s="84" t="s">
        <v>247</v>
      </c>
      <c r="LYM1360" s="84" t="s">
        <v>4695</v>
      </c>
      <c r="LYN1360" s="84">
        <v>0</v>
      </c>
      <c r="LYO1360" s="84">
        <v>0</v>
      </c>
      <c r="LYQ1360" s="84">
        <v>0</v>
      </c>
      <c r="LYR1360" s="84">
        <f>LYR1357</f>
        <v>2000000</v>
      </c>
      <c r="LYS1360" s="84">
        <f>LYS1357</f>
        <v>0</v>
      </c>
      <c r="LYT1360" s="84">
        <f>LYS1360/LYR1360</f>
        <v>0</v>
      </c>
      <c r="LYU1360" s="84">
        <f>LYR1360-LYS1360</f>
        <v>2000000</v>
      </c>
      <c r="LYV1360" s="84">
        <f t="shared" si="535"/>
        <v>2000000</v>
      </c>
      <c r="LZB1360" s="84" t="s">
        <v>247</v>
      </c>
      <c r="LZC1360" s="84" t="s">
        <v>4695</v>
      </c>
      <c r="LZD1360" s="84">
        <v>0</v>
      </c>
      <c r="LZE1360" s="84">
        <v>0</v>
      </c>
      <c r="LZG1360" s="84">
        <v>0</v>
      </c>
      <c r="LZH1360" s="84">
        <f>LZH1357</f>
        <v>2000000</v>
      </c>
      <c r="LZI1360" s="84">
        <f>LZI1357</f>
        <v>0</v>
      </c>
      <c r="LZJ1360" s="84">
        <f>LZI1360/LZH1360</f>
        <v>0</v>
      </c>
      <c r="LZK1360" s="84">
        <f>LZH1360-LZI1360</f>
        <v>2000000</v>
      </c>
      <c r="LZL1360" s="84">
        <f t="shared" si="535"/>
        <v>2000000</v>
      </c>
      <c r="LZR1360" s="84" t="s">
        <v>247</v>
      </c>
      <c r="LZS1360" s="84" t="s">
        <v>4695</v>
      </c>
      <c r="LZT1360" s="84">
        <v>0</v>
      </c>
      <c r="LZU1360" s="84">
        <v>0</v>
      </c>
      <c r="LZW1360" s="84">
        <v>0</v>
      </c>
      <c r="LZX1360" s="84">
        <f>LZX1357</f>
        <v>2000000</v>
      </c>
      <c r="LZY1360" s="84">
        <f>LZY1357</f>
        <v>0</v>
      </c>
      <c r="LZZ1360" s="84">
        <f>LZY1360/LZX1360</f>
        <v>0</v>
      </c>
      <c r="MAA1360" s="84">
        <f>LZX1360-LZY1360</f>
        <v>2000000</v>
      </c>
      <c r="MAB1360" s="84">
        <f t="shared" si="536"/>
        <v>2000000</v>
      </c>
      <c r="MAH1360" s="84" t="s">
        <v>247</v>
      </c>
      <c r="MAI1360" s="84" t="s">
        <v>4695</v>
      </c>
      <c r="MAJ1360" s="84">
        <v>0</v>
      </c>
      <c r="MAK1360" s="84">
        <v>0</v>
      </c>
      <c r="MAM1360" s="84">
        <v>0</v>
      </c>
      <c r="MAN1360" s="84">
        <f>MAN1357</f>
        <v>2000000</v>
      </c>
      <c r="MAO1360" s="84">
        <f>MAO1357</f>
        <v>0</v>
      </c>
      <c r="MAP1360" s="84">
        <f>MAO1360/MAN1360</f>
        <v>0</v>
      </c>
      <c r="MAQ1360" s="84">
        <f>MAN1360-MAO1360</f>
        <v>2000000</v>
      </c>
      <c r="MAR1360" s="84">
        <f t="shared" si="536"/>
        <v>2000000</v>
      </c>
      <c r="MAX1360" s="84" t="s">
        <v>247</v>
      </c>
      <c r="MAY1360" s="84" t="s">
        <v>4695</v>
      </c>
      <c r="MAZ1360" s="84">
        <v>0</v>
      </c>
      <c r="MBA1360" s="84">
        <v>0</v>
      </c>
      <c r="MBC1360" s="84">
        <v>0</v>
      </c>
      <c r="MBD1360" s="84">
        <f>MBD1357</f>
        <v>2000000</v>
      </c>
      <c r="MBE1360" s="84">
        <f>MBE1357</f>
        <v>0</v>
      </c>
      <c r="MBF1360" s="84">
        <f>MBE1360/MBD1360</f>
        <v>0</v>
      </c>
      <c r="MBG1360" s="84">
        <f>MBD1360-MBE1360</f>
        <v>2000000</v>
      </c>
      <c r="MBH1360" s="84">
        <f t="shared" si="537"/>
        <v>2000000</v>
      </c>
      <c r="MBN1360" s="84" t="s">
        <v>247</v>
      </c>
      <c r="MBO1360" s="84" t="s">
        <v>4695</v>
      </c>
      <c r="MBP1360" s="84">
        <v>0</v>
      </c>
      <c r="MBQ1360" s="84">
        <v>0</v>
      </c>
      <c r="MBS1360" s="84">
        <v>0</v>
      </c>
      <c r="MBT1360" s="84">
        <f>MBT1357</f>
        <v>2000000</v>
      </c>
      <c r="MBU1360" s="84">
        <f>MBU1357</f>
        <v>0</v>
      </c>
      <c r="MBV1360" s="84">
        <f>MBU1360/MBT1360</f>
        <v>0</v>
      </c>
      <c r="MBW1360" s="84">
        <f>MBT1360-MBU1360</f>
        <v>2000000</v>
      </c>
      <c r="MBX1360" s="84">
        <f t="shared" si="537"/>
        <v>2000000</v>
      </c>
      <c r="MCD1360" s="84" t="s">
        <v>247</v>
      </c>
      <c r="MCE1360" s="84" t="s">
        <v>4695</v>
      </c>
      <c r="MCF1360" s="84">
        <v>0</v>
      </c>
      <c r="MCG1360" s="84">
        <v>0</v>
      </c>
      <c r="MCI1360" s="84">
        <v>0</v>
      </c>
      <c r="MCJ1360" s="84">
        <f>MCJ1357</f>
        <v>2000000</v>
      </c>
      <c r="MCK1360" s="84">
        <f>MCK1357</f>
        <v>0</v>
      </c>
      <c r="MCL1360" s="84">
        <f>MCK1360/MCJ1360</f>
        <v>0</v>
      </c>
      <c r="MCM1360" s="84">
        <f>MCJ1360-MCK1360</f>
        <v>2000000</v>
      </c>
      <c r="MCN1360" s="84">
        <f t="shared" si="538"/>
        <v>2000000</v>
      </c>
      <c r="MCT1360" s="84" t="s">
        <v>247</v>
      </c>
      <c r="MCU1360" s="84" t="s">
        <v>4695</v>
      </c>
      <c r="MCV1360" s="84">
        <v>0</v>
      </c>
      <c r="MCW1360" s="84">
        <v>0</v>
      </c>
      <c r="MCY1360" s="84">
        <v>0</v>
      </c>
      <c r="MCZ1360" s="84">
        <f>MCZ1357</f>
        <v>2000000</v>
      </c>
      <c r="MDA1360" s="84">
        <f>MDA1357</f>
        <v>0</v>
      </c>
      <c r="MDB1360" s="84">
        <f>MDA1360/MCZ1360</f>
        <v>0</v>
      </c>
      <c r="MDC1360" s="84">
        <f>MCZ1360-MDA1360</f>
        <v>2000000</v>
      </c>
      <c r="MDD1360" s="84">
        <f t="shared" si="538"/>
        <v>2000000</v>
      </c>
      <c r="MDJ1360" s="84" t="s">
        <v>247</v>
      </c>
      <c r="MDK1360" s="84" t="s">
        <v>4695</v>
      </c>
      <c r="MDL1360" s="84">
        <v>0</v>
      </c>
      <c r="MDM1360" s="84">
        <v>0</v>
      </c>
      <c r="MDO1360" s="84">
        <v>0</v>
      </c>
      <c r="MDP1360" s="84">
        <f>MDP1357</f>
        <v>2000000</v>
      </c>
      <c r="MDQ1360" s="84">
        <f>MDQ1357</f>
        <v>0</v>
      </c>
      <c r="MDR1360" s="84">
        <f>MDQ1360/MDP1360</f>
        <v>0</v>
      </c>
      <c r="MDS1360" s="84">
        <f>MDP1360-MDQ1360</f>
        <v>2000000</v>
      </c>
      <c r="MDT1360" s="84">
        <f t="shared" si="539"/>
        <v>2000000</v>
      </c>
      <c r="MDZ1360" s="84" t="s">
        <v>247</v>
      </c>
      <c r="MEA1360" s="84" t="s">
        <v>4695</v>
      </c>
      <c r="MEB1360" s="84">
        <v>0</v>
      </c>
      <c r="MEC1360" s="84">
        <v>0</v>
      </c>
      <c r="MEE1360" s="84">
        <v>0</v>
      </c>
      <c r="MEF1360" s="84">
        <f>MEF1357</f>
        <v>2000000</v>
      </c>
      <c r="MEG1360" s="84">
        <f>MEG1357</f>
        <v>0</v>
      </c>
      <c r="MEH1360" s="84">
        <f>MEG1360/MEF1360</f>
        <v>0</v>
      </c>
      <c r="MEI1360" s="84">
        <f>MEF1360-MEG1360</f>
        <v>2000000</v>
      </c>
      <c r="MEJ1360" s="84">
        <f t="shared" si="539"/>
        <v>2000000</v>
      </c>
      <c r="MEP1360" s="84" t="s">
        <v>247</v>
      </c>
      <c r="MEQ1360" s="84" t="s">
        <v>4695</v>
      </c>
      <c r="MER1360" s="84">
        <v>0</v>
      </c>
      <c r="MES1360" s="84">
        <v>0</v>
      </c>
      <c r="MEU1360" s="84">
        <v>0</v>
      </c>
      <c r="MEV1360" s="84">
        <f>MEV1357</f>
        <v>2000000</v>
      </c>
      <c r="MEW1360" s="84">
        <f>MEW1357</f>
        <v>0</v>
      </c>
      <c r="MEX1360" s="84">
        <f>MEW1360/MEV1360</f>
        <v>0</v>
      </c>
      <c r="MEY1360" s="84">
        <f>MEV1360-MEW1360</f>
        <v>2000000</v>
      </c>
      <c r="MEZ1360" s="84">
        <f t="shared" si="540"/>
        <v>2000000</v>
      </c>
      <c r="MFF1360" s="84" t="s">
        <v>247</v>
      </c>
      <c r="MFG1360" s="84" t="s">
        <v>4695</v>
      </c>
      <c r="MFH1360" s="84">
        <v>0</v>
      </c>
      <c r="MFI1360" s="84">
        <v>0</v>
      </c>
      <c r="MFK1360" s="84">
        <v>0</v>
      </c>
      <c r="MFL1360" s="84">
        <f>MFL1357</f>
        <v>2000000</v>
      </c>
      <c r="MFM1360" s="84">
        <f>MFM1357</f>
        <v>0</v>
      </c>
      <c r="MFN1360" s="84">
        <f>MFM1360/MFL1360</f>
        <v>0</v>
      </c>
      <c r="MFO1360" s="84">
        <f>MFL1360-MFM1360</f>
        <v>2000000</v>
      </c>
      <c r="MFP1360" s="84">
        <f t="shared" si="540"/>
        <v>2000000</v>
      </c>
      <c r="MFV1360" s="84" t="s">
        <v>247</v>
      </c>
      <c r="MFW1360" s="84" t="s">
        <v>4695</v>
      </c>
      <c r="MFX1360" s="84">
        <v>0</v>
      </c>
      <c r="MFY1360" s="84">
        <v>0</v>
      </c>
      <c r="MGA1360" s="84">
        <v>0</v>
      </c>
      <c r="MGB1360" s="84">
        <f>MGB1357</f>
        <v>2000000</v>
      </c>
      <c r="MGC1360" s="84">
        <f>MGC1357</f>
        <v>0</v>
      </c>
      <c r="MGD1360" s="84">
        <f>MGC1360/MGB1360</f>
        <v>0</v>
      </c>
      <c r="MGE1360" s="84">
        <f>MGB1360-MGC1360</f>
        <v>2000000</v>
      </c>
      <c r="MGF1360" s="84">
        <f t="shared" si="541"/>
        <v>2000000</v>
      </c>
      <c r="MGL1360" s="84" t="s">
        <v>247</v>
      </c>
      <c r="MGM1360" s="84" t="s">
        <v>4695</v>
      </c>
      <c r="MGN1360" s="84">
        <v>0</v>
      </c>
      <c r="MGO1360" s="84">
        <v>0</v>
      </c>
      <c r="MGQ1360" s="84">
        <v>0</v>
      </c>
      <c r="MGR1360" s="84">
        <f>MGR1357</f>
        <v>2000000</v>
      </c>
      <c r="MGS1360" s="84">
        <f>MGS1357</f>
        <v>0</v>
      </c>
      <c r="MGT1360" s="84">
        <f>MGS1360/MGR1360</f>
        <v>0</v>
      </c>
      <c r="MGU1360" s="84">
        <f>MGR1360-MGS1360</f>
        <v>2000000</v>
      </c>
      <c r="MGV1360" s="84">
        <f t="shared" si="541"/>
        <v>2000000</v>
      </c>
      <c r="MHB1360" s="84" t="s">
        <v>247</v>
      </c>
      <c r="MHC1360" s="84" t="s">
        <v>4695</v>
      </c>
      <c r="MHD1360" s="84">
        <v>0</v>
      </c>
      <c r="MHE1360" s="84">
        <v>0</v>
      </c>
      <c r="MHG1360" s="84">
        <v>0</v>
      </c>
      <c r="MHH1360" s="84">
        <f>MHH1357</f>
        <v>2000000</v>
      </c>
      <c r="MHI1360" s="84">
        <f>MHI1357</f>
        <v>0</v>
      </c>
      <c r="MHJ1360" s="84">
        <f>MHI1360/MHH1360</f>
        <v>0</v>
      </c>
      <c r="MHK1360" s="84">
        <f>MHH1360-MHI1360</f>
        <v>2000000</v>
      </c>
      <c r="MHL1360" s="84">
        <f t="shared" si="542"/>
        <v>2000000</v>
      </c>
      <c r="MHR1360" s="84" t="s">
        <v>247</v>
      </c>
      <c r="MHS1360" s="84" t="s">
        <v>4695</v>
      </c>
      <c r="MHT1360" s="84">
        <v>0</v>
      </c>
      <c r="MHU1360" s="84">
        <v>0</v>
      </c>
      <c r="MHW1360" s="84">
        <v>0</v>
      </c>
      <c r="MHX1360" s="84">
        <f>MHX1357</f>
        <v>2000000</v>
      </c>
      <c r="MHY1360" s="84">
        <f>MHY1357</f>
        <v>0</v>
      </c>
      <c r="MHZ1360" s="84">
        <f>MHY1360/MHX1360</f>
        <v>0</v>
      </c>
      <c r="MIA1360" s="84">
        <f>MHX1360-MHY1360</f>
        <v>2000000</v>
      </c>
      <c r="MIB1360" s="84">
        <f t="shared" si="542"/>
        <v>2000000</v>
      </c>
      <c r="MIH1360" s="84" t="s">
        <v>247</v>
      </c>
      <c r="MII1360" s="84" t="s">
        <v>4695</v>
      </c>
      <c r="MIJ1360" s="84">
        <v>0</v>
      </c>
      <c r="MIK1360" s="84">
        <v>0</v>
      </c>
      <c r="MIM1360" s="84">
        <v>0</v>
      </c>
      <c r="MIN1360" s="84">
        <f>MIN1357</f>
        <v>2000000</v>
      </c>
      <c r="MIO1360" s="84">
        <f>MIO1357</f>
        <v>0</v>
      </c>
      <c r="MIP1360" s="84">
        <f>MIO1360/MIN1360</f>
        <v>0</v>
      </c>
      <c r="MIQ1360" s="84">
        <f>MIN1360-MIO1360</f>
        <v>2000000</v>
      </c>
      <c r="MIR1360" s="84">
        <f t="shared" si="543"/>
        <v>2000000</v>
      </c>
      <c r="MIX1360" s="84" t="s">
        <v>247</v>
      </c>
      <c r="MIY1360" s="84" t="s">
        <v>4695</v>
      </c>
      <c r="MIZ1360" s="84">
        <v>0</v>
      </c>
      <c r="MJA1360" s="84">
        <v>0</v>
      </c>
      <c r="MJC1360" s="84">
        <v>0</v>
      </c>
      <c r="MJD1360" s="84">
        <f>MJD1357</f>
        <v>2000000</v>
      </c>
      <c r="MJE1360" s="84">
        <f>MJE1357</f>
        <v>0</v>
      </c>
      <c r="MJF1360" s="84">
        <f>MJE1360/MJD1360</f>
        <v>0</v>
      </c>
      <c r="MJG1360" s="84">
        <f>MJD1360-MJE1360</f>
        <v>2000000</v>
      </c>
      <c r="MJH1360" s="84">
        <f t="shared" si="543"/>
        <v>2000000</v>
      </c>
      <c r="MJN1360" s="84" t="s">
        <v>247</v>
      </c>
      <c r="MJO1360" s="84" t="s">
        <v>4695</v>
      </c>
      <c r="MJP1360" s="84">
        <v>0</v>
      </c>
      <c r="MJQ1360" s="84">
        <v>0</v>
      </c>
      <c r="MJS1360" s="84">
        <v>0</v>
      </c>
      <c r="MJT1360" s="84">
        <f>MJT1357</f>
        <v>2000000</v>
      </c>
      <c r="MJU1360" s="84">
        <f>MJU1357</f>
        <v>0</v>
      </c>
      <c r="MJV1360" s="84">
        <f>MJU1360/MJT1360</f>
        <v>0</v>
      </c>
      <c r="MJW1360" s="84">
        <f>MJT1360-MJU1360</f>
        <v>2000000</v>
      </c>
      <c r="MJX1360" s="84">
        <f t="shared" si="544"/>
        <v>2000000</v>
      </c>
      <c r="MKD1360" s="84" t="s">
        <v>247</v>
      </c>
      <c r="MKE1360" s="84" t="s">
        <v>4695</v>
      </c>
      <c r="MKF1360" s="84">
        <v>0</v>
      </c>
      <c r="MKG1360" s="84">
        <v>0</v>
      </c>
      <c r="MKI1360" s="84">
        <v>0</v>
      </c>
      <c r="MKJ1360" s="84">
        <f>MKJ1357</f>
        <v>2000000</v>
      </c>
      <c r="MKK1360" s="84">
        <f>MKK1357</f>
        <v>0</v>
      </c>
      <c r="MKL1360" s="84">
        <f>MKK1360/MKJ1360</f>
        <v>0</v>
      </c>
      <c r="MKM1360" s="84">
        <f>MKJ1360-MKK1360</f>
        <v>2000000</v>
      </c>
      <c r="MKN1360" s="84">
        <f t="shared" si="544"/>
        <v>2000000</v>
      </c>
      <c r="MKT1360" s="84" t="s">
        <v>247</v>
      </c>
      <c r="MKU1360" s="84" t="s">
        <v>4695</v>
      </c>
      <c r="MKV1360" s="84">
        <v>0</v>
      </c>
      <c r="MKW1360" s="84">
        <v>0</v>
      </c>
      <c r="MKY1360" s="84">
        <v>0</v>
      </c>
      <c r="MKZ1360" s="84">
        <f>MKZ1357</f>
        <v>2000000</v>
      </c>
      <c r="MLA1360" s="84">
        <f>MLA1357</f>
        <v>0</v>
      </c>
      <c r="MLB1360" s="84">
        <f>MLA1360/MKZ1360</f>
        <v>0</v>
      </c>
      <c r="MLC1360" s="84">
        <f>MKZ1360-MLA1360</f>
        <v>2000000</v>
      </c>
      <c r="MLD1360" s="84">
        <f t="shared" si="545"/>
        <v>2000000</v>
      </c>
      <c r="MLJ1360" s="84" t="s">
        <v>247</v>
      </c>
      <c r="MLK1360" s="84" t="s">
        <v>4695</v>
      </c>
      <c r="MLL1360" s="84">
        <v>0</v>
      </c>
      <c r="MLM1360" s="84">
        <v>0</v>
      </c>
      <c r="MLO1360" s="84">
        <v>0</v>
      </c>
      <c r="MLP1360" s="84">
        <f>MLP1357</f>
        <v>2000000</v>
      </c>
      <c r="MLQ1360" s="84">
        <f>MLQ1357</f>
        <v>0</v>
      </c>
      <c r="MLR1360" s="84">
        <f>MLQ1360/MLP1360</f>
        <v>0</v>
      </c>
      <c r="MLS1360" s="84">
        <f>MLP1360-MLQ1360</f>
        <v>2000000</v>
      </c>
      <c r="MLT1360" s="84">
        <f t="shared" si="545"/>
        <v>2000000</v>
      </c>
      <c r="MLZ1360" s="84" t="s">
        <v>247</v>
      </c>
      <c r="MMA1360" s="84" t="s">
        <v>4695</v>
      </c>
      <c r="MMB1360" s="84">
        <v>0</v>
      </c>
      <c r="MMC1360" s="84">
        <v>0</v>
      </c>
      <c r="MME1360" s="84">
        <v>0</v>
      </c>
      <c r="MMF1360" s="84">
        <f>MMF1357</f>
        <v>2000000</v>
      </c>
      <c r="MMG1360" s="84">
        <f>MMG1357</f>
        <v>0</v>
      </c>
      <c r="MMH1360" s="84">
        <f>MMG1360/MMF1360</f>
        <v>0</v>
      </c>
      <c r="MMI1360" s="84">
        <f>MMF1360-MMG1360</f>
        <v>2000000</v>
      </c>
      <c r="MMJ1360" s="84">
        <f t="shared" si="546"/>
        <v>2000000</v>
      </c>
      <c r="MMP1360" s="84" t="s">
        <v>247</v>
      </c>
      <c r="MMQ1360" s="84" t="s">
        <v>4695</v>
      </c>
      <c r="MMR1360" s="84">
        <v>0</v>
      </c>
      <c r="MMS1360" s="84">
        <v>0</v>
      </c>
      <c r="MMU1360" s="84">
        <v>0</v>
      </c>
      <c r="MMV1360" s="84">
        <f>MMV1357</f>
        <v>2000000</v>
      </c>
      <c r="MMW1360" s="84">
        <f>MMW1357</f>
        <v>0</v>
      </c>
      <c r="MMX1360" s="84">
        <f>MMW1360/MMV1360</f>
        <v>0</v>
      </c>
      <c r="MMY1360" s="84">
        <f>MMV1360-MMW1360</f>
        <v>2000000</v>
      </c>
      <c r="MMZ1360" s="84">
        <f t="shared" si="546"/>
        <v>2000000</v>
      </c>
      <c r="MNF1360" s="84" t="s">
        <v>247</v>
      </c>
      <c r="MNG1360" s="84" t="s">
        <v>4695</v>
      </c>
      <c r="MNH1360" s="84">
        <v>0</v>
      </c>
      <c r="MNI1360" s="84">
        <v>0</v>
      </c>
      <c r="MNK1360" s="84">
        <v>0</v>
      </c>
      <c r="MNL1360" s="84">
        <f>MNL1357</f>
        <v>2000000</v>
      </c>
      <c r="MNM1360" s="84">
        <f>MNM1357</f>
        <v>0</v>
      </c>
      <c r="MNN1360" s="84">
        <f>MNM1360/MNL1360</f>
        <v>0</v>
      </c>
      <c r="MNO1360" s="84">
        <f>MNL1360-MNM1360</f>
        <v>2000000</v>
      </c>
      <c r="MNP1360" s="84">
        <f t="shared" si="547"/>
        <v>2000000</v>
      </c>
      <c r="MNV1360" s="84" t="s">
        <v>247</v>
      </c>
      <c r="MNW1360" s="84" t="s">
        <v>4695</v>
      </c>
      <c r="MNX1360" s="84">
        <v>0</v>
      </c>
      <c r="MNY1360" s="84">
        <v>0</v>
      </c>
      <c r="MOA1360" s="84">
        <v>0</v>
      </c>
      <c r="MOB1360" s="84">
        <f>MOB1357</f>
        <v>2000000</v>
      </c>
      <c r="MOC1360" s="84">
        <f>MOC1357</f>
        <v>0</v>
      </c>
      <c r="MOD1360" s="84">
        <f>MOC1360/MOB1360</f>
        <v>0</v>
      </c>
      <c r="MOE1360" s="84">
        <f>MOB1360-MOC1360</f>
        <v>2000000</v>
      </c>
      <c r="MOF1360" s="84">
        <f t="shared" si="547"/>
        <v>2000000</v>
      </c>
      <c r="MOL1360" s="84" t="s">
        <v>247</v>
      </c>
      <c r="MOM1360" s="84" t="s">
        <v>4695</v>
      </c>
      <c r="MON1360" s="84">
        <v>0</v>
      </c>
      <c r="MOO1360" s="84">
        <v>0</v>
      </c>
      <c r="MOQ1360" s="84">
        <v>0</v>
      </c>
      <c r="MOR1360" s="84">
        <f>MOR1357</f>
        <v>2000000</v>
      </c>
      <c r="MOS1360" s="84">
        <f>MOS1357</f>
        <v>0</v>
      </c>
      <c r="MOT1360" s="84">
        <f>MOS1360/MOR1360</f>
        <v>0</v>
      </c>
      <c r="MOU1360" s="84">
        <f>MOR1360-MOS1360</f>
        <v>2000000</v>
      </c>
      <c r="MOV1360" s="84">
        <f t="shared" si="548"/>
        <v>2000000</v>
      </c>
      <c r="MPB1360" s="84" t="s">
        <v>247</v>
      </c>
      <c r="MPC1360" s="84" t="s">
        <v>4695</v>
      </c>
      <c r="MPD1360" s="84">
        <v>0</v>
      </c>
      <c r="MPE1360" s="84">
        <v>0</v>
      </c>
      <c r="MPG1360" s="84">
        <v>0</v>
      </c>
      <c r="MPH1360" s="84">
        <f>MPH1357</f>
        <v>2000000</v>
      </c>
      <c r="MPI1360" s="84">
        <f>MPI1357</f>
        <v>0</v>
      </c>
      <c r="MPJ1360" s="84">
        <f>MPI1360/MPH1360</f>
        <v>0</v>
      </c>
      <c r="MPK1360" s="84">
        <f>MPH1360-MPI1360</f>
        <v>2000000</v>
      </c>
      <c r="MPL1360" s="84">
        <f t="shared" si="548"/>
        <v>2000000</v>
      </c>
      <c r="MPR1360" s="84" t="s">
        <v>247</v>
      </c>
      <c r="MPS1360" s="84" t="s">
        <v>4695</v>
      </c>
      <c r="MPT1360" s="84">
        <v>0</v>
      </c>
      <c r="MPU1360" s="84">
        <v>0</v>
      </c>
      <c r="MPW1360" s="84">
        <v>0</v>
      </c>
      <c r="MPX1360" s="84">
        <f>MPX1357</f>
        <v>2000000</v>
      </c>
      <c r="MPY1360" s="84">
        <f>MPY1357</f>
        <v>0</v>
      </c>
      <c r="MPZ1360" s="84">
        <f>MPY1360/MPX1360</f>
        <v>0</v>
      </c>
      <c r="MQA1360" s="84">
        <f>MPX1360-MPY1360</f>
        <v>2000000</v>
      </c>
      <c r="MQB1360" s="84">
        <f t="shared" si="549"/>
        <v>2000000</v>
      </c>
      <c r="MQH1360" s="84" t="s">
        <v>247</v>
      </c>
      <c r="MQI1360" s="84" t="s">
        <v>4695</v>
      </c>
      <c r="MQJ1360" s="84">
        <v>0</v>
      </c>
      <c r="MQK1360" s="84">
        <v>0</v>
      </c>
      <c r="MQM1360" s="84">
        <v>0</v>
      </c>
      <c r="MQN1360" s="84">
        <f>MQN1357</f>
        <v>2000000</v>
      </c>
      <c r="MQO1360" s="84">
        <f>MQO1357</f>
        <v>0</v>
      </c>
      <c r="MQP1360" s="84">
        <f>MQO1360/MQN1360</f>
        <v>0</v>
      </c>
      <c r="MQQ1360" s="84">
        <f>MQN1360-MQO1360</f>
        <v>2000000</v>
      </c>
      <c r="MQR1360" s="84">
        <f t="shared" si="549"/>
        <v>2000000</v>
      </c>
      <c r="MQX1360" s="84" t="s">
        <v>247</v>
      </c>
      <c r="MQY1360" s="84" t="s">
        <v>4695</v>
      </c>
      <c r="MQZ1360" s="84">
        <v>0</v>
      </c>
      <c r="MRA1360" s="84">
        <v>0</v>
      </c>
      <c r="MRC1360" s="84">
        <v>0</v>
      </c>
      <c r="MRD1360" s="84">
        <f>MRD1357</f>
        <v>2000000</v>
      </c>
      <c r="MRE1360" s="84">
        <f>MRE1357</f>
        <v>0</v>
      </c>
      <c r="MRF1360" s="84">
        <f>MRE1360/MRD1360</f>
        <v>0</v>
      </c>
      <c r="MRG1360" s="84">
        <f>MRD1360-MRE1360</f>
        <v>2000000</v>
      </c>
      <c r="MRH1360" s="84">
        <f t="shared" si="550"/>
        <v>2000000</v>
      </c>
      <c r="MRN1360" s="84" t="s">
        <v>247</v>
      </c>
      <c r="MRO1360" s="84" t="s">
        <v>4695</v>
      </c>
      <c r="MRP1360" s="84">
        <v>0</v>
      </c>
      <c r="MRQ1360" s="84">
        <v>0</v>
      </c>
      <c r="MRS1360" s="84">
        <v>0</v>
      </c>
      <c r="MRT1360" s="84">
        <f>MRT1357</f>
        <v>2000000</v>
      </c>
      <c r="MRU1360" s="84">
        <f>MRU1357</f>
        <v>0</v>
      </c>
      <c r="MRV1360" s="84">
        <f>MRU1360/MRT1360</f>
        <v>0</v>
      </c>
      <c r="MRW1360" s="84">
        <f>MRT1360-MRU1360</f>
        <v>2000000</v>
      </c>
      <c r="MRX1360" s="84">
        <f t="shared" si="550"/>
        <v>2000000</v>
      </c>
      <c r="MSD1360" s="84" t="s">
        <v>247</v>
      </c>
      <c r="MSE1360" s="84" t="s">
        <v>4695</v>
      </c>
      <c r="MSF1360" s="84">
        <v>0</v>
      </c>
      <c r="MSG1360" s="84">
        <v>0</v>
      </c>
      <c r="MSI1360" s="84">
        <v>0</v>
      </c>
      <c r="MSJ1360" s="84">
        <f>MSJ1357</f>
        <v>2000000</v>
      </c>
      <c r="MSK1360" s="84">
        <f>MSK1357</f>
        <v>0</v>
      </c>
      <c r="MSL1360" s="84">
        <f>MSK1360/MSJ1360</f>
        <v>0</v>
      </c>
      <c r="MSM1360" s="84">
        <f>MSJ1360-MSK1360</f>
        <v>2000000</v>
      </c>
      <c r="MSN1360" s="84">
        <f t="shared" si="551"/>
        <v>2000000</v>
      </c>
      <c r="MST1360" s="84" t="s">
        <v>247</v>
      </c>
      <c r="MSU1360" s="84" t="s">
        <v>4695</v>
      </c>
      <c r="MSV1360" s="84">
        <v>0</v>
      </c>
      <c r="MSW1360" s="84">
        <v>0</v>
      </c>
      <c r="MSY1360" s="84">
        <v>0</v>
      </c>
      <c r="MSZ1360" s="84">
        <f>MSZ1357</f>
        <v>2000000</v>
      </c>
      <c r="MTA1360" s="84">
        <f>MTA1357</f>
        <v>0</v>
      </c>
      <c r="MTB1360" s="84">
        <f>MTA1360/MSZ1360</f>
        <v>0</v>
      </c>
      <c r="MTC1360" s="84">
        <f>MSZ1360-MTA1360</f>
        <v>2000000</v>
      </c>
      <c r="MTD1360" s="84">
        <f t="shared" si="551"/>
        <v>2000000</v>
      </c>
      <c r="MTJ1360" s="84" t="s">
        <v>247</v>
      </c>
      <c r="MTK1360" s="84" t="s">
        <v>4695</v>
      </c>
      <c r="MTL1360" s="84">
        <v>0</v>
      </c>
      <c r="MTM1360" s="84">
        <v>0</v>
      </c>
      <c r="MTO1360" s="84">
        <v>0</v>
      </c>
      <c r="MTP1360" s="84">
        <f>MTP1357</f>
        <v>2000000</v>
      </c>
      <c r="MTQ1360" s="84">
        <f>MTQ1357</f>
        <v>0</v>
      </c>
      <c r="MTR1360" s="84">
        <f>MTQ1360/MTP1360</f>
        <v>0</v>
      </c>
      <c r="MTS1360" s="84">
        <f>MTP1360-MTQ1360</f>
        <v>2000000</v>
      </c>
      <c r="MTT1360" s="84">
        <f t="shared" si="552"/>
        <v>2000000</v>
      </c>
      <c r="MTZ1360" s="84" t="s">
        <v>247</v>
      </c>
      <c r="MUA1360" s="84" t="s">
        <v>4695</v>
      </c>
      <c r="MUB1360" s="84">
        <v>0</v>
      </c>
      <c r="MUC1360" s="84">
        <v>0</v>
      </c>
      <c r="MUE1360" s="84">
        <v>0</v>
      </c>
      <c r="MUF1360" s="84">
        <f>MUF1357</f>
        <v>2000000</v>
      </c>
      <c r="MUG1360" s="84">
        <f>MUG1357</f>
        <v>0</v>
      </c>
      <c r="MUH1360" s="84">
        <f>MUG1360/MUF1360</f>
        <v>0</v>
      </c>
      <c r="MUI1360" s="84">
        <f>MUF1360-MUG1360</f>
        <v>2000000</v>
      </c>
      <c r="MUJ1360" s="84">
        <f t="shared" si="552"/>
        <v>2000000</v>
      </c>
      <c r="MUP1360" s="84" t="s">
        <v>247</v>
      </c>
      <c r="MUQ1360" s="84" t="s">
        <v>4695</v>
      </c>
      <c r="MUR1360" s="84">
        <v>0</v>
      </c>
      <c r="MUS1360" s="84">
        <v>0</v>
      </c>
      <c r="MUU1360" s="84">
        <v>0</v>
      </c>
      <c r="MUV1360" s="84">
        <f>MUV1357</f>
        <v>2000000</v>
      </c>
      <c r="MUW1360" s="84">
        <f>MUW1357</f>
        <v>0</v>
      </c>
      <c r="MUX1360" s="84">
        <f>MUW1360/MUV1360</f>
        <v>0</v>
      </c>
      <c r="MUY1360" s="84">
        <f>MUV1360-MUW1360</f>
        <v>2000000</v>
      </c>
      <c r="MUZ1360" s="84">
        <f t="shared" si="553"/>
        <v>2000000</v>
      </c>
      <c r="MVF1360" s="84" t="s">
        <v>247</v>
      </c>
      <c r="MVG1360" s="84" t="s">
        <v>4695</v>
      </c>
      <c r="MVH1360" s="84">
        <v>0</v>
      </c>
      <c r="MVI1360" s="84">
        <v>0</v>
      </c>
      <c r="MVK1360" s="84">
        <v>0</v>
      </c>
      <c r="MVL1360" s="84">
        <f>MVL1357</f>
        <v>2000000</v>
      </c>
      <c r="MVM1360" s="84">
        <f>MVM1357</f>
        <v>0</v>
      </c>
      <c r="MVN1360" s="84">
        <f>MVM1360/MVL1360</f>
        <v>0</v>
      </c>
      <c r="MVO1360" s="84">
        <f>MVL1360-MVM1360</f>
        <v>2000000</v>
      </c>
      <c r="MVP1360" s="84">
        <f t="shared" si="553"/>
        <v>2000000</v>
      </c>
      <c r="MVV1360" s="84" t="s">
        <v>247</v>
      </c>
      <c r="MVW1360" s="84" t="s">
        <v>4695</v>
      </c>
      <c r="MVX1360" s="84">
        <v>0</v>
      </c>
      <c r="MVY1360" s="84">
        <v>0</v>
      </c>
      <c r="MWA1360" s="84">
        <v>0</v>
      </c>
      <c r="MWB1360" s="84">
        <f>MWB1357</f>
        <v>2000000</v>
      </c>
      <c r="MWC1360" s="84">
        <f>MWC1357</f>
        <v>0</v>
      </c>
      <c r="MWD1360" s="84">
        <f>MWC1360/MWB1360</f>
        <v>0</v>
      </c>
      <c r="MWE1360" s="84">
        <f>MWB1360-MWC1360</f>
        <v>2000000</v>
      </c>
      <c r="MWF1360" s="84">
        <f t="shared" si="554"/>
        <v>2000000</v>
      </c>
      <c r="MWL1360" s="84" t="s">
        <v>247</v>
      </c>
      <c r="MWM1360" s="84" t="s">
        <v>4695</v>
      </c>
      <c r="MWN1360" s="84">
        <v>0</v>
      </c>
      <c r="MWO1360" s="84">
        <v>0</v>
      </c>
      <c r="MWQ1360" s="84">
        <v>0</v>
      </c>
      <c r="MWR1360" s="84">
        <f>MWR1357</f>
        <v>2000000</v>
      </c>
      <c r="MWS1360" s="84">
        <f>MWS1357</f>
        <v>0</v>
      </c>
      <c r="MWT1360" s="84">
        <f>MWS1360/MWR1360</f>
        <v>0</v>
      </c>
      <c r="MWU1360" s="84">
        <f>MWR1360-MWS1360</f>
        <v>2000000</v>
      </c>
      <c r="MWV1360" s="84">
        <f t="shared" si="554"/>
        <v>2000000</v>
      </c>
      <c r="MXB1360" s="84" t="s">
        <v>247</v>
      </c>
      <c r="MXC1360" s="84" t="s">
        <v>4695</v>
      </c>
      <c r="MXD1360" s="84">
        <v>0</v>
      </c>
      <c r="MXE1360" s="84">
        <v>0</v>
      </c>
      <c r="MXG1360" s="84">
        <v>0</v>
      </c>
      <c r="MXH1360" s="84">
        <f>MXH1357</f>
        <v>2000000</v>
      </c>
      <c r="MXI1360" s="84">
        <f>MXI1357</f>
        <v>0</v>
      </c>
      <c r="MXJ1360" s="84">
        <f>MXI1360/MXH1360</f>
        <v>0</v>
      </c>
      <c r="MXK1360" s="84">
        <f>MXH1360-MXI1360</f>
        <v>2000000</v>
      </c>
      <c r="MXL1360" s="84">
        <f t="shared" si="555"/>
        <v>2000000</v>
      </c>
      <c r="MXR1360" s="84" t="s">
        <v>247</v>
      </c>
      <c r="MXS1360" s="84" t="s">
        <v>4695</v>
      </c>
      <c r="MXT1360" s="84">
        <v>0</v>
      </c>
      <c r="MXU1360" s="84">
        <v>0</v>
      </c>
      <c r="MXW1360" s="84">
        <v>0</v>
      </c>
      <c r="MXX1360" s="84">
        <f>MXX1357</f>
        <v>2000000</v>
      </c>
      <c r="MXY1360" s="84">
        <f>MXY1357</f>
        <v>0</v>
      </c>
      <c r="MXZ1360" s="84">
        <f>MXY1360/MXX1360</f>
        <v>0</v>
      </c>
      <c r="MYA1360" s="84">
        <f>MXX1360-MXY1360</f>
        <v>2000000</v>
      </c>
      <c r="MYB1360" s="84">
        <f t="shared" si="555"/>
        <v>2000000</v>
      </c>
      <c r="MYH1360" s="84" t="s">
        <v>247</v>
      </c>
      <c r="MYI1360" s="84" t="s">
        <v>4695</v>
      </c>
      <c r="MYJ1360" s="84">
        <v>0</v>
      </c>
      <c r="MYK1360" s="84">
        <v>0</v>
      </c>
      <c r="MYM1360" s="84">
        <v>0</v>
      </c>
      <c r="MYN1360" s="84">
        <f>MYN1357</f>
        <v>2000000</v>
      </c>
      <c r="MYO1360" s="84">
        <f>MYO1357</f>
        <v>0</v>
      </c>
      <c r="MYP1360" s="84">
        <f>MYO1360/MYN1360</f>
        <v>0</v>
      </c>
      <c r="MYQ1360" s="84">
        <f>MYN1360-MYO1360</f>
        <v>2000000</v>
      </c>
      <c r="MYR1360" s="84">
        <f t="shared" si="556"/>
        <v>2000000</v>
      </c>
      <c r="MYX1360" s="84" t="s">
        <v>247</v>
      </c>
      <c r="MYY1360" s="84" t="s">
        <v>4695</v>
      </c>
      <c r="MYZ1360" s="84">
        <v>0</v>
      </c>
      <c r="MZA1360" s="84">
        <v>0</v>
      </c>
      <c r="MZC1360" s="84">
        <v>0</v>
      </c>
      <c r="MZD1360" s="84">
        <f>MZD1357</f>
        <v>2000000</v>
      </c>
      <c r="MZE1360" s="84">
        <f>MZE1357</f>
        <v>0</v>
      </c>
      <c r="MZF1360" s="84">
        <f>MZE1360/MZD1360</f>
        <v>0</v>
      </c>
      <c r="MZG1360" s="84">
        <f>MZD1360-MZE1360</f>
        <v>2000000</v>
      </c>
      <c r="MZH1360" s="84">
        <f t="shared" si="556"/>
        <v>2000000</v>
      </c>
      <c r="MZN1360" s="84" t="s">
        <v>247</v>
      </c>
      <c r="MZO1360" s="84" t="s">
        <v>4695</v>
      </c>
      <c r="MZP1360" s="84">
        <v>0</v>
      </c>
      <c r="MZQ1360" s="84">
        <v>0</v>
      </c>
      <c r="MZS1360" s="84">
        <v>0</v>
      </c>
      <c r="MZT1360" s="84">
        <f>MZT1357</f>
        <v>2000000</v>
      </c>
      <c r="MZU1360" s="84">
        <f>MZU1357</f>
        <v>0</v>
      </c>
      <c r="MZV1360" s="84">
        <f>MZU1360/MZT1360</f>
        <v>0</v>
      </c>
      <c r="MZW1360" s="84">
        <f>MZT1360-MZU1360</f>
        <v>2000000</v>
      </c>
      <c r="MZX1360" s="84">
        <f t="shared" si="557"/>
        <v>2000000</v>
      </c>
      <c r="NAD1360" s="84" t="s">
        <v>247</v>
      </c>
      <c r="NAE1360" s="84" t="s">
        <v>4695</v>
      </c>
      <c r="NAF1360" s="84">
        <v>0</v>
      </c>
      <c r="NAG1360" s="84">
        <v>0</v>
      </c>
      <c r="NAI1360" s="84">
        <v>0</v>
      </c>
      <c r="NAJ1360" s="84">
        <f>NAJ1357</f>
        <v>2000000</v>
      </c>
      <c r="NAK1360" s="84">
        <f>NAK1357</f>
        <v>0</v>
      </c>
      <c r="NAL1360" s="84">
        <f>NAK1360/NAJ1360</f>
        <v>0</v>
      </c>
      <c r="NAM1360" s="84">
        <f>NAJ1360-NAK1360</f>
        <v>2000000</v>
      </c>
      <c r="NAN1360" s="84">
        <f t="shared" si="557"/>
        <v>2000000</v>
      </c>
      <c r="NAT1360" s="84" t="s">
        <v>247</v>
      </c>
      <c r="NAU1360" s="84" t="s">
        <v>4695</v>
      </c>
      <c r="NAV1360" s="84">
        <v>0</v>
      </c>
      <c r="NAW1360" s="84">
        <v>0</v>
      </c>
      <c r="NAY1360" s="84">
        <v>0</v>
      </c>
      <c r="NAZ1360" s="84">
        <f>NAZ1357</f>
        <v>2000000</v>
      </c>
      <c r="NBA1360" s="84">
        <f>NBA1357</f>
        <v>0</v>
      </c>
      <c r="NBB1360" s="84">
        <f>NBA1360/NAZ1360</f>
        <v>0</v>
      </c>
      <c r="NBC1360" s="84">
        <f>NAZ1360-NBA1360</f>
        <v>2000000</v>
      </c>
      <c r="NBD1360" s="84">
        <f t="shared" si="558"/>
        <v>2000000</v>
      </c>
      <c r="NBJ1360" s="84" t="s">
        <v>247</v>
      </c>
      <c r="NBK1360" s="84" t="s">
        <v>4695</v>
      </c>
      <c r="NBL1360" s="84">
        <v>0</v>
      </c>
      <c r="NBM1360" s="84">
        <v>0</v>
      </c>
      <c r="NBO1360" s="84">
        <v>0</v>
      </c>
      <c r="NBP1360" s="84">
        <f>NBP1357</f>
        <v>2000000</v>
      </c>
      <c r="NBQ1360" s="84">
        <f>NBQ1357</f>
        <v>0</v>
      </c>
      <c r="NBR1360" s="84">
        <f>NBQ1360/NBP1360</f>
        <v>0</v>
      </c>
      <c r="NBS1360" s="84">
        <f>NBP1360-NBQ1360</f>
        <v>2000000</v>
      </c>
      <c r="NBT1360" s="84">
        <f t="shared" si="558"/>
        <v>2000000</v>
      </c>
      <c r="NBZ1360" s="84" t="s">
        <v>247</v>
      </c>
      <c r="NCA1360" s="84" t="s">
        <v>4695</v>
      </c>
      <c r="NCB1360" s="84">
        <v>0</v>
      </c>
      <c r="NCC1360" s="84">
        <v>0</v>
      </c>
      <c r="NCE1360" s="84">
        <v>0</v>
      </c>
      <c r="NCF1360" s="84">
        <f>NCF1357</f>
        <v>2000000</v>
      </c>
      <c r="NCG1360" s="84">
        <f>NCG1357</f>
        <v>0</v>
      </c>
      <c r="NCH1360" s="84">
        <f>NCG1360/NCF1360</f>
        <v>0</v>
      </c>
      <c r="NCI1360" s="84">
        <f>NCF1360-NCG1360</f>
        <v>2000000</v>
      </c>
      <c r="NCJ1360" s="84">
        <f t="shared" si="559"/>
        <v>2000000</v>
      </c>
      <c r="NCP1360" s="84" t="s">
        <v>247</v>
      </c>
      <c r="NCQ1360" s="84" t="s">
        <v>4695</v>
      </c>
      <c r="NCR1360" s="84">
        <v>0</v>
      </c>
      <c r="NCS1360" s="84">
        <v>0</v>
      </c>
      <c r="NCU1360" s="84">
        <v>0</v>
      </c>
      <c r="NCV1360" s="84">
        <f>NCV1357</f>
        <v>2000000</v>
      </c>
      <c r="NCW1360" s="84">
        <f>NCW1357</f>
        <v>0</v>
      </c>
      <c r="NCX1360" s="84">
        <f>NCW1360/NCV1360</f>
        <v>0</v>
      </c>
      <c r="NCY1360" s="84">
        <f>NCV1360-NCW1360</f>
        <v>2000000</v>
      </c>
      <c r="NCZ1360" s="84">
        <f t="shared" si="559"/>
        <v>2000000</v>
      </c>
      <c r="NDF1360" s="84" t="s">
        <v>247</v>
      </c>
      <c r="NDG1360" s="84" t="s">
        <v>4695</v>
      </c>
      <c r="NDH1360" s="84">
        <v>0</v>
      </c>
      <c r="NDI1360" s="84">
        <v>0</v>
      </c>
      <c r="NDK1360" s="84">
        <v>0</v>
      </c>
      <c r="NDL1360" s="84">
        <f>NDL1357</f>
        <v>2000000</v>
      </c>
      <c r="NDM1360" s="84">
        <f>NDM1357</f>
        <v>0</v>
      </c>
      <c r="NDN1360" s="84">
        <f>NDM1360/NDL1360</f>
        <v>0</v>
      </c>
      <c r="NDO1360" s="84">
        <f>NDL1360-NDM1360</f>
        <v>2000000</v>
      </c>
      <c r="NDP1360" s="84">
        <f t="shared" si="560"/>
        <v>2000000</v>
      </c>
      <c r="NDV1360" s="84" t="s">
        <v>247</v>
      </c>
      <c r="NDW1360" s="84" t="s">
        <v>4695</v>
      </c>
      <c r="NDX1360" s="84">
        <v>0</v>
      </c>
      <c r="NDY1360" s="84">
        <v>0</v>
      </c>
      <c r="NEA1360" s="84">
        <v>0</v>
      </c>
      <c r="NEB1360" s="84">
        <f>NEB1357</f>
        <v>2000000</v>
      </c>
      <c r="NEC1360" s="84">
        <f>NEC1357</f>
        <v>0</v>
      </c>
      <c r="NED1360" s="84">
        <f>NEC1360/NEB1360</f>
        <v>0</v>
      </c>
      <c r="NEE1360" s="84">
        <f>NEB1360-NEC1360</f>
        <v>2000000</v>
      </c>
      <c r="NEF1360" s="84">
        <f t="shared" si="560"/>
        <v>2000000</v>
      </c>
      <c r="NEL1360" s="84" t="s">
        <v>247</v>
      </c>
      <c r="NEM1360" s="84" t="s">
        <v>4695</v>
      </c>
      <c r="NEN1360" s="84">
        <v>0</v>
      </c>
      <c r="NEO1360" s="84">
        <v>0</v>
      </c>
      <c r="NEQ1360" s="84">
        <v>0</v>
      </c>
      <c r="NER1360" s="84">
        <f>NER1357</f>
        <v>2000000</v>
      </c>
      <c r="NES1360" s="84">
        <f>NES1357</f>
        <v>0</v>
      </c>
      <c r="NET1360" s="84">
        <f>NES1360/NER1360</f>
        <v>0</v>
      </c>
      <c r="NEU1360" s="84">
        <f>NER1360-NES1360</f>
        <v>2000000</v>
      </c>
      <c r="NEV1360" s="84">
        <f t="shared" si="561"/>
        <v>2000000</v>
      </c>
      <c r="NFB1360" s="84" t="s">
        <v>247</v>
      </c>
      <c r="NFC1360" s="84" t="s">
        <v>4695</v>
      </c>
      <c r="NFD1360" s="84">
        <v>0</v>
      </c>
      <c r="NFE1360" s="84">
        <v>0</v>
      </c>
      <c r="NFG1360" s="84">
        <v>0</v>
      </c>
      <c r="NFH1360" s="84">
        <f>NFH1357</f>
        <v>2000000</v>
      </c>
      <c r="NFI1360" s="84">
        <f>NFI1357</f>
        <v>0</v>
      </c>
      <c r="NFJ1360" s="84">
        <f>NFI1360/NFH1360</f>
        <v>0</v>
      </c>
      <c r="NFK1360" s="84">
        <f>NFH1360-NFI1360</f>
        <v>2000000</v>
      </c>
      <c r="NFL1360" s="84">
        <f t="shared" si="561"/>
        <v>2000000</v>
      </c>
      <c r="NFR1360" s="84" t="s">
        <v>247</v>
      </c>
      <c r="NFS1360" s="84" t="s">
        <v>4695</v>
      </c>
      <c r="NFT1360" s="84">
        <v>0</v>
      </c>
      <c r="NFU1360" s="84">
        <v>0</v>
      </c>
      <c r="NFW1360" s="84">
        <v>0</v>
      </c>
      <c r="NFX1360" s="84">
        <f>NFX1357</f>
        <v>2000000</v>
      </c>
      <c r="NFY1360" s="84">
        <f>NFY1357</f>
        <v>0</v>
      </c>
      <c r="NFZ1360" s="84">
        <f>NFY1360/NFX1360</f>
        <v>0</v>
      </c>
      <c r="NGA1360" s="84">
        <f>NFX1360-NFY1360</f>
        <v>2000000</v>
      </c>
      <c r="NGB1360" s="84">
        <f t="shared" si="562"/>
        <v>2000000</v>
      </c>
      <c r="NGH1360" s="84" t="s">
        <v>247</v>
      </c>
      <c r="NGI1360" s="84" t="s">
        <v>4695</v>
      </c>
      <c r="NGJ1360" s="84">
        <v>0</v>
      </c>
      <c r="NGK1360" s="84">
        <v>0</v>
      </c>
      <c r="NGM1360" s="84">
        <v>0</v>
      </c>
      <c r="NGN1360" s="84">
        <f>NGN1357</f>
        <v>2000000</v>
      </c>
      <c r="NGO1360" s="84">
        <f>NGO1357</f>
        <v>0</v>
      </c>
      <c r="NGP1360" s="84">
        <f>NGO1360/NGN1360</f>
        <v>0</v>
      </c>
      <c r="NGQ1360" s="84">
        <f>NGN1360-NGO1360</f>
        <v>2000000</v>
      </c>
      <c r="NGR1360" s="84">
        <f t="shared" si="562"/>
        <v>2000000</v>
      </c>
      <c r="NGX1360" s="84" t="s">
        <v>247</v>
      </c>
      <c r="NGY1360" s="84" t="s">
        <v>4695</v>
      </c>
      <c r="NGZ1360" s="84">
        <v>0</v>
      </c>
      <c r="NHA1360" s="84">
        <v>0</v>
      </c>
      <c r="NHC1360" s="84">
        <v>0</v>
      </c>
      <c r="NHD1360" s="84">
        <f>NHD1357</f>
        <v>2000000</v>
      </c>
      <c r="NHE1360" s="84">
        <f>NHE1357</f>
        <v>0</v>
      </c>
      <c r="NHF1360" s="84">
        <f>NHE1360/NHD1360</f>
        <v>0</v>
      </c>
      <c r="NHG1360" s="84">
        <f>NHD1360-NHE1360</f>
        <v>2000000</v>
      </c>
      <c r="NHH1360" s="84">
        <f t="shared" si="563"/>
        <v>2000000</v>
      </c>
      <c r="NHN1360" s="84" t="s">
        <v>247</v>
      </c>
      <c r="NHO1360" s="84" t="s">
        <v>4695</v>
      </c>
      <c r="NHP1360" s="84">
        <v>0</v>
      </c>
      <c r="NHQ1360" s="84">
        <v>0</v>
      </c>
      <c r="NHS1360" s="84">
        <v>0</v>
      </c>
      <c r="NHT1360" s="84">
        <f>NHT1357</f>
        <v>2000000</v>
      </c>
      <c r="NHU1360" s="84">
        <f>NHU1357</f>
        <v>0</v>
      </c>
      <c r="NHV1360" s="84">
        <f>NHU1360/NHT1360</f>
        <v>0</v>
      </c>
      <c r="NHW1360" s="84">
        <f>NHT1360-NHU1360</f>
        <v>2000000</v>
      </c>
      <c r="NHX1360" s="84">
        <f t="shared" si="563"/>
        <v>2000000</v>
      </c>
      <c r="NID1360" s="84" t="s">
        <v>247</v>
      </c>
      <c r="NIE1360" s="84" t="s">
        <v>4695</v>
      </c>
      <c r="NIF1360" s="84">
        <v>0</v>
      </c>
      <c r="NIG1360" s="84">
        <v>0</v>
      </c>
      <c r="NII1360" s="84">
        <v>0</v>
      </c>
      <c r="NIJ1360" s="84">
        <f>NIJ1357</f>
        <v>2000000</v>
      </c>
      <c r="NIK1360" s="84">
        <f>NIK1357</f>
        <v>0</v>
      </c>
      <c r="NIL1360" s="84">
        <f>NIK1360/NIJ1360</f>
        <v>0</v>
      </c>
      <c r="NIM1360" s="84">
        <f>NIJ1360-NIK1360</f>
        <v>2000000</v>
      </c>
      <c r="NIN1360" s="84">
        <f t="shared" si="564"/>
        <v>2000000</v>
      </c>
      <c r="NIT1360" s="84" t="s">
        <v>247</v>
      </c>
      <c r="NIU1360" s="84" t="s">
        <v>4695</v>
      </c>
      <c r="NIV1360" s="84">
        <v>0</v>
      </c>
      <c r="NIW1360" s="84">
        <v>0</v>
      </c>
      <c r="NIY1360" s="84">
        <v>0</v>
      </c>
      <c r="NIZ1360" s="84">
        <f>NIZ1357</f>
        <v>2000000</v>
      </c>
      <c r="NJA1360" s="84">
        <f>NJA1357</f>
        <v>0</v>
      </c>
      <c r="NJB1360" s="84">
        <f>NJA1360/NIZ1360</f>
        <v>0</v>
      </c>
      <c r="NJC1360" s="84">
        <f>NIZ1360-NJA1360</f>
        <v>2000000</v>
      </c>
      <c r="NJD1360" s="84">
        <f t="shared" si="564"/>
        <v>2000000</v>
      </c>
      <c r="NJJ1360" s="84" t="s">
        <v>247</v>
      </c>
      <c r="NJK1360" s="84" t="s">
        <v>4695</v>
      </c>
      <c r="NJL1360" s="84">
        <v>0</v>
      </c>
      <c r="NJM1360" s="84">
        <v>0</v>
      </c>
      <c r="NJO1360" s="84">
        <v>0</v>
      </c>
      <c r="NJP1360" s="84">
        <f>NJP1357</f>
        <v>2000000</v>
      </c>
      <c r="NJQ1360" s="84">
        <f>NJQ1357</f>
        <v>0</v>
      </c>
      <c r="NJR1360" s="84">
        <f>NJQ1360/NJP1360</f>
        <v>0</v>
      </c>
      <c r="NJS1360" s="84">
        <f>NJP1360-NJQ1360</f>
        <v>2000000</v>
      </c>
      <c r="NJT1360" s="84">
        <f t="shared" si="565"/>
        <v>2000000</v>
      </c>
      <c r="NJZ1360" s="84" t="s">
        <v>247</v>
      </c>
      <c r="NKA1360" s="84" t="s">
        <v>4695</v>
      </c>
      <c r="NKB1360" s="84">
        <v>0</v>
      </c>
      <c r="NKC1360" s="84">
        <v>0</v>
      </c>
      <c r="NKE1360" s="84">
        <v>0</v>
      </c>
      <c r="NKF1360" s="84">
        <f>NKF1357</f>
        <v>2000000</v>
      </c>
      <c r="NKG1360" s="84">
        <f>NKG1357</f>
        <v>0</v>
      </c>
      <c r="NKH1360" s="84">
        <f>NKG1360/NKF1360</f>
        <v>0</v>
      </c>
      <c r="NKI1360" s="84">
        <f>NKF1360-NKG1360</f>
        <v>2000000</v>
      </c>
      <c r="NKJ1360" s="84">
        <f t="shared" si="565"/>
        <v>2000000</v>
      </c>
      <c r="NKP1360" s="84" t="s">
        <v>247</v>
      </c>
      <c r="NKQ1360" s="84" t="s">
        <v>4695</v>
      </c>
      <c r="NKR1360" s="84">
        <v>0</v>
      </c>
      <c r="NKS1360" s="84">
        <v>0</v>
      </c>
      <c r="NKU1360" s="84">
        <v>0</v>
      </c>
      <c r="NKV1360" s="84">
        <f>NKV1357</f>
        <v>2000000</v>
      </c>
      <c r="NKW1360" s="84">
        <f>NKW1357</f>
        <v>0</v>
      </c>
      <c r="NKX1360" s="84">
        <f>NKW1360/NKV1360</f>
        <v>0</v>
      </c>
      <c r="NKY1360" s="84">
        <f>NKV1360-NKW1360</f>
        <v>2000000</v>
      </c>
      <c r="NKZ1360" s="84">
        <f t="shared" si="566"/>
        <v>2000000</v>
      </c>
      <c r="NLF1360" s="84" t="s">
        <v>247</v>
      </c>
      <c r="NLG1360" s="84" t="s">
        <v>4695</v>
      </c>
      <c r="NLH1360" s="84">
        <v>0</v>
      </c>
      <c r="NLI1360" s="84">
        <v>0</v>
      </c>
      <c r="NLK1360" s="84">
        <v>0</v>
      </c>
      <c r="NLL1360" s="84">
        <f>NLL1357</f>
        <v>2000000</v>
      </c>
      <c r="NLM1360" s="84">
        <f>NLM1357</f>
        <v>0</v>
      </c>
      <c r="NLN1360" s="84">
        <f>NLM1360/NLL1360</f>
        <v>0</v>
      </c>
      <c r="NLO1360" s="84">
        <f>NLL1360-NLM1360</f>
        <v>2000000</v>
      </c>
      <c r="NLP1360" s="84">
        <f t="shared" si="566"/>
        <v>2000000</v>
      </c>
      <c r="NLV1360" s="84" t="s">
        <v>247</v>
      </c>
      <c r="NLW1360" s="84" t="s">
        <v>4695</v>
      </c>
      <c r="NLX1360" s="84">
        <v>0</v>
      </c>
      <c r="NLY1360" s="84">
        <v>0</v>
      </c>
      <c r="NMA1360" s="84">
        <v>0</v>
      </c>
      <c r="NMB1360" s="84">
        <f>NMB1357</f>
        <v>2000000</v>
      </c>
      <c r="NMC1360" s="84">
        <f>NMC1357</f>
        <v>0</v>
      </c>
      <c r="NMD1360" s="84">
        <f>NMC1360/NMB1360</f>
        <v>0</v>
      </c>
      <c r="NME1360" s="84">
        <f>NMB1360-NMC1360</f>
        <v>2000000</v>
      </c>
      <c r="NMF1360" s="84">
        <f t="shared" si="567"/>
        <v>2000000</v>
      </c>
      <c r="NML1360" s="84" t="s">
        <v>247</v>
      </c>
      <c r="NMM1360" s="84" t="s">
        <v>4695</v>
      </c>
      <c r="NMN1360" s="84">
        <v>0</v>
      </c>
      <c r="NMO1360" s="84">
        <v>0</v>
      </c>
      <c r="NMQ1360" s="84">
        <v>0</v>
      </c>
      <c r="NMR1360" s="84">
        <f>NMR1357</f>
        <v>2000000</v>
      </c>
      <c r="NMS1360" s="84">
        <f>NMS1357</f>
        <v>0</v>
      </c>
      <c r="NMT1360" s="84">
        <f>NMS1360/NMR1360</f>
        <v>0</v>
      </c>
      <c r="NMU1360" s="84">
        <f>NMR1360-NMS1360</f>
        <v>2000000</v>
      </c>
      <c r="NMV1360" s="84">
        <f t="shared" si="567"/>
        <v>2000000</v>
      </c>
      <c r="NNB1360" s="84" t="s">
        <v>247</v>
      </c>
      <c r="NNC1360" s="84" t="s">
        <v>4695</v>
      </c>
      <c r="NND1360" s="84">
        <v>0</v>
      </c>
      <c r="NNE1360" s="84">
        <v>0</v>
      </c>
      <c r="NNG1360" s="84">
        <v>0</v>
      </c>
      <c r="NNH1360" s="84">
        <f>NNH1357</f>
        <v>2000000</v>
      </c>
      <c r="NNI1360" s="84">
        <f>NNI1357</f>
        <v>0</v>
      </c>
      <c r="NNJ1360" s="84">
        <f>NNI1360/NNH1360</f>
        <v>0</v>
      </c>
      <c r="NNK1360" s="84">
        <f>NNH1360-NNI1360</f>
        <v>2000000</v>
      </c>
      <c r="NNL1360" s="84">
        <f t="shared" si="568"/>
        <v>2000000</v>
      </c>
      <c r="NNR1360" s="84" t="s">
        <v>247</v>
      </c>
      <c r="NNS1360" s="84" t="s">
        <v>4695</v>
      </c>
      <c r="NNT1360" s="84">
        <v>0</v>
      </c>
      <c r="NNU1360" s="84">
        <v>0</v>
      </c>
      <c r="NNW1360" s="84">
        <v>0</v>
      </c>
      <c r="NNX1360" s="84">
        <f>NNX1357</f>
        <v>2000000</v>
      </c>
      <c r="NNY1360" s="84">
        <f>NNY1357</f>
        <v>0</v>
      </c>
      <c r="NNZ1360" s="84">
        <f>NNY1360/NNX1360</f>
        <v>0</v>
      </c>
      <c r="NOA1360" s="84">
        <f>NNX1360-NNY1360</f>
        <v>2000000</v>
      </c>
      <c r="NOB1360" s="84">
        <f t="shared" si="568"/>
        <v>2000000</v>
      </c>
      <c r="NOH1360" s="84" t="s">
        <v>247</v>
      </c>
      <c r="NOI1360" s="84" t="s">
        <v>4695</v>
      </c>
      <c r="NOJ1360" s="84">
        <v>0</v>
      </c>
      <c r="NOK1360" s="84">
        <v>0</v>
      </c>
      <c r="NOM1360" s="84">
        <v>0</v>
      </c>
      <c r="NON1360" s="84">
        <f>NON1357</f>
        <v>2000000</v>
      </c>
      <c r="NOO1360" s="84">
        <f>NOO1357</f>
        <v>0</v>
      </c>
      <c r="NOP1360" s="84">
        <f>NOO1360/NON1360</f>
        <v>0</v>
      </c>
      <c r="NOQ1360" s="84">
        <f>NON1360-NOO1360</f>
        <v>2000000</v>
      </c>
      <c r="NOR1360" s="84">
        <f t="shared" si="569"/>
        <v>2000000</v>
      </c>
      <c r="NOX1360" s="84" t="s">
        <v>247</v>
      </c>
      <c r="NOY1360" s="84" t="s">
        <v>4695</v>
      </c>
      <c r="NOZ1360" s="84">
        <v>0</v>
      </c>
      <c r="NPA1360" s="84">
        <v>0</v>
      </c>
      <c r="NPC1360" s="84">
        <v>0</v>
      </c>
      <c r="NPD1360" s="84">
        <f>NPD1357</f>
        <v>2000000</v>
      </c>
      <c r="NPE1360" s="84">
        <f>NPE1357</f>
        <v>0</v>
      </c>
      <c r="NPF1360" s="84">
        <f>NPE1360/NPD1360</f>
        <v>0</v>
      </c>
      <c r="NPG1360" s="84">
        <f>NPD1360-NPE1360</f>
        <v>2000000</v>
      </c>
      <c r="NPH1360" s="84">
        <f t="shared" si="569"/>
        <v>2000000</v>
      </c>
      <c r="NPN1360" s="84" t="s">
        <v>247</v>
      </c>
      <c r="NPO1360" s="84" t="s">
        <v>4695</v>
      </c>
      <c r="NPP1360" s="84">
        <v>0</v>
      </c>
      <c r="NPQ1360" s="84">
        <v>0</v>
      </c>
      <c r="NPS1360" s="84">
        <v>0</v>
      </c>
      <c r="NPT1360" s="84">
        <f>NPT1357</f>
        <v>2000000</v>
      </c>
      <c r="NPU1360" s="84">
        <f>NPU1357</f>
        <v>0</v>
      </c>
      <c r="NPV1360" s="84">
        <f>NPU1360/NPT1360</f>
        <v>0</v>
      </c>
      <c r="NPW1360" s="84">
        <f>NPT1360-NPU1360</f>
        <v>2000000</v>
      </c>
      <c r="NPX1360" s="84">
        <f t="shared" si="570"/>
        <v>2000000</v>
      </c>
      <c r="NQD1360" s="84" t="s">
        <v>247</v>
      </c>
      <c r="NQE1360" s="84" t="s">
        <v>4695</v>
      </c>
      <c r="NQF1360" s="84">
        <v>0</v>
      </c>
      <c r="NQG1360" s="84">
        <v>0</v>
      </c>
      <c r="NQI1360" s="84">
        <v>0</v>
      </c>
      <c r="NQJ1360" s="84">
        <f>NQJ1357</f>
        <v>2000000</v>
      </c>
      <c r="NQK1360" s="84">
        <f>NQK1357</f>
        <v>0</v>
      </c>
      <c r="NQL1360" s="84">
        <f>NQK1360/NQJ1360</f>
        <v>0</v>
      </c>
      <c r="NQM1360" s="84">
        <f>NQJ1360-NQK1360</f>
        <v>2000000</v>
      </c>
      <c r="NQN1360" s="84">
        <f t="shared" si="570"/>
        <v>2000000</v>
      </c>
      <c r="NQT1360" s="84" t="s">
        <v>247</v>
      </c>
      <c r="NQU1360" s="84" t="s">
        <v>4695</v>
      </c>
      <c r="NQV1360" s="84">
        <v>0</v>
      </c>
      <c r="NQW1360" s="84">
        <v>0</v>
      </c>
      <c r="NQY1360" s="84">
        <v>0</v>
      </c>
      <c r="NQZ1360" s="84">
        <f>NQZ1357</f>
        <v>2000000</v>
      </c>
      <c r="NRA1360" s="84">
        <f>NRA1357</f>
        <v>0</v>
      </c>
      <c r="NRB1360" s="84">
        <f>NRA1360/NQZ1360</f>
        <v>0</v>
      </c>
      <c r="NRC1360" s="84">
        <f>NQZ1360-NRA1360</f>
        <v>2000000</v>
      </c>
      <c r="NRD1360" s="84">
        <f t="shared" si="571"/>
        <v>2000000</v>
      </c>
      <c r="NRJ1360" s="84" t="s">
        <v>247</v>
      </c>
      <c r="NRK1360" s="84" t="s">
        <v>4695</v>
      </c>
      <c r="NRL1360" s="84">
        <v>0</v>
      </c>
      <c r="NRM1360" s="84">
        <v>0</v>
      </c>
      <c r="NRO1360" s="84">
        <v>0</v>
      </c>
      <c r="NRP1360" s="84">
        <f>NRP1357</f>
        <v>2000000</v>
      </c>
      <c r="NRQ1360" s="84">
        <f>NRQ1357</f>
        <v>0</v>
      </c>
      <c r="NRR1360" s="84">
        <f>NRQ1360/NRP1360</f>
        <v>0</v>
      </c>
      <c r="NRS1360" s="84">
        <f>NRP1360-NRQ1360</f>
        <v>2000000</v>
      </c>
      <c r="NRT1360" s="84">
        <f t="shared" si="571"/>
        <v>2000000</v>
      </c>
      <c r="NRZ1360" s="84" t="s">
        <v>247</v>
      </c>
      <c r="NSA1360" s="84" t="s">
        <v>4695</v>
      </c>
      <c r="NSB1360" s="84">
        <v>0</v>
      </c>
      <c r="NSC1360" s="84">
        <v>0</v>
      </c>
      <c r="NSE1360" s="84">
        <v>0</v>
      </c>
      <c r="NSF1360" s="84">
        <f>NSF1357</f>
        <v>2000000</v>
      </c>
      <c r="NSG1360" s="84">
        <f>NSG1357</f>
        <v>0</v>
      </c>
      <c r="NSH1360" s="84">
        <f>NSG1360/NSF1360</f>
        <v>0</v>
      </c>
      <c r="NSI1360" s="84">
        <f>NSF1360-NSG1360</f>
        <v>2000000</v>
      </c>
      <c r="NSJ1360" s="84">
        <f t="shared" si="572"/>
        <v>2000000</v>
      </c>
      <c r="NSP1360" s="84" t="s">
        <v>247</v>
      </c>
      <c r="NSQ1360" s="84" t="s">
        <v>4695</v>
      </c>
      <c r="NSR1360" s="84">
        <v>0</v>
      </c>
      <c r="NSS1360" s="84">
        <v>0</v>
      </c>
      <c r="NSU1360" s="84">
        <v>0</v>
      </c>
      <c r="NSV1360" s="84">
        <f>NSV1357</f>
        <v>2000000</v>
      </c>
      <c r="NSW1360" s="84">
        <f>NSW1357</f>
        <v>0</v>
      </c>
      <c r="NSX1360" s="84">
        <f>NSW1360/NSV1360</f>
        <v>0</v>
      </c>
      <c r="NSY1360" s="84">
        <f>NSV1360-NSW1360</f>
        <v>2000000</v>
      </c>
      <c r="NSZ1360" s="84">
        <f t="shared" si="572"/>
        <v>2000000</v>
      </c>
      <c r="NTF1360" s="84" t="s">
        <v>247</v>
      </c>
      <c r="NTG1360" s="84" t="s">
        <v>4695</v>
      </c>
      <c r="NTH1360" s="84">
        <v>0</v>
      </c>
      <c r="NTI1360" s="84">
        <v>0</v>
      </c>
      <c r="NTK1360" s="84">
        <v>0</v>
      </c>
      <c r="NTL1360" s="84">
        <f>NTL1357</f>
        <v>2000000</v>
      </c>
      <c r="NTM1360" s="84">
        <f>NTM1357</f>
        <v>0</v>
      </c>
      <c r="NTN1360" s="84">
        <f>NTM1360/NTL1360</f>
        <v>0</v>
      </c>
      <c r="NTO1360" s="84">
        <f>NTL1360-NTM1360</f>
        <v>2000000</v>
      </c>
      <c r="NTP1360" s="84">
        <f t="shared" si="573"/>
        <v>2000000</v>
      </c>
      <c r="NTV1360" s="84" t="s">
        <v>247</v>
      </c>
      <c r="NTW1360" s="84" t="s">
        <v>4695</v>
      </c>
      <c r="NTX1360" s="84">
        <v>0</v>
      </c>
      <c r="NTY1360" s="84">
        <v>0</v>
      </c>
      <c r="NUA1360" s="84">
        <v>0</v>
      </c>
      <c r="NUB1360" s="84">
        <f>NUB1357</f>
        <v>2000000</v>
      </c>
      <c r="NUC1360" s="84">
        <f>NUC1357</f>
        <v>0</v>
      </c>
      <c r="NUD1360" s="84">
        <f>NUC1360/NUB1360</f>
        <v>0</v>
      </c>
      <c r="NUE1360" s="84">
        <f>NUB1360-NUC1360</f>
        <v>2000000</v>
      </c>
      <c r="NUF1360" s="84">
        <f t="shared" si="573"/>
        <v>2000000</v>
      </c>
      <c r="NUL1360" s="84" t="s">
        <v>247</v>
      </c>
      <c r="NUM1360" s="84" t="s">
        <v>4695</v>
      </c>
      <c r="NUN1360" s="84">
        <v>0</v>
      </c>
      <c r="NUO1360" s="84">
        <v>0</v>
      </c>
      <c r="NUQ1360" s="84">
        <v>0</v>
      </c>
      <c r="NUR1360" s="84">
        <f>NUR1357</f>
        <v>2000000</v>
      </c>
      <c r="NUS1360" s="84">
        <f>NUS1357</f>
        <v>0</v>
      </c>
      <c r="NUT1360" s="84">
        <f>NUS1360/NUR1360</f>
        <v>0</v>
      </c>
      <c r="NUU1360" s="84">
        <f>NUR1360-NUS1360</f>
        <v>2000000</v>
      </c>
      <c r="NUV1360" s="84">
        <f t="shared" si="574"/>
        <v>2000000</v>
      </c>
      <c r="NVB1360" s="84" t="s">
        <v>247</v>
      </c>
      <c r="NVC1360" s="84" t="s">
        <v>4695</v>
      </c>
      <c r="NVD1360" s="84">
        <v>0</v>
      </c>
      <c r="NVE1360" s="84">
        <v>0</v>
      </c>
      <c r="NVG1360" s="84">
        <v>0</v>
      </c>
      <c r="NVH1360" s="84">
        <f>NVH1357</f>
        <v>2000000</v>
      </c>
      <c r="NVI1360" s="84">
        <f>NVI1357</f>
        <v>0</v>
      </c>
      <c r="NVJ1360" s="84">
        <f>NVI1360/NVH1360</f>
        <v>0</v>
      </c>
      <c r="NVK1360" s="84">
        <f>NVH1360-NVI1360</f>
        <v>2000000</v>
      </c>
      <c r="NVL1360" s="84">
        <f t="shared" si="574"/>
        <v>2000000</v>
      </c>
      <c r="NVR1360" s="84" t="s">
        <v>247</v>
      </c>
      <c r="NVS1360" s="84" t="s">
        <v>4695</v>
      </c>
      <c r="NVT1360" s="84">
        <v>0</v>
      </c>
      <c r="NVU1360" s="84">
        <v>0</v>
      </c>
      <c r="NVW1360" s="84">
        <v>0</v>
      </c>
      <c r="NVX1360" s="84">
        <f>NVX1357</f>
        <v>2000000</v>
      </c>
      <c r="NVY1360" s="84">
        <f>NVY1357</f>
        <v>0</v>
      </c>
      <c r="NVZ1360" s="84">
        <f>NVY1360/NVX1360</f>
        <v>0</v>
      </c>
      <c r="NWA1360" s="84">
        <f>NVX1360-NVY1360</f>
        <v>2000000</v>
      </c>
      <c r="NWB1360" s="84">
        <f t="shared" si="575"/>
        <v>2000000</v>
      </c>
      <c r="NWH1360" s="84" t="s">
        <v>247</v>
      </c>
      <c r="NWI1360" s="84" t="s">
        <v>4695</v>
      </c>
      <c r="NWJ1360" s="84">
        <v>0</v>
      </c>
      <c r="NWK1360" s="84">
        <v>0</v>
      </c>
      <c r="NWM1360" s="84">
        <v>0</v>
      </c>
      <c r="NWN1360" s="84">
        <f>NWN1357</f>
        <v>2000000</v>
      </c>
      <c r="NWO1360" s="84">
        <f>NWO1357</f>
        <v>0</v>
      </c>
      <c r="NWP1360" s="84">
        <f>NWO1360/NWN1360</f>
        <v>0</v>
      </c>
      <c r="NWQ1360" s="84">
        <f>NWN1360-NWO1360</f>
        <v>2000000</v>
      </c>
      <c r="NWR1360" s="84">
        <f t="shared" si="575"/>
        <v>2000000</v>
      </c>
      <c r="NWX1360" s="84" t="s">
        <v>247</v>
      </c>
      <c r="NWY1360" s="84" t="s">
        <v>4695</v>
      </c>
      <c r="NWZ1360" s="84">
        <v>0</v>
      </c>
      <c r="NXA1360" s="84">
        <v>0</v>
      </c>
      <c r="NXC1360" s="84">
        <v>0</v>
      </c>
      <c r="NXD1360" s="84">
        <f>NXD1357</f>
        <v>2000000</v>
      </c>
      <c r="NXE1360" s="84">
        <f>NXE1357</f>
        <v>0</v>
      </c>
      <c r="NXF1360" s="84">
        <f>NXE1360/NXD1360</f>
        <v>0</v>
      </c>
      <c r="NXG1360" s="84">
        <f>NXD1360-NXE1360</f>
        <v>2000000</v>
      </c>
      <c r="NXH1360" s="84">
        <f t="shared" si="576"/>
        <v>2000000</v>
      </c>
      <c r="NXN1360" s="84" t="s">
        <v>247</v>
      </c>
      <c r="NXO1360" s="84" t="s">
        <v>4695</v>
      </c>
      <c r="NXP1360" s="84">
        <v>0</v>
      </c>
      <c r="NXQ1360" s="84">
        <v>0</v>
      </c>
      <c r="NXS1360" s="84">
        <v>0</v>
      </c>
      <c r="NXT1360" s="84">
        <f>NXT1357</f>
        <v>2000000</v>
      </c>
      <c r="NXU1360" s="84">
        <f>NXU1357</f>
        <v>0</v>
      </c>
      <c r="NXV1360" s="84">
        <f>NXU1360/NXT1360</f>
        <v>0</v>
      </c>
      <c r="NXW1360" s="84">
        <f>NXT1360-NXU1360</f>
        <v>2000000</v>
      </c>
      <c r="NXX1360" s="84">
        <f t="shared" si="576"/>
        <v>2000000</v>
      </c>
      <c r="NYD1360" s="84" t="s">
        <v>247</v>
      </c>
      <c r="NYE1360" s="84" t="s">
        <v>4695</v>
      </c>
      <c r="NYF1360" s="84">
        <v>0</v>
      </c>
      <c r="NYG1360" s="84">
        <v>0</v>
      </c>
      <c r="NYI1360" s="84">
        <v>0</v>
      </c>
      <c r="NYJ1360" s="84">
        <f>NYJ1357</f>
        <v>2000000</v>
      </c>
      <c r="NYK1360" s="84">
        <f>NYK1357</f>
        <v>0</v>
      </c>
      <c r="NYL1360" s="84">
        <f>NYK1360/NYJ1360</f>
        <v>0</v>
      </c>
      <c r="NYM1360" s="84">
        <f>NYJ1360-NYK1360</f>
        <v>2000000</v>
      </c>
      <c r="NYN1360" s="84">
        <f t="shared" si="577"/>
        <v>2000000</v>
      </c>
      <c r="NYT1360" s="84" t="s">
        <v>247</v>
      </c>
      <c r="NYU1360" s="84" t="s">
        <v>4695</v>
      </c>
      <c r="NYV1360" s="84">
        <v>0</v>
      </c>
      <c r="NYW1360" s="84">
        <v>0</v>
      </c>
      <c r="NYY1360" s="84">
        <v>0</v>
      </c>
      <c r="NYZ1360" s="84">
        <f>NYZ1357</f>
        <v>2000000</v>
      </c>
      <c r="NZA1360" s="84">
        <f>NZA1357</f>
        <v>0</v>
      </c>
      <c r="NZB1360" s="84">
        <f>NZA1360/NYZ1360</f>
        <v>0</v>
      </c>
      <c r="NZC1360" s="84">
        <f>NYZ1360-NZA1360</f>
        <v>2000000</v>
      </c>
      <c r="NZD1360" s="84">
        <f t="shared" si="577"/>
        <v>2000000</v>
      </c>
      <c r="NZJ1360" s="84" t="s">
        <v>247</v>
      </c>
      <c r="NZK1360" s="84" t="s">
        <v>4695</v>
      </c>
      <c r="NZL1360" s="84">
        <v>0</v>
      </c>
      <c r="NZM1360" s="84">
        <v>0</v>
      </c>
      <c r="NZO1360" s="84">
        <v>0</v>
      </c>
      <c r="NZP1360" s="84">
        <f>NZP1357</f>
        <v>2000000</v>
      </c>
      <c r="NZQ1360" s="84">
        <f>NZQ1357</f>
        <v>0</v>
      </c>
      <c r="NZR1360" s="84">
        <f>NZQ1360/NZP1360</f>
        <v>0</v>
      </c>
      <c r="NZS1360" s="84">
        <f>NZP1360-NZQ1360</f>
        <v>2000000</v>
      </c>
      <c r="NZT1360" s="84">
        <f t="shared" si="578"/>
        <v>2000000</v>
      </c>
      <c r="NZZ1360" s="84" t="s">
        <v>247</v>
      </c>
      <c r="OAA1360" s="84" t="s">
        <v>4695</v>
      </c>
      <c r="OAB1360" s="84">
        <v>0</v>
      </c>
      <c r="OAC1360" s="84">
        <v>0</v>
      </c>
      <c r="OAE1360" s="84">
        <v>0</v>
      </c>
      <c r="OAF1360" s="84">
        <f>OAF1357</f>
        <v>2000000</v>
      </c>
      <c r="OAG1360" s="84">
        <f>OAG1357</f>
        <v>0</v>
      </c>
      <c r="OAH1360" s="84">
        <f>OAG1360/OAF1360</f>
        <v>0</v>
      </c>
      <c r="OAI1360" s="84">
        <f>OAF1360-OAG1360</f>
        <v>2000000</v>
      </c>
      <c r="OAJ1360" s="84">
        <f t="shared" si="578"/>
        <v>2000000</v>
      </c>
      <c r="OAP1360" s="84" t="s">
        <v>247</v>
      </c>
      <c r="OAQ1360" s="84" t="s">
        <v>4695</v>
      </c>
      <c r="OAR1360" s="84">
        <v>0</v>
      </c>
      <c r="OAS1360" s="84">
        <v>0</v>
      </c>
      <c r="OAU1360" s="84">
        <v>0</v>
      </c>
      <c r="OAV1360" s="84">
        <f>OAV1357</f>
        <v>2000000</v>
      </c>
      <c r="OAW1360" s="84">
        <f>OAW1357</f>
        <v>0</v>
      </c>
      <c r="OAX1360" s="84">
        <f>OAW1360/OAV1360</f>
        <v>0</v>
      </c>
      <c r="OAY1360" s="84">
        <f>OAV1360-OAW1360</f>
        <v>2000000</v>
      </c>
      <c r="OAZ1360" s="84">
        <f t="shared" si="579"/>
        <v>2000000</v>
      </c>
      <c r="OBF1360" s="84" t="s">
        <v>247</v>
      </c>
      <c r="OBG1360" s="84" t="s">
        <v>4695</v>
      </c>
      <c r="OBH1360" s="84">
        <v>0</v>
      </c>
      <c r="OBI1360" s="84">
        <v>0</v>
      </c>
      <c r="OBK1360" s="84">
        <v>0</v>
      </c>
      <c r="OBL1360" s="84">
        <f>OBL1357</f>
        <v>2000000</v>
      </c>
      <c r="OBM1360" s="84">
        <f>OBM1357</f>
        <v>0</v>
      </c>
      <c r="OBN1360" s="84">
        <f>OBM1360/OBL1360</f>
        <v>0</v>
      </c>
      <c r="OBO1360" s="84">
        <f>OBL1360-OBM1360</f>
        <v>2000000</v>
      </c>
      <c r="OBP1360" s="84">
        <f t="shared" si="579"/>
        <v>2000000</v>
      </c>
      <c r="OBV1360" s="84" t="s">
        <v>247</v>
      </c>
      <c r="OBW1360" s="84" t="s">
        <v>4695</v>
      </c>
      <c r="OBX1360" s="84">
        <v>0</v>
      </c>
      <c r="OBY1360" s="84">
        <v>0</v>
      </c>
      <c r="OCA1360" s="84">
        <v>0</v>
      </c>
      <c r="OCB1360" s="84">
        <f>OCB1357</f>
        <v>2000000</v>
      </c>
      <c r="OCC1360" s="84">
        <f>OCC1357</f>
        <v>0</v>
      </c>
      <c r="OCD1360" s="84">
        <f>OCC1360/OCB1360</f>
        <v>0</v>
      </c>
      <c r="OCE1360" s="84">
        <f>OCB1360-OCC1360</f>
        <v>2000000</v>
      </c>
      <c r="OCF1360" s="84">
        <f t="shared" si="580"/>
        <v>2000000</v>
      </c>
      <c r="OCL1360" s="84" t="s">
        <v>247</v>
      </c>
      <c r="OCM1360" s="84" t="s">
        <v>4695</v>
      </c>
      <c r="OCN1360" s="84">
        <v>0</v>
      </c>
      <c r="OCO1360" s="84">
        <v>0</v>
      </c>
      <c r="OCQ1360" s="84">
        <v>0</v>
      </c>
      <c r="OCR1360" s="84">
        <f>OCR1357</f>
        <v>2000000</v>
      </c>
      <c r="OCS1360" s="84">
        <f>OCS1357</f>
        <v>0</v>
      </c>
      <c r="OCT1360" s="84">
        <f>OCS1360/OCR1360</f>
        <v>0</v>
      </c>
      <c r="OCU1360" s="84">
        <f>OCR1360-OCS1360</f>
        <v>2000000</v>
      </c>
      <c r="OCV1360" s="84">
        <f t="shared" si="580"/>
        <v>2000000</v>
      </c>
      <c r="ODB1360" s="84" t="s">
        <v>247</v>
      </c>
      <c r="ODC1360" s="84" t="s">
        <v>4695</v>
      </c>
      <c r="ODD1360" s="84">
        <v>0</v>
      </c>
      <c r="ODE1360" s="84">
        <v>0</v>
      </c>
      <c r="ODG1360" s="84">
        <v>0</v>
      </c>
      <c r="ODH1360" s="84">
        <f>ODH1357</f>
        <v>2000000</v>
      </c>
      <c r="ODI1360" s="84">
        <f>ODI1357</f>
        <v>0</v>
      </c>
      <c r="ODJ1360" s="84">
        <f>ODI1360/ODH1360</f>
        <v>0</v>
      </c>
      <c r="ODK1360" s="84">
        <f>ODH1360-ODI1360</f>
        <v>2000000</v>
      </c>
      <c r="ODL1360" s="84">
        <f t="shared" si="581"/>
        <v>2000000</v>
      </c>
      <c r="ODR1360" s="84" t="s">
        <v>247</v>
      </c>
      <c r="ODS1360" s="84" t="s">
        <v>4695</v>
      </c>
      <c r="ODT1360" s="84">
        <v>0</v>
      </c>
      <c r="ODU1360" s="84">
        <v>0</v>
      </c>
      <c r="ODW1360" s="84">
        <v>0</v>
      </c>
      <c r="ODX1360" s="84">
        <f>ODX1357</f>
        <v>2000000</v>
      </c>
      <c r="ODY1360" s="84">
        <f>ODY1357</f>
        <v>0</v>
      </c>
      <c r="ODZ1360" s="84">
        <f>ODY1360/ODX1360</f>
        <v>0</v>
      </c>
      <c r="OEA1360" s="84">
        <f>ODX1360-ODY1360</f>
        <v>2000000</v>
      </c>
      <c r="OEB1360" s="84">
        <f t="shared" si="581"/>
        <v>2000000</v>
      </c>
      <c r="OEH1360" s="84" t="s">
        <v>247</v>
      </c>
      <c r="OEI1360" s="84" t="s">
        <v>4695</v>
      </c>
      <c r="OEJ1360" s="84">
        <v>0</v>
      </c>
      <c r="OEK1360" s="84">
        <v>0</v>
      </c>
      <c r="OEM1360" s="84">
        <v>0</v>
      </c>
      <c r="OEN1360" s="84">
        <f>OEN1357</f>
        <v>2000000</v>
      </c>
      <c r="OEO1360" s="84">
        <f>OEO1357</f>
        <v>0</v>
      </c>
      <c r="OEP1360" s="84">
        <f>OEO1360/OEN1360</f>
        <v>0</v>
      </c>
      <c r="OEQ1360" s="84">
        <f>OEN1360-OEO1360</f>
        <v>2000000</v>
      </c>
      <c r="OER1360" s="84">
        <f t="shared" si="582"/>
        <v>2000000</v>
      </c>
      <c r="OEX1360" s="84" t="s">
        <v>247</v>
      </c>
      <c r="OEY1360" s="84" t="s">
        <v>4695</v>
      </c>
      <c r="OEZ1360" s="84">
        <v>0</v>
      </c>
      <c r="OFA1360" s="84">
        <v>0</v>
      </c>
      <c r="OFC1360" s="84">
        <v>0</v>
      </c>
      <c r="OFD1360" s="84">
        <f>OFD1357</f>
        <v>2000000</v>
      </c>
      <c r="OFE1360" s="84">
        <f>OFE1357</f>
        <v>0</v>
      </c>
      <c r="OFF1360" s="84">
        <f>OFE1360/OFD1360</f>
        <v>0</v>
      </c>
      <c r="OFG1360" s="84">
        <f>OFD1360-OFE1360</f>
        <v>2000000</v>
      </c>
      <c r="OFH1360" s="84">
        <f t="shared" si="582"/>
        <v>2000000</v>
      </c>
      <c r="OFN1360" s="84" t="s">
        <v>247</v>
      </c>
      <c r="OFO1360" s="84" t="s">
        <v>4695</v>
      </c>
      <c r="OFP1360" s="84">
        <v>0</v>
      </c>
      <c r="OFQ1360" s="84">
        <v>0</v>
      </c>
      <c r="OFS1360" s="84">
        <v>0</v>
      </c>
      <c r="OFT1360" s="84">
        <f>OFT1357</f>
        <v>2000000</v>
      </c>
      <c r="OFU1360" s="84">
        <f>OFU1357</f>
        <v>0</v>
      </c>
      <c r="OFV1360" s="84">
        <f>OFU1360/OFT1360</f>
        <v>0</v>
      </c>
      <c r="OFW1360" s="84">
        <f>OFT1360-OFU1360</f>
        <v>2000000</v>
      </c>
      <c r="OFX1360" s="84">
        <f t="shared" si="583"/>
        <v>2000000</v>
      </c>
      <c r="OGD1360" s="84" t="s">
        <v>247</v>
      </c>
      <c r="OGE1360" s="84" t="s">
        <v>4695</v>
      </c>
      <c r="OGF1360" s="84">
        <v>0</v>
      </c>
      <c r="OGG1360" s="84">
        <v>0</v>
      </c>
      <c r="OGI1360" s="84">
        <v>0</v>
      </c>
      <c r="OGJ1360" s="84">
        <f>OGJ1357</f>
        <v>2000000</v>
      </c>
      <c r="OGK1360" s="84">
        <f>OGK1357</f>
        <v>0</v>
      </c>
      <c r="OGL1360" s="84">
        <f>OGK1360/OGJ1360</f>
        <v>0</v>
      </c>
      <c r="OGM1360" s="84">
        <f>OGJ1360-OGK1360</f>
        <v>2000000</v>
      </c>
      <c r="OGN1360" s="84">
        <f t="shared" si="583"/>
        <v>2000000</v>
      </c>
      <c r="OGT1360" s="84" t="s">
        <v>247</v>
      </c>
      <c r="OGU1360" s="84" t="s">
        <v>4695</v>
      </c>
      <c r="OGV1360" s="84">
        <v>0</v>
      </c>
      <c r="OGW1360" s="84">
        <v>0</v>
      </c>
      <c r="OGY1360" s="84">
        <v>0</v>
      </c>
      <c r="OGZ1360" s="84">
        <f>OGZ1357</f>
        <v>2000000</v>
      </c>
      <c r="OHA1360" s="84">
        <f>OHA1357</f>
        <v>0</v>
      </c>
      <c r="OHB1360" s="84">
        <f>OHA1360/OGZ1360</f>
        <v>0</v>
      </c>
      <c r="OHC1360" s="84">
        <f>OGZ1360-OHA1360</f>
        <v>2000000</v>
      </c>
      <c r="OHD1360" s="84">
        <f t="shared" si="584"/>
        <v>2000000</v>
      </c>
      <c r="OHJ1360" s="84" t="s">
        <v>247</v>
      </c>
      <c r="OHK1360" s="84" t="s">
        <v>4695</v>
      </c>
      <c r="OHL1360" s="84">
        <v>0</v>
      </c>
      <c r="OHM1360" s="84">
        <v>0</v>
      </c>
      <c r="OHO1360" s="84">
        <v>0</v>
      </c>
      <c r="OHP1360" s="84">
        <f>OHP1357</f>
        <v>2000000</v>
      </c>
      <c r="OHQ1360" s="84">
        <f>OHQ1357</f>
        <v>0</v>
      </c>
      <c r="OHR1360" s="84">
        <f>OHQ1360/OHP1360</f>
        <v>0</v>
      </c>
      <c r="OHS1360" s="84">
        <f>OHP1360-OHQ1360</f>
        <v>2000000</v>
      </c>
      <c r="OHT1360" s="84">
        <f t="shared" si="584"/>
        <v>2000000</v>
      </c>
      <c r="OHZ1360" s="84" t="s">
        <v>247</v>
      </c>
      <c r="OIA1360" s="84" t="s">
        <v>4695</v>
      </c>
      <c r="OIB1360" s="84">
        <v>0</v>
      </c>
      <c r="OIC1360" s="84">
        <v>0</v>
      </c>
      <c r="OIE1360" s="84">
        <v>0</v>
      </c>
      <c r="OIF1360" s="84">
        <f>OIF1357</f>
        <v>2000000</v>
      </c>
      <c r="OIG1360" s="84">
        <f>OIG1357</f>
        <v>0</v>
      </c>
      <c r="OIH1360" s="84">
        <f>OIG1360/OIF1360</f>
        <v>0</v>
      </c>
      <c r="OII1360" s="84">
        <f>OIF1360-OIG1360</f>
        <v>2000000</v>
      </c>
      <c r="OIJ1360" s="84">
        <f t="shared" si="585"/>
        <v>2000000</v>
      </c>
      <c r="OIP1360" s="84" t="s">
        <v>247</v>
      </c>
      <c r="OIQ1360" s="84" t="s">
        <v>4695</v>
      </c>
      <c r="OIR1360" s="84">
        <v>0</v>
      </c>
      <c r="OIS1360" s="84">
        <v>0</v>
      </c>
      <c r="OIU1360" s="84">
        <v>0</v>
      </c>
      <c r="OIV1360" s="84">
        <f>OIV1357</f>
        <v>2000000</v>
      </c>
      <c r="OIW1360" s="84">
        <f>OIW1357</f>
        <v>0</v>
      </c>
      <c r="OIX1360" s="84">
        <f>OIW1360/OIV1360</f>
        <v>0</v>
      </c>
      <c r="OIY1360" s="84">
        <f>OIV1360-OIW1360</f>
        <v>2000000</v>
      </c>
      <c r="OIZ1360" s="84">
        <f t="shared" si="585"/>
        <v>2000000</v>
      </c>
      <c r="OJF1360" s="84" t="s">
        <v>247</v>
      </c>
      <c r="OJG1360" s="84" t="s">
        <v>4695</v>
      </c>
      <c r="OJH1360" s="84">
        <v>0</v>
      </c>
      <c r="OJI1360" s="84">
        <v>0</v>
      </c>
      <c r="OJK1360" s="84">
        <v>0</v>
      </c>
      <c r="OJL1360" s="84">
        <f>OJL1357</f>
        <v>2000000</v>
      </c>
      <c r="OJM1360" s="84">
        <f>OJM1357</f>
        <v>0</v>
      </c>
      <c r="OJN1360" s="84">
        <f>OJM1360/OJL1360</f>
        <v>0</v>
      </c>
      <c r="OJO1360" s="84">
        <f>OJL1360-OJM1360</f>
        <v>2000000</v>
      </c>
      <c r="OJP1360" s="84">
        <f t="shared" si="586"/>
        <v>2000000</v>
      </c>
      <c r="OJV1360" s="84" t="s">
        <v>247</v>
      </c>
      <c r="OJW1360" s="84" t="s">
        <v>4695</v>
      </c>
      <c r="OJX1360" s="84">
        <v>0</v>
      </c>
      <c r="OJY1360" s="84">
        <v>0</v>
      </c>
      <c r="OKA1360" s="84">
        <v>0</v>
      </c>
      <c r="OKB1360" s="84">
        <f>OKB1357</f>
        <v>2000000</v>
      </c>
      <c r="OKC1360" s="84">
        <f>OKC1357</f>
        <v>0</v>
      </c>
      <c r="OKD1360" s="84">
        <f>OKC1360/OKB1360</f>
        <v>0</v>
      </c>
      <c r="OKE1360" s="84">
        <f>OKB1360-OKC1360</f>
        <v>2000000</v>
      </c>
      <c r="OKF1360" s="84">
        <f t="shared" si="586"/>
        <v>2000000</v>
      </c>
      <c r="OKL1360" s="84" t="s">
        <v>247</v>
      </c>
      <c r="OKM1360" s="84" t="s">
        <v>4695</v>
      </c>
      <c r="OKN1360" s="84">
        <v>0</v>
      </c>
      <c r="OKO1360" s="84">
        <v>0</v>
      </c>
      <c r="OKQ1360" s="84">
        <v>0</v>
      </c>
      <c r="OKR1360" s="84">
        <f>OKR1357</f>
        <v>2000000</v>
      </c>
      <c r="OKS1360" s="84">
        <f>OKS1357</f>
        <v>0</v>
      </c>
      <c r="OKT1360" s="84">
        <f>OKS1360/OKR1360</f>
        <v>0</v>
      </c>
      <c r="OKU1360" s="84">
        <f>OKR1360-OKS1360</f>
        <v>2000000</v>
      </c>
      <c r="OKV1360" s="84">
        <f t="shared" si="587"/>
        <v>2000000</v>
      </c>
      <c r="OLB1360" s="84" t="s">
        <v>247</v>
      </c>
      <c r="OLC1360" s="84" t="s">
        <v>4695</v>
      </c>
      <c r="OLD1360" s="84">
        <v>0</v>
      </c>
      <c r="OLE1360" s="84">
        <v>0</v>
      </c>
      <c r="OLG1360" s="84">
        <v>0</v>
      </c>
      <c r="OLH1360" s="84">
        <f>OLH1357</f>
        <v>2000000</v>
      </c>
      <c r="OLI1360" s="84">
        <f>OLI1357</f>
        <v>0</v>
      </c>
      <c r="OLJ1360" s="84">
        <f>OLI1360/OLH1360</f>
        <v>0</v>
      </c>
      <c r="OLK1360" s="84">
        <f>OLH1360-OLI1360</f>
        <v>2000000</v>
      </c>
      <c r="OLL1360" s="84">
        <f t="shared" si="587"/>
        <v>2000000</v>
      </c>
      <c r="OLR1360" s="84" t="s">
        <v>247</v>
      </c>
      <c r="OLS1360" s="84" t="s">
        <v>4695</v>
      </c>
      <c r="OLT1360" s="84">
        <v>0</v>
      </c>
      <c r="OLU1360" s="84">
        <v>0</v>
      </c>
      <c r="OLW1360" s="84">
        <v>0</v>
      </c>
      <c r="OLX1360" s="84">
        <f>OLX1357</f>
        <v>2000000</v>
      </c>
      <c r="OLY1360" s="84">
        <f>OLY1357</f>
        <v>0</v>
      </c>
      <c r="OLZ1360" s="84">
        <f>OLY1360/OLX1360</f>
        <v>0</v>
      </c>
      <c r="OMA1360" s="84">
        <f>OLX1360-OLY1360</f>
        <v>2000000</v>
      </c>
      <c r="OMB1360" s="84">
        <f t="shared" si="588"/>
        <v>2000000</v>
      </c>
      <c r="OMH1360" s="84" t="s">
        <v>247</v>
      </c>
      <c r="OMI1360" s="84" t="s">
        <v>4695</v>
      </c>
      <c r="OMJ1360" s="84">
        <v>0</v>
      </c>
      <c r="OMK1360" s="84">
        <v>0</v>
      </c>
      <c r="OMM1360" s="84">
        <v>0</v>
      </c>
      <c r="OMN1360" s="84">
        <f>OMN1357</f>
        <v>2000000</v>
      </c>
      <c r="OMO1360" s="84">
        <f>OMO1357</f>
        <v>0</v>
      </c>
      <c r="OMP1360" s="84">
        <f>OMO1360/OMN1360</f>
        <v>0</v>
      </c>
      <c r="OMQ1360" s="84">
        <f>OMN1360-OMO1360</f>
        <v>2000000</v>
      </c>
      <c r="OMR1360" s="84">
        <f t="shared" si="588"/>
        <v>2000000</v>
      </c>
      <c r="OMX1360" s="84" t="s">
        <v>247</v>
      </c>
      <c r="OMY1360" s="84" t="s">
        <v>4695</v>
      </c>
      <c r="OMZ1360" s="84">
        <v>0</v>
      </c>
      <c r="ONA1360" s="84">
        <v>0</v>
      </c>
      <c r="ONC1360" s="84">
        <v>0</v>
      </c>
      <c r="OND1360" s="84">
        <f>OND1357</f>
        <v>2000000</v>
      </c>
      <c r="ONE1360" s="84">
        <f>ONE1357</f>
        <v>0</v>
      </c>
      <c r="ONF1360" s="84">
        <f>ONE1360/OND1360</f>
        <v>0</v>
      </c>
      <c r="ONG1360" s="84">
        <f>OND1360-ONE1360</f>
        <v>2000000</v>
      </c>
      <c r="ONH1360" s="84">
        <f t="shared" si="589"/>
        <v>2000000</v>
      </c>
      <c r="ONN1360" s="84" t="s">
        <v>247</v>
      </c>
      <c r="ONO1360" s="84" t="s">
        <v>4695</v>
      </c>
      <c r="ONP1360" s="84">
        <v>0</v>
      </c>
      <c r="ONQ1360" s="84">
        <v>0</v>
      </c>
      <c r="ONS1360" s="84">
        <v>0</v>
      </c>
      <c r="ONT1360" s="84">
        <f>ONT1357</f>
        <v>2000000</v>
      </c>
      <c r="ONU1360" s="84">
        <f>ONU1357</f>
        <v>0</v>
      </c>
      <c r="ONV1360" s="84">
        <f>ONU1360/ONT1360</f>
        <v>0</v>
      </c>
      <c r="ONW1360" s="84">
        <f>ONT1360-ONU1360</f>
        <v>2000000</v>
      </c>
      <c r="ONX1360" s="84">
        <f t="shared" si="589"/>
        <v>2000000</v>
      </c>
      <c r="OOD1360" s="84" t="s">
        <v>247</v>
      </c>
      <c r="OOE1360" s="84" t="s">
        <v>4695</v>
      </c>
      <c r="OOF1360" s="84">
        <v>0</v>
      </c>
      <c r="OOG1360" s="84">
        <v>0</v>
      </c>
      <c r="OOI1360" s="84">
        <v>0</v>
      </c>
      <c r="OOJ1360" s="84">
        <f>OOJ1357</f>
        <v>2000000</v>
      </c>
      <c r="OOK1360" s="84">
        <f>OOK1357</f>
        <v>0</v>
      </c>
      <c r="OOL1360" s="84">
        <f>OOK1360/OOJ1360</f>
        <v>0</v>
      </c>
      <c r="OOM1360" s="84">
        <f>OOJ1360-OOK1360</f>
        <v>2000000</v>
      </c>
      <c r="OON1360" s="84">
        <f t="shared" si="590"/>
        <v>2000000</v>
      </c>
      <c r="OOT1360" s="84" t="s">
        <v>247</v>
      </c>
      <c r="OOU1360" s="84" t="s">
        <v>4695</v>
      </c>
      <c r="OOV1360" s="84">
        <v>0</v>
      </c>
      <c r="OOW1360" s="84">
        <v>0</v>
      </c>
      <c r="OOY1360" s="84">
        <v>0</v>
      </c>
      <c r="OOZ1360" s="84">
        <f>OOZ1357</f>
        <v>2000000</v>
      </c>
      <c r="OPA1360" s="84">
        <f>OPA1357</f>
        <v>0</v>
      </c>
      <c r="OPB1360" s="84">
        <f>OPA1360/OOZ1360</f>
        <v>0</v>
      </c>
      <c r="OPC1360" s="84">
        <f>OOZ1360-OPA1360</f>
        <v>2000000</v>
      </c>
      <c r="OPD1360" s="84">
        <f t="shared" si="590"/>
        <v>2000000</v>
      </c>
      <c r="OPJ1360" s="84" t="s">
        <v>247</v>
      </c>
      <c r="OPK1360" s="84" t="s">
        <v>4695</v>
      </c>
      <c r="OPL1360" s="84">
        <v>0</v>
      </c>
      <c r="OPM1360" s="84">
        <v>0</v>
      </c>
      <c r="OPO1360" s="84">
        <v>0</v>
      </c>
      <c r="OPP1360" s="84">
        <f>OPP1357</f>
        <v>2000000</v>
      </c>
      <c r="OPQ1360" s="84">
        <f>OPQ1357</f>
        <v>0</v>
      </c>
      <c r="OPR1360" s="84">
        <f>OPQ1360/OPP1360</f>
        <v>0</v>
      </c>
      <c r="OPS1360" s="84">
        <f>OPP1360-OPQ1360</f>
        <v>2000000</v>
      </c>
      <c r="OPT1360" s="84">
        <f t="shared" si="591"/>
        <v>2000000</v>
      </c>
      <c r="OPZ1360" s="84" t="s">
        <v>247</v>
      </c>
      <c r="OQA1360" s="84" t="s">
        <v>4695</v>
      </c>
      <c r="OQB1360" s="84">
        <v>0</v>
      </c>
      <c r="OQC1360" s="84">
        <v>0</v>
      </c>
      <c r="OQE1360" s="84">
        <v>0</v>
      </c>
      <c r="OQF1360" s="84">
        <f>OQF1357</f>
        <v>2000000</v>
      </c>
      <c r="OQG1360" s="84">
        <f>OQG1357</f>
        <v>0</v>
      </c>
      <c r="OQH1360" s="84">
        <f>OQG1360/OQF1360</f>
        <v>0</v>
      </c>
      <c r="OQI1360" s="84">
        <f>OQF1360-OQG1360</f>
        <v>2000000</v>
      </c>
      <c r="OQJ1360" s="84">
        <f t="shared" si="591"/>
        <v>2000000</v>
      </c>
      <c r="OQP1360" s="84" t="s">
        <v>247</v>
      </c>
      <c r="OQQ1360" s="84" t="s">
        <v>4695</v>
      </c>
      <c r="OQR1360" s="84">
        <v>0</v>
      </c>
      <c r="OQS1360" s="84">
        <v>0</v>
      </c>
      <c r="OQU1360" s="84">
        <v>0</v>
      </c>
      <c r="OQV1360" s="84">
        <f>OQV1357</f>
        <v>2000000</v>
      </c>
      <c r="OQW1360" s="84">
        <f>OQW1357</f>
        <v>0</v>
      </c>
      <c r="OQX1360" s="84">
        <f>OQW1360/OQV1360</f>
        <v>0</v>
      </c>
      <c r="OQY1360" s="84">
        <f>OQV1360-OQW1360</f>
        <v>2000000</v>
      </c>
      <c r="OQZ1360" s="84">
        <f t="shared" si="592"/>
        <v>2000000</v>
      </c>
      <c r="ORF1360" s="84" t="s">
        <v>247</v>
      </c>
      <c r="ORG1360" s="84" t="s">
        <v>4695</v>
      </c>
      <c r="ORH1360" s="84">
        <v>0</v>
      </c>
      <c r="ORI1360" s="84">
        <v>0</v>
      </c>
      <c r="ORK1360" s="84">
        <v>0</v>
      </c>
      <c r="ORL1360" s="84">
        <f>ORL1357</f>
        <v>2000000</v>
      </c>
      <c r="ORM1360" s="84">
        <f>ORM1357</f>
        <v>0</v>
      </c>
      <c r="ORN1360" s="84">
        <f>ORM1360/ORL1360</f>
        <v>0</v>
      </c>
      <c r="ORO1360" s="84">
        <f>ORL1360-ORM1360</f>
        <v>2000000</v>
      </c>
      <c r="ORP1360" s="84">
        <f t="shared" si="592"/>
        <v>2000000</v>
      </c>
      <c r="ORV1360" s="84" t="s">
        <v>247</v>
      </c>
      <c r="ORW1360" s="84" t="s">
        <v>4695</v>
      </c>
      <c r="ORX1360" s="84">
        <v>0</v>
      </c>
      <c r="ORY1360" s="84">
        <v>0</v>
      </c>
      <c r="OSA1360" s="84">
        <v>0</v>
      </c>
      <c r="OSB1360" s="84">
        <f>OSB1357</f>
        <v>2000000</v>
      </c>
      <c r="OSC1360" s="84">
        <f>OSC1357</f>
        <v>0</v>
      </c>
      <c r="OSD1360" s="84">
        <f>OSC1360/OSB1360</f>
        <v>0</v>
      </c>
      <c r="OSE1360" s="84">
        <f>OSB1360-OSC1360</f>
        <v>2000000</v>
      </c>
      <c r="OSF1360" s="84">
        <f t="shared" si="593"/>
        <v>2000000</v>
      </c>
      <c r="OSL1360" s="84" t="s">
        <v>247</v>
      </c>
      <c r="OSM1360" s="84" t="s">
        <v>4695</v>
      </c>
      <c r="OSN1360" s="84">
        <v>0</v>
      </c>
      <c r="OSO1360" s="84">
        <v>0</v>
      </c>
      <c r="OSQ1360" s="84">
        <v>0</v>
      </c>
      <c r="OSR1360" s="84">
        <f>OSR1357</f>
        <v>2000000</v>
      </c>
      <c r="OSS1360" s="84">
        <f>OSS1357</f>
        <v>0</v>
      </c>
      <c r="OST1360" s="84">
        <f>OSS1360/OSR1360</f>
        <v>0</v>
      </c>
      <c r="OSU1360" s="84">
        <f>OSR1360-OSS1360</f>
        <v>2000000</v>
      </c>
      <c r="OSV1360" s="84">
        <f t="shared" si="593"/>
        <v>2000000</v>
      </c>
      <c r="OTB1360" s="84" t="s">
        <v>247</v>
      </c>
      <c r="OTC1360" s="84" t="s">
        <v>4695</v>
      </c>
      <c r="OTD1360" s="84">
        <v>0</v>
      </c>
      <c r="OTE1360" s="84">
        <v>0</v>
      </c>
      <c r="OTG1360" s="84">
        <v>0</v>
      </c>
      <c r="OTH1360" s="84">
        <f>OTH1357</f>
        <v>2000000</v>
      </c>
      <c r="OTI1360" s="84">
        <f>OTI1357</f>
        <v>0</v>
      </c>
      <c r="OTJ1360" s="84">
        <f>OTI1360/OTH1360</f>
        <v>0</v>
      </c>
      <c r="OTK1360" s="84">
        <f>OTH1360-OTI1360</f>
        <v>2000000</v>
      </c>
      <c r="OTL1360" s="84">
        <f t="shared" si="594"/>
        <v>2000000</v>
      </c>
      <c r="OTR1360" s="84" t="s">
        <v>247</v>
      </c>
      <c r="OTS1360" s="84" t="s">
        <v>4695</v>
      </c>
      <c r="OTT1360" s="84">
        <v>0</v>
      </c>
      <c r="OTU1360" s="84">
        <v>0</v>
      </c>
      <c r="OTW1360" s="84">
        <v>0</v>
      </c>
      <c r="OTX1360" s="84">
        <f>OTX1357</f>
        <v>2000000</v>
      </c>
      <c r="OTY1360" s="84">
        <f>OTY1357</f>
        <v>0</v>
      </c>
      <c r="OTZ1360" s="84">
        <f>OTY1360/OTX1360</f>
        <v>0</v>
      </c>
      <c r="OUA1360" s="84">
        <f>OTX1360-OTY1360</f>
        <v>2000000</v>
      </c>
      <c r="OUB1360" s="84">
        <f t="shared" si="594"/>
        <v>2000000</v>
      </c>
      <c r="OUH1360" s="84" t="s">
        <v>247</v>
      </c>
      <c r="OUI1360" s="84" t="s">
        <v>4695</v>
      </c>
      <c r="OUJ1360" s="84">
        <v>0</v>
      </c>
      <c r="OUK1360" s="84">
        <v>0</v>
      </c>
      <c r="OUM1360" s="84">
        <v>0</v>
      </c>
      <c r="OUN1360" s="84">
        <f>OUN1357</f>
        <v>2000000</v>
      </c>
      <c r="OUO1360" s="84">
        <f>OUO1357</f>
        <v>0</v>
      </c>
      <c r="OUP1360" s="84">
        <f>OUO1360/OUN1360</f>
        <v>0</v>
      </c>
      <c r="OUQ1360" s="84">
        <f>OUN1360-OUO1360</f>
        <v>2000000</v>
      </c>
      <c r="OUR1360" s="84">
        <f t="shared" si="595"/>
        <v>2000000</v>
      </c>
      <c r="OUX1360" s="84" t="s">
        <v>247</v>
      </c>
      <c r="OUY1360" s="84" t="s">
        <v>4695</v>
      </c>
      <c r="OUZ1360" s="84">
        <v>0</v>
      </c>
      <c r="OVA1360" s="84">
        <v>0</v>
      </c>
      <c r="OVC1360" s="84">
        <v>0</v>
      </c>
      <c r="OVD1360" s="84">
        <f>OVD1357</f>
        <v>2000000</v>
      </c>
      <c r="OVE1360" s="84">
        <f>OVE1357</f>
        <v>0</v>
      </c>
      <c r="OVF1360" s="84">
        <f>OVE1360/OVD1360</f>
        <v>0</v>
      </c>
      <c r="OVG1360" s="84">
        <f>OVD1360-OVE1360</f>
        <v>2000000</v>
      </c>
      <c r="OVH1360" s="84">
        <f t="shared" si="595"/>
        <v>2000000</v>
      </c>
      <c r="OVN1360" s="84" t="s">
        <v>247</v>
      </c>
      <c r="OVO1360" s="84" t="s">
        <v>4695</v>
      </c>
      <c r="OVP1360" s="84">
        <v>0</v>
      </c>
      <c r="OVQ1360" s="84">
        <v>0</v>
      </c>
      <c r="OVS1360" s="84">
        <v>0</v>
      </c>
      <c r="OVT1360" s="84">
        <f>OVT1357</f>
        <v>2000000</v>
      </c>
      <c r="OVU1360" s="84">
        <f>OVU1357</f>
        <v>0</v>
      </c>
      <c r="OVV1360" s="84">
        <f>OVU1360/OVT1360</f>
        <v>0</v>
      </c>
      <c r="OVW1360" s="84">
        <f>OVT1360-OVU1360</f>
        <v>2000000</v>
      </c>
      <c r="OVX1360" s="84">
        <f t="shared" si="596"/>
        <v>2000000</v>
      </c>
      <c r="OWD1360" s="84" t="s">
        <v>247</v>
      </c>
      <c r="OWE1360" s="84" t="s">
        <v>4695</v>
      </c>
      <c r="OWF1360" s="84">
        <v>0</v>
      </c>
      <c r="OWG1360" s="84">
        <v>0</v>
      </c>
      <c r="OWI1360" s="84">
        <v>0</v>
      </c>
      <c r="OWJ1360" s="84">
        <f>OWJ1357</f>
        <v>2000000</v>
      </c>
      <c r="OWK1360" s="84">
        <f>OWK1357</f>
        <v>0</v>
      </c>
      <c r="OWL1360" s="84">
        <f>OWK1360/OWJ1360</f>
        <v>0</v>
      </c>
      <c r="OWM1360" s="84">
        <f>OWJ1360-OWK1360</f>
        <v>2000000</v>
      </c>
      <c r="OWN1360" s="84">
        <f t="shared" si="596"/>
        <v>2000000</v>
      </c>
      <c r="OWT1360" s="84" t="s">
        <v>247</v>
      </c>
      <c r="OWU1360" s="84" t="s">
        <v>4695</v>
      </c>
      <c r="OWV1360" s="84">
        <v>0</v>
      </c>
      <c r="OWW1360" s="84">
        <v>0</v>
      </c>
      <c r="OWY1360" s="84">
        <v>0</v>
      </c>
      <c r="OWZ1360" s="84">
        <f>OWZ1357</f>
        <v>2000000</v>
      </c>
      <c r="OXA1360" s="84">
        <f>OXA1357</f>
        <v>0</v>
      </c>
      <c r="OXB1360" s="84">
        <f>OXA1360/OWZ1360</f>
        <v>0</v>
      </c>
      <c r="OXC1360" s="84">
        <f>OWZ1360-OXA1360</f>
        <v>2000000</v>
      </c>
      <c r="OXD1360" s="84">
        <f t="shared" si="597"/>
        <v>2000000</v>
      </c>
      <c r="OXJ1360" s="84" t="s">
        <v>247</v>
      </c>
      <c r="OXK1360" s="84" t="s">
        <v>4695</v>
      </c>
      <c r="OXL1360" s="84">
        <v>0</v>
      </c>
      <c r="OXM1360" s="84">
        <v>0</v>
      </c>
      <c r="OXO1360" s="84">
        <v>0</v>
      </c>
      <c r="OXP1360" s="84">
        <f>OXP1357</f>
        <v>2000000</v>
      </c>
      <c r="OXQ1360" s="84">
        <f>OXQ1357</f>
        <v>0</v>
      </c>
      <c r="OXR1360" s="84">
        <f>OXQ1360/OXP1360</f>
        <v>0</v>
      </c>
      <c r="OXS1360" s="84">
        <f>OXP1360-OXQ1360</f>
        <v>2000000</v>
      </c>
      <c r="OXT1360" s="84">
        <f t="shared" si="597"/>
        <v>2000000</v>
      </c>
      <c r="OXZ1360" s="84" t="s">
        <v>247</v>
      </c>
      <c r="OYA1360" s="84" t="s">
        <v>4695</v>
      </c>
      <c r="OYB1360" s="84">
        <v>0</v>
      </c>
      <c r="OYC1360" s="84">
        <v>0</v>
      </c>
      <c r="OYE1360" s="84">
        <v>0</v>
      </c>
      <c r="OYF1360" s="84">
        <f>OYF1357</f>
        <v>2000000</v>
      </c>
      <c r="OYG1360" s="84">
        <f>OYG1357</f>
        <v>0</v>
      </c>
      <c r="OYH1360" s="84">
        <f>OYG1360/OYF1360</f>
        <v>0</v>
      </c>
      <c r="OYI1360" s="84">
        <f>OYF1360-OYG1360</f>
        <v>2000000</v>
      </c>
      <c r="OYJ1360" s="84">
        <f t="shared" si="598"/>
        <v>2000000</v>
      </c>
      <c r="OYP1360" s="84" t="s">
        <v>247</v>
      </c>
      <c r="OYQ1360" s="84" t="s">
        <v>4695</v>
      </c>
      <c r="OYR1360" s="84">
        <v>0</v>
      </c>
      <c r="OYS1360" s="84">
        <v>0</v>
      </c>
      <c r="OYU1360" s="84">
        <v>0</v>
      </c>
      <c r="OYV1360" s="84">
        <f>OYV1357</f>
        <v>2000000</v>
      </c>
      <c r="OYW1360" s="84">
        <f>OYW1357</f>
        <v>0</v>
      </c>
      <c r="OYX1360" s="84">
        <f>OYW1360/OYV1360</f>
        <v>0</v>
      </c>
      <c r="OYY1360" s="84">
        <f>OYV1360-OYW1360</f>
        <v>2000000</v>
      </c>
      <c r="OYZ1360" s="84">
        <f t="shared" si="598"/>
        <v>2000000</v>
      </c>
      <c r="OZF1360" s="84" t="s">
        <v>247</v>
      </c>
      <c r="OZG1360" s="84" t="s">
        <v>4695</v>
      </c>
      <c r="OZH1360" s="84">
        <v>0</v>
      </c>
      <c r="OZI1360" s="84">
        <v>0</v>
      </c>
      <c r="OZK1360" s="84">
        <v>0</v>
      </c>
      <c r="OZL1360" s="84">
        <f>OZL1357</f>
        <v>2000000</v>
      </c>
      <c r="OZM1360" s="84">
        <f>OZM1357</f>
        <v>0</v>
      </c>
      <c r="OZN1360" s="84">
        <f>OZM1360/OZL1360</f>
        <v>0</v>
      </c>
      <c r="OZO1360" s="84">
        <f>OZL1360-OZM1360</f>
        <v>2000000</v>
      </c>
      <c r="OZP1360" s="84">
        <f t="shared" si="599"/>
        <v>2000000</v>
      </c>
      <c r="OZV1360" s="84" t="s">
        <v>247</v>
      </c>
      <c r="OZW1360" s="84" t="s">
        <v>4695</v>
      </c>
      <c r="OZX1360" s="84">
        <v>0</v>
      </c>
      <c r="OZY1360" s="84">
        <v>0</v>
      </c>
      <c r="PAA1360" s="84">
        <v>0</v>
      </c>
      <c r="PAB1360" s="84">
        <f>PAB1357</f>
        <v>2000000</v>
      </c>
      <c r="PAC1360" s="84">
        <f>PAC1357</f>
        <v>0</v>
      </c>
      <c r="PAD1360" s="84">
        <f>PAC1360/PAB1360</f>
        <v>0</v>
      </c>
      <c r="PAE1360" s="84">
        <f>PAB1360-PAC1360</f>
        <v>2000000</v>
      </c>
      <c r="PAF1360" s="84">
        <f t="shared" si="599"/>
        <v>2000000</v>
      </c>
      <c r="PAL1360" s="84" t="s">
        <v>247</v>
      </c>
      <c r="PAM1360" s="84" t="s">
        <v>4695</v>
      </c>
      <c r="PAN1360" s="84">
        <v>0</v>
      </c>
      <c r="PAO1360" s="84">
        <v>0</v>
      </c>
      <c r="PAQ1360" s="84">
        <v>0</v>
      </c>
      <c r="PAR1360" s="84">
        <f>PAR1357</f>
        <v>2000000</v>
      </c>
      <c r="PAS1360" s="84">
        <f>PAS1357</f>
        <v>0</v>
      </c>
      <c r="PAT1360" s="84">
        <f>PAS1360/PAR1360</f>
        <v>0</v>
      </c>
      <c r="PAU1360" s="84">
        <f>PAR1360-PAS1360</f>
        <v>2000000</v>
      </c>
      <c r="PAV1360" s="84">
        <f t="shared" si="600"/>
        <v>2000000</v>
      </c>
      <c r="PBB1360" s="84" t="s">
        <v>247</v>
      </c>
      <c r="PBC1360" s="84" t="s">
        <v>4695</v>
      </c>
      <c r="PBD1360" s="84">
        <v>0</v>
      </c>
      <c r="PBE1360" s="84">
        <v>0</v>
      </c>
      <c r="PBG1360" s="84">
        <v>0</v>
      </c>
      <c r="PBH1360" s="84">
        <f>PBH1357</f>
        <v>2000000</v>
      </c>
      <c r="PBI1360" s="84">
        <f>PBI1357</f>
        <v>0</v>
      </c>
      <c r="PBJ1360" s="84">
        <f>PBI1360/PBH1360</f>
        <v>0</v>
      </c>
      <c r="PBK1360" s="84">
        <f>PBH1360-PBI1360</f>
        <v>2000000</v>
      </c>
      <c r="PBL1360" s="84">
        <f t="shared" si="600"/>
        <v>2000000</v>
      </c>
      <c r="PBR1360" s="84" t="s">
        <v>247</v>
      </c>
      <c r="PBS1360" s="84" t="s">
        <v>4695</v>
      </c>
      <c r="PBT1360" s="84">
        <v>0</v>
      </c>
      <c r="PBU1360" s="84">
        <v>0</v>
      </c>
      <c r="PBW1360" s="84">
        <v>0</v>
      </c>
      <c r="PBX1360" s="84">
        <f>PBX1357</f>
        <v>2000000</v>
      </c>
      <c r="PBY1360" s="84">
        <f>PBY1357</f>
        <v>0</v>
      </c>
      <c r="PBZ1360" s="84">
        <f>PBY1360/PBX1360</f>
        <v>0</v>
      </c>
      <c r="PCA1360" s="84">
        <f>PBX1360-PBY1360</f>
        <v>2000000</v>
      </c>
      <c r="PCB1360" s="84">
        <f t="shared" si="601"/>
        <v>2000000</v>
      </c>
      <c r="PCH1360" s="84" t="s">
        <v>247</v>
      </c>
      <c r="PCI1360" s="84" t="s">
        <v>4695</v>
      </c>
      <c r="PCJ1360" s="84">
        <v>0</v>
      </c>
      <c r="PCK1360" s="84">
        <v>0</v>
      </c>
      <c r="PCM1360" s="84">
        <v>0</v>
      </c>
      <c r="PCN1360" s="84">
        <f>PCN1357</f>
        <v>2000000</v>
      </c>
      <c r="PCO1360" s="84">
        <f>PCO1357</f>
        <v>0</v>
      </c>
      <c r="PCP1360" s="84">
        <f>PCO1360/PCN1360</f>
        <v>0</v>
      </c>
      <c r="PCQ1360" s="84">
        <f>PCN1360-PCO1360</f>
        <v>2000000</v>
      </c>
      <c r="PCR1360" s="84">
        <f t="shared" si="601"/>
        <v>2000000</v>
      </c>
      <c r="PCX1360" s="84" t="s">
        <v>247</v>
      </c>
      <c r="PCY1360" s="84" t="s">
        <v>4695</v>
      </c>
      <c r="PCZ1360" s="84">
        <v>0</v>
      </c>
      <c r="PDA1360" s="84">
        <v>0</v>
      </c>
      <c r="PDC1360" s="84">
        <v>0</v>
      </c>
      <c r="PDD1360" s="84">
        <f>PDD1357</f>
        <v>2000000</v>
      </c>
      <c r="PDE1360" s="84">
        <f>PDE1357</f>
        <v>0</v>
      </c>
      <c r="PDF1360" s="84">
        <f>PDE1360/PDD1360</f>
        <v>0</v>
      </c>
      <c r="PDG1360" s="84">
        <f>PDD1360-PDE1360</f>
        <v>2000000</v>
      </c>
      <c r="PDH1360" s="84">
        <f t="shared" si="602"/>
        <v>2000000</v>
      </c>
      <c r="PDN1360" s="84" t="s">
        <v>247</v>
      </c>
      <c r="PDO1360" s="84" t="s">
        <v>4695</v>
      </c>
      <c r="PDP1360" s="84">
        <v>0</v>
      </c>
      <c r="PDQ1360" s="84">
        <v>0</v>
      </c>
      <c r="PDS1360" s="84">
        <v>0</v>
      </c>
      <c r="PDT1360" s="84">
        <f>PDT1357</f>
        <v>2000000</v>
      </c>
      <c r="PDU1360" s="84">
        <f>PDU1357</f>
        <v>0</v>
      </c>
      <c r="PDV1360" s="84">
        <f>PDU1360/PDT1360</f>
        <v>0</v>
      </c>
      <c r="PDW1360" s="84">
        <f>PDT1360-PDU1360</f>
        <v>2000000</v>
      </c>
      <c r="PDX1360" s="84">
        <f t="shared" si="602"/>
        <v>2000000</v>
      </c>
      <c r="PED1360" s="84" t="s">
        <v>247</v>
      </c>
      <c r="PEE1360" s="84" t="s">
        <v>4695</v>
      </c>
      <c r="PEF1360" s="84">
        <v>0</v>
      </c>
      <c r="PEG1360" s="84">
        <v>0</v>
      </c>
      <c r="PEI1360" s="84">
        <v>0</v>
      </c>
      <c r="PEJ1360" s="84">
        <f>PEJ1357</f>
        <v>2000000</v>
      </c>
      <c r="PEK1360" s="84">
        <f>PEK1357</f>
        <v>0</v>
      </c>
      <c r="PEL1360" s="84">
        <f>PEK1360/PEJ1360</f>
        <v>0</v>
      </c>
      <c r="PEM1360" s="84">
        <f>PEJ1360-PEK1360</f>
        <v>2000000</v>
      </c>
      <c r="PEN1360" s="84">
        <f t="shared" si="603"/>
        <v>2000000</v>
      </c>
      <c r="PET1360" s="84" t="s">
        <v>247</v>
      </c>
      <c r="PEU1360" s="84" t="s">
        <v>4695</v>
      </c>
      <c r="PEV1360" s="84">
        <v>0</v>
      </c>
      <c r="PEW1360" s="84">
        <v>0</v>
      </c>
      <c r="PEY1360" s="84">
        <v>0</v>
      </c>
      <c r="PEZ1360" s="84">
        <f>PEZ1357</f>
        <v>2000000</v>
      </c>
      <c r="PFA1360" s="84">
        <f>PFA1357</f>
        <v>0</v>
      </c>
      <c r="PFB1360" s="84">
        <f>PFA1360/PEZ1360</f>
        <v>0</v>
      </c>
      <c r="PFC1360" s="84">
        <f>PEZ1360-PFA1360</f>
        <v>2000000</v>
      </c>
      <c r="PFD1360" s="84">
        <f t="shared" si="603"/>
        <v>2000000</v>
      </c>
      <c r="PFJ1360" s="84" t="s">
        <v>247</v>
      </c>
      <c r="PFK1360" s="84" t="s">
        <v>4695</v>
      </c>
      <c r="PFL1360" s="84">
        <v>0</v>
      </c>
      <c r="PFM1360" s="84">
        <v>0</v>
      </c>
      <c r="PFO1360" s="84">
        <v>0</v>
      </c>
      <c r="PFP1360" s="84">
        <f>PFP1357</f>
        <v>2000000</v>
      </c>
      <c r="PFQ1360" s="84">
        <f>PFQ1357</f>
        <v>0</v>
      </c>
      <c r="PFR1360" s="84">
        <f>PFQ1360/PFP1360</f>
        <v>0</v>
      </c>
      <c r="PFS1360" s="84">
        <f>PFP1360-PFQ1360</f>
        <v>2000000</v>
      </c>
      <c r="PFT1360" s="84">
        <f t="shared" si="604"/>
        <v>2000000</v>
      </c>
      <c r="PFZ1360" s="84" t="s">
        <v>247</v>
      </c>
      <c r="PGA1360" s="84" t="s">
        <v>4695</v>
      </c>
      <c r="PGB1360" s="84">
        <v>0</v>
      </c>
      <c r="PGC1360" s="84">
        <v>0</v>
      </c>
      <c r="PGE1360" s="84">
        <v>0</v>
      </c>
      <c r="PGF1360" s="84">
        <f>PGF1357</f>
        <v>2000000</v>
      </c>
      <c r="PGG1360" s="84">
        <f>PGG1357</f>
        <v>0</v>
      </c>
      <c r="PGH1360" s="84">
        <f>PGG1360/PGF1360</f>
        <v>0</v>
      </c>
      <c r="PGI1360" s="84">
        <f>PGF1360-PGG1360</f>
        <v>2000000</v>
      </c>
      <c r="PGJ1360" s="84">
        <f t="shared" si="604"/>
        <v>2000000</v>
      </c>
      <c r="PGP1360" s="84" t="s">
        <v>247</v>
      </c>
      <c r="PGQ1360" s="84" t="s">
        <v>4695</v>
      </c>
      <c r="PGR1360" s="84">
        <v>0</v>
      </c>
      <c r="PGS1360" s="84">
        <v>0</v>
      </c>
      <c r="PGU1360" s="84">
        <v>0</v>
      </c>
      <c r="PGV1360" s="84">
        <f>PGV1357</f>
        <v>2000000</v>
      </c>
      <c r="PGW1360" s="84">
        <f>PGW1357</f>
        <v>0</v>
      </c>
      <c r="PGX1360" s="84">
        <f>PGW1360/PGV1360</f>
        <v>0</v>
      </c>
      <c r="PGY1360" s="84">
        <f>PGV1360-PGW1360</f>
        <v>2000000</v>
      </c>
      <c r="PGZ1360" s="84">
        <f t="shared" si="605"/>
        <v>2000000</v>
      </c>
      <c r="PHF1360" s="84" t="s">
        <v>247</v>
      </c>
      <c r="PHG1360" s="84" t="s">
        <v>4695</v>
      </c>
      <c r="PHH1360" s="84">
        <v>0</v>
      </c>
      <c r="PHI1360" s="84">
        <v>0</v>
      </c>
      <c r="PHK1360" s="84">
        <v>0</v>
      </c>
      <c r="PHL1360" s="84">
        <f>PHL1357</f>
        <v>2000000</v>
      </c>
      <c r="PHM1360" s="84">
        <f>PHM1357</f>
        <v>0</v>
      </c>
      <c r="PHN1360" s="84">
        <f>PHM1360/PHL1360</f>
        <v>0</v>
      </c>
      <c r="PHO1360" s="84">
        <f>PHL1360-PHM1360</f>
        <v>2000000</v>
      </c>
      <c r="PHP1360" s="84">
        <f t="shared" si="605"/>
        <v>2000000</v>
      </c>
      <c r="PHV1360" s="84" t="s">
        <v>247</v>
      </c>
      <c r="PHW1360" s="84" t="s">
        <v>4695</v>
      </c>
      <c r="PHX1360" s="84">
        <v>0</v>
      </c>
      <c r="PHY1360" s="84">
        <v>0</v>
      </c>
      <c r="PIA1360" s="84">
        <v>0</v>
      </c>
      <c r="PIB1360" s="84">
        <f>PIB1357</f>
        <v>2000000</v>
      </c>
      <c r="PIC1360" s="84">
        <f>PIC1357</f>
        <v>0</v>
      </c>
      <c r="PID1360" s="84">
        <f>PIC1360/PIB1360</f>
        <v>0</v>
      </c>
      <c r="PIE1360" s="84">
        <f>PIB1360-PIC1360</f>
        <v>2000000</v>
      </c>
      <c r="PIF1360" s="84">
        <f t="shared" si="606"/>
        <v>2000000</v>
      </c>
      <c r="PIL1360" s="84" t="s">
        <v>247</v>
      </c>
      <c r="PIM1360" s="84" t="s">
        <v>4695</v>
      </c>
      <c r="PIN1360" s="84">
        <v>0</v>
      </c>
      <c r="PIO1360" s="84">
        <v>0</v>
      </c>
      <c r="PIQ1360" s="84">
        <v>0</v>
      </c>
      <c r="PIR1360" s="84">
        <f>PIR1357</f>
        <v>2000000</v>
      </c>
      <c r="PIS1360" s="84">
        <f>PIS1357</f>
        <v>0</v>
      </c>
      <c r="PIT1360" s="84">
        <f>PIS1360/PIR1360</f>
        <v>0</v>
      </c>
      <c r="PIU1360" s="84">
        <f>PIR1360-PIS1360</f>
        <v>2000000</v>
      </c>
      <c r="PIV1360" s="84">
        <f t="shared" si="606"/>
        <v>2000000</v>
      </c>
      <c r="PJB1360" s="84" t="s">
        <v>247</v>
      </c>
      <c r="PJC1360" s="84" t="s">
        <v>4695</v>
      </c>
      <c r="PJD1360" s="84">
        <v>0</v>
      </c>
      <c r="PJE1360" s="84">
        <v>0</v>
      </c>
      <c r="PJG1360" s="84">
        <v>0</v>
      </c>
      <c r="PJH1360" s="84">
        <f>PJH1357</f>
        <v>2000000</v>
      </c>
      <c r="PJI1360" s="84">
        <f>PJI1357</f>
        <v>0</v>
      </c>
      <c r="PJJ1360" s="84">
        <f>PJI1360/PJH1360</f>
        <v>0</v>
      </c>
      <c r="PJK1360" s="84">
        <f>PJH1360-PJI1360</f>
        <v>2000000</v>
      </c>
      <c r="PJL1360" s="84">
        <f t="shared" si="607"/>
        <v>2000000</v>
      </c>
      <c r="PJR1360" s="84" t="s">
        <v>247</v>
      </c>
      <c r="PJS1360" s="84" t="s">
        <v>4695</v>
      </c>
      <c r="PJT1360" s="84">
        <v>0</v>
      </c>
      <c r="PJU1360" s="84">
        <v>0</v>
      </c>
      <c r="PJW1360" s="84">
        <v>0</v>
      </c>
      <c r="PJX1360" s="84">
        <f>PJX1357</f>
        <v>2000000</v>
      </c>
      <c r="PJY1360" s="84">
        <f>PJY1357</f>
        <v>0</v>
      </c>
      <c r="PJZ1360" s="84">
        <f>PJY1360/PJX1360</f>
        <v>0</v>
      </c>
      <c r="PKA1360" s="84">
        <f>PJX1360-PJY1360</f>
        <v>2000000</v>
      </c>
      <c r="PKB1360" s="84">
        <f t="shared" si="607"/>
        <v>2000000</v>
      </c>
      <c r="PKH1360" s="84" t="s">
        <v>247</v>
      </c>
      <c r="PKI1360" s="84" t="s">
        <v>4695</v>
      </c>
      <c r="PKJ1360" s="84">
        <v>0</v>
      </c>
      <c r="PKK1360" s="84">
        <v>0</v>
      </c>
      <c r="PKM1360" s="84">
        <v>0</v>
      </c>
      <c r="PKN1360" s="84">
        <f>PKN1357</f>
        <v>2000000</v>
      </c>
      <c r="PKO1360" s="84">
        <f>PKO1357</f>
        <v>0</v>
      </c>
      <c r="PKP1360" s="84">
        <f>PKO1360/PKN1360</f>
        <v>0</v>
      </c>
      <c r="PKQ1360" s="84">
        <f>PKN1360-PKO1360</f>
        <v>2000000</v>
      </c>
      <c r="PKR1360" s="84">
        <f t="shared" si="608"/>
        <v>2000000</v>
      </c>
      <c r="PKX1360" s="84" t="s">
        <v>247</v>
      </c>
      <c r="PKY1360" s="84" t="s">
        <v>4695</v>
      </c>
      <c r="PKZ1360" s="84">
        <v>0</v>
      </c>
      <c r="PLA1360" s="84">
        <v>0</v>
      </c>
      <c r="PLC1360" s="84">
        <v>0</v>
      </c>
      <c r="PLD1360" s="84">
        <f>PLD1357</f>
        <v>2000000</v>
      </c>
      <c r="PLE1360" s="84">
        <f>PLE1357</f>
        <v>0</v>
      </c>
      <c r="PLF1360" s="84">
        <f>PLE1360/PLD1360</f>
        <v>0</v>
      </c>
      <c r="PLG1360" s="84">
        <f>PLD1360-PLE1360</f>
        <v>2000000</v>
      </c>
      <c r="PLH1360" s="84">
        <f t="shared" si="608"/>
        <v>2000000</v>
      </c>
      <c r="PLN1360" s="84" t="s">
        <v>247</v>
      </c>
      <c r="PLO1360" s="84" t="s">
        <v>4695</v>
      </c>
      <c r="PLP1360" s="84">
        <v>0</v>
      </c>
      <c r="PLQ1360" s="84">
        <v>0</v>
      </c>
      <c r="PLS1360" s="84">
        <v>0</v>
      </c>
      <c r="PLT1360" s="84">
        <f>PLT1357</f>
        <v>2000000</v>
      </c>
      <c r="PLU1360" s="84">
        <f>PLU1357</f>
        <v>0</v>
      </c>
      <c r="PLV1360" s="84">
        <f>PLU1360/PLT1360</f>
        <v>0</v>
      </c>
      <c r="PLW1360" s="84">
        <f>PLT1360-PLU1360</f>
        <v>2000000</v>
      </c>
      <c r="PLX1360" s="84">
        <f t="shared" si="609"/>
        <v>2000000</v>
      </c>
      <c r="PMD1360" s="84" t="s">
        <v>247</v>
      </c>
      <c r="PME1360" s="84" t="s">
        <v>4695</v>
      </c>
      <c r="PMF1360" s="84">
        <v>0</v>
      </c>
      <c r="PMG1360" s="84">
        <v>0</v>
      </c>
      <c r="PMI1360" s="84">
        <v>0</v>
      </c>
      <c r="PMJ1360" s="84">
        <f>PMJ1357</f>
        <v>2000000</v>
      </c>
      <c r="PMK1360" s="84">
        <f>PMK1357</f>
        <v>0</v>
      </c>
      <c r="PML1360" s="84">
        <f>PMK1360/PMJ1360</f>
        <v>0</v>
      </c>
      <c r="PMM1360" s="84">
        <f>PMJ1360-PMK1360</f>
        <v>2000000</v>
      </c>
      <c r="PMN1360" s="84">
        <f t="shared" si="609"/>
        <v>2000000</v>
      </c>
      <c r="PMT1360" s="84" t="s">
        <v>247</v>
      </c>
      <c r="PMU1360" s="84" t="s">
        <v>4695</v>
      </c>
      <c r="PMV1360" s="84">
        <v>0</v>
      </c>
      <c r="PMW1360" s="84">
        <v>0</v>
      </c>
      <c r="PMY1360" s="84">
        <v>0</v>
      </c>
      <c r="PMZ1360" s="84">
        <f>PMZ1357</f>
        <v>2000000</v>
      </c>
      <c r="PNA1360" s="84">
        <f>PNA1357</f>
        <v>0</v>
      </c>
      <c r="PNB1360" s="84">
        <f>PNA1360/PMZ1360</f>
        <v>0</v>
      </c>
      <c r="PNC1360" s="84">
        <f>PMZ1360-PNA1360</f>
        <v>2000000</v>
      </c>
      <c r="PND1360" s="84">
        <f t="shared" si="610"/>
        <v>2000000</v>
      </c>
      <c r="PNJ1360" s="84" t="s">
        <v>247</v>
      </c>
      <c r="PNK1360" s="84" t="s">
        <v>4695</v>
      </c>
      <c r="PNL1360" s="84">
        <v>0</v>
      </c>
      <c r="PNM1360" s="84">
        <v>0</v>
      </c>
      <c r="PNO1360" s="84">
        <v>0</v>
      </c>
      <c r="PNP1360" s="84">
        <f>PNP1357</f>
        <v>2000000</v>
      </c>
      <c r="PNQ1360" s="84">
        <f>PNQ1357</f>
        <v>0</v>
      </c>
      <c r="PNR1360" s="84">
        <f>PNQ1360/PNP1360</f>
        <v>0</v>
      </c>
      <c r="PNS1360" s="84">
        <f>PNP1360-PNQ1360</f>
        <v>2000000</v>
      </c>
      <c r="PNT1360" s="84">
        <f t="shared" si="610"/>
        <v>2000000</v>
      </c>
      <c r="PNZ1360" s="84" t="s">
        <v>247</v>
      </c>
      <c r="POA1360" s="84" t="s">
        <v>4695</v>
      </c>
      <c r="POB1360" s="84">
        <v>0</v>
      </c>
      <c r="POC1360" s="84">
        <v>0</v>
      </c>
      <c r="POE1360" s="84">
        <v>0</v>
      </c>
      <c r="POF1360" s="84">
        <f>POF1357</f>
        <v>2000000</v>
      </c>
      <c r="POG1360" s="84">
        <f>POG1357</f>
        <v>0</v>
      </c>
      <c r="POH1360" s="84">
        <f>POG1360/POF1360</f>
        <v>0</v>
      </c>
      <c r="POI1360" s="84">
        <f>POF1360-POG1360</f>
        <v>2000000</v>
      </c>
      <c r="POJ1360" s="84">
        <f t="shared" si="611"/>
        <v>2000000</v>
      </c>
      <c r="POP1360" s="84" t="s">
        <v>247</v>
      </c>
      <c r="POQ1360" s="84" t="s">
        <v>4695</v>
      </c>
      <c r="POR1360" s="84">
        <v>0</v>
      </c>
      <c r="POS1360" s="84">
        <v>0</v>
      </c>
      <c r="POU1360" s="84">
        <v>0</v>
      </c>
      <c r="POV1360" s="84">
        <f>POV1357</f>
        <v>2000000</v>
      </c>
      <c r="POW1360" s="84">
        <f>POW1357</f>
        <v>0</v>
      </c>
      <c r="POX1360" s="84">
        <f>POW1360/POV1360</f>
        <v>0</v>
      </c>
      <c r="POY1360" s="84">
        <f>POV1360-POW1360</f>
        <v>2000000</v>
      </c>
      <c r="POZ1360" s="84">
        <f t="shared" si="611"/>
        <v>2000000</v>
      </c>
      <c r="PPF1360" s="84" t="s">
        <v>247</v>
      </c>
      <c r="PPG1360" s="84" t="s">
        <v>4695</v>
      </c>
      <c r="PPH1360" s="84">
        <v>0</v>
      </c>
      <c r="PPI1360" s="84">
        <v>0</v>
      </c>
      <c r="PPK1360" s="84">
        <v>0</v>
      </c>
      <c r="PPL1360" s="84">
        <f>PPL1357</f>
        <v>2000000</v>
      </c>
      <c r="PPM1360" s="84">
        <f>PPM1357</f>
        <v>0</v>
      </c>
      <c r="PPN1360" s="84">
        <f>PPM1360/PPL1360</f>
        <v>0</v>
      </c>
      <c r="PPO1360" s="84">
        <f>PPL1360-PPM1360</f>
        <v>2000000</v>
      </c>
      <c r="PPP1360" s="84">
        <f t="shared" si="612"/>
        <v>2000000</v>
      </c>
      <c r="PPV1360" s="84" t="s">
        <v>247</v>
      </c>
      <c r="PPW1360" s="84" t="s">
        <v>4695</v>
      </c>
      <c r="PPX1360" s="84">
        <v>0</v>
      </c>
      <c r="PPY1360" s="84">
        <v>0</v>
      </c>
      <c r="PQA1360" s="84">
        <v>0</v>
      </c>
      <c r="PQB1360" s="84">
        <f>PQB1357</f>
        <v>2000000</v>
      </c>
      <c r="PQC1360" s="84">
        <f>PQC1357</f>
        <v>0</v>
      </c>
      <c r="PQD1360" s="84">
        <f>PQC1360/PQB1360</f>
        <v>0</v>
      </c>
      <c r="PQE1360" s="84">
        <f>PQB1360-PQC1360</f>
        <v>2000000</v>
      </c>
      <c r="PQF1360" s="84">
        <f t="shared" si="612"/>
        <v>2000000</v>
      </c>
      <c r="PQL1360" s="84" t="s">
        <v>247</v>
      </c>
      <c r="PQM1360" s="84" t="s">
        <v>4695</v>
      </c>
      <c r="PQN1360" s="84">
        <v>0</v>
      </c>
      <c r="PQO1360" s="84">
        <v>0</v>
      </c>
      <c r="PQQ1360" s="84">
        <v>0</v>
      </c>
      <c r="PQR1360" s="84">
        <f>PQR1357</f>
        <v>2000000</v>
      </c>
      <c r="PQS1360" s="84">
        <f>PQS1357</f>
        <v>0</v>
      </c>
      <c r="PQT1360" s="84">
        <f>PQS1360/PQR1360</f>
        <v>0</v>
      </c>
      <c r="PQU1360" s="84">
        <f>PQR1360-PQS1360</f>
        <v>2000000</v>
      </c>
      <c r="PQV1360" s="84">
        <f t="shared" si="613"/>
        <v>2000000</v>
      </c>
      <c r="PRB1360" s="84" t="s">
        <v>247</v>
      </c>
      <c r="PRC1360" s="84" t="s">
        <v>4695</v>
      </c>
      <c r="PRD1360" s="84">
        <v>0</v>
      </c>
      <c r="PRE1360" s="84">
        <v>0</v>
      </c>
      <c r="PRG1360" s="84">
        <v>0</v>
      </c>
      <c r="PRH1360" s="84">
        <f>PRH1357</f>
        <v>2000000</v>
      </c>
      <c r="PRI1360" s="84">
        <f>PRI1357</f>
        <v>0</v>
      </c>
      <c r="PRJ1360" s="84">
        <f>PRI1360/PRH1360</f>
        <v>0</v>
      </c>
      <c r="PRK1360" s="84">
        <f>PRH1360-PRI1360</f>
        <v>2000000</v>
      </c>
      <c r="PRL1360" s="84">
        <f t="shared" si="613"/>
        <v>2000000</v>
      </c>
      <c r="PRR1360" s="84" t="s">
        <v>247</v>
      </c>
      <c r="PRS1360" s="84" t="s">
        <v>4695</v>
      </c>
      <c r="PRT1360" s="84">
        <v>0</v>
      </c>
      <c r="PRU1360" s="84">
        <v>0</v>
      </c>
      <c r="PRW1360" s="84">
        <v>0</v>
      </c>
      <c r="PRX1360" s="84">
        <f>PRX1357</f>
        <v>2000000</v>
      </c>
      <c r="PRY1360" s="84">
        <f>PRY1357</f>
        <v>0</v>
      </c>
      <c r="PRZ1360" s="84">
        <f>PRY1360/PRX1360</f>
        <v>0</v>
      </c>
      <c r="PSA1360" s="84">
        <f>PRX1360-PRY1360</f>
        <v>2000000</v>
      </c>
      <c r="PSB1360" s="84">
        <f t="shared" si="614"/>
        <v>2000000</v>
      </c>
      <c r="PSH1360" s="84" t="s">
        <v>247</v>
      </c>
      <c r="PSI1360" s="84" t="s">
        <v>4695</v>
      </c>
      <c r="PSJ1360" s="84">
        <v>0</v>
      </c>
      <c r="PSK1360" s="84">
        <v>0</v>
      </c>
      <c r="PSM1360" s="84">
        <v>0</v>
      </c>
      <c r="PSN1360" s="84">
        <f>PSN1357</f>
        <v>2000000</v>
      </c>
      <c r="PSO1360" s="84">
        <f>PSO1357</f>
        <v>0</v>
      </c>
      <c r="PSP1360" s="84">
        <f>PSO1360/PSN1360</f>
        <v>0</v>
      </c>
      <c r="PSQ1360" s="84">
        <f>PSN1360-PSO1360</f>
        <v>2000000</v>
      </c>
      <c r="PSR1360" s="84">
        <f t="shared" si="614"/>
        <v>2000000</v>
      </c>
      <c r="PSX1360" s="84" t="s">
        <v>247</v>
      </c>
      <c r="PSY1360" s="84" t="s">
        <v>4695</v>
      </c>
      <c r="PSZ1360" s="84">
        <v>0</v>
      </c>
      <c r="PTA1360" s="84">
        <v>0</v>
      </c>
      <c r="PTC1360" s="84">
        <v>0</v>
      </c>
      <c r="PTD1360" s="84">
        <f>PTD1357</f>
        <v>2000000</v>
      </c>
      <c r="PTE1360" s="84">
        <f>PTE1357</f>
        <v>0</v>
      </c>
      <c r="PTF1360" s="84">
        <f>PTE1360/PTD1360</f>
        <v>0</v>
      </c>
      <c r="PTG1360" s="84">
        <f>PTD1360-PTE1360</f>
        <v>2000000</v>
      </c>
      <c r="PTH1360" s="84">
        <f t="shared" si="615"/>
        <v>2000000</v>
      </c>
      <c r="PTN1360" s="84" t="s">
        <v>247</v>
      </c>
      <c r="PTO1360" s="84" t="s">
        <v>4695</v>
      </c>
      <c r="PTP1360" s="84">
        <v>0</v>
      </c>
      <c r="PTQ1360" s="84">
        <v>0</v>
      </c>
      <c r="PTS1360" s="84">
        <v>0</v>
      </c>
      <c r="PTT1360" s="84">
        <f>PTT1357</f>
        <v>2000000</v>
      </c>
      <c r="PTU1360" s="84">
        <f>PTU1357</f>
        <v>0</v>
      </c>
      <c r="PTV1360" s="84">
        <f>PTU1360/PTT1360</f>
        <v>0</v>
      </c>
      <c r="PTW1360" s="84">
        <f>PTT1360-PTU1360</f>
        <v>2000000</v>
      </c>
      <c r="PTX1360" s="84">
        <f t="shared" si="615"/>
        <v>2000000</v>
      </c>
      <c r="PUD1360" s="84" t="s">
        <v>247</v>
      </c>
      <c r="PUE1360" s="84" t="s">
        <v>4695</v>
      </c>
      <c r="PUF1360" s="84">
        <v>0</v>
      </c>
      <c r="PUG1360" s="84">
        <v>0</v>
      </c>
      <c r="PUI1360" s="84">
        <v>0</v>
      </c>
      <c r="PUJ1360" s="84">
        <f>PUJ1357</f>
        <v>2000000</v>
      </c>
      <c r="PUK1360" s="84">
        <f>PUK1357</f>
        <v>0</v>
      </c>
      <c r="PUL1360" s="84">
        <f>PUK1360/PUJ1360</f>
        <v>0</v>
      </c>
      <c r="PUM1360" s="84">
        <f>PUJ1360-PUK1360</f>
        <v>2000000</v>
      </c>
      <c r="PUN1360" s="84">
        <f t="shared" si="616"/>
        <v>2000000</v>
      </c>
      <c r="PUT1360" s="84" t="s">
        <v>247</v>
      </c>
      <c r="PUU1360" s="84" t="s">
        <v>4695</v>
      </c>
      <c r="PUV1360" s="84">
        <v>0</v>
      </c>
      <c r="PUW1360" s="84">
        <v>0</v>
      </c>
      <c r="PUY1360" s="84">
        <v>0</v>
      </c>
      <c r="PUZ1360" s="84">
        <f>PUZ1357</f>
        <v>2000000</v>
      </c>
      <c r="PVA1360" s="84">
        <f>PVA1357</f>
        <v>0</v>
      </c>
      <c r="PVB1360" s="84">
        <f>PVA1360/PUZ1360</f>
        <v>0</v>
      </c>
      <c r="PVC1360" s="84">
        <f>PUZ1360-PVA1360</f>
        <v>2000000</v>
      </c>
      <c r="PVD1360" s="84">
        <f t="shared" si="616"/>
        <v>2000000</v>
      </c>
      <c r="PVJ1360" s="84" t="s">
        <v>247</v>
      </c>
      <c r="PVK1360" s="84" t="s">
        <v>4695</v>
      </c>
      <c r="PVL1360" s="84">
        <v>0</v>
      </c>
      <c r="PVM1360" s="84">
        <v>0</v>
      </c>
      <c r="PVO1360" s="84">
        <v>0</v>
      </c>
      <c r="PVP1360" s="84">
        <f>PVP1357</f>
        <v>2000000</v>
      </c>
      <c r="PVQ1360" s="84">
        <f>PVQ1357</f>
        <v>0</v>
      </c>
      <c r="PVR1360" s="84">
        <f>PVQ1360/PVP1360</f>
        <v>0</v>
      </c>
      <c r="PVS1360" s="84">
        <f>PVP1360-PVQ1360</f>
        <v>2000000</v>
      </c>
      <c r="PVT1360" s="84">
        <f t="shared" si="617"/>
        <v>2000000</v>
      </c>
      <c r="PVZ1360" s="84" t="s">
        <v>247</v>
      </c>
      <c r="PWA1360" s="84" t="s">
        <v>4695</v>
      </c>
      <c r="PWB1360" s="84">
        <v>0</v>
      </c>
      <c r="PWC1360" s="84">
        <v>0</v>
      </c>
      <c r="PWE1360" s="84">
        <v>0</v>
      </c>
      <c r="PWF1360" s="84">
        <f>PWF1357</f>
        <v>2000000</v>
      </c>
      <c r="PWG1360" s="84">
        <f>PWG1357</f>
        <v>0</v>
      </c>
      <c r="PWH1360" s="84">
        <f>PWG1360/PWF1360</f>
        <v>0</v>
      </c>
      <c r="PWI1360" s="84">
        <f>PWF1360-PWG1360</f>
        <v>2000000</v>
      </c>
      <c r="PWJ1360" s="84">
        <f t="shared" si="617"/>
        <v>2000000</v>
      </c>
      <c r="PWP1360" s="84" t="s">
        <v>247</v>
      </c>
      <c r="PWQ1360" s="84" t="s">
        <v>4695</v>
      </c>
      <c r="PWR1360" s="84">
        <v>0</v>
      </c>
      <c r="PWS1360" s="84">
        <v>0</v>
      </c>
      <c r="PWU1360" s="84">
        <v>0</v>
      </c>
      <c r="PWV1360" s="84">
        <f>PWV1357</f>
        <v>2000000</v>
      </c>
      <c r="PWW1360" s="84">
        <f>PWW1357</f>
        <v>0</v>
      </c>
      <c r="PWX1360" s="84">
        <f>PWW1360/PWV1360</f>
        <v>0</v>
      </c>
      <c r="PWY1360" s="84">
        <f>PWV1360-PWW1360</f>
        <v>2000000</v>
      </c>
      <c r="PWZ1360" s="84">
        <f t="shared" si="618"/>
        <v>2000000</v>
      </c>
      <c r="PXF1360" s="84" t="s">
        <v>247</v>
      </c>
      <c r="PXG1360" s="84" t="s">
        <v>4695</v>
      </c>
      <c r="PXH1360" s="84">
        <v>0</v>
      </c>
      <c r="PXI1360" s="84">
        <v>0</v>
      </c>
      <c r="PXK1360" s="84">
        <v>0</v>
      </c>
      <c r="PXL1360" s="84">
        <f>PXL1357</f>
        <v>2000000</v>
      </c>
      <c r="PXM1360" s="84">
        <f>PXM1357</f>
        <v>0</v>
      </c>
      <c r="PXN1360" s="84">
        <f>PXM1360/PXL1360</f>
        <v>0</v>
      </c>
      <c r="PXO1360" s="84">
        <f>PXL1360-PXM1360</f>
        <v>2000000</v>
      </c>
      <c r="PXP1360" s="84">
        <f t="shared" si="618"/>
        <v>2000000</v>
      </c>
      <c r="PXV1360" s="84" t="s">
        <v>247</v>
      </c>
      <c r="PXW1360" s="84" t="s">
        <v>4695</v>
      </c>
      <c r="PXX1360" s="84">
        <v>0</v>
      </c>
      <c r="PXY1360" s="84">
        <v>0</v>
      </c>
      <c r="PYA1360" s="84">
        <v>0</v>
      </c>
      <c r="PYB1360" s="84">
        <f>PYB1357</f>
        <v>2000000</v>
      </c>
      <c r="PYC1360" s="84">
        <f>PYC1357</f>
        <v>0</v>
      </c>
      <c r="PYD1360" s="84">
        <f>PYC1360/PYB1360</f>
        <v>0</v>
      </c>
      <c r="PYE1360" s="84">
        <f>PYB1360-PYC1360</f>
        <v>2000000</v>
      </c>
      <c r="PYF1360" s="84">
        <f t="shared" si="619"/>
        <v>2000000</v>
      </c>
      <c r="PYL1360" s="84" t="s">
        <v>247</v>
      </c>
      <c r="PYM1360" s="84" t="s">
        <v>4695</v>
      </c>
      <c r="PYN1360" s="84">
        <v>0</v>
      </c>
      <c r="PYO1360" s="84">
        <v>0</v>
      </c>
      <c r="PYQ1360" s="84">
        <v>0</v>
      </c>
      <c r="PYR1360" s="84">
        <f>PYR1357</f>
        <v>2000000</v>
      </c>
      <c r="PYS1360" s="84">
        <f>PYS1357</f>
        <v>0</v>
      </c>
      <c r="PYT1360" s="84">
        <f>PYS1360/PYR1360</f>
        <v>0</v>
      </c>
      <c r="PYU1360" s="84">
        <f>PYR1360-PYS1360</f>
        <v>2000000</v>
      </c>
      <c r="PYV1360" s="84">
        <f t="shared" si="619"/>
        <v>2000000</v>
      </c>
      <c r="PZB1360" s="84" t="s">
        <v>247</v>
      </c>
      <c r="PZC1360" s="84" t="s">
        <v>4695</v>
      </c>
      <c r="PZD1360" s="84">
        <v>0</v>
      </c>
      <c r="PZE1360" s="84">
        <v>0</v>
      </c>
      <c r="PZG1360" s="84">
        <v>0</v>
      </c>
      <c r="PZH1360" s="84">
        <f>PZH1357</f>
        <v>2000000</v>
      </c>
      <c r="PZI1360" s="84">
        <f>PZI1357</f>
        <v>0</v>
      </c>
      <c r="PZJ1360" s="84">
        <f>PZI1360/PZH1360</f>
        <v>0</v>
      </c>
      <c r="PZK1360" s="84">
        <f>PZH1360-PZI1360</f>
        <v>2000000</v>
      </c>
      <c r="PZL1360" s="84">
        <f t="shared" si="620"/>
        <v>2000000</v>
      </c>
      <c r="PZR1360" s="84" t="s">
        <v>247</v>
      </c>
      <c r="PZS1360" s="84" t="s">
        <v>4695</v>
      </c>
      <c r="PZT1360" s="84">
        <v>0</v>
      </c>
      <c r="PZU1360" s="84">
        <v>0</v>
      </c>
      <c r="PZW1360" s="84">
        <v>0</v>
      </c>
      <c r="PZX1360" s="84">
        <f>PZX1357</f>
        <v>2000000</v>
      </c>
      <c r="PZY1360" s="84">
        <f>PZY1357</f>
        <v>0</v>
      </c>
      <c r="PZZ1360" s="84">
        <f>PZY1360/PZX1360</f>
        <v>0</v>
      </c>
      <c r="QAA1360" s="84">
        <f>PZX1360-PZY1360</f>
        <v>2000000</v>
      </c>
      <c r="QAB1360" s="84">
        <f t="shared" si="620"/>
        <v>2000000</v>
      </c>
      <c r="QAH1360" s="84" t="s">
        <v>247</v>
      </c>
      <c r="QAI1360" s="84" t="s">
        <v>4695</v>
      </c>
      <c r="QAJ1360" s="84">
        <v>0</v>
      </c>
      <c r="QAK1360" s="84">
        <v>0</v>
      </c>
      <c r="QAM1360" s="84">
        <v>0</v>
      </c>
      <c r="QAN1360" s="84">
        <f>QAN1357</f>
        <v>2000000</v>
      </c>
      <c r="QAO1360" s="84">
        <f>QAO1357</f>
        <v>0</v>
      </c>
      <c r="QAP1360" s="84">
        <f>QAO1360/QAN1360</f>
        <v>0</v>
      </c>
      <c r="QAQ1360" s="84">
        <f>QAN1360-QAO1360</f>
        <v>2000000</v>
      </c>
      <c r="QAR1360" s="84">
        <f t="shared" si="621"/>
        <v>2000000</v>
      </c>
      <c r="QAX1360" s="84" t="s">
        <v>247</v>
      </c>
      <c r="QAY1360" s="84" t="s">
        <v>4695</v>
      </c>
      <c r="QAZ1360" s="84">
        <v>0</v>
      </c>
      <c r="QBA1360" s="84">
        <v>0</v>
      </c>
      <c r="QBC1360" s="84">
        <v>0</v>
      </c>
      <c r="QBD1360" s="84">
        <f>QBD1357</f>
        <v>2000000</v>
      </c>
      <c r="QBE1360" s="84">
        <f>QBE1357</f>
        <v>0</v>
      </c>
      <c r="QBF1360" s="84">
        <f>QBE1360/QBD1360</f>
        <v>0</v>
      </c>
      <c r="QBG1360" s="84">
        <f>QBD1360-QBE1360</f>
        <v>2000000</v>
      </c>
      <c r="QBH1360" s="84">
        <f t="shared" si="621"/>
        <v>2000000</v>
      </c>
      <c r="QBN1360" s="84" t="s">
        <v>247</v>
      </c>
      <c r="QBO1360" s="84" t="s">
        <v>4695</v>
      </c>
      <c r="QBP1360" s="84">
        <v>0</v>
      </c>
      <c r="QBQ1360" s="84">
        <v>0</v>
      </c>
      <c r="QBS1360" s="84">
        <v>0</v>
      </c>
      <c r="QBT1360" s="84">
        <f>QBT1357</f>
        <v>2000000</v>
      </c>
      <c r="QBU1360" s="84">
        <f>QBU1357</f>
        <v>0</v>
      </c>
      <c r="QBV1360" s="84">
        <f>QBU1360/QBT1360</f>
        <v>0</v>
      </c>
      <c r="QBW1360" s="84">
        <f>QBT1360-QBU1360</f>
        <v>2000000</v>
      </c>
      <c r="QBX1360" s="84">
        <f t="shared" si="622"/>
        <v>2000000</v>
      </c>
      <c r="QCD1360" s="84" t="s">
        <v>247</v>
      </c>
      <c r="QCE1360" s="84" t="s">
        <v>4695</v>
      </c>
      <c r="QCF1360" s="84">
        <v>0</v>
      </c>
      <c r="QCG1360" s="84">
        <v>0</v>
      </c>
      <c r="QCI1360" s="84">
        <v>0</v>
      </c>
      <c r="QCJ1360" s="84">
        <f>QCJ1357</f>
        <v>2000000</v>
      </c>
      <c r="QCK1360" s="84">
        <f>QCK1357</f>
        <v>0</v>
      </c>
      <c r="QCL1360" s="84">
        <f>QCK1360/QCJ1360</f>
        <v>0</v>
      </c>
      <c r="QCM1360" s="84">
        <f>QCJ1360-QCK1360</f>
        <v>2000000</v>
      </c>
      <c r="QCN1360" s="84">
        <f t="shared" si="622"/>
        <v>2000000</v>
      </c>
      <c r="QCT1360" s="84" t="s">
        <v>247</v>
      </c>
      <c r="QCU1360" s="84" t="s">
        <v>4695</v>
      </c>
      <c r="QCV1360" s="84">
        <v>0</v>
      </c>
      <c r="QCW1360" s="84">
        <v>0</v>
      </c>
      <c r="QCY1360" s="84">
        <v>0</v>
      </c>
      <c r="QCZ1360" s="84">
        <f>QCZ1357</f>
        <v>2000000</v>
      </c>
      <c r="QDA1360" s="84">
        <f>QDA1357</f>
        <v>0</v>
      </c>
      <c r="QDB1360" s="84">
        <f>QDA1360/QCZ1360</f>
        <v>0</v>
      </c>
      <c r="QDC1360" s="84">
        <f>QCZ1360-QDA1360</f>
        <v>2000000</v>
      </c>
      <c r="QDD1360" s="84">
        <f t="shared" si="623"/>
        <v>2000000</v>
      </c>
      <c r="QDJ1360" s="84" t="s">
        <v>247</v>
      </c>
      <c r="QDK1360" s="84" t="s">
        <v>4695</v>
      </c>
      <c r="QDL1360" s="84">
        <v>0</v>
      </c>
      <c r="QDM1360" s="84">
        <v>0</v>
      </c>
      <c r="QDO1360" s="84">
        <v>0</v>
      </c>
      <c r="QDP1360" s="84">
        <f>QDP1357</f>
        <v>2000000</v>
      </c>
      <c r="QDQ1360" s="84">
        <f>QDQ1357</f>
        <v>0</v>
      </c>
      <c r="QDR1360" s="84">
        <f>QDQ1360/QDP1360</f>
        <v>0</v>
      </c>
      <c r="QDS1360" s="84">
        <f>QDP1360-QDQ1360</f>
        <v>2000000</v>
      </c>
      <c r="QDT1360" s="84">
        <f t="shared" si="623"/>
        <v>2000000</v>
      </c>
      <c r="QDZ1360" s="84" t="s">
        <v>247</v>
      </c>
      <c r="QEA1360" s="84" t="s">
        <v>4695</v>
      </c>
      <c r="QEB1360" s="84">
        <v>0</v>
      </c>
      <c r="QEC1360" s="84">
        <v>0</v>
      </c>
      <c r="QEE1360" s="84">
        <v>0</v>
      </c>
      <c r="QEF1360" s="84">
        <f>QEF1357</f>
        <v>2000000</v>
      </c>
      <c r="QEG1360" s="84">
        <f>QEG1357</f>
        <v>0</v>
      </c>
      <c r="QEH1360" s="84">
        <f>QEG1360/QEF1360</f>
        <v>0</v>
      </c>
      <c r="QEI1360" s="84">
        <f>QEF1360-QEG1360</f>
        <v>2000000</v>
      </c>
      <c r="QEJ1360" s="84">
        <f t="shared" si="624"/>
        <v>2000000</v>
      </c>
      <c r="QEP1360" s="84" t="s">
        <v>247</v>
      </c>
      <c r="QEQ1360" s="84" t="s">
        <v>4695</v>
      </c>
      <c r="QER1360" s="84">
        <v>0</v>
      </c>
      <c r="QES1360" s="84">
        <v>0</v>
      </c>
      <c r="QEU1360" s="84">
        <v>0</v>
      </c>
      <c r="QEV1360" s="84">
        <f>QEV1357</f>
        <v>2000000</v>
      </c>
      <c r="QEW1360" s="84">
        <f>QEW1357</f>
        <v>0</v>
      </c>
      <c r="QEX1360" s="84">
        <f>QEW1360/QEV1360</f>
        <v>0</v>
      </c>
      <c r="QEY1360" s="84">
        <f>QEV1360-QEW1360</f>
        <v>2000000</v>
      </c>
      <c r="QEZ1360" s="84">
        <f t="shared" si="624"/>
        <v>2000000</v>
      </c>
      <c r="QFF1360" s="84" t="s">
        <v>247</v>
      </c>
      <c r="QFG1360" s="84" t="s">
        <v>4695</v>
      </c>
      <c r="QFH1360" s="84">
        <v>0</v>
      </c>
      <c r="QFI1360" s="84">
        <v>0</v>
      </c>
      <c r="QFK1360" s="84">
        <v>0</v>
      </c>
      <c r="QFL1360" s="84">
        <f>QFL1357</f>
        <v>2000000</v>
      </c>
      <c r="QFM1360" s="84">
        <f>QFM1357</f>
        <v>0</v>
      </c>
      <c r="QFN1360" s="84">
        <f>QFM1360/QFL1360</f>
        <v>0</v>
      </c>
      <c r="QFO1360" s="84">
        <f>QFL1360-QFM1360</f>
        <v>2000000</v>
      </c>
      <c r="QFP1360" s="84">
        <f t="shared" si="625"/>
        <v>2000000</v>
      </c>
      <c r="QFV1360" s="84" t="s">
        <v>247</v>
      </c>
      <c r="QFW1360" s="84" t="s">
        <v>4695</v>
      </c>
      <c r="QFX1360" s="84">
        <v>0</v>
      </c>
      <c r="QFY1360" s="84">
        <v>0</v>
      </c>
      <c r="QGA1360" s="84">
        <v>0</v>
      </c>
      <c r="QGB1360" s="84">
        <f>QGB1357</f>
        <v>2000000</v>
      </c>
      <c r="QGC1360" s="84">
        <f>QGC1357</f>
        <v>0</v>
      </c>
      <c r="QGD1360" s="84">
        <f>QGC1360/QGB1360</f>
        <v>0</v>
      </c>
      <c r="QGE1360" s="84">
        <f>QGB1360-QGC1360</f>
        <v>2000000</v>
      </c>
      <c r="QGF1360" s="84">
        <f t="shared" si="625"/>
        <v>2000000</v>
      </c>
      <c r="QGL1360" s="84" t="s">
        <v>247</v>
      </c>
      <c r="QGM1360" s="84" t="s">
        <v>4695</v>
      </c>
      <c r="QGN1360" s="84">
        <v>0</v>
      </c>
      <c r="QGO1360" s="84">
        <v>0</v>
      </c>
      <c r="QGQ1360" s="84">
        <v>0</v>
      </c>
      <c r="QGR1360" s="84">
        <f>QGR1357</f>
        <v>2000000</v>
      </c>
      <c r="QGS1360" s="84">
        <f>QGS1357</f>
        <v>0</v>
      </c>
      <c r="QGT1360" s="84">
        <f>QGS1360/QGR1360</f>
        <v>0</v>
      </c>
      <c r="QGU1360" s="84">
        <f>QGR1360-QGS1360</f>
        <v>2000000</v>
      </c>
      <c r="QGV1360" s="84">
        <f t="shared" si="626"/>
        <v>2000000</v>
      </c>
      <c r="QHB1360" s="84" t="s">
        <v>247</v>
      </c>
      <c r="QHC1360" s="84" t="s">
        <v>4695</v>
      </c>
      <c r="QHD1360" s="84">
        <v>0</v>
      </c>
      <c r="QHE1360" s="84">
        <v>0</v>
      </c>
      <c r="QHG1360" s="84">
        <v>0</v>
      </c>
      <c r="QHH1360" s="84">
        <f>QHH1357</f>
        <v>2000000</v>
      </c>
      <c r="QHI1360" s="84">
        <f>QHI1357</f>
        <v>0</v>
      </c>
      <c r="QHJ1360" s="84">
        <f>QHI1360/QHH1360</f>
        <v>0</v>
      </c>
      <c r="QHK1360" s="84">
        <f>QHH1360-QHI1360</f>
        <v>2000000</v>
      </c>
      <c r="QHL1360" s="84">
        <f t="shared" si="626"/>
        <v>2000000</v>
      </c>
      <c r="QHR1360" s="84" t="s">
        <v>247</v>
      </c>
      <c r="QHS1360" s="84" t="s">
        <v>4695</v>
      </c>
      <c r="QHT1360" s="84">
        <v>0</v>
      </c>
      <c r="QHU1360" s="84">
        <v>0</v>
      </c>
      <c r="QHW1360" s="84">
        <v>0</v>
      </c>
      <c r="QHX1360" s="84">
        <f>QHX1357</f>
        <v>2000000</v>
      </c>
      <c r="QHY1360" s="84">
        <f>QHY1357</f>
        <v>0</v>
      </c>
      <c r="QHZ1360" s="84">
        <f>QHY1360/QHX1360</f>
        <v>0</v>
      </c>
      <c r="QIA1360" s="84">
        <f>QHX1360-QHY1360</f>
        <v>2000000</v>
      </c>
      <c r="QIB1360" s="84">
        <f t="shared" si="627"/>
        <v>2000000</v>
      </c>
      <c r="QIH1360" s="84" t="s">
        <v>247</v>
      </c>
      <c r="QII1360" s="84" t="s">
        <v>4695</v>
      </c>
      <c r="QIJ1360" s="84">
        <v>0</v>
      </c>
      <c r="QIK1360" s="84">
        <v>0</v>
      </c>
      <c r="QIM1360" s="84">
        <v>0</v>
      </c>
      <c r="QIN1360" s="84">
        <f>QIN1357</f>
        <v>2000000</v>
      </c>
      <c r="QIO1360" s="84">
        <f>QIO1357</f>
        <v>0</v>
      </c>
      <c r="QIP1360" s="84">
        <f>QIO1360/QIN1360</f>
        <v>0</v>
      </c>
      <c r="QIQ1360" s="84">
        <f>QIN1360-QIO1360</f>
        <v>2000000</v>
      </c>
      <c r="QIR1360" s="84">
        <f t="shared" si="627"/>
        <v>2000000</v>
      </c>
      <c r="QIX1360" s="84" t="s">
        <v>247</v>
      </c>
      <c r="QIY1360" s="84" t="s">
        <v>4695</v>
      </c>
      <c r="QIZ1360" s="84">
        <v>0</v>
      </c>
      <c r="QJA1360" s="84">
        <v>0</v>
      </c>
      <c r="QJC1360" s="84">
        <v>0</v>
      </c>
      <c r="QJD1360" s="84">
        <f>QJD1357</f>
        <v>2000000</v>
      </c>
      <c r="QJE1360" s="84">
        <f>QJE1357</f>
        <v>0</v>
      </c>
      <c r="QJF1360" s="84">
        <f>QJE1360/QJD1360</f>
        <v>0</v>
      </c>
      <c r="QJG1360" s="84">
        <f>QJD1360-QJE1360</f>
        <v>2000000</v>
      </c>
      <c r="QJH1360" s="84">
        <f t="shared" si="628"/>
        <v>2000000</v>
      </c>
      <c r="QJN1360" s="84" t="s">
        <v>247</v>
      </c>
      <c r="QJO1360" s="84" t="s">
        <v>4695</v>
      </c>
      <c r="QJP1360" s="84">
        <v>0</v>
      </c>
      <c r="QJQ1360" s="84">
        <v>0</v>
      </c>
      <c r="QJS1360" s="84">
        <v>0</v>
      </c>
      <c r="QJT1360" s="84">
        <f>QJT1357</f>
        <v>2000000</v>
      </c>
      <c r="QJU1360" s="84">
        <f>QJU1357</f>
        <v>0</v>
      </c>
      <c r="QJV1360" s="84">
        <f>QJU1360/QJT1360</f>
        <v>0</v>
      </c>
      <c r="QJW1360" s="84">
        <f>QJT1360-QJU1360</f>
        <v>2000000</v>
      </c>
      <c r="QJX1360" s="84">
        <f t="shared" si="628"/>
        <v>2000000</v>
      </c>
      <c r="QKD1360" s="84" t="s">
        <v>247</v>
      </c>
      <c r="QKE1360" s="84" t="s">
        <v>4695</v>
      </c>
      <c r="QKF1360" s="84">
        <v>0</v>
      </c>
      <c r="QKG1360" s="84">
        <v>0</v>
      </c>
      <c r="QKI1360" s="84">
        <v>0</v>
      </c>
      <c r="QKJ1360" s="84">
        <f>QKJ1357</f>
        <v>2000000</v>
      </c>
      <c r="QKK1360" s="84">
        <f>QKK1357</f>
        <v>0</v>
      </c>
      <c r="QKL1360" s="84">
        <f>QKK1360/QKJ1360</f>
        <v>0</v>
      </c>
      <c r="QKM1360" s="84">
        <f>QKJ1360-QKK1360</f>
        <v>2000000</v>
      </c>
      <c r="QKN1360" s="84">
        <f t="shared" si="629"/>
        <v>2000000</v>
      </c>
      <c r="QKT1360" s="84" t="s">
        <v>247</v>
      </c>
      <c r="QKU1360" s="84" t="s">
        <v>4695</v>
      </c>
      <c r="QKV1360" s="84">
        <v>0</v>
      </c>
      <c r="QKW1360" s="84">
        <v>0</v>
      </c>
      <c r="QKY1360" s="84">
        <v>0</v>
      </c>
      <c r="QKZ1360" s="84">
        <f>QKZ1357</f>
        <v>2000000</v>
      </c>
      <c r="QLA1360" s="84">
        <f>QLA1357</f>
        <v>0</v>
      </c>
      <c r="QLB1360" s="84">
        <f>QLA1360/QKZ1360</f>
        <v>0</v>
      </c>
      <c r="QLC1360" s="84">
        <f>QKZ1360-QLA1360</f>
        <v>2000000</v>
      </c>
      <c r="QLD1360" s="84">
        <f t="shared" si="629"/>
        <v>2000000</v>
      </c>
      <c r="QLJ1360" s="84" t="s">
        <v>247</v>
      </c>
      <c r="QLK1360" s="84" t="s">
        <v>4695</v>
      </c>
      <c r="QLL1360" s="84">
        <v>0</v>
      </c>
      <c r="QLM1360" s="84">
        <v>0</v>
      </c>
      <c r="QLO1360" s="84">
        <v>0</v>
      </c>
      <c r="QLP1360" s="84">
        <f>QLP1357</f>
        <v>2000000</v>
      </c>
      <c r="QLQ1360" s="84">
        <f>QLQ1357</f>
        <v>0</v>
      </c>
      <c r="QLR1360" s="84">
        <f>QLQ1360/QLP1360</f>
        <v>0</v>
      </c>
      <c r="QLS1360" s="84">
        <f>QLP1360-QLQ1360</f>
        <v>2000000</v>
      </c>
      <c r="QLT1360" s="84">
        <f t="shared" si="630"/>
        <v>2000000</v>
      </c>
      <c r="QLZ1360" s="84" t="s">
        <v>247</v>
      </c>
      <c r="QMA1360" s="84" t="s">
        <v>4695</v>
      </c>
      <c r="QMB1360" s="84">
        <v>0</v>
      </c>
      <c r="QMC1360" s="84">
        <v>0</v>
      </c>
      <c r="QME1360" s="84">
        <v>0</v>
      </c>
      <c r="QMF1360" s="84">
        <f>QMF1357</f>
        <v>2000000</v>
      </c>
      <c r="QMG1360" s="84">
        <f>QMG1357</f>
        <v>0</v>
      </c>
      <c r="QMH1360" s="84">
        <f>QMG1360/QMF1360</f>
        <v>0</v>
      </c>
      <c r="QMI1360" s="84">
        <f>QMF1360-QMG1360</f>
        <v>2000000</v>
      </c>
      <c r="QMJ1360" s="84">
        <f t="shared" si="630"/>
        <v>2000000</v>
      </c>
      <c r="QMP1360" s="84" t="s">
        <v>247</v>
      </c>
      <c r="QMQ1360" s="84" t="s">
        <v>4695</v>
      </c>
      <c r="QMR1360" s="84">
        <v>0</v>
      </c>
      <c r="QMS1360" s="84">
        <v>0</v>
      </c>
      <c r="QMU1360" s="84">
        <v>0</v>
      </c>
      <c r="QMV1360" s="84">
        <f>QMV1357</f>
        <v>2000000</v>
      </c>
      <c r="QMW1360" s="84">
        <f>QMW1357</f>
        <v>0</v>
      </c>
      <c r="QMX1360" s="84">
        <f>QMW1360/QMV1360</f>
        <v>0</v>
      </c>
      <c r="QMY1360" s="84">
        <f>QMV1360-QMW1360</f>
        <v>2000000</v>
      </c>
      <c r="QMZ1360" s="84">
        <f t="shared" si="631"/>
        <v>2000000</v>
      </c>
      <c r="QNF1360" s="84" t="s">
        <v>247</v>
      </c>
      <c r="QNG1360" s="84" t="s">
        <v>4695</v>
      </c>
      <c r="QNH1360" s="84">
        <v>0</v>
      </c>
      <c r="QNI1360" s="84">
        <v>0</v>
      </c>
      <c r="QNK1360" s="84">
        <v>0</v>
      </c>
      <c r="QNL1360" s="84">
        <f>QNL1357</f>
        <v>2000000</v>
      </c>
      <c r="QNM1360" s="84">
        <f>QNM1357</f>
        <v>0</v>
      </c>
      <c r="QNN1360" s="84">
        <f>QNM1360/QNL1360</f>
        <v>0</v>
      </c>
      <c r="QNO1360" s="84">
        <f>QNL1360-QNM1360</f>
        <v>2000000</v>
      </c>
      <c r="QNP1360" s="84">
        <f t="shared" si="631"/>
        <v>2000000</v>
      </c>
      <c r="QNV1360" s="84" t="s">
        <v>247</v>
      </c>
      <c r="QNW1360" s="84" t="s">
        <v>4695</v>
      </c>
      <c r="QNX1360" s="84">
        <v>0</v>
      </c>
      <c r="QNY1360" s="84">
        <v>0</v>
      </c>
      <c r="QOA1360" s="84">
        <v>0</v>
      </c>
      <c r="QOB1360" s="84">
        <f>QOB1357</f>
        <v>2000000</v>
      </c>
      <c r="QOC1360" s="84">
        <f>QOC1357</f>
        <v>0</v>
      </c>
      <c r="QOD1360" s="84">
        <f>QOC1360/QOB1360</f>
        <v>0</v>
      </c>
      <c r="QOE1360" s="84">
        <f>QOB1360-QOC1360</f>
        <v>2000000</v>
      </c>
      <c r="QOF1360" s="84">
        <f t="shared" si="632"/>
        <v>2000000</v>
      </c>
      <c r="QOL1360" s="84" t="s">
        <v>247</v>
      </c>
      <c r="QOM1360" s="84" t="s">
        <v>4695</v>
      </c>
      <c r="QON1360" s="84">
        <v>0</v>
      </c>
      <c r="QOO1360" s="84">
        <v>0</v>
      </c>
      <c r="QOQ1360" s="84">
        <v>0</v>
      </c>
      <c r="QOR1360" s="84">
        <f>QOR1357</f>
        <v>2000000</v>
      </c>
      <c r="QOS1360" s="84">
        <f>QOS1357</f>
        <v>0</v>
      </c>
      <c r="QOT1360" s="84">
        <f>QOS1360/QOR1360</f>
        <v>0</v>
      </c>
      <c r="QOU1360" s="84">
        <f>QOR1360-QOS1360</f>
        <v>2000000</v>
      </c>
      <c r="QOV1360" s="84">
        <f t="shared" si="632"/>
        <v>2000000</v>
      </c>
      <c r="QPB1360" s="84" t="s">
        <v>247</v>
      </c>
      <c r="QPC1360" s="84" t="s">
        <v>4695</v>
      </c>
      <c r="QPD1360" s="84">
        <v>0</v>
      </c>
      <c r="QPE1360" s="84">
        <v>0</v>
      </c>
      <c r="QPG1360" s="84">
        <v>0</v>
      </c>
      <c r="QPH1360" s="84">
        <f>QPH1357</f>
        <v>2000000</v>
      </c>
      <c r="QPI1360" s="84">
        <f>QPI1357</f>
        <v>0</v>
      </c>
      <c r="QPJ1360" s="84">
        <f>QPI1360/QPH1360</f>
        <v>0</v>
      </c>
      <c r="QPK1360" s="84">
        <f>QPH1360-QPI1360</f>
        <v>2000000</v>
      </c>
      <c r="QPL1360" s="84">
        <f t="shared" si="633"/>
        <v>2000000</v>
      </c>
      <c r="QPR1360" s="84" t="s">
        <v>247</v>
      </c>
      <c r="QPS1360" s="84" t="s">
        <v>4695</v>
      </c>
      <c r="QPT1360" s="84">
        <v>0</v>
      </c>
      <c r="QPU1360" s="84">
        <v>0</v>
      </c>
      <c r="QPW1360" s="84">
        <v>0</v>
      </c>
      <c r="QPX1360" s="84">
        <f>QPX1357</f>
        <v>2000000</v>
      </c>
      <c r="QPY1360" s="84">
        <f>QPY1357</f>
        <v>0</v>
      </c>
      <c r="QPZ1360" s="84">
        <f>QPY1360/QPX1360</f>
        <v>0</v>
      </c>
      <c r="QQA1360" s="84">
        <f>QPX1360-QPY1360</f>
        <v>2000000</v>
      </c>
      <c r="QQB1360" s="84">
        <f t="shared" si="633"/>
        <v>2000000</v>
      </c>
      <c r="QQH1360" s="84" t="s">
        <v>247</v>
      </c>
      <c r="QQI1360" s="84" t="s">
        <v>4695</v>
      </c>
      <c r="QQJ1360" s="84">
        <v>0</v>
      </c>
      <c r="QQK1360" s="84">
        <v>0</v>
      </c>
      <c r="QQM1360" s="84">
        <v>0</v>
      </c>
      <c r="QQN1360" s="84">
        <f>QQN1357</f>
        <v>2000000</v>
      </c>
      <c r="QQO1360" s="84">
        <f>QQO1357</f>
        <v>0</v>
      </c>
      <c r="QQP1360" s="84">
        <f>QQO1360/QQN1360</f>
        <v>0</v>
      </c>
      <c r="QQQ1360" s="84">
        <f>QQN1360-QQO1360</f>
        <v>2000000</v>
      </c>
      <c r="QQR1360" s="84">
        <f t="shared" si="634"/>
        <v>2000000</v>
      </c>
      <c r="QQX1360" s="84" t="s">
        <v>247</v>
      </c>
      <c r="QQY1360" s="84" t="s">
        <v>4695</v>
      </c>
      <c r="QQZ1360" s="84">
        <v>0</v>
      </c>
      <c r="QRA1360" s="84">
        <v>0</v>
      </c>
      <c r="QRC1360" s="84">
        <v>0</v>
      </c>
      <c r="QRD1360" s="84">
        <f>QRD1357</f>
        <v>2000000</v>
      </c>
      <c r="QRE1360" s="84">
        <f>QRE1357</f>
        <v>0</v>
      </c>
      <c r="QRF1360" s="84">
        <f>QRE1360/QRD1360</f>
        <v>0</v>
      </c>
      <c r="QRG1360" s="84">
        <f>QRD1360-QRE1360</f>
        <v>2000000</v>
      </c>
      <c r="QRH1360" s="84">
        <f t="shared" si="634"/>
        <v>2000000</v>
      </c>
      <c r="QRN1360" s="84" t="s">
        <v>247</v>
      </c>
      <c r="QRO1360" s="84" t="s">
        <v>4695</v>
      </c>
      <c r="QRP1360" s="84">
        <v>0</v>
      </c>
      <c r="QRQ1360" s="84">
        <v>0</v>
      </c>
      <c r="QRS1360" s="84">
        <v>0</v>
      </c>
      <c r="QRT1360" s="84">
        <f>QRT1357</f>
        <v>2000000</v>
      </c>
      <c r="QRU1360" s="84">
        <f>QRU1357</f>
        <v>0</v>
      </c>
      <c r="QRV1360" s="84">
        <f>QRU1360/QRT1360</f>
        <v>0</v>
      </c>
      <c r="QRW1360" s="84">
        <f>QRT1360-QRU1360</f>
        <v>2000000</v>
      </c>
      <c r="QRX1360" s="84">
        <f t="shared" si="635"/>
        <v>2000000</v>
      </c>
      <c r="QSD1360" s="84" t="s">
        <v>247</v>
      </c>
      <c r="QSE1360" s="84" t="s">
        <v>4695</v>
      </c>
      <c r="QSF1360" s="84">
        <v>0</v>
      </c>
      <c r="QSG1360" s="84">
        <v>0</v>
      </c>
      <c r="QSI1360" s="84">
        <v>0</v>
      </c>
      <c r="QSJ1360" s="84">
        <f>QSJ1357</f>
        <v>2000000</v>
      </c>
      <c r="QSK1360" s="84">
        <f>QSK1357</f>
        <v>0</v>
      </c>
      <c r="QSL1360" s="84">
        <f>QSK1360/QSJ1360</f>
        <v>0</v>
      </c>
      <c r="QSM1360" s="84">
        <f>QSJ1360-QSK1360</f>
        <v>2000000</v>
      </c>
      <c r="QSN1360" s="84">
        <f t="shared" si="635"/>
        <v>2000000</v>
      </c>
      <c r="QST1360" s="84" t="s">
        <v>247</v>
      </c>
      <c r="QSU1360" s="84" t="s">
        <v>4695</v>
      </c>
      <c r="QSV1360" s="84">
        <v>0</v>
      </c>
      <c r="QSW1360" s="84">
        <v>0</v>
      </c>
      <c r="QSY1360" s="84">
        <v>0</v>
      </c>
      <c r="QSZ1360" s="84">
        <f>QSZ1357</f>
        <v>2000000</v>
      </c>
      <c r="QTA1360" s="84">
        <f>QTA1357</f>
        <v>0</v>
      </c>
      <c r="QTB1360" s="84">
        <f>QTA1360/QSZ1360</f>
        <v>0</v>
      </c>
      <c r="QTC1360" s="84">
        <f>QSZ1360-QTA1360</f>
        <v>2000000</v>
      </c>
      <c r="QTD1360" s="84">
        <f t="shared" si="636"/>
        <v>2000000</v>
      </c>
      <c r="QTJ1360" s="84" t="s">
        <v>247</v>
      </c>
      <c r="QTK1360" s="84" t="s">
        <v>4695</v>
      </c>
      <c r="QTL1360" s="84">
        <v>0</v>
      </c>
      <c r="QTM1360" s="84">
        <v>0</v>
      </c>
      <c r="QTO1360" s="84">
        <v>0</v>
      </c>
      <c r="QTP1360" s="84">
        <f>QTP1357</f>
        <v>2000000</v>
      </c>
      <c r="QTQ1360" s="84">
        <f>QTQ1357</f>
        <v>0</v>
      </c>
      <c r="QTR1360" s="84">
        <f>QTQ1360/QTP1360</f>
        <v>0</v>
      </c>
      <c r="QTS1360" s="84">
        <f>QTP1360-QTQ1360</f>
        <v>2000000</v>
      </c>
      <c r="QTT1360" s="84">
        <f t="shared" si="636"/>
        <v>2000000</v>
      </c>
      <c r="QTZ1360" s="84" t="s">
        <v>247</v>
      </c>
      <c r="QUA1360" s="84" t="s">
        <v>4695</v>
      </c>
      <c r="QUB1360" s="84">
        <v>0</v>
      </c>
      <c r="QUC1360" s="84">
        <v>0</v>
      </c>
      <c r="QUE1360" s="84">
        <v>0</v>
      </c>
      <c r="QUF1360" s="84">
        <f>QUF1357</f>
        <v>2000000</v>
      </c>
      <c r="QUG1360" s="84">
        <f>QUG1357</f>
        <v>0</v>
      </c>
      <c r="QUH1360" s="84">
        <f>QUG1360/QUF1360</f>
        <v>0</v>
      </c>
      <c r="QUI1360" s="84">
        <f>QUF1360-QUG1360</f>
        <v>2000000</v>
      </c>
      <c r="QUJ1360" s="84">
        <f t="shared" si="637"/>
        <v>2000000</v>
      </c>
      <c r="QUP1360" s="84" t="s">
        <v>247</v>
      </c>
      <c r="QUQ1360" s="84" t="s">
        <v>4695</v>
      </c>
      <c r="QUR1360" s="84">
        <v>0</v>
      </c>
      <c r="QUS1360" s="84">
        <v>0</v>
      </c>
      <c r="QUU1360" s="84">
        <v>0</v>
      </c>
      <c r="QUV1360" s="84">
        <f>QUV1357</f>
        <v>2000000</v>
      </c>
      <c r="QUW1360" s="84">
        <f>QUW1357</f>
        <v>0</v>
      </c>
      <c r="QUX1360" s="84">
        <f>QUW1360/QUV1360</f>
        <v>0</v>
      </c>
      <c r="QUY1360" s="84">
        <f>QUV1360-QUW1360</f>
        <v>2000000</v>
      </c>
      <c r="QUZ1360" s="84">
        <f t="shared" si="637"/>
        <v>2000000</v>
      </c>
      <c r="QVF1360" s="84" t="s">
        <v>247</v>
      </c>
      <c r="QVG1360" s="84" t="s">
        <v>4695</v>
      </c>
      <c r="QVH1360" s="84">
        <v>0</v>
      </c>
      <c r="QVI1360" s="84">
        <v>0</v>
      </c>
      <c r="QVK1360" s="84">
        <v>0</v>
      </c>
      <c r="QVL1360" s="84">
        <f>QVL1357</f>
        <v>2000000</v>
      </c>
      <c r="QVM1360" s="84">
        <f>QVM1357</f>
        <v>0</v>
      </c>
      <c r="QVN1360" s="84">
        <f>QVM1360/QVL1360</f>
        <v>0</v>
      </c>
      <c r="QVO1360" s="84">
        <f>QVL1360-QVM1360</f>
        <v>2000000</v>
      </c>
      <c r="QVP1360" s="84">
        <f t="shared" si="638"/>
        <v>2000000</v>
      </c>
      <c r="QVV1360" s="84" t="s">
        <v>247</v>
      </c>
      <c r="QVW1360" s="84" t="s">
        <v>4695</v>
      </c>
      <c r="QVX1360" s="84">
        <v>0</v>
      </c>
      <c r="QVY1360" s="84">
        <v>0</v>
      </c>
      <c r="QWA1360" s="84">
        <v>0</v>
      </c>
      <c r="QWB1360" s="84">
        <f>QWB1357</f>
        <v>2000000</v>
      </c>
      <c r="QWC1360" s="84">
        <f>QWC1357</f>
        <v>0</v>
      </c>
      <c r="QWD1360" s="84">
        <f>QWC1360/QWB1360</f>
        <v>0</v>
      </c>
      <c r="QWE1360" s="84">
        <f>QWB1360-QWC1360</f>
        <v>2000000</v>
      </c>
      <c r="QWF1360" s="84">
        <f t="shared" si="638"/>
        <v>2000000</v>
      </c>
      <c r="QWL1360" s="84" t="s">
        <v>247</v>
      </c>
      <c r="QWM1360" s="84" t="s">
        <v>4695</v>
      </c>
      <c r="QWN1360" s="84">
        <v>0</v>
      </c>
      <c r="QWO1360" s="84">
        <v>0</v>
      </c>
      <c r="QWQ1360" s="84">
        <v>0</v>
      </c>
      <c r="QWR1360" s="84">
        <f>QWR1357</f>
        <v>2000000</v>
      </c>
      <c r="QWS1360" s="84">
        <f>QWS1357</f>
        <v>0</v>
      </c>
      <c r="QWT1360" s="84">
        <f>QWS1360/QWR1360</f>
        <v>0</v>
      </c>
      <c r="QWU1360" s="84">
        <f>QWR1360-QWS1360</f>
        <v>2000000</v>
      </c>
      <c r="QWV1360" s="84">
        <f t="shared" si="639"/>
        <v>2000000</v>
      </c>
      <c r="QXB1360" s="84" t="s">
        <v>247</v>
      </c>
      <c r="QXC1360" s="84" t="s">
        <v>4695</v>
      </c>
      <c r="QXD1360" s="84">
        <v>0</v>
      </c>
      <c r="QXE1360" s="84">
        <v>0</v>
      </c>
      <c r="QXG1360" s="84">
        <v>0</v>
      </c>
      <c r="QXH1360" s="84">
        <f>QXH1357</f>
        <v>2000000</v>
      </c>
      <c r="QXI1360" s="84">
        <f>QXI1357</f>
        <v>0</v>
      </c>
      <c r="QXJ1360" s="84">
        <f>QXI1360/QXH1360</f>
        <v>0</v>
      </c>
      <c r="QXK1360" s="84">
        <f>QXH1360-QXI1360</f>
        <v>2000000</v>
      </c>
      <c r="QXL1360" s="84">
        <f t="shared" si="639"/>
        <v>2000000</v>
      </c>
      <c r="QXR1360" s="84" t="s">
        <v>247</v>
      </c>
      <c r="QXS1360" s="84" t="s">
        <v>4695</v>
      </c>
      <c r="QXT1360" s="84">
        <v>0</v>
      </c>
      <c r="QXU1360" s="84">
        <v>0</v>
      </c>
      <c r="QXW1360" s="84">
        <v>0</v>
      </c>
      <c r="QXX1360" s="84">
        <f>QXX1357</f>
        <v>2000000</v>
      </c>
      <c r="QXY1360" s="84">
        <f>QXY1357</f>
        <v>0</v>
      </c>
      <c r="QXZ1360" s="84">
        <f>QXY1360/QXX1360</f>
        <v>0</v>
      </c>
      <c r="QYA1360" s="84">
        <f>QXX1360-QXY1360</f>
        <v>2000000</v>
      </c>
      <c r="QYB1360" s="84">
        <f t="shared" si="640"/>
        <v>2000000</v>
      </c>
      <c r="QYH1360" s="84" t="s">
        <v>247</v>
      </c>
      <c r="QYI1360" s="84" t="s">
        <v>4695</v>
      </c>
      <c r="QYJ1360" s="84">
        <v>0</v>
      </c>
      <c r="QYK1360" s="84">
        <v>0</v>
      </c>
      <c r="QYM1360" s="84">
        <v>0</v>
      </c>
      <c r="QYN1360" s="84">
        <f>QYN1357</f>
        <v>2000000</v>
      </c>
      <c r="QYO1360" s="84">
        <f>QYO1357</f>
        <v>0</v>
      </c>
      <c r="QYP1360" s="84">
        <f>QYO1360/QYN1360</f>
        <v>0</v>
      </c>
      <c r="QYQ1360" s="84">
        <f>QYN1360-QYO1360</f>
        <v>2000000</v>
      </c>
      <c r="QYR1360" s="84">
        <f t="shared" si="640"/>
        <v>2000000</v>
      </c>
      <c r="QYX1360" s="84" t="s">
        <v>247</v>
      </c>
      <c r="QYY1360" s="84" t="s">
        <v>4695</v>
      </c>
      <c r="QYZ1360" s="84">
        <v>0</v>
      </c>
      <c r="QZA1360" s="84">
        <v>0</v>
      </c>
      <c r="QZC1360" s="84">
        <v>0</v>
      </c>
      <c r="QZD1360" s="84">
        <f>QZD1357</f>
        <v>2000000</v>
      </c>
      <c r="QZE1360" s="84">
        <f>QZE1357</f>
        <v>0</v>
      </c>
      <c r="QZF1360" s="84">
        <f>QZE1360/QZD1360</f>
        <v>0</v>
      </c>
      <c r="QZG1360" s="84">
        <f>QZD1360-QZE1360</f>
        <v>2000000</v>
      </c>
      <c r="QZH1360" s="84">
        <f t="shared" si="641"/>
        <v>2000000</v>
      </c>
      <c r="QZN1360" s="84" t="s">
        <v>247</v>
      </c>
      <c r="QZO1360" s="84" t="s">
        <v>4695</v>
      </c>
      <c r="QZP1360" s="84">
        <v>0</v>
      </c>
      <c r="QZQ1360" s="84">
        <v>0</v>
      </c>
      <c r="QZS1360" s="84">
        <v>0</v>
      </c>
      <c r="QZT1360" s="84">
        <f>QZT1357</f>
        <v>2000000</v>
      </c>
      <c r="QZU1360" s="84">
        <f>QZU1357</f>
        <v>0</v>
      </c>
      <c r="QZV1360" s="84">
        <f>QZU1360/QZT1360</f>
        <v>0</v>
      </c>
      <c r="QZW1360" s="84">
        <f>QZT1360-QZU1360</f>
        <v>2000000</v>
      </c>
      <c r="QZX1360" s="84">
        <f t="shared" si="641"/>
        <v>2000000</v>
      </c>
      <c r="RAD1360" s="84" t="s">
        <v>247</v>
      </c>
      <c r="RAE1360" s="84" t="s">
        <v>4695</v>
      </c>
      <c r="RAF1360" s="84">
        <v>0</v>
      </c>
      <c r="RAG1360" s="84">
        <v>0</v>
      </c>
      <c r="RAI1360" s="84">
        <v>0</v>
      </c>
      <c r="RAJ1360" s="84">
        <f>RAJ1357</f>
        <v>2000000</v>
      </c>
      <c r="RAK1360" s="84">
        <f>RAK1357</f>
        <v>0</v>
      </c>
      <c r="RAL1360" s="84">
        <f>RAK1360/RAJ1360</f>
        <v>0</v>
      </c>
      <c r="RAM1360" s="84">
        <f>RAJ1360-RAK1360</f>
        <v>2000000</v>
      </c>
      <c r="RAN1360" s="84">
        <f t="shared" si="642"/>
        <v>2000000</v>
      </c>
      <c r="RAT1360" s="84" t="s">
        <v>247</v>
      </c>
      <c r="RAU1360" s="84" t="s">
        <v>4695</v>
      </c>
      <c r="RAV1360" s="84">
        <v>0</v>
      </c>
      <c r="RAW1360" s="84">
        <v>0</v>
      </c>
      <c r="RAY1360" s="84">
        <v>0</v>
      </c>
      <c r="RAZ1360" s="84">
        <f>RAZ1357</f>
        <v>2000000</v>
      </c>
      <c r="RBA1360" s="84">
        <f>RBA1357</f>
        <v>0</v>
      </c>
      <c r="RBB1360" s="84">
        <f>RBA1360/RAZ1360</f>
        <v>0</v>
      </c>
      <c r="RBC1360" s="84">
        <f>RAZ1360-RBA1360</f>
        <v>2000000</v>
      </c>
      <c r="RBD1360" s="84">
        <f t="shared" si="642"/>
        <v>2000000</v>
      </c>
      <c r="RBJ1360" s="84" t="s">
        <v>247</v>
      </c>
      <c r="RBK1360" s="84" t="s">
        <v>4695</v>
      </c>
      <c r="RBL1360" s="84">
        <v>0</v>
      </c>
      <c r="RBM1360" s="84">
        <v>0</v>
      </c>
      <c r="RBO1360" s="84">
        <v>0</v>
      </c>
      <c r="RBP1360" s="84">
        <f>RBP1357</f>
        <v>2000000</v>
      </c>
      <c r="RBQ1360" s="84">
        <f>RBQ1357</f>
        <v>0</v>
      </c>
      <c r="RBR1360" s="84">
        <f>RBQ1360/RBP1360</f>
        <v>0</v>
      </c>
      <c r="RBS1360" s="84">
        <f>RBP1360-RBQ1360</f>
        <v>2000000</v>
      </c>
      <c r="RBT1360" s="84">
        <f t="shared" si="643"/>
        <v>2000000</v>
      </c>
      <c r="RBZ1360" s="84" t="s">
        <v>247</v>
      </c>
      <c r="RCA1360" s="84" t="s">
        <v>4695</v>
      </c>
      <c r="RCB1360" s="84">
        <v>0</v>
      </c>
      <c r="RCC1360" s="84">
        <v>0</v>
      </c>
      <c r="RCE1360" s="84">
        <v>0</v>
      </c>
      <c r="RCF1360" s="84">
        <f>RCF1357</f>
        <v>2000000</v>
      </c>
      <c r="RCG1360" s="84">
        <f>RCG1357</f>
        <v>0</v>
      </c>
      <c r="RCH1360" s="84">
        <f>RCG1360/RCF1360</f>
        <v>0</v>
      </c>
      <c r="RCI1360" s="84">
        <f>RCF1360-RCG1360</f>
        <v>2000000</v>
      </c>
      <c r="RCJ1360" s="84">
        <f t="shared" si="643"/>
        <v>2000000</v>
      </c>
      <c r="RCP1360" s="84" t="s">
        <v>247</v>
      </c>
      <c r="RCQ1360" s="84" t="s">
        <v>4695</v>
      </c>
      <c r="RCR1360" s="84">
        <v>0</v>
      </c>
      <c r="RCS1360" s="84">
        <v>0</v>
      </c>
      <c r="RCU1360" s="84">
        <v>0</v>
      </c>
      <c r="RCV1360" s="84">
        <f>RCV1357</f>
        <v>2000000</v>
      </c>
      <c r="RCW1360" s="84">
        <f>RCW1357</f>
        <v>0</v>
      </c>
      <c r="RCX1360" s="84">
        <f>RCW1360/RCV1360</f>
        <v>0</v>
      </c>
      <c r="RCY1360" s="84">
        <f>RCV1360-RCW1360</f>
        <v>2000000</v>
      </c>
      <c r="RCZ1360" s="84">
        <f t="shared" si="644"/>
        <v>2000000</v>
      </c>
      <c r="RDF1360" s="84" t="s">
        <v>247</v>
      </c>
      <c r="RDG1360" s="84" t="s">
        <v>4695</v>
      </c>
      <c r="RDH1360" s="84">
        <v>0</v>
      </c>
      <c r="RDI1360" s="84">
        <v>0</v>
      </c>
      <c r="RDK1360" s="84">
        <v>0</v>
      </c>
      <c r="RDL1360" s="84">
        <f>RDL1357</f>
        <v>2000000</v>
      </c>
      <c r="RDM1360" s="84">
        <f>RDM1357</f>
        <v>0</v>
      </c>
      <c r="RDN1360" s="84">
        <f>RDM1360/RDL1360</f>
        <v>0</v>
      </c>
      <c r="RDO1360" s="84">
        <f>RDL1360-RDM1360</f>
        <v>2000000</v>
      </c>
      <c r="RDP1360" s="84">
        <f t="shared" si="644"/>
        <v>2000000</v>
      </c>
      <c r="RDV1360" s="84" t="s">
        <v>247</v>
      </c>
      <c r="RDW1360" s="84" t="s">
        <v>4695</v>
      </c>
      <c r="RDX1360" s="84">
        <v>0</v>
      </c>
      <c r="RDY1360" s="84">
        <v>0</v>
      </c>
      <c r="REA1360" s="84">
        <v>0</v>
      </c>
      <c r="REB1360" s="84">
        <f>REB1357</f>
        <v>2000000</v>
      </c>
      <c r="REC1360" s="84">
        <f>REC1357</f>
        <v>0</v>
      </c>
      <c r="RED1360" s="84">
        <f>REC1360/REB1360</f>
        <v>0</v>
      </c>
      <c r="REE1360" s="84">
        <f>REB1360-REC1360</f>
        <v>2000000</v>
      </c>
      <c r="REF1360" s="84">
        <f t="shared" si="645"/>
        <v>2000000</v>
      </c>
      <c r="REL1360" s="84" t="s">
        <v>247</v>
      </c>
      <c r="REM1360" s="84" t="s">
        <v>4695</v>
      </c>
      <c r="REN1360" s="84">
        <v>0</v>
      </c>
      <c r="REO1360" s="84">
        <v>0</v>
      </c>
      <c r="REQ1360" s="84">
        <v>0</v>
      </c>
      <c r="RER1360" s="84">
        <f>RER1357</f>
        <v>2000000</v>
      </c>
      <c r="RES1360" s="84">
        <f>RES1357</f>
        <v>0</v>
      </c>
      <c r="RET1360" s="84">
        <f>RES1360/RER1360</f>
        <v>0</v>
      </c>
      <c r="REU1360" s="84">
        <f>RER1360-RES1360</f>
        <v>2000000</v>
      </c>
      <c r="REV1360" s="84">
        <f t="shared" si="645"/>
        <v>2000000</v>
      </c>
      <c r="RFB1360" s="84" t="s">
        <v>247</v>
      </c>
      <c r="RFC1360" s="84" t="s">
        <v>4695</v>
      </c>
      <c r="RFD1360" s="84">
        <v>0</v>
      </c>
      <c r="RFE1360" s="84">
        <v>0</v>
      </c>
      <c r="RFG1360" s="84">
        <v>0</v>
      </c>
      <c r="RFH1360" s="84">
        <f>RFH1357</f>
        <v>2000000</v>
      </c>
      <c r="RFI1360" s="84">
        <f>RFI1357</f>
        <v>0</v>
      </c>
      <c r="RFJ1360" s="84">
        <f>RFI1360/RFH1360</f>
        <v>0</v>
      </c>
      <c r="RFK1360" s="84">
        <f>RFH1360-RFI1360</f>
        <v>2000000</v>
      </c>
      <c r="RFL1360" s="84">
        <f t="shared" si="646"/>
        <v>2000000</v>
      </c>
      <c r="RFR1360" s="84" t="s">
        <v>247</v>
      </c>
      <c r="RFS1360" s="84" t="s">
        <v>4695</v>
      </c>
      <c r="RFT1360" s="84">
        <v>0</v>
      </c>
      <c r="RFU1360" s="84">
        <v>0</v>
      </c>
      <c r="RFW1360" s="84">
        <v>0</v>
      </c>
      <c r="RFX1360" s="84">
        <f>RFX1357</f>
        <v>2000000</v>
      </c>
      <c r="RFY1360" s="84">
        <f>RFY1357</f>
        <v>0</v>
      </c>
      <c r="RFZ1360" s="84">
        <f>RFY1360/RFX1360</f>
        <v>0</v>
      </c>
      <c r="RGA1360" s="84">
        <f>RFX1360-RFY1360</f>
        <v>2000000</v>
      </c>
      <c r="RGB1360" s="84">
        <f t="shared" si="646"/>
        <v>2000000</v>
      </c>
      <c r="RGH1360" s="84" t="s">
        <v>247</v>
      </c>
      <c r="RGI1360" s="84" t="s">
        <v>4695</v>
      </c>
      <c r="RGJ1360" s="84">
        <v>0</v>
      </c>
      <c r="RGK1360" s="84">
        <v>0</v>
      </c>
      <c r="RGM1360" s="84">
        <v>0</v>
      </c>
      <c r="RGN1360" s="84">
        <f>RGN1357</f>
        <v>2000000</v>
      </c>
      <c r="RGO1360" s="84">
        <f>RGO1357</f>
        <v>0</v>
      </c>
      <c r="RGP1360" s="84">
        <f>RGO1360/RGN1360</f>
        <v>0</v>
      </c>
      <c r="RGQ1360" s="84">
        <f>RGN1360-RGO1360</f>
        <v>2000000</v>
      </c>
      <c r="RGR1360" s="84">
        <f t="shared" si="647"/>
        <v>2000000</v>
      </c>
      <c r="RGX1360" s="84" t="s">
        <v>247</v>
      </c>
      <c r="RGY1360" s="84" t="s">
        <v>4695</v>
      </c>
      <c r="RGZ1360" s="84">
        <v>0</v>
      </c>
      <c r="RHA1360" s="84">
        <v>0</v>
      </c>
      <c r="RHC1360" s="84">
        <v>0</v>
      </c>
      <c r="RHD1360" s="84">
        <f>RHD1357</f>
        <v>2000000</v>
      </c>
      <c r="RHE1360" s="84">
        <f>RHE1357</f>
        <v>0</v>
      </c>
      <c r="RHF1360" s="84">
        <f>RHE1360/RHD1360</f>
        <v>0</v>
      </c>
      <c r="RHG1360" s="84">
        <f>RHD1360-RHE1360</f>
        <v>2000000</v>
      </c>
      <c r="RHH1360" s="84">
        <f t="shared" si="647"/>
        <v>2000000</v>
      </c>
      <c r="RHN1360" s="84" t="s">
        <v>247</v>
      </c>
      <c r="RHO1360" s="84" t="s">
        <v>4695</v>
      </c>
      <c r="RHP1360" s="84">
        <v>0</v>
      </c>
      <c r="RHQ1360" s="84">
        <v>0</v>
      </c>
      <c r="RHS1360" s="84">
        <v>0</v>
      </c>
      <c r="RHT1360" s="84">
        <f>RHT1357</f>
        <v>2000000</v>
      </c>
      <c r="RHU1360" s="84">
        <f>RHU1357</f>
        <v>0</v>
      </c>
      <c r="RHV1360" s="84">
        <f>RHU1360/RHT1360</f>
        <v>0</v>
      </c>
      <c r="RHW1360" s="84">
        <f>RHT1360-RHU1360</f>
        <v>2000000</v>
      </c>
      <c r="RHX1360" s="84">
        <f t="shared" si="648"/>
        <v>2000000</v>
      </c>
      <c r="RID1360" s="84" t="s">
        <v>247</v>
      </c>
      <c r="RIE1360" s="84" t="s">
        <v>4695</v>
      </c>
      <c r="RIF1360" s="84">
        <v>0</v>
      </c>
      <c r="RIG1360" s="84">
        <v>0</v>
      </c>
      <c r="RII1360" s="84">
        <v>0</v>
      </c>
      <c r="RIJ1360" s="84">
        <f>RIJ1357</f>
        <v>2000000</v>
      </c>
      <c r="RIK1360" s="84">
        <f>RIK1357</f>
        <v>0</v>
      </c>
      <c r="RIL1360" s="84">
        <f>RIK1360/RIJ1360</f>
        <v>0</v>
      </c>
      <c r="RIM1360" s="84">
        <f>RIJ1360-RIK1360</f>
        <v>2000000</v>
      </c>
      <c r="RIN1360" s="84">
        <f t="shared" si="648"/>
        <v>2000000</v>
      </c>
      <c r="RIT1360" s="84" t="s">
        <v>247</v>
      </c>
      <c r="RIU1360" s="84" t="s">
        <v>4695</v>
      </c>
      <c r="RIV1360" s="84">
        <v>0</v>
      </c>
      <c r="RIW1360" s="84">
        <v>0</v>
      </c>
      <c r="RIY1360" s="84">
        <v>0</v>
      </c>
      <c r="RIZ1360" s="84">
        <f>RIZ1357</f>
        <v>2000000</v>
      </c>
      <c r="RJA1360" s="84">
        <f>RJA1357</f>
        <v>0</v>
      </c>
      <c r="RJB1360" s="84">
        <f>RJA1360/RIZ1360</f>
        <v>0</v>
      </c>
      <c r="RJC1360" s="84">
        <f>RIZ1360-RJA1360</f>
        <v>2000000</v>
      </c>
      <c r="RJD1360" s="84">
        <f t="shared" si="649"/>
        <v>2000000</v>
      </c>
      <c r="RJJ1360" s="84" t="s">
        <v>247</v>
      </c>
      <c r="RJK1360" s="84" t="s">
        <v>4695</v>
      </c>
      <c r="RJL1360" s="84">
        <v>0</v>
      </c>
      <c r="RJM1360" s="84">
        <v>0</v>
      </c>
      <c r="RJO1360" s="84">
        <v>0</v>
      </c>
      <c r="RJP1360" s="84">
        <f>RJP1357</f>
        <v>2000000</v>
      </c>
      <c r="RJQ1360" s="84">
        <f>RJQ1357</f>
        <v>0</v>
      </c>
      <c r="RJR1360" s="84">
        <f>RJQ1360/RJP1360</f>
        <v>0</v>
      </c>
      <c r="RJS1360" s="84">
        <f>RJP1360-RJQ1360</f>
        <v>2000000</v>
      </c>
      <c r="RJT1360" s="84">
        <f t="shared" si="649"/>
        <v>2000000</v>
      </c>
      <c r="RJZ1360" s="84" t="s">
        <v>247</v>
      </c>
      <c r="RKA1360" s="84" t="s">
        <v>4695</v>
      </c>
      <c r="RKB1360" s="84">
        <v>0</v>
      </c>
      <c r="RKC1360" s="84">
        <v>0</v>
      </c>
      <c r="RKE1360" s="84">
        <v>0</v>
      </c>
      <c r="RKF1360" s="84">
        <f>RKF1357</f>
        <v>2000000</v>
      </c>
      <c r="RKG1360" s="84">
        <f>RKG1357</f>
        <v>0</v>
      </c>
      <c r="RKH1360" s="84">
        <f>RKG1360/RKF1360</f>
        <v>0</v>
      </c>
      <c r="RKI1360" s="84">
        <f>RKF1360-RKG1360</f>
        <v>2000000</v>
      </c>
      <c r="RKJ1360" s="84">
        <f t="shared" si="650"/>
        <v>2000000</v>
      </c>
      <c r="RKP1360" s="84" t="s">
        <v>247</v>
      </c>
      <c r="RKQ1360" s="84" t="s">
        <v>4695</v>
      </c>
      <c r="RKR1360" s="84">
        <v>0</v>
      </c>
      <c r="RKS1360" s="84">
        <v>0</v>
      </c>
      <c r="RKU1360" s="84">
        <v>0</v>
      </c>
      <c r="RKV1360" s="84">
        <f>RKV1357</f>
        <v>2000000</v>
      </c>
      <c r="RKW1360" s="84">
        <f>RKW1357</f>
        <v>0</v>
      </c>
      <c r="RKX1360" s="84">
        <f>RKW1360/RKV1360</f>
        <v>0</v>
      </c>
      <c r="RKY1360" s="84">
        <f>RKV1360-RKW1360</f>
        <v>2000000</v>
      </c>
      <c r="RKZ1360" s="84">
        <f t="shared" si="650"/>
        <v>2000000</v>
      </c>
      <c r="RLF1360" s="84" t="s">
        <v>247</v>
      </c>
      <c r="RLG1360" s="84" t="s">
        <v>4695</v>
      </c>
      <c r="RLH1360" s="84">
        <v>0</v>
      </c>
      <c r="RLI1360" s="84">
        <v>0</v>
      </c>
      <c r="RLK1360" s="84">
        <v>0</v>
      </c>
      <c r="RLL1360" s="84">
        <f>RLL1357</f>
        <v>2000000</v>
      </c>
      <c r="RLM1360" s="84">
        <f>RLM1357</f>
        <v>0</v>
      </c>
      <c r="RLN1360" s="84">
        <f>RLM1360/RLL1360</f>
        <v>0</v>
      </c>
      <c r="RLO1360" s="84">
        <f>RLL1360-RLM1360</f>
        <v>2000000</v>
      </c>
      <c r="RLP1360" s="84">
        <f t="shared" si="651"/>
        <v>2000000</v>
      </c>
      <c r="RLV1360" s="84" t="s">
        <v>247</v>
      </c>
      <c r="RLW1360" s="84" t="s">
        <v>4695</v>
      </c>
      <c r="RLX1360" s="84">
        <v>0</v>
      </c>
      <c r="RLY1360" s="84">
        <v>0</v>
      </c>
      <c r="RMA1360" s="84">
        <v>0</v>
      </c>
      <c r="RMB1360" s="84">
        <f>RMB1357</f>
        <v>2000000</v>
      </c>
      <c r="RMC1360" s="84">
        <f>RMC1357</f>
        <v>0</v>
      </c>
      <c r="RMD1360" s="84">
        <f>RMC1360/RMB1360</f>
        <v>0</v>
      </c>
      <c r="RME1360" s="84">
        <f>RMB1360-RMC1360</f>
        <v>2000000</v>
      </c>
      <c r="RMF1360" s="84">
        <f t="shared" si="651"/>
        <v>2000000</v>
      </c>
      <c r="RML1360" s="84" t="s">
        <v>247</v>
      </c>
      <c r="RMM1360" s="84" t="s">
        <v>4695</v>
      </c>
      <c r="RMN1360" s="84">
        <v>0</v>
      </c>
      <c r="RMO1360" s="84">
        <v>0</v>
      </c>
      <c r="RMQ1360" s="84">
        <v>0</v>
      </c>
      <c r="RMR1360" s="84">
        <f>RMR1357</f>
        <v>2000000</v>
      </c>
      <c r="RMS1360" s="84">
        <f>RMS1357</f>
        <v>0</v>
      </c>
      <c r="RMT1360" s="84">
        <f>RMS1360/RMR1360</f>
        <v>0</v>
      </c>
      <c r="RMU1360" s="84">
        <f>RMR1360-RMS1360</f>
        <v>2000000</v>
      </c>
      <c r="RMV1360" s="84">
        <f t="shared" si="652"/>
        <v>2000000</v>
      </c>
      <c r="RNB1360" s="84" t="s">
        <v>247</v>
      </c>
      <c r="RNC1360" s="84" t="s">
        <v>4695</v>
      </c>
      <c r="RND1360" s="84">
        <v>0</v>
      </c>
      <c r="RNE1360" s="84">
        <v>0</v>
      </c>
      <c r="RNG1360" s="84">
        <v>0</v>
      </c>
      <c r="RNH1360" s="84">
        <f>RNH1357</f>
        <v>2000000</v>
      </c>
      <c r="RNI1360" s="84">
        <f>RNI1357</f>
        <v>0</v>
      </c>
      <c r="RNJ1360" s="84">
        <f>RNI1360/RNH1360</f>
        <v>0</v>
      </c>
      <c r="RNK1360" s="84">
        <f>RNH1360-RNI1360</f>
        <v>2000000</v>
      </c>
      <c r="RNL1360" s="84">
        <f t="shared" si="652"/>
        <v>2000000</v>
      </c>
      <c r="RNR1360" s="84" t="s">
        <v>247</v>
      </c>
      <c r="RNS1360" s="84" t="s">
        <v>4695</v>
      </c>
      <c r="RNT1360" s="84">
        <v>0</v>
      </c>
      <c r="RNU1360" s="84">
        <v>0</v>
      </c>
      <c r="RNW1360" s="84">
        <v>0</v>
      </c>
      <c r="RNX1360" s="84">
        <f>RNX1357</f>
        <v>2000000</v>
      </c>
      <c r="RNY1360" s="84">
        <f>RNY1357</f>
        <v>0</v>
      </c>
      <c r="RNZ1360" s="84">
        <f>RNY1360/RNX1360</f>
        <v>0</v>
      </c>
      <c r="ROA1360" s="84">
        <f>RNX1360-RNY1360</f>
        <v>2000000</v>
      </c>
      <c r="ROB1360" s="84">
        <f t="shared" si="653"/>
        <v>2000000</v>
      </c>
      <c r="ROH1360" s="84" t="s">
        <v>247</v>
      </c>
      <c r="ROI1360" s="84" t="s">
        <v>4695</v>
      </c>
      <c r="ROJ1360" s="84">
        <v>0</v>
      </c>
      <c r="ROK1360" s="84">
        <v>0</v>
      </c>
      <c r="ROM1360" s="84">
        <v>0</v>
      </c>
      <c r="RON1360" s="84">
        <f>RON1357</f>
        <v>2000000</v>
      </c>
      <c r="ROO1360" s="84">
        <f>ROO1357</f>
        <v>0</v>
      </c>
      <c r="ROP1360" s="84">
        <f>ROO1360/RON1360</f>
        <v>0</v>
      </c>
      <c r="ROQ1360" s="84">
        <f>RON1360-ROO1360</f>
        <v>2000000</v>
      </c>
      <c r="ROR1360" s="84">
        <f t="shared" si="653"/>
        <v>2000000</v>
      </c>
      <c r="ROX1360" s="84" t="s">
        <v>247</v>
      </c>
      <c r="ROY1360" s="84" t="s">
        <v>4695</v>
      </c>
      <c r="ROZ1360" s="84">
        <v>0</v>
      </c>
      <c r="RPA1360" s="84">
        <v>0</v>
      </c>
      <c r="RPC1360" s="84">
        <v>0</v>
      </c>
      <c r="RPD1360" s="84">
        <f>RPD1357</f>
        <v>2000000</v>
      </c>
      <c r="RPE1360" s="84">
        <f>RPE1357</f>
        <v>0</v>
      </c>
      <c r="RPF1360" s="84">
        <f>RPE1360/RPD1360</f>
        <v>0</v>
      </c>
      <c r="RPG1360" s="84">
        <f>RPD1360-RPE1360</f>
        <v>2000000</v>
      </c>
      <c r="RPH1360" s="84">
        <f t="shared" si="654"/>
        <v>2000000</v>
      </c>
      <c r="RPN1360" s="84" t="s">
        <v>247</v>
      </c>
      <c r="RPO1360" s="84" t="s">
        <v>4695</v>
      </c>
      <c r="RPP1360" s="84">
        <v>0</v>
      </c>
      <c r="RPQ1360" s="84">
        <v>0</v>
      </c>
      <c r="RPS1360" s="84">
        <v>0</v>
      </c>
      <c r="RPT1360" s="84">
        <f>RPT1357</f>
        <v>2000000</v>
      </c>
      <c r="RPU1360" s="84">
        <f>RPU1357</f>
        <v>0</v>
      </c>
      <c r="RPV1360" s="84">
        <f>RPU1360/RPT1360</f>
        <v>0</v>
      </c>
      <c r="RPW1360" s="84">
        <f>RPT1360-RPU1360</f>
        <v>2000000</v>
      </c>
      <c r="RPX1360" s="84">
        <f t="shared" si="654"/>
        <v>2000000</v>
      </c>
      <c r="RQD1360" s="84" t="s">
        <v>247</v>
      </c>
      <c r="RQE1360" s="84" t="s">
        <v>4695</v>
      </c>
      <c r="RQF1360" s="84">
        <v>0</v>
      </c>
      <c r="RQG1360" s="84">
        <v>0</v>
      </c>
      <c r="RQI1360" s="84">
        <v>0</v>
      </c>
      <c r="RQJ1360" s="84">
        <f>RQJ1357</f>
        <v>2000000</v>
      </c>
      <c r="RQK1360" s="84">
        <f>RQK1357</f>
        <v>0</v>
      </c>
      <c r="RQL1360" s="84">
        <f>RQK1360/RQJ1360</f>
        <v>0</v>
      </c>
      <c r="RQM1360" s="84">
        <f>RQJ1360-RQK1360</f>
        <v>2000000</v>
      </c>
      <c r="RQN1360" s="84">
        <f t="shared" si="655"/>
        <v>2000000</v>
      </c>
      <c r="RQT1360" s="84" t="s">
        <v>247</v>
      </c>
      <c r="RQU1360" s="84" t="s">
        <v>4695</v>
      </c>
      <c r="RQV1360" s="84">
        <v>0</v>
      </c>
      <c r="RQW1360" s="84">
        <v>0</v>
      </c>
      <c r="RQY1360" s="84">
        <v>0</v>
      </c>
      <c r="RQZ1360" s="84">
        <f>RQZ1357</f>
        <v>2000000</v>
      </c>
      <c r="RRA1360" s="84">
        <f>RRA1357</f>
        <v>0</v>
      </c>
      <c r="RRB1360" s="84">
        <f>RRA1360/RQZ1360</f>
        <v>0</v>
      </c>
      <c r="RRC1360" s="84">
        <f>RQZ1360-RRA1360</f>
        <v>2000000</v>
      </c>
      <c r="RRD1360" s="84">
        <f t="shared" si="655"/>
        <v>2000000</v>
      </c>
      <c r="RRJ1360" s="84" t="s">
        <v>247</v>
      </c>
      <c r="RRK1360" s="84" t="s">
        <v>4695</v>
      </c>
      <c r="RRL1360" s="84">
        <v>0</v>
      </c>
      <c r="RRM1360" s="84">
        <v>0</v>
      </c>
      <c r="RRO1360" s="84">
        <v>0</v>
      </c>
      <c r="RRP1360" s="84">
        <f>RRP1357</f>
        <v>2000000</v>
      </c>
      <c r="RRQ1360" s="84">
        <f>RRQ1357</f>
        <v>0</v>
      </c>
      <c r="RRR1360" s="84">
        <f>RRQ1360/RRP1360</f>
        <v>0</v>
      </c>
      <c r="RRS1360" s="84">
        <f>RRP1360-RRQ1360</f>
        <v>2000000</v>
      </c>
      <c r="RRT1360" s="84">
        <f t="shared" si="656"/>
        <v>2000000</v>
      </c>
      <c r="RRZ1360" s="84" t="s">
        <v>247</v>
      </c>
      <c r="RSA1360" s="84" t="s">
        <v>4695</v>
      </c>
      <c r="RSB1360" s="84">
        <v>0</v>
      </c>
      <c r="RSC1360" s="84">
        <v>0</v>
      </c>
      <c r="RSE1360" s="84">
        <v>0</v>
      </c>
      <c r="RSF1360" s="84">
        <f>RSF1357</f>
        <v>2000000</v>
      </c>
      <c r="RSG1360" s="84">
        <f>RSG1357</f>
        <v>0</v>
      </c>
      <c r="RSH1360" s="84">
        <f>RSG1360/RSF1360</f>
        <v>0</v>
      </c>
      <c r="RSI1360" s="84">
        <f>RSF1360-RSG1360</f>
        <v>2000000</v>
      </c>
      <c r="RSJ1360" s="84">
        <f t="shared" si="656"/>
        <v>2000000</v>
      </c>
      <c r="RSP1360" s="84" t="s">
        <v>247</v>
      </c>
      <c r="RSQ1360" s="84" t="s">
        <v>4695</v>
      </c>
      <c r="RSR1360" s="84">
        <v>0</v>
      </c>
      <c r="RSS1360" s="84">
        <v>0</v>
      </c>
      <c r="RSU1360" s="84">
        <v>0</v>
      </c>
      <c r="RSV1360" s="84">
        <f>RSV1357</f>
        <v>2000000</v>
      </c>
      <c r="RSW1360" s="84">
        <f>RSW1357</f>
        <v>0</v>
      </c>
      <c r="RSX1360" s="84">
        <f>RSW1360/RSV1360</f>
        <v>0</v>
      </c>
      <c r="RSY1360" s="84">
        <f>RSV1360-RSW1360</f>
        <v>2000000</v>
      </c>
      <c r="RSZ1360" s="84">
        <f t="shared" si="657"/>
        <v>2000000</v>
      </c>
      <c r="RTF1360" s="84" t="s">
        <v>247</v>
      </c>
      <c r="RTG1360" s="84" t="s">
        <v>4695</v>
      </c>
      <c r="RTH1360" s="84">
        <v>0</v>
      </c>
      <c r="RTI1360" s="84">
        <v>0</v>
      </c>
      <c r="RTK1360" s="84">
        <v>0</v>
      </c>
      <c r="RTL1360" s="84">
        <f>RTL1357</f>
        <v>2000000</v>
      </c>
      <c r="RTM1360" s="84">
        <f>RTM1357</f>
        <v>0</v>
      </c>
      <c r="RTN1360" s="84">
        <f>RTM1360/RTL1360</f>
        <v>0</v>
      </c>
      <c r="RTO1360" s="84">
        <f>RTL1360-RTM1360</f>
        <v>2000000</v>
      </c>
      <c r="RTP1360" s="84">
        <f t="shared" si="657"/>
        <v>2000000</v>
      </c>
      <c r="RTV1360" s="84" t="s">
        <v>247</v>
      </c>
      <c r="RTW1360" s="84" t="s">
        <v>4695</v>
      </c>
      <c r="RTX1360" s="84">
        <v>0</v>
      </c>
      <c r="RTY1360" s="84">
        <v>0</v>
      </c>
      <c r="RUA1360" s="84">
        <v>0</v>
      </c>
      <c r="RUB1360" s="84">
        <f>RUB1357</f>
        <v>2000000</v>
      </c>
      <c r="RUC1360" s="84">
        <f>RUC1357</f>
        <v>0</v>
      </c>
      <c r="RUD1360" s="84">
        <f>RUC1360/RUB1360</f>
        <v>0</v>
      </c>
      <c r="RUE1360" s="84">
        <f>RUB1360-RUC1360</f>
        <v>2000000</v>
      </c>
      <c r="RUF1360" s="84">
        <f t="shared" si="658"/>
        <v>2000000</v>
      </c>
      <c r="RUL1360" s="84" t="s">
        <v>247</v>
      </c>
      <c r="RUM1360" s="84" t="s">
        <v>4695</v>
      </c>
      <c r="RUN1360" s="84">
        <v>0</v>
      </c>
      <c r="RUO1360" s="84">
        <v>0</v>
      </c>
      <c r="RUQ1360" s="84">
        <v>0</v>
      </c>
      <c r="RUR1360" s="84">
        <f>RUR1357</f>
        <v>2000000</v>
      </c>
      <c r="RUS1360" s="84">
        <f>RUS1357</f>
        <v>0</v>
      </c>
      <c r="RUT1360" s="84">
        <f>RUS1360/RUR1360</f>
        <v>0</v>
      </c>
      <c r="RUU1360" s="84">
        <f>RUR1360-RUS1360</f>
        <v>2000000</v>
      </c>
      <c r="RUV1360" s="84">
        <f t="shared" si="658"/>
        <v>2000000</v>
      </c>
      <c r="RVB1360" s="84" t="s">
        <v>247</v>
      </c>
      <c r="RVC1360" s="84" t="s">
        <v>4695</v>
      </c>
      <c r="RVD1360" s="84">
        <v>0</v>
      </c>
      <c r="RVE1360" s="84">
        <v>0</v>
      </c>
      <c r="RVG1360" s="84">
        <v>0</v>
      </c>
      <c r="RVH1360" s="84">
        <f>RVH1357</f>
        <v>2000000</v>
      </c>
      <c r="RVI1360" s="84">
        <f>RVI1357</f>
        <v>0</v>
      </c>
      <c r="RVJ1360" s="84">
        <f>RVI1360/RVH1360</f>
        <v>0</v>
      </c>
      <c r="RVK1360" s="84">
        <f>RVH1360-RVI1360</f>
        <v>2000000</v>
      </c>
      <c r="RVL1360" s="84">
        <f t="shared" si="659"/>
        <v>2000000</v>
      </c>
      <c r="RVR1360" s="84" t="s">
        <v>247</v>
      </c>
      <c r="RVS1360" s="84" t="s">
        <v>4695</v>
      </c>
      <c r="RVT1360" s="84">
        <v>0</v>
      </c>
      <c r="RVU1360" s="84">
        <v>0</v>
      </c>
      <c r="RVW1360" s="84">
        <v>0</v>
      </c>
      <c r="RVX1360" s="84">
        <f>RVX1357</f>
        <v>2000000</v>
      </c>
      <c r="RVY1360" s="84">
        <f>RVY1357</f>
        <v>0</v>
      </c>
      <c r="RVZ1360" s="84">
        <f>RVY1360/RVX1360</f>
        <v>0</v>
      </c>
      <c r="RWA1360" s="84">
        <f>RVX1360-RVY1360</f>
        <v>2000000</v>
      </c>
      <c r="RWB1360" s="84">
        <f t="shared" si="659"/>
        <v>2000000</v>
      </c>
      <c r="RWH1360" s="84" t="s">
        <v>247</v>
      </c>
      <c r="RWI1360" s="84" t="s">
        <v>4695</v>
      </c>
      <c r="RWJ1360" s="84">
        <v>0</v>
      </c>
      <c r="RWK1360" s="84">
        <v>0</v>
      </c>
      <c r="RWM1360" s="84">
        <v>0</v>
      </c>
      <c r="RWN1360" s="84">
        <f>RWN1357</f>
        <v>2000000</v>
      </c>
      <c r="RWO1360" s="84">
        <f>RWO1357</f>
        <v>0</v>
      </c>
      <c r="RWP1360" s="84">
        <f>RWO1360/RWN1360</f>
        <v>0</v>
      </c>
      <c r="RWQ1360" s="84">
        <f>RWN1360-RWO1360</f>
        <v>2000000</v>
      </c>
      <c r="RWR1360" s="84">
        <f t="shared" si="660"/>
        <v>2000000</v>
      </c>
      <c r="RWX1360" s="84" t="s">
        <v>247</v>
      </c>
      <c r="RWY1360" s="84" t="s">
        <v>4695</v>
      </c>
      <c r="RWZ1360" s="84">
        <v>0</v>
      </c>
      <c r="RXA1360" s="84">
        <v>0</v>
      </c>
      <c r="RXC1360" s="84">
        <v>0</v>
      </c>
      <c r="RXD1360" s="84">
        <f>RXD1357</f>
        <v>2000000</v>
      </c>
      <c r="RXE1360" s="84">
        <f>RXE1357</f>
        <v>0</v>
      </c>
      <c r="RXF1360" s="84">
        <f>RXE1360/RXD1360</f>
        <v>0</v>
      </c>
      <c r="RXG1360" s="84">
        <f>RXD1360-RXE1360</f>
        <v>2000000</v>
      </c>
      <c r="RXH1360" s="84">
        <f t="shared" si="660"/>
        <v>2000000</v>
      </c>
      <c r="RXN1360" s="84" t="s">
        <v>247</v>
      </c>
      <c r="RXO1360" s="84" t="s">
        <v>4695</v>
      </c>
      <c r="RXP1360" s="84">
        <v>0</v>
      </c>
      <c r="RXQ1360" s="84">
        <v>0</v>
      </c>
      <c r="RXS1360" s="84">
        <v>0</v>
      </c>
      <c r="RXT1360" s="84">
        <f>RXT1357</f>
        <v>2000000</v>
      </c>
      <c r="RXU1360" s="84">
        <f>RXU1357</f>
        <v>0</v>
      </c>
      <c r="RXV1360" s="84">
        <f>RXU1360/RXT1360</f>
        <v>0</v>
      </c>
      <c r="RXW1360" s="84">
        <f>RXT1360-RXU1360</f>
        <v>2000000</v>
      </c>
      <c r="RXX1360" s="84">
        <f t="shared" si="661"/>
        <v>2000000</v>
      </c>
      <c r="RYD1360" s="84" t="s">
        <v>247</v>
      </c>
      <c r="RYE1360" s="84" t="s">
        <v>4695</v>
      </c>
      <c r="RYF1360" s="84">
        <v>0</v>
      </c>
      <c r="RYG1360" s="84">
        <v>0</v>
      </c>
      <c r="RYI1360" s="84">
        <v>0</v>
      </c>
      <c r="RYJ1360" s="84">
        <f>RYJ1357</f>
        <v>2000000</v>
      </c>
      <c r="RYK1360" s="84">
        <f>RYK1357</f>
        <v>0</v>
      </c>
      <c r="RYL1360" s="84">
        <f>RYK1360/RYJ1360</f>
        <v>0</v>
      </c>
      <c r="RYM1360" s="84">
        <f>RYJ1360-RYK1360</f>
        <v>2000000</v>
      </c>
      <c r="RYN1360" s="84">
        <f t="shared" si="661"/>
        <v>2000000</v>
      </c>
      <c r="RYT1360" s="84" t="s">
        <v>247</v>
      </c>
      <c r="RYU1360" s="84" t="s">
        <v>4695</v>
      </c>
      <c r="RYV1360" s="84">
        <v>0</v>
      </c>
      <c r="RYW1360" s="84">
        <v>0</v>
      </c>
      <c r="RYY1360" s="84">
        <v>0</v>
      </c>
      <c r="RYZ1360" s="84">
        <f>RYZ1357</f>
        <v>2000000</v>
      </c>
      <c r="RZA1360" s="84">
        <f>RZA1357</f>
        <v>0</v>
      </c>
      <c r="RZB1360" s="84">
        <f>RZA1360/RYZ1360</f>
        <v>0</v>
      </c>
      <c r="RZC1360" s="84">
        <f>RYZ1360-RZA1360</f>
        <v>2000000</v>
      </c>
      <c r="RZD1360" s="84">
        <f t="shared" si="662"/>
        <v>2000000</v>
      </c>
      <c r="RZJ1360" s="84" t="s">
        <v>247</v>
      </c>
      <c r="RZK1360" s="84" t="s">
        <v>4695</v>
      </c>
      <c r="RZL1360" s="84">
        <v>0</v>
      </c>
      <c r="RZM1360" s="84">
        <v>0</v>
      </c>
      <c r="RZO1360" s="84">
        <v>0</v>
      </c>
      <c r="RZP1360" s="84">
        <f>RZP1357</f>
        <v>2000000</v>
      </c>
      <c r="RZQ1360" s="84">
        <f>RZQ1357</f>
        <v>0</v>
      </c>
      <c r="RZR1360" s="84">
        <f>RZQ1360/RZP1360</f>
        <v>0</v>
      </c>
      <c r="RZS1360" s="84">
        <f>RZP1360-RZQ1360</f>
        <v>2000000</v>
      </c>
      <c r="RZT1360" s="84">
        <f t="shared" si="662"/>
        <v>2000000</v>
      </c>
      <c r="RZZ1360" s="84" t="s">
        <v>247</v>
      </c>
      <c r="SAA1360" s="84" t="s">
        <v>4695</v>
      </c>
      <c r="SAB1360" s="84">
        <v>0</v>
      </c>
      <c r="SAC1360" s="84">
        <v>0</v>
      </c>
      <c r="SAE1360" s="84">
        <v>0</v>
      </c>
      <c r="SAF1360" s="84">
        <f>SAF1357</f>
        <v>2000000</v>
      </c>
      <c r="SAG1360" s="84">
        <f>SAG1357</f>
        <v>0</v>
      </c>
      <c r="SAH1360" s="84">
        <f>SAG1360/SAF1360</f>
        <v>0</v>
      </c>
      <c r="SAI1360" s="84">
        <f>SAF1360-SAG1360</f>
        <v>2000000</v>
      </c>
      <c r="SAJ1360" s="84">
        <f t="shared" si="663"/>
        <v>2000000</v>
      </c>
      <c r="SAP1360" s="84" t="s">
        <v>247</v>
      </c>
      <c r="SAQ1360" s="84" t="s">
        <v>4695</v>
      </c>
      <c r="SAR1360" s="84">
        <v>0</v>
      </c>
      <c r="SAS1360" s="84">
        <v>0</v>
      </c>
      <c r="SAU1360" s="84">
        <v>0</v>
      </c>
      <c r="SAV1360" s="84">
        <f>SAV1357</f>
        <v>2000000</v>
      </c>
      <c r="SAW1360" s="84">
        <f>SAW1357</f>
        <v>0</v>
      </c>
      <c r="SAX1360" s="84">
        <f>SAW1360/SAV1360</f>
        <v>0</v>
      </c>
      <c r="SAY1360" s="84">
        <f>SAV1360-SAW1360</f>
        <v>2000000</v>
      </c>
      <c r="SAZ1360" s="84">
        <f t="shared" si="663"/>
        <v>2000000</v>
      </c>
      <c r="SBF1360" s="84" t="s">
        <v>247</v>
      </c>
      <c r="SBG1360" s="84" t="s">
        <v>4695</v>
      </c>
      <c r="SBH1360" s="84">
        <v>0</v>
      </c>
      <c r="SBI1360" s="84">
        <v>0</v>
      </c>
      <c r="SBK1360" s="84">
        <v>0</v>
      </c>
      <c r="SBL1360" s="84">
        <f>SBL1357</f>
        <v>2000000</v>
      </c>
      <c r="SBM1360" s="84">
        <f>SBM1357</f>
        <v>0</v>
      </c>
      <c r="SBN1360" s="84">
        <f>SBM1360/SBL1360</f>
        <v>0</v>
      </c>
      <c r="SBO1360" s="84">
        <f>SBL1360-SBM1360</f>
        <v>2000000</v>
      </c>
      <c r="SBP1360" s="84">
        <f t="shared" si="664"/>
        <v>2000000</v>
      </c>
      <c r="SBV1360" s="84" t="s">
        <v>247</v>
      </c>
      <c r="SBW1360" s="84" t="s">
        <v>4695</v>
      </c>
      <c r="SBX1360" s="84">
        <v>0</v>
      </c>
      <c r="SBY1360" s="84">
        <v>0</v>
      </c>
      <c r="SCA1360" s="84">
        <v>0</v>
      </c>
      <c r="SCB1360" s="84">
        <f>SCB1357</f>
        <v>2000000</v>
      </c>
      <c r="SCC1360" s="84">
        <f>SCC1357</f>
        <v>0</v>
      </c>
      <c r="SCD1360" s="84">
        <f>SCC1360/SCB1360</f>
        <v>0</v>
      </c>
      <c r="SCE1360" s="84">
        <f>SCB1360-SCC1360</f>
        <v>2000000</v>
      </c>
      <c r="SCF1360" s="84">
        <f t="shared" si="664"/>
        <v>2000000</v>
      </c>
      <c r="SCL1360" s="84" t="s">
        <v>247</v>
      </c>
      <c r="SCM1360" s="84" t="s">
        <v>4695</v>
      </c>
      <c r="SCN1360" s="84">
        <v>0</v>
      </c>
      <c r="SCO1360" s="84">
        <v>0</v>
      </c>
      <c r="SCQ1360" s="84">
        <v>0</v>
      </c>
      <c r="SCR1360" s="84">
        <f>SCR1357</f>
        <v>2000000</v>
      </c>
      <c r="SCS1360" s="84">
        <f>SCS1357</f>
        <v>0</v>
      </c>
      <c r="SCT1360" s="84">
        <f>SCS1360/SCR1360</f>
        <v>0</v>
      </c>
      <c r="SCU1360" s="84">
        <f>SCR1360-SCS1360</f>
        <v>2000000</v>
      </c>
      <c r="SCV1360" s="84">
        <f t="shared" si="665"/>
        <v>2000000</v>
      </c>
      <c r="SDB1360" s="84" t="s">
        <v>247</v>
      </c>
      <c r="SDC1360" s="84" t="s">
        <v>4695</v>
      </c>
      <c r="SDD1360" s="84">
        <v>0</v>
      </c>
      <c r="SDE1360" s="84">
        <v>0</v>
      </c>
      <c r="SDG1360" s="84">
        <v>0</v>
      </c>
      <c r="SDH1360" s="84">
        <f>SDH1357</f>
        <v>2000000</v>
      </c>
      <c r="SDI1360" s="84">
        <f>SDI1357</f>
        <v>0</v>
      </c>
      <c r="SDJ1360" s="84">
        <f>SDI1360/SDH1360</f>
        <v>0</v>
      </c>
      <c r="SDK1360" s="84">
        <f>SDH1360-SDI1360</f>
        <v>2000000</v>
      </c>
      <c r="SDL1360" s="84">
        <f t="shared" si="665"/>
        <v>2000000</v>
      </c>
      <c r="SDR1360" s="84" t="s">
        <v>247</v>
      </c>
      <c r="SDS1360" s="84" t="s">
        <v>4695</v>
      </c>
      <c r="SDT1360" s="84">
        <v>0</v>
      </c>
      <c r="SDU1360" s="84">
        <v>0</v>
      </c>
      <c r="SDW1360" s="84">
        <v>0</v>
      </c>
      <c r="SDX1360" s="84">
        <f>SDX1357</f>
        <v>2000000</v>
      </c>
      <c r="SDY1360" s="84">
        <f>SDY1357</f>
        <v>0</v>
      </c>
      <c r="SDZ1360" s="84">
        <f>SDY1360/SDX1360</f>
        <v>0</v>
      </c>
      <c r="SEA1360" s="84">
        <f>SDX1360-SDY1360</f>
        <v>2000000</v>
      </c>
      <c r="SEB1360" s="84">
        <f t="shared" si="666"/>
        <v>2000000</v>
      </c>
      <c r="SEH1360" s="84" t="s">
        <v>247</v>
      </c>
      <c r="SEI1360" s="84" t="s">
        <v>4695</v>
      </c>
      <c r="SEJ1360" s="84">
        <v>0</v>
      </c>
      <c r="SEK1360" s="84">
        <v>0</v>
      </c>
      <c r="SEM1360" s="84">
        <v>0</v>
      </c>
      <c r="SEN1360" s="84">
        <f>SEN1357</f>
        <v>2000000</v>
      </c>
      <c r="SEO1360" s="84">
        <f>SEO1357</f>
        <v>0</v>
      </c>
      <c r="SEP1360" s="84">
        <f>SEO1360/SEN1360</f>
        <v>0</v>
      </c>
      <c r="SEQ1360" s="84">
        <f>SEN1360-SEO1360</f>
        <v>2000000</v>
      </c>
      <c r="SER1360" s="84">
        <f t="shared" si="666"/>
        <v>2000000</v>
      </c>
      <c r="SEX1360" s="84" t="s">
        <v>247</v>
      </c>
      <c r="SEY1360" s="84" t="s">
        <v>4695</v>
      </c>
      <c r="SEZ1360" s="84">
        <v>0</v>
      </c>
      <c r="SFA1360" s="84">
        <v>0</v>
      </c>
      <c r="SFC1360" s="84">
        <v>0</v>
      </c>
      <c r="SFD1360" s="84">
        <f>SFD1357</f>
        <v>2000000</v>
      </c>
      <c r="SFE1360" s="84">
        <f>SFE1357</f>
        <v>0</v>
      </c>
      <c r="SFF1360" s="84">
        <f>SFE1360/SFD1360</f>
        <v>0</v>
      </c>
      <c r="SFG1360" s="84">
        <f>SFD1360-SFE1360</f>
        <v>2000000</v>
      </c>
      <c r="SFH1360" s="84">
        <f t="shared" si="667"/>
        <v>2000000</v>
      </c>
      <c r="SFN1360" s="84" t="s">
        <v>247</v>
      </c>
      <c r="SFO1360" s="84" t="s">
        <v>4695</v>
      </c>
      <c r="SFP1360" s="84">
        <v>0</v>
      </c>
      <c r="SFQ1360" s="84">
        <v>0</v>
      </c>
      <c r="SFS1360" s="84">
        <v>0</v>
      </c>
      <c r="SFT1360" s="84">
        <f>SFT1357</f>
        <v>2000000</v>
      </c>
      <c r="SFU1360" s="84">
        <f>SFU1357</f>
        <v>0</v>
      </c>
      <c r="SFV1360" s="84">
        <f>SFU1360/SFT1360</f>
        <v>0</v>
      </c>
      <c r="SFW1360" s="84">
        <f>SFT1360-SFU1360</f>
        <v>2000000</v>
      </c>
      <c r="SFX1360" s="84">
        <f t="shared" si="667"/>
        <v>2000000</v>
      </c>
      <c r="SGD1360" s="84" t="s">
        <v>247</v>
      </c>
      <c r="SGE1360" s="84" t="s">
        <v>4695</v>
      </c>
      <c r="SGF1360" s="84">
        <v>0</v>
      </c>
      <c r="SGG1360" s="84">
        <v>0</v>
      </c>
      <c r="SGI1360" s="84">
        <v>0</v>
      </c>
      <c r="SGJ1360" s="84">
        <f>SGJ1357</f>
        <v>2000000</v>
      </c>
      <c r="SGK1360" s="84">
        <f>SGK1357</f>
        <v>0</v>
      </c>
      <c r="SGL1360" s="84">
        <f>SGK1360/SGJ1360</f>
        <v>0</v>
      </c>
      <c r="SGM1360" s="84">
        <f>SGJ1360-SGK1360</f>
        <v>2000000</v>
      </c>
      <c r="SGN1360" s="84">
        <f t="shared" si="668"/>
        <v>2000000</v>
      </c>
      <c r="SGT1360" s="84" t="s">
        <v>247</v>
      </c>
      <c r="SGU1360" s="84" t="s">
        <v>4695</v>
      </c>
      <c r="SGV1360" s="84">
        <v>0</v>
      </c>
      <c r="SGW1360" s="84">
        <v>0</v>
      </c>
      <c r="SGY1360" s="84">
        <v>0</v>
      </c>
      <c r="SGZ1360" s="84">
        <f>SGZ1357</f>
        <v>2000000</v>
      </c>
      <c r="SHA1360" s="84">
        <f>SHA1357</f>
        <v>0</v>
      </c>
      <c r="SHB1360" s="84">
        <f>SHA1360/SGZ1360</f>
        <v>0</v>
      </c>
      <c r="SHC1360" s="84">
        <f>SGZ1360-SHA1360</f>
        <v>2000000</v>
      </c>
      <c r="SHD1360" s="84">
        <f t="shared" si="668"/>
        <v>2000000</v>
      </c>
      <c r="SHJ1360" s="84" t="s">
        <v>247</v>
      </c>
      <c r="SHK1360" s="84" t="s">
        <v>4695</v>
      </c>
      <c r="SHL1360" s="84">
        <v>0</v>
      </c>
      <c r="SHM1360" s="84">
        <v>0</v>
      </c>
      <c r="SHO1360" s="84">
        <v>0</v>
      </c>
      <c r="SHP1360" s="84">
        <f>SHP1357</f>
        <v>2000000</v>
      </c>
      <c r="SHQ1360" s="84">
        <f>SHQ1357</f>
        <v>0</v>
      </c>
      <c r="SHR1360" s="84">
        <f>SHQ1360/SHP1360</f>
        <v>0</v>
      </c>
      <c r="SHS1360" s="84">
        <f>SHP1360-SHQ1360</f>
        <v>2000000</v>
      </c>
      <c r="SHT1360" s="84">
        <f t="shared" si="669"/>
        <v>2000000</v>
      </c>
      <c r="SHZ1360" s="84" t="s">
        <v>247</v>
      </c>
      <c r="SIA1360" s="84" t="s">
        <v>4695</v>
      </c>
      <c r="SIB1360" s="84">
        <v>0</v>
      </c>
      <c r="SIC1360" s="84">
        <v>0</v>
      </c>
      <c r="SIE1360" s="84">
        <v>0</v>
      </c>
      <c r="SIF1360" s="84">
        <f>SIF1357</f>
        <v>2000000</v>
      </c>
      <c r="SIG1360" s="84">
        <f>SIG1357</f>
        <v>0</v>
      </c>
      <c r="SIH1360" s="84">
        <f>SIG1360/SIF1360</f>
        <v>0</v>
      </c>
      <c r="SII1360" s="84">
        <f>SIF1360-SIG1360</f>
        <v>2000000</v>
      </c>
      <c r="SIJ1360" s="84">
        <f t="shared" si="669"/>
        <v>2000000</v>
      </c>
      <c r="SIP1360" s="84" t="s">
        <v>247</v>
      </c>
      <c r="SIQ1360" s="84" t="s">
        <v>4695</v>
      </c>
      <c r="SIR1360" s="84">
        <v>0</v>
      </c>
      <c r="SIS1360" s="84">
        <v>0</v>
      </c>
      <c r="SIU1360" s="84">
        <v>0</v>
      </c>
      <c r="SIV1360" s="84">
        <f>SIV1357</f>
        <v>2000000</v>
      </c>
      <c r="SIW1360" s="84">
        <f>SIW1357</f>
        <v>0</v>
      </c>
      <c r="SIX1360" s="84">
        <f>SIW1360/SIV1360</f>
        <v>0</v>
      </c>
      <c r="SIY1360" s="84">
        <f>SIV1360-SIW1360</f>
        <v>2000000</v>
      </c>
      <c r="SIZ1360" s="84">
        <f t="shared" si="670"/>
        <v>2000000</v>
      </c>
      <c r="SJF1360" s="84" t="s">
        <v>247</v>
      </c>
      <c r="SJG1360" s="84" t="s">
        <v>4695</v>
      </c>
      <c r="SJH1360" s="84">
        <v>0</v>
      </c>
      <c r="SJI1360" s="84">
        <v>0</v>
      </c>
      <c r="SJK1360" s="84">
        <v>0</v>
      </c>
      <c r="SJL1360" s="84">
        <f>SJL1357</f>
        <v>2000000</v>
      </c>
      <c r="SJM1360" s="84">
        <f>SJM1357</f>
        <v>0</v>
      </c>
      <c r="SJN1360" s="84">
        <f>SJM1360/SJL1360</f>
        <v>0</v>
      </c>
      <c r="SJO1360" s="84">
        <f>SJL1360-SJM1360</f>
        <v>2000000</v>
      </c>
      <c r="SJP1360" s="84">
        <f t="shared" si="670"/>
        <v>2000000</v>
      </c>
      <c r="SJV1360" s="84" t="s">
        <v>247</v>
      </c>
      <c r="SJW1360" s="84" t="s">
        <v>4695</v>
      </c>
      <c r="SJX1360" s="84">
        <v>0</v>
      </c>
      <c r="SJY1360" s="84">
        <v>0</v>
      </c>
      <c r="SKA1360" s="84">
        <v>0</v>
      </c>
      <c r="SKB1360" s="84">
        <f>SKB1357</f>
        <v>2000000</v>
      </c>
      <c r="SKC1360" s="84">
        <f>SKC1357</f>
        <v>0</v>
      </c>
      <c r="SKD1360" s="84">
        <f>SKC1360/SKB1360</f>
        <v>0</v>
      </c>
      <c r="SKE1360" s="84">
        <f>SKB1360-SKC1360</f>
        <v>2000000</v>
      </c>
      <c r="SKF1360" s="84">
        <f t="shared" si="671"/>
        <v>2000000</v>
      </c>
      <c r="SKL1360" s="84" t="s">
        <v>247</v>
      </c>
      <c r="SKM1360" s="84" t="s">
        <v>4695</v>
      </c>
      <c r="SKN1360" s="84">
        <v>0</v>
      </c>
      <c r="SKO1360" s="84">
        <v>0</v>
      </c>
      <c r="SKQ1360" s="84">
        <v>0</v>
      </c>
      <c r="SKR1360" s="84">
        <f>SKR1357</f>
        <v>2000000</v>
      </c>
      <c r="SKS1360" s="84">
        <f>SKS1357</f>
        <v>0</v>
      </c>
      <c r="SKT1360" s="84">
        <f>SKS1360/SKR1360</f>
        <v>0</v>
      </c>
      <c r="SKU1360" s="84">
        <f>SKR1360-SKS1360</f>
        <v>2000000</v>
      </c>
      <c r="SKV1360" s="84">
        <f t="shared" si="671"/>
        <v>2000000</v>
      </c>
      <c r="SLB1360" s="84" t="s">
        <v>247</v>
      </c>
      <c r="SLC1360" s="84" t="s">
        <v>4695</v>
      </c>
      <c r="SLD1360" s="84">
        <v>0</v>
      </c>
      <c r="SLE1360" s="84">
        <v>0</v>
      </c>
      <c r="SLG1360" s="84">
        <v>0</v>
      </c>
      <c r="SLH1360" s="84">
        <f>SLH1357</f>
        <v>2000000</v>
      </c>
      <c r="SLI1360" s="84">
        <f>SLI1357</f>
        <v>0</v>
      </c>
      <c r="SLJ1360" s="84">
        <f>SLI1360/SLH1360</f>
        <v>0</v>
      </c>
      <c r="SLK1360" s="84">
        <f>SLH1360-SLI1360</f>
        <v>2000000</v>
      </c>
      <c r="SLL1360" s="84">
        <f t="shared" si="672"/>
        <v>2000000</v>
      </c>
      <c r="SLR1360" s="84" t="s">
        <v>247</v>
      </c>
      <c r="SLS1360" s="84" t="s">
        <v>4695</v>
      </c>
      <c r="SLT1360" s="84">
        <v>0</v>
      </c>
      <c r="SLU1360" s="84">
        <v>0</v>
      </c>
      <c r="SLW1360" s="84">
        <v>0</v>
      </c>
      <c r="SLX1360" s="84">
        <f>SLX1357</f>
        <v>2000000</v>
      </c>
      <c r="SLY1360" s="84">
        <f>SLY1357</f>
        <v>0</v>
      </c>
      <c r="SLZ1360" s="84">
        <f>SLY1360/SLX1360</f>
        <v>0</v>
      </c>
      <c r="SMA1360" s="84">
        <f>SLX1360-SLY1360</f>
        <v>2000000</v>
      </c>
      <c r="SMB1360" s="84">
        <f t="shared" si="672"/>
        <v>2000000</v>
      </c>
      <c r="SMH1360" s="84" t="s">
        <v>247</v>
      </c>
      <c r="SMI1360" s="84" t="s">
        <v>4695</v>
      </c>
      <c r="SMJ1360" s="84">
        <v>0</v>
      </c>
      <c r="SMK1360" s="84">
        <v>0</v>
      </c>
      <c r="SMM1360" s="84">
        <v>0</v>
      </c>
      <c r="SMN1360" s="84">
        <f>SMN1357</f>
        <v>2000000</v>
      </c>
      <c r="SMO1360" s="84">
        <f>SMO1357</f>
        <v>0</v>
      </c>
      <c r="SMP1360" s="84">
        <f>SMO1360/SMN1360</f>
        <v>0</v>
      </c>
      <c r="SMQ1360" s="84">
        <f>SMN1360-SMO1360</f>
        <v>2000000</v>
      </c>
      <c r="SMR1360" s="84">
        <f t="shared" si="673"/>
        <v>2000000</v>
      </c>
      <c r="SMX1360" s="84" t="s">
        <v>247</v>
      </c>
      <c r="SMY1360" s="84" t="s">
        <v>4695</v>
      </c>
      <c r="SMZ1360" s="84">
        <v>0</v>
      </c>
      <c r="SNA1360" s="84">
        <v>0</v>
      </c>
      <c r="SNC1360" s="84">
        <v>0</v>
      </c>
      <c r="SND1360" s="84">
        <f>SND1357</f>
        <v>2000000</v>
      </c>
      <c r="SNE1360" s="84">
        <f>SNE1357</f>
        <v>0</v>
      </c>
      <c r="SNF1360" s="84">
        <f>SNE1360/SND1360</f>
        <v>0</v>
      </c>
      <c r="SNG1360" s="84">
        <f>SND1360-SNE1360</f>
        <v>2000000</v>
      </c>
      <c r="SNH1360" s="84">
        <f t="shared" si="673"/>
        <v>2000000</v>
      </c>
      <c r="SNN1360" s="84" t="s">
        <v>247</v>
      </c>
      <c r="SNO1360" s="84" t="s">
        <v>4695</v>
      </c>
      <c r="SNP1360" s="84">
        <v>0</v>
      </c>
      <c r="SNQ1360" s="84">
        <v>0</v>
      </c>
      <c r="SNS1360" s="84">
        <v>0</v>
      </c>
      <c r="SNT1360" s="84">
        <f>SNT1357</f>
        <v>2000000</v>
      </c>
      <c r="SNU1360" s="84">
        <f>SNU1357</f>
        <v>0</v>
      </c>
      <c r="SNV1360" s="84">
        <f>SNU1360/SNT1360</f>
        <v>0</v>
      </c>
      <c r="SNW1360" s="84">
        <f>SNT1360-SNU1360</f>
        <v>2000000</v>
      </c>
      <c r="SNX1360" s="84">
        <f t="shared" si="674"/>
        <v>2000000</v>
      </c>
      <c r="SOD1360" s="84" t="s">
        <v>247</v>
      </c>
      <c r="SOE1360" s="84" t="s">
        <v>4695</v>
      </c>
      <c r="SOF1360" s="84">
        <v>0</v>
      </c>
      <c r="SOG1360" s="84">
        <v>0</v>
      </c>
      <c r="SOI1360" s="84">
        <v>0</v>
      </c>
      <c r="SOJ1360" s="84">
        <f>SOJ1357</f>
        <v>2000000</v>
      </c>
      <c r="SOK1360" s="84">
        <f>SOK1357</f>
        <v>0</v>
      </c>
      <c r="SOL1360" s="84">
        <f>SOK1360/SOJ1360</f>
        <v>0</v>
      </c>
      <c r="SOM1360" s="84">
        <f>SOJ1360-SOK1360</f>
        <v>2000000</v>
      </c>
      <c r="SON1360" s="84">
        <f t="shared" si="674"/>
        <v>2000000</v>
      </c>
      <c r="SOT1360" s="84" t="s">
        <v>247</v>
      </c>
      <c r="SOU1360" s="84" t="s">
        <v>4695</v>
      </c>
      <c r="SOV1360" s="84">
        <v>0</v>
      </c>
      <c r="SOW1360" s="84">
        <v>0</v>
      </c>
      <c r="SOY1360" s="84">
        <v>0</v>
      </c>
      <c r="SOZ1360" s="84">
        <f>SOZ1357</f>
        <v>2000000</v>
      </c>
      <c r="SPA1360" s="84">
        <f>SPA1357</f>
        <v>0</v>
      </c>
      <c r="SPB1360" s="84">
        <f>SPA1360/SOZ1360</f>
        <v>0</v>
      </c>
      <c r="SPC1360" s="84">
        <f>SOZ1360-SPA1360</f>
        <v>2000000</v>
      </c>
      <c r="SPD1360" s="84">
        <f t="shared" si="675"/>
        <v>2000000</v>
      </c>
      <c r="SPJ1360" s="84" t="s">
        <v>247</v>
      </c>
      <c r="SPK1360" s="84" t="s">
        <v>4695</v>
      </c>
      <c r="SPL1360" s="84">
        <v>0</v>
      </c>
      <c r="SPM1360" s="84">
        <v>0</v>
      </c>
      <c r="SPO1360" s="84">
        <v>0</v>
      </c>
      <c r="SPP1360" s="84">
        <f>SPP1357</f>
        <v>2000000</v>
      </c>
      <c r="SPQ1360" s="84">
        <f>SPQ1357</f>
        <v>0</v>
      </c>
      <c r="SPR1360" s="84">
        <f>SPQ1360/SPP1360</f>
        <v>0</v>
      </c>
      <c r="SPS1360" s="84">
        <f>SPP1360-SPQ1360</f>
        <v>2000000</v>
      </c>
      <c r="SPT1360" s="84">
        <f t="shared" si="675"/>
        <v>2000000</v>
      </c>
      <c r="SPZ1360" s="84" t="s">
        <v>247</v>
      </c>
      <c r="SQA1360" s="84" t="s">
        <v>4695</v>
      </c>
      <c r="SQB1360" s="84">
        <v>0</v>
      </c>
      <c r="SQC1360" s="84">
        <v>0</v>
      </c>
      <c r="SQE1360" s="84">
        <v>0</v>
      </c>
      <c r="SQF1360" s="84">
        <f>SQF1357</f>
        <v>2000000</v>
      </c>
      <c r="SQG1360" s="84">
        <f>SQG1357</f>
        <v>0</v>
      </c>
      <c r="SQH1360" s="84">
        <f>SQG1360/SQF1360</f>
        <v>0</v>
      </c>
      <c r="SQI1360" s="84">
        <f>SQF1360-SQG1360</f>
        <v>2000000</v>
      </c>
      <c r="SQJ1360" s="84">
        <f t="shared" si="676"/>
        <v>2000000</v>
      </c>
      <c r="SQP1360" s="84" t="s">
        <v>247</v>
      </c>
      <c r="SQQ1360" s="84" t="s">
        <v>4695</v>
      </c>
      <c r="SQR1360" s="84">
        <v>0</v>
      </c>
      <c r="SQS1360" s="84">
        <v>0</v>
      </c>
      <c r="SQU1360" s="84">
        <v>0</v>
      </c>
      <c r="SQV1360" s="84">
        <f>SQV1357</f>
        <v>2000000</v>
      </c>
      <c r="SQW1360" s="84">
        <f>SQW1357</f>
        <v>0</v>
      </c>
      <c r="SQX1360" s="84">
        <f>SQW1360/SQV1360</f>
        <v>0</v>
      </c>
      <c r="SQY1360" s="84">
        <f>SQV1360-SQW1360</f>
        <v>2000000</v>
      </c>
      <c r="SQZ1360" s="84">
        <f t="shared" si="676"/>
        <v>2000000</v>
      </c>
      <c r="SRF1360" s="84" t="s">
        <v>247</v>
      </c>
      <c r="SRG1360" s="84" t="s">
        <v>4695</v>
      </c>
      <c r="SRH1360" s="84">
        <v>0</v>
      </c>
      <c r="SRI1360" s="84">
        <v>0</v>
      </c>
      <c r="SRK1360" s="84">
        <v>0</v>
      </c>
      <c r="SRL1360" s="84">
        <f>SRL1357</f>
        <v>2000000</v>
      </c>
      <c r="SRM1360" s="84">
        <f>SRM1357</f>
        <v>0</v>
      </c>
      <c r="SRN1360" s="84">
        <f>SRM1360/SRL1360</f>
        <v>0</v>
      </c>
      <c r="SRO1360" s="84">
        <f>SRL1360-SRM1360</f>
        <v>2000000</v>
      </c>
      <c r="SRP1360" s="84">
        <f t="shared" si="677"/>
        <v>2000000</v>
      </c>
      <c r="SRV1360" s="84" t="s">
        <v>247</v>
      </c>
      <c r="SRW1360" s="84" t="s">
        <v>4695</v>
      </c>
      <c r="SRX1360" s="84">
        <v>0</v>
      </c>
      <c r="SRY1360" s="84">
        <v>0</v>
      </c>
      <c r="SSA1360" s="84">
        <v>0</v>
      </c>
      <c r="SSB1360" s="84">
        <f>SSB1357</f>
        <v>2000000</v>
      </c>
      <c r="SSC1360" s="84">
        <f>SSC1357</f>
        <v>0</v>
      </c>
      <c r="SSD1360" s="84">
        <f>SSC1360/SSB1360</f>
        <v>0</v>
      </c>
      <c r="SSE1360" s="84">
        <f>SSB1360-SSC1360</f>
        <v>2000000</v>
      </c>
      <c r="SSF1360" s="84">
        <f t="shared" si="677"/>
        <v>2000000</v>
      </c>
      <c r="SSL1360" s="84" t="s">
        <v>247</v>
      </c>
      <c r="SSM1360" s="84" t="s">
        <v>4695</v>
      </c>
      <c r="SSN1360" s="84">
        <v>0</v>
      </c>
      <c r="SSO1360" s="84">
        <v>0</v>
      </c>
      <c r="SSQ1360" s="84">
        <v>0</v>
      </c>
      <c r="SSR1360" s="84">
        <f>SSR1357</f>
        <v>2000000</v>
      </c>
      <c r="SSS1360" s="84">
        <f>SSS1357</f>
        <v>0</v>
      </c>
      <c r="SST1360" s="84">
        <f>SSS1360/SSR1360</f>
        <v>0</v>
      </c>
      <c r="SSU1360" s="84">
        <f>SSR1360-SSS1360</f>
        <v>2000000</v>
      </c>
      <c r="SSV1360" s="84">
        <f t="shared" si="678"/>
        <v>2000000</v>
      </c>
      <c r="STB1360" s="84" t="s">
        <v>247</v>
      </c>
      <c r="STC1360" s="84" t="s">
        <v>4695</v>
      </c>
      <c r="STD1360" s="84">
        <v>0</v>
      </c>
      <c r="STE1360" s="84">
        <v>0</v>
      </c>
      <c r="STG1360" s="84">
        <v>0</v>
      </c>
      <c r="STH1360" s="84">
        <f>STH1357</f>
        <v>2000000</v>
      </c>
      <c r="STI1360" s="84">
        <f>STI1357</f>
        <v>0</v>
      </c>
      <c r="STJ1360" s="84">
        <f>STI1360/STH1360</f>
        <v>0</v>
      </c>
      <c r="STK1360" s="84">
        <f>STH1360-STI1360</f>
        <v>2000000</v>
      </c>
      <c r="STL1360" s="84">
        <f t="shared" si="678"/>
        <v>2000000</v>
      </c>
      <c r="STR1360" s="84" t="s">
        <v>247</v>
      </c>
      <c r="STS1360" s="84" t="s">
        <v>4695</v>
      </c>
      <c r="STT1360" s="84">
        <v>0</v>
      </c>
      <c r="STU1360" s="84">
        <v>0</v>
      </c>
      <c r="STW1360" s="84">
        <v>0</v>
      </c>
      <c r="STX1360" s="84">
        <f>STX1357</f>
        <v>2000000</v>
      </c>
      <c r="STY1360" s="84">
        <f>STY1357</f>
        <v>0</v>
      </c>
      <c r="STZ1360" s="84">
        <f>STY1360/STX1360</f>
        <v>0</v>
      </c>
      <c r="SUA1360" s="84">
        <f>STX1360-STY1360</f>
        <v>2000000</v>
      </c>
      <c r="SUB1360" s="84">
        <f t="shared" si="679"/>
        <v>2000000</v>
      </c>
      <c r="SUH1360" s="84" t="s">
        <v>247</v>
      </c>
      <c r="SUI1360" s="84" t="s">
        <v>4695</v>
      </c>
      <c r="SUJ1360" s="84">
        <v>0</v>
      </c>
      <c r="SUK1360" s="84">
        <v>0</v>
      </c>
      <c r="SUM1360" s="84">
        <v>0</v>
      </c>
      <c r="SUN1360" s="84">
        <f>SUN1357</f>
        <v>2000000</v>
      </c>
      <c r="SUO1360" s="84">
        <f>SUO1357</f>
        <v>0</v>
      </c>
      <c r="SUP1360" s="84">
        <f>SUO1360/SUN1360</f>
        <v>0</v>
      </c>
      <c r="SUQ1360" s="84">
        <f>SUN1360-SUO1360</f>
        <v>2000000</v>
      </c>
      <c r="SUR1360" s="84">
        <f t="shared" si="679"/>
        <v>2000000</v>
      </c>
      <c r="SUX1360" s="84" t="s">
        <v>247</v>
      </c>
      <c r="SUY1360" s="84" t="s">
        <v>4695</v>
      </c>
      <c r="SUZ1360" s="84">
        <v>0</v>
      </c>
      <c r="SVA1360" s="84">
        <v>0</v>
      </c>
      <c r="SVC1360" s="84">
        <v>0</v>
      </c>
      <c r="SVD1360" s="84">
        <f>SVD1357</f>
        <v>2000000</v>
      </c>
      <c r="SVE1360" s="84">
        <f>SVE1357</f>
        <v>0</v>
      </c>
      <c r="SVF1360" s="84">
        <f>SVE1360/SVD1360</f>
        <v>0</v>
      </c>
      <c r="SVG1360" s="84">
        <f>SVD1360-SVE1360</f>
        <v>2000000</v>
      </c>
      <c r="SVH1360" s="84">
        <f t="shared" si="680"/>
        <v>2000000</v>
      </c>
      <c r="SVN1360" s="84" t="s">
        <v>247</v>
      </c>
      <c r="SVO1360" s="84" t="s">
        <v>4695</v>
      </c>
      <c r="SVP1360" s="84">
        <v>0</v>
      </c>
      <c r="SVQ1360" s="84">
        <v>0</v>
      </c>
      <c r="SVS1360" s="84">
        <v>0</v>
      </c>
      <c r="SVT1360" s="84">
        <f>SVT1357</f>
        <v>2000000</v>
      </c>
      <c r="SVU1360" s="84">
        <f>SVU1357</f>
        <v>0</v>
      </c>
      <c r="SVV1360" s="84">
        <f>SVU1360/SVT1360</f>
        <v>0</v>
      </c>
      <c r="SVW1360" s="84">
        <f>SVT1360-SVU1360</f>
        <v>2000000</v>
      </c>
      <c r="SVX1360" s="84">
        <f t="shared" si="680"/>
        <v>2000000</v>
      </c>
      <c r="SWD1360" s="84" t="s">
        <v>247</v>
      </c>
      <c r="SWE1360" s="84" t="s">
        <v>4695</v>
      </c>
      <c r="SWF1360" s="84">
        <v>0</v>
      </c>
      <c r="SWG1360" s="84">
        <v>0</v>
      </c>
      <c r="SWI1360" s="84">
        <v>0</v>
      </c>
      <c r="SWJ1360" s="84">
        <f>SWJ1357</f>
        <v>2000000</v>
      </c>
      <c r="SWK1360" s="84">
        <f>SWK1357</f>
        <v>0</v>
      </c>
      <c r="SWL1360" s="84">
        <f>SWK1360/SWJ1360</f>
        <v>0</v>
      </c>
      <c r="SWM1360" s="84">
        <f>SWJ1360-SWK1360</f>
        <v>2000000</v>
      </c>
      <c r="SWN1360" s="84">
        <f t="shared" si="681"/>
        <v>2000000</v>
      </c>
      <c r="SWT1360" s="84" t="s">
        <v>247</v>
      </c>
      <c r="SWU1360" s="84" t="s">
        <v>4695</v>
      </c>
      <c r="SWV1360" s="84">
        <v>0</v>
      </c>
      <c r="SWW1360" s="84">
        <v>0</v>
      </c>
      <c r="SWY1360" s="84">
        <v>0</v>
      </c>
      <c r="SWZ1360" s="84">
        <f>SWZ1357</f>
        <v>2000000</v>
      </c>
      <c r="SXA1360" s="84">
        <f>SXA1357</f>
        <v>0</v>
      </c>
      <c r="SXB1360" s="84">
        <f>SXA1360/SWZ1360</f>
        <v>0</v>
      </c>
      <c r="SXC1360" s="84">
        <f>SWZ1360-SXA1360</f>
        <v>2000000</v>
      </c>
      <c r="SXD1360" s="84">
        <f t="shared" si="681"/>
        <v>2000000</v>
      </c>
      <c r="SXJ1360" s="84" t="s">
        <v>247</v>
      </c>
      <c r="SXK1360" s="84" t="s">
        <v>4695</v>
      </c>
      <c r="SXL1360" s="84">
        <v>0</v>
      </c>
      <c r="SXM1360" s="84">
        <v>0</v>
      </c>
      <c r="SXO1360" s="84">
        <v>0</v>
      </c>
      <c r="SXP1360" s="84">
        <f>SXP1357</f>
        <v>2000000</v>
      </c>
      <c r="SXQ1360" s="84">
        <f>SXQ1357</f>
        <v>0</v>
      </c>
      <c r="SXR1360" s="84">
        <f>SXQ1360/SXP1360</f>
        <v>0</v>
      </c>
      <c r="SXS1360" s="84">
        <f>SXP1360-SXQ1360</f>
        <v>2000000</v>
      </c>
      <c r="SXT1360" s="84">
        <f t="shared" si="682"/>
        <v>2000000</v>
      </c>
      <c r="SXZ1360" s="84" t="s">
        <v>247</v>
      </c>
      <c r="SYA1360" s="84" t="s">
        <v>4695</v>
      </c>
      <c r="SYB1360" s="84">
        <v>0</v>
      </c>
      <c r="SYC1360" s="84">
        <v>0</v>
      </c>
      <c r="SYE1360" s="84">
        <v>0</v>
      </c>
      <c r="SYF1360" s="84">
        <f>SYF1357</f>
        <v>2000000</v>
      </c>
      <c r="SYG1360" s="84">
        <f>SYG1357</f>
        <v>0</v>
      </c>
      <c r="SYH1360" s="84">
        <f>SYG1360/SYF1360</f>
        <v>0</v>
      </c>
      <c r="SYI1360" s="84">
        <f>SYF1360-SYG1360</f>
        <v>2000000</v>
      </c>
      <c r="SYJ1360" s="84">
        <f t="shared" si="682"/>
        <v>2000000</v>
      </c>
      <c r="SYP1360" s="84" t="s">
        <v>247</v>
      </c>
      <c r="SYQ1360" s="84" t="s">
        <v>4695</v>
      </c>
      <c r="SYR1360" s="84">
        <v>0</v>
      </c>
      <c r="SYS1360" s="84">
        <v>0</v>
      </c>
      <c r="SYU1360" s="84">
        <v>0</v>
      </c>
      <c r="SYV1360" s="84">
        <f>SYV1357</f>
        <v>2000000</v>
      </c>
      <c r="SYW1360" s="84">
        <f>SYW1357</f>
        <v>0</v>
      </c>
      <c r="SYX1360" s="84">
        <f>SYW1360/SYV1360</f>
        <v>0</v>
      </c>
      <c r="SYY1360" s="84">
        <f>SYV1360-SYW1360</f>
        <v>2000000</v>
      </c>
      <c r="SYZ1360" s="84">
        <f t="shared" si="683"/>
        <v>2000000</v>
      </c>
      <c r="SZF1360" s="84" t="s">
        <v>247</v>
      </c>
      <c r="SZG1360" s="84" t="s">
        <v>4695</v>
      </c>
      <c r="SZH1360" s="84">
        <v>0</v>
      </c>
      <c r="SZI1360" s="84">
        <v>0</v>
      </c>
      <c r="SZK1360" s="84">
        <v>0</v>
      </c>
      <c r="SZL1360" s="84">
        <f>SZL1357</f>
        <v>2000000</v>
      </c>
      <c r="SZM1360" s="84">
        <f>SZM1357</f>
        <v>0</v>
      </c>
      <c r="SZN1360" s="84">
        <f>SZM1360/SZL1360</f>
        <v>0</v>
      </c>
      <c r="SZO1360" s="84">
        <f>SZL1360-SZM1360</f>
        <v>2000000</v>
      </c>
      <c r="SZP1360" s="84">
        <f t="shared" si="683"/>
        <v>2000000</v>
      </c>
      <c r="SZV1360" s="84" t="s">
        <v>247</v>
      </c>
      <c r="SZW1360" s="84" t="s">
        <v>4695</v>
      </c>
      <c r="SZX1360" s="84">
        <v>0</v>
      </c>
      <c r="SZY1360" s="84">
        <v>0</v>
      </c>
      <c r="TAA1360" s="84">
        <v>0</v>
      </c>
      <c r="TAB1360" s="84">
        <f>TAB1357</f>
        <v>2000000</v>
      </c>
      <c r="TAC1360" s="84">
        <f>TAC1357</f>
        <v>0</v>
      </c>
      <c r="TAD1360" s="84">
        <f>TAC1360/TAB1360</f>
        <v>0</v>
      </c>
      <c r="TAE1360" s="84">
        <f>TAB1360-TAC1360</f>
        <v>2000000</v>
      </c>
      <c r="TAF1360" s="84">
        <f t="shared" si="684"/>
        <v>2000000</v>
      </c>
      <c r="TAL1360" s="84" t="s">
        <v>247</v>
      </c>
      <c r="TAM1360" s="84" t="s">
        <v>4695</v>
      </c>
      <c r="TAN1360" s="84">
        <v>0</v>
      </c>
      <c r="TAO1360" s="84">
        <v>0</v>
      </c>
      <c r="TAQ1360" s="84">
        <v>0</v>
      </c>
      <c r="TAR1360" s="84">
        <f>TAR1357</f>
        <v>2000000</v>
      </c>
      <c r="TAS1360" s="84">
        <f>TAS1357</f>
        <v>0</v>
      </c>
      <c r="TAT1360" s="84">
        <f>TAS1360/TAR1360</f>
        <v>0</v>
      </c>
      <c r="TAU1360" s="84">
        <f>TAR1360-TAS1360</f>
        <v>2000000</v>
      </c>
      <c r="TAV1360" s="84">
        <f t="shared" si="684"/>
        <v>2000000</v>
      </c>
      <c r="TBB1360" s="84" t="s">
        <v>247</v>
      </c>
      <c r="TBC1360" s="84" t="s">
        <v>4695</v>
      </c>
      <c r="TBD1360" s="84">
        <v>0</v>
      </c>
      <c r="TBE1360" s="84">
        <v>0</v>
      </c>
      <c r="TBG1360" s="84">
        <v>0</v>
      </c>
      <c r="TBH1360" s="84">
        <f>TBH1357</f>
        <v>2000000</v>
      </c>
      <c r="TBI1360" s="84">
        <f>TBI1357</f>
        <v>0</v>
      </c>
      <c r="TBJ1360" s="84">
        <f>TBI1360/TBH1360</f>
        <v>0</v>
      </c>
      <c r="TBK1360" s="84">
        <f>TBH1360-TBI1360</f>
        <v>2000000</v>
      </c>
      <c r="TBL1360" s="84">
        <f t="shared" si="685"/>
        <v>2000000</v>
      </c>
      <c r="TBR1360" s="84" t="s">
        <v>247</v>
      </c>
      <c r="TBS1360" s="84" t="s">
        <v>4695</v>
      </c>
      <c r="TBT1360" s="84">
        <v>0</v>
      </c>
      <c r="TBU1360" s="84">
        <v>0</v>
      </c>
      <c r="TBW1360" s="84">
        <v>0</v>
      </c>
      <c r="TBX1360" s="84">
        <f>TBX1357</f>
        <v>2000000</v>
      </c>
      <c r="TBY1360" s="84">
        <f>TBY1357</f>
        <v>0</v>
      </c>
      <c r="TBZ1360" s="84">
        <f>TBY1360/TBX1360</f>
        <v>0</v>
      </c>
      <c r="TCA1360" s="84">
        <f>TBX1360-TBY1360</f>
        <v>2000000</v>
      </c>
      <c r="TCB1360" s="84">
        <f t="shared" si="685"/>
        <v>2000000</v>
      </c>
      <c r="TCH1360" s="84" t="s">
        <v>247</v>
      </c>
      <c r="TCI1360" s="84" t="s">
        <v>4695</v>
      </c>
      <c r="TCJ1360" s="84">
        <v>0</v>
      </c>
      <c r="TCK1360" s="84">
        <v>0</v>
      </c>
      <c r="TCM1360" s="84">
        <v>0</v>
      </c>
      <c r="TCN1360" s="84">
        <f>TCN1357</f>
        <v>2000000</v>
      </c>
      <c r="TCO1360" s="84">
        <f>TCO1357</f>
        <v>0</v>
      </c>
      <c r="TCP1360" s="84">
        <f>TCO1360/TCN1360</f>
        <v>0</v>
      </c>
      <c r="TCQ1360" s="84">
        <f>TCN1360-TCO1360</f>
        <v>2000000</v>
      </c>
      <c r="TCR1360" s="84">
        <f t="shared" si="686"/>
        <v>2000000</v>
      </c>
      <c r="TCX1360" s="84" t="s">
        <v>247</v>
      </c>
      <c r="TCY1360" s="84" t="s">
        <v>4695</v>
      </c>
      <c r="TCZ1360" s="84">
        <v>0</v>
      </c>
      <c r="TDA1360" s="84">
        <v>0</v>
      </c>
      <c r="TDC1360" s="84">
        <v>0</v>
      </c>
      <c r="TDD1360" s="84">
        <f>TDD1357</f>
        <v>2000000</v>
      </c>
      <c r="TDE1360" s="84">
        <f>TDE1357</f>
        <v>0</v>
      </c>
      <c r="TDF1360" s="84">
        <f>TDE1360/TDD1360</f>
        <v>0</v>
      </c>
      <c r="TDG1360" s="84">
        <f>TDD1360-TDE1360</f>
        <v>2000000</v>
      </c>
      <c r="TDH1360" s="84">
        <f t="shared" si="686"/>
        <v>2000000</v>
      </c>
      <c r="TDN1360" s="84" t="s">
        <v>247</v>
      </c>
      <c r="TDO1360" s="84" t="s">
        <v>4695</v>
      </c>
      <c r="TDP1360" s="84">
        <v>0</v>
      </c>
      <c r="TDQ1360" s="84">
        <v>0</v>
      </c>
      <c r="TDS1360" s="84">
        <v>0</v>
      </c>
      <c r="TDT1360" s="84">
        <f>TDT1357</f>
        <v>2000000</v>
      </c>
      <c r="TDU1360" s="84">
        <f>TDU1357</f>
        <v>0</v>
      </c>
      <c r="TDV1360" s="84">
        <f>TDU1360/TDT1360</f>
        <v>0</v>
      </c>
      <c r="TDW1360" s="84">
        <f>TDT1360-TDU1360</f>
        <v>2000000</v>
      </c>
      <c r="TDX1360" s="84">
        <f t="shared" si="687"/>
        <v>2000000</v>
      </c>
      <c r="TED1360" s="84" t="s">
        <v>247</v>
      </c>
      <c r="TEE1360" s="84" t="s">
        <v>4695</v>
      </c>
      <c r="TEF1360" s="84">
        <v>0</v>
      </c>
      <c r="TEG1360" s="84">
        <v>0</v>
      </c>
      <c r="TEI1360" s="84">
        <v>0</v>
      </c>
      <c r="TEJ1360" s="84">
        <f>TEJ1357</f>
        <v>2000000</v>
      </c>
      <c r="TEK1360" s="84">
        <f>TEK1357</f>
        <v>0</v>
      </c>
      <c r="TEL1360" s="84">
        <f>TEK1360/TEJ1360</f>
        <v>0</v>
      </c>
      <c r="TEM1360" s="84">
        <f>TEJ1360-TEK1360</f>
        <v>2000000</v>
      </c>
      <c r="TEN1360" s="84">
        <f t="shared" si="687"/>
        <v>2000000</v>
      </c>
      <c r="TET1360" s="84" t="s">
        <v>247</v>
      </c>
      <c r="TEU1360" s="84" t="s">
        <v>4695</v>
      </c>
      <c r="TEV1360" s="84">
        <v>0</v>
      </c>
      <c r="TEW1360" s="84">
        <v>0</v>
      </c>
      <c r="TEY1360" s="84">
        <v>0</v>
      </c>
      <c r="TEZ1360" s="84">
        <f>TEZ1357</f>
        <v>2000000</v>
      </c>
      <c r="TFA1360" s="84">
        <f>TFA1357</f>
        <v>0</v>
      </c>
      <c r="TFB1360" s="84">
        <f>TFA1360/TEZ1360</f>
        <v>0</v>
      </c>
      <c r="TFC1360" s="84">
        <f>TEZ1360-TFA1360</f>
        <v>2000000</v>
      </c>
      <c r="TFD1360" s="84">
        <f t="shared" si="688"/>
        <v>2000000</v>
      </c>
      <c r="TFJ1360" s="84" t="s">
        <v>247</v>
      </c>
      <c r="TFK1360" s="84" t="s">
        <v>4695</v>
      </c>
      <c r="TFL1360" s="84">
        <v>0</v>
      </c>
      <c r="TFM1360" s="84">
        <v>0</v>
      </c>
      <c r="TFO1360" s="84">
        <v>0</v>
      </c>
      <c r="TFP1360" s="84">
        <f>TFP1357</f>
        <v>2000000</v>
      </c>
      <c r="TFQ1360" s="84">
        <f>TFQ1357</f>
        <v>0</v>
      </c>
      <c r="TFR1360" s="84">
        <f>TFQ1360/TFP1360</f>
        <v>0</v>
      </c>
      <c r="TFS1360" s="84">
        <f>TFP1360-TFQ1360</f>
        <v>2000000</v>
      </c>
      <c r="TFT1360" s="84">
        <f t="shared" si="688"/>
        <v>2000000</v>
      </c>
      <c r="TFZ1360" s="84" t="s">
        <v>247</v>
      </c>
      <c r="TGA1360" s="84" t="s">
        <v>4695</v>
      </c>
      <c r="TGB1360" s="84">
        <v>0</v>
      </c>
      <c r="TGC1360" s="84">
        <v>0</v>
      </c>
      <c r="TGE1360" s="84">
        <v>0</v>
      </c>
      <c r="TGF1360" s="84">
        <f>TGF1357</f>
        <v>2000000</v>
      </c>
      <c r="TGG1360" s="84">
        <f>TGG1357</f>
        <v>0</v>
      </c>
      <c r="TGH1360" s="84">
        <f>TGG1360/TGF1360</f>
        <v>0</v>
      </c>
      <c r="TGI1360" s="84">
        <f>TGF1360-TGG1360</f>
        <v>2000000</v>
      </c>
      <c r="TGJ1360" s="84">
        <f t="shared" si="689"/>
        <v>2000000</v>
      </c>
      <c r="TGP1360" s="84" t="s">
        <v>247</v>
      </c>
      <c r="TGQ1360" s="84" t="s">
        <v>4695</v>
      </c>
      <c r="TGR1360" s="84">
        <v>0</v>
      </c>
      <c r="TGS1360" s="84">
        <v>0</v>
      </c>
      <c r="TGU1360" s="84">
        <v>0</v>
      </c>
      <c r="TGV1360" s="84">
        <f>TGV1357</f>
        <v>2000000</v>
      </c>
      <c r="TGW1360" s="84">
        <f>TGW1357</f>
        <v>0</v>
      </c>
      <c r="TGX1360" s="84">
        <f>TGW1360/TGV1360</f>
        <v>0</v>
      </c>
      <c r="TGY1360" s="84">
        <f>TGV1360-TGW1360</f>
        <v>2000000</v>
      </c>
      <c r="TGZ1360" s="84">
        <f t="shared" si="689"/>
        <v>2000000</v>
      </c>
      <c r="THF1360" s="84" t="s">
        <v>247</v>
      </c>
      <c r="THG1360" s="84" t="s">
        <v>4695</v>
      </c>
      <c r="THH1360" s="84">
        <v>0</v>
      </c>
      <c r="THI1360" s="84">
        <v>0</v>
      </c>
      <c r="THK1360" s="84">
        <v>0</v>
      </c>
      <c r="THL1360" s="84">
        <f>THL1357</f>
        <v>2000000</v>
      </c>
      <c r="THM1360" s="84">
        <f>THM1357</f>
        <v>0</v>
      </c>
      <c r="THN1360" s="84">
        <f>THM1360/THL1360</f>
        <v>0</v>
      </c>
      <c r="THO1360" s="84">
        <f>THL1360-THM1360</f>
        <v>2000000</v>
      </c>
      <c r="THP1360" s="84">
        <f t="shared" si="690"/>
        <v>2000000</v>
      </c>
      <c r="THV1360" s="84" t="s">
        <v>247</v>
      </c>
      <c r="THW1360" s="84" t="s">
        <v>4695</v>
      </c>
      <c r="THX1360" s="84">
        <v>0</v>
      </c>
      <c r="THY1360" s="84">
        <v>0</v>
      </c>
      <c r="TIA1360" s="84">
        <v>0</v>
      </c>
      <c r="TIB1360" s="84">
        <f>TIB1357</f>
        <v>2000000</v>
      </c>
      <c r="TIC1360" s="84">
        <f>TIC1357</f>
        <v>0</v>
      </c>
      <c r="TID1360" s="84">
        <f>TIC1360/TIB1360</f>
        <v>0</v>
      </c>
      <c r="TIE1360" s="84">
        <f>TIB1360-TIC1360</f>
        <v>2000000</v>
      </c>
      <c r="TIF1360" s="84">
        <f t="shared" si="690"/>
        <v>2000000</v>
      </c>
      <c r="TIL1360" s="84" t="s">
        <v>247</v>
      </c>
      <c r="TIM1360" s="84" t="s">
        <v>4695</v>
      </c>
      <c r="TIN1360" s="84">
        <v>0</v>
      </c>
      <c r="TIO1360" s="84">
        <v>0</v>
      </c>
      <c r="TIQ1360" s="84">
        <v>0</v>
      </c>
      <c r="TIR1360" s="84">
        <f>TIR1357</f>
        <v>2000000</v>
      </c>
      <c r="TIS1360" s="84">
        <f>TIS1357</f>
        <v>0</v>
      </c>
      <c r="TIT1360" s="84">
        <f>TIS1360/TIR1360</f>
        <v>0</v>
      </c>
      <c r="TIU1360" s="84">
        <f>TIR1360-TIS1360</f>
        <v>2000000</v>
      </c>
      <c r="TIV1360" s="84">
        <f t="shared" si="691"/>
        <v>2000000</v>
      </c>
      <c r="TJB1360" s="84" t="s">
        <v>247</v>
      </c>
      <c r="TJC1360" s="84" t="s">
        <v>4695</v>
      </c>
      <c r="TJD1360" s="84">
        <v>0</v>
      </c>
      <c r="TJE1360" s="84">
        <v>0</v>
      </c>
      <c r="TJG1360" s="84">
        <v>0</v>
      </c>
      <c r="TJH1360" s="84">
        <f>TJH1357</f>
        <v>2000000</v>
      </c>
      <c r="TJI1360" s="84">
        <f>TJI1357</f>
        <v>0</v>
      </c>
      <c r="TJJ1360" s="84">
        <f>TJI1360/TJH1360</f>
        <v>0</v>
      </c>
      <c r="TJK1360" s="84">
        <f>TJH1360-TJI1360</f>
        <v>2000000</v>
      </c>
      <c r="TJL1360" s="84">
        <f t="shared" si="691"/>
        <v>2000000</v>
      </c>
      <c r="TJR1360" s="84" t="s">
        <v>247</v>
      </c>
      <c r="TJS1360" s="84" t="s">
        <v>4695</v>
      </c>
      <c r="TJT1360" s="84">
        <v>0</v>
      </c>
      <c r="TJU1360" s="84">
        <v>0</v>
      </c>
      <c r="TJW1360" s="84">
        <v>0</v>
      </c>
      <c r="TJX1360" s="84">
        <f>TJX1357</f>
        <v>2000000</v>
      </c>
      <c r="TJY1360" s="84">
        <f>TJY1357</f>
        <v>0</v>
      </c>
      <c r="TJZ1360" s="84">
        <f>TJY1360/TJX1360</f>
        <v>0</v>
      </c>
      <c r="TKA1360" s="84">
        <f>TJX1360-TJY1360</f>
        <v>2000000</v>
      </c>
      <c r="TKB1360" s="84">
        <f t="shared" si="692"/>
        <v>2000000</v>
      </c>
      <c r="TKH1360" s="84" t="s">
        <v>247</v>
      </c>
      <c r="TKI1360" s="84" t="s">
        <v>4695</v>
      </c>
      <c r="TKJ1360" s="84">
        <v>0</v>
      </c>
      <c r="TKK1360" s="84">
        <v>0</v>
      </c>
      <c r="TKM1360" s="84">
        <v>0</v>
      </c>
      <c r="TKN1360" s="84">
        <f>TKN1357</f>
        <v>2000000</v>
      </c>
      <c r="TKO1360" s="84">
        <f>TKO1357</f>
        <v>0</v>
      </c>
      <c r="TKP1360" s="84">
        <f>TKO1360/TKN1360</f>
        <v>0</v>
      </c>
      <c r="TKQ1360" s="84">
        <f>TKN1360-TKO1360</f>
        <v>2000000</v>
      </c>
      <c r="TKR1360" s="84">
        <f t="shared" si="692"/>
        <v>2000000</v>
      </c>
      <c r="TKX1360" s="84" t="s">
        <v>247</v>
      </c>
      <c r="TKY1360" s="84" t="s">
        <v>4695</v>
      </c>
      <c r="TKZ1360" s="84">
        <v>0</v>
      </c>
      <c r="TLA1360" s="84">
        <v>0</v>
      </c>
      <c r="TLC1360" s="84">
        <v>0</v>
      </c>
      <c r="TLD1360" s="84">
        <f>TLD1357</f>
        <v>2000000</v>
      </c>
      <c r="TLE1360" s="84">
        <f>TLE1357</f>
        <v>0</v>
      </c>
      <c r="TLF1360" s="84">
        <f>TLE1360/TLD1360</f>
        <v>0</v>
      </c>
      <c r="TLG1360" s="84">
        <f>TLD1360-TLE1360</f>
        <v>2000000</v>
      </c>
      <c r="TLH1360" s="84">
        <f t="shared" si="693"/>
        <v>2000000</v>
      </c>
      <c r="TLN1360" s="84" t="s">
        <v>247</v>
      </c>
      <c r="TLO1360" s="84" t="s">
        <v>4695</v>
      </c>
      <c r="TLP1360" s="84">
        <v>0</v>
      </c>
      <c r="TLQ1360" s="84">
        <v>0</v>
      </c>
      <c r="TLS1360" s="84">
        <v>0</v>
      </c>
      <c r="TLT1360" s="84">
        <f>TLT1357</f>
        <v>2000000</v>
      </c>
      <c r="TLU1360" s="84">
        <f>TLU1357</f>
        <v>0</v>
      </c>
      <c r="TLV1360" s="84">
        <f>TLU1360/TLT1360</f>
        <v>0</v>
      </c>
      <c r="TLW1360" s="84">
        <f>TLT1360-TLU1360</f>
        <v>2000000</v>
      </c>
      <c r="TLX1360" s="84">
        <f t="shared" si="693"/>
        <v>2000000</v>
      </c>
      <c r="TMD1360" s="84" t="s">
        <v>247</v>
      </c>
      <c r="TME1360" s="84" t="s">
        <v>4695</v>
      </c>
      <c r="TMF1360" s="84">
        <v>0</v>
      </c>
      <c r="TMG1360" s="84">
        <v>0</v>
      </c>
      <c r="TMI1360" s="84">
        <v>0</v>
      </c>
      <c r="TMJ1360" s="84">
        <f>TMJ1357</f>
        <v>2000000</v>
      </c>
      <c r="TMK1360" s="84">
        <f>TMK1357</f>
        <v>0</v>
      </c>
      <c r="TML1360" s="84">
        <f>TMK1360/TMJ1360</f>
        <v>0</v>
      </c>
      <c r="TMM1360" s="84">
        <f>TMJ1360-TMK1360</f>
        <v>2000000</v>
      </c>
      <c r="TMN1360" s="84">
        <f t="shared" si="694"/>
        <v>2000000</v>
      </c>
      <c r="TMT1360" s="84" t="s">
        <v>247</v>
      </c>
      <c r="TMU1360" s="84" t="s">
        <v>4695</v>
      </c>
      <c r="TMV1360" s="84">
        <v>0</v>
      </c>
      <c r="TMW1360" s="84">
        <v>0</v>
      </c>
      <c r="TMY1360" s="84">
        <v>0</v>
      </c>
      <c r="TMZ1360" s="84">
        <f>TMZ1357</f>
        <v>2000000</v>
      </c>
      <c r="TNA1360" s="84">
        <f>TNA1357</f>
        <v>0</v>
      </c>
      <c r="TNB1360" s="84">
        <f>TNA1360/TMZ1360</f>
        <v>0</v>
      </c>
      <c r="TNC1360" s="84">
        <f>TMZ1360-TNA1360</f>
        <v>2000000</v>
      </c>
      <c r="TND1360" s="84">
        <f t="shared" si="694"/>
        <v>2000000</v>
      </c>
      <c r="TNJ1360" s="84" t="s">
        <v>247</v>
      </c>
      <c r="TNK1360" s="84" t="s">
        <v>4695</v>
      </c>
      <c r="TNL1360" s="84">
        <v>0</v>
      </c>
      <c r="TNM1360" s="84">
        <v>0</v>
      </c>
      <c r="TNO1360" s="84">
        <v>0</v>
      </c>
      <c r="TNP1360" s="84">
        <f>TNP1357</f>
        <v>2000000</v>
      </c>
      <c r="TNQ1360" s="84">
        <f>TNQ1357</f>
        <v>0</v>
      </c>
      <c r="TNR1360" s="84">
        <f>TNQ1360/TNP1360</f>
        <v>0</v>
      </c>
      <c r="TNS1360" s="84">
        <f>TNP1360-TNQ1360</f>
        <v>2000000</v>
      </c>
      <c r="TNT1360" s="84">
        <f t="shared" si="695"/>
        <v>2000000</v>
      </c>
      <c r="TNZ1360" s="84" t="s">
        <v>247</v>
      </c>
      <c r="TOA1360" s="84" t="s">
        <v>4695</v>
      </c>
      <c r="TOB1360" s="84">
        <v>0</v>
      </c>
      <c r="TOC1360" s="84">
        <v>0</v>
      </c>
      <c r="TOE1360" s="84">
        <v>0</v>
      </c>
      <c r="TOF1360" s="84">
        <f>TOF1357</f>
        <v>2000000</v>
      </c>
      <c r="TOG1360" s="84">
        <f>TOG1357</f>
        <v>0</v>
      </c>
      <c r="TOH1360" s="84">
        <f>TOG1360/TOF1360</f>
        <v>0</v>
      </c>
      <c r="TOI1360" s="84">
        <f>TOF1360-TOG1360</f>
        <v>2000000</v>
      </c>
      <c r="TOJ1360" s="84">
        <f t="shared" si="695"/>
        <v>2000000</v>
      </c>
      <c r="TOP1360" s="84" t="s">
        <v>247</v>
      </c>
      <c r="TOQ1360" s="84" t="s">
        <v>4695</v>
      </c>
      <c r="TOR1360" s="84">
        <v>0</v>
      </c>
      <c r="TOS1360" s="84">
        <v>0</v>
      </c>
      <c r="TOU1360" s="84">
        <v>0</v>
      </c>
      <c r="TOV1360" s="84">
        <f>TOV1357</f>
        <v>2000000</v>
      </c>
      <c r="TOW1360" s="84">
        <f>TOW1357</f>
        <v>0</v>
      </c>
      <c r="TOX1360" s="84">
        <f>TOW1360/TOV1360</f>
        <v>0</v>
      </c>
      <c r="TOY1360" s="84">
        <f>TOV1360-TOW1360</f>
        <v>2000000</v>
      </c>
      <c r="TOZ1360" s="84">
        <f t="shared" si="696"/>
        <v>2000000</v>
      </c>
      <c r="TPF1360" s="84" t="s">
        <v>247</v>
      </c>
      <c r="TPG1360" s="84" t="s">
        <v>4695</v>
      </c>
      <c r="TPH1360" s="84">
        <v>0</v>
      </c>
      <c r="TPI1360" s="84">
        <v>0</v>
      </c>
      <c r="TPK1360" s="84">
        <v>0</v>
      </c>
      <c r="TPL1360" s="84">
        <f>TPL1357</f>
        <v>2000000</v>
      </c>
      <c r="TPM1360" s="84">
        <f>TPM1357</f>
        <v>0</v>
      </c>
      <c r="TPN1360" s="84">
        <f>TPM1360/TPL1360</f>
        <v>0</v>
      </c>
      <c r="TPO1360" s="84">
        <f>TPL1360-TPM1360</f>
        <v>2000000</v>
      </c>
      <c r="TPP1360" s="84">
        <f t="shared" si="696"/>
        <v>2000000</v>
      </c>
      <c r="TPV1360" s="84" t="s">
        <v>247</v>
      </c>
      <c r="TPW1360" s="84" t="s">
        <v>4695</v>
      </c>
      <c r="TPX1360" s="84">
        <v>0</v>
      </c>
      <c r="TPY1360" s="84">
        <v>0</v>
      </c>
      <c r="TQA1360" s="84">
        <v>0</v>
      </c>
      <c r="TQB1360" s="84">
        <f>TQB1357</f>
        <v>2000000</v>
      </c>
      <c r="TQC1360" s="84">
        <f>TQC1357</f>
        <v>0</v>
      </c>
      <c r="TQD1360" s="84">
        <f>TQC1360/TQB1360</f>
        <v>0</v>
      </c>
      <c r="TQE1360" s="84">
        <f>TQB1360-TQC1360</f>
        <v>2000000</v>
      </c>
      <c r="TQF1360" s="84">
        <f t="shared" si="697"/>
        <v>2000000</v>
      </c>
      <c r="TQL1360" s="84" t="s">
        <v>247</v>
      </c>
      <c r="TQM1360" s="84" t="s">
        <v>4695</v>
      </c>
      <c r="TQN1360" s="84">
        <v>0</v>
      </c>
      <c r="TQO1360" s="84">
        <v>0</v>
      </c>
      <c r="TQQ1360" s="84">
        <v>0</v>
      </c>
      <c r="TQR1360" s="84">
        <f>TQR1357</f>
        <v>2000000</v>
      </c>
      <c r="TQS1360" s="84">
        <f>TQS1357</f>
        <v>0</v>
      </c>
      <c r="TQT1360" s="84">
        <f>TQS1360/TQR1360</f>
        <v>0</v>
      </c>
      <c r="TQU1360" s="84">
        <f>TQR1360-TQS1360</f>
        <v>2000000</v>
      </c>
      <c r="TQV1360" s="84">
        <f t="shared" si="697"/>
        <v>2000000</v>
      </c>
      <c r="TRB1360" s="84" t="s">
        <v>247</v>
      </c>
      <c r="TRC1360" s="84" t="s">
        <v>4695</v>
      </c>
      <c r="TRD1360" s="84">
        <v>0</v>
      </c>
      <c r="TRE1360" s="84">
        <v>0</v>
      </c>
      <c r="TRG1360" s="84">
        <v>0</v>
      </c>
      <c r="TRH1360" s="84">
        <f>TRH1357</f>
        <v>2000000</v>
      </c>
      <c r="TRI1360" s="84">
        <f>TRI1357</f>
        <v>0</v>
      </c>
      <c r="TRJ1360" s="84">
        <f>TRI1360/TRH1360</f>
        <v>0</v>
      </c>
      <c r="TRK1360" s="84">
        <f>TRH1360-TRI1360</f>
        <v>2000000</v>
      </c>
      <c r="TRL1360" s="84">
        <f t="shared" si="698"/>
        <v>2000000</v>
      </c>
      <c r="TRR1360" s="84" t="s">
        <v>247</v>
      </c>
      <c r="TRS1360" s="84" t="s">
        <v>4695</v>
      </c>
      <c r="TRT1360" s="84">
        <v>0</v>
      </c>
      <c r="TRU1360" s="84">
        <v>0</v>
      </c>
      <c r="TRW1360" s="84">
        <v>0</v>
      </c>
      <c r="TRX1360" s="84">
        <f>TRX1357</f>
        <v>2000000</v>
      </c>
      <c r="TRY1360" s="84">
        <f>TRY1357</f>
        <v>0</v>
      </c>
      <c r="TRZ1360" s="84">
        <f>TRY1360/TRX1360</f>
        <v>0</v>
      </c>
      <c r="TSA1360" s="84">
        <f>TRX1360-TRY1360</f>
        <v>2000000</v>
      </c>
      <c r="TSB1360" s="84">
        <f t="shared" si="698"/>
        <v>2000000</v>
      </c>
      <c r="TSH1360" s="84" t="s">
        <v>247</v>
      </c>
      <c r="TSI1360" s="84" t="s">
        <v>4695</v>
      </c>
      <c r="TSJ1360" s="84">
        <v>0</v>
      </c>
      <c r="TSK1360" s="84">
        <v>0</v>
      </c>
      <c r="TSM1360" s="84">
        <v>0</v>
      </c>
      <c r="TSN1360" s="84">
        <f>TSN1357</f>
        <v>2000000</v>
      </c>
      <c r="TSO1360" s="84">
        <f>TSO1357</f>
        <v>0</v>
      </c>
      <c r="TSP1360" s="84">
        <f>TSO1360/TSN1360</f>
        <v>0</v>
      </c>
      <c r="TSQ1360" s="84">
        <f>TSN1360-TSO1360</f>
        <v>2000000</v>
      </c>
      <c r="TSR1360" s="84">
        <f t="shared" si="699"/>
        <v>2000000</v>
      </c>
      <c r="TSX1360" s="84" t="s">
        <v>247</v>
      </c>
      <c r="TSY1360" s="84" t="s">
        <v>4695</v>
      </c>
      <c r="TSZ1360" s="84">
        <v>0</v>
      </c>
      <c r="TTA1360" s="84">
        <v>0</v>
      </c>
      <c r="TTC1360" s="84">
        <v>0</v>
      </c>
      <c r="TTD1360" s="84">
        <f>TTD1357</f>
        <v>2000000</v>
      </c>
      <c r="TTE1360" s="84">
        <f>TTE1357</f>
        <v>0</v>
      </c>
      <c r="TTF1360" s="84">
        <f>TTE1360/TTD1360</f>
        <v>0</v>
      </c>
      <c r="TTG1360" s="84">
        <f>TTD1360-TTE1360</f>
        <v>2000000</v>
      </c>
      <c r="TTH1360" s="84">
        <f t="shared" si="699"/>
        <v>2000000</v>
      </c>
      <c r="TTN1360" s="84" t="s">
        <v>247</v>
      </c>
      <c r="TTO1360" s="84" t="s">
        <v>4695</v>
      </c>
      <c r="TTP1360" s="84">
        <v>0</v>
      </c>
      <c r="TTQ1360" s="84">
        <v>0</v>
      </c>
      <c r="TTS1360" s="84">
        <v>0</v>
      </c>
      <c r="TTT1360" s="84">
        <f>TTT1357</f>
        <v>2000000</v>
      </c>
      <c r="TTU1360" s="84">
        <f>TTU1357</f>
        <v>0</v>
      </c>
      <c r="TTV1360" s="84">
        <f>TTU1360/TTT1360</f>
        <v>0</v>
      </c>
      <c r="TTW1360" s="84">
        <f>TTT1360-TTU1360</f>
        <v>2000000</v>
      </c>
      <c r="TTX1360" s="84">
        <f t="shared" si="700"/>
        <v>2000000</v>
      </c>
      <c r="TUD1360" s="84" t="s">
        <v>247</v>
      </c>
      <c r="TUE1360" s="84" t="s">
        <v>4695</v>
      </c>
      <c r="TUF1360" s="84">
        <v>0</v>
      </c>
      <c r="TUG1360" s="84">
        <v>0</v>
      </c>
      <c r="TUI1360" s="84">
        <v>0</v>
      </c>
      <c r="TUJ1360" s="84">
        <f>TUJ1357</f>
        <v>2000000</v>
      </c>
      <c r="TUK1360" s="84">
        <f>TUK1357</f>
        <v>0</v>
      </c>
      <c r="TUL1360" s="84">
        <f>TUK1360/TUJ1360</f>
        <v>0</v>
      </c>
      <c r="TUM1360" s="84">
        <f>TUJ1360-TUK1360</f>
        <v>2000000</v>
      </c>
      <c r="TUN1360" s="84">
        <f t="shared" si="700"/>
        <v>2000000</v>
      </c>
      <c r="TUT1360" s="84" t="s">
        <v>247</v>
      </c>
      <c r="TUU1360" s="84" t="s">
        <v>4695</v>
      </c>
      <c r="TUV1360" s="84">
        <v>0</v>
      </c>
      <c r="TUW1360" s="84">
        <v>0</v>
      </c>
      <c r="TUY1360" s="84">
        <v>0</v>
      </c>
      <c r="TUZ1360" s="84">
        <f>TUZ1357</f>
        <v>2000000</v>
      </c>
      <c r="TVA1360" s="84">
        <f>TVA1357</f>
        <v>0</v>
      </c>
      <c r="TVB1360" s="84">
        <f>TVA1360/TUZ1360</f>
        <v>0</v>
      </c>
      <c r="TVC1360" s="84">
        <f>TUZ1360-TVA1360</f>
        <v>2000000</v>
      </c>
      <c r="TVD1360" s="84">
        <f t="shared" si="701"/>
        <v>2000000</v>
      </c>
      <c r="TVJ1360" s="84" t="s">
        <v>247</v>
      </c>
      <c r="TVK1360" s="84" t="s">
        <v>4695</v>
      </c>
      <c r="TVL1360" s="84">
        <v>0</v>
      </c>
      <c r="TVM1360" s="84">
        <v>0</v>
      </c>
      <c r="TVO1360" s="84">
        <v>0</v>
      </c>
      <c r="TVP1360" s="84">
        <f>TVP1357</f>
        <v>2000000</v>
      </c>
      <c r="TVQ1360" s="84">
        <f>TVQ1357</f>
        <v>0</v>
      </c>
      <c r="TVR1360" s="84">
        <f>TVQ1360/TVP1360</f>
        <v>0</v>
      </c>
      <c r="TVS1360" s="84">
        <f>TVP1360-TVQ1360</f>
        <v>2000000</v>
      </c>
      <c r="TVT1360" s="84">
        <f t="shared" si="701"/>
        <v>2000000</v>
      </c>
      <c r="TVZ1360" s="84" t="s">
        <v>247</v>
      </c>
      <c r="TWA1360" s="84" t="s">
        <v>4695</v>
      </c>
      <c r="TWB1360" s="84">
        <v>0</v>
      </c>
      <c r="TWC1360" s="84">
        <v>0</v>
      </c>
      <c r="TWE1360" s="84">
        <v>0</v>
      </c>
      <c r="TWF1360" s="84">
        <f>TWF1357</f>
        <v>2000000</v>
      </c>
      <c r="TWG1360" s="84">
        <f>TWG1357</f>
        <v>0</v>
      </c>
      <c r="TWH1360" s="84">
        <f>TWG1360/TWF1360</f>
        <v>0</v>
      </c>
      <c r="TWI1360" s="84">
        <f>TWF1360-TWG1360</f>
        <v>2000000</v>
      </c>
      <c r="TWJ1360" s="84">
        <f t="shared" si="702"/>
        <v>2000000</v>
      </c>
      <c r="TWP1360" s="84" t="s">
        <v>247</v>
      </c>
      <c r="TWQ1360" s="84" t="s">
        <v>4695</v>
      </c>
      <c r="TWR1360" s="84">
        <v>0</v>
      </c>
      <c r="TWS1360" s="84">
        <v>0</v>
      </c>
      <c r="TWU1360" s="84">
        <v>0</v>
      </c>
      <c r="TWV1360" s="84">
        <f>TWV1357</f>
        <v>2000000</v>
      </c>
      <c r="TWW1360" s="84">
        <f>TWW1357</f>
        <v>0</v>
      </c>
      <c r="TWX1360" s="84">
        <f>TWW1360/TWV1360</f>
        <v>0</v>
      </c>
      <c r="TWY1360" s="84">
        <f>TWV1360-TWW1360</f>
        <v>2000000</v>
      </c>
      <c r="TWZ1360" s="84">
        <f t="shared" si="702"/>
        <v>2000000</v>
      </c>
      <c r="TXF1360" s="84" t="s">
        <v>247</v>
      </c>
      <c r="TXG1360" s="84" t="s">
        <v>4695</v>
      </c>
      <c r="TXH1360" s="84">
        <v>0</v>
      </c>
      <c r="TXI1360" s="84">
        <v>0</v>
      </c>
      <c r="TXK1360" s="84">
        <v>0</v>
      </c>
      <c r="TXL1360" s="84">
        <f>TXL1357</f>
        <v>2000000</v>
      </c>
      <c r="TXM1360" s="84">
        <f>TXM1357</f>
        <v>0</v>
      </c>
      <c r="TXN1360" s="84">
        <f>TXM1360/TXL1360</f>
        <v>0</v>
      </c>
      <c r="TXO1360" s="84">
        <f>TXL1360-TXM1360</f>
        <v>2000000</v>
      </c>
      <c r="TXP1360" s="84">
        <f t="shared" si="703"/>
        <v>2000000</v>
      </c>
      <c r="TXV1360" s="84" t="s">
        <v>247</v>
      </c>
      <c r="TXW1360" s="84" t="s">
        <v>4695</v>
      </c>
      <c r="TXX1360" s="84">
        <v>0</v>
      </c>
      <c r="TXY1360" s="84">
        <v>0</v>
      </c>
      <c r="TYA1360" s="84">
        <v>0</v>
      </c>
      <c r="TYB1360" s="84">
        <f>TYB1357</f>
        <v>2000000</v>
      </c>
      <c r="TYC1360" s="84">
        <f>TYC1357</f>
        <v>0</v>
      </c>
      <c r="TYD1360" s="84">
        <f>TYC1360/TYB1360</f>
        <v>0</v>
      </c>
      <c r="TYE1360" s="84">
        <f>TYB1360-TYC1360</f>
        <v>2000000</v>
      </c>
      <c r="TYF1360" s="84">
        <f t="shared" si="703"/>
        <v>2000000</v>
      </c>
      <c r="TYL1360" s="84" t="s">
        <v>247</v>
      </c>
      <c r="TYM1360" s="84" t="s">
        <v>4695</v>
      </c>
      <c r="TYN1360" s="84">
        <v>0</v>
      </c>
      <c r="TYO1360" s="84">
        <v>0</v>
      </c>
      <c r="TYQ1360" s="84">
        <v>0</v>
      </c>
      <c r="TYR1360" s="84">
        <f>TYR1357</f>
        <v>2000000</v>
      </c>
      <c r="TYS1360" s="84">
        <f>TYS1357</f>
        <v>0</v>
      </c>
      <c r="TYT1360" s="84">
        <f>TYS1360/TYR1360</f>
        <v>0</v>
      </c>
      <c r="TYU1360" s="84">
        <f>TYR1360-TYS1360</f>
        <v>2000000</v>
      </c>
      <c r="TYV1360" s="84">
        <f t="shared" si="704"/>
        <v>2000000</v>
      </c>
      <c r="TZB1360" s="84" t="s">
        <v>247</v>
      </c>
      <c r="TZC1360" s="84" t="s">
        <v>4695</v>
      </c>
      <c r="TZD1360" s="84">
        <v>0</v>
      </c>
      <c r="TZE1360" s="84">
        <v>0</v>
      </c>
      <c r="TZG1360" s="84">
        <v>0</v>
      </c>
      <c r="TZH1360" s="84">
        <f>TZH1357</f>
        <v>2000000</v>
      </c>
      <c r="TZI1360" s="84">
        <f>TZI1357</f>
        <v>0</v>
      </c>
      <c r="TZJ1360" s="84">
        <f>TZI1360/TZH1360</f>
        <v>0</v>
      </c>
      <c r="TZK1360" s="84">
        <f>TZH1360-TZI1360</f>
        <v>2000000</v>
      </c>
      <c r="TZL1360" s="84">
        <f t="shared" si="704"/>
        <v>2000000</v>
      </c>
      <c r="TZR1360" s="84" t="s">
        <v>247</v>
      </c>
      <c r="TZS1360" s="84" t="s">
        <v>4695</v>
      </c>
      <c r="TZT1360" s="84">
        <v>0</v>
      </c>
      <c r="TZU1360" s="84">
        <v>0</v>
      </c>
      <c r="TZW1360" s="84">
        <v>0</v>
      </c>
      <c r="TZX1360" s="84">
        <f>TZX1357</f>
        <v>2000000</v>
      </c>
      <c r="TZY1360" s="84">
        <f>TZY1357</f>
        <v>0</v>
      </c>
      <c r="TZZ1360" s="84">
        <f>TZY1360/TZX1360</f>
        <v>0</v>
      </c>
      <c r="UAA1360" s="84">
        <f>TZX1360-TZY1360</f>
        <v>2000000</v>
      </c>
      <c r="UAB1360" s="84">
        <f t="shared" si="705"/>
        <v>2000000</v>
      </c>
      <c r="UAH1360" s="84" t="s">
        <v>247</v>
      </c>
      <c r="UAI1360" s="84" t="s">
        <v>4695</v>
      </c>
      <c r="UAJ1360" s="84">
        <v>0</v>
      </c>
      <c r="UAK1360" s="84">
        <v>0</v>
      </c>
      <c r="UAM1360" s="84">
        <v>0</v>
      </c>
      <c r="UAN1360" s="84">
        <f>UAN1357</f>
        <v>2000000</v>
      </c>
      <c r="UAO1360" s="84">
        <f>UAO1357</f>
        <v>0</v>
      </c>
      <c r="UAP1360" s="84">
        <f>UAO1360/UAN1360</f>
        <v>0</v>
      </c>
      <c r="UAQ1360" s="84">
        <f>UAN1360-UAO1360</f>
        <v>2000000</v>
      </c>
      <c r="UAR1360" s="84">
        <f t="shared" si="705"/>
        <v>2000000</v>
      </c>
      <c r="UAX1360" s="84" t="s">
        <v>247</v>
      </c>
      <c r="UAY1360" s="84" t="s">
        <v>4695</v>
      </c>
      <c r="UAZ1360" s="84">
        <v>0</v>
      </c>
      <c r="UBA1360" s="84">
        <v>0</v>
      </c>
      <c r="UBC1360" s="84">
        <v>0</v>
      </c>
      <c r="UBD1360" s="84">
        <f>UBD1357</f>
        <v>2000000</v>
      </c>
      <c r="UBE1360" s="84">
        <f>UBE1357</f>
        <v>0</v>
      </c>
      <c r="UBF1360" s="84">
        <f>UBE1360/UBD1360</f>
        <v>0</v>
      </c>
      <c r="UBG1360" s="84">
        <f>UBD1360-UBE1360</f>
        <v>2000000</v>
      </c>
      <c r="UBH1360" s="84">
        <f t="shared" si="706"/>
        <v>2000000</v>
      </c>
      <c r="UBN1360" s="84" t="s">
        <v>247</v>
      </c>
      <c r="UBO1360" s="84" t="s">
        <v>4695</v>
      </c>
      <c r="UBP1360" s="84">
        <v>0</v>
      </c>
      <c r="UBQ1360" s="84">
        <v>0</v>
      </c>
      <c r="UBS1360" s="84">
        <v>0</v>
      </c>
      <c r="UBT1360" s="84">
        <f>UBT1357</f>
        <v>2000000</v>
      </c>
      <c r="UBU1360" s="84">
        <f>UBU1357</f>
        <v>0</v>
      </c>
      <c r="UBV1360" s="84">
        <f>UBU1360/UBT1360</f>
        <v>0</v>
      </c>
      <c r="UBW1360" s="84">
        <f>UBT1360-UBU1360</f>
        <v>2000000</v>
      </c>
      <c r="UBX1360" s="84">
        <f t="shared" si="706"/>
        <v>2000000</v>
      </c>
      <c r="UCD1360" s="84" t="s">
        <v>247</v>
      </c>
      <c r="UCE1360" s="84" t="s">
        <v>4695</v>
      </c>
      <c r="UCF1360" s="84">
        <v>0</v>
      </c>
      <c r="UCG1360" s="84">
        <v>0</v>
      </c>
      <c r="UCI1360" s="84">
        <v>0</v>
      </c>
      <c r="UCJ1360" s="84">
        <f>UCJ1357</f>
        <v>2000000</v>
      </c>
      <c r="UCK1360" s="84">
        <f>UCK1357</f>
        <v>0</v>
      </c>
      <c r="UCL1360" s="84">
        <f>UCK1360/UCJ1360</f>
        <v>0</v>
      </c>
      <c r="UCM1360" s="84">
        <f>UCJ1360-UCK1360</f>
        <v>2000000</v>
      </c>
      <c r="UCN1360" s="84">
        <f t="shared" si="707"/>
        <v>2000000</v>
      </c>
      <c r="UCT1360" s="84" t="s">
        <v>247</v>
      </c>
      <c r="UCU1360" s="84" t="s">
        <v>4695</v>
      </c>
      <c r="UCV1360" s="84">
        <v>0</v>
      </c>
      <c r="UCW1360" s="84">
        <v>0</v>
      </c>
      <c r="UCY1360" s="84">
        <v>0</v>
      </c>
      <c r="UCZ1360" s="84">
        <f>UCZ1357</f>
        <v>2000000</v>
      </c>
      <c r="UDA1360" s="84">
        <f>UDA1357</f>
        <v>0</v>
      </c>
      <c r="UDB1360" s="84">
        <f>UDA1360/UCZ1360</f>
        <v>0</v>
      </c>
      <c r="UDC1360" s="84">
        <f>UCZ1360-UDA1360</f>
        <v>2000000</v>
      </c>
      <c r="UDD1360" s="84">
        <f t="shared" si="707"/>
        <v>2000000</v>
      </c>
      <c r="UDJ1360" s="84" t="s">
        <v>247</v>
      </c>
      <c r="UDK1360" s="84" t="s">
        <v>4695</v>
      </c>
      <c r="UDL1360" s="84">
        <v>0</v>
      </c>
      <c r="UDM1360" s="84">
        <v>0</v>
      </c>
      <c r="UDO1360" s="84">
        <v>0</v>
      </c>
      <c r="UDP1360" s="84">
        <f>UDP1357</f>
        <v>2000000</v>
      </c>
      <c r="UDQ1360" s="84">
        <f>UDQ1357</f>
        <v>0</v>
      </c>
      <c r="UDR1360" s="84">
        <f>UDQ1360/UDP1360</f>
        <v>0</v>
      </c>
      <c r="UDS1360" s="84">
        <f>UDP1360-UDQ1360</f>
        <v>2000000</v>
      </c>
      <c r="UDT1360" s="84">
        <f t="shared" si="708"/>
        <v>2000000</v>
      </c>
      <c r="UDZ1360" s="84" t="s">
        <v>247</v>
      </c>
      <c r="UEA1360" s="84" t="s">
        <v>4695</v>
      </c>
      <c r="UEB1360" s="84">
        <v>0</v>
      </c>
      <c r="UEC1360" s="84">
        <v>0</v>
      </c>
      <c r="UEE1360" s="84">
        <v>0</v>
      </c>
      <c r="UEF1360" s="84">
        <f>UEF1357</f>
        <v>2000000</v>
      </c>
      <c r="UEG1360" s="84">
        <f>UEG1357</f>
        <v>0</v>
      </c>
      <c r="UEH1360" s="84">
        <f>UEG1360/UEF1360</f>
        <v>0</v>
      </c>
      <c r="UEI1360" s="84">
        <f>UEF1360-UEG1360</f>
        <v>2000000</v>
      </c>
      <c r="UEJ1360" s="84">
        <f t="shared" si="708"/>
        <v>2000000</v>
      </c>
      <c r="UEP1360" s="84" t="s">
        <v>247</v>
      </c>
      <c r="UEQ1360" s="84" t="s">
        <v>4695</v>
      </c>
      <c r="UER1360" s="84">
        <v>0</v>
      </c>
      <c r="UES1360" s="84">
        <v>0</v>
      </c>
      <c r="UEU1360" s="84">
        <v>0</v>
      </c>
      <c r="UEV1360" s="84">
        <f>UEV1357</f>
        <v>2000000</v>
      </c>
      <c r="UEW1360" s="84">
        <f>UEW1357</f>
        <v>0</v>
      </c>
      <c r="UEX1360" s="84">
        <f>UEW1360/UEV1360</f>
        <v>0</v>
      </c>
      <c r="UEY1360" s="84">
        <f>UEV1360-UEW1360</f>
        <v>2000000</v>
      </c>
      <c r="UEZ1360" s="84">
        <f t="shared" si="709"/>
        <v>2000000</v>
      </c>
      <c r="UFF1360" s="84" t="s">
        <v>247</v>
      </c>
      <c r="UFG1360" s="84" t="s">
        <v>4695</v>
      </c>
      <c r="UFH1360" s="84">
        <v>0</v>
      </c>
      <c r="UFI1360" s="84">
        <v>0</v>
      </c>
      <c r="UFK1360" s="84">
        <v>0</v>
      </c>
      <c r="UFL1360" s="84">
        <f>UFL1357</f>
        <v>2000000</v>
      </c>
      <c r="UFM1360" s="84">
        <f>UFM1357</f>
        <v>0</v>
      </c>
      <c r="UFN1360" s="84">
        <f>UFM1360/UFL1360</f>
        <v>0</v>
      </c>
      <c r="UFO1360" s="84">
        <f>UFL1360-UFM1360</f>
        <v>2000000</v>
      </c>
      <c r="UFP1360" s="84">
        <f t="shared" si="709"/>
        <v>2000000</v>
      </c>
      <c r="UFV1360" s="84" t="s">
        <v>247</v>
      </c>
      <c r="UFW1360" s="84" t="s">
        <v>4695</v>
      </c>
      <c r="UFX1360" s="84">
        <v>0</v>
      </c>
      <c r="UFY1360" s="84">
        <v>0</v>
      </c>
      <c r="UGA1360" s="84">
        <v>0</v>
      </c>
      <c r="UGB1360" s="84">
        <f>UGB1357</f>
        <v>2000000</v>
      </c>
      <c r="UGC1360" s="84">
        <f>UGC1357</f>
        <v>0</v>
      </c>
      <c r="UGD1360" s="84">
        <f>UGC1360/UGB1360</f>
        <v>0</v>
      </c>
      <c r="UGE1360" s="84">
        <f>UGB1360-UGC1360</f>
        <v>2000000</v>
      </c>
      <c r="UGF1360" s="84">
        <f t="shared" si="710"/>
        <v>2000000</v>
      </c>
      <c r="UGL1360" s="84" t="s">
        <v>247</v>
      </c>
      <c r="UGM1360" s="84" t="s">
        <v>4695</v>
      </c>
      <c r="UGN1360" s="84">
        <v>0</v>
      </c>
      <c r="UGO1360" s="84">
        <v>0</v>
      </c>
      <c r="UGQ1360" s="84">
        <v>0</v>
      </c>
      <c r="UGR1360" s="84">
        <f>UGR1357</f>
        <v>2000000</v>
      </c>
      <c r="UGS1360" s="84">
        <f>UGS1357</f>
        <v>0</v>
      </c>
      <c r="UGT1360" s="84">
        <f>UGS1360/UGR1360</f>
        <v>0</v>
      </c>
      <c r="UGU1360" s="84">
        <f>UGR1360-UGS1360</f>
        <v>2000000</v>
      </c>
      <c r="UGV1360" s="84">
        <f t="shared" si="710"/>
        <v>2000000</v>
      </c>
      <c r="UHB1360" s="84" t="s">
        <v>247</v>
      </c>
      <c r="UHC1360" s="84" t="s">
        <v>4695</v>
      </c>
      <c r="UHD1360" s="84">
        <v>0</v>
      </c>
      <c r="UHE1360" s="84">
        <v>0</v>
      </c>
      <c r="UHG1360" s="84">
        <v>0</v>
      </c>
      <c r="UHH1360" s="84">
        <f>UHH1357</f>
        <v>2000000</v>
      </c>
      <c r="UHI1360" s="84">
        <f>UHI1357</f>
        <v>0</v>
      </c>
      <c r="UHJ1360" s="84">
        <f>UHI1360/UHH1360</f>
        <v>0</v>
      </c>
      <c r="UHK1360" s="84">
        <f>UHH1360-UHI1360</f>
        <v>2000000</v>
      </c>
      <c r="UHL1360" s="84">
        <f t="shared" si="711"/>
        <v>2000000</v>
      </c>
      <c r="UHR1360" s="84" t="s">
        <v>247</v>
      </c>
      <c r="UHS1360" s="84" t="s">
        <v>4695</v>
      </c>
      <c r="UHT1360" s="84">
        <v>0</v>
      </c>
      <c r="UHU1360" s="84">
        <v>0</v>
      </c>
      <c r="UHW1360" s="84">
        <v>0</v>
      </c>
      <c r="UHX1360" s="84">
        <f>UHX1357</f>
        <v>2000000</v>
      </c>
      <c r="UHY1360" s="84">
        <f>UHY1357</f>
        <v>0</v>
      </c>
      <c r="UHZ1360" s="84">
        <f>UHY1360/UHX1360</f>
        <v>0</v>
      </c>
      <c r="UIA1360" s="84">
        <f>UHX1360-UHY1360</f>
        <v>2000000</v>
      </c>
      <c r="UIB1360" s="84">
        <f t="shared" si="711"/>
        <v>2000000</v>
      </c>
      <c r="UIH1360" s="84" t="s">
        <v>247</v>
      </c>
      <c r="UII1360" s="84" t="s">
        <v>4695</v>
      </c>
      <c r="UIJ1360" s="84">
        <v>0</v>
      </c>
      <c r="UIK1360" s="84">
        <v>0</v>
      </c>
      <c r="UIM1360" s="84">
        <v>0</v>
      </c>
      <c r="UIN1360" s="84">
        <f>UIN1357</f>
        <v>2000000</v>
      </c>
      <c r="UIO1360" s="84">
        <f>UIO1357</f>
        <v>0</v>
      </c>
      <c r="UIP1360" s="84">
        <f>UIO1360/UIN1360</f>
        <v>0</v>
      </c>
      <c r="UIQ1360" s="84">
        <f>UIN1360-UIO1360</f>
        <v>2000000</v>
      </c>
      <c r="UIR1360" s="84">
        <f t="shared" si="712"/>
        <v>2000000</v>
      </c>
      <c r="UIX1360" s="84" t="s">
        <v>247</v>
      </c>
      <c r="UIY1360" s="84" t="s">
        <v>4695</v>
      </c>
      <c r="UIZ1360" s="84">
        <v>0</v>
      </c>
      <c r="UJA1360" s="84">
        <v>0</v>
      </c>
      <c r="UJC1360" s="84">
        <v>0</v>
      </c>
      <c r="UJD1360" s="84">
        <f>UJD1357</f>
        <v>2000000</v>
      </c>
      <c r="UJE1360" s="84">
        <f>UJE1357</f>
        <v>0</v>
      </c>
      <c r="UJF1360" s="84">
        <f>UJE1360/UJD1360</f>
        <v>0</v>
      </c>
      <c r="UJG1360" s="84">
        <f>UJD1360-UJE1360</f>
        <v>2000000</v>
      </c>
      <c r="UJH1360" s="84">
        <f t="shared" si="712"/>
        <v>2000000</v>
      </c>
      <c r="UJN1360" s="84" t="s">
        <v>247</v>
      </c>
      <c r="UJO1360" s="84" t="s">
        <v>4695</v>
      </c>
      <c r="UJP1360" s="84">
        <v>0</v>
      </c>
      <c r="UJQ1360" s="84">
        <v>0</v>
      </c>
      <c r="UJS1360" s="84">
        <v>0</v>
      </c>
      <c r="UJT1360" s="84">
        <f>UJT1357</f>
        <v>2000000</v>
      </c>
      <c r="UJU1360" s="84">
        <f>UJU1357</f>
        <v>0</v>
      </c>
      <c r="UJV1360" s="84">
        <f>UJU1360/UJT1360</f>
        <v>0</v>
      </c>
      <c r="UJW1360" s="84">
        <f>UJT1360-UJU1360</f>
        <v>2000000</v>
      </c>
      <c r="UJX1360" s="84">
        <f t="shared" si="713"/>
        <v>2000000</v>
      </c>
      <c r="UKD1360" s="84" t="s">
        <v>247</v>
      </c>
      <c r="UKE1360" s="84" t="s">
        <v>4695</v>
      </c>
      <c r="UKF1360" s="84">
        <v>0</v>
      </c>
      <c r="UKG1360" s="84">
        <v>0</v>
      </c>
      <c r="UKI1360" s="84">
        <v>0</v>
      </c>
      <c r="UKJ1360" s="84">
        <f>UKJ1357</f>
        <v>2000000</v>
      </c>
      <c r="UKK1360" s="84">
        <f>UKK1357</f>
        <v>0</v>
      </c>
      <c r="UKL1360" s="84">
        <f>UKK1360/UKJ1360</f>
        <v>0</v>
      </c>
      <c r="UKM1360" s="84">
        <f>UKJ1360-UKK1360</f>
        <v>2000000</v>
      </c>
      <c r="UKN1360" s="84">
        <f t="shared" si="713"/>
        <v>2000000</v>
      </c>
      <c r="UKT1360" s="84" t="s">
        <v>247</v>
      </c>
      <c r="UKU1360" s="84" t="s">
        <v>4695</v>
      </c>
      <c r="UKV1360" s="84">
        <v>0</v>
      </c>
      <c r="UKW1360" s="84">
        <v>0</v>
      </c>
      <c r="UKY1360" s="84">
        <v>0</v>
      </c>
      <c r="UKZ1360" s="84">
        <f>UKZ1357</f>
        <v>2000000</v>
      </c>
      <c r="ULA1360" s="84">
        <f>ULA1357</f>
        <v>0</v>
      </c>
      <c r="ULB1360" s="84">
        <f>ULA1360/UKZ1360</f>
        <v>0</v>
      </c>
      <c r="ULC1360" s="84">
        <f>UKZ1360-ULA1360</f>
        <v>2000000</v>
      </c>
      <c r="ULD1360" s="84">
        <f t="shared" si="714"/>
        <v>2000000</v>
      </c>
      <c r="ULJ1360" s="84" t="s">
        <v>247</v>
      </c>
      <c r="ULK1360" s="84" t="s">
        <v>4695</v>
      </c>
      <c r="ULL1360" s="84">
        <v>0</v>
      </c>
      <c r="ULM1360" s="84">
        <v>0</v>
      </c>
      <c r="ULO1360" s="84">
        <v>0</v>
      </c>
      <c r="ULP1360" s="84">
        <f>ULP1357</f>
        <v>2000000</v>
      </c>
      <c r="ULQ1360" s="84">
        <f>ULQ1357</f>
        <v>0</v>
      </c>
      <c r="ULR1360" s="84">
        <f>ULQ1360/ULP1360</f>
        <v>0</v>
      </c>
      <c r="ULS1360" s="84">
        <f>ULP1360-ULQ1360</f>
        <v>2000000</v>
      </c>
      <c r="ULT1360" s="84">
        <f t="shared" si="714"/>
        <v>2000000</v>
      </c>
      <c r="ULZ1360" s="84" t="s">
        <v>247</v>
      </c>
      <c r="UMA1360" s="84" t="s">
        <v>4695</v>
      </c>
      <c r="UMB1360" s="84">
        <v>0</v>
      </c>
      <c r="UMC1360" s="84">
        <v>0</v>
      </c>
      <c r="UME1360" s="84">
        <v>0</v>
      </c>
      <c r="UMF1360" s="84">
        <f>UMF1357</f>
        <v>2000000</v>
      </c>
      <c r="UMG1360" s="84">
        <f>UMG1357</f>
        <v>0</v>
      </c>
      <c r="UMH1360" s="84">
        <f>UMG1360/UMF1360</f>
        <v>0</v>
      </c>
      <c r="UMI1360" s="84">
        <f>UMF1360-UMG1360</f>
        <v>2000000</v>
      </c>
      <c r="UMJ1360" s="84">
        <f t="shared" si="715"/>
        <v>2000000</v>
      </c>
      <c r="UMP1360" s="84" t="s">
        <v>247</v>
      </c>
      <c r="UMQ1360" s="84" t="s">
        <v>4695</v>
      </c>
      <c r="UMR1360" s="84">
        <v>0</v>
      </c>
      <c r="UMS1360" s="84">
        <v>0</v>
      </c>
      <c r="UMU1360" s="84">
        <v>0</v>
      </c>
      <c r="UMV1360" s="84">
        <f>UMV1357</f>
        <v>2000000</v>
      </c>
      <c r="UMW1360" s="84">
        <f>UMW1357</f>
        <v>0</v>
      </c>
      <c r="UMX1360" s="84">
        <f>UMW1360/UMV1360</f>
        <v>0</v>
      </c>
      <c r="UMY1360" s="84">
        <f>UMV1360-UMW1360</f>
        <v>2000000</v>
      </c>
      <c r="UMZ1360" s="84">
        <f t="shared" si="715"/>
        <v>2000000</v>
      </c>
      <c r="UNF1360" s="84" t="s">
        <v>247</v>
      </c>
      <c r="UNG1360" s="84" t="s">
        <v>4695</v>
      </c>
      <c r="UNH1360" s="84">
        <v>0</v>
      </c>
      <c r="UNI1360" s="84">
        <v>0</v>
      </c>
      <c r="UNK1360" s="84">
        <v>0</v>
      </c>
      <c r="UNL1360" s="84">
        <f>UNL1357</f>
        <v>2000000</v>
      </c>
      <c r="UNM1360" s="84">
        <f>UNM1357</f>
        <v>0</v>
      </c>
      <c r="UNN1360" s="84">
        <f>UNM1360/UNL1360</f>
        <v>0</v>
      </c>
      <c r="UNO1360" s="84">
        <f>UNL1360-UNM1360</f>
        <v>2000000</v>
      </c>
      <c r="UNP1360" s="84">
        <f t="shared" si="716"/>
        <v>2000000</v>
      </c>
      <c r="UNV1360" s="84" t="s">
        <v>247</v>
      </c>
      <c r="UNW1360" s="84" t="s">
        <v>4695</v>
      </c>
      <c r="UNX1360" s="84">
        <v>0</v>
      </c>
      <c r="UNY1360" s="84">
        <v>0</v>
      </c>
      <c r="UOA1360" s="84">
        <v>0</v>
      </c>
      <c r="UOB1360" s="84">
        <f>UOB1357</f>
        <v>2000000</v>
      </c>
      <c r="UOC1360" s="84">
        <f>UOC1357</f>
        <v>0</v>
      </c>
      <c r="UOD1360" s="84">
        <f>UOC1360/UOB1360</f>
        <v>0</v>
      </c>
      <c r="UOE1360" s="84">
        <f>UOB1360-UOC1360</f>
        <v>2000000</v>
      </c>
      <c r="UOF1360" s="84">
        <f t="shared" si="716"/>
        <v>2000000</v>
      </c>
      <c r="UOL1360" s="84" t="s">
        <v>247</v>
      </c>
      <c r="UOM1360" s="84" t="s">
        <v>4695</v>
      </c>
      <c r="UON1360" s="84">
        <v>0</v>
      </c>
      <c r="UOO1360" s="84">
        <v>0</v>
      </c>
      <c r="UOQ1360" s="84">
        <v>0</v>
      </c>
      <c r="UOR1360" s="84">
        <f>UOR1357</f>
        <v>2000000</v>
      </c>
      <c r="UOS1360" s="84">
        <f>UOS1357</f>
        <v>0</v>
      </c>
      <c r="UOT1360" s="84">
        <f>UOS1360/UOR1360</f>
        <v>0</v>
      </c>
      <c r="UOU1360" s="84">
        <f>UOR1360-UOS1360</f>
        <v>2000000</v>
      </c>
      <c r="UOV1360" s="84">
        <f t="shared" si="717"/>
        <v>2000000</v>
      </c>
      <c r="UPB1360" s="84" t="s">
        <v>247</v>
      </c>
      <c r="UPC1360" s="84" t="s">
        <v>4695</v>
      </c>
      <c r="UPD1360" s="84">
        <v>0</v>
      </c>
      <c r="UPE1360" s="84">
        <v>0</v>
      </c>
      <c r="UPG1360" s="84">
        <v>0</v>
      </c>
      <c r="UPH1360" s="84">
        <f>UPH1357</f>
        <v>2000000</v>
      </c>
      <c r="UPI1360" s="84">
        <f>UPI1357</f>
        <v>0</v>
      </c>
      <c r="UPJ1360" s="84">
        <f>UPI1360/UPH1360</f>
        <v>0</v>
      </c>
      <c r="UPK1360" s="84">
        <f>UPH1360-UPI1360</f>
        <v>2000000</v>
      </c>
      <c r="UPL1360" s="84">
        <f t="shared" si="717"/>
        <v>2000000</v>
      </c>
      <c r="UPR1360" s="84" t="s">
        <v>247</v>
      </c>
      <c r="UPS1360" s="84" t="s">
        <v>4695</v>
      </c>
      <c r="UPT1360" s="84">
        <v>0</v>
      </c>
      <c r="UPU1360" s="84">
        <v>0</v>
      </c>
      <c r="UPW1360" s="84">
        <v>0</v>
      </c>
      <c r="UPX1360" s="84">
        <f>UPX1357</f>
        <v>2000000</v>
      </c>
      <c r="UPY1360" s="84">
        <f>UPY1357</f>
        <v>0</v>
      </c>
      <c r="UPZ1360" s="84">
        <f>UPY1360/UPX1360</f>
        <v>0</v>
      </c>
      <c r="UQA1360" s="84">
        <f>UPX1360-UPY1360</f>
        <v>2000000</v>
      </c>
      <c r="UQB1360" s="84">
        <f t="shared" si="718"/>
        <v>2000000</v>
      </c>
      <c r="UQH1360" s="84" t="s">
        <v>247</v>
      </c>
      <c r="UQI1360" s="84" t="s">
        <v>4695</v>
      </c>
      <c r="UQJ1360" s="84">
        <v>0</v>
      </c>
      <c r="UQK1360" s="84">
        <v>0</v>
      </c>
      <c r="UQM1360" s="84">
        <v>0</v>
      </c>
      <c r="UQN1360" s="84">
        <f>UQN1357</f>
        <v>2000000</v>
      </c>
      <c r="UQO1360" s="84">
        <f>UQO1357</f>
        <v>0</v>
      </c>
      <c r="UQP1360" s="84">
        <f>UQO1360/UQN1360</f>
        <v>0</v>
      </c>
      <c r="UQQ1360" s="84">
        <f>UQN1360-UQO1360</f>
        <v>2000000</v>
      </c>
      <c r="UQR1360" s="84">
        <f t="shared" si="718"/>
        <v>2000000</v>
      </c>
      <c r="UQX1360" s="84" t="s">
        <v>247</v>
      </c>
      <c r="UQY1360" s="84" t="s">
        <v>4695</v>
      </c>
      <c r="UQZ1360" s="84">
        <v>0</v>
      </c>
      <c r="URA1360" s="84">
        <v>0</v>
      </c>
      <c r="URC1360" s="84">
        <v>0</v>
      </c>
      <c r="URD1360" s="84">
        <f>URD1357</f>
        <v>2000000</v>
      </c>
      <c r="URE1360" s="84">
        <f>URE1357</f>
        <v>0</v>
      </c>
      <c r="URF1360" s="84">
        <f>URE1360/URD1360</f>
        <v>0</v>
      </c>
      <c r="URG1360" s="84">
        <f>URD1360-URE1360</f>
        <v>2000000</v>
      </c>
      <c r="URH1360" s="84">
        <f t="shared" si="719"/>
        <v>2000000</v>
      </c>
      <c r="URN1360" s="84" t="s">
        <v>247</v>
      </c>
      <c r="URO1360" s="84" t="s">
        <v>4695</v>
      </c>
      <c r="URP1360" s="84">
        <v>0</v>
      </c>
      <c r="URQ1360" s="84">
        <v>0</v>
      </c>
      <c r="URS1360" s="84">
        <v>0</v>
      </c>
      <c r="URT1360" s="84">
        <f>URT1357</f>
        <v>2000000</v>
      </c>
      <c r="URU1360" s="84">
        <f>URU1357</f>
        <v>0</v>
      </c>
      <c r="URV1360" s="84">
        <f>URU1360/URT1360</f>
        <v>0</v>
      </c>
      <c r="URW1360" s="84">
        <f>URT1360-URU1360</f>
        <v>2000000</v>
      </c>
      <c r="URX1360" s="84">
        <f t="shared" si="719"/>
        <v>2000000</v>
      </c>
      <c r="USD1360" s="84" t="s">
        <v>247</v>
      </c>
      <c r="USE1360" s="84" t="s">
        <v>4695</v>
      </c>
      <c r="USF1360" s="84">
        <v>0</v>
      </c>
      <c r="USG1360" s="84">
        <v>0</v>
      </c>
      <c r="USI1360" s="84">
        <v>0</v>
      </c>
      <c r="USJ1360" s="84">
        <f>USJ1357</f>
        <v>2000000</v>
      </c>
      <c r="USK1360" s="84">
        <f>USK1357</f>
        <v>0</v>
      </c>
      <c r="USL1360" s="84">
        <f>USK1360/USJ1360</f>
        <v>0</v>
      </c>
      <c r="USM1360" s="84">
        <f>USJ1360-USK1360</f>
        <v>2000000</v>
      </c>
      <c r="USN1360" s="84">
        <f t="shared" si="720"/>
        <v>2000000</v>
      </c>
      <c r="UST1360" s="84" t="s">
        <v>247</v>
      </c>
      <c r="USU1360" s="84" t="s">
        <v>4695</v>
      </c>
      <c r="USV1360" s="84">
        <v>0</v>
      </c>
      <c r="USW1360" s="84">
        <v>0</v>
      </c>
      <c r="USY1360" s="84">
        <v>0</v>
      </c>
      <c r="USZ1360" s="84">
        <f>USZ1357</f>
        <v>2000000</v>
      </c>
      <c r="UTA1360" s="84">
        <f>UTA1357</f>
        <v>0</v>
      </c>
      <c r="UTB1360" s="84">
        <f>UTA1360/USZ1360</f>
        <v>0</v>
      </c>
      <c r="UTC1360" s="84">
        <f>USZ1360-UTA1360</f>
        <v>2000000</v>
      </c>
      <c r="UTD1360" s="84">
        <f t="shared" si="720"/>
        <v>2000000</v>
      </c>
      <c r="UTJ1360" s="84" t="s">
        <v>247</v>
      </c>
      <c r="UTK1360" s="84" t="s">
        <v>4695</v>
      </c>
      <c r="UTL1360" s="84">
        <v>0</v>
      </c>
      <c r="UTM1360" s="84">
        <v>0</v>
      </c>
      <c r="UTO1360" s="84">
        <v>0</v>
      </c>
      <c r="UTP1360" s="84">
        <f>UTP1357</f>
        <v>2000000</v>
      </c>
      <c r="UTQ1360" s="84">
        <f>UTQ1357</f>
        <v>0</v>
      </c>
      <c r="UTR1360" s="84">
        <f>UTQ1360/UTP1360</f>
        <v>0</v>
      </c>
      <c r="UTS1360" s="84">
        <f>UTP1360-UTQ1360</f>
        <v>2000000</v>
      </c>
      <c r="UTT1360" s="84">
        <f t="shared" si="721"/>
        <v>2000000</v>
      </c>
      <c r="UTZ1360" s="84" t="s">
        <v>247</v>
      </c>
      <c r="UUA1360" s="84" t="s">
        <v>4695</v>
      </c>
      <c r="UUB1360" s="84">
        <v>0</v>
      </c>
      <c r="UUC1360" s="84">
        <v>0</v>
      </c>
      <c r="UUE1360" s="84">
        <v>0</v>
      </c>
      <c r="UUF1360" s="84">
        <f>UUF1357</f>
        <v>2000000</v>
      </c>
      <c r="UUG1360" s="84">
        <f>UUG1357</f>
        <v>0</v>
      </c>
      <c r="UUH1360" s="84">
        <f>UUG1360/UUF1360</f>
        <v>0</v>
      </c>
      <c r="UUI1360" s="84">
        <f>UUF1360-UUG1360</f>
        <v>2000000</v>
      </c>
      <c r="UUJ1360" s="84">
        <f t="shared" si="721"/>
        <v>2000000</v>
      </c>
      <c r="UUP1360" s="84" t="s">
        <v>247</v>
      </c>
      <c r="UUQ1360" s="84" t="s">
        <v>4695</v>
      </c>
      <c r="UUR1360" s="84">
        <v>0</v>
      </c>
      <c r="UUS1360" s="84">
        <v>0</v>
      </c>
      <c r="UUU1360" s="84">
        <v>0</v>
      </c>
      <c r="UUV1360" s="84">
        <f>UUV1357</f>
        <v>2000000</v>
      </c>
      <c r="UUW1360" s="84">
        <f>UUW1357</f>
        <v>0</v>
      </c>
      <c r="UUX1360" s="84">
        <f>UUW1360/UUV1360</f>
        <v>0</v>
      </c>
      <c r="UUY1360" s="84">
        <f>UUV1360-UUW1360</f>
        <v>2000000</v>
      </c>
      <c r="UUZ1360" s="84">
        <f t="shared" si="722"/>
        <v>2000000</v>
      </c>
      <c r="UVF1360" s="84" t="s">
        <v>247</v>
      </c>
      <c r="UVG1360" s="84" t="s">
        <v>4695</v>
      </c>
      <c r="UVH1360" s="84">
        <v>0</v>
      </c>
      <c r="UVI1360" s="84">
        <v>0</v>
      </c>
      <c r="UVK1360" s="84">
        <v>0</v>
      </c>
      <c r="UVL1360" s="84">
        <f>UVL1357</f>
        <v>2000000</v>
      </c>
      <c r="UVM1360" s="84">
        <f>UVM1357</f>
        <v>0</v>
      </c>
      <c r="UVN1360" s="84">
        <f>UVM1360/UVL1360</f>
        <v>0</v>
      </c>
      <c r="UVO1360" s="84">
        <f>UVL1360-UVM1360</f>
        <v>2000000</v>
      </c>
      <c r="UVP1360" s="84">
        <f t="shared" si="722"/>
        <v>2000000</v>
      </c>
      <c r="UVV1360" s="84" t="s">
        <v>247</v>
      </c>
      <c r="UVW1360" s="84" t="s">
        <v>4695</v>
      </c>
      <c r="UVX1360" s="84">
        <v>0</v>
      </c>
      <c r="UVY1360" s="84">
        <v>0</v>
      </c>
      <c r="UWA1360" s="84">
        <v>0</v>
      </c>
      <c r="UWB1360" s="84">
        <f>UWB1357</f>
        <v>2000000</v>
      </c>
      <c r="UWC1360" s="84">
        <f>UWC1357</f>
        <v>0</v>
      </c>
      <c r="UWD1360" s="84">
        <f>UWC1360/UWB1360</f>
        <v>0</v>
      </c>
      <c r="UWE1360" s="84">
        <f>UWB1360-UWC1360</f>
        <v>2000000</v>
      </c>
      <c r="UWF1360" s="84">
        <f t="shared" si="723"/>
        <v>2000000</v>
      </c>
      <c r="UWL1360" s="84" t="s">
        <v>247</v>
      </c>
      <c r="UWM1360" s="84" t="s">
        <v>4695</v>
      </c>
      <c r="UWN1360" s="84">
        <v>0</v>
      </c>
      <c r="UWO1360" s="84">
        <v>0</v>
      </c>
      <c r="UWQ1360" s="84">
        <v>0</v>
      </c>
      <c r="UWR1360" s="84">
        <f>UWR1357</f>
        <v>2000000</v>
      </c>
      <c r="UWS1360" s="84">
        <f>UWS1357</f>
        <v>0</v>
      </c>
      <c r="UWT1360" s="84">
        <f>UWS1360/UWR1360</f>
        <v>0</v>
      </c>
      <c r="UWU1360" s="84">
        <f>UWR1360-UWS1360</f>
        <v>2000000</v>
      </c>
      <c r="UWV1360" s="84">
        <f t="shared" si="723"/>
        <v>2000000</v>
      </c>
      <c r="UXB1360" s="84" t="s">
        <v>247</v>
      </c>
      <c r="UXC1360" s="84" t="s">
        <v>4695</v>
      </c>
      <c r="UXD1360" s="84">
        <v>0</v>
      </c>
      <c r="UXE1360" s="84">
        <v>0</v>
      </c>
      <c r="UXG1360" s="84">
        <v>0</v>
      </c>
      <c r="UXH1360" s="84">
        <f>UXH1357</f>
        <v>2000000</v>
      </c>
      <c r="UXI1360" s="84">
        <f>UXI1357</f>
        <v>0</v>
      </c>
      <c r="UXJ1360" s="84">
        <f>UXI1360/UXH1360</f>
        <v>0</v>
      </c>
      <c r="UXK1360" s="84">
        <f>UXH1360-UXI1360</f>
        <v>2000000</v>
      </c>
      <c r="UXL1360" s="84">
        <f t="shared" si="724"/>
        <v>2000000</v>
      </c>
      <c r="UXR1360" s="84" t="s">
        <v>247</v>
      </c>
      <c r="UXS1360" s="84" t="s">
        <v>4695</v>
      </c>
      <c r="UXT1360" s="84">
        <v>0</v>
      </c>
      <c r="UXU1360" s="84">
        <v>0</v>
      </c>
      <c r="UXW1360" s="84">
        <v>0</v>
      </c>
      <c r="UXX1360" s="84">
        <f>UXX1357</f>
        <v>2000000</v>
      </c>
      <c r="UXY1360" s="84">
        <f>UXY1357</f>
        <v>0</v>
      </c>
      <c r="UXZ1360" s="84">
        <f>UXY1360/UXX1360</f>
        <v>0</v>
      </c>
      <c r="UYA1360" s="84">
        <f>UXX1360-UXY1360</f>
        <v>2000000</v>
      </c>
      <c r="UYB1360" s="84">
        <f t="shared" si="724"/>
        <v>2000000</v>
      </c>
      <c r="UYH1360" s="84" t="s">
        <v>247</v>
      </c>
      <c r="UYI1360" s="84" t="s">
        <v>4695</v>
      </c>
      <c r="UYJ1360" s="84">
        <v>0</v>
      </c>
      <c r="UYK1360" s="84">
        <v>0</v>
      </c>
      <c r="UYM1360" s="84">
        <v>0</v>
      </c>
      <c r="UYN1360" s="84">
        <f>UYN1357</f>
        <v>2000000</v>
      </c>
      <c r="UYO1360" s="84">
        <f>UYO1357</f>
        <v>0</v>
      </c>
      <c r="UYP1360" s="84">
        <f>UYO1360/UYN1360</f>
        <v>0</v>
      </c>
      <c r="UYQ1360" s="84">
        <f>UYN1360-UYO1360</f>
        <v>2000000</v>
      </c>
      <c r="UYR1360" s="84">
        <f t="shared" si="725"/>
        <v>2000000</v>
      </c>
      <c r="UYX1360" s="84" t="s">
        <v>247</v>
      </c>
      <c r="UYY1360" s="84" t="s">
        <v>4695</v>
      </c>
      <c r="UYZ1360" s="84">
        <v>0</v>
      </c>
      <c r="UZA1360" s="84">
        <v>0</v>
      </c>
      <c r="UZC1360" s="84">
        <v>0</v>
      </c>
      <c r="UZD1360" s="84">
        <f>UZD1357</f>
        <v>2000000</v>
      </c>
      <c r="UZE1360" s="84">
        <f>UZE1357</f>
        <v>0</v>
      </c>
      <c r="UZF1360" s="84">
        <f>UZE1360/UZD1360</f>
        <v>0</v>
      </c>
      <c r="UZG1360" s="84">
        <f>UZD1360-UZE1360</f>
        <v>2000000</v>
      </c>
      <c r="UZH1360" s="84">
        <f t="shared" si="725"/>
        <v>2000000</v>
      </c>
      <c r="UZN1360" s="84" t="s">
        <v>247</v>
      </c>
      <c r="UZO1360" s="84" t="s">
        <v>4695</v>
      </c>
      <c r="UZP1360" s="84">
        <v>0</v>
      </c>
      <c r="UZQ1360" s="84">
        <v>0</v>
      </c>
      <c r="UZS1360" s="84">
        <v>0</v>
      </c>
      <c r="UZT1360" s="84">
        <f>UZT1357</f>
        <v>2000000</v>
      </c>
      <c r="UZU1360" s="84">
        <f>UZU1357</f>
        <v>0</v>
      </c>
      <c r="UZV1360" s="84">
        <f>UZU1360/UZT1360</f>
        <v>0</v>
      </c>
      <c r="UZW1360" s="84">
        <f>UZT1360-UZU1360</f>
        <v>2000000</v>
      </c>
      <c r="UZX1360" s="84">
        <f t="shared" si="726"/>
        <v>2000000</v>
      </c>
      <c r="VAD1360" s="84" t="s">
        <v>247</v>
      </c>
      <c r="VAE1360" s="84" t="s">
        <v>4695</v>
      </c>
      <c r="VAF1360" s="84">
        <v>0</v>
      </c>
      <c r="VAG1360" s="84">
        <v>0</v>
      </c>
      <c r="VAI1360" s="84">
        <v>0</v>
      </c>
      <c r="VAJ1360" s="84">
        <f>VAJ1357</f>
        <v>2000000</v>
      </c>
      <c r="VAK1360" s="84">
        <f>VAK1357</f>
        <v>0</v>
      </c>
      <c r="VAL1360" s="84">
        <f>VAK1360/VAJ1360</f>
        <v>0</v>
      </c>
      <c r="VAM1360" s="84">
        <f>VAJ1360-VAK1360</f>
        <v>2000000</v>
      </c>
      <c r="VAN1360" s="84">
        <f t="shared" si="726"/>
        <v>2000000</v>
      </c>
      <c r="VAT1360" s="84" t="s">
        <v>247</v>
      </c>
      <c r="VAU1360" s="84" t="s">
        <v>4695</v>
      </c>
      <c r="VAV1360" s="84">
        <v>0</v>
      </c>
      <c r="VAW1360" s="84">
        <v>0</v>
      </c>
      <c r="VAY1360" s="84">
        <v>0</v>
      </c>
      <c r="VAZ1360" s="84">
        <f>VAZ1357</f>
        <v>2000000</v>
      </c>
      <c r="VBA1360" s="84">
        <f>VBA1357</f>
        <v>0</v>
      </c>
      <c r="VBB1360" s="84">
        <f>VBA1360/VAZ1360</f>
        <v>0</v>
      </c>
      <c r="VBC1360" s="84">
        <f>VAZ1360-VBA1360</f>
        <v>2000000</v>
      </c>
      <c r="VBD1360" s="84">
        <f t="shared" si="727"/>
        <v>2000000</v>
      </c>
      <c r="VBJ1360" s="84" t="s">
        <v>247</v>
      </c>
      <c r="VBK1360" s="84" t="s">
        <v>4695</v>
      </c>
      <c r="VBL1360" s="84">
        <v>0</v>
      </c>
      <c r="VBM1360" s="84">
        <v>0</v>
      </c>
      <c r="VBO1360" s="84">
        <v>0</v>
      </c>
      <c r="VBP1360" s="84">
        <f>VBP1357</f>
        <v>2000000</v>
      </c>
      <c r="VBQ1360" s="84">
        <f>VBQ1357</f>
        <v>0</v>
      </c>
      <c r="VBR1360" s="84">
        <f>VBQ1360/VBP1360</f>
        <v>0</v>
      </c>
      <c r="VBS1360" s="84">
        <f>VBP1360-VBQ1360</f>
        <v>2000000</v>
      </c>
      <c r="VBT1360" s="84">
        <f t="shared" si="727"/>
        <v>2000000</v>
      </c>
      <c r="VBZ1360" s="84" t="s">
        <v>247</v>
      </c>
      <c r="VCA1360" s="84" t="s">
        <v>4695</v>
      </c>
      <c r="VCB1360" s="84">
        <v>0</v>
      </c>
      <c r="VCC1360" s="84">
        <v>0</v>
      </c>
      <c r="VCE1360" s="84">
        <v>0</v>
      </c>
      <c r="VCF1360" s="84">
        <f>VCF1357</f>
        <v>2000000</v>
      </c>
      <c r="VCG1360" s="84">
        <f>VCG1357</f>
        <v>0</v>
      </c>
      <c r="VCH1360" s="84">
        <f>VCG1360/VCF1360</f>
        <v>0</v>
      </c>
      <c r="VCI1360" s="84">
        <f>VCF1360-VCG1360</f>
        <v>2000000</v>
      </c>
      <c r="VCJ1360" s="84">
        <f t="shared" si="728"/>
        <v>2000000</v>
      </c>
      <c r="VCP1360" s="84" t="s">
        <v>247</v>
      </c>
      <c r="VCQ1360" s="84" t="s">
        <v>4695</v>
      </c>
      <c r="VCR1360" s="84">
        <v>0</v>
      </c>
      <c r="VCS1360" s="84">
        <v>0</v>
      </c>
      <c r="VCU1360" s="84">
        <v>0</v>
      </c>
      <c r="VCV1360" s="84">
        <f>VCV1357</f>
        <v>2000000</v>
      </c>
      <c r="VCW1360" s="84">
        <f>VCW1357</f>
        <v>0</v>
      </c>
      <c r="VCX1360" s="84">
        <f>VCW1360/VCV1360</f>
        <v>0</v>
      </c>
      <c r="VCY1360" s="84">
        <f>VCV1360-VCW1360</f>
        <v>2000000</v>
      </c>
      <c r="VCZ1360" s="84">
        <f t="shared" si="728"/>
        <v>2000000</v>
      </c>
      <c r="VDF1360" s="84" t="s">
        <v>247</v>
      </c>
      <c r="VDG1360" s="84" t="s">
        <v>4695</v>
      </c>
      <c r="VDH1360" s="84">
        <v>0</v>
      </c>
      <c r="VDI1360" s="84">
        <v>0</v>
      </c>
      <c r="VDK1360" s="84">
        <v>0</v>
      </c>
      <c r="VDL1360" s="84">
        <f>VDL1357</f>
        <v>2000000</v>
      </c>
      <c r="VDM1360" s="84">
        <f>VDM1357</f>
        <v>0</v>
      </c>
      <c r="VDN1360" s="84">
        <f>VDM1360/VDL1360</f>
        <v>0</v>
      </c>
      <c r="VDO1360" s="84">
        <f>VDL1360-VDM1360</f>
        <v>2000000</v>
      </c>
      <c r="VDP1360" s="84">
        <f t="shared" si="729"/>
        <v>2000000</v>
      </c>
      <c r="VDV1360" s="84" t="s">
        <v>247</v>
      </c>
      <c r="VDW1360" s="84" t="s">
        <v>4695</v>
      </c>
      <c r="VDX1360" s="84">
        <v>0</v>
      </c>
      <c r="VDY1360" s="84">
        <v>0</v>
      </c>
      <c r="VEA1360" s="84">
        <v>0</v>
      </c>
      <c r="VEB1360" s="84">
        <f>VEB1357</f>
        <v>2000000</v>
      </c>
      <c r="VEC1360" s="84">
        <f>VEC1357</f>
        <v>0</v>
      </c>
      <c r="VED1360" s="84">
        <f>VEC1360/VEB1360</f>
        <v>0</v>
      </c>
      <c r="VEE1360" s="84">
        <f>VEB1360-VEC1360</f>
        <v>2000000</v>
      </c>
      <c r="VEF1360" s="84">
        <f t="shared" si="729"/>
        <v>2000000</v>
      </c>
      <c r="VEL1360" s="84" t="s">
        <v>247</v>
      </c>
      <c r="VEM1360" s="84" t="s">
        <v>4695</v>
      </c>
      <c r="VEN1360" s="84">
        <v>0</v>
      </c>
      <c r="VEO1360" s="84">
        <v>0</v>
      </c>
      <c r="VEQ1360" s="84">
        <v>0</v>
      </c>
      <c r="VER1360" s="84">
        <f>VER1357</f>
        <v>2000000</v>
      </c>
      <c r="VES1360" s="84">
        <f>VES1357</f>
        <v>0</v>
      </c>
      <c r="VET1360" s="84">
        <f>VES1360/VER1360</f>
        <v>0</v>
      </c>
      <c r="VEU1360" s="84">
        <f>VER1360-VES1360</f>
        <v>2000000</v>
      </c>
      <c r="VEV1360" s="84">
        <f t="shared" si="730"/>
        <v>2000000</v>
      </c>
      <c r="VFB1360" s="84" t="s">
        <v>247</v>
      </c>
      <c r="VFC1360" s="84" t="s">
        <v>4695</v>
      </c>
      <c r="VFD1360" s="84">
        <v>0</v>
      </c>
      <c r="VFE1360" s="84">
        <v>0</v>
      </c>
      <c r="VFG1360" s="84">
        <v>0</v>
      </c>
      <c r="VFH1360" s="84">
        <f>VFH1357</f>
        <v>2000000</v>
      </c>
      <c r="VFI1360" s="84">
        <f>VFI1357</f>
        <v>0</v>
      </c>
      <c r="VFJ1360" s="84">
        <f>VFI1360/VFH1360</f>
        <v>0</v>
      </c>
      <c r="VFK1360" s="84">
        <f>VFH1360-VFI1360</f>
        <v>2000000</v>
      </c>
      <c r="VFL1360" s="84">
        <f t="shared" si="730"/>
        <v>2000000</v>
      </c>
      <c r="VFR1360" s="84" t="s">
        <v>247</v>
      </c>
      <c r="VFS1360" s="84" t="s">
        <v>4695</v>
      </c>
      <c r="VFT1360" s="84">
        <v>0</v>
      </c>
      <c r="VFU1360" s="84">
        <v>0</v>
      </c>
      <c r="VFW1360" s="84">
        <v>0</v>
      </c>
      <c r="VFX1360" s="84">
        <f>VFX1357</f>
        <v>2000000</v>
      </c>
      <c r="VFY1360" s="84">
        <f>VFY1357</f>
        <v>0</v>
      </c>
      <c r="VFZ1360" s="84">
        <f>VFY1360/VFX1360</f>
        <v>0</v>
      </c>
      <c r="VGA1360" s="84">
        <f>VFX1360-VFY1360</f>
        <v>2000000</v>
      </c>
      <c r="VGB1360" s="84">
        <f t="shared" si="731"/>
        <v>2000000</v>
      </c>
      <c r="VGH1360" s="84" t="s">
        <v>247</v>
      </c>
      <c r="VGI1360" s="84" t="s">
        <v>4695</v>
      </c>
      <c r="VGJ1360" s="84">
        <v>0</v>
      </c>
      <c r="VGK1360" s="84">
        <v>0</v>
      </c>
      <c r="VGM1360" s="84">
        <v>0</v>
      </c>
      <c r="VGN1360" s="84">
        <f>VGN1357</f>
        <v>2000000</v>
      </c>
      <c r="VGO1360" s="84">
        <f>VGO1357</f>
        <v>0</v>
      </c>
      <c r="VGP1360" s="84">
        <f>VGO1360/VGN1360</f>
        <v>0</v>
      </c>
      <c r="VGQ1360" s="84">
        <f>VGN1360-VGO1360</f>
        <v>2000000</v>
      </c>
      <c r="VGR1360" s="84">
        <f t="shared" si="731"/>
        <v>2000000</v>
      </c>
      <c r="VGX1360" s="84" t="s">
        <v>247</v>
      </c>
      <c r="VGY1360" s="84" t="s">
        <v>4695</v>
      </c>
      <c r="VGZ1360" s="84">
        <v>0</v>
      </c>
      <c r="VHA1360" s="84">
        <v>0</v>
      </c>
      <c r="VHC1360" s="84">
        <v>0</v>
      </c>
      <c r="VHD1360" s="84">
        <f>VHD1357</f>
        <v>2000000</v>
      </c>
      <c r="VHE1360" s="84">
        <f>VHE1357</f>
        <v>0</v>
      </c>
      <c r="VHF1360" s="84">
        <f>VHE1360/VHD1360</f>
        <v>0</v>
      </c>
      <c r="VHG1360" s="84">
        <f>VHD1360-VHE1360</f>
        <v>2000000</v>
      </c>
      <c r="VHH1360" s="84">
        <f t="shared" si="732"/>
        <v>2000000</v>
      </c>
      <c r="VHN1360" s="84" t="s">
        <v>247</v>
      </c>
      <c r="VHO1360" s="84" t="s">
        <v>4695</v>
      </c>
      <c r="VHP1360" s="84">
        <v>0</v>
      </c>
      <c r="VHQ1360" s="84">
        <v>0</v>
      </c>
      <c r="VHS1360" s="84">
        <v>0</v>
      </c>
      <c r="VHT1360" s="84">
        <f>VHT1357</f>
        <v>2000000</v>
      </c>
      <c r="VHU1360" s="84">
        <f>VHU1357</f>
        <v>0</v>
      </c>
      <c r="VHV1360" s="84">
        <f>VHU1360/VHT1360</f>
        <v>0</v>
      </c>
      <c r="VHW1360" s="84">
        <f>VHT1360-VHU1360</f>
        <v>2000000</v>
      </c>
      <c r="VHX1360" s="84">
        <f t="shared" si="732"/>
        <v>2000000</v>
      </c>
      <c r="VID1360" s="84" t="s">
        <v>247</v>
      </c>
      <c r="VIE1360" s="84" t="s">
        <v>4695</v>
      </c>
      <c r="VIF1360" s="84">
        <v>0</v>
      </c>
      <c r="VIG1360" s="84">
        <v>0</v>
      </c>
      <c r="VII1360" s="84">
        <v>0</v>
      </c>
      <c r="VIJ1360" s="84">
        <f>VIJ1357</f>
        <v>2000000</v>
      </c>
      <c r="VIK1360" s="84">
        <f>VIK1357</f>
        <v>0</v>
      </c>
      <c r="VIL1360" s="84">
        <f>VIK1360/VIJ1360</f>
        <v>0</v>
      </c>
      <c r="VIM1360" s="84">
        <f>VIJ1360-VIK1360</f>
        <v>2000000</v>
      </c>
      <c r="VIN1360" s="84">
        <f t="shared" si="733"/>
        <v>2000000</v>
      </c>
      <c r="VIT1360" s="84" t="s">
        <v>247</v>
      </c>
      <c r="VIU1360" s="84" t="s">
        <v>4695</v>
      </c>
      <c r="VIV1360" s="84">
        <v>0</v>
      </c>
      <c r="VIW1360" s="84">
        <v>0</v>
      </c>
      <c r="VIY1360" s="84">
        <v>0</v>
      </c>
      <c r="VIZ1360" s="84">
        <f>VIZ1357</f>
        <v>2000000</v>
      </c>
      <c r="VJA1360" s="84">
        <f>VJA1357</f>
        <v>0</v>
      </c>
      <c r="VJB1360" s="84">
        <f>VJA1360/VIZ1360</f>
        <v>0</v>
      </c>
      <c r="VJC1360" s="84">
        <f>VIZ1360-VJA1360</f>
        <v>2000000</v>
      </c>
      <c r="VJD1360" s="84">
        <f t="shared" si="733"/>
        <v>2000000</v>
      </c>
      <c r="VJJ1360" s="84" t="s">
        <v>247</v>
      </c>
      <c r="VJK1360" s="84" t="s">
        <v>4695</v>
      </c>
      <c r="VJL1360" s="84">
        <v>0</v>
      </c>
      <c r="VJM1360" s="84">
        <v>0</v>
      </c>
      <c r="VJO1360" s="84">
        <v>0</v>
      </c>
      <c r="VJP1360" s="84">
        <f>VJP1357</f>
        <v>2000000</v>
      </c>
      <c r="VJQ1360" s="84">
        <f>VJQ1357</f>
        <v>0</v>
      </c>
      <c r="VJR1360" s="84">
        <f>VJQ1360/VJP1360</f>
        <v>0</v>
      </c>
      <c r="VJS1360" s="84">
        <f>VJP1360-VJQ1360</f>
        <v>2000000</v>
      </c>
      <c r="VJT1360" s="84">
        <f t="shared" si="734"/>
        <v>2000000</v>
      </c>
      <c r="VJZ1360" s="84" t="s">
        <v>247</v>
      </c>
      <c r="VKA1360" s="84" t="s">
        <v>4695</v>
      </c>
      <c r="VKB1360" s="84">
        <v>0</v>
      </c>
      <c r="VKC1360" s="84">
        <v>0</v>
      </c>
      <c r="VKE1360" s="84">
        <v>0</v>
      </c>
      <c r="VKF1360" s="84">
        <f>VKF1357</f>
        <v>2000000</v>
      </c>
      <c r="VKG1360" s="84">
        <f>VKG1357</f>
        <v>0</v>
      </c>
      <c r="VKH1360" s="84">
        <f>VKG1360/VKF1360</f>
        <v>0</v>
      </c>
      <c r="VKI1360" s="84">
        <f>VKF1360-VKG1360</f>
        <v>2000000</v>
      </c>
      <c r="VKJ1360" s="84">
        <f t="shared" si="734"/>
        <v>2000000</v>
      </c>
      <c r="VKP1360" s="84" t="s">
        <v>247</v>
      </c>
      <c r="VKQ1360" s="84" t="s">
        <v>4695</v>
      </c>
      <c r="VKR1360" s="84">
        <v>0</v>
      </c>
      <c r="VKS1360" s="84">
        <v>0</v>
      </c>
      <c r="VKU1360" s="84">
        <v>0</v>
      </c>
      <c r="VKV1360" s="84">
        <f>VKV1357</f>
        <v>2000000</v>
      </c>
      <c r="VKW1360" s="84">
        <f>VKW1357</f>
        <v>0</v>
      </c>
      <c r="VKX1360" s="84">
        <f>VKW1360/VKV1360</f>
        <v>0</v>
      </c>
      <c r="VKY1360" s="84">
        <f>VKV1360-VKW1360</f>
        <v>2000000</v>
      </c>
      <c r="VKZ1360" s="84">
        <f t="shared" si="735"/>
        <v>2000000</v>
      </c>
      <c r="VLF1360" s="84" t="s">
        <v>247</v>
      </c>
      <c r="VLG1360" s="84" t="s">
        <v>4695</v>
      </c>
      <c r="VLH1360" s="84">
        <v>0</v>
      </c>
      <c r="VLI1360" s="84">
        <v>0</v>
      </c>
      <c r="VLK1360" s="84">
        <v>0</v>
      </c>
      <c r="VLL1360" s="84">
        <f>VLL1357</f>
        <v>2000000</v>
      </c>
      <c r="VLM1360" s="84">
        <f>VLM1357</f>
        <v>0</v>
      </c>
      <c r="VLN1360" s="84">
        <f>VLM1360/VLL1360</f>
        <v>0</v>
      </c>
      <c r="VLO1360" s="84">
        <f>VLL1360-VLM1360</f>
        <v>2000000</v>
      </c>
      <c r="VLP1360" s="84">
        <f t="shared" si="735"/>
        <v>2000000</v>
      </c>
      <c r="VLV1360" s="84" t="s">
        <v>247</v>
      </c>
      <c r="VLW1360" s="84" t="s">
        <v>4695</v>
      </c>
      <c r="VLX1360" s="84">
        <v>0</v>
      </c>
      <c r="VLY1360" s="84">
        <v>0</v>
      </c>
      <c r="VMA1360" s="84">
        <v>0</v>
      </c>
      <c r="VMB1360" s="84">
        <f>VMB1357</f>
        <v>2000000</v>
      </c>
      <c r="VMC1360" s="84">
        <f>VMC1357</f>
        <v>0</v>
      </c>
      <c r="VMD1360" s="84">
        <f>VMC1360/VMB1360</f>
        <v>0</v>
      </c>
      <c r="VME1360" s="84">
        <f>VMB1360-VMC1360</f>
        <v>2000000</v>
      </c>
      <c r="VMF1360" s="84">
        <f t="shared" si="736"/>
        <v>2000000</v>
      </c>
      <c r="VML1360" s="84" t="s">
        <v>247</v>
      </c>
      <c r="VMM1360" s="84" t="s">
        <v>4695</v>
      </c>
      <c r="VMN1360" s="84">
        <v>0</v>
      </c>
      <c r="VMO1360" s="84">
        <v>0</v>
      </c>
      <c r="VMQ1360" s="84">
        <v>0</v>
      </c>
      <c r="VMR1360" s="84">
        <f>VMR1357</f>
        <v>2000000</v>
      </c>
      <c r="VMS1360" s="84">
        <f>VMS1357</f>
        <v>0</v>
      </c>
      <c r="VMT1360" s="84">
        <f>VMS1360/VMR1360</f>
        <v>0</v>
      </c>
      <c r="VMU1360" s="84">
        <f>VMR1360-VMS1360</f>
        <v>2000000</v>
      </c>
      <c r="VMV1360" s="84">
        <f t="shared" si="736"/>
        <v>2000000</v>
      </c>
      <c r="VNB1360" s="84" t="s">
        <v>247</v>
      </c>
      <c r="VNC1360" s="84" t="s">
        <v>4695</v>
      </c>
      <c r="VND1360" s="84">
        <v>0</v>
      </c>
      <c r="VNE1360" s="84">
        <v>0</v>
      </c>
      <c r="VNG1360" s="84">
        <v>0</v>
      </c>
      <c r="VNH1360" s="84">
        <f>VNH1357</f>
        <v>2000000</v>
      </c>
      <c r="VNI1360" s="84">
        <f>VNI1357</f>
        <v>0</v>
      </c>
      <c r="VNJ1360" s="84">
        <f>VNI1360/VNH1360</f>
        <v>0</v>
      </c>
      <c r="VNK1360" s="84">
        <f>VNH1360-VNI1360</f>
        <v>2000000</v>
      </c>
      <c r="VNL1360" s="84">
        <f t="shared" si="737"/>
        <v>2000000</v>
      </c>
      <c r="VNR1360" s="84" t="s">
        <v>247</v>
      </c>
      <c r="VNS1360" s="84" t="s">
        <v>4695</v>
      </c>
      <c r="VNT1360" s="84">
        <v>0</v>
      </c>
      <c r="VNU1360" s="84">
        <v>0</v>
      </c>
      <c r="VNW1360" s="84">
        <v>0</v>
      </c>
      <c r="VNX1360" s="84">
        <f>VNX1357</f>
        <v>2000000</v>
      </c>
      <c r="VNY1360" s="84">
        <f>VNY1357</f>
        <v>0</v>
      </c>
      <c r="VNZ1360" s="84">
        <f>VNY1360/VNX1360</f>
        <v>0</v>
      </c>
      <c r="VOA1360" s="84">
        <f>VNX1360-VNY1360</f>
        <v>2000000</v>
      </c>
      <c r="VOB1360" s="84">
        <f t="shared" si="737"/>
        <v>2000000</v>
      </c>
      <c r="VOH1360" s="84" t="s">
        <v>247</v>
      </c>
      <c r="VOI1360" s="84" t="s">
        <v>4695</v>
      </c>
      <c r="VOJ1360" s="84">
        <v>0</v>
      </c>
      <c r="VOK1360" s="84">
        <v>0</v>
      </c>
      <c r="VOM1360" s="84">
        <v>0</v>
      </c>
      <c r="VON1360" s="84">
        <f>VON1357</f>
        <v>2000000</v>
      </c>
      <c r="VOO1360" s="84">
        <f>VOO1357</f>
        <v>0</v>
      </c>
      <c r="VOP1360" s="84">
        <f>VOO1360/VON1360</f>
        <v>0</v>
      </c>
      <c r="VOQ1360" s="84">
        <f>VON1360-VOO1360</f>
        <v>2000000</v>
      </c>
      <c r="VOR1360" s="84">
        <f t="shared" si="738"/>
        <v>2000000</v>
      </c>
      <c r="VOX1360" s="84" t="s">
        <v>247</v>
      </c>
      <c r="VOY1360" s="84" t="s">
        <v>4695</v>
      </c>
      <c r="VOZ1360" s="84">
        <v>0</v>
      </c>
      <c r="VPA1360" s="84">
        <v>0</v>
      </c>
      <c r="VPC1360" s="84">
        <v>0</v>
      </c>
      <c r="VPD1360" s="84">
        <f>VPD1357</f>
        <v>2000000</v>
      </c>
      <c r="VPE1360" s="84">
        <f>VPE1357</f>
        <v>0</v>
      </c>
      <c r="VPF1360" s="84">
        <f>VPE1360/VPD1360</f>
        <v>0</v>
      </c>
      <c r="VPG1360" s="84">
        <f>VPD1360-VPE1360</f>
        <v>2000000</v>
      </c>
      <c r="VPH1360" s="84">
        <f t="shared" si="738"/>
        <v>2000000</v>
      </c>
      <c r="VPN1360" s="84" t="s">
        <v>247</v>
      </c>
      <c r="VPO1360" s="84" t="s">
        <v>4695</v>
      </c>
      <c r="VPP1360" s="84">
        <v>0</v>
      </c>
      <c r="VPQ1360" s="84">
        <v>0</v>
      </c>
      <c r="VPS1360" s="84">
        <v>0</v>
      </c>
      <c r="VPT1360" s="84">
        <f>VPT1357</f>
        <v>2000000</v>
      </c>
      <c r="VPU1360" s="84">
        <f>VPU1357</f>
        <v>0</v>
      </c>
      <c r="VPV1360" s="84">
        <f>VPU1360/VPT1360</f>
        <v>0</v>
      </c>
      <c r="VPW1360" s="84">
        <f>VPT1360-VPU1360</f>
        <v>2000000</v>
      </c>
      <c r="VPX1360" s="84">
        <f t="shared" si="739"/>
        <v>2000000</v>
      </c>
      <c r="VQD1360" s="84" t="s">
        <v>247</v>
      </c>
      <c r="VQE1360" s="84" t="s">
        <v>4695</v>
      </c>
      <c r="VQF1360" s="84">
        <v>0</v>
      </c>
      <c r="VQG1360" s="84">
        <v>0</v>
      </c>
      <c r="VQI1360" s="84">
        <v>0</v>
      </c>
      <c r="VQJ1360" s="84">
        <f>VQJ1357</f>
        <v>2000000</v>
      </c>
      <c r="VQK1360" s="84">
        <f>VQK1357</f>
        <v>0</v>
      </c>
      <c r="VQL1360" s="84">
        <f>VQK1360/VQJ1360</f>
        <v>0</v>
      </c>
      <c r="VQM1360" s="84">
        <f>VQJ1360-VQK1360</f>
        <v>2000000</v>
      </c>
      <c r="VQN1360" s="84">
        <f t="shared" si="739"/>
        <v>2000000</v>
      </c>
      <c r="VQT1360" s="84" t="s">
        <v>247</v>
      </c>
      <c r="VQU1360" s="84" t="s">
        <v>4695</v>
      </c>
      <c r="VQV1360" s="84">
        <v>0</v>
      </c>
      <c r="VQW1360" s="84">
        <v>0</v>
      </c>
      <c r="VQY1360" s="84">
        <v>0</v>
      </c>
      <c r="VQZ1360" s="84">
        <f>VQZ1357</f>
        <v>2000000</v>
      </c>
      <c r="VRA1360" s="84">
        <f>VRA1357</f>
        <v>0</v>
      </c>
      <c r="VRB1360" s="84">
        <f>VRA1360/VQZ1360</f>
        <v>0</v>
      </c>
      <c r="VRC1360" s="84">
        <f>VQZ1360-VRA1360</f>
        <v>2000000</v>
      </c>
      <c r="VRD1360" s="84">
        <f t="shared" si="740"/>
        <v>2000000</v>
      </c>
      <c r="VRJ1360" s="84" t="s">
        <v>247</v>
      </c>
      <c r="VRK1360" s="84" t="s">
        <v>4695</v>
      </c>
      <c r="VRL1360" s="84">
        <v>0</v>
      </c>
      <c r="VRM1360" s="84">
        <v>0</v>
      </c>
      <c r="VRO1360" s="84">
        <v>0</v>
      </c>
      <c r="VRP1360" s="84">
        <f>VRP1357</f>
        <v>2000000</v>
      </c>
      <c r="VRQ1360" s="84">
        <f>VRQ1357</f>
        <v>0</v>
      </c>
      <c r="VRR1360" s="84">
        <f>VRQ1360/VRP1360</f>
        <v>0</v>
      </c>
      <c r="VRS1360" s="84">
        <f>VRP1360-VRQ1360</f>
        <v>2000000</v>
      </c>
      <c r="VRT1360" s="84">
        <f t="shared" si="740"/>
        <v>2000000</v>
      </c>
      <c r="VRZ1360" s="84" t="s">
        <v>247</v>
      </c>
      <c r="VSA1360" s="84" t="s">
        <v>4695</v>
      </c>
      <c r="VSB1360" s="84">
        <v>0</v>
      </c>
      <c r="VSC1360" s="84">
        <v>0</v>
      </c>
      <c r="VSE1360" s="84">
        <v>0</v>
      </c>
      <c r="VSF1360" s="84">
        <f>VSF1357</f>
        <v>2000000</v>
      </c>
      <c r="VSG1360" s="84">
        <f>VSG1357</f>
        <v>0</v>
      </c>
      <c r="VSH1360" s="84">
        <f>VSG1360/VSF1360</f>
        <v>0</v>
      </c>
      <c r="VSI1360" s="84">
        <f>VSF1360-VSG1360</f>
        <v>2000000</v>
      </c>
      <c r="VSJ1360" s="84">
        <f t="shared" si="741"/>
        <v>2000000</v>
      </c>
      <c r="VSP1360" s="84" t="s">
        <v>247</v>
      </c>
      <c r="VSQ1360" s="84" t="s">
        <v>4695</v>
      </c>
      <c r="VSR1360" s="84">
        <v>0</v>
      </c>
      <c r="VSS1360" s="84">
        <v>0</v>
      </c>
      <c r="VSU1360" s="84">
        <v>0</v>
      </c>
      <c r="VSV1360" s="84">
        <f>VSV1357</f>
        <v>2000000</v>
      </c>
      <c r="VSW1360" s="84">
        <f>VSW1357</f>
        <v>0</v>
      </c>
      <c r="VSX1360" s="84">
        <f>VSW1360/VSV1360</f>
        <v>0</v>
      </c>
      <c r="VSY1360" s="84">
        <f>VSV1360-VSW1360</f>
        <v>2000000</v>
      </c>
      <c r="VSZ1360" s="84">
        <f t="shared" si="741"/>
        <v>2000000</v>
      </c>
      <c r="VTF1360" s="84" t="s">
        <v>247</v>
      </c>
      <c r="VTG1360" s="84" t="s">
        <v>4695</v>
      </c>
      <c r="VTH1360" s="84">
        <v>0</v>
      </c>
      <c r="VTI1360" s="84">
        <v>0</v>
      </c>
      <c r="VTK1360" s="84">
        <v>0</v>
      </c>
      <c r="VTL1360" s="84">
        <f>VTL1357</f>
        <v>2000000</v>
      </c>
      <c r="VTM1360" s="84">
        <f>VTM1357</f>
        <v>0</v>
      </c>
      <c r="VTN1360" s="84">
        <f>VTM1360/VTL1360</f>
        <v>0</v>
      </c>
      <c r="VTO1360" s="84">
        <f>VTL1360-VTM1360</f>
        <v>2000000</v>
      </c>
      <c r="VTP1360" s="84">
        <f t="shared" si="742"/>
        <v>2000000</v>
      </c>
      <c r="VTV1360" s="84" t="s">
        <v>247</v>
      </c>
      <c r="VTW1360" s="84" t="s">
        <v>4695</v>
      </c>
      <c r="VTX1360" s="84">
        <v>0</v>
      </c>
      <c r="VTY1360" s="84">
        <v>0</v>
      </c>
      <c r="VUA1360" s="84">
        <v>0</v>
      </c>
      <c r="VUB1360" s="84">
        <f>VUB1357</f>
        <v>2000000</v>
      </c>
      <c r="VUC1360" s="84">
        <f>VUC1357</f>
        <v>0</v>
      </c>
      <c r="VUD1360" s="84">
        <f>VUC1360/VUB1360</f>
        <v>0</v>
      </c>
      <c r="VUE1360" s="84">
        <f>VUB1360-VUC1360</f>
        <v>2000000</v>
      </c>
      <c r="VUF1360" s="84">
        <f t="shared" si="742"/>
        <v>2000000</v>
      </c>
      <c r="VUL1360" s="84" t="s">
        <v>247</v>
      </c>
      <c r="VUM1360" s="84" t="s">
        <v>4695</v>
      </c>
      <c r="VUN1360" s="84">
        <v>0</v>
      </c>
      <c r="VUO1360" s="84">
        <v>0</v>
      </c>
      <c r="VUQ1360" s="84">
        <v>0</v>
      </c>
      <c r="VUR1360" s="84">
        <f>VUR1357</f>
        <v>2000000</v>
      </c>
      <c r="VUS1360" s="84">
        <f>VUS1357</f>
        <v>0</v>
      </c>
      <c r="VUT1360" s="84">
        <f>VUS1360/VUR1360</f>
        <v>0</v>
      </c>
      <c r="VUU1360" s="84">
        <f>VUR1360-VUS1360</f>
        <v>2000000</v>
      </c>
      <c r="VUV1360" s="84">
        <f t="shared" si="743"/>
        <v>2000000</v>
      </c>
      <c r="VVB1360" s="84" t="s">
        <v>247</v>
      </c>
      <c r="VVC1360" s="84" t="s">
        <v>4695</v>
      </c>
      <c r="VVD1360" s="84">
        <v>0</v>
      </c>
      <c r="VVE1360" s="84">
        <v>0</v>
      </c>
      <c r="VVG1360" s="84">
        <v>0</v>
      </c>
      <c r="VVH1360" s="84">
        <f>VVH1357</f>
        <v>2000000</v>
      </c>
      <c r="VVI1360" s="84">
        <f>VVI1357</f>
        <v>0</v>
      </c>
      <c r="VVJ1360" s="84">
        <f>VVI1360/VVH1360</f>
        <v>0</v>
      </c>
      <c r="VVK1360" s="84">
        <f>VVH1360-VVI1360</f>
        <v>2000000</v>
      </c>
      <c r="VVL1360" s="84">
        <f t="shared" si="743"/>
        <v>2000000</v>
      </c>
      <c r="VVR1360" s="84" t="s">
        <v>247</v>
      </c>
      <c r="VVS1360" s="84" t="s">
        <v>4695</v>
      </c>
      <c r="VVT1360" s="84">
        <v>0</v>
      </c>
      <c r="VVU1360" s="84">
        <v>0</v>
      </c>
      <c r="VVW1360" s="84">
        <v>0</v>
      </c>
      <c r="VVX1360" s="84">
        <f>VVX1357</f>
        <v>2000000</v>
      </c>
      <c r="VVY1360" s="84">
        <f>VVY1357</f>
        <v>0</v>
      </c>
      <c r="VVZ1360" s="84">
        <f>VVY1360/VVX1360</f>
        <v>0</v>
      </c>
      <c r="VWA1360" s="84">
        <f>VVX1360-VVY1360</f>
        <v>2000000</v>
      </c>
      <c r="VWB1360" s="84">
        <f t="shared" si="744"/>
        <v>2000000</v>
      </c>
      <c r="VWH1360" s="84" t="s">
        <v>247</v>
      </c>
      <c r="VWI1360" s="84" t="s">
        <v>4695</v>
      </c>
      <c r="VWJ1360" s="84">
        <v>0</v>
      </c>
      <c r="VWK1360" s="84">
        <v>0</v>
      </c>
      <c r="VWM1360" s="84">
        <v>0</v>
      </c>
      <c r="VWN1360" s="84">
        <f>VWN1357</f>
        <v>2000000</v>
      </c>
      <c r="VWO1360" s="84">
        <f>VWO1357</f>
        <v>0</v>
      </c>
      <c r="VWP1360" s="84">
        <f>VWO1360/VWN1360</f>
        <v>0</v>
      </c>
      <c r="VWQ1360" s="84">
        <f>VWN1360-VWO1360</f>
        <v>2000000</v>
      </c>
      <c r="VWR1360" s="84">
        <f t="shared" si="744"/>
        <v>2000000</v>
      </c>
      <c r="VWX1360" s="84" t="s">
        <v>247</v>
      </c>
      <c r="VWY1360" s="84" t="s">
        <v>4695</v>
      </c>
      <c r="VWZ1360" s="84">
        <v>0</v>
      </c>
      <c r="VXA1360" s="84">
        <v>0</v>
      </c>
      <c r="VXC1360" s="84">
        <v>0</v>
      </c>
      <c r="VXD1360" s="84">
        <f>VXD1357</f>
        <v>2000000</v>
      </c>
      <c r="VXE1360" s="84">
        <f>VXE1357</f>
        <v>0</v>
      </c>
      <c r="VXF1360" s="84">
        <f>VXE1360/VXD1360</f>
        <v>0</v>
      </c>
      <c r="VXG1360" s="84">
        <f>VXD1360-VXE1360</f>
        <v>2000000</v>
      </c>
      <c r="VXH1360" s="84">
        <f t="shared" si="745"/>
        <v>2000000</v>
      </c>
      <c r="VXN1360" s="84" t="s">
        <v>247</v>
      </c>
      <c r="VXO1360" s="84" t="s">
        <v>4695</v>
      </c>
      <c r="VXP1360" s="84">
        <v>0</v>
      </c>
      <c r="VXQ1360" s="84">
        <v>0</v>
      </c>
      <c r="VXS1360" s="84">
        <v>0</v>
      </c>
      <c r="VXT1360" s="84">
        <f>VXT1357</f>
        <v>2000000</v>
      </c>
      <c r="VXU1360" s="84">
        <f>VXU1357</f>
        <v>0</v>
      </c>
      <c r="VXV1360" s="84">
        <f>VXU1360/VXT1360</f>
        <v>0</v>
      </c>
      <c r="VXW1360" s="84">
        <f>VXT1360-VXU1360</f>
        <v>2000000</v>
      </c>
      <c r="VXX1360" s="84">
        <f t="shared" si="745"/>
        <v>2000000</v>
      </c>
      <c r="VYD1360" s="84" t="s">
        <v>247</v>
      </c>
      <c r="VYE1360" s="84" t="s">
        <v>4695</v>
      </c>
      <c r="VYF1360" s="84">
        <v>0</v>
      </c>
      <c r="VYG1360" s="84">
        <v>0</v>
      </c>
      <c r="VYI1360" s="84">
        <v>0</v>
      </c>
      <c r="VYJ1360" s="84">
        <f>VYJ1357</f>
        <v>2000000</v>
      </c>
      <c r="VYK1360" s="84">
        <f>VYK1357</f>
        <v>0</v>
      </c>
      <c r="VYL1360" s="84">
        <f>VYK1360/VYJ1360</f>
        <v>0</v>
      </c>
      <c r="VYM1360" s="84">
        <f>VYJ1360-VYK1360</f>
        <v>2000000</v>
      </c>
      <c r="VYN1360" s="84">
        <f t="shared" si="746"/>
        <v>2000000</v>
      </c>
      <c r="VYT1360" s="84" t="s">
        <v>247</v>
      </c>
      <c r="VYU1360" s="84" t="s">
        <v>4695</v>
      </c>
      <c r="VYV1360" s="84">
        <v>0</v>
      </c>
      <c r="VYW1360" s="84">
        <v>0</v>
      </c>
      <c r="VYY1360" s="84">
        <v>0</v>
      </c>
      <c r="VYZ1360" s="84">
        <f>VYZ1357</f>
        <v>2000000</v>
      </c>
      <c r="VZA1360" s="84">
        <f>VZA1357</f>
        <v>0</v>
      </c>
      <c r="VZB1360" s="84">
        <f>VZA1360/VYZ1360</f>
        <v>0</v>
      </c>
      <c r="VZC1360" s="84">
        <f>VYZ1360-VZA1360</f>
        <v>2000000</v>
      </c>
      <c r="VZD1360" s="84">
        <f t="shared" si="746"/>
        <v>2000000</v>
      </c>
      <c r="VZJ1360" s="84" t="s">
        <v>247</v>
      </c>
      <c r="VZK1360" s="84" t="s">
        <v>4695</v>
      </c>
      <c r="VZL1360" s="84">
        <v>0</v>
      </c>
      <c r="VZM1360" s="84">
        <v>0</v>
      </c>
      <c r="VZO1360" s="84">
        <v>0</v>
      </c>
      <c r="VZP1360" s="84">
        <f>VZP1357</f>
        <v>2000000</v>
      </c>
      <c r="VZQ1360" s="84">
        <f>VZQ1357</f>
        <v>0</v>
      </c>
      <c r="VZR1360" s="84">
        <f>VZQ1360/VZP1360</f>
        <v>0</v>
      </c>
      <c r="VZS1360" s="84">
        <f>VZP1360-VZQ1360</f>
        <v>2000000</v>
      </c>
      <c r="VZT1360" s="84">
        <f t="shared" si="747"/>
        <v>2000000</v>
      </c>
      <c r="VZZ1360" s="84" t="s">
        <v>247</v>
      </c>
      <c r="WAA1360" s="84" t="s">
        <v>4695</v>
      </c>
      <c r="WAB1360" s="84">
        <v>0</v>
      </c>
      <c r="WAC1360" s="84">
        <v>0</v>
      </c>
      <c r="WAE1360" s="84">
        <v>0</v>
      </c>
      <c r="WAF1360" s="84">
        <f>WAF1357</f>
        <v>2000000</v>
      </c>
      <c r="WAG1360" s="84">
        <f>WAG1357</f>
        <v>0</v>
      </c>
      <c r="WAH1360" s="84">
        <f>WAG1360/WAF1360</f>
        <v>0</v>
      </c>
      <c r="WAI1360" s="84">
        <f>WAF1360-WAG1360</f>
        <v>2000000</v>
      </c>
      <c r="WAJ1360" s="84">
        <f t="shared" si="747"/>
        <v>2000000</v>
      </c>
      <c r="WAP1360" s="84" t="s">
        <v>247</v>
      </c>
      <c r="WAQ1360" s="84" t="s">
        <v>4695</v>
      </c>
      <c r="WAR1360" s="84">
        <v>0</v>
      </c>
      <c r="WAS1360" s="84">
        <v>0</v>
      </c>
      <c r="WAU1360" s="84">
        <v>0</v>
      </c>
      <c r="WAV1360" s="84">
        <f>WAV1357</f>
        <v>2000000</v>
      </c>
      <c r="WAW1360" s="84">
        <f>WAW1357</f>
        <v>0</v>
      </c>
      <c r="WAX1360" s="84">
        <f>WAW1360/WAV1360</f>
        <v>0</v>
      </c>
      <c r="WAY1360" s="84">
        <f>WAV1360-WAW1360</f>
        <v>2000000</v>
      </c>
      <c r="WAZ1360" s="84">
        <f t="shared" si="748"/>
        <v>2000000</v>
      </c>
      <c r="WBF1360" s="84" t="s">
        <v>247</v>
      </c>
      <c r="WBG1360" s="84" t="s">
        <v>4695</v>
      </c>
      <c r="WBH1360" s="84">
        <v>0</v>
      </c>
      <c r="WBI1360" s="84">
        <v>0</v>
      </c>
      <c r="WBK1360" s="84">
        <v>0</v>
      </c>
      <c r="WBL1360" s="84">
        <f>WBL1357</f>
        <v>2000000</v>
      </c>
      <c r="WBM1360" s="84">
        <f>WBM1357</f>
        <v>0</v>
      </c>
      <c r="WBN1360" s="84">
        <f>WBM1360/WBL1360</f>
        <v>0</v>
      </c>
      <c r="WBO1360" s="84">
        <f>WBL1360-WBM1360</f>
        <v>2000000</v>
      </c>
      <c r="WBP1360" s="84">
        <f t="shared" si="748"/>
        <v>2000000</v>
      </c>
      <c r="WBV1360" s="84" t="s">
        <v>247</v>
      </c>
      <c r="WBW1360" s="84" t="s">
        <v>4695</v>
      </c>
      <c r="WBX1360" s="84">
        <v>0</v>
      </c>
      <c r="WBY1360" s="84">
        <v>0</v>
      </c>
      <c r="WCA1360" s="84">
        <v>0</v>
      </c>
      <c r="WCB1360" s="84">
        <f>WCB1357</f>
        <v>2000000</v>
      </c>
      <c r="WCC1360" s="84">
        <f>WCC1357</f>
        <v>0</v>
      </c>
      <c r="WCD1360" s="84">
        <f>WCC1360/WCB1360</f>
        <v>0</v>
      </c>
      <c r="WCE1360" s="84">
        <f>WCB1360-WCC1360</f>
        <v>2000000</v>
      </c>
      <c r="WCF1360" s="84">
        <f t="shared" si="749"/>
        <v>2000000</v>
      </c>
      <c r="WCL1360" s="84" t="s">
        <v>247</v>
      </c>
      <c r="WCM1360" s="84" t="s">
        <v>4695</v>
      </c>
      <c r="WCN1360" s="84">
        <v>0</v>
      </c>
      <c r="WCO1360" s="84">
        <v>0</v>
      </c>
      <c r="WCQ1360" s="84">
        <v>0</v>
      </c>
      <c r="WCR1360" s="84">
        <f>WCR1357</f>
        <v>2000000</v>
      </c>
      <c r="WCS1360" s="84">
        <f>WCS1357</f>
        <v>0</v>
      </c>
      <c r="WCT1360" s="84">
        <f>WCS1360/WCR1360</f>
        <v>0</v>
      </c>
      <c r="WCU1360" s="84">
        <f>WCR1360-WCS1360</f>
        <v>2000000</v>
      </c>
      <c r="WCV1360" s="84">
        <f t="shared" si="749"/>
        <v>2000000</v>
      </c>
      <c r="WDB1360" s="84" t="s">
        <v>247</v>
      </c>
      <c r="WDC1360" s="84" t="s">
        <v>4695</v>
      </c>
      <c r="WDD1360" s="84">
        <v>0</v>
      </c>
      <c r="WDE1360" s="84">
        <v>0</v>
      </c>
      <c r="WDG1360" s="84">
        <v>0</v>
      </c>
      <c r="WDH1360" s="84">
        <f>WDH1357</f>
        <v>2000000</v>
      </c>
      <c r="WDI1360" s="84">
        <f>WDI1357</f>
        <v>0</v>
      </c>
      <c r="WDJ1360" s="84">
        <f>WDI1360/WDH1360</f>
        <v>0</v>
      </c>
      <c r="WDK1360" s="84">
        <f>WDH1360-WDI1360</f>
        <v>2000000</v>
      </c>
      <c r="WDL1360" s="84">
        <f t="shared" si="750"/>
        <v>2000000</v>
      </c>
      <c r="WDR1360" s="84" t="s">
        <v>247</v>
      </c>
      <c r="WDS1360" s="84" t="s">
        <v>4695</v>
      </c>
      <c r="WDT1360" s="84">
        <v>0</v>
      </c>
      <c r="WDU1360" s="84">
        <v>0</v>
      </c>
      <c r="WDW1360" s="84">
        <v>0</v>
      </c>
      <c r="WDX1360" s="84">
        <f>WDX1357</f>
        <v>2000000</v>
      </c>
      <c r="WDY1360" s="84">
        <f>WDY1357</f>
        <v>0</v>
      </c>
      <c r="WDZ1360" s="84">
        <f>WDY1360/WDX1360</f>
        <v>0</v>
      </c>
      <c r="WEA1360" s="84">
        <f>WDX1360-WDY1360</f>
        <v>2000000</v>
      </c>
      <c r="WEB1360" s="84">
        <f t="shared" si="750"/>
        <v>2000000</v>
      </c>
      <c r="WEH1360" s="84" t="s">
        <v>247</v>
      </c>
      <c r="WEI1360" s="84" t="s">
        <v>4695</v>
      </c>
      <c r="WEJ1360" s="84">
        <v>0</v>
      </c>
      <c r="WEK1360" s="84">
        <v>0</v>
      </c>
      <c r="WEM1360" s="84">
        <v>0</v>
      </c>
      <c r="WEN1360" s="84">
        <f>WEN1357</f>
        <v>2000000</v>
      </c>
      <c r="WEO1360" s="84">
        <f>WEO1357</f>
        <v>0</v>
      </c>
      <c r="WEP1360" s="84">
        <f>WEO1360/WEN1360</f>
        <v>0</v>
      </c>
      <c r="WEQ1360" s="84">
        <f>WEN1360-WEO1360</f>
        <v>2000000</v>
      </c>
      <c r="WER1360" s="84">
        <f t="shared" si="751"/>
        <v>2000000</v>
      </c>
      <c r="WEX1360" s="84" t="s">
        <v>247</v>
      </c>
      <c r="WEY1360" s="84" t="s">
        <v>4695</v>
      </c>
      <c r="WEZ1360" s="84">
        <v>0</v>
      </c>
      <c r="WFA1360" s="84">
        <v>0</v>
      </c>
      <c r="WFC1360" s="84">
        <v>0</v>
      </c>
      <c r="WFD1360" s="84">
        <f>WFD1357</f>
        <v>2000000</v>
      </c>
      <c r="WFE1360" s="84">
        <f>WFE1357</f>
        <v>0</v>
      </c>
      <c r="WFF1360" s="84">
        <f>WFE1360/WFD1360</f>
        <v>0</v>
      </c>
      <c r="WFG1360" s="84">
        <f>WFD1360-WFE1360</f>
        <v>2000000</v>
      </c>
      <c r="WFH1360" s="84">
        <f t="shared" si="751"/>
        <v>2000000</v>
      </c>
      <c r="WFN1360" s="84" t="s">
        <v>247</v>
      </c>
      <c r="WFO1360" s="84" t="s">
        <v>4695</v>
      </c>
      <c r="WFP1360" s="84">
        <v>0</v>
      </c>
      <c r="WFQ1360" s="84">
        <v>0</v>
      </c>
      <c r="WFS1360" s="84">
        <v>0</v>
      </c>
      <c r="WFT1360" s="84">
        <f>WFT1357</f>
        <v>2000000</v>
      </c>
      <c r="WFU1360" s="84">
        <f>WFU1357</f>
        <v>0</v>
      </c>
      <c r="WFV1360" s="84">
        <f>WFU1360/WFT1360</f>
        <v>0</v>
      </c>
      <c r="WFW1360" s="84">
        <f>WFT1360-WFU1360</f>
        <v>2000000</v>
      </c>
      <c r="WFX1360" s="84">
        <f t="shared" si="752"/>
        <v>2000000</v>
      </c>
      <c r="WGD1360" s="84" t="s">
        <v>247</v>
      </c>
      <c r="WGE1360" s="84" t="s">
        <v>4695</v>
      </c>
      <c r="WGF1360" s="84">
        <v>0</v>
      </c>
      <c r="WGG1360" s="84">
        <v>0</v>
      </c>
      <c r="WGI1360" s="84">
        <v>0</v>
      </c>
      <c r="WGJ1360" s="84">
        <f>WGJ1357</f>
        <v>2000000</v>
      </c>
      <c r="WGK1360" s="84">
        <f>WGK1357</f>
        <v>0</v>
      </c>
      <c r="WGL1360" s="84">
        <f>WGK1360/WGJ1360</f>
        <v>0</v>
      </c>
      <c r="WGM1360" s="84">
        <f>WGJ1360-WGK1360</f>
        <v>2000000</v>
      </c>
      <c r="WGN1360" s="84">
        <f t="shared" si="752"/>
        <v>2000000</v>
      </c>
      <c r="WGT1360" s="84" t="s">
        <v>247</v>
      </c>
      <c r="WGU1360" s="84" t="s">
        <v>4695</v>
      </c>
      <c r="WGV1360" s="84">
        <v>0</v>
      </c>
      <c r="WGW1360" s="84">
        <v>0</v>
      </c>
      <c r="WGY1360" s="84">
        <v>0</v>
      </c>
      <c r="WGZ1360" s="84">
        <f>WGZ1357</f>
        <v>2000000</v>
      </c>
      <c r="WHA1360" s="84">
        <f>WHA1357</f>
        <v>0</v>
      </c>
      <c r="WHB1360" s="84">
        <f>WHA1360/WGZ1360</f>
        <v>0</v>
      </c>
      <c r="WHC1360" s="84">
        <f>WGZ1360-WHA1360</f>
        <v>2000000</v>
      </c>
      <c r="WHD1360" s="84">
        <f t="shared" si="753"/>
        <v>2000000</v>
      </c>
      <c r="WHJ1360" s="84" t="s">
        <v>247</v>
      </c>
      <c r="WHK1360" s="84" t="s">
        <v>4695</v>
      </c>
      <c r="WHL1360" s="84">
        <v>0</v>
      </c>
      <c r="WHM1360" s="84">
        <v>0</v>
      </c>
      <c r="WHO1360" s="84">
        <v>0</v>
      </c>
      <c r="WHP1360" s="84">
        <f>WHP1357</f>
        <v>2000000</v>
      </c>
      <c r="WHQ1360" s="84">
        <f>WHQ1357</f>
        <v>0</v>
      </c>
      <c r="WHR1360" s="84">
        <f>WHQ1360/WHP1360</f>
        <v>0</v>
      </c>
      <c r="WHS1360" s="84">
        <f>WHP1360-WHQ1360</f>
        <v>2000000</v>
      </c>
      <c r="WHT1360" s="84">
        <f t="shared" si="753"/>
        <v>2000000</v>
      </c>
      <c r="WHZ1360" s="84" t="s">
        <v>247</v>
      </c>
      <c r="WIA1360" s="84" t="s">
        <v>4695</v>
      </c>
      <c r="WIB1360" s="84">
        <v>0</v>
      </c>
      <c r="WIC1360" s="84">
        <v>0</v>
      </c>
      <c r="WIE1360" s="84">
        <v>0</v>
      </c>
      <c r="WIF1360" s="84">
        <f>WIF1357</f>
        <v>2000000</v>
      </c>
      <c r="WIG1360" s="84">
        <f>WIG1357</f>
        <v>0</v>
      </c>
      <c r="WIH1360" s="84">
        <f>WIG1360/WIF1360</f>
        <v>0</v>
      </c>
      <c r="WII1360" s="84">
        <f>WIF1360-WIG1360</f>
        <v>2000000</v>
      </c>
      <c r="WIJ1360" s="84">
        <f t="shared" si="754"/>
        <v>2000000</v>
      </c>
      <c r="WIP1360" s="84" t="s">
        <v>247</v>
      </c>
      <c r="WIQ1360" s="84" t="s">
        <v>4695</v>
      </c>
      <c r="WIR1360" s="84">
        <v>0</v>
      </c>
      <c r="WIS1360" s="84">
        <v>0</v>
      </c>
      <c r="WIU1360" s="84">
        <v>0</v>
      </c>
      <c r="WIV1360" s="84">
        <f>WIV1357</f>
        <v>2000000</v>
      </c>
      <c r="WIW1360" s="84">
        <f>WIW1357</f>
        <v>0</v>
      </c>
      <c r="WIX1360" s="84">
        <f>WIW1360/WIV1360</f>
        <v>0</v>
      </c>
      <c r="WIY1360" s="84">
        <f>WIV1360-WIW1360</f>
        <v>2000000</v>
      </c>
      <c r="WIZ1360" s="84">
        <f t="shared" si="754"/>
        <v>2000000</v>
      </c>
      <c r="WJF1360" s="84" t="s">
        <v>247</v>
      </c>
      <c r="WJG1360" s="84" t="s">
        <v>4695</v>
      </c>
      <c r="WJH1360" s="84">
        <v>0</v>
      </c>
      <c r="WJI1360" s="84">
        <v>0</v>
      </c>
      <c r="WJK1360" s="84">
        <v>0</v>
      </c>
      <c r="WJL1360" s="84">
        <f>WJL1357</f>
        <v>2000000</v>
      </c>
      <c r="WJM1360" s="84">
        <f>WJM1357</f>
        <v>0</v>
      </c>
      <c r="WJN1360" s="84">
        <f>WJM1360/WJL1360</f>
        <v>0</v>
      </c>
      <c r="WJO1360" s="84">
        <f>WJL1360-WJM1360</f>
        <v>2000000</v>
      </c>
      <c r="WJP1360" s="84">
        <f t="shared" si="755"/>
        <v>2000000</v>
      </c>
      <c r="WJV1360" s="84" t="s">
        <v>247</v>
      </c>
      <c r="WJW1360" s="84" t="s">
        <v>4695</v>
      </c>
      <c r="WJX1360" s="84">
        <v>0</v>
      </c>
      <c r="WJY1360" s="84">
        <v>0</v>
      </c>
      <c r="WKA1360" s="84">
        <v>0</v>
      </c>
      <c r="WKB1360" s="84">
        <f>WKB1357</f>
        <v>2000000</v>
      </c>
      <c r="WKC1360" s="84">
        <f>WKC1357</f>
        <v>0</v>
      </c>
      <c r="WKD1360" s="84">
        <f>WKC1360/WKB1360</f>
        <v>0</v>
      </c>
      <c r="WKE1360" s="84">
        <f>WKB1360-WKC1360</f>
        <v>2000000</v>
      </c>
      <c r="WKF1360" s="84">
        <f t="shared" si="755"/>
        <v>2000000</v>
      </c>
      <c r="WKL1360" s="84" t="s">
        <v>247</v>
      </c>
      <c r="WKM1360" s="84" t="s">
        <v>4695</v>
      </c>
      <c r="WKN1360" s="84">
        <v>0</v>
      </c>
      <c r="WKO1360" s="84">
        <v>0</v>
      </c>
      <c r="WKQ1360" s="84">
        <v>0</v>
      </c>
      <c r="WKR1360" s="84">
        <f>WKR1357</f>
        <v>2000000</v>
      </c>
      <c r="WKS1360" s="84">
        <f>WKS1357</f>
        <v>0</v>
      </c>
      <c r="WKT1360" s="84">
        <f>WKS1360/WKR1360</f>
        <v>0</v>
      </c>
      <c r="WKU1360" s="84">
        <f>WKR1360-WKS1360</f>
        <v>2000000</v>
      </c>
      <c r="WKV1360" s="84">
        <f t="shared" si="756"/>
        <v>2000000</v>
      </c>
      <c r="WLB1360" s="84" t="s">
        <v>247</v>
      </c>
      <c r="WLC1360" s="84" t="s">
        <v>4695</v>
      </c>
      <c r="WLD1360" s="84">
        <v>0</v>
      </c>
      <c r="WLE1360" s="84">
        <v>0</v>
      </c>
      <c r="WLG1360" s="84">
        <v>0</v>
      </c>
      <c r="WLH1360" s="84">
        <f>WLH1357</f>
        <v>2000000</v>
      </c>
      <c r="WLI1360" s="84">
        <f>WLI1357</f>
        <v>0</v>
      </c>
      <c r="WLJ1360" s="84">
        <f>WLI1360/WLH1360</f>
        <v>0</v>
      </c>
      <c r="WLK1360" s="84">
        <f>WLH1360-WLI1360</f>
        <v>2000000</v>
      </c>
      <c r="WLL1360" s="84">
        <f t="shared" si="756"/>
        <v>2000000</v>
      </c>
      <c r="WLR1360" s="84" t="s">
        <v>247</v>
      </c>
      <c r="WLS1360" s="84" t="s">
        <v>4695</v>
      </c>
      <c r="WLT1360" s="84">
        <v>0</v>
      </c>
      <c r="WLU1360" s="84">
        <v>0</v>
      </c>
      <c r="WLW1360" s="84">
        <v>0</v>
      </c>
      <c r="WLX1360" s="84">
        <f>WLX1357</f>
        <v>2000000</v>
      </c>
      <c r="WLY1360" s="84">
        <f>WLY1357</f>
        <v>0</v>
      </c>
      <c r="WLZ1360" s="84">
        <f>WLY1360/WLX1360</f>
        <v>0</v>
      </c>
      <c r="WMA1360" s="84">
        <f>WLX1360-WLY1360</f>
        <v>2000000</v>
      </c>
      <c r="WMB1360" s="84">
        <f t="shared" si="757"/>
        <v>2000000</v>
      </c>
      <c r="WMH1360" s="84" t="s">
        <v>247</v>
      </c>
      <c r="WMI1360" s="84" t="s">
        <v>4695</v>
      </c>
      <c r="WMJ1360" s="84">
        <v>0</v>
      </c>
      <c r="WMK1360" s="84">
        <v>0</v>
      </c>
      <c r="WMM1360" s="84">
        <v>0</v>
      </c>
      <c r="WMN1360" s="84">
        <f>WMN1357</f>
        <v>2000000</v>
      </c>
      <c r="WMO1360" s="84">
        <f>WMO1357</f>
        <v>0</v>
      </c>
      <c r="WMP1360" s="84">
        <f>WMO1360/WMN1360</f>
        <v>0</v>
      </c>
      <c r="WMQ1360" s="84">
        <f>WMN1360-WMO1360</f>
        <v>2000000</v>
      </c>
      <c r="WMR1360" s="84">
        <f t="shared" si="757"/>
        <v>2000000</v>
      </c>
      <c r="WMX1360" s="84" t="s">
        <v>247</v>
      </c>
      <c r="WMY1360" s="84" t="s">
        <v>4695</v>
      </c>
      <c r="WMZ1360" s="84">
        <v>0</v>
      </c>
      <c r="WNA1360" s="84">
        <v>0</v>
      </c>
      <c r="WNC1360" s="84">
        <v>0</v>
      </c>
      <c r="WND1360" s="84">
        <f>WND1357</f>
        <v>2000000</v>
      </c>
      <c r="WNE1360" s="84">
        <f>WNE1357</f>
        <v>0</v>
      </c>
      <c r="WNF1360" s="84">
        <f>WNE1360/WND1360</f>
        <v>0</v>
      </c>
      <c r="WNG1360" s="84">
        <f>WND1360-WNE1360</f>
        <v>2000000</v>
      </c>
      <c r="WNH1360" s="84">
        <f t="shared" si="758"/>
        <v>2000000</v>
      </c>
      <c r="WNN1360" s="84" t="s">
        <v>247</v>
      </c>
      <c r="WNO1360" s="84" t="s">
        <v>4695</v>
      </c>
      <c r="WNP1360" s="84">
        <v>0</v>
      </c>
      <c r="WNQ1360" s="84">
        <v>0</v>
      </c>
      <c r="WNS1360" s="84">
        <v>0</v>
      </c>
      <c r="WNT1360" s="84">
        <f>WNT1357</f>
        <v>2000000</v>
      </c>
      <c r="WNU1360" s="84">
        <f>WNU1357</f>
        <v>0</v>
      </c>
      <c r="WNV1360" s="84">
        <f>WNU1360/WNT1360</f>
        <v>0</v>
      </c>
      <c r="WNW1360" s="84">
        <f>WNT1360-WNU1360</f>
        <v>2000000</v>
      </c>
      <c r="WNX1360" s="84">
        <f t="shared" si="758"/>
        <v>2000000</v>
      </c>
      <c r="WOD1360" s="84" t="s">
        <v>247</v>
      </c>
      <c r="WOE1360" s="84" t="s">
        <v>4695</v>
      </c>
      <c r="WOF1360" s="84">
        <v>0</v>
      </c>
      <c r="WOG1360" s="84">
        <v>0</v>
      </c>
      <c r="WOI1360" s="84">
        <v>0</v>
      </c>
      <c r="WOJ1360" s="84">
        <f>WOJ1357</f>
        <v>2000000</v>
      </c>
      <c r="WOK1360" s="84">
        <f>WOK1357</f>
        <v>0</v>
      </c>
      <c r="WOL1360" s="84">
        <f>WOK1360/WOJ1360</f>
        <v>0</v>
      </c>
      <c r="WOM1360" s="84">
        <f>WOJ1360-WOK1360</f>
        <v>2000000</v>
      </c>
      <c r="WON1360" s="84">
        <f t="shared" si="759"/>
        <v>2000000</v>
      </c>
      <c r="WOT1360" s="84" t="s">
        <v>247</v>
      </c>
      <c r="WOU1360" s="84" t="s">
        <v>4695</v>
      </c>
      <c r="WOV1360" s="84">
        <v>0</v>
      </c>
      <c r="WOW1360" s="84">
        <v>0</v>
      </c>
      <c r="WOY1360" s="84">
        <v>0</v>
      </c>
      <c r="WOZ1360" s="84">
        <f>WOZ1357</f>
        <v>2000000</v>
      </c>
      <c r="WPA1360" s="84">
        <f>WPA1357</f>
        <v>0</v>
      </c>
      <c r="WPB1360" s="84">
        <f>WPA1360/WOZ1360</f>
        <v>0</v>
      </c>
      <c r="WPC1360" s="84">
        <f>WOZ1360-WPA1360</f>
        <v>2000000</v>
      </c>
      <c r="WPD1360" s="84">
        <f t="shared" si="759"/>
        <v>2000000</v>
      </c>
      <c r="WPJ1360" s="84" t="s">
        <v>247</v>
      </c>
      <c r="WPK1360" s="84" t="s">
        <v>4695</v>
      </c>
      <c r="WPL1360" s="84">
        <v>0</v>
      </c>
      <c r="WPM1360" s="84">
        <v>0</v>
      </c>
      <c r="WPO1360" s="84">
        <v>0</v>
      </c>
      <c r="WPP1360" s="84">
        <f>WPP1357</f>
        <v>2000000</v>
      </c>
      <c r="WPQ1360" s="84">
        <f>WPQ1357</f>
        <v>0</v>
      </c>
      <c r="WPR1360" s="84">
        <f>WPQ1360/WPP1360</f>
        <v>0</v>
      </c>
      <c r="WPS1360" s="84">
        <f>WPP1360-WPQ1360</f>
        <v>2000000</v>
      </c>
      <c r="WPT1360" s="84">
        <f t="shared" si="760"/>
        <v>2000000</v>
      </c>
      <c r="WPZ1360" s="84" t="s">
        <v>247</v>
      </c>
      <c r="WQA1360" s="84" t="s">
        <v>4695</v>
      </c>
      <c r="WQB1360" s="84">
        <v>0</v>
      </c>
      <c r="WQC1360" s="84">
        <v>0</v>
      </c>
      <c r="WQE1360" s="84">
        <v>0</v>
      </c>
      <c r="WQF1360" s="84">
        <f>WQF1357</f>
        <v>2000000</v>
      </c>
      <c r="WQG1360" s="84">
        <f>WQG1357</f>
        <v>0</v>
      </c>
      <c r="WQH1360" s="84">
        <f>WQG1360/WQF1360</f>
        <v>0</v>
      </c>
      <c r="WQI1360" s="84">
        <f>WQF1360-WQG1360</f>
        <v>2000000</v>
      </c>
      <c r="WQJ1360" s="84">
        <f t="shared" si="760"/>
        <v>2000000</v>
      </c>
      <c r="WQP1360" s="84" t="s">
        <v>247</v>
      </c>
      <c r="WQQ1360" s="84" t="s">
        <v>4695</v>
      </c>
      <c r="WQR1360" s="84">
        <v>0</v>
      </c>
      <c r="WQS1360" s="84">
        <v>0</v>
      </c>
      <c r="WQU1360" s="84">
        <v>0</v>
      </c>
      <c r="WQV1360" s="84">
        <f>WQV1357</f>
        <v>2000000</v>
      </c>
      <c r="WQW1360" s="84">
        <f>WQW1357</f>
        <v>0</v>
      </c>
      <c r="WQX1360" s="84">
        <f>WQW1360/WQV1360</f>
        <v>0</v>
      </c>
      <c r="WQY1360" s="84">
        <f>WQV1360-WQW1360</f>
        <v>2000000</v>
      </c>
      <c r="WQZ1360" s="84">
        <f t="shared" si="761"/>
        <v>2000000</v>
      </c>
      <c r="WRF1360" s="84" t="s">
        <v>247</v>
      </c>
      <c r="WRG1360" s="84" t="s">
        <v>4695</v>
      </c>
      <c r="WRH1360" s="84">
        <v>0</v>
      </c>
      <c r="WRI1360" s="84">
        <v>0</v>
      </c>
      <c r="WRK1360" s="84">
        <v>0</v>
      </c>
      <c r="WRL1360" s="84">
        <f>WRL1357</f>
        <v>2000000</v>
      </c>
      <c r="WRM1360" s="84">
        <f>WRM1357</f>
        <v>0</v>
      </c>
      <c r="WRN1360" s="84">
        <f>WRM1360/WRL1360</f>
        <v>0</v>
      </c>
      <c r="WRO1360" s="84">
        <f>WRL1360-WRM1360</f>
        <v>2000000</v>
      </c>
      <c r="WRP1360" s="84">
        <f t="shared" si="761"/>
        <v>2000000</v>
      </c>
      <c r="WRV1360" s="84" t="s">
        <v>247</v>
      </c>
      <c r="WRW1360" s="84" t="s">
        <v>4695</v>
      </c>
      <c r="WRX1360" s="84">
        <v>0</v>
      </c>
      <c r="WRY1360" s="84">
        <v>0</v>
      </c>
      <c r="WSA1360" s="84">
        <v>0</v>
      </c>
      <c r="WSB1360" s="84">
        <f>WSB1357</f>
        <v>2000000</v>
      </c>
      <c r="WSC1360" s="84">
        <f>WSC1357</f>
        <v>0</v>
      </c>
      <c r="WSD1360" s="84">
        <f>WSC1360/WSB1360</f>
        <v>0</v>
      </c>
      <c r="WSE1360" s="84">
        <f>WSB1360-WSC1360</f>
        <v>2000000</v>
      </c>
      <c r="WSF1360" s="84">
        <f t="shared" si="762"/>
        <v>2000000</v>
      </c>
      <c r="WSL1360" s="84" t="s">
        <v>247</v>
      </c>
      <c r="WSM1360" s="84" t="s">
        <v>4695</v>
      </c>
      <c r="WSN1360" s="84">
        <v>0</v>
      </c>
      <c r="WSO1360" s="84">
        <v>0</v>
      </c>
      <c r="WSQ1360" s="84">
        <v>0</v>
      </c>
      <c r="WSR1360" s="84">
        <f>WSR1357</f>
        <v>2000000</v>
      </c>
      <c r="WSS1360" s="84">
        <f>WSS1357</f>
        <v>0</v>
      </c>
      <c r="WST1360" s="84">
        <f>WSS1360/WSR1360</f>
        <v>0</v>
      </c>
      <c r="WSU1360" s="84">
        <f>WSR1360-WSS1360</f>
        <v>2000000</v>
      </c>
      <c r="WSV1360" s="84">
        <f t="shared" si="762"/>
        <v>2000000</v>
      </c>
      <c r="WTB1360" s="84" t="s">
        <v>247</v>
      </c>
      <c r="WTC1360" s="84" t="s">
        <v>4695</v>
      </c>
      <c r="WTD1360" s="84">
        <v>0</v>
      </c>
      <c r="WTE1360" s="84">
        <v>0</v>
      </c>
      <c r="WTG1360" s="84">
        <v>0</v>
      </c>
      <c r="WTH1360" s="84">
        <f>WTH1357</f>
        <v>2000000</v>
      </c>
      <c r="WTI1360" s="84">
        <f>WTI1357</f>
        <v>0</v>
      </c>
      <c r="WTJ1360" s="84">
        <f>WTI1360/WTH1360</f>
        <v>0</v>
      </c>
      <c r="WTK1360" s="84">
        <f>WTH1360-WTI1360</f>
        <v>2000000</v>
      </c>
      <c r="WTL1360" s="84">
        <f t="shared" si="763"/>
        <v>2000000</v>
      </c>
      <c r="WTR1360" s="84" t="s">
        <v>247</v>
      </c>
      <c r="WTS1360" s="84" t="s">
        <v>4695</v>
      </c>
      <c r="WTT1360" s="84">
        <v>0</v>
      </c>
      <c r="WTU1360" s="84">
        <v>0</v>
      </c>
      <c r="WTW1360" s="84">
        <v>0</v>
      </c>
      <c r="WTX1360" s="84">
        <f>WTX1357</f>
        <v>2000000</v>
      </c>
      <c r="WTY1360" s="84">
        <f>WTY1357</f>
        <v>0</v>
      </c>
      <c r="WTZ1360" s="84">
        <f>WTY1360/WTX1360</f>
        <v>0</v>
      </c>
      <c r="WUA1360" s="84">
        <f>WTX1360-WTY1360</f>
        <v>2000000</v>
      </c>
      <c r="WUB1360" s="84">
        <f t="shared" si="763"/>
        <v>2000000</v>
      </c>
      <c r="WUH1360" s="84" t="s">
        <v>247</v>
      </c>
      <c r="WUI1360" s="84" t="s">
        <v>4695</v>
      </c>
      <c r="WUJ1360" s="84">
        <v>0</v>
      </c>
      <c r="WUK1360" s="84">
        <v>0</v>
      </c>
      <c r="WUM1360" s="84">
        <v>0</v>
      </c>
      <c r="WUN1360" s="84">
        <f>WUN1357</f>
        <v>2000000</v>
      </c>
      <c r="WUO1360" s="84">
        <f>WUO1357</f>
        <v>0</v>
      </c>
      <c r="WUP1360" s="84">
        <f>WUO1360/WUN1360</f>
        <v>0</v>
      </c>
      <c r="WUQ1360" s="84">
        <f>WUN1360-WUO1360</f>
        <v>2000000</v>
      </c>
      <c r="WUR1360" s="84">
        <f t="shared" si="764"/>
        <v>2000000</v>
      </c>
      <c r="WUX1360" s="84" t="s">
        <v>247</v>
      </c>
      <c r="WUY1360" s="84" t="s">
        <v>4695</v>
      </c>
      <c r="WUZ1360" s="84">
        <v>0</v>
      </c>
      <c r="WVA1360" s="84">
        <v>0</v>
      </c>
      <c r="WVC1360" s="84">
        <v>0</v>
      </c>
      <c r="WVD1360" s="84">
        <f>WVD1357</f>
        <v>2000000</v>
      </c>
      <c r="WVE1360" s="84">
        <f>WVE1357</f>
        <v>0</v>
      </c>
      <c r="WVF1360" s="84">
        <f>WVE1360/WVD1360</f>
        <v>0</v>
      </c>
      <c r="WVG1360" s="84">
        <f>WVD1360-WVE1360</f>
        <v>2000000</v>
      </c>
      <c r="WVH1360" s="84">
        <f t="shared" si="764"/>
        <v>2000000</v>
      </c>
      <c r="WVN1360" s="84" t="s">
        <v>247</v>
      </c>
      <c r="WVO1360" s="84" t="s">
        <v>4695</v>
      </c>
      <c r="WVP1360" s="84">
        <v>0</v>
      </c>
      <c r="WVQ1360" s="84">
        <v>0</v>
      </c>
      <c r="WVS1360" s="84">
        <v>0</v>
      </c>
      <c r="WVT1360" s="84">
        <f>WVT1357</f>
        <v>2000000</v>
      </c>
      <c r="WVU1360" s="84">
        <f>WVU1357</f>
        <v>0</v>
      </c>
      <c r="WVV1360" s="84">
        <f>WVU1360/WVT1360</f>
        <v>0</v>
      </c>
      <c r="WVW1360" s="84">
        <f>WVT1360-WVU1360</f>
        <v>2000000</v>
      </c>
      <c r="WVX1360" s="84">
        <f t="shared" si="765"/>
        <v>2000000</v>
      </c>
      <c r="WWD1360" s="84" t="s">
        <v>247</v>
      </c>
      <c r="WWE1360" s="84" t="s">
        <v>4695</v>
      </c>
      <c r="WWF1360" s="84">
        <v>0</v>
      </c>
      <c r="WWG1360" s="84">
        <v>0</v>
      </c>
      <c r="WWI1360" s="84">
        <v>0</v>
      </c>
      <c r="WWJ1360" s="84">
        <f>WWJ1357</f>
        <v>2000000</v>
      </c>
      <c r="WWK1360" s="84">
        <f>WWK1357</f>
        <v>0</v>
      </c>
      <c r="WWL1360" s="84">
        <f>WWK1360/WWJ1360</f>
        <v>0</v>
      </c>
      <c r="WWM1360" s="84">
        <f>WWJ1360-WWK1360</f>
        <v>2000000</v>
      </c>
      <c r="WWN1360" s="84">
        <f t="shared" si="765"/>
        <v>2000000</v>
      </c>
      <c r="WWT1360" s="84" t="s">
        <v>247</v>
      </c>
      <c r="WWU1360" s="84" t="s">
        <v>4695</v>
      </c>
      <c r="WWV1360" s="84">
        <v>0</v>
      </c>
      <c r="WWW1360" s="84">
        <v>0</v>
      </c>
      <c r="WWY1360" s="84">
        <v>0</v>
      </c>
      <c r="WWZ1360" s="84">
        <f>WWZ1357</f>
        <v>2000000</v>
      </c>
      <c r="WXA1360" s="84">
        <f>WXA1357</f>
        <v>0</v>
      </c>
      <c r="WXB1360" s="84">
        <f>WXA1360/WWZ1360</f>
        <v>0</v>
      </c>
      <c r="WXC1360" s="84">
        <f>WWZ1360-WXA1360</f>
        <v>2000000</v>
      </c>
      <c r="WXD1360" s="84">
        <f t="shared" si="766"/>
        <v>2000000</v>
      </c>
      <c r="WXJ1360" s="84" t="s">
        <v>247</v>
      </c>
      <c r="WXK1360" s="84" t="s">
        <v>4695</v>
      </c>
      <c r="WXL1360" s="84">
        <v>0</v>
      </c>
      <c r="WXM1360" s="84">
        <v>0</v>
      </c>
      <c r="WXO1360" s="84">
        <v>0</v>
      </c>
      <c r="WXP1360" s="84">
        <f>WXP1357</f>
        <v>2000000</v>
      </c>
      <c r="WXQ1360" s="84">
        <f>WXQ1357</f>
        <v>0</v>
      </c>
      <c r="WXR1360" s="84">
        <f>WXQ1360/WXP1360</f>
        <v>0</v>
      </c>
      <c r="WXS1360" s="84">
        <f>WXP1360-WXQ1360</f>
        <v>2000000</v>
      </c>
      <c r="WXT1360" s="84">
        <f t="shared" si="766"/>
        <v>2000000</v>
      </c>
      <c r="WXZ1360" s="84" t="s">
        <v>247</v>
      </c>
      <c r="WYA1360" s="84" t="s">
        <v>4695</v>
      </c>
      <c r="WYB1360" s="84">
        <v>0</v>
      </c>
      <c r="WYC1360" s="84">
        <v>0</v>
      </c>
      <c r="WYE1360" s="84">
        <v>0</v>
      </c>
      <c r="WYF1360" s="84">
        <f>WYF1357</f>
        <v>2000000</v>
      </c>
      <c r="WYG1360" s="84">
        <f>WYG1357</f>
        <v>0</v>
      </c>
      <c r="WYH1360" s="84">
        <f>WYG1360/WYF1360</f>
        <v>0</v>
      </c>
      <c r="WYI1360" s="84">
        <f>WYF1360-WYG1360</f>
        <v>2000000</v>
      </c>
      <c r="WYJ1360" s="84">
        <f t="shared" si="767"/>
        <v>2000000</v>
      </c>
      <c r="WYP1360" s="84" t="s">
        <v>247</v>
      </c>
      <c r="WYQ1360" s="84" t="s">
        <v>4695</v>
      </c>
      <c r="WYR1360" s="84">
        <v>0</v>
      </c>
      <c r="WYS1360" s="84">
        <v>0</v>
      </c>
      <c r="WYU1360" s="84">
        <v>0</v>
      </c>
      <c r="WYV1360" s="84">
        <f>WYV1357</f>
        <v>2000000</v>
      </c>
      <c r="WYW1360" s="84">
        <f>WYW1357</f>
        <v>0</v>
      </c>
      <c r="WYX1360" s="84">
        <f>WYW1360/WYV1360</f>
        <v>0</v>
      </c>
      <c r="WYY1360" s="84">
        <f>WYV1360-WYW1360</f>
        <v>2000000</v>
      </c>
      <c r="WYZ1360" s="84">
        <f t="shared" si="767"/>
        <v>2000000</v>
      </c>
      <c r="WZF1360" s="84" t="s">
        <v>247</v>
      </c>
      <c r="WZG1360" s="84" t="s">
        <v>4695</v>
      </c>
      <c r="WZH1360" s="84">
        <v>0</v>
      </c>
      <c r="WZI1360" s="84">
        <v>0</v>
      </c>
      <c r="WZK1360" s="84">
        <v>0</v>
      </c>
      <c r="WZL1360" s="84">
        <f>WZL1357</f>
        <v>2000000</v>
      </c>
      <c r="WZM1360" s="84">
        <f>WZM1357</f>
        <v>0</v>
      </c>
      <c r="WZN1360" s="84">
        <f>WZM1360/WZL1360</f>
        <v>0</v>
      </c>
      <c r="WZO1360" s="84">
        <f>WZL1360-WZM1360</f>
        <v>2000000</v>
      </c>
      <c r="WZP1360" s="84">
        <f t="shared" si="768"/>
        <v>2000000</v>
      </c>
      <c r="WZV1360" s="84" t="s">
        <v>247</v>
      </c>
      <c r="WZW1360" s="84" t="s">
        <v>4695</v>
      </c>
      <c r="WZX1360" s="84">
        <v>0</v>
      </c>
      <c r="WZY1360" s="84">
        <v>0</v>
      </c>
      <c r="XAA1360" s="84">
        <v>0</v>
      </c>
      <c r="XAB1360" s="84">
        <f>XAB1357</f>
        <v>2000000</v>
      </c>
      <c r="XAC1360" s="84">
        <f>XAC1357</f>
        <v>0</v>
      </c>
      <c r="XAD1360" s="84">
        <f>XAC1360/XAB1360</f>
        <v>0</v>
      </c>
      <c r="XAE1360" s="84">
        <f>XAB1360-XAC1360</f>
        <v>2000000</v>
      </c>
      <c r="XAF1360" s="84">
        <f t="shared" si="768"/>
        <v>2000000</v>
      </c>
      <c r="XAL1360" s="84" t="s">
        <v>247</v>
      </c>
      <c r="XAM1360" s="84" t="s">
        <v>4695</v>
      </c>
      <c r="XAN1360" s="84">
        <v>0</v>
      </c>
      <c r="XAO1360" s="84">
        <v>0</v>
      </c>
      <c r="XAQ1360" s="84">
        <v>0</v>
      </c>
      <c r="XAR1360" s="84">
        <f>XAR1357</f>
        <v>2000000</v>
      </c>
      <c r="XAS1360" s="84">
        <f>XAS1357</f>
        <v>0</v>
      </c>
      <c r="XAT1360" s="84">
        <f>XAS1360/XAR1360</f>
        <v>0</v>
      </c>
      <c r="XAU1360" s="84">
        <f>XAR1360-XAS1360</f>
        <v>2000000</v>
      </c>
      <c r="XAV1360" s="84">
        <f t="shared" si="769"/>
        <v>2000000</v>
      </c>
      <c r="XBB1360" s="84" t="s">
        <v>247</v>
      </c>
      <c r="XBC1360" s="84" t="s">
        <v>4695</v>
      </c>
      <c r="XBD1360" s="84">
        <v>0</v>
      </c>
      <c r="XBE1360" s="84">
        <v>0</v>
      </c>
      <c r="XBG1360" s="84">
        <v>0</v>
      </c>
      <c r="XBH1360" s="84">
        <f>XBH1357</f>
        <v>2000000</v>
      </c>
      <c r="XBI1360" s="84">
        <f>XBI1357</f>
        <v>0</v>
      </c>
      <c r="XBJ1360" s="84">
        <f>XBI1360/XBH1360</f>
        <v>0</v>
      </c>
      <c r="XBK1360" s="84">
        <f>XBH1360-XBI1360</f>
        <v>2000000</v>
      </c>
      <c r="XBL1360" s="84">
        <f t="shared" si="769"/>
        <v>2000000</v>
      </c>
      <c r="XBR1360" s="84" t="s">
        <v>247</v>
      </c>
      <c r="XBS1360" s="84" t="s">
        <v>4695</v>
      </c>
      <c r="XBT1360" s="84">
        <v>0</v>
      </c>
      <c r="XBU1360" s="84">
        <v>0</v>
      </c>
      <c r="XBW1360" s="84">
        <v>0</v>
      </c>
      <c r="XBX1360" s="84">
        <f>XBX1357</f>
        <v>2000000</v>
      </c>
      <c r="XBY1360" s="84">
        <f>XBY1357</f>
        <v>0</v>
      </c>
      <c r="XBZ1360" s="84">
        <f>XBY1360/XBX1360</f>
        <v>0</v>
      </c>
      <c r="XCA1360" s="84">
        <f>XBX1360-XBY1360</f>
        <v>2000000</v>
      </c>
      <c r="XCB1360" s="84">
        <f t="shared" si="770"/>
        <v>2000000</v>
      </c>
      <c r="XCH1360" s="84" t="s">
        <v>247</v>
      </c>
      <c r="XCI1360" s="84" t="s">
        <v>4695</v>
      </c>
      <c r="XCJ1360" s="84">
        <v>0</v>
      </c>
      <c r="XCK1360" s="84">
        <v>0</v>
      </c>
      <c r="XCM1360" s="84">
        <v>0</v>
      </c>
      <c r="XCN1360" s="84">
        <f>XCN1357</f>
        <v>2000000</v>
      </c>
      <c r="XCO1360" s="84">
        <f>XCO1357</f>
        <v>0</v>
      </c>
      <c r="XCP1360" s="84">
        <f>XCO1360/XCN1360</f>
        <v>0</v>
      </c>
      <c r="XCQ1360" s="84">
        <f>XCN1360-XCO1360</f>
        <v>2000000</v>
      </c>
      <c r="XCR1360" s="84">
        <f t="shared" si="770"/>
        <v>2000000</v>
      </c>
      <c r="XCX1360" s="84" t="s">
        <v>247</v>
      </c>
      <c r="XCY1360" s="84" t="s">
        <v>4695</v>
      </c>
      <c r="XCZ1360" s="84">
        <v>0</v>
      </c>
      <c r="XDA1360" s="84">
        <v>0</v>
      </c>
      <c r="XDC1360" s="84">
        <v>0</v>
      </c>
      <c r="XDD1360" s="84">
        <f>XDD1357</f>
        <v>2000000</v>
      </c>
      <c r="XDE1360" s="84">
        <f>XDE1357</f>
        <v>0</v>
      </c>
      <c r="XDF1360" s="84">
        <f>XDE1360/XDD1360</f>
        <v>0</v>
      </c>
      <c r="XDG1360" s="84">
        <f>XDD1360-XDE1360</f>
        <v>2000000</v>
      </c>
      <c r="XDH1360" s="84">
        <f t="shared" si="771"/>
        <v>2000000</v>
      </c>
      <c r="XDN1360" s="84" t="s">
        <v>247</v>
      </c>
      <c r="XDO1360" s="84" t="s">
        <v>4695</v>
      </c>
      <c r="XDP1360" s="84">
        <v>0</v>
      </c>
      <c r="XDQ1360" s="84">
        <v>0</v>
      </c>
      <c r="XDS1360" s="84">
        <v>0</v>
      </c>
      <c r="XDT1360" s="84">
        <f>XDT1357</f>
        <v>2000000</v>
      </c>
      <c r="XDU1360" s="84">
        <f>XDU1357</f>
        <v>0</v>
      </c>
      <c r="XDV1360" s="84">
        <f>XDU1360/XDT1360</f>
        <v>0</v>
      </c>
      <c r="XDW1360" s="84">
        <f>XDT1360-XDU1360</f>
        <v>2000000</v>
      </c>
      <c r="XDX1360" s="84">
        <f t="shared" si="771"/>
        <v>2000000</v>
      </c>
      <c r="XED1360" s="84" t="s">
        <v>247</v>
      </c>
      <c r="XEE1360" s="84" t="s">
        <v>4695</v>
      </c>
      <c r="XEF1360" s="84">
        <v>0</v>
      </c>
      <c r="XEG1360" s="84">
        <v>0</v>
      </c>
      <c r="XEI1360" s="84">
        <v>0</v>
      </c>
      <c r="XEJ1360" s="84">
        <f>XEJ1357</f>
        <v>2000000</v>
      </c>
      <c r="XEK1360" s="84">
        <f>XEK1357</f>
        <v>0</v>
      </c>
      <c r="XEL1360" s="84">
        <f>XEK1360/XEJ1360</f>
        <v>0</v>
      </c>
      <c r="XEM1360" s="84">
        <f>XEJ1360-XEK1360</f>
        <v>2000000</v>
      </c>
      <c r="XEN1360" s="84">
        <f t="shared" si="772"/>
        <v>2000000</v>
      </c>
      <c r="XET1360" s="84" t="s">
        <v>247</v>
      </c>
      <c r="XEU1360" s="84" t="s">
        <v>4695</v>
      </c>
      <c r="XEV1360" s="84">
        <v>0</v>
      </c>
      <c r="XEW1360" s="84">
        <v>0</v>
      </c>
      <c r="XEY1360" s="84">
        <v>0</v>
      </c>
      <c r="XEZ1360" s="84">
        <f>XEZ1357</f>
        <v>2000000</v>
      </c>
      <c r="XFA1360" s="84">
        <f>XFA1357</f>
        <v>0</v>
      </c>
      <c r="XFB1360" s="84">
        <f>XFA1360/XEZ1360</f>
        <v>0</v>
      </c>
      <c r="XFC1360" s="84">
        <f>XEZ1360-XFA1360</f>
        <v>2000000</v>
      </c>
      <c r="XFD1360" s="84">
        <f t="shared" si="772"/>
        <v>2000000</v>
      </c>
    </row>
    <row r="1361" spans="1:1024 1030:2048 2054:3072 3078:4096 4102:5120 5126:6144 6150:7168 7174:8192 8198:9216 9222:10240 10246:11264 11270:12288 12294:13312 13318:14336 14342:15360 15366:16384">
      <c r="A1361" s="84"/>
      <c r="B1361" s="84"/>
      <c r="F1361" s="779">
        <v>13</v>
      </c>
      <c r="G1361" s="780" t="s">
        <v>4969</v>
      </c>
      <c r="H1361" s="781"/>
      <c r="I1361" s="781"/>
      <c r="J1361" s="782"/>
      <c r="K1361" s="781"/>
      <c r="L1361" s="783">
        <f>1068817+1000000</f>
        <v>2068817</v>
      </c>
      <c r="M1361" s="783"/>
      <c r="N1361" s="784"/>
      <c r="O1361" s="783"/>
      <c r="P1361" s="783"/>
      <c r="Q1361" s="801"/>
      <c r="R1361" s="802"/>
      <c r="S1361" s="801"/>
      <c r="T1361" s="84"/>
      <c r="V1361" s="84"/>
      <c r="W1361" s="84"/>
    </row>
    <row r="1362" spans="1:1024 1030:2048 2054:3072 3078:4096 4102:5120 5126:6144 6150:7168 7174:8192 8198:9216 9222:10240 10246:11264 11270:12288 12294:13312 13318:14336 14342:15360 15366:16384">
      <c r="A1362" s="84"/>
      <c r="B1362" s="84"/>
      <c r="G1362" s="798" t="s">
        <v>5406</v>
      </c>
      <c r="H1362" s="781">
        <f>SUM(H1359:H1360)</f>
        <v>3000000</v>
      </c>
      <c r="I1362" s="781">
        <f>SUM(I1359:I1360)</f>
        <v>0</v>
      </c>
      <c r="J1362" s="782">
        <f>I1362/H1362</f>
        <v>0</v>
      </c>
      <c r="K1362" s="781">
        <f>SUM(K1359)</f>
        <v>3000000</v>
      </c>
      <c r="L1362" s="783">
        <f>L1361</f>
        <v>2068817</v>
      </c>
      <c r="M1362" s="783">
        <f>SUM(M1359:M1360)</f>
        <v>0</v>
      </c>
      <c r="N1362" s="784">
        <f>M1362/L1362</f>
        <v>0</v>
      </c>
      <c r="O1362" s="783">
        <f>L1362-M1362</f>
        <v>2068817</v>
      </c>
      <c r="P1362" s="783">
        <f t="shared" si="261"/>
        <v>5068817</v>
      </c>
      <c r="Q1362" s="801"/>
      <c r="R1362" s="802"/>
      <c r="S1362" s="801"/>
      <c r="T1362" s="84"/>
      <c r="V1362" s="84"/>
      <c r="W1362" s="84" t="s">
        <v>5406</v>
      </c>
      <c r="X1362" s="816">
        <f>SUM(X1359:X1360)</f>
        <v>1000000</v>
      </c>
      <c r="Y1362" s="817">
        <f>SUM(Y1359:Y1360)</f>
        <v>0</v>
      </c>
      <c r="Z1362" s="813">
        <f>Y1362/X1362</f>
        <v>0</v>
      </c>
      <c r="AA1362" s="814">
        <f>SUM(AA1359)</f>
        <v>1000000</v>
      </c>
      <c r="AB1362" s="84">
        <f>SUM(AB1359:AB1360)</f>
        <v>2000000</v>
      </c>
      <c r="AC1362" s="84">
        <f>SUM(AC1359:AC1360)</f>
        <v>0</v>
      </c>
      <c r="AD1362" s="84">
        <f>AC1362/AB1362</f>
        <v>0</v>
      </c>
      <c r="AE1362" s="84">
        <f>AB1362-AC1362</f>
        <v>2000000</v>
      </c>
      <c r="AF1362" s="84">
        <f t="shared" si="261"/>
        <v>3000000</v>
      </c>
      <c r="AM1362" s="84" t="s">
        <v>5406</v>
      </c>
      <c r="AN1362" s="84">
        <f>SUM(AN1359:AN1360)</f>
        <v>1000000</v>
      </c>
      <c r="AO1362" s="84">
        <f>SUM(AO1359:AO1360)</f>
        <v>0</v>
      </c>
      <c r="AP1362" s="84">
        <f>AO1362/AN1362</f>
        <v>0</v>
      </c>
      <c r="AQ1362" s="84">
        <f>SUM(AQ1359)</f>
        <v>1000000</v>
      </c>
      <c r="AR1362" s="84">
        <f>SUM(AR1359:AR1360)</f>
        <v>2000000</v>
      </c>
      <c r="AS1362" s="84">
        <f>SUM(AS1359:AS1360)</f>
        <v>0</v>
      </c>
      <c r="AT1362" s="84">
        <f>AS1362/AR1362</f>
        <v>0</v>
      </c>
      <c r="AU1362" s="84">
        <f>AR1362-AS1362</f>
        <v>2000000</v>
      </c>
      <c r="AV1362" s="84">
        <f t="shared" si="262"/>
        <v>3000000</v>
      </c>
      <c r="BC1362" s="84" t="s">
        <v>5406</v>
      </c>
      <c r="BD1362" s="84">
        <f>SUM(BD1359:BD1360)</f>
        <v>1000000</v>
      </c>
      <c r="BE1362" s="84">
        <f>SUM(BE1359:BE1360)</f>
        <v>0</v>
      </c>
      <c r="BF1362" s="84">
        <f>BE1362/BD1362</f>
        <v>0</v>
      </c>
      <c r="BG1362" s="84">
        <f>SUM(BG1359)</f>
        <v>1000000</v>
      </c>
      <c r="BH1362" s="84">
        <f>SUM(BH1359:BH1360)</f>
        <v>2000000</v>
      </c>
      <c r="BI1362" s="84">
        <f>SUM(BI1359:BI1360)</f>
        <v>0</v>
      </c>
      <c r="BJ1362" s="84">
        <f>BI1362/BH1362</f>
        <v>0</v>
      </c>
      <c r="BK1362" s="84">
        <f>BH1362-BI1362</f>
        <v>2000000</v>
      </c>
      <c r="BL1362" s="84">
        <f t="shared" si="262"/>
        <v>3000000</v>
      </c>
      <c r="BS1362" s="84" t="s">
        <v>5406</v>
      </c>
      <c r="BT1362" s="84">
        <f>SUM(BT1359:BT1360)</f>
        <v>1000000</v>
      </c>
      <c r="BU1362" s="84">
        <f>SUM(BU1359:BU1360)</f>
        <v>0</v>
      </c>
      <c r="BV1362" s="84">
        <f>BU1362/BT1362</f>
        <v>0</v>
      </c>
      <c r="BW1362" s="84">
        <f>SUM(BW1359)</f>
        <v>1000000</v>
      </c>
      <c r="BX1362" s="84">
        <f>SUM(BX1359:BX1360)</f>
        <v>2000000</v>
      </c>
      <c r="BY1362" s="84">
        <f>SUM(BY1359:BY1360)</f>
        <v>0</v>
      </c>
      <c r="BZ1362" s="84">
        <f>BY1362/BX1362</f>
        <v>0</v>
      </c>
      <c r="CA1362" s="84">
        <f>BX1362-BY1362</f>
        <v>2000000</v>
      </c>
      <c r="CB1362" s="84">
        <f t="shared" si="263"/>
        <v>3000000</v>
      </c>
      <c r="CI1362" s="84" t="s">
        <v>5406</v>
      </c>
      <c r="CJ1362" s="84">
        <f>SUM(CJ1359:CJ1360)</f>
        <v>1000000</v>
      </c>
      <c r="CK1362" s="84">
        <f>SUM(CK1359:CK1360)</f>
        <v>0</v>
      </c>
      <c r="CL1362" s="84">
        <f>CK1362/CJ1362</f>
        <v>0</v>
      </c>
      <c r="CM1362" s="84">
        <f>SUM(CM1359)</f>
        <v>1000000</v>
      </c>
      <c r="CN1362" s="84">
        <f>SUM(CN1359:CN1360)</f>
        <v>2000000</v>
      </c>
      <c r="CO1362" s="84">
        <f>SUM(CO1359:CO1360)</f>
        <v>0</v>
      </c>
      <c r="CP1362" s="84">
        <f>CO1362/CN1362</f>
        <v>0</v>
      </c>
      <c r="CQ1362" s="84">
        <f>CN1362-CO1362</f>
        <v>2000000</v>
      </c>
      <c r="CR1362" s="84">
        <f t="shared" si="263"/>
        <v>3000000</v>
      </c>
      <c r="CY1362" s="84" t="s">
        <v>5406</v>
      </c>
      <c r="CZ1362" s="84">
        <f>SUM(CZ1359:CZ1360)</f>
        <v>1000000</v>
      </c>
      <c r="DA1362" s="84">
        <f>SUM(DA1359:DA1360)</f>
        <v>0</v>
      </c>
      <c r="DB1362" s="84">
        <f>DA1362/CZ1362</f>
        <v>0</v>
      </c>
      <c r="DC1362" s="84">
        <f>SUM(DC1359)</f>
        <v>1000000</v>
      </c>
      <c r="DD1362" s="84">
        <f>SUM(DD1359:DD1360)</f>
        <v>2000000</v>
      </c>
      <c r="DE1362" s="84">
        <f>SUM(DE1359:DE1360)</f>
        <v>0</v>
      </c>
      <c r="DF1362" s="84">
        <f>DE1362/DD1362</f>
        <v>0</v>
      </c>
      <c r="DG1362" s="84">
        <f>DD1362-DE1362</f>
        <v>2000000</v>
      </c>
      <c r="DH1362" s="84">
        <f t="shared" si="264"/>
        <v>3000000</v>
      </c>
      <c r="DO1362" s="84" t="s">
        <v>5406</v>
      </c>
      <c r="DP1362" s="84">
        <f>SUM(DP1359:DP1360)</f>
        <v>1000000</v>
      </c>
      <c r="DQ1362" s="84">
        <f>SUM(DQ1359:DQ1360)</f>
        <v>0</v>
      </c>
      <c r="DR1362" s="84">
        <f>DQ1362/DP1362</f>
        <v>0</v>
      </c>
      <c r="DS1362" s="84">
        <f>SUM(DS1359)</f>
        <v>1000000</v>
      </c>
      <c r="DT1362" s="84">
        <f>SUM(DT1359:DT1360)</f>
        <v>2000000</v>
      </c>
      <c r="DU1362" s="84">
        <f>SUM(DU1359:DU1360)</f>
        <v>0</v>
      </c>
      <c r="DV1362" s="84">
        <f>DU1362/DT1362</f>
        <v>0</v>
      </c>
      <c r="DW1362" s="84">
        <f>DT1362-DU1362</f>
        <v>2000000</v>
      </c>
      <c r="DX1362" s="84">
        <f t="shared" si="264"/>
        <v>3000000</v>
      </c>
      <c r="EE1362" s="84" t="s">
        <v>5406</v>
      </c>
      <c r="EF1362" s="84">
        <f>SUM(EF1359:EF1360)</f>
        <v>1000000</v>
      </c>
      <c r="EG1362" s="84">
        <f>SUM(EG1359:EG1360)</f>
        <v>0</v>
      </c>
      <c r="EH1362" s="84">
        <f>EG1362/EF1362</f>
        <v>0</v>
      </c>
      <c r="EI1362" s="84">
        <f>SUM(EI1359)</f>
        <v>1000000</v>
      </c>
      <c r="EJ1362" s="84">
        <f>SUM(EJ1359:EJ1360)</f>
        <v>2000000</v>
      </c>
      <c r="EK1362" s="84">
        <f>SUM(EK1359:EK1360)</f>
        <v>0</v>
      </c>
      <c r="EL1362" s="84">
        <f>EK1362/EJ1362</f>
        <v>0</v>
      </c>
      <c r="EM1362" s="84">
        <f>EJ1362-EK1362</f>
        <v>2000000</v>
      </c>
      <c r="EN1362" s="84">
        <f t="shared" si="265"/>
        <v>3000000</v>
      </c>
      <c r="EU1362" s="84" t="s">
        <v>5406</v>
      </c>
      <c r="EV1362" s="84">
        <f>SUM(EV1359:EV1360)</f>
        <v>1000000</v>
      </c>
      <c r="EW1362" s="84">
        <f>SUM(EW1359:EW1360)</f>
        <v>0</v>
      </c>
      <c r="EX1362" s="84">
        <f>EW1362/EV1362</f>
        <v>0</v>
      </c>
      <c r="EY1362" s="84">
        <f>SUM(EY1359)</f>
        <v>1000000</v>
      </c>
      <c r="EZ1362" s="84">
        <f>SUM(EZ1359:EZ1360)</f>
        <v>2000000</v>
      </c>
      <c r="FA1362" s="84">
        <f>SUM(FA1359:FA1360)</f>
        <v>0</v>
      </c>
      <c r="FB1362" s="84">
        <f>FA1362/EZ1362</f>
        <v>0</v>
      </c>
      <c r="FC1362" s="84">
        <f>EZ1362-FA1362</f>
        <v>2000000</v>
      </c>
      <c r="FD1362" s="84">
        <f t="shared" si="265"/>
        <v>3000000</v>
      </c>
      <c r="FK1362" s="84" t="s">
        <v>5406</v>
      </c>
      <c r="FL1362" s="84">
        <f>SUM(FL1359:FL1360)</f>
        <v>1000000</v>
      </c>
      <c r="FM1362" s="84">
        <f>SUM(FM1359:FM1360)</f>
        <v>0</v>
      </c>
      <c r="FN1362" s="84">
        <f>FM1362/FL1362</f>
        <v>0</v>
      </c>
      <c r="FO1362" s="84">
        <f>SUM(FO1359)</f>
        <v>1000000</v>
      </c>
      <c r="FP1362" s="84">
        <f>SUM(FP1359:FP1360)</f>
        <v>2000000</v>
      </c>
      <c r="FQ1362" s="84">
        <f>SUM(FQ1359:FQ1360)</f>
        <v>0</v>
      </c>
      <c r="FR1362" s="84">
        <f>FQ1362/FP1362</f>
        <v>0</v>
      </c>
      <c r="FS1362" s="84">
        <f>FP1362-FQ1362</f>
        <v>2000000</v>
      </c>
      <c r="FT1362" s="84">
        <f t="shared" si="266"/>
        <v>3000000</v>
      </c>
      <c r="GA1362" s="84" t="s">
        <v>5406</v>
      </c>
      <c r="GB1362" s="84">
        <f>SUM(GB1359:GB1360)</f>
        <v>1000000</v>
      </c>
      <c r="GC1362" s="84">
        <f>SUM(GC1359:GC1360)</f>
        <v>0</v>
      </c>
      <c r="GD1362" s="84">
        <f>GC1362/GB1362</f>
        <v>0</v>
      </c>
      <c r="GE1362" s="84">
        <f>SUM(GE1359)</f>
        <v>1000000</v>
      </c>
      <c r="GF1362" s="84">
        <f>SUM(GF1359:GF1360)</f>
        <v>2000000</v>
      </c>
      <c r="GG1362" s="84">
        <f>SUM(GG1359:GG1360)</f>
        <v>0</v>
      </c>
      <c r="GH1362" s="84">
        <f>GG1362/GF1362</f>
        <v>0</v>
      </c>
      <c r="GI1362" s="84">
        <f>GF1362-GG1362</f>
        <v>2000000</v>
      </c>
      <c r="GJ1362" s="84">
        <f t="shared" si="266"/>
        <v>3000000</v>
      </c>
      <c r="GQ1362" s="84" t="s">
        <v>5406</v>
      </c>
      <c r="GR1362" s="84">
        <f>SUM(GR1359:GR1360)</f>
        <v>1000000</v>
      </c>
      <c r="GS1362" s="84">
        <f>SUM(GS1359:GS1360)</f>
        <v>0</v>
      </c>
      <c r="GT1362" s="84">
        <f>GS1362/GR1362</f>
        <v>0</v>
      </c>
      <c r="GU1362" s="84">
        <f>SUM(GU1359)</f>
        <v>1000000</v>
      </c>
      <c r="GV1362" s="84">
        <f>SUM(GV1359:GV1360)</f>
        <v>2000000</v>
      </c>
      <c r="GW1362" s="84">
        <f>SUM(GW1359:GW1360)</f>
        <v>0</v>
      </c>
      <c r="GX1362" s="84">
        <f>GW1362/GV1362</f>
        <v>0</v>
      </c>
      <c r="GY1362" s="84">
        <f>GV1362-GW1362</f>
        <v>2000000</v>
      </c>
      <c r="GZ1362" s="84">
        <f t="shared" si="267"/>
        <v>3000000</v>
      </c>
      <c r="HG1362" s="84" t="s">
        <v>5406</v>
      </c>
      <c r="HH1362" s="84">
        <f>SUM(HH1359:HH1360)</f>
        <v>1000000</v>
      </c>
      <c r="HI1362" s="84">
        <f>SUM(HI1359:HI1360)</f>
        <v>0</v>
      </c>
      <c r="HJ1362" s="84">
        <f>HI1362/HH1362</f>
        <v>0</v>
      </c>
      <c r="HK1362" s="84">
        <f>SUM(HK1359)</f>
        <v>1000000</v>
      </c>
      <c r="HL1362" s="84">
        <f>SUM(HL1359:HL1360)</f>
        <v>2000000</v>
      </c>
      <c r="HM1362" s="84">
        <f>SUM(HM1359:HM1360)</f>
        <v>0</v>
      </c>
      <c r="HN1362" s="84">
        <f>HM1362/HL1362</f>
        <v>0</v>
      </c>
      <c r="HO1362" s="84">
        <f>HL1362-HM1362</f>
        <v>2000000</v>
      </c>
      <c r="HP1362" s="84">
        <f t="shared" si="267"/>
        <v>3000000</v>
      </c>
      <c r="HW1362" s="84" t="s">
        <v>5406</v>
      </c>
      <c r="HX1362" s="84">
        <f>SUM(HX1359:HX1360)</f>
        <v>1000000</v>
      </c>
      <c r="HY1362" s="84">
        <f>SUM(HY1359:HY1360)</f>
        <v>0</v>
      </c>
      <c r="HZ1362" s="84">
        <f>HY1362/HX1362</f>
        <v>0</v>
      </c>
      <c r="IA1362" s="84">
        <f>SUM(IA1359)</f>
        <v>1000000</v>
      </c>
      <c r="IB1362" s="84">
        <f>SUM(IB1359:IB1360)</f>
        <v>2000000</v>
      </c>
      <c r="IC1362" s="84">
        <f>SUM(IC1359:IC1360)</f>
        <v>0</v>
      </c>
      <c r="ID1362" s="84">
        <f>IC1362/IB1362</f>
        <v>0</v>
      </c>
      <c r="IE1362" s="84">
        <f>IB1362-IC1362</f>
        <v>2000000</v>
      </c>
      <c r="IF1362" s="84">
        <f t="shared" si="268"/>
        <v>3000000</v>
      </c>
      <c r="IM1362" s="84" t="s">
        <v>5406</v>
      </c>
      <c r="IN1362" s="84">
        <f>SUM(IN1359:IN1360)</f>
        <v>1000000</v>
      </c>
      <c r="IO1362" s="84">
        <f>SUM(IO1359:IO1360)</f>
        <v>0</v>
      </c>
      <c r="IP1362" s="84">
        <f>IO1362/IN1362</f>
        <v>0</v>
      </c>
      <c r="IQ1362" s="84">
        <f>SUM(IQ1359)</f>
        <v>1000000</v>
      </c>
      <c r="IR1362" s="84">
        <f>SUM(IR1359:IR1360)</f>
        <v>2000000</v>
      </c>
      <c r="IS1362" s="84">
        <f>SUM(IS1359:IS1360)</f>
        <v>0</v>
      </c>
      <c r="IT1362" s="84">
        <f>IS1362/IR1362</f>
        <v>0</v>
      </c>
      <c r="IU1362" s="84">
        <f>IR1362-IS1362</f>
        <v>2000000</v>
      </c>
      <c r="IV1362" s="84">
        <f t="shared" si="268"/>
        <v>3000000</v>
      </c>
      <c r="JC1362" s="84" t="s">
        <v>5406</v>
      </c>
      <c r="JD1362" s="84">
        <f>SUM(JD1359:JD1360)</f>
        <v>1000000</v>
      </c>
      <c r="JE1362" s="84">
        <f>SUM(JE1359:JE1360)</f>
        <v>0</v>
      </c>
      <c r="JF1362" s="84">
        <f>JE1362/JD1362</f>
        <v>0</v>
      </c>
      <c r="JG1362" s="84">
        <f>SUM(JG1359)</f>
        <v>1000000</v>
      </c>
      <c r="JH1362" s="84">
        <f>SUM(JH1359:JH1360)</f>
        <v>2000000</v>
      </c>
      <c r="JI1362" s="84">
        <f>SUM(JI1359:JI1360)</f>
        <v>0</v>
      </c>
      <c r="JJ1362" s="84">
        <f>JI1362/JH1362</f>
        <v>0</v>
      </c>
      <c r="JK1362" s="84">
        <f>JH1362-JI1362</f>
        <v>2000000</v>
      </c>
      <c r="JL1362" s="84">
        <f t="shared" si="269"/>
        <v>3000000</v>
      </c>
      <c r="JS1362" s="84" t="s">
        <v>5406</v>
      </c>
      <c r="JT1362" s="84">
        <f>SUM(JT1359:JT1360)</f>
        <v>1000000</v>
      </c>
      <c r="JU1362" s="84">
        <f>SUM(JU1359:JU1360)</f>
        <v>0</v>
      </c>
      <c r="JV1362" s="84">
        <f>JU1362/JT1362</f>
        <v>0</v>
      </c>
      <c r="JW1362" s="84">
        <f>SUM(JW1359)</f>
        <v>1000000</v>
      </c>
      <c r="JX1362" s="84">
        <f>SUM(JX1359:JX1360)</f>
        <v>2000000</v>
      </c>
      <c r="JY1362" s="84">
        <f>SUM(JY1359:JY1360)</f>
        <v>0</v>
      </c>
      <c r="JZ1362" s="84">
        <f>JY1362/JX1362</f>
        <v>0</v>
      </c>
      <c r="KA1362" s="84">
        <f>JX1362-JY1362</f>
        <v>2000000</v>
      </c>
      <c r="KB1362" s="84">
        <f t="shared" si="269"/>
        <v>3000000</v>
      </c>
      <c r="KI1362" s="84" t="s">
        <v>5406</v>
      </c>
      <c r="KJ1362" s="84">
        <f>SUM(KJ1359:KJ1360)</f>
        <v>1000000</v>
      </c>
      <c r="KK1362" s="84">
        <f>SUM(KK1359:KK1360)</f>
        <v>0</v>
      </c>
      <c r="KL1362" s="84">
        <f>KK1362/KJ1362</f>
        <v>0</v>
      </c>
      <c r="KM1362" s="84">
        <f>SUM(KM1359)</f>
        <v>1000000</v>
      </c>
      <c r="KN1362" s="84">
        <f>SUM(KN1359:KN1360)</f>
        <v>2000000</v>
      </c>
      <c r="KO1362" s="84">
        <f>SUM(KO1359:KO1360)</f>
        <v>0</v>
      </c>
      <c r="KP1362" s="84">
        <f>KO1362/KN1362</f>
        <v>0</v>
      </c>
      <c r="KQ1362" s="84">
        <f>KN1362-KO1362</f>
        <v>2000000</v>
      </c>
      <c r="KR1362" s="84">
        <f t="shared" si="270"/>
        <v>3000000</v>
      </c>
      <c r="KY1362" s="84" t="s">
        <v>5406</v>
      </c>
      <c r="KZ1362" s="84">
        <f>SUM(KZ1359:KZ1360)</f>
        <v>1000000</v>
      </c>
      <c r="LA1362" s="84">
        <f>SUM(LA1359:LA1360)</f>
        <v>0</v>
      </c>
      <c r="LB1362" s="84">
        <f>LA1362/KZ1362</f>
        <v>0</v>
      </c>
      <c r="LC1362" s="84">
        <f>SUM(LC1359)</f>
        <v>1000000</v>
      </c>
      <c r="LD1362" s="84">
        <f>SUM(LD1359:LD1360)</f>
        <v>2000000</v>
      </c>
      <c r="LE1362" s="84">
        <f>SUM(LE1359:LE1360)</f>
        <v>0</v>
      </c>
      <c r="LF1362" s="84">
        <f>LE1362/LD1362</f>
        <v>0</v>
      </c>
      <c r="LG1362" s="84">
        <f>LD1362-LE1362</f>
        <v>2000000</v>
      </c>
      <c r="LH1362" s="84">
        <f t="shared" si="270"/>
        <v>3000000</v>
      </c>
      <c r="LO1362" s="84" t="s">
        <v>5406</v>
      </c>
      <c r="LP1362" s="84">
        <f>SUM(LP1359:LP1360)</f>
        <v>1000000</v>
      </c>
      <c r="LQ1362" s="84">
        <f>SUM(LQ1359:LQ1360)</f>
        <v>0</v>
      </c>
      <c r="LR1362" s="84">
        <f>LQ1362/LP1362</f>
        <v>0</v>
      </c>
      <c r="LS1362" s="84">
        <f>SUM(LS1359)</f>
        <v>1000000</v>
      </c>
      <c r="LT1362" s="84">
        <f>SUM(LT1359:LT1360)</f>
        <v>2000000</v>
      </c>
      <c r="LU1362" s="84">
        <f>SUM(LU1359:LU1360)</f>
        <v>0</v>
      </c>
      <c r="LV1362" s="84">
        <f>LU1362/LT1362</f>
        <v>0</v>
      </c>
      <c r="LW1362" s="84">
        <f>LT1362-LU1362</f>
        <v>2000000</v>
      </c>
      <c r="LX1362" s="84">
        <f t="shared" si="271"/>
        <v>3000000</v>
      </c>
      <c r="ME1362" s="84" t="s">
        <v>5406</v>
      </c>
      <c r="MF1362" s="84">
        <f>SUM(MF1359:MF1360)</f>
        <v>1000000</v>
      </c>
      <c r="MG1362" s="84">
        <f>SUM(MG1359:MG1360)</f>
        <v>0</v>
      </c>
      <c r="MH1362" s="84">
        <f>MG1362/MF1362</f>
        <v>0</v>
      </c>
      <c r="MI1362" s="84">
        <f>SUM(MI1359)</f>
        <v>1000000</v>
      </c>
      <c r="MJ1362" s="84">
        <f>SUM(MJ1359:MJ1360)</f>
        <v>2000000</v>
      </c>
      <c r="MK1362" s="84">
        <f>SUM(MK1359:MK1360)</f>
        <v>0</v>
      </c>
      <c r="ML1362" s="84">
        <f>MK1362/MJ1362</f>
        <v>0</v>
      </c>
      <c r="MM1362" s="84">
        <f>MJ1362-MK1362</f>
        <v>2000000</v>
      </c>
      <c r="MN1362" s="84">
        <f t="shared" si="271"/>
        <v>3000000</v>
      </c>
      <c r="MU1362" s="84" t="s">
        <v>5406</v>
      </c>
      <c r="MV1362" s="84">
        <f>SUM(MV1359:MV1360)</f>
        <v>1000000</v>
      </c>
      <c r="MW1362" s="84">
        <f>SUM(MW1359:MW1360)</f>
        <v>0</v>
      </c>
      <c r="MX1362" s="84">
        <f>MW1362/MV1362</f>
        <v>0</v>
      </c>
      <c r="MY1362" s="84">
        <f>SUM(MY1359)</f>
        <v>1000000</v>
      </c>
      <c r="MZ1362" s="84">
        <f>SUM(MZ1359:MZ1360)</f>
        <v>2000000</v>
      </c>
      <c r="NA1362" s="84">
        <f>SUM(NA1359:NA1360)</f>
        <v>0</v>
      </c>
      <c r="NB1362" s="84">
        <f>NA1362/MZ1362</f>
        <v>0</v>
      </c>
      <c r="NC1362" s="84">
        <f>MZ1362-NA1362</f>
        <v>2000000</v>
      </c>
      <c r="ND1362" s="84">
        <f t="shared" si="272"/>
        <v>3000000</v>
      </c>
      <c r="NK1362" s="84" t="s">
        <v>5406</v>
      </c>
      <c r="NL1362" s="84">
        <f>SUM(NL1359:NL1360)</f>
        <v>1000000</v>
      </c>
      <c r="NM1362" s="84">
        <f>SUM(NM1359:NM1360)</f>
        <v>0</v>
      </c>
      <c r="NN1362" s="84">
        <f>NM1362/NL1362</f>
        <v>0</v>
      </c>
      <c r="NO1362" s="84">
        <f>SUM(NO1359)</f>
        <v>1000000</v>
      </c>
      <c r="NP1362" s="84">
        <f>SUM(NP1359:NP1360)</f>
        <v>2000000</v>
      </c>
      <c r="NQ1362" s="84">
        <f>SUM(NQ1359:NQ1360)</f>
        <v>0</v>
      </c>
      <c r="NR1362" s="84">
        <f>NQ1362/NP1362</f>
        <v>0</v>
      </c>
      <c r="NS1362" s="84">
        <f>NP1362-NQ1362</f>
        <v>2000000</v>
      </c>
      <c r="NT1362" s="84">
        <f t="shared" si="272"/>
        <v>3000000</v>
      </c>
      <c r="OA1362" s="84" t="s">
        <v>5406</v>
      </c>
      <c r="OB1362" s="84">
        <f>SUM(OB1359:OB1360)</f>
        <v>1000000</v>
      </c>
      <c r="OC1362" s="84">
        <f>SUM(OC1359:OC1360)</f>
        <v>0</v>
      </c>
      <c r="OD1362" s="84">
        <f>OC1362/OB1362</f>
        <v>0</v>
      </c>
      <c r="OE1362" s="84">
        <f>SUM(OE1359)</f>
        <v>1000000</v>
      </c>
      <c r="OF1362" s="84">
        <f>SUM(OF1359:OF1360)</f>
        <v>2000000</v>
      </c>
      <c r="OG1362" s="84">
        <f>SUM(OG1359:OG1360)</f>
        <v>0</v>
      </c>
      <c r="OH1362" s="84">
        <f>OG1362/OF1362</f>
        <v>0</v>
      </c>
      <c r="OI1362" s="84">
        <f>OF1362-OG1362</f>
        <v>2000000</v>
      </c>
      <c r="OJ1362" s="84">
        <f t="shared" si="273"/>
        <v>3000000</v>
      </c>
      <c r="OQ1362" s="84" t="s">
        <v>5406</v>
      </c>
      <c r="OR1362" s="84">
        <f>SUM(OR1359:OR1360)</f>
        <v>1000000</v>
      </c>
      <c r="OS1362" s="84">
        <f>SUM(OS1359:OS1360)</f>
        <v>0</v>
      </c>
      <c r="OT1362" s="84">
        <f>OS1362/OR1362</f>
        <v>0</v>
      </c>
      <c r="OU1362" s="84">
        <f>SUM(OU1359)</f>
        <v>1000000</v>
      </c>
      <c r="OV1362" s="84">
        <f>SUM(OV1359:OV1360)</f>
        <v>2000000</v>
      </c>
      <c r="OW1362" s="84">
        <f>SUM(OW1359:OW1360)</f>
        <v>0</v>
      </c>
      <c r="OX1362" s="84">
        <f>OW1362/OV1362</f>
        <v>0</v>
      </c>
      <c r="OY1362" s="84">
        <f>OV1362-OW1362</f>
        <v>2000000</v>
      </c>
      <c r="OZ1362" s="84">
        <f t="shared" si="273"/>
        <v>3000000</v>
      </c>
      <c r="PG1362" s="84" t="s">
        <v>5406</v>
      </c>
      <c r="PH1362" s="84">
        <f>SUM(PH1359:PH1360)</f>
        <v>1000000</v>
      </c>
      <c r="PI1362" s="84">
        <f>SUM(PI1359:PI1360)</f>
        <v>0</v>
      </c>
      <c r="PJ1362" s="84">
        <f>PI1362/PH1362</f>
        <v>0</v>
      </c>
      <c r="PK1362" s="84">
        <f>SUM(PK1359)</f>
        <v>1000000</v>
      </c>
      <c r="PL1362" s="84">
        <f>SUM(PL1359:PL1360)</f>
        <v>2000000</v>
      </c>
      <c r="PM1362" s="84">
        <f>SUM(PM1359:PM1360)</f>
        <v>0</v>
      </c>
      <c r="PN1362" s="84">
        <f>PM1362/PL1362</f>
        <v>0</v>
      </c>
      <c r="PO1362" s="84">
        <f>PL1362-PM1362</f>
        <v>2000000</v>
      </c>
      <c r="PP1362" s="84">
        <f t="shared" si="274"/>
        <v>3000000</v>
      </c>
      <c r="PW1362" s="84" t="s">
        <v>5406</v>
      </c>
      <c r="PX1362" s="84">
        <f>SUM(PX1359:PX1360)</f>
        <v>1000000</v>
      </c>
      <c r="PY1362" s="84">
        <f>SUM(PY1359:PY1360)</f>
        <v>0</v>
      </c>
      <c r="PZ1362" s="84">
        <f>PY1362/PX1362</f>
        <v>0</v>
      </c>
      <c r="QA1362" s="84">
        <f>SUM(QA1359)</f>
        <v>1000000</v>
      </c>
      <c r="QB1362" s="84">
        <f>SUM(QB1359:QB1360)</f>
        <v>2000000</v>
      </c>
      <c r="QC1362" s="84">
        <f>SUM(QC1359:QC1360)</f>
        <v>0</v>
      </c>
      <c r="QD1362" s="84">
        <f>QC1362/QB1362</f>
        <v>0</v>
      </c>
      <c r="QE1362" s="84">
        <f>QB1362-QC1362</f>
        <v>2000000</v>
      </c>
      <c r="QF1362" s="84">
        <f t="shared" si="274"/>
        <v>3000000</v>
      </c>
      <c r="QM1362" s="84" t="s">
        <v>5406</v>
      </c>
      <c r="QN1362" s="84">
        <f>SUM(QN1359:QN1360)</f>
        <v>1000000</v>
      </c>
      <c r="QO1362" s="84">
        <f>SUM(QO1359:QO1360)</f>
        <v>0</v>
      </c>
      <c r="QP1362" s="84">
        <f>QO1362/QN1362</f>
        <v>0</v>
      </c>
      <c r="QQ1362" s="84">
        <f>SUM(QQ1359)</f>
        <v>1000000</v>
      </c>
      <c r="QR1362" s="84">
        <f>SUM(QR1359:QR1360)</f>
        <v>2000000</v>
      </c>
      <c r="QS1362" s="84">
        <f>SUM(QS1359:QS1360)</f>
        <v>0</v>
      </c>
      <c r="QT1362" s="84">
        <f>QS1362/QR1362</f>
        <v>0</v>
      </c>
      <c r="QU1362" s="84">
        <f>QR1362-QS1362</f>
        <v>2000000</v>
      </c>
      <c r="QV1362" s="84">
        <f t="shared" si="275"/>
        <v>3000000</v>
      </c>
      <c r="RC1362" s="84" t="s">
        <v>5406</v>
      </c>
      <c r="RD1362" s="84">
        <f>SUM(RD1359:RD1360)</f>
        <v>1000000</v>
      </c>
      <c r="RE1362" s="84">
        <f>SUM(RE1359:RE1360)</f>
        <v>0</v>
      </c>
      <c r="RF1362" s="84">
        <f>RE1362/RD1362</f>
        <v>0</v>
      </c>
      <c r="RG1362" s="84">
        <f>SUM(RG1359)</f>
        <v>1000000</v>
      </c>
      <c r="RH1362" s="84">
        <f>SUM(RH1359:RH1360)</f>
        <v>2000000</v>
      </c>
      <c r="RI1362" s="84">
        <f>SUM(RI1359:RI1360)</f>
        <v>0</v>
      </c>
      <c r="RJ1362" s="84">
        <f>RI1362/RH1362</f>
        <v>0</v>
      </c>
      <c r="RK1362" s="84">
        <f>RH1362-RI1362</f>
        <v>2000000</v>
      </c>
      <c r="RL1362" s="84">
        <f t="shared" si="275"/>
        <v>3000000</v>
      </c>
      <c r="RS1362" s="84" t="s">
        <v>5406</v>
      </c>
      <c r="RT1362" s="84">
        <f>SUM(RT1359:RT1360)</f>
        <v>1000000</v>
      </c>
      <c r="RU1362" s="84">
        <f>SUM(RU1359:RU1360)</f>
        <v>0</v>
      </c>
      <c r="RV1362" s="84">
        <f>RU1362/RT1362</f>
        <v>0</v>
      </c>
      <c r="RW1362" s="84">
        <f>SUM(RW1359)</f>
        <v>1000000</v>
      </c>
      <c r="RX1362" s="84">
        <f>SUM(RX1359:RX1360)</f>
        <v>2000000</v>
      </c>
      <c r="RY1362" s="84">
        <f>SUM(RY1359:RY1360)</f>
        <v>0</v>
      </c>
      <c r="RZ1362" s="84">
        <f>RY1362/RX1362</f>
        <v>0</v>
      </c>
      <c r="SA1362" s="84">
        <f>RX1362-RY1362</f>
        <v>2000000</v>
      </c>
      <c r="SB1362" s="84">
        <f t="shared" si="276"/>
        <v>3000000</v>
      </c>
      <c r="SI1362" s="84" t="s">
        <v>5406</v>
      </c>
      <c r="SJ1362" s="84">
        <f>SUM(SJ1359:SJ1360)</f>
        <v>1000000</v>
      </c>
      <c r="SK1362" s="84">
        <f>SUM(SK1359:SK1360)</f>
        <v>0</v>
      </c>
      <c r="SL1362" s="84">
        <f>SK1362/SJ1362</f>
        <v>0</v>
      </c>
      <c r="SM1362" s="84">
        <f>SUM(SM1359)</f>
        <v>1000000</v>
      </c>
      <c r="SN1362" s="84">
        <f>SUM(SN1359:SN1360)</f>
        <v>2000000</v>
      </c>
      <c r="SO1362" s="84">
        <f>SUM(SO1359:SO1360)</f>
        <v>0</v>
      </c>
      <c r="SP1362" s="84">
        <f>SO1362/SN1362</f>
        <v>0</v>
      </c>
      <c r="SQ1362" s="84">
        <f>SN1362-SO1362</f>
        <v>2000000</v>
      </c>
      <c r="SR1362" s="84">
        <f t="shared" si="276"/>
        <v>3000000</v>
      </c>
      <c r="SY1362" s="84" t="s">
        <v>5406</v>
      </c>
      <c r="SZ1362" s="84">
        <f>SUM(SZ1359:SZ1360)</f>
        <v>1000000</v>
      </c>
      <c r="TA1362" s="84">
        <f>SUM(TA1359:TA1360)</f>
        <v>0</v>
      </c>
      <c r="TB1362" s="84">
        <f>TA1362/SZ1362</f>
        <v>0</v>
      </c>
      <c r="TC1362" s="84">
        <f>SUM(TC1359)</f>
        <v>1000000</v>
      </c>
      <c r="TD1362" s="84">
        <f>SUM(TD1359:TD1360)</f>
        <v>2000000</v>
      </c>
      <c r="TE1362" s="84">
        <f>SUM(TE1359:TE1360)</f>
        <v>0</v>
      </c>
      <c r="TF1362" s="84">
        <f>TE1362/TD1362</f>
        <v>0</v>
      </c>
      <c r="TG1362" s="84">
        <f>TD1362-TE1362</f>
        <v>2000000</v>
      </c>
      <c r="TH1362" s="84">
        <f t="shared" si="277"/>
        <v>3000000</v>
      </c>
      <c r="TO1362" s="84" t="s">
        <v>5406</v>
      </c>
      <c r="TP1362" s="84">
        <f>SUM(TP1359:TP1360)</f>
        <v>1000000</v>
      </c>
      <c r="TQ1362" s="84">
        <f>SUM(TQ1359:TQ1360)</f>
        <v>0</v>
      </c>
      <c r="TR1362" s="84">
        <f>TQ1362/TP1362</f>
        <v>0</v>
      </c>
      <c r="TS1362" s="84">
        <f>SUM(TS1359)</f>
        <v>1000000</v>
      </c>
      <c r="TT1362" s="84">
        <f>SUM(TT1359:TT1360)</f>
        <v>2000000</v>
      </c>
      <c r="TU1362" s="84">
        <f>SUM(TU1359:TU1360)</f>
        <v>0</v>
      </c>
      <c r="TV1362" s="84">
        <f>TU1362/TT1362</f>
        <v>0</v>
      </c>
      <c r="TW1362" s="84">
        <f>TT1362-TU1362</f>
        <v>2000000</v>
      </c>
      <c r="TX1362" s="84">
        <f t="shared" si="277"/>
        <v>3000000</v>
      </c>
      <c r="UE1362" s="84" t="s">
        <v>5406</v>
      </c>
      <c r="UF1362" s="84">
        <f>SUM(UF1359:UF1360)</f>
        <v>1000000</v>
      </c>
      <c r="UG1362" s="84">
        <f>SUM(UG1359:UG1360)</f>
        <v>0</v>
      </c>
      <c r="UH1362" s="84">
        <f>UG1362/UF1362</f>
        <v>0</v>
      </c>
      <c r="UI1362" s="84">
        <f>SUM(UI1359)</f>
        <v>1000000</v>
      </c>
      <c r="UJ1362" s="84">
        <f>SUM(UJ1359:UJ1360)</f>
        <v>2000000</v>
      </c>
      <c r="UK1362" s="84">
        <f>SUM(UK1359:UK1360)</f>
        <v>0</v>
      </c>
      <c r="UL1362" s="84">
        <f>UK1362/UJ1362</f>
        <v>0</v>
      </c>
      <c r="UM1362" s="84">
        <f>UJ1362-UK1362</f>
        <v>2000000</v>
      </c>
      <c r="UN1362" s="84">
        <f t="shared" si="278"/>
        <v>3000000</v>
      </c>
      <c r="UU1362" s="84" t="s">
        <v>5406</v>
      </c>
      <c r="UV1362" s="84">
        <f>SUM(UV1359:UV1360)</f>
        <v>1000000</v>
      </c>
      <c r="UW1362" s="84">
        <f>SUM(UW1359:UW1360)</f>
        <v>0</v>
      </c>
      <c r="UX1362" s="84">
        <f>UW1362/UV1362</f>
        <v>0</v>
      </c>
      <c r="UY1362" s="84">
        <f>SUM(UY1359)</f>
        <v>1000000</v>
      </c>
      <c r="UZ1362" s="84">
        <f>SUM(UZ1359:UZ1360)</f>
        <v>2000000</v>
      </c>
      <c r="VA1362" s="84">
        <f>SUM(VA1359:VA1360)</f>
        <v>0</v>
      </c>
      <c r="VB1362" s="84">
        <f>VA1362/UZ1362</f>
        <v>0</v>
      </c>
      <c r="VC1362" s="84">
        <f>UZ1362-VA1362</f>
        <v>2000000</v>
      </c>
      <c r="VD1362" s="84">
        <f t="shared" si="278"/>
        <v>3000000</v>
      </c>
      <c r="VK1362" s="84" t="s">
        <v>5406</v>
      </c>
      <c r="VL1362" s="84">
        <f>SUM(VL1359:VL1360)</f>
        <v>1000000</v>
      </c>
      <c r="VM1362" s="84">
        <f>SUM(VM1359:VM1360)</f>
        <v>0</v>
      </c>
      <c r="VN1362" s="84">
        <f>VM1362/VL1362</f>
        <v>0</v>
      </c>
      <c r="VO1362" s="84">
        <f>SUM(VO1359)</f>
        <v>1000000</v>
      </c>
      <c r="VP1362" s="84">
        <f>SUM(VP1359:VP1360)</f>
        <v>2000000</v>
      </c>
      <c r="VQ1362" s="84">
        <f>SUM(VQ1359:VQ1360)</f>
        <v>0</v>
      </c>
      <c r="VR1362" s="84">
        <f>VQ1362/VP1362</f>
        <v>0</v>
      </c>
      <c r="VS1362" s="84">
        <f>VP1362-VQ1362</f>
        <v>2000000</v>
      </c>
      <c r="VT1362" s="84">
        <f t="shared" si="279"/>
        <v>3000000</v>
      </c>
      <c r="WA1362" s="84" t="s">
        <v>5406</v>
      </c>
      <c r="WB1362" s="84">
        <f>SUM(WB1359:WB1360)</f>
        <v>1000000</v>
      </c>
      <c r="WC1362" s="84">
        <f>SUM(WC1359:WC1360)</f>
        <v>0</v>
      </c>
      <c r="WD1362" s="84">
        <f>WC1362/WB1362</f>
        <v>0</v>
      </c>
      <c r="WE1362" s="84">
        <f>SUM(WE1359)</f>
        <v>1000000</v>
      </c>
      <c r="WF1362" s="84">
        <f>SUM(WF1359:WF1360)</f>
        <v>2000000</v>
      </c>
      <c r="WG1362" s="84">
        <f>SUM(WG1359:WG1360)</f>
        <v>0</v>
      </c>
      <c r="WH1362" s="84">
        <f>WG1362/WF1362</f>
        <v>0</v>
      </c>
      <c r="WI1362" s="84">
        <f>WF1362-WG1362</f>
        <v>2000000</v>
      </c>
      <c r="WJ1362" s="84">
        <f t="shared" si="279"/>
        <v>3000000</v>
      </c>
      <c r="WQ1362" s="84" t="s">
        <v>5406</v>
      </c>
      <c r="WR1362" s="84">
        <f>SUM(WR1359:WR1360)</f>
        <v>1000000</v>
      </c>
      <c r="WS1362" s="84">
        <f>SUM(WS1359:WS1360)</f>
        <v>0</v>
      </c>
      <c r="WT1362" s="84">
        <f>WS1362/WR1362</f>
        <v>0</v>
      </c>
      <c r="WU1362" s="84">
        <f>SUM(WU1359)</f>
        <v>1000000</v>
      </c>
      <c r="WV1362" s="84">
        <f>SUM(WV1359:WV1360)</f>
        <v>2000000</v>
      </c>
      <c r="WW1362" s="84">
        <f>SUM(WW1359:WW1360)</f>
        <v>0</v>
      </c>
      <c r="WX1362" s="84">
        <f>WW1362/WV1362</f>
        <v>0</v>
      </c>
      <c r="WY1362" s="84">
        <f>WV1362-WW1362</f>
        <v>2000000</v>
      </c>
      <c r="WZ1362" s="84">
        <f t="shared" si="280"/>
        <v>3000000</v>
      </c>
      <c r="XG1362" s="84" t="s">
        <v>5406</v>
      </c>
      <c r="XH1362" s="84">
        <f>SUM(XH1359:XH1360)</f>
        <v>1000000</v>
      </c>
      <c r="XI1362" s="84">
        <f>SUM(XI1359:XI1360)</f>
        <v>0</v>
      </c>
      <c r="XJ1362" s="84">
        <f>XI1362/XH1362</f>
        <v>0</v>
      </c>
      <c r="XK1362" s="84">
        <f>SUM(XK1359)</f>
        <v>1000000</v>
      </c>
      <c r="XL1362" s="84">
        <f>SUM(XL1359:XL1360)</f>
        <v>2000000</v>
      </c>
      <c r="XM1362" s="84">
        <f>SUM(XM1359:XM1360)</f>
        <v>0</v>
      </c>
      <c r="XN1362" s="84">
        <f>XM1362/XL1362</f>
        <v>0</v>
      </c>
      <c r="XO1362" s="84">
        <f>XL1362-XM1362</f>
        <v>2000000</v>
      </c>
      <c r="XP1362" s="84">
        <f t="shared" si="280"/>
        <v>3000000</v>
      </c>
      <c r="XW1362" s="84" t="s">
        <v>5406</v>
      </c>
      <c r="XX1362" s="84">
        <f>SUM(XX1359:XX1360)</f>
        <v>1000000</v>
      </c>
      <c r="XY1362" s="84">
        <f>SUM(XY1359:XY1360)</f>
        <v>0</v>
      </c>
      <c r="XZ1362" s="84">
        <f>XY1362/XX1362</f>
        <v>0</v>
      </c>
      <c r="YA1362" s="84">
        <f>SUM(YA1359)</f>
        <v>1000000</v>
      </c>
      <c r="YB1362" s="84">
        <f>SUM(YB1359:YB1360)</f>
        <v>2000000</v>
      </c>
      <c r="YC1362" s="84">
        <f>SUM(YC1359:YC1360)</f>
        <v>0</v>
      </c>
      <c r="YD1362" s="84">
        <f>YC1362/YB1362</f>
        <v>0</v>
      </c>
      <c r="YE1362" s="84">
        <f>YB1362-YC1362</f>
        <v>2000000</v>
      </c>
      <c r="YF1362" s="84">
        <f t="shared" si="281"/>
        <v>3000000</v>
      </c>
      <c r="YM1362" s="84" t="s">
        <v>5406</v>
      </c>
      <c r="YN1362" s="84">
        <f>SUM(YN1359:YN1360)</f>
        <v>1000000</v>
      </c>
      <c r="YO1362" s="84">
        <f>SUM(YO1359:YO1360)</f>
        <v>0</v>
      </c>
      <c r="YP1362" s="84">
        <f>YO1362/YN1362</f>
        <v>0</v>
      </c>
      <c r="YQ1362" s="84">
        <f>SUM(YQ1359)</f>
        <v>1000000</v>
      </c>
      <c r="YR1362" s="84">
        <f>SUM(YR1359:YR1360)</f>
        <v>2000000</v>
      </c>
      <c r="YS1362" s="84">
        <f>SUM(YS1359:YS1360)</f>
        <v>0</v>
      </c>
      <c r="YT1362" s="84">
        <f>YS1362/YR1362</f>
        <v>0</v>
      </c>
      <c r="YU1362" s="84">
        <f>YR1362-YS1362</f>
        <v>2000000</v>
      </c>
      <c r="YV1362" s="84">
        <f t="shared" si="281"/>
        <v>3000000</v>
      </c>
      <c r="ZC1362" s="84" t="s">
        <v>5406</v>
      </c>
      <c r="ZD1362" s="84">
        <f>SUM(ZD1359:ZD1360)</f>
        <v>1000000</v>
      </c>
      <c r="ZE1362" s="84">
        <f>SUM(ZE1359:ZE1360)</f>
        <v>0</v>
      </c>
      <c r="ZF1362" s="84">
        <f>ZE1362/ZD1362</f>
        <v>0</v>
      </c>
      <c r="ZG1362" s="84">
        <f>SUM(ZG1359)</f>
        <v>1000000</v>
      </c>
      <c r="ZH1362" s="84">
        <f>SUM(ZH1359:ZH1360)</f>
        <v>2000000</v>
      </c>
      <c r="ZI1362" s="84">
        <f>SUM(ZI1359:ZI1360)</f>
        <v>0</v>
      </c>
      <c r="ZJ1362" s="84">
        <f>ZI1362/ZH1362</f>
        <v>0</v>
      </c>
      <c r="ZK1362" s="84">
        <f>ZH1362-ZI1362</f>
        <v>2000000</v>
      </c>
      <c r="ZL1362" s="84">
        <f t="shared" si="282"/>
        <v>3000000</v>
      </c>
      <c r="ZS1362" s="84" t="s">
        <v>5406</v>
      </c>
      <c r="ZT1362" s="84">
        <f>SUM(ZT1359:ZT1360)</f>
        <v>1000000</v>
      </c>
      <c r="ZU1362" s="84">
        <f>SUM(ZU1359:ZU1360)</f>
        <v>0</v>
      </c>
      <c r="ZV1362" s="84">
        <f>ZU1362/ZT1362</f>
        <v>0</v>
      </c>
      <c r="ZW1362" s="84">
        <f>SUM(ZW1359)</f>
        <v>1000000</v>
      </c>
      <c r="ZX1362" s="84">
        <f>SUM(ZX1359:ZX1360)</f>
        <v>2000000</v>
      </c>
      <c r="ZY1362" s="84">
        <f>SUM(ZY1359:ZY1360)</f>
        <v>0</v>
      </c>
      <c r="ZZ1362" s="84">
        <f>ZY1362/ZX1362</f>
        <v>0</v>
      </c>
      <c r="AAA1362" s="84">
        <f>ZX1362-ZY1362</f>
        <v>2000000</v>
      </c>
      <c r="AAB1362" s="84">
        <f t="shared" si="282"/>
        <v>3000000</v>
      </c>
      <c r="AAI1362" s="84" t="s">
        <v>5406</v>
      </c>
      <c r="AAJ1362" s="84">
        <f>SUM(AAJ1359:AAJ1360)</f>
        <v>1000000</v>
      </c>
      <c r="AAK1362" s="84">
        <f>SUM(AAK1359:AAK1360)</f>
        <v>0</v>
      </c>
      <c r="AAL1362" s="84">
        <f>AAK1362/AAJ1362</f>
        <v>0</v>
      </c>
      <c r="AAM1362" s="84">
        <f>SUM(AAM1359)</f>
        <v>1000000</v>
      </c>
      <c r="AAN1362" s="84">
        <f>SUM(AAN1359:AAN1360)</f>
        <v>2000000</v>
      </c>
      <c r="AAO1362" s="84">
        <f>SUM(AAO1359:AAO1360)</f>
        <v>0</v>
      </c>
      <c r="AAP1362" s="84">
        <f>AAO1362/AAN1362</f>
        <v>0</v>
      </c>
      <c r="AAQ1362" s="84">
        <f>AAN1362-AAO1362</f>
        <v>2000000</v>
      </c>
      <c r="AAR1362" s="84">
        <f t="shared" si="283"/>
        <v>3000000</v>
      </c>
      <c r="AAY1362" s="84" t="s">
        <v>5406</v>
      </c>
      <c r="AAZ1362" s="84">
        <f>SUM(AAZ1359:AAZ1360)</f>
        <v>1000000</v>
      </c>
      <c r="ABA1362" s="84">
        <f>SUM(ABA1359:ABA1360)</f>
        <v>0</v>
      </c>
      <c r="ABB1362" s="84">
        <f>ABA1362/AAZ1362</f>
        <v>0</v>
      </c>
      <c r="ABC1362" s="84">
        <f>SUM(ABC1359)</f>
        <v>1000000</v>
      </c>
      <c r="ABD1362" s="84">
        <f>SUM(ABD1359:ABD1360)</f>
        <v>2000000</v>
      </c>
      <c r="ABE1362" s="84">
        <f>SUM(ABE1359:ABE1360)</f>
        <v>0</v>
      </c>
      <c r="ABF1362" s="84">
        <f>ABE1362/ABD1362</f>
        <v>0</v>
      </c>
      <c r="ABG1362" s="84">
        <f>ABD1362-ABE1362</f>
        <v>2000000</v>
      </c>
      <c r="ABH1362" s="84">
        <f t="shared" si="283"/>
        <v>3000000</v>
      </c>
      <c r="ABO1362" s="84" t="s">
        <v>5406</v>
      </c>
      <c r="ABP1362" s="84">
        <f>SUM(ABP1359:ABP1360)</f>
        <v>1000000</v>
      </c>
      <c r="ABQ1362" s="84">
        <f>SUM(ABQ1359:ABQ1360)</f>
        <v>0</v>
      </c>
      <c r="ABR1362" s="84">
        <f>ABQ1362/ABP1362</f>
        <v>0</v>
      </c>
      <c r="ABS1362" s="84">
        <f>SUM(ABS1359)</f>
        <v>1000000</v>
      </c>
      <c r="ABT1362" s="84">
        <f>SUM(ABT1359:ABT1360)</f>
        <v>2000000</v>
      </c>
      <c r="ABU1362" s="84">
        <f>SUM(ABU1359:ABU1360)</f>
        <v>0</v>
      </c>
      <c r="ABV1362" s="84">
        <f>ABU1362/ABT1362</f>
        <v>0</v>
      </c>
      <c r="ABW1362" s="84">
        <f>ABT1362-ABU1362</f>
        <v>2000000</v>
      </c>
      <c r="ABX1362" s="84">
        <f t="shared" si="284"/>
        <v>3000000</v>
      </c>
      <c r="ACE1362" s="84" t="s">
        <v>5406</v>
      </c>
      <c r="ACF1362" s="84">
        <f>SUM(ACF1359:ACF1360)</f>
        <v>1000000</v>
      </c>
      <c r="ACG1362" s="84">
        <f>SUM(ACG1359:ACG1360)</f>
        <v>0</v>
      </c>
      <c r="ACH1362" s="84">
        <f>ACG1362/ACF1362</f>
        <v>0</v>
      </c>
      <c r="ACI1362" s="84">
        <f>SUM(ACI1359)</f>
        <v>1000000</v>
      </c>
      <c r="ACJ1362" s="84">
        <f>SUM(ACJ1359:ACJ1360)</f>
        <v>2000000</v>
      </c>
      <c r="ACK1362" s="84">
        <f>SUM(ACK1359:ACK1360)</f>
        <v>0</v>
      </c>
      <c r="ACL1362" s="84">
        <f>ACK1362/ACJ1362</f>
        <v>0</v>
      </c>
      <c r="ACM1362" s="84">
        <f>ACJ1362-ACK1362</f>
        <v>2000000</v>
      </c>
      <c r="ACN1362" s="84">
        <f t="shared" si="284"/>
        <v>3000000</v>
      </c>
      <c r="ACU1362" s="84" t="s">
        <v>5406</v>
      </c>
      <c r="ACV1362" s="84">
        <f>SUM(ACV1359:ACV1360)</f>
        <v>1000000</v>
      </c>
      <c r="ACW1362" s="84">
        <f>SUM(ACW1359:ACW1360)</f>
        <v>0</v>
      </c>
      <c r="ACX1362" s="84">
        <f>ACW1362/ACV1362</f>
        <v>0</v>
      </c>
      <c r="ACY1362" s="84">
        <f>SUM(ACY1359)</f>
        <v>1000000</v>
      </c>
      <c r="ACZ1362" s="84">
        <f>SUM(ACZ1359:ACZ1360)</f>
        <v>2000000</v>
      </c>
      <c r="ADA1362" s="84">
        <f>SUM(ADA1359:ADA1360)</f>
        <v>0</v>
      </c>
      <c r="ADB1362" s="84">
        <f>ADA1362/ACZ1362</f>
        <v>0</v>
      </c>
      <c r="ADC1362" s="84">
        <f>ACZ1362-ADA1362</f>
        <v>2000000</v>
      </c>
      <c r="ADD1362" s="84">
        <f t="shared" si="285"/>
        <v>3000000</v>
      </c>
      <c r="ADK1362" s="84" t="s">
        <v>5406</v>
      </c>
      <c r="ADL1362" s="84">
        <f>SUM(ADL1359:ADL1360)</f>
        <v>1000000</v>
      </c>
      <c r="ADM1362" s="84">
        <f>SUM(ADM1359:ADM1360)</f>
        <v>0</v>
      </c>
      <c r="ADN1362" s="84">
        <f>ADM1362/ADL1362</f>
        <v>0</v>
      </c>
      <c r="ADO1362" s="84">
        <f>SUM(ADO1359)</f>
        <v>1000000</v>
      </c>
      <c r="ADP1362" s="84">
        <f>SUM(ADP1359:ADP1360)</f>
        <v>2000000</v>
      </c>
      <c r="ADQ1362" s="84">
        <f>SUM(ADQ1359:ADQ1360)</f>
        <v>0</v>
      </c>
      <c r="ADR1362" s="84">
        <f>ADQ1362/ADP1362</f>
        <v>0</v>
      </c>
      <c r="ADS1362" s="84">
        <f>ADP1362-ADQ1362</f>
        <v>2000000</v>
      </c>
      <c r="ADT1362" s="84">
        <f t="shared" si="285"/>
        <v>3000000</v>
      </c>
      <c r="AEA1362" s="84" t="s">
        <v>5406</v>
      </c>
      <c r="AEB1362" s="84">
        <f>SUM(AEB1359:AEB1360)</f>
        <v>1000000</v>
      </c>
      <c r="AEC1362" s="84">
        <f>SUM(AEC1359:AEC1360)</f>
        <v>0</v>
      </c>
      <c r="AED1362" s="84">
        <f>AEC1362/AEB1362</f>
        <v>0</v>
      </c>
      <c r="AEE1362" s="84">
        <f>SUM(AEE1359)</f>
        <v>1000000</v>
      </c>
      <c r="AEF1362" s="84">
        <f>SUM(AEF1359:AEF1360)</f>
        <v>2000000</v>
      </c>
      <c r="AEG1362" s="84">
        <f>SUM(AEG1359:AEG1360)</f>
        <v>0</v>
      </c>
      <c r="AEH1362" s="84">
        <f>AEG1362/AEF1362</f>
        <v>0</v>
      </c>
      <c r="AEI1362" s="84">
        <f>AEF1362-AEG1362</f>
        <v>2000000</v>
      </c>
      <c r="AEJ1362" s="84">
        <f t="shared" si="286"/>
        <v>3000000</v>
      </c>
      <c r="AEQ1362" s="84" t="s">
        <v>5406</v>
      </c>
      <c r="AER1362" s="84">
        <f>SUM(AER1359:AER1360)</f>
        <v>1000000</v>
      </c>
      <c r="AES1362" s="84">
        <f>SUM(AES1359:AES1360)</f>
        <v>0</v>
      </c>
      <c r="AET1362" s="84">
        <f>AES1362/AER1362</f>
        <v>0</v>
      </c>
      <c r="AEU1362" s="84">
        <f>SUM(AEU1359)</f>
        <v>1000000</v>
      </c>
      <c r="AEV1362" s="84">
        <f>SUM(AEV1359:AEV1360)</f>
        <v>2000000</v>
      </c>
      <c r="AEW1362" s="84">
        <f>SUM(AEW1359:AEW1360)</f>
        <v>0</v>
      </c>
      <c r="AEX1362" s="84">
        <f>AEW1362/AEV1362</f>
        <v>0</v>
      </c>
      <c r="AEY1362" s="84">
        <f>AEV1362-AEW1362</f>
        <v>2000000</v>
      </c>
      <c r="AEZ1362" s="84">
        <f t="shared" si="286"/>
        <v>3000000</v>
      </c>
      <c r="AFG1362" s="84" t="s">
        <v>5406</v>
      </c>
      <c r="AFH1362" s="84">
        <f>SUM(AFH1359:AFH1360)</f>
        <v>1000000</v>
      </c>
      <c r="AFI1362" s="84">
        <f>SUM(AFI1359:AFI1360)</f>
        <v>0</v>
      </c>
      <c r="AFJ1362" s="84">
        <f>AFI1362/AFH1362</f>
        <v>0</v>
      </c>
      <c r="AFK1362" s="84">
        <f>SUM(AFK1359)</f>
        <v>1000000</v>
      </c>
      <c r="AFL1362" s="84">
        <f>SUM(AFL1359:AFL1360)</f>
        <v>2000000</v>
      </c>
      <c r="AFM1362" s="84">
        <f>SUM(AFM1359:AFM1360)</f>
        <v>0</v>
      </c>
      <c r="AFN1362" s="84">
        <f>AFM1362/AFL1362</f>
        <v>0</v>
      </c>
      <c r="AFO1362" s="84">
        <f>AFL1362-AFM1362</f>
        <v>2000000</v>
      </c>
      <c r="AFP1362" s="84">
        <f t="shared" si="287"/>
        <v>3000000</v>
      </c>
      <c r="AFW1362" s="84" t="s">
        <v>5406</v>
      </c>
      <c r="AFX1362" s="84">
        <f>SUM(AFX1359:AFX1360)</f>
        <v>1000000</v>
      </c>
      <c r="AFY1362" s="84">
        <f>SUM(AFY1359:AFY1360)</f>
        <v>0</v>
      </c>
      <c r="AFZ1362" s="84">
        <f>AFY1362/AFX1362</f>
        <v>0</v>
      </c>
      <c r="AGA1362" s="84">
        <f>SUM(AGA1359)</f>
        <v>1000000</v>
      </c>
      <c r="AGB1362" s="84">
        <f>SUM(AGB1359:AGB1360)</f>
        <v>2000000</v>
      </c>
      <c r="AGC1362" s="84">
        <f>SUM(AGC1359:AGC1360)</f>
        <v>0</v>
      </c>
      <c r="AGD1362" s="84">
        <f>AGC1362/AGB1362</f>
        <v>0</v>
      </c>
      <c r="AGE1362" s="84">
        <f>AGB1362-AGC1362</f>
        <v>2000000</v>
      </c>
      <c r="AGF1362" s="84">
        <f t="shared" si="287"/>
        <v>3000000</v>
      </c>
      <c r="AGM1362" s="84" t="s">
        <v>5406</v>
      </c>
      <c r="AGN1362" s="84">
        <f>SUM(AGN1359:AGN1360)</f>
        <v>1000000</v>
      </c>
      <c r="AGO1362" s="84">
        <f>SUM(AGO1359:AGO1360)</f>
        <v>0</v>
      </c>
      <c r="AGP1362" s="84">
        <f>AGO1362/AGN1362</f>
        <v>0</v>
      </c>
      <c r="AGQ1362" s="84">
        <f>SUM(AGQ1359)</f>
        <v>1000000</v>
      </c>
      <c r="AGR1362" s="84">
        <f>SUM(AGR1359:AGR1360)</f>
        <v>2000000</v>
      </c>
      <c r="AGS1362" s="84">
        <f>SUM(AGS1359:AGS1360)</f>
        <v>0</v>
      </c>
      <c r="AGT1362" s="84">
        <f>AGS1362/AGR1362</f>
        <v>0</v>
      </c>
      <c r="AGU1362" s="84">
        <f>AGR1362-AGS1362</f>
        <v>2000000</v>
      </c>
      <c r="AGV1362" s="84">
        <f t="shared" si="288"/>
        <v>3000000</v>
      </c>
      <c r="AHC1362" s="84" t="s">
        <v>5406</v>
      </c>
      <c r="AHD1362" s="84">
        <f>SUM(AHD1359:AHD1360)</f>
        <v>1000000</v>
      </c>
      <c r="AHE1362" s="84">
        <f>SUM(AHE1359:AHE1360)</f>
        <v>0</v>
      </c>
      <c r="AHF1362" s="84">
        <f>AHE1362/AHD1362</f>
        <v>0</v>
      </c>
      <c r="AHG1362" s="84">
        <f>SUM(AHG1359)</f>
        <v>1000000</v>
      </c>
      <c r="AHH1362" s="84">
        <f>SUM(AHH1359:AHH1360)</f>
        <v>2000000</v>
      </c>
      <c r="AHI1362" s="84">
        <f>SUM(AHI1359:AHI1360)</f>
        <v>0</v>
      </c>
      <c r="AHJ1362" s="84">
        <f>AHI1362/AHH1362</f>
        <v>0</v>
      </c>
      <c r="AHK1362" s="84">
        <f>AHH1362-AHI1362</f>
        <v>2000000</v>
      </c>
      <c r="AHL1362" s="84">
        <f t="shared" si="288"/>
        <v>3000000</v>
      </c>
      <c r="AHS1362" s="84" t="s">
        <v>5406</v>
      </c>
      <c r="AHT1362" s="84">
        <f>SUM(AHT1359:AHT1360)</f>
        <v>1000000</v>
      </c>
      <c r="AHU1362" s="84">
        <f>SUM(AHU1359:AHU1360)</f>
        <v>0</v>
      </c>
      <c r="AHV1362" s="84">
        <f>AHU1362/AHT1362</f>
        <v>0</v>
      </c>
      <c r="AHW1362" s="84">
        <f>SUM(AHW1359)</f>
        <v>1000000</v>
      </c>
      <c r="AHX1362" s="84">
        <f>SUM(AHX1359:AHX1360)</f>
        <v>2000000</v>
      </c>
      <c r="AHY1362" s="84">
        <f>SUM(AHY1359:AHY1360)</f>
        <v>0</v>
      </c>
      <c r="AHZ1362" s="84">
        <f>AHY1362/AHX1362</f>
        <v>0</v>
      </c>
      <c r="AIA1362" s="84">
        <f>AHX1362-AHY1362</f>
        <v>2000000</v>
      </c>
      <c r="AIB1362" s="84">
        <f t="shared" si="289"/>
        <v>3000000</v>
      </c>
      <c r="AII1362" s="84" t="s">
        <v>5406</v>
      </c>
      <c r="AIJ1362" s="84">
        <f>SUM(AIJ1359:AIJ1360)</f>
        <v>1000000</v>
      </c>
      <c r="AIK1362" s="84">
        <f>SUM(AIK1359:AIK1360)</f>
        <v>0</v>
      </c>
      <c r="AIL1362" s="84">
        <f>AIK1362/AIJ1362</f>
        <v>0</v>
      </c>
      <c r="AIM1362" s="84">
        <f>SUM(AIM1359)</f>
        <v>1000000</v>
      </c>
      <c r="AIN1362" s="84">
        <f>SUM(AIN1359:AIN1360)</f>
        <v>2000000</v>
      </c>
      <c r="AIO1362" s="84">
        <f>SUM(AIO1359:AIO1360)</f>
        <v>0</v>
      </c>
      <c r="AIP1362" s="84">
        <f>AIO1362/AIN1362</f>
        <v>0</v>
      </c>
      <c r="AIQ1362" s="84">
        <f>AIN1362-AIO1362</f>
        <v>2000000</v>
      </c>
      <c r="AIR1362" s="84">
        <f t="shared" si="289"/>
        <v>3000000</v>
      </c>
      <c r="AIY1362" s="84" t="s">
        <v>5406</v>
      </c>
      <c r="AIZ1362" s="84">
        <f>SUM(AIZ1359:AIZ1360)</f>
        <v>1000000</v>
      </c>
      <c r="AJA1362" s="84">
        <f>SUM(AJA1359:AJA1360)</f>
        <v>0</v>
      </c>
      <c r="AJB1362" s="84">
        <f>AJA1362/AIZ1362</f>
        <v>0</v>
      </c>
      <c r="AJC1362" s="84">
        <f>SUM(AJC1359)</f>
        <v>1000000</v>
      </c>
      <c r="AJD1362" s="84">
        <f>SUM(AJD1359:AJD1360)</f>
        <v>2000000</v>
      </c>
      <c r="AJE1362" s="84">
        <f>SUM(AJE1359:AJE1360)</f>
        <v>0</v>
      </c>
      <c r="AJF1362" s="84">
        <f>AJE1362/AJD1362</f>
        <v>0</v>
      </c>
      <c r="AJG1362" s="84">
        <f>AJD1362-AJE1362</f>
        <v>2000000</v>
      </c>
      <c r="AJH1362" s="84">
        <f t="shared" si="290"/>
        <v>3000000</v>
      </c>
      <c r="AJO1362" s="84" t="s">
        <v>5406</v>
      </c>
      <c r="AJP1362" s="84">
        <f>SUM(AJP1359:AJP1360)</f>
        <v>1000000</v>
      </c>
      <c r="AJQ1362" s="84">
        <f>SUM(AJQ1359:AJQ1360)</f>
        <v>0</v>
      </c>
      <c r="AJR1362" s="84">
        <f>AJQ1362/AJP1362</f>
        <v>0</v>
      </c>
      <c r="AJS1362" s="84">
        <f>SUM(AJS1359)</f>
        <v>1000000</v>
      </c>
      <c r="AJT1362" s="84">
        <f>SUM(AJT1359:AJT1360)</f>
        <v>2000000</v>
      </c>
      <c r="AJU1362" s="84">
        <f>SUM(AJU1359:AJU1360)</f>
        <v>0</v>
      </c>
      <c r="AJV1362" s="84">
        <f>AJU1362/AJT1362</f>
        <v>0</v>
      </c>
      <c r="AJW1362" s="84">
        <f>AJT1362-AJU1362</f>
        <v>2000000</v>
      </c>
      <c r="AJX1362" s="84">
        <f t="shared" si="290"/>
        <v>3000000</v>
      </c>
      <c r="AKE1362" s="84" t="s">
        <v>5406</v>
      </c>
      <c r="AKF1362" s="84">
        <f>SUM(AKF1359:AKF1360)</f>
        <v>1000000</v>
      </c>
      <c r="AKG1362" s="84">
        <f>SUM(AKG1359:AKG1360)</f>
        <v>0</v>
      </c>
      <c r="AKH1362" s="84">
        <f>AKG1362/AKF1362</f>
        <v>0</v>
      </c>
      <c r="AKI1362" s="84">
        <f>SUM(AKI1359)</f>
        <v>1000000</v>
      </c>
      <c r="AKJ1362" s="84">
        <f>SUM(AKJ1359:AKJ1360)</f>
        <v>2000000</v>
      </c>
      <c r="AKK1362" s="84">
        <f>SUM(AKK1359:AKK1360)</f>
        <v>0</v>
      </c>
      <c r="AKL1362" s="84">
        <f>AKK1362/AKJ1362</f>
        <v>0</v>
      </c>
      <c r="AKM1362" s="84">
        <f>AKJ1362-AKK1362</f>
        <v>2000000</v>
      </c>
      <c r="AKN1362" s="84">
        <f t="shared" si="291"/>
        <v>3000000</v>
      </c>
      <c r="AKU1362" s="84" t="s">
        <v>5406</v>
      </c>
      <c r="AKV1362" s="84">
        <f>SUM(AKV1359:AKV1360)</f>
        <v>1000000</v>
      </c>
      <c r="AKW1362" s="84">
        <f>SUM(AKW1359:AKW1360)</f>
        <v>0</v>
      </c>
      <c r="AKX1362" s="84">
        <f>AKW1362/AKV1362</f>
        <v>0</v>
      </c>
      <c r="AKY1362" s="84">
        <f>SUM(AKY1359)</f>
        <v>1000000</v>
      </c>
      <c r="AKZ1362" s="84">
        <f>SUM(AKZ1359:AKZ1360)</f>
        <v>2000000</v>
      </c>
      <c r="ALA1362" s="84">
        <f>SUM(ALA1359:ALA1360)</f>
        <v>0</v>
      </c>
      <c r="ALB1362" s="84">
        <f>ALA1362/AKZ1362</f>
        <v>0</v>
      </c>
      <c r="ALC1362" s="84">
        <f>AKZ1362-ALA1362</f>
        <v>2000000</v>
      </c>
      <c r="ALD1362" s="84">
        <f t="shared" si="291"/>
        <v>3000000</v>
      </c>
      <c r="ALK1362" s="84" t="s">
        <v>5406</v>
      </c>
      <c r="ALL1362" s="84">
        <f>SUM(ALL1359:ALL1360)</f>
        <v>1000000</v>
      </c>
      <c r="ALM1362" s="84">
        <f>SUM(ALM1359:ALM1360)</f>
        <v>0</v>
      </c>
      <c r="ALN1362" s="84">
        <f>ALM1362/ALL1362</f>
        <v>0</v>
      </c>
      <c r="ALO1362" s="84">
        <f>SUM(ALO1359)</f>
        <v>1000000</v>
      </c>
      <c r="ALP1362" s="84">
        <f>SUM(ALP1359:ALP1360)</f>
        <v>2000000</v>
      </c>
      <c r="ALQ1362" s="84">
        <f>SUM(ALQ1359:ALQ1360)</f>
        <v>0</v>
      </c>
      <c r="ALR1362" s="84">
        <f>ALQ1362/ALP1362</f>
        <v>0</v>
      </c>
      <c r="ALS1362" s="84">
        <f>ALP1362-ALQ1362</f>
        <v>2000000</v>
      </c>
      <c r="ALT1362" s="84">
        <f t="shared" si="292"/>
        <v>3000000</v>
      </c>
      <c r="AMA1362" s="84" t="s">
        <v>5406</v>
      </c>
      <c r="AMB1362" s="84">
        <f>SUM(AMB1359:AMB1360)</f>
        <v>1000000</v>
      </c>
      <c r="AMC1362" s="84">
        <f>SUM(AMC1359:AMC1360)</f>
        <v>0</v>
      </c>
      <c r="AMD1362" s="84">
        <f>AMC1362/AMB1362</f>
        <v>0</v>
      </c>
      <c r="AME1362" s="84">
        <f>SUM(AME1359)</f>
        <v>1000000</v>
      </c>
      <c r="AMF1362" s="84">
        <f>SUM(AMF1359:AMF1360)</f>
        <v>2000000</v>
      </c>
      <c r="AMG1362" s="84">
        <f>SUM(AMG1359:AMG1360)</f>
        <v>0</v>
      </c>
      <c r="AMH1362" s="84">
        <f>AMG1362/AMF1362</f>
        <v>0</v>
      </c>
      <c r="AMI1362" s="84">
        <f>AMF1362-AMG1362</f>
        <v>2000000</v>
      </c>
      <c r="AMJ1362" s="84">
        <f t="shared" si="292"/>
        <v>3000000</v>
      </c>
      <c r="AMQ1362" s="84" t="s">
        <v>5406</v>
      </c>
      <c r="AMR1362" s="84">
        <f>SUM(AMR1359:AMR1360)</f>
        <v>1000000</v>
      </c>
      <c r="AMS1362" s="84">
        <f>SUM(AMS1359:AMS1360)</f>
        <v>0</v>
      </c>
      <c r="AMT1362" s="84">
        <f>AMS1362/AMR1362</f>
        <v>0</v>
      </c>
      <c r="AMU1362" s="84">
        <f>SUM(AMU1359)</f>
        <v>1000000</v>
      </c>
      <c r="AMV1362" s="84">
        <f>SUM(AMV1359:AMV1360)</f>
        <v>2000000</v>
      </c>
      <c r="AMW1362" s="84">
        <f>SUM(AMW1359:AMW1360)</f>
        <v>0</v>
      </c>
      <c r="AMX1362" s="84">
        <f>AMW1362/AMV1362</f>
        <v>0</v>
      </c>
      <c r="AMY1362" s="84">
        <f>AMV1362-AMW1362</f>
        <v>2000000</v>
      </c>
      <c r="AMZ1362" s="84">
        <f t="shared" si="293"/>
        <v>3000000</v>
      </c>
      <c r="ANG1362" s="84" t="s">
        <v>5406</v>
      </c>
      <c r="ANH1362" s="84">
        <f>SUM(ANH1359:ANH1360)</f>
        <v>1000000</v>
      </c>
      <c r="ANI1362" s="84">
        <f>SUM(ANI1359:ANI1360)</f>
        <v>0</v>
      </c>
      <c r="ANJ1362" s="84">
        <f>ANI1362/ANH1362</f>
        <v>0</v>
      </c>
      <c r="ANK1362" s="84">
        <f>SUM(ANK1359)</f>
        <v>1000000</v>
      </c>
      <c r="ANL1362" s="84">
        <f>SUM(ANL1359:ANL1360)</f>
        <v>2000000</v>
      </c>
      <c r="ANM1362" s="84">
        <f>SUM(ANM1359:ANM1360)</f>
        <v>0</v>
      </c>
      <c r="ANN1362" s="84">
        <f>ANM1362/ANL1362</f>
        <v>0</v>
      </c>
      <c r="ANO1362" s="84">
        <f>ANL1362-ANM1362</f>
        <v>2000000</v>
      </c>
      <c r="ANP1362" s="84">
        <f t="shared" si="293"/>
        <v>3000000</v>
      </c>
      <c r="ANW1362" s="84" t="s">
        <v>5406</v>
      </c>
      <c r="ANX1362" s="84">
        <f>SUM(ANX1359:ANX1360)</f>
        <v>1000000</v>
      </c>
      <c r="ANY1362" s="84">
        <f>SUM(ANY1359:ANY1360)</f>
        <v>0</v>
      </c>
      <c r="ANZ1362" s="84">
        <f>ANY1362/ANX1362</f>
        <v>0</v>
      </c>
      <c r="AOA1362" s="84">
        <f>SUM(AOA1359)</f>
        <v>1000000</v>
      </c>
      <c r="AOB1362" s="84">
        <f>SUM(AOB1359:AOB1360)</f>
        <v>2000000</v>
      </c>
      <c r="AOC1362" s="84">
        <f>SUM(AOC1359:AOC1360)</f>
        <v>0</v>
      </c>
      <c r="AOD1362" s="84">
        <f>AOC1362/AOB1362</f>
        <v>0</v>
      </c>
      <c r="AOE1362" s="84">
        <f>AOB1362-AOC1362</f>
        <v>2000000</v>
      </c>
      <c r="AOF1362" s="84">
        <f t="shared" si="294"/>
        <v>3000000</v>
      </c>
      <c r="AOM1362" s="84" t="s">
        <v>5406</v>
      </c>
      <c r="AON1362" s="84">
        <f>SUM(AON1359:AON1360)</f>
        <v>1000000</v>
      </c>
      <c r="AOO1362" s="84">
        <f>SUM(AOO1359:AOO1360)</f>
        <v>0</v>
      </c>
      <c r="AOP1362" s="84">
        <f>AOO1362/AON1362</f>
        <v>0</v>
      </c>
      <c r="AOQ1362" s="84">
        <f>SUM(AOQ1359)</f>
        <v>1000000</v>
      </c>
      <c r="AOR1362" s="84">
        <f>SUM(AOR1359:AOR1360)</f>
        <v>2000000</v>
      </c>
      <c r="AOS1362" s="84">
        <f>SUM(AOS1359:AOS1360)</f>
        <v>0</v>
      </c>
      <c r="AOT1362" s="84">
        <f>AOS1362/AOR1362</f>
        <v>0</v>
      </c>
      <c r="AOU1362" s="84">
        <f>AOR1362-AOS1362</f>
        <v>2000000</v>
      </c>
      <c r="AOV1362" s="84">
        <f t="shared" si="294"/>
        <v>3000000</v>
      </c>
      <c r="APC1362" s="84" t="s">
        <v>5406</v>
      </c>
      <c r="APD1362" s="84">
        <f>SUM(APD1359:APD1360)</f>
        <v>1000000</v>
      </c>
      <c r="APE1362" s="84">
        <f>SUM(APE1359:APE1360)</f>
        <v>0</v>
      </c>
      <c r="APF1362" s="84">
        <f>APE1362/APD1362</f>
        <v>0</v>
      </c>
      <c r="APG1362" s="84">
        <f>SUM(APG1359)</f>
        <v>1000000</v>
      </c>
      <c r="APH1362" s="84">
        <f>SUM(APH1359:APH1360)</f>
        <v>2000000</v>
      </c>
      <c r="API1362" s="84">
        <f>SUM(API1359:API1360)</f>
        <v>0</v>
      </c>
      <c r="APJ1362" s="84">
        <f>API1362/APH1362</f>
        <v>0</v>
      </c>
      <c r="APK1362" s="84">
        <f>APH1362-API1362</f>
        <v>2000000</v>
      </c>
      <c r="APL1362" s="84">
        <f t="shared" si="295"/>
        <v>3000000</v>
      </c>
      <c r="APS1362" s="84" t="s">
        <v>5406</v>
      </c>
      <c r="APT1362" s="84">
        <f>SUM(APT1359:APT1360)</f>
        <v>1000000</v>
      </c>
      <c r="APU1362" s="84">
        <f>SUM(APU1359:APU1360)</f>
        <v>0</v>
      </c>
      <c r="APV1362" s="84">
        <f>APU1362/APT1362</f>
        <v>0</v>
      </c>
      <c r="APW1362" s="84">
        <f>SUM(APW1359)</f>
        <v>1000000</v>
      </c>
      <c r="APX1362" s="84">
        <f>SUM(APX1359:APX1360)</f>
        <v>2000000</v>
      </c>
      <c r="APY1362" s="84">
        <f>SUM(APY1359:APY1360)</f>
        <v>0</v>
      </c>
      <c r="APZ1362" s="84">
        <f>APY1362/APX1362</f>
        <v>0</v>
      </c>
      <c r="AQA1362" s="84">
        <f>APX1362-APY1362</f>
        <v>2000000</v>
      </c>
      <c r="AQB1362" s="84">
        <f t="shared" si="295"/>
        <v>3000000</v>
      </c>
      <c r="AQI1362" s="84" t="s">
        <v>5406</v>
      </c>
      <c r="AQJ1362" s="84">
        <f>SUM(AQJ1359:AQJ1360)</f>
        <v>1000000</v>
      </c>
      <c r="AQK1362" s="84">
        <f>SUM(AQK1359:AQK1360)</f>
        <v>0</v>
      </c>
      <c r="AQL1362" s="84">
        <f>AQK1362/AQJ1362</f>
        <v>0</v>
      </c>
      <c r="AQM1362" s="84">
        <f>SUM(AQM1359)</f>
        <v>1000000</v>
      </c>
      <c r="AQN1362" s="84">
        <f>SUM(AQN1359:AQN1360)</f>
        <v>2000000</v>
      </c>
      <c r="AQO1362" s="84">
        <f>SUM(AQO1359:AQO1360)</f>
        <v>0</v>
      </c>
      <c r="AQP1362" s="84">
        <f>AQO1362/AQN1362</f>
        <v>0</v>
      </c>
      <c r="AQQ1362" s="84">
        <f>AQN1362-AQO1362</f>
        <v>2000000</v>
      </c>
      <c r="AQR1362" s="84">
        <f t="shared" si="296"/>
        <v>3000000</v>
      </c>
      <c r="AQY1362" s="84" t="s">
        <v>5406</v>
      </c>
      <c r="AQZ1362" s="84">
        <f>SUM(AQZ1359:AQZ1360)</f>
        <v>1000000</v>
      </c>
      <c r="ARA1362" s="84">
        <f>SUM(ARA1359:ARA1360)</f>
        <v>0</v>
      </c>
      <c r="ARB1362" s="84">
        <f>ARA1362/AQZ1362</f>
        <v>0</v>
      </c>
      <c r="ARC1362" s="84">
        <f>SUM(ARC1359)</f>
        <v>1000000</v>
      </c>
      <c r="ARD1362" s="84">
        <f>SUM(ARD1359:ARD1360)</f>
        <v>2000000</v>
      </c>
      <c r="ARE1362" s="84">
        <f>SUM(ARE1359:ARE1360)</f>
        <v>0</v>
      </c>
      <c r="ARF1362" s="84">
        <f>ARE1362/ARD1362</f>
        <v>0</v>
      </c>
      <c r="ARG1362" s="84">
        <f>ARD1362-ARE1362</f>
        <v>2000000</v>
      </c>
      <c r="ARH1362" s="84">
        <f t="shared" si="296"/>
        <v>3000000</v>
      </c>
      <c r="ARO1362" s="84" t="s">
        <v>5406</v>
      </c>
      <c r="ARP1362" s="84">
        <f>SUM(ARP1359:ARP1360)</f>
        <v>1000000</v>
      </c>
      <c r="ARQ1362" s="84">
        <f>SUM(ARQ1359:ARQ1360)</f>
        <v>0</v>
      </c>
      <c r="ARR1362" s="84">
        <f>ARQ1362/ARP1362</f>
        <v>0</v>
      </c>
      <c r="ARS1362" s="84">
        <f>SUM(ARS1359)</f>
        <v>1000000</v>
      </c>
      <c r="ART1362" s="84">
        <f>SUM(ART1359:ART1360)</f>
        <v>2000000</v>
      </c>
      <c r="ARU1362" s="84">
        <f>SUM(ARU1359:ARU1360)</f>
        <v>0</v>
      </c>
      <c r="ARV1362" s="84">
        <f>ARU1362/ART1362</f>
        <v>0</v>
      </c>
      <c r="ARW1362" s="84">
        <f>ART1362-ARU1362</f>
        <v>2000000</v>
      </c>
      <c r="ARX1362" s="84">
        <f t="shared" si="297"/>
        <v>3000000</v>
      </c>
      <c r="ASE1362" s="84" t="s">
        <v>5406</v>
      </c>
      <c r="ASF1362" s="84">
        <f>SUM(ASF1359:ASF1360)</f>
        <v>1000000</v>
      </c>
      <c r="ASG1362" s="84">
        <f>SUM(ASG1359:ASG1360)</f>
        <v>0</v>
      </c>
      <c r="ASH1362" s="84">
        <f>ASG1362/ASF1362</f>
        <v>0</v>
      </c>
      <c r="ASI1362" s="84">
        <f>SUM(ASI1359)</f>
        <v>1000000</v>
      </c>
      <c r="ASJ1362" s="84">
        <f>SUM(ASJ1359:ASJ1360)</f>
        <v>2000000</v>
      </c>
      <c r="ASK1362" s="84">
        <f>SUM(ASK1359:ASK1360)</f>
        <v>0</v>
      </c>
      <c r="ASL1362" s="84">
        <f>ASK1362/ASJ1362</f>
        <v>0</v>
      </c>
      <c r="ASM1362" s="84">
        <f>ASJ1362-ASK1362</f>
        <v>2000000</v>
      </c>
      <c r="ASN1362" s="84">
        <f t="shared" si="297"/>
        <v>3000000</v>
      </c>
      <c r="ASU1362" s="84" t="s">
        <v>5406</v>
      </c>
      <c r="ASV1362" s="84">
        <f>SUM(ASV1359:ASV1360)</f>
        <v>1000000</v>
      </c>
      <c r="ASW1362" s="84">
        <f>SUM(ASW1359:ASW1360)</f>
        <v>0</v>
      </c>
      <c r="ASX1362" s="84">
        <f>ASW1362/ASV1362</f>
        <v>0</v>
      </c>
      <c r="ASY1362" s="84">
        <f>SUM(ASY1359)</f>
        <v>1000000</v>
      </c>
      <c r="ASZ1362" s="84">
        <f>SUM(ASZ1359:ASZ1360)</f>
        <v>2000000</v>
      </c>
      <c r="ATA1362" s="84">
        <f>SUM(ATA1359:ATA1360)</f>
        <v>0</v>
      </c>
      <c r="ATB1362" s="84">
        <f>ATA1362/ASZ1362</f>
        <v>0</v>
      </c>
      <c r="ATC1362" s="84">
        <f>ASZ1362-ATA1362</f>
        <v>2000000</v>
      </c>
      <c r="ATD1362" s="84">
        <f t="shared" si="298"/>
        <v>3000000</v>
      </c>
      <c r="ATK1362" s="84" t="s">
        <v>5406</v>
      </c>
      <c r="ATL1362" s="84">
        <f>SUM(ATL1359:ATL1360)</f>
        <v>1000000</v>
      </c>
      <c r="ATM1362" s="84">
        <f>SUM(ATM1359:ATM1360)</f>
        <v>0</v>
      </c>
      <c r="ATN1362" s="84">
        <f>ATM1362/ATL1362</f>
        <v>0</v>
      </c>
      <c r="ATO1362" s="84">
        <f>SUM(ATO1359)</f>
        <v>1000000</v>
      </c>
      <c r="ATP1362" s="84">
        <f>SUM(ATP1359:ATP1360)</f>
        <v>2000000</v>
      </c>
      <c r="ATQ1362" s="84">
        <f>SUM(ATQ1359:ATQ1360)</f>
        <v>0</v>
      </c>
      <c r="ATR1362" s="84">
        <f>ATQ1362/ATP1362</f>
        <v>0</v>
      </c>
      <c r="ATS1362" s="84">
        <f>ATP1362-ATQ1362</f>
        <v>2000000</v>
      </c>
      <c r="ATT1362" s="84">
        <f t="shared" si="298"/>
        <v>3000000</v>
      </c>
      <c r="AUA1362" s="84" t="s">
        <v>5406</v>
      </c>
      <c r="AUB1362" s="84">
        <f>SUM(AUB1359:AUB1360)</f>
        <v>1000000</v>
      </c>
      <c r="AUC1362" s="84">
        <f>SUM(AUC1359:AUC1360)</f>
        <v>0</v>
      </c>
      <c r="AUD1362" s="84">
        <f>AUC1362/AUB1362</f>
        <v>0</v>
      </c>
      <c r="AUE1362" s="84">
        <f>SUM(AUE1359)</f>
        <v>1000000</v>
      </c>
      <c r="AUF1362" s="84">
        <f>SUM(AUF1359:AUF1360)</f>
        <v>2000000</v>
      </c>
      <c r="AUG1362" s="84">
        <f>SUM(AUG1359:AUG1360)</f>
        <v>0</v>
      </c>
      <c r="AUH1362" s="84">
        <f>AUG1362/AUF1362</f>
        <v>0</v>
      </c>
      <c r="AUI1362" s="84">
        <f>AUF1362-AUG1362</f>
        <v>2000000</v>
      </c>
      <c r="AUJ1362" s="84">
        <f t="shared" si="299"/>
        <v>3000000</v>
      </c>
      <c r="AUQ1362" s="84" t="s">
        <v>5406</v>
      </c>
      <c r="AUR1362" s="84">
        <f>SUM(AUR1359:AUR1360)</f>
        <v>1000000</v>
      </c>
      <c r="AUS1362" s="84">
        <f>SUM(AUS1359:AUS1360)</f>
        <v>0</v>
      </c>
      <c r="AUT1362" s="84">
        <f>AUS1362/AUR1362</f>
        <v>0</v>
      </c>
      <c r="AUU1362" s="84">
        <f>SUM(AUU1359)</f>
        <v>1000000</v>
      </c>
      <c r="AUV1362" s="84">
        <f>SUM(AUV1359:AUV1360)</f>
        <v>2000000</v>
      </c>
      <c r="AUW1362" s="84">
        <f>SUM(AUW1359:AUW1360)</f>
        <v>0</v>
      </c>
      <c r="AUX1362" s="84">
        <f>AUW1362/AUV1362</f>
        <v>0</v>
      </c>
      <c r="AUY1362" s="84">
        <f>AUV1362-AUW1362</f>
        <v>2000000</v>
      </c>
      <c r="AUZ1362" s="84">
        <f t="shared" si="299"/>
        <v>3000000</v>
      </c>
      <c r="AVG1362" s="84" t="s">
        <v>5406</v>
      </c>
      <c r="AVH1362" s="84">
        <f>SUM(AVH1359:AVH1360)</f>
        <v>1000000</v>
      </c>
      <c r="AVI1362" s="84">
        <f>SUM(AVI1359:AVI1360)</f>
        <v>0</v>
      </c>
      <c r="AVJ1362" s="84">
        <f>AVI1362/AVH1362</f>
        <v>0</v>
      </c>
      <c r="AVK1362" s="84">
        <f>SUM(AVK1359)</f>
        <v>1000000</v>
      </c>
      <c r="AVL1362" s="84">
        <f>SUM(AVL1359:AVL1360)</f>
        <v>2000000</v>
      </c>
      <c r="AVM1362" s="84">
        <f>SUM(AVM1359:AVM1360)</f>
        <v>0</v>
      </c>
      <c r="AVN1362" s="84">
        <f>AVM1362/AVL1362</f>
        <v>0</v>
      </c>
      <c r="AVO1362" s="84">
        <f>AVL1362-AVM1362</f>
        <v>2000000</v>
      </c>
      <c r="AVP1362" s="84">
        <f t="shared" si="300"/>
        <v>3000000</v>
      </c>
      <c r="AVW1362" s="84" t="s">
        <v>5406</v>
      </c>
      <c r="AVX1362" s="84">
        <f>SUM(AVX1359:AVX1360)</f>
        <v>1000000</v>
      </c>
      <c r="AVY1362" s="84">
        <f>SUM(AVY1359:AVY1360)</f>
        <v>0</v>
      </c>
      <c r="AVZ1362" s="84">
        <f>AVY1362/AVX1362</f>
        <v>0</v>
      </c>
      <c r="AWA1362" s="84">
        <f>SUM(AWA1359)</f>
        <v>1000000</v>
      </c>
      <c r="AWB1362" s="84">
        <f>SUM(AWB1359:AWB1360)</f>
        <v>2000000</v>
      </c>
      <c r="AWC1362" s="84">
        <f>SUM(AWC1359:AWC1360)</f>
        <v>0</v>
      </c>
      <c r="AWD1362" s="84">
        <f>AWC1362/AWB1362</f>
        <v>0</v>
      </c>
      <c r="AWE1362" s="84">
        <f>AWB1362-AWC1362</f>
        <v>2000000</v>
      </c>
      <c r="AWF1362" s="84">
        <f t="shared" si="300"/>
        <v>3000000</v>
      </c>
      <c r="AWM1362" s="84" t="s">
        <v>5406</v>
      </c>
      <c r="AWN1362" s="84">
        <f>SUM(AWN1359:AWN1360)</f>
        <v>1000000</v>
      </c>
      <c r="AWO1362" s="84">
        <f>SUM(AWO1359:AWO1360)</f>
        <v>0</v>
      </c>
      <c r="AWP1362" s="84">
        <f>AWO1362/AWN1362</f>
        <v>0</v>
      </c>
      <c r="AWQ1362" s="84">
        <f>SUM(AWQ1359)</f>
        <v>1000000</v>
      </c>
      <c r="AWR1362" s="84">
        <f>SUM(AWR1359:AWR1360)</f>
        <v>2000000</v>
      </c>
      <c r="AWS1362" s="84">
        <f>SUM(AWS1359:AWS1360)</f>
        <v>0</v>
      </c>
      <c r="AWT1362" s="84">
        <f>AWS1362/AWR1362</f>
        <v>0</v>
      </c>
      <c r="AWU1362" s="84">
        <f>AWR1362-AWS1362</f>
        <v>2000000</v>
      </c>
      <c r="AWV1362" s="84">
        <f t="shared" si="301"/>
        <v>3000000</v>
      </c>
      <c r="AXC1362" s="84" t="s">
        <v>5406</v>
      </c>
      <c r="AXD1362" s="84">
        <f>SUM(AXD1359:AXD1360)</f>
        <v>1000000</v>
      </c>
      <c r="AXE1362" s="84">
        <f>SUM(AXE1359:AXE1360)</f>
        <v>0</v>
      </c>
      <c r="AXF1362" s="84">
        <f>AXE1362/AXD1362</f>
        <v>0</v>
      </c>
      <c r="AXG1362" s="84">
        <f>SUM(AXG1359)</f>
        <v>1000000</v>
      </c>
      <c r="AXH1362" s="84">
        <f>SUM(AXH1359:AXH1360)</f>
        <v>2000000</v>
      </c>
      <c r="AXI1362" s="84">
        <f>SUM(AXI1359:AXI1360)</f>
        <v>0</v>
      </c>
      <c r="AXJ1362" s="84">
        <f>AXI1362/AXH1362</f>
        <v>0</v>
      </c>
      <c r="AXK1362" s="84">
        <f>AXH1362-AXI1362</f>
        <v>2000000</v>
      </c>
      <c r="AXL1362" s="84">
        <f t="shared" si="301"/>
        <v>3000000</v>
      </c>
      <c r="AXS1362" s="84" t="s">
        <v>5406</v>
      </c>
      <c r="AXT1362" s="84">
        <f>SUM(AXT1359:AXT1360)</f>
        <v>1000000</v>
      </c>
      <c r="AXU1362" s="84">
        <f>SUM(AXU1359:AXU1360)</f>
        <v>0</v>
      </c>
      <c r="AXV1362" s="84">
        <f>AXU1362/AXT1362</f>
        <v>0</v>
      </c>
      <c r="AXW1362" s="84">
        <f>SUM(AXW1359)</f>
        <v>1000000</v>
      </c>
      <c r="AXX1362" s="84">
        <f>SUM(AXX1359:AXX1360)</f>
        <v>2000000</v>
      </c>
      <c r="AXY1362" s="84">
        <f>SUM(AXY1359:AXY1360)</f>
        <v>0</v>
      </c>
      <c r="AXZ1362" s="84">
        <f>AXY1362/AXX1362</f>
        <v>0</v>
      </c>
      <c r="AYA1362" s="84">
        <f>AXX1362-AXY1362</f>
        <v>2000000</v>
      </c>
      <c r="AYB1362" s="84">
        <f t="shared" si="302"/>
        <v>3000000</v>
      </c>
      <c r="AYI1362" s="84" t="s">
        <v>5406</v>
      </c>
      <c r="AYJ1362" s="84">
        <f>SUM(AYJ1359:AYJ1360)</f>
        <v>1000000</v>
      </c>
      <c r="AYK1362" s="84">
        <f>SUM(AYK1359:AYK1360)</f>
        <v>0</v>
      </c>
      <c r="AYL1362" s="84">
        <f>AYK1362/AYJ1362</f>
        <v>0</v>
      </c>
      <c r="AYM1362" s="84">
        <f>SUM(AYM1359)</f>
        <v>1000000</v>
      </c>
      <c r="AYN1362" s="84">
        <f>SUM(AYN1359:AYN1360)</f>
        <v>2000000</v>
      </c>
      <c r="AYO1362" s="84">
        <f>SUM(AYO1359:AYO1360)</f>
        <v>0</v>
      </c>
      <c r="AYP1362" s="84">
        <f>AYO1362/AYN1362</f>
        <v>0</v>
      </c>
      <c r="AYQ1362" s="84">
        <f>AYN1362-AYO1362</f>
        <v>2000000</v>
      </c>
      <c r="AYR1362" s="84">
        <f t="shared" si="302"/>
        <v>3000000</v>
      </c>
      <c r="AYY1362" s="84" t="s">
        <v>5406</v>
      </c>
      <c r="AYZ1362" s="84">
        <f>SUM(AYZ1359:AYZ1360)</f>
        <v>1000000</v>
      </c>
      <c r="AZA1362" s="84">
        <f>SUM(AZA1359:AZA1360)</f>
        <v>0</v>
      </c>
      <c r="AZB1362" s="84">
        <f>AZA1362/AYZ1362</f>
        <v>0</v>
      </c>
      <c r="AZC1362" s="84">
        <f>SUM(AZC1359)</f>
        <v>1000000</v>
      </c>
      <c r="AZD1362" s="84">
        <f>SUM(AZD1359:AZD1360)</f>
        <v>2000000</v>
      </c>
      <c r="AZE1362" s="84">
        <f>SUM(AZE1359:AZE1360)</f>
        <v>0</v>
      </c>
      <c r="AZF1362" s="84">
        <f>AZE1362/AZD1362</f>
        <v>0</v>
      </c>
      <c r="AZG1362" s="84">
        <f>AZD1362-AZE1362</f>
        <v>2000000</v>
      </c>
      <c r="AZH1362" s="84">
        <f t="shared" si="303"/>
        <v>3000000</v>
      </c>
      <c r="AZO1362" s="84" t="s">
        <v>5406</v>
      </c>
      <c r="AZP1362" s="84">
        <f>SUM(AZP1359:AZP1360)</f>
        <v>1000000</v>
      </c>
      <c r="AZQ1362" s="84">
        <f>SUM(AZQ1359:AZQ1360)</f>
        <v>0</v>
      </c>
      <c r="AZR1362" s="84">
        <f>AZQ1362/AZP1362</f>
        <v>0</v>
      </c>
      <c r="AZS1362" s="84">
        <f>SUM(AZS1359)</f>
        <v>1000000</v>
      </c>
      <c r="AZT1362" s="84">
        <f>SUM(AZT1359:AZT1360)</f>
        <v>2000000</v>
      </c>
      <c r="AZU1362" s="84">
        <f>SUM(AZU1359:AZU1360)</f>
        <v>0</v>
      </c>
      <c r="AZV1362" s="84">
        <f>AZU1362/AZT1362</f>
        <v>0</v>
      </c>
      <c r="AZW1362" s="84">
        <f>AZT1362-AZU1362</f>
        <v>2000000</v>
      </c>
      <c r="AZX1362" s="84">
        <f t="shared" si="303"/>
        <v>3000000</v>
      </c>
      <c r="BAE1362" s="84" t="s">
        <v>5406</v>
      </c>
      <c r="BAF1362" s="84">
        <f>SUM(BAF1359:BAF1360)</f>
        <v>1000000</v>
      </c>
      <c r="BAG1362" s="84">
        <f>SUM(BAG1359:BAG1360)</f>
        <v>0</v>
      </c>
      <c r="BAH1362" s="84">
        <f>BAG1362/BAF1362</f>
        <v>0</v>
      </c>
      <c r="BAI1362" s="84">
        <f>SUM(BAI1359)</f>
        <v>1000000</v>
      </c>
      <c r="BAJ1362" s="84">
        <f>SUM(BAJ1359:BAJ1360)</f>
        <v>2000000</v>
      </c>
      <c r="BAK1362" s="84">
        <f>SUM(BAK1359:BAK1360)</f>
        <v>0</v>
      </c>
      <c r="BAL1362" s="84">
        <f>BAK1362/BAJ1362</f>
        <v>0</v>
      </c>
      <c r="BAM1362" s="84">
        <f>BAJ1362-BAK1362</f>
        <v>2000000</v>
      </c>
      <c r="BAN1362" s="84">
        <f t="shared" si="304"/>
        <v>3000000</v>
      </c>
      <c r="BAU1362" s="84" t="s">
        <v>5406</v>
      </c>
      <c r="BAV1362" s="84">
        <f>SUM(BAV1359:BAV1360)</f>
        <v>1000000</v>
      </c>
      <c r="BAW1362" s="84">
        <f>SUM(BAW1359:BAW1360)</f>
        <v>0</v>
      </c>
      <c r="BAX1362" s="84">
        <f>BAW1362/BAV1362</f>
        <v>0</v>
      </c>
      <c r="BAY1362" s="84">
        <f>SUM(BAY1359)</f>
        <v>1000000</v>
      </c>
      <c r="BAZ1362" s="84">
        <f>SUM(BAZ1359:BAZ1360)</f>
        <v>2000000</v>
      </c>
      <c r="BBA1362" s="84">
        <f>SUM(BBA1359:BBA1360)</f>
        <v>0</v>
      </c>
      <c r="BBB1362" s="84">
        <f>BBA1362/BAZ1362</f>
        <v>0</v>
      </c>
      <c r="BBC1362" s="84">
        <f>BAZ1362-BBA1362</f>
        <v>2000000</v>
      </c>
      <c r="BBD1362" s="84">
        <f t="shared" si="304"/>
        <v>3000000</v>
      </c>
      <c r="BBK1362" s="84" t="s">
        <v>5406</v>
      </c>
      <c r="BBL1362" s="84">
        <f>SUM(BBL1359:BBL1360)</f>
        <v>1000000</v>
      </c>
      <c r="BBM1362" s="84">
        <f>SUM(BBM1359:BBM1360)</f>
        <v>0</v>
      </c>
      <c r="BBN1362" s="84">
        <f>BBM1362/BBL1362</f>
        <v>0</v>
      </c>
      <c r="BBO1362" s="84">
        <f>SUM(BBO1359)</f>
        <v>1000000</v>
      </c>
      <c r="BBP1362" s="84">
        <f>SUM(BBP1359:BBP1360)</f>
        <v>2000000</v>
      </c>
      <c r="BBQ1362" s="84">
        <f>SUM(BBQ1359:BBQ1360)</f>
        <v>0</v>
      </c>
      <c r="BBR1362" s="84">
        <f>BBQ1362/BBP1362</f>
        <v>0</v>
      </c>
      <c r="BBS1362" s="84">
        <f>BBP1362-BBQ1362</f>
        <v>2000000</v>
      </c>
      <c r="BBT1362" s="84">
        <f t="shared" si="305"/>
        <v>3000000</v>
      </c>
      <c r="BCA1362" s="84" t="s">
        <v>5406</v>
      </c>
      <c r="BCB1362" s="84">
        <f>SUM(BCB1359:BCB1360)</f>
        <v>1000000</v>
      </c>
      <c r="BCC1362" s="84">
        <f>SUM(BCC1359:BCC1360)</f>
        <v>0</v>
      </c>
      <c r="BCD1362" s="84">
        <f>BCC1362/BCB1362</f>
        <v>0</v>
      </c>
      <c r="BCE1362" s="84">
        <f>SUM(BCE1359)</f>
        <v>1000000</v>
      </c>
      <c r="BCF1362" s="84">
        <f>SUM(BCF1359:BCF1360)</f>
        <v>2000000</v>
      </c>
      <c r="BCG1362" s="84">
        <f>SUM(BCG1359:BCG1360)</f>
        <v>0</v>
      </c>
      <c r="BCH1362" s="84">
        <f>BCG1362/BCF1362</f>
        <v>0</v>
      </c>
      <c r="BCI1362" s="84">
        <f>BCF1362-BCG1362</f>
        <v>2000000</v>
      </c>
      <c r="BCJ1362" s="84">
        <f t="shared" si="305"/>
        <v>3000000</v>
      </c>
      <c r="BCQ1362" s="84" t="s">
        <v>5406</v>
      </c>
      <c r="BCR1362" s="84">
        <f>SUM(BCR1359:BCR1360)</f>
        <v>1000000</v>
      </c>
      <c r="BCS1362" s="84">
        <f>SUM(BCS1359:BCS1360)</f>
        <v>0</v>
      </c>
      <c r="BCT1362" s="84">
        <f>BCS1362/BCR1362</f>
        <v>0</v>
      </c>
      <c r="BCU1362" s="84">
        <f>SUM(BCU1359)</f>
        <v>1000000</v>
      </c>
      <c r="BCV1362" s="84">
        <f>SUM(BCV1359:BCV1360)</f>
        <v>2000000</v>
      </c>
      <c r="BCW1362" s="84">
        <f>SUM(BCW1359:BCW1360)</f>
        <v>0</v>
      </c>
      <c r="BCX1362" s="84">
        <f>BCW1362/BCV1362</f>
        <v>0</v>
      </c>
      <c r="BCY1362" s="84">
        <f>BCV1362-BCW1362</f>
        <v>2000000</v>
      </c>
      <c r="BCZ1362" s="84">
        <f t="shared" si="306"/>
        <v>3000000</v>
      </c>
      <c r="BDG1362" s="84" t="s">
        <v>5406</v>
      </c>
      <c r="BDH1362" s="84">
        <f>SUM(BDH1359:BDH1360)</f>
        <v>1000000</v>
      </c>
      <c r="BDI1362" s="84">
        <f>SUM(BDI1359:BDI1360)</f>
        <v>0</v>
      </c>
      <c r="BDJ1362" s="84">
        <f>BDI1362/BDH1362</f>
        <v>0</v>
      </c>
      <c r="BDK1362" s="84">
        <f>SUM(BDK1359)</f>
        <v>1000000</v>
      </c>
      <c r="BDL1362" s="84">
        <f>SUM(BDL1359:BDL1360)</f>
        <v>2000000</v>
      </c>
      <c r="BDM1362" s="84">
        <f>SUM(BDM1359:BDM1360)</f>
        <v>0</v>
      </c>
      <c r="BDN1362" s="84">
        <f>BDM1362/BDL1362</f>
        <v>0</v>
      </c>
      <c r="BDO1362" s="84">
        <f>BDL1362-BDM1362</f>
        <v>2000000</v>
      </c>
      <c r="BDP1362" s="84">
        <f t="shared" si="306"/>
        <v>3000000</v>
      </c>
      <c r="BDW1362" s="84" t="s">
        <v>5406</v>
      </c>
      <c r="BDX1362" s="84">
        <f>SUM(BDX1359:BDX1360)</f>
        <v>1000000</v>
      </c>
      <c r="BDY1362" s="84">
        <f>SUM(BDY1359:BDY1360)</f>
        <v>0</v>
      </c>
      <c r="BDZ1362" s="84">
        <f>BDY1362/BDX1362</f>
        <v>0</v>
      </c>
      <c r="BEA1362" s="84">
        <f>SUM(BEA1359)</f>
        <v>1000000</v>
      </c>
      <c r="BEB1362" s="84">
        <f>SUM(BEB1359:BEB1360)</f>
        <v>2000000</v>
      </c>
      <c r="BEC1362" s="84">
        <f>SUM(BEC1359:BEC1360)</f>
        <v>0</v>
      </c>
      <c r="BED1362" s="84">
        <f>BEC1362/BEB1362</f>
        <v>0</v>
      </c>
      <c r="BEE1362" s="84">
        <f>BEB1362-BEC1362</f>
        <v>2000000</v>
      </c>
      <c r="BEF1362" s="84">
        <f t="shared" si="307"/>
        <v>3000000</v>
      </c>
      <c r="BEM1362" s="84" t="s">
        <v>5406</v>
      </c>
      <c r="BEN1362" s="84">
        <f>SUM(BEN1359:BEN1360)</f>
        <v>1000000</v>
      </c>
      <c r="BEO1362" s="84">
        <f>SUM(BEO1359:BEO1360)</f>
        <v>0</v>
      </c>
      <c r="BEP1362" s="84">
        <f>BEO1362/BEN1362</f>
        <v>0</v>
      </c>
      <c r="BEQ1362" s="84">
        <f>SUM(BEQ1359)</f>
        <v>1000000</v>
      </c>
      <c r="BER1362" s="84">
        <f>SUM(BER1359:BER1360)</f>
        <v>2000000</v>
      </c>
      <c r="BES1362" s="84">
        <f>SUM(BES1359:BES1360)</f>
        <v>0</v>
      </c>
      <c r="BET1362" s="84">
        <f>BES1362/BER1362</f>
        <v>0</v>
      </c>
      <c r="BEU1362" s="84">
        <f>BER1362-BES1362</f>
        <v>2000000</v>
      </c>
      <c r="BEV1362" s="84">
        <f t="shared" si="307"/>
        <v>3000000</v>
      </c>
      <c r="BFC1362" s="84" t="s">
        <v>5406</v>
      </c>
      <c r="BFD1362" s="84">
        <f>SUM(BFD1359:BFD1360)</f>
        <v>1000000</v>
      </c>
      <c r="BFE1362" s="84">
        <f>SUM(BFE1359:BFE1360)</f>
        <v>0</v>
      </c>
      <c r="BFF1362" s="84">
        <f>BFE1362/BFD1362</f>
        <v>0</v>
      </c>
      <c r="BFG1362" s="84">
        <f>SUM(BFG1359)</f>
        <v>1000000</v>
      </c>
      <c r="BFH1362" s="84">
        <f>SUM(BFH1359:BFH1360)</f>
        <v>2000000</v>
      </c>
      <c r="BFI1362" s="84">
        <f>SUM(BFI1359:BFI1360)</f>
        <v>0</v>
      </c>
      <c r="BFJ1362" s="84">
        <f>BFI1362/BFH1362</f>
        <v>0</v>
      </c>
      <c r="BFK1362" s="84">
        <f>BFH1362-BFI1362</f>
        <v>2000000</v>
      </c>
      <c r="BFL1362" s="84">
        <f t="shared" si="308"/>
        <v>3000000</v>
      </c>
      <c r="BFS1362" s="84" t="s">
        <v>5406</v>
      </c>
      <c r="BFT1362" s="84">
        <f>SUM(BFT1359:BFT1360)</f>
        <v>1000000</v>
      </c>
      <c r="BFU1362" s="84">
        <f>SUM(BFU1359:BFU1360)</f>
        <v>0</v>
      </c>
      <c r="BFV1362" s="84">
        <f>BFU1362/BFT1362</f>
        <v>0</v>
      </c>
      <c r="BFW1362" s="84">
        <f>SUM(BFW1359)</f>
        <v>1000000</v>
      </c>
      <c r="BFX1362" s="84">
        <f>SUM(BFX1359:BFX1360)</f>
        <v>2000000</v>
      </c>
      <c r="BFY1362" s="84">
        <f>SUM(BFY1359:BFY1360)</f>
        <v>0</v>
      </c>
      <c r="BFZ1362" s="84">
        <f>BFY1362/BFX1362</f>
        <v>0</v>
      </c>
      <c r="BGA1362" s="84">
        <f>BFX1362-BFY1362</f>
        <v>2000000</v>
      </c>
      <c r="BGB1362" s="84">
        <f t="shared" si="308"/>
        <v>3000000</v>
      </c>
      <c r="BGI1362" s="84" t="s">
        <v>5406</v>
      </c>
      <c r="BGJ1362" s="84">
        <f>SUM(BGJ1359:BGJ1360)</f>
        <v>1000000</v>
      </c>
      <c r="BGK1362" s="84">
        <f>SUM(BGK1359:BGK1360)</f>
        <v>0</v>
      </c>
      <c r="BGL1362" s="84">
        <f>BGK1362/BGJ1362</f>
        <v>0</v>
      </c>
      <c r="BGM1362" s="84">
        <f>SUM(BGM1359)</f>
        <v>1000000</v>
      </c>
      <c r="BGN1362" s="84">
        <f>SUM(BGN1359:BGN1360)</f>
        <v>2000000</v>
      </c>
      <c r="BGO1362" s="84">
        <f>SUM(BGO1359:BGO1360)</f>
        <v>0</v>
      </c>
      <c r="BGP1362" s="84">
        <f>BGO1362/BGN1362</f>
        <v>0</v>
      </c>
      <c r="BGQ1362" s="84">
        <f>BGN1362-BGO1362</f>
        <v>2000000</v>
      </c>
      <c r="BGR1362" s="84">
        <f t="shared" si="309"/>
        <v>3000000</v>
      </c>
      <c r="BGY1362" s="84" t="s">
        <v>5406</v>
      </c>
      <c r="BGZ1362" s="84">
        <f>SUM(BGZ1359:BGZ1360)</f>
        <v>1000000</v>
      </c>
      <c r="BHA1362" s="84">
        <f>SUM(BHA1359:BHA1360)</f>
        <v>0</v>
      </c>
      <c r="BHB1362" s="84">
        <f>BHA1362/BGZ1362</f>
        <v>0</v>
      </c>
      <c r="BHC1362" s="84">
        <f>SUM(BHC1359)</f>
        <v>1000000</v>
      </c>
      <c r="BHD1362" s="84">
        <f>SUM(BHD1359:BHD1360)</f>
        <v>2000000</v>
      </c>
      <c r="BHE1362" s="84">
        <f>SUM(BHE1359:BHE1360)</f>
        <v>0</v>
      </c>
      <c r="BHF1362" s="84">
        <f>BHE1362/BHD1362</f>
        <v>0</v>
      </c>
      <c r="BHG1362" s="84">
        <f>BHD1362-BHE1362</f>
        <v>2000000</v>
      </c>
      <c r="BHH1362" s="84">
        <f t="shared" si="309"/>
        <v>3000000</v>
      </c>
      <c r="BHO1362" s="84" t="s">
        <v>5406</v>
      </c>
      <c r="BHP1362" s="84">
        <f>SUM(BHP1359:BHP1360)</f>
        <v>1000000</v>
      </c>
      <c r="BHQ1362" s="84">
        <f>SUM(BHQ1359:BHQ1360)</f>
        <v>0</v>
      </c>
      <c r="BHR1362" s="84">
        <f>BHQ1362/BHP1362</f>
        <v>0</v>
      </c>
      <c r="BHS1362" s="84">
        <f>SUM(BHS1359)</f>
        <v>1000000</v>
      </c>
      <c r="BHT1362" s="84">
        <f>SUM(BHT1359:BHT1360)</f>
        <v>2000000</v>
      </c>
      <c r="BHU1362" s="84">
        <f>SUM(BHU1359:BHU1360)</f>
        <v>0</v>
      </c>
      <c r="BHV1362" s="84">
        <f>BHU1362/BHT1362</f>
        <v>0</v>
      </c>
      <c r="BHW1362" s="84">
        <f>BHT1362-BHU1362</f>
        <v>2000000</v>
      </c>
      <c r="BHX1362" s="84">
        <f t="shared" si="310"/>
        <v>3000000</v>
      </c>
      <c r="BIE1362" s="84" t="s">
        <v>5406</v>
      </c>
      <c r="BIF1362" s="84">
        <f>SUM(BIF1359:BIF1360)</f>
        <v>1000000</v>
      </c>
      <c r="BIG1362" s="84">
        <f>SUM(BIG1359:BIG1360)</f>
        <v>0</v>
      </c>
      <c r="BIH1362" s="84">
        <f>BIG1362/BIF1362</f>
        <v>0</v>
      </c>
      <c r="BII1362" s="84">
        <f>SUM(BII1359)</f>
        <v>1000000</v>
      </c>
      <c r="BIJ1362" s="84">
        <f>SUM(BIJ1359:BIJ1360)</f>
        <v>2000000</v>
      </c>
      <c r="BIK1362" s="84">
        <f>SUM(BIK1359:BIK1360)</f>
        <v>0</v>
      </c>
      <c r="BIL1362" s="84">
        <f>BIK1362/BIJ1362</f>
        <v>0</v>
      </c>
      <c r="BIM1362" s="84">
        <f>BIJ1362-BIK1362</f>
        <v>2000000</v>
      </c>
      <c r="BIN1362" s="84">
        <f t="shared" si="310"/>
        <v>3000000</v>
      </c>
      <c r="BIU1362" s="84" t="s">
        <v>5406</v>
      </c>
      <c r="BIV1362" s="84">
        <f>SUM(BIV1359:BIV1360)</f>
        <v>1000000</v>
      </c>
      <c r="BIW1362" s="84">
        <f>SUM(BIW1359:BIW1360)</f>
        <v>0</v>
      </c>
      <c r="BIX1362" s="84">
        <f>BIW1362/BIV1362</f>
        <v>0</v>
      </c>
      <c r="BIY1362" s="84">
        <f>SUM(BIY1359)</f>
        <v>1000000</v>
      </c>
      <c r="BIZ1362" s="84">
        <f>SUM(BIZ1359:BIZ1360)</f>
        <v>2000000</v>
      </c>
      <c r="BJA1362" s="84">
        <f>SUM(BJA1359:BJA1360)</f>
        <v>0</v>
      </c>
      <c r="BJB1362" s="84">
        <f>BJA1362/BIZ1362</f>
        <v>0</v>
      </c>
      <c r="BJC1362" s="84">
        <f>BIZ1362-BJA1362</f>
        <v>2000000</v>
      </c>
      <c r="BJD1362" s="84">
        <f t="shared" si="311"/>
        <v>3000000</v>
      </c>
      <c r="BJK1362" s="84" t="s">
        <v>5406</v>
      </c>
      <c r="BJL1362" s="84">
        <f>SUM(BJL1359:BJL1360)</f>
        <v>1000000</v>
      </c>
      <c r="BJM1362" s="84">
        <f>SUM(BJM1359:BJM1360)</f>
        <v>0</v>
      </c>
      <c r="BJN1362" s="84">
        <f>BJM1362/BJL1362</f>
        <v>0</v>
      </c>
      <c r="BJO1362" s="84">
        <f>SUM(BJO1359)</f>
        <v>1000000</v>
      </c>
      <c r="BJP1362" s="84">
        <f>SUM(BJP1359:BJP1360)</f>
        <v>2000000</v>
      </c>
      <c r="BJQ1362" s="84">
        <f>SUM(BJQ1359:BJQ1360)</f>
        <v>0</v>
      </c>
      <c r="BJR1362" s="84">
        <f>BJQ1362/BJP1362</f>
        <v>0</v>
      </c>
      <c r="BJS1362" s="84">
        <f>BJP1362-BJQ1362</f>
        <v>2000000</v>
      </c>
      <c r="BJT1362" s="84">
        <f t="shared" si="311"/>
        <v>3000000</v>
      </c>
      <c r="BKA1362" s="84" t="s">
        <v>5406</v>
      </c>
      <c r="BKB1362" s="84">
        <f>SUM(BKB1359:BKB1360)</f>
        <v>1000000</v>
      </c>
      <c r="BKC1362" s="84">
        <f>SUM(BKC1359:BKC1360)</f>
        <v>0</v>
      </c>
      <c r="BKD1362" s="84">
        <f>BKC1362/BKB1362</f>
        <v>0</v>
      </c>
      <c r="BKE1362" s="84">
        <f>SUM(BKE1359)</f>
        <v>1000000</v>
      </c>
      <c r="BKF1362" s="84">
        <f>SUM(BKF1359:BKF1360)</f>
        <v>2000000</v>
      </c>
      <c r="BKG1362" s="84">
        <f>SUM(BKG1359:BKG1360)</f>
        <v>0</v>
      </c>
      <c r="BKH1362" s="84">
        <f>BKG1362/BKF1362</f>
        <v>0</v>
      </c>
      <c r="BKI1362" s="84">
        <f>BKF1362-BKG1362</f>
        <v>2000000</v>
      </c>
      <c r="BKJ1362" s="84">
        <f t="shared" si="312"/>
        <v>3000000</v>
      </c>
      <c r="BKQ1362" s="84" t="s">
        <v>5406</v>
      </c>
      <c r="BKR1362" s="84">
        <f>SUM(BKR1359:BKR1360)</f>
        <v>1000000</v>
      </c>
      <c r="BKS1362" s="84">
        <f>SUM(BKS1359:BKS1360)</f>
        <v>0</v>
      </c>
      <c r="BKT1362" s="84">
        <f>BKS1362/BKR1362</f>
        <v>0</v>
      </c>
      <c r="BKU1362" s="84">
        <f>SUM(BKU1359)</f>
        <v>1000000</v>
      </c>
      <c r="BKV1362" s="84">
        <f>SUM(BKV1359:BKV1360)</f>
        <v>2000000</v>
      </c>
      <c r="BKW1362" s="84">
        <f>SUM(BKW1359:BKW1360)</f>
        <v>0</v>
      </c>
      <c r="BKX1362" s="84">
        <f>BKW1362/BKV1362</f>
        <v>0</v>
      </c>
      <c r="BKY1362" s="84">
        <f>BKV1362-BKW1362</f>
        <v>2000000</v>
      </c>
      <c r="BKZ1362" s="84">
        <f t="shared" si="312"/>
        <v>3000000</v>
      </c>
      <c r="BLG1362" s="84" t="s">
        <v>5406</v>
      </c>
      <c r="BLH1362" s="84">
        <f>SUM(BLH1359:BLH1360)</f>
        <v>1000000</v>
      </c>
      <c r="BLI1362" s="84">
        <f>SUM(BLI1359:BLI1360)</f>
        <v>0</v>
      </c>
      <c r="BLJ1362" s="84">
        <f>BLI1362/BLH1362</f>
        <v>0</v>
      </c>
      <c r="BLK1362" s="84">
        <f>SUM(BLK1359)</f>
        <v>1000000</v>
      </c>
      <c r="BLL1362" s="84">
        <f>SUM(BLL1359:BLL1360)</f>
        <v>2000000</v>
      </c>
      <c r="BLM1362" s="84">
        <f>SUM(BLM1359:BLM1360)</f>
        <v>0</v>
      </c>
      <c r="BLN1362" s="84">
        <f>BLM1362/BLL1362</f>
        <v>0</v>
      </c>
      <c r="BLO1362" s="84">
        <f>BLL1362-BLM1362</f>
        <v>2000000</v>
      </c>
      <c r="BLP1362" s="84">
        <f t="shared" si="313"/>
        <v>3000000</v>
      </c>
      <c r="BLW1362" s="84" t="s">
        <v>5406</v>
      </c>
      <c r="BLX1362" s="84">
        <f>SUM(BLX1359:BLX1360)</f>
        <v>1000000</v>
      </c>
      <c r="BLY1362" s="84">
        <f>SUM(BLY1359:BLY1360)</f>
        <v>0</v>
      </c>
      <c r="BLZ1362" s="84">
        <f>BLY1362/BLX1362</f>
        <v>0</v>
      </c>
      <c r="BMA1362" s="84">
        <f>SUM(BMA1359)</f>
        <v>1000000</v>
      </c>
      <c r="BMB1362" s="84">
        <f>SUM(BMB1359:BMB1360)</f>
        <v>2000000</v>
      </c>
      <c r="BMC1362" s="84">
        <f>SUM(BMC1359:BMC1360)</f>
        <v>0</v>
      </c>
      <c r="BMD1362" s="84">
        <f>BMC1362/BMB1362</f>
        <v>0</v>
      </c>
      <c r="BME1362" s="84">
        <f>BMB1362-BMC1362</f>
        <v>2000000</v>
      </c>
      <c r="BMF1362" s="84">
        <f t="shared" si="313"/>
        <v>3000000</v>
      </c>
      <c r="BMM1362" s="84" t="s">
        <v>5406</v>
      </c>
      <c r="BMN1362" s="84">
        <f>SUM(BMN1359:BMN1360)</f>
        <v>1000000</v>
      </c>
      <c r="BMO1362" s="84">
        <f>SUM(BMO1359:BMO1360)</f>
        <v>0</v>
      </c>
      <c r="BMP1362" s="84">
        <f>BMO1362/BMN1362</f>
        <v>0</v>
      </c>
      <c r="BMQ1362" s="84">
        <f>SUM(BMQ1359)</f>
        <v>1000000</v>
      </c>
      <c r="BMR1362" s="84">
        <f>SUM(BMR1359:BMR1360)</f>
        <v>2000000</v>
      </c>
      <c r="BMS1362" s="84">
        <f>SUM(BMS1359:BMS1360)</f>
        <v>0</v>
      </c>
      <c r="BMT1362" s="84">
        <f>BMS1362/BMR1362</f>
        <v>0</v>
      </c>
      <c r="BMU1362" s="84">
        <f>BMR1362-BMS1362</f>
        <v>2000000</v>
      </c>
      <c r="BMV1362" s="84">
        <f t="shared" si="314"/>
        <v>3000000</v>
      </c>
      <c r="BNC1362" s="84" t="s">
        <v>5406</v>
      </c>
      <c r="BND1362" s="84">
        <f>SUM(BND1359:BND1360)</f>
        <v>1000000</v>
      </c>
      <c r="BNE1362" s="84">
        <f>SUM(BNE1359:BNE1360)</f>
        <v>0</v>
      </c>
      <c r="BNF1362" s="84">
        <f>BNE1362/BND1362</f>
        <v>0</v>
      </c>
      <c r="BNG1362" s="84">
        <f>SUM(BNG1359)</f>
        <v>1000000</v>
      </c>
      <c r="BNH1362" s="84">
        <f>SUM(BNH1359:BNH1360)</f>
        <v>2000000</v>
      </c>
      <c r="BNI1362" s="84">
        <f>SUM(BNI1359:BNI1360)</f>
        <v>0</v>
      </c>
      <c r="BNJ1362" s="84">
        <f>BNI1362/BNH1362</f>
        <v>0</v>
      </c>
      <c r="BNK1362" s="84">
        <f>BNH1362-BNI1362</f>
        <v>2000000</v>
      </c>
      <c r="BNL1362" s="84">
        <f t="shared" si="314"/>
        <v>3000000</v>
      </c>
      <c r="BNS1362" s="84" t="s">
        <v>5406</v>
      </c>
      <c r="BNT1362" s="84">
        <f>SUM(BNT1359:BNT1360)</f>
        <v>1000000</v>
      </c>
      <c r="BNU1362" s="84">
        <f>SUM(BNU1359:BNU1360)</f>
        <v>0</v>
      </c>
      <c r="BNV1362" s="84">
        <f>BNU1362/BNT1362</f>
        <v>0</v>
      </c>
      <c r="BNW1362" s="84">
        <f>SUM(BNW1359)</f>
        <v>1000000</v>
      </c>
      <c r="BNX1362" s="84">
        <f>SUM(BNX1359:BNX1360)</f>
        <v>2000000</v>
      </c>
      <c r="BNY1362" s="84">
        <f>SUM(BNY1359:BNY1360)</f>
        <v>0</v>
      </c>
      <c r="BNZ1362" s="84">
        <f>BNY1362/BNX1362</f>
        <v>0</v>
      </c>
      <c r="BOA1362" s="84">
        <f>BNX1362-BNY1362</f>
        <v>2000000</v>
      </c>
      <c r="BOB1362" s="84">
        <f t="shared" si="315"/>
        <v>3000000</v>
      </c>
      <c r="BOI1362" s="84" t="s">
        <v>5406</v>
      </c>
      <c r="BOJ1362" s="84">
        <f>SUM(BOJ1359:BOJ1360)</f>
        <v>1000000</v>
      </c>
      <c r="BOK1362" s="84">
        <f>SUM(BOK1359:BOK1360)</f>
        <v>0</v>
      </c>
      <c r="BOL1362" s="84">
        <f>BOK1362/BOJ1362</f>
        <v>0</v>
      </c>
      <c r="BOM1362" s="84">
        <f>SUM(BOM1359)</f>
        <v>1000000</v>
      </c>
      <c r="BON1362" s="84">
        <f>SUM(BON1359:BON1360)</f>
        <v>2000000</v>
      </c>
      <c r="BOO1362" s="84">
        <f>SUM(BOO1359:BOO1360)</f>
        <v>0</v>
      </c>
      <c r="BOP1362" s="84">
        <f>BOO1362/BON1362</f>
        <v>0</v>
      </c>
      <c r="BOQ1362" s="84">
        <f>BON1362-BOO1362</f>
        <v>2000000</v>
      </c>
      <c r="BOR1362" s="84">
        <f t="shared" si="315"/>
        <v>3000000</v>
      </c>
      <c r="BOY1362" s="84" t="s">
        <v>5406</v>
      </c>
      <c r="BOZ1362" s="84">
        <f>SUM(BOZ1359:BOZ1360)</f>
        <v>1000000</v>
      </c>
      <c r="BPA1362" s="84">
        <f>SUM(BPA1359:BPA1360)</f>
        <v>0</v>
      </c>
      <c r="BPB1362" s="84">
        <f>BPA1362/BOZ1362</f>
        <v>0</v>
      </c>
      <c r="BPC1362" s="84">
        <f>SUM(BPC1359)</f>
        <v>1000000</v>
      </c>
      <c r="BPD1362" s="84">
        <f>SUM(BPD1359:BPD1360)</f>
        <v>2000000</v>
      </c>
      <c r="BPE1362" s="84">
        <f>SUM(BPE1359:BPE1360)</f>
        <v>0</v>
      </c>
      <c r="BPF1362" s="84">
        <f>BPE1362/BPD1362</f>
        <v>0</v>
      </c>
      <c r="BPG1362" s="84">
        <f>BPD1362-BPE1362</f>
        <v>2000000</v>
      </c>
      <c r="BPH1362" s="84">
        <f t="shared" si="316"/>
        <v>3000000</v>
      </c>
      <c r="BPO1362" s="84" t="s">
        <v>5406</v>
      </c>
      <c r="BPP1362" s="84">
        <f>SUM(BPP1359:BPP1360)</f>
        <v>1000000</v>
      </c>
      <c r="BPQ1362" s="84">
        <f>SUM(BPQ1359:BPQ1360)</f>
        <v>0</v>
      </c>
      <c r="BPR1362" s="84">
        <f>BPQ1362/BPP1362</f>
        <v>0</v>
      </c>
      <c r="BPS1362" s="84">
        <f>SUM(BPS1359)</f>
        <v>1000000</v>
      </c>
      <c r="BPT1362" s="84">
        <f>SUM(BPT1359:BPT1360)</f>
        <v>2000000</v>
      </c>
      <c r="BPU1362" s="84">
        <f>SUM(BPU1359:BPU1360)</f>
        <v>0</v>
      </c>
      <c r="BPV1362" s="84">
        <f>BPU1362/BPT1362</f>
        <v>0</v>
      </c>
      <c r="BPW1362" s="84">
        <f>BPT1362-BPU1362</f>
        <v>2000000</v>
      </c>
      <c r="BPX1362" s="84">
        <f t="shared" si="316"/>
        <v>3000000</v>
      </c>
      <c r="BQE1362" s="84" t="s">
        <v>5406</v>
      </c>
      <c r="BQF1362" s="84">
        <f>SUM(BQF1359:BQF1360)</f>
        <v>1000000</v>
      </c>
      <c r="BQG1362" s="84">
        <f>SUM(BQG1359:BQG1360)</f>
        <v>0</v>
      </c>
      <c r="BQH1362" s="84">
        <f>BQG1362/BQF1362</f>
        <v>0</v>
      </c>
      <c r="BQI1362" s="84">
        <f>SUM(BQI1359)</f>
        <v>1000000</v>
      </c>
      <c r="BQJ1362" s="84">
        <f>SUM(BQJ1359:BQJ1360)</f>
        <v>2000000</v>
      </c>
      <c r="BQK1362" s="84">
        <f>SUM(BQK1359:BQK1360)</f>
        <v>0</v>
      </c>
      <c r="BQL1362" s="84">
        <f>BQK1362/BQJ1362</f>
        <v>0</v>
      </c>
      <c r="BQM1362" s="84">
        <f>BQJ1362-BQK1362</f>
        <v>2000000</v>
      </c>
      <c r="BQN1362" s="84">
        <f t="shared" si="317"/>
        <v>3000000</v>
      </c>
      <c r="BQU1362" s="84" t="s">
        <v>5406</v>
      </c>
      <c r="BQV1362" s="84">
        <f>SUM(BQV1359:BQV1360)</f>
        <v>1000000</v>
      </c>
      <c r="BQW1362" s="84">
        <f>SUM(BQW1359:BQW1360)</f>
        <v>0</v>
      </c>
      <c r="BQX1362" s="84">
        <f>BQW1362/BQV1362</f>
        <v>0</v>
      </c>
      <c r="BQY1362" s="84">
        <f>SUM(BQY1359)</f>
        <v>1000000</v>
      </c>
      <c r="BQZ1362" s="84">
        <f>SUM(BQZ1359:BQZ1360)</f>
        <v>2000000</v>
      </c>
      <c r="BRA1362" s="84">
        <f>SUM(BRA1359:BRA1360)</f>
        <v>0</v>
      </c>
      <c r="BRB1362" s="84">
        <f>BRA1362/BQZ1362</f>
        <v>0</v>
      </c>
      <c r="BRC1362" s="84">
        <f>BQZ1362-BRA1362</f>
        <v>2000000</v>
      </c>
      <c r="BRD1362" s="84">
        <f t="shared" si="317"/>
        <v>3000000</v>
      </c>
      <c r="BRK1362" s="84" t="s">
        <v>5406</v>
      </c>
      <c r="BRL1362" s="84">
        <f>SUM(BRL1359:BRL1360)</f>
        <v>1000000</v>
      </c>
      <c r="BRM1362" s="84">
        <f>SUM(BRM1359:BRM1360)</f>
        <v>0</v>
      </c>
      <c r="BRN1362" s="84">
        <f>BRM1362/BRL1362</f>
        <v>0</v>
      </c>
      <c r="BRO1362" s="84">
        <f>SUM(BRO1359)</f>
        <v>1000000</v>
      </c>
      <c r="BRP1362" s="84">
        <f>SUM(BRP1359:BRP1360)</f>
        <v>2000000</v>
      </c>
      <c r="BRQ1362" s="84">
        <f>SUM(BRQ1359:BRQ1360)</f>
        <v>0</v>
      </c>
      <c r="BRR1362" s="84">
        <f>BRQ1362/BRP1362</f>
        <v>0</v>
      </c>
      <c r="BRS1362" s="84">
        <f>BRP1362-BRQ1362</f>
        <v>2000000</v>
      </c>
      <c r="BRT1362" s="84">
        <f t="shared" si="318"/>
        <v>3000000</v>
      </c>
      <c r="BSA1362" s="84" t="s">
        <v>5406</v>
      </c>
      <c r="BSB1362" s="84">
        <f>SUM(BSB1359:BSB1360)</f>
        <v>1000000</v>
      </c>
      <c r="BSC1362" s="84">
        <f>SUM(BSC1359:BSC1360)</f>
        <v>0</v>
      </c>
      <c r="BSD1362" s="84">
        <f>BSC1362/BSB1362</f>
        <v>0</v>
      </c>
      <c r="BSE1362" s="84">
        <f>SUM(BSE1359)</f>
        <v>1000000</v>
      </c>
      <c r="BSF1362" s="84">
        <f>SUM(BSF1359:BSF1360)</f>
        <v>2000000</v>
      </c>
      <c r="BSG1362" s="84">
        <f>SUM(BSG1359:BSG1360)</f>
        <v>0</v>
      </c>
      <c r="BSH1362" s="84">
        <f>BSG1362/BSF1362</f>
        <v>0</v>
      </c>
      <c r="BSI1362" s="84">
        <f>BSF1362-BSG1362</f>
        <v>2000000</v>
      </c>
      <c r="BSJ1362" s="84">
        <f t="shared" si="318"/>
        <v>3000000</v>
      </c>
      <c r="BSQ1362" s="84" t="s">
        <v>5406</v>
      </c>
      <c r="BSR1362" s="84">
        <f>SUM(BSR1359:BSR1360)</f>
        <v>1000000</v>
      </c>
      <c r="BSS1362" s="84">
        <f>SUM(BSS1359:BSS1360)</f>
        <v>0</v>
      </c>
      <c r="BST1362" s="84">
        <f>BSS1362/BSR1362</f>
        <v>0</v>
      </c>
      <c r="BSU1362" s="84">
        <f>SUM(BSU1359)</f>
        <v>1000000</v>
      </c>
      <c r="BSV1362" s="84">
        <f>SUM(BSV1359:BSV1360)</f>
        <v>2000000</v>
      </c>
      <c r="BSW1362" s="84">
        <f>SUM(BSW1359:BSW1360)</f>
        <v>0</v>
      </c>
      <c r="BSX1362" s="84">
        <f>BSW1362/BSV1362</f>
        <v>0</v>
      </c>
      <c r="BSY1362" s="84">
        <f>BSV1362-BSW1362</f>
        <v>2000000</v>
      </c>
      <c r="BSZ1362" s="84">
        <f t="shared" si="319"/>
        <v>3000000</v>
      </c>
      <c r="BTG1362" s="84" t="s">
        <v>5406</v>
      </c>
      <c r="BTH1362" s="84">
        <f>SUM(BTH1359:BTH1360)</f>
        <v>1000000</v>
      </c>
      <c r="BTI1362" s="84">
        <f>SUM(BTI1359:BTI1360)</f>
        <v>0</v>
      </c>
      <c r="BTJ1362" s="84">
        <f>BTI1362/BTH1362</f>
        <v>0</v>
      </c>
      <c r="BTK1362" s="84">
        <f>SUM(BTK1359)</f>
        <v>1000000</v>
      </c>
      <c r="BTL1362" s="84">
        <f>SUM(BTL1359:BTL1360)</f>
        <v>2000000</v>
      </c>
      <c r="BTM1362" s="84">
        <f>SUM(BTM1359:BTM1360)</f>
        <v>0</v>
      </c>
      <c r="BTN1362" s="84">
        <f>BTM1362/BTL1362</f>
        <v>0</v>
      </c>
      <c r="BTO1362" s="84">
        <f>BTL1362-BTM1362</f>
        <v>2000000</v>
      </c>
      <c r="BTP1362" s="84">
        <f t="shared" si="319"/>
        <v>3000000</v>
      </c>
      <c r="BTW1362" s="84" t="s">
        <v>5406</v>
      </c>
      <c r="BTX1362" s="84">
        <f>SUM(BTX1359:BTX1360)</f>
        <v>1000000</v>
      </c>
      <c r="BTY1362" s="84">
        <f>SUM(BTY1359:BTY1360)</f>
        <v>0</v>
      </c>
      <c r="BTZ1362" s="84">
        <f>BTY1362/BTX1362</f>
        <v>0</v>
      </c>
      <c r="BUA1362" s="84">
        <f>SUM(BUA1359)</f>
        <v>1000000</v>
      </c>
      <c r="BUB1362" s="84">
        <f>SUM(BUB1359:BUB1360)</f>
        <v>2000000</v>
      </c>
      <c r="BUC1362" s="84">
        <f>SUM(BUC1359:BUC1360)</f>
        <v>0</v>
      </c>
      <c r="BUD1362" s="84">
        <f>BUC1362/BUB1362</f>
        <v>0</v>
      </c>
      <c r="BUE1362" s="84">
        <f>BUB1362-BUC1362</f>
        <v>2000000</v>
      </c>
      <c r="BUF1362" s="84">
        <f t="shared" si="320"/>
        <v>3000000</v>
      </c>
      <c r="BUM1362" s="84" t="s">
        <v>5406</v>
      </c>
      <c r="BUN1362" s="84">
        <f>SUM(BUN1359:BUN1360)</f>
        <v>1000000</v>
      </c>
      <c r="BUO1362" s="84">
        <f>SUM(BUO1359:BUO1360)</f>
        <v>0</v>
      </c>
      <c r="BUP1362" s="84">
        <f>BUO1362/BUN1362</f>
        <v>0</v>
      </c>
      <c r="BUQ1362" s="84">
        <f>SUM(BUQ1359)</f>
        <v>1000000</v>
      </c>
      <c r="BUR1362" s="84">
        <f>SUM(BUR1359:BUR1360)</f>
        <v>2000000</v>
      </c>
      <c r="BUS1362" s="84">
        <f>SUM(BUS1359:BUS1360)</f>
        <v>0</v>
      </c>
      <c r="BUT1362" s="84">
        <f>BUS1362/BUR1362</f>
        <v>0</v>
      </c>
      <c r="BUU1362" s="84">
        <f>BUR1362-BUS1362</f>
        <v>2000000</v>
      </c>
      <c r="BUV1362" s="84">
        <f t="shared" si="320"/>
        <v>3000000</v>
      </c>
      <c r="BVC1362" s="84" t="s">
        <v>5406</v>
      </c>
      <c r="BVD1362" s="84">
        <f>SUM(BVD1359:BVD1360)</f>
        <v>1000000</v>
      </c>
      <c r="BVE1362" s="84">
        <f>SUM(BVE1359:BVE1360)</f>
        <v>0</v>
      </c>
      <c r="BVF1362" s="84">
        <f>BVE1362/BVD1362</f>
        <v>0</v>
      </c>
      <c r="BVG1362" s="84">
        <f>SUM(BVG1359)</f>
        <v>1000000</v>
      </c>
      <c r="BVH1362" s="84">
        <f>SUM(BVH1359:BVH1360)</f>
        <v>2000000</v>
      </c>
      <c r="BVI1362" s="84">
        <f>SUM(BVI1359:BVI1360)</f>
        <v>0</v>
      </c>
      <c r="BVJ1362" s="84">
        <f>BVI1362/BVH1362</f>
        <v>0</v>
      </c>
      <c r="BVK1362" s="84">
        <f>BVH1362-BVI1362</f>
        <v>2000000</v>
      </c>
      <c r="BVL1362" s="84">
        <f t="shared" si="321"/>
        <v>3000000</v>
      </c>
      <c r="BVS1362" s="84" t="s">
        <v>5406</v>
      </c>
      <c r="BVT1362" s="84">
        <f>SUM(BVT1359:BVT1360)</f>
        <v>1000000</v>
      </c>
      <c r="BVU1362" s="84">
        <f>SUM(BVU1359:BVU1360)</f>
        <v>0</v>
      </c>
      <c r="BVV1362" s="84">
        <f>BVU1362/BVT1362</f>
        <v>0</v>
      </c>
      <c r="BVW1362" s="84">
        <f>SUM(BVW1359)</f>
        <v>1000000</v>
      </c>
      <c r="BVX1362" s="84">
        <f>SUM(BVX1359:BVX1360)</f>
        <v>2000000</v>
      </c>
      <c r="BVY1362" s="84">
        <f>SUM(BVY1359:BVY1360)</f>
        <v>0</v>
      </c>
      <c r="BVZ1362" s="84">
        <f>BVY1362/BVX1362</f>
        <v>0</v>
      </c>
      <c r="BWA1362" s="84">
        <f>BVX1362-BVY1362</f>
        <v>2000000</v>
      </c>
      <c r="BWB1362" s="84">
        <f t="shared" si="321"/>
        <v>3000000</v>
      </c>
      <c r="BWI1362" s="84" t="s">
        <v>5406</v>
      </c>
      <c r="BWJ1362" s="84">
        <f>SUM(BWJ1359:BWJ1360)</f>
        <v>1000000</v>
      </c>
      <c r="BWK1362" s="84">
        <f>SUM(BWK1359:BWK1360)</f>
        <v>0</v>
      </c>
      <c r="BWL1362" s="84">
        <f>BWK1362/BWJ1362</f>
        <v>0</v>
      </c>
      <c r="BWM1362" s="84">
        <f>SUM(BWM1359)</f>
        <v>1000000</v>
      </c>
      <c r="BWN1362" s="84">
        <f>SUM(BWN1359:BWN1360)</f>
        <v>2000000</v>
      </c>
      <c r="BWO1362" s="84">
        <f>SUM(BWO1359:BWO1360)</f>
        <v>0</v>
      </c>
      <c r="BWP1362" s="84">
        <f>BWO1362/BWN1362</f>
        <v>0</v>
      </c>
      <c r="BWQ1362" s="84">
        <f>BWN1362-BWO1362</f>
        <v>2000000</v>
      </c>
      <c r="BWR1362" s="84">
        <f t="shared" si="322"/>
        <v>3000000</v>
      </c>
      <c r="BWY1362" s="84" t="s">
        <v>5406</v>
      </c>
      <c r="BWZ1362" s="84">
        <f>SUM(BWZ1359:BWZ1360)</f>
        <v>1000000</v>
      </c>
      <c r="BXA1362" s="84">
        <f>SUM(BXA1359:BXA1360)</f>
        <v>0</v>
      </c>
      <c r="BXB1362" s="84">
        <f>BXA1362/BWZ1362</f>
        <v>0</v>
      </c>
      <c r="BXC1362" s="84">
        <f>SUM(BXC1359)</f>
        <v>1000000</v>
      </c>
      <c r="BXD1362" s="84">
        <f>SUM(BXD1359:BXD1360)</f>
        <v>2000000</v>
      </c>
      <c r="BXE1362" s="84">
        <f>SUM(BXE1359:BXE1360)</f>
        <v>0</v>
      </c>
      <c r="BXF1362" s="84">
        <f>BXE1362/BXD1362</f>
        <v>0</v>
      </c>
      <c r="BXG1362" s="84">
        <f>BXD1362-BXE1362</f>
        <v>2000000</v>
      </c>
      <c r="BXH1362" s="84">
        <f t="shared" si="322"/>
        <v>3000000</v>
      </c>
      <c r="BXO1362" s="84" t="s">
        <v>5406</v>
      </c>
      <c r="BXP1362" s="84">
        <f>SUM(BXP1359:BXP1360)</f>
        <v>1000000</v>
      </c>
      <c r="BXQ1362" s="84">
        <f>SUM(BXQ1359:BXQ1360)</f>
        <v>0</v>
      </c>
      <c r="BXR1362" s="84">
        <f>BXQ1362/BXP1362</f>
        <v>0</v>
      </c>
      <c r="BXS1362" s="84">
        <f>SUM(BXS1359)</f>
        <v>1000000</v>
      </c>
      <c r="BXT1362" s="84">
        <f>SUM(BXT1359:BXT1360)</f>
        <v>2000000</v>
      </c>
      <c r="BXU1362" s="84">
        <f>SUM(BXU1359:BXU1360)</f>
        <v>0</v>
      </c>
      <c r="BXV1362" s="84">
        <f>BXU1362/BXT1362</f>
        <v>0</v>
      </c>
      <c r="BXW1362" s="84">
        <f>BXT1362-BXU1362</f>
        <v>2000000</v>
      </c>
      <c r="BXX1362" s="84">
        <f t="shared" si="323"/>
        <v>3000000</v>
      </c>
      <c r="BYE1362" s="84" t="s">
        <v>5406</v>
      </c>
      <c r="BYF1362" s="84">
        <f>SUM(BYF1359:BYF1360)</f>
        <v>1000000</v>
      </c>
      <c r="BYG1362" s="84">
        <f>SUM(BYG1359:BYG1360)</f>
        <v>0</v>
      </c>
      <c r="BYH1362" s="84">
        <f>BYG1362/BYF1362</f>
        <v>0</v>
      </c>
      <c r="BYI1362" s="84">
        <f>SUM(BYI1359)</f>
        <v>1000000</v>
      </c>
      <c r="BYJ1362" s="84">
        <f>SUM(BYJ1359:BYJ1360)</f>
        <v>2000000</v>
      </c>
      <c r="BYK1362" s="84">
        <f>SUM(BYK1359:BYK1360)</f>
        <v>0</v>
      </c>
      <c r="BYL1362" s="84">
        <f>BYK1362/BYJ1362</f>
        <v>0</v>
      </c>
      <c r="BYM1362" s="84">
        <f>BYJ1362-BYK1362</f>
        <v>2000000</v>
      </c>
      <c r="BYN1362" s="84">
        <f t="shared" si="323"/>
        <v>3000000</v>
      </c>
      <c r="BYU1362" s="84" t="s">
        <v>5406</v>
      </c>
      <c r="BYV1362" s="84">
        <f>SUM(BYV1359:BYV1360)</f>
        <v>1000000</v>
      </c>
      <c r="BYW1362" s="84">
        <f>SUM(BYW1359:BYW1360)</f>
        <v>0</v>
      </c>
      <c r="BYX1362" s="84">
        <f>BYW1362/BYV1362</f>
        <v>0</v>
      </c>
      <c r="BYY1362" s="84">
        <f>SUM(BYY1359)</f>
        <v>1000000</v>
      </c>
      <c r="BYZ1362" s="84">
        <f>SUM(BYZ1359:BYZ1360)</f>
        <v>2000000</v>
      </c>
      <c r="BZA1362" s="84">
        <f>SUM(BZA1359:BZA1360)</f>
        <v>0</v>
      </c>
      <c r="BZB1362" s="84">
        <f>BZA1362/BYZ1362</f>
        <v>0</v>
      </c>
      <c r="BZC1362" s="84">
        <f>BYZ1362-BZA1362</f>
        <v>2000000</v>
      </c>
      <c r="BZD1362" s="84">
        <f t="shared" si="324"/>
        <v>3000000</v>
      </c>
      <c r="BZK1362" s="84" t="s">
        <v>5406</v>
      </c>
      <c r="BZL1362" s="84">
        <f>SUM(BZL1359:BZL1360)</f>
        <v>1000000</v>
      </c>
      <c r="BZM1362" s="84">
        <f>SUM(BZM1359:BZM1360)</f>
        <v>0</v>
      </c>
      <c r="BZN1362" s="84">
        <f>BZM1362/BZL1362</f>
        <v>0</v>
      </c>
      <c r="BZO1362" s="84">
        <f>SUM(BZO1359)</f>
        <v>1000000</v>
      </c>
      <c r="BZP1362" s="84">
        <f>SUM(BZP1359:BZP1360)</f>
        <v>2000000</v>
      </c>
      <c r="BZQ1362" s="84">
        <f>SUM(BZQ1359:BZQ1360)</f>
        <v>0</v>
      </c>
      <c r="BZR1362" s="84">
        <f>BZQ1362/BZP1362</f>
        <v>0</v>
      </c>
      <c r="BZS1362" s="84">
        <f>BZP1362-BZQ1362</f>
        <v>2000000</v>
      </c>
      <c r="BZT1362" s="84">
        <f t="shared" si="324"/>
        <v>3000000</v>
      </c>
      <c r="CAA1362" s="84" t="s">
        <v>5406</v>
      </c>
      <c r="CAB1362" s="84">
        <f>SUM(CAB1359:CAB1360)</f>
        <v>1000000</v>
      </c>
      <c r="CAC1362" s="84">
        <f>SUM(CAC1359:CAC1360)</f>
        <v>0</v>
      </c>
      <c r="CAD1362" s="84">
        <f>CAC1362/CAB1362</f>
        <v>0</v>
      </c>
      <c r="CAE1362" s="84">
        <f>SUM(CAE1359)</f>
        <v>1000000</v>
      </c>
      <c r="CAF1362" s="84">
        <f>SUM(CAF1359:CAF1360)</f>
        <v>2000000</v>
      </c>
      <c r="CAG1362" s="84">
        <f>SUM(CAG1359:CAG1360)</f>
        <v>0</v>
      </c>
      <c r="CAH1362" s="84">
        <f>CAG1362/CAF1362</f>
        <v>0</v>
      </c>
      <c r="CAI1362" s="84">
        <f>CAF1362-CAG1362</f>
        <v>2000000</v>
      </c>
      <c r="CAJ1362" s="84">
        <f t="shared" si="325"/>
        <v>3000000</v>
      </c>
      <c r="CAQ1362" s="84" t="s">
        <v>5406</v>
      </c>
      <c r="CAR1362" s="84">
        <f>SUM(CAR1359:CAR1360)</f>
        <v>1000000</v>
      </c>
      <c r="CAS1362" s="84">
        <f>SUM(CAS1359:CAS1360)</f>
        <v>0</v>
      </c>
      <c r="CAT1362" s="84">
        <f>CAS1362/CAR1362</f>
        <v>0</v>
      </c>
      <c r="CAU1362" s="84">
        <f>SUM(CAU1359)</f>
        <v>1000000</v>
      </c>
      <c r="CAV1362" s="84">
        <f>SUM(CAV1359:CAV1360)</f>
        <v>2000000</v>
      </c>
      <c r="CAW1362" s="84">
        <f>SUM(CAW1359:CAW1360)</f>
        <v>0</v>
      </c>
      <c r="CAX1362" s="84">
        <f>CAW1362/CAV1362</f>
        <v>0</v>
      </c>
      <c r="CAY1362" s="84">
        <f>CAV1362-CAW1362</f>
        <v>2000000</v>
      </c>
      <c r="CAZ1362" s="84">
        <f t="shared" si="325"/>
        <v>3000000</v>
      </c>
      <c r="CBG1362" s="84" t="s">
        <v>5406</v>
      </c>
      <c r="CBH1362" s="84">
        <f>SUM(CBH1359:CBH1360)</f>
        <v>1000000</v>
      </c>
      <c r="CBI1362" s="84">
        <f>SUM(CBI1359:CBI1360)</f>
        <v>0</v>
      </c>
      <c r="CBJ1362" s="84">
        <f>CBI1362/CBH1362</f>
        <v>0</v>
      </c>
      <c r="CBK1362" s="84">
        <f>SUM(CBK1359)</f>
        <v>1000000</v>
      </c>
      <c r="CBL1362" s="84">
        <f>SUM(CBL1359:CBL1360)</f>
        <v>2000000</v>
      </c>
      <c r="CBM1362" s="84">
        <f>SUM(CBM1359:CBM1360)</f>
        <v>0</v>
      </c>
      <c r="CBN1362" s="84">
        <f>CBM1362/CBL1362</f>
        <v>0</v>
      </c>
      <c r="CBO1362" s="84">
        <f>CBL1362-CBM1362</f>
        <v>2000000</v>
      </c>
      <c r="CBP1362" s="84">
        <f t="shared" si="326"/>
        <v>3000000</v>
      </c>
      <c r="CBW1362" s="84" t="s">
        <v>5406</v>
      </c>
      <c r="CBX1362" s="84">
        <f>SUM(CBX1359:CBX1360)</f>
        <v>1000000</v>
      </c>
      <c r="CBY1362" s="84">
        <f>SUM(CBY1359:CBY1360)</f>
        <v>0</v>
      </c>
      <c r="CBZ1362" s="84">
        <f>CBY1362/CBX1362</f>
        <v>0</v>
      </c>
      <c r="CCA1362" s="84">
        <f>SUM(CCA1359)</f>
        <v>1000000</v>
      </c>
      <c r="CCB1362" s="84">
        <f>SUM(CCB1359:CCB1360)</f>
        <v>2000000</v>
      </c>
      <c r="CCC1362" s="84">
        <f>SUM(CCC1359:CCC1360)</f>
        <v>0</v>
      </c>
      <c r="CCD1362" s="84">
        <f>CCC1362/CCB1362</f>
        <v>0</v>
      </c>
      <c r="CCE1362" s="84">
        <f>CCB1362-CCC1362</f>
        <v>2000000</v>
      </c>
      <c r="CCF1362" s="84">
        <f t="shared" si="326"/>
        <v>3000000</v>
      </c>
      <c r="CCM1362" s="84" t="s">
        <v>5406</v>
      </c>
      <c r="CCN1362" s="84">
        <f>SUM(CCN1359:CCN1360)</f>
        <v>1000000</v>
      </c>
      <c r="CCO1362" s="84">
        <f>SUM(CCO1359:CCO1360)</f>
        <v>0</v>
      </c>
      <c r="CCP1362" s="84">
        <f>CCO1362/CCN1362</f>
        <v>0</v>
      </c>
      <c r="CCQ1362" s="84">
        <f>SUM(CCQ1359)</f>
        <v>1000000</v>
      </c>
      <c r="CCR1362" s="84">
        <f>SUM(CCR1359:CCR1360)</f>
        <v>2000000</v>
      </c>
      <c r="CCS1362" s="84">
        <f>SUM(CCS1359:CCS1360)</f>
        <v>0</v>
      </c>
      <c r="CCT1362" s="84">
        <f>CCS1362/CCR1362</f>
        <v>0</v>
      </c>
      <c r="CCU1362" s="84">
        <f>CCR1362-CCS1362</f>
        <v>2000000</v>
      </c>
      <c r="CCV1362" s="84">
        <f t="shared" si="327"/>
        <v>3000000</v>
      </c>
      <c r="CDC1362" s="84" t="s">
        <v>5406</v>
      </c>
      <c r="CDD1362" s="84">
        <f>SUM(CDD1359:CDD1360)</f>
        <v>1000000</v>
      </c>
      <c r="CDE1362" s="84">
        <f>SUM(CDE1359:CDE1360)</f>
        <v>0</v>
      </c>
      <c r="CDF1362" s="84">
        <f>CDE1362/CDD1362</f>
        <v>0</v>
      </c>
      <c r="CDG1362" s="84">
        <f>SUM(CDG1359)</f>
        <v>1000000</v>
      </c>
      <c r="CDH1362" s="84">
        <f>SUM(CDH1359:CDH1360)</f>
        <v>2000000</v>
      </c>
      <c r="CDI1362" s="84">
        <f>SUM(CDI1359:CDI1360)</f>
        <v>0</v>
      </c>
      <c r="CDJ1362" s="84">
        <f>CDI1362/CDH1362</f>
        <v>0</v>
      </c>
      <c r="CDK1362" s="84">
        <f>CDH1362-CDI1362</f>
        <v>2000000</v>
      </c>
      <c r="CDL1362" s="84">
        <f t="shared" si="327"/>
        <v>3000000</v>
      </c>
      <c r="CDS1362" s="84" t="s">
        <v>5406</v>
      </c>
      <c r="CDT1362" s="84">
        <f>SUM(CDT1359:CDT1360)</f>
        <v>1000000</v>
      </c>
      <c r="CDU1362" s="84">
        <f>SUM(CDU1359:CDU1360)</f>
        <v>0</v>
      </c>
      <c r="CDV1362" s="84">
        <f>CDU1362/CDT1362</f>
        <v>0</v>
      </c>
      <c r="CDW1362" s="84">
        <f>SUM(CDW1359)</f>
        <v>1000000</v>
      </c>
      <c r="CDX1362" s="84">
        <f>SUM(CDX1359:CDX1360)</f>
        <v>2000000</v>
      </c>
      <c r="CDY1362" s="84">
        <f>SUM(CDY1359:CDY1360)</f>
        <v>0</v>
      </c>
      <c r="CDZ1362" s="84">
        <f>CDY1362/CDX1362</f>
        <v>0</v>
      </c>
      <c r="CEA1362" s="84">
        <f>CDX1362-CDY1362</f>
        <v>2000000</v>
      </c>
      <c r="CEB1362" s="84">
        <f t="shared" si="328"/>
        <v>3000000</v>
      </c>
      <c r="CEI1362" s="84" t="s">
        <v>5406</v>
      </c>
      <c r="CEJ1362" s="84">
        <f>SUM(CEJ1359:CEJ1360)</f>
        <v>1000000</v>
      </c>
      <c r="CEK1362" s="84">
        <f>SUM(CEK1359:CEK1360)</f>
        <v>0</v>
      </c>
      <c r="CEL1362" s="84">
        <f>CEK1362/CEJ1362</f>
        <v>0</v>
      </c>
      <c r="CEM1362" s="84">
        <f>SUM(CEM1359)</f>
        <v>1000000</v>
      </c>
      <c r="CEN1362" s="84">
        <f>SUM(CEN1359:CEN1360)</f>
        <v>2000000</v>
      </c>
      <c r="CEO1362" s="84">
        <f>SUM(CEO1359:CEO1360)</f>
        <v>0</v>
      </c>
      <c r="CEP1362" s="84">
        <f>CEO1362/CEN1362</f>
        <v>0</v>
      </c>
      <c r="CEQ1362" s="84">
        <f>CEN1362-CEO1362</f>
        <v>2000000</v>
      </c>
      <c r="CER1362" s="84">
        <f t="shared" si="328"/>
        <v>3000000</v>
      </c>
      <c r="CEY1362" s="84" t="s">
        <v>5406</v>
      </c>
      <c r="CEZ1362" s="84">
        <f>SUM(CEZ1359:CEZ1360)</f>
        <v>1000000</v>
      </c>
      <c r="CFA1362" s="84">
        <f>SUM(CFA1359:CFA1360)</f>
        <v>0</v>
      </c>
      <c r="CFB1362" s="84">
        <f>CFA1362/CEZ1362</f>
        <v>0</v>
      </c>
      <c r="CFC1362" s="84">
        <f>SUM(CFC1359)</f>
        <v>1000000</v>
      </c>
      <c r="CFD1362" s="84">
        <f>SUM(CFD1359:CFD1360)</f>
        <v>2000000</v>
      </c>
      <c r="CFE1362" s="84">
        <f>SUM(CFE1359:CFE1360)</f>
        <v>0</v>
      </c>
      <c r="CFF1362" s="84">
        <f>CFE1362/CFD1362</f>
        <v>0</v>
      </c>
      <c r="CFG1362" s="84">
        <f>CFD1362-CFE1362</f>
        <v>2000000</v>
      </c>
      <c r="CFH1362" s="84">
        <f t="shared" si="329"/>
        <v>3000000</v>
      </c>
      <c r="CFO1362" s="84" t="s">
        <v>5406</v>
      </c>
      <c r="CFP1362" s="84">
        <f>SUM(CFP1359:CFP1360)</f>
        <v>1000000</v>
      </c>
      <c r="CFQ1362" s="84">
        <f>SUM(CFQ1359:CFQ1360)</f>
        <v>0</v>
      </c>
      <c r="CFR1362" s="84">
        <f>CFQ1362/CFP1362</f>
        <v>0</v>
      </c>
      <c r="CFS1362" s="84">
        <f>SUM(CFS1359)</f>
        <v>1000000</v>
      </c>
      <c r="CFT1362" s="84">
        <f>SUM(CFT1359:CFT1360)</f>
        <v>2000000</v>
      </c>
      <c r="CFU1362" s="84">
        <f>SUM(CFU1359:CFU1360)</f>
        <v>0</v>
      </c>
      <c r="CFV1362" s="84">
        <f>CFU1362/CFT1362</f>
        <v>0</v>
      </c>
      <c r="CFW1362" s="84">
        <f>CFT1362-CFU1362</f>
        <v>2000000</v>
      </c>
      <c r="CFX1362" s="84">
        <f t="shared" si="329"/>
        <v>3000000</v>
      </c>
      <c r="CGE1362" s="84" t="s">
        <v>5406</v>
      </c>
      <c r="CGF1362" s="84">
        <f>SUM(CGF1359:CGF1360)</f>
        <v>1000000</v>
      </c>
      <c r="CGG1362" s="84">
        <f>SUM(CGG1359:CGG1360)</f>
        <v>0</v>
      </c>
      <c r="CGH1362" s="84">
        <f>CGG1362/CGF1362</f>
        <v>0</v>
      </c>
      <c r="CGI1362" s="84">
        <f>SUM(CGI1359)</f>
        <v>1000000</v>
      </c>
      <c r="CGJ1362" s="84">
        <f>SUM(CGJ1359:CGJ1360)</f>
        <v>2000000</v>
      </c>
      <c r="CGK1362" s="84">
        <f>SUM(CGK1359:CGK1360)</f>
        <v>0</v>
      </c>
      <c r="CGL1362" s="84">
        <f>CGK1362/CGJ1362</f>
        <v>0</v>
      </c>
      <c r="CGM1362" s="84">
        <f>CGJ1362-CGK1362</f>
        <v>2000000</v>
      </c>
      <c r="CGN1362" s="84">
        <f t="shared" si="330"/>
        <v>3000000</v>
      </c>
      <c r="CGU1362" s="84" t="s">
        <v>5406</v>
      </c>
      <c r="CGV1362" s="84">
        <f>SUM(CGV1359:CGV1360)</f>
        <v>1000000</v>
      </c>
      <c r="CGW1362" s="84">
        <f>SUM(CGW1359:CGW1360)</f>
        <v>0</v>
      </c>
      <c r="CGX1362" s="84">
        <f>CGW1362/CGV1362</f>
        <v>0</v>
      </c>
      <c r="CGY1362" s="84">
        <f>SUM(CGY1359)</f>
        <v>1000000</v>
      </c>
      <c r="CGZ1362" s="84">
        <f>SUM(CGZ1359:CGZ1360)</f>
        <v>2000000</v>
      </c>
      <c r="CHA1362" s="84">
        <f>SUM(CHA1359:CHA1360)</f>
        <v>0</v>
      </c>
      <c r="CHB1362" s="84">
        <f>CHA1362/CGZ1362</f>
        <v>0</v>
      </c>
      <c r="CHC1362" s="84">
        <f>CGZ1362-CHA1362</f>
        <v>2000000</v>
      </c>
      <c r="CHD1362" s="84">
        <f t="shared" si="330"/>
        <v>3000000</v>
      </c>
      <c r="CHK1362" s="84" t="s">
        <v>5406</v>
      </c>
      <c r="CHL1362" s="84">
        <f>SUM(CHL1359:CHL1360)</f>
        <v>1000000</v>
      </c>
      <c r="CHM1362" s="84">
        <f>SUM(CHM1359:CHM1360)</f>
        <v>0</v>
      </c>
      <c r="CHN1362" s="84">
        <f>CHM1362/CHL1362</f>
        <v>0</v>
      </c>
      <c r="CHO1362" s="84">
        <f>SUM(CHO1359)</f>
        <v>1000000</v>
      </c>
      <c r="CHP1362" s="84">
        <f>SUM(CHP1359:CHP1360)</f>
        <v>2000000</v>
      </c>
      <c r="CHQ1362" s="84">
        <f>SUM(CHQ1359:CHQ1360)</f>
        <v>0</v>
      </c>
      <c r="CHR1362" s="84">
        <f>CHQ1362/CHP1362</f>
        <v>0</v>
      </c>
      <c r="CHS1362" s="84">
        <f>CHP1362-CHQ1362</f>
        <v>2000000</v>
      </c>
      <c r="CHT1362" s="84">
        <f t="shared" si="331"/>
        <v>3000000</v>
      </c>
      <c r="CIA1362" s="84" t="s">
        <v>5406</v>
      </c>
      <c r="CIB1362" s="84">
        <f>SUM(CIB1359:CIB1360)</f>
        <v>1000000</v>
      </c>
      <c r="CIC1362" s="84">
        <f>SUM(CIC1359:CIC1360)</f>
        <v>0</v>
      </c>
      <c r="CID1362" s="84">
        <f>CIC1362/CIB1362</f>
        <v>0</v>
      </c>
      <c r="CIE1362" s="84">
        <f>SUM(CIE1359)</f>
        <v>1000000</v>
      </c>
      <c r="CIF1362" s="84">
        <f>SUM(CIF1359:CIF1360)</f>
        <v>2000000</v>
      </c>
      <c r="CIG1362" s="84">
        <f>SUM(CIG1359:CIG1360)</f>
        <v>0</v>
      </c>
      <c r="CIH1362" s="84">
        <f>CIG1362/CIF1362</f>
        <v>0</v>
      </c>
      <c r="CII1362" s="84">
        <f>CIF1362-CIG1362</f>
        <v>2000000</v>
      </c>
      <c r="CIJ1362" s="84">
        <f t="shared" si="331"/>
        <v>3000000</v>
      </c>
      <c r="CIQ1362" s="84" t="s">
        <v>5406</v>
      </c>
      <c r="CIR1362" s="84">
        <f>SUM(CIR1359:CIR1360)</f>
        <v>1000000</v>
      </c>
      <c r="CIS1362" s="84">
        <f>SUM(CIS1359:CIS1360)</f>
        <v>0</v>
      </c>
      <c r="CIT1362" s="84">
        <f>CIS1362/CIR1362</f>
        <v>0</v>
      </c>
      <c r="CIU1362" s="84">
        <f>SUM(CIU1359)</f>
        <v>1000000</v>
      </c>
      <c r="CIV1362" s="84">
        <f>SUM(CIV1359:CIV1360)</f>
        <v>2000000</v>
      </c>
      <c r="CIW1362" s="84">
        <f>SUM(CIW1359:CIW1360)</f>
        <v>0</v>
      </c>
      <c r="CIX1362" s="84">
        <f>CIW1362/CIV1362</f>
        <v>0</v>
      </c>
      <c r="CIY1362" s="84">
        <f>CIV1362-CIW1362</f>
        <v>2000000</v>
      </c>
      <c r="CIZ1362" s="84">
        <f t="shared" si="332"/>
        <v>3000000</v>
      </c>
      <c r="CJG1362" s="84" t="s">
        <v>5406</v>
      </c>
      <c r="CJH1362" s="84">
        <f>SUM(CJH1359:CJH1360)</f>
        <v>1000000</v>
      </c>
      <c r="CJI1362" s="84">
        <f>SUM(CJI1359:CJI1360)</f>
        <v>0</v>
      </c>
      <c r="CJJ1362" s="84">
        <f>CJI1362/CJH1362</f>
        <v>0</v>
      </c>
      <c r="CJK1362" s="84">
        <f>SUM(CJK1359)</f>
        <v>1000000</v>
      </c>
      <c r="CJL1362" s="84">
        <f>SUM(CJL1359:CJL1360)</f>
        <v>2000000</v>
      </c>
      <c r="CJM1362" s="84">
        <f>SUM(CJM1359:CJM1360)</f>
        <v>0</v>
      </c>
      <c r="CJN1362" s="84">
        <f>CJM1362/CJL1362</f>
        <v>0</v>
      </c>
      <c r="CJO1362" s="84">
        <f>CJL1362-CJM1362</f>
        <v>2000000</v>
      </c>
      <c r="CJP1362" s="84">
        <f t="shared" si="332"/>
        <v>3000000</v>
      </c>
      <c r="CJW1362" s="84" t="s">
        <v>5406</v>
      </c>
      <c r="CJX1362" s="84">
        <f>SUM(CJX1359:CJX1360)</f>
        <v>1000000</v>
      </c>
      <c r="CJY1362" s="84">
        <f>SUM(CJY1359:CJY1360)</f>
        <v>0</v>
      </c>
      <c r="CJZ1362" s="84">
        <f>CJY1362/CJX1362</f>
        <v>0</v>
      </c>
      <c r="CKA1362" s="84">
        <f>SUM(CKA1359)</f>
        <v>1000000</v>
      </c>
      <c r="CKB1362" s="84">
        <f>SUM(CKB1359:CKB1360)</f>
        <v>2000000</v>
      </c>
      <c r="CKC1362" s="84">
        <f>SUM(CKC1359:CKC1360)</f>
        <v>0</v>
      </c>
      <c r="CKD1362" s="84">
        <f>CKC1362/CKB1362</f>
        <v>0</v>
      </c>
      <c r="CKE1362" s="84">
        <f>CKB1362-CKC1362</f>
        <v>2000000</v>
      </c>
      <c r="CKF1362" s="84">
        <f t="shared" si="333"/>
        <v>3000000</v>
      </c>
      <c r="CKM1362" s="84" t="s">
        <v>5406</v>
      </c>
      <c r="CKN1362" s="84">
        <f>SUM(CKN1359:CKN1360)</f>
        <v>1000000</v>
      </c>
      <c r="CKO1362" s="84">
        <f>SUM(CKO1359:CKO1360)</f>
        <v>0</v>
      </c>
      <c r="CKP1362" s="84">
        <f>CKO1362/CKN1362</f>
        <v>0</v>
      </c>
      <c r="CKQ1362" s="84">
        <f>SUM(CKQ1359)</f>
        <v>1000000</v>
      </c>
      <c r="CKR1362" s="84">
        <f>SUM(CKR1359:CKR1360)</f>
        <v>2000000</v>
      </c>
      <c r="CKS1362" s="84">
        <f>SUM(CKS1359:CKS1360)</f>
        <v>0</v>
      </c>
      <c r="CKT1362" s="84">
        <f>CKS1362/CKR1362</f>
        <v>0</v>
      </c>
      <c r="CKU1362" s="84">
        <f>CKR1362-CKS1362</f>
        <v>2000000</v>
      </c>
      <c r="CKV1362" s="84">
        <f t="shared" si="333"/>
        <v>3000000</v>
      </c>
      <c r="CLC1362" s="84" t="s">
        <v>5406</v>
      </c>
      <c r="CLD1362" s="84">
        <f>SUM(CLD1359:CLD1360)</f>
        <v>1000000</v>
      </c>
      <c r="CLE1362" s="84">
        <f>SUM(CLE1359:CLE1360)</f>
        <v>0</v>
      </c>
      <c r="CLF1362" s="84">
        <f>CLE1362/CLD1362</f>
        <v>0</v>
      </c>
      <c r="CLG1362" s="84">
        <f>SUM(CLG1359)</f>
        <v>1000000</v>
      </c>
      <c r="CLH1362" s="84">
        <f>SUM(CLH1359:CLH1360)</f>
        <v>2000000</v>
      </c>
      <c r="CLI1362" s="84">
        <f>SUM(CLI1359:CLI1360)</f>
        <v>0</v>
      </c>
      <c r="CLJ1362" s="84">
        <f>CLI1362/CLH1362</f>
        <v>0</v>
      </c>
      <c r="CLK1362" s="84">
        <f>CLH1362-CLI1362</f>
        <v>2000000</v>
      </c>
      <c r="CLL1362" s="84">
        <f t="shared" si="334"/>
        <v>3000000</v>
      </c>
      <c r="CLS1362" s="84" t="s">
        <v>5406</v>
      </c>
      <c r="CLT1362" s="84">
        <f>SUM(CLT1359:CLT1360)</f>
        <v>1000000</v>
      </c>
      <c r="CLU1362" s="84">
        <f>SUM(CLU1359:CLU1360)</f>
        <v>0</v>
      </c>
      <c r="CLV1362" s="84">
        <f>CLU1362/CLT1362</f>
        <v>0</v>
      </c>
      <c r="CLW1362" s="84">
        <f>SUM(CLW1359)</f>
        <v>1000000</v>
      </c>
      <c r="CLX1362" s="84">
        <f>SUM(CLX1359:CLX1360)</f>
        <v>2000000</v>
      </c>
      <c r="CLY1362" s="84">
        <f>SUM(CLY1359:CLY1360)</f>
        <v>0</v>
      </c>
      <c r="CLZ1362" s="84">
        <f>CLY1362/CLX1362</f>
        <v>0</v>
      </c>
      <c r="CMA1362" s="84">
        <f>CLX1362-CLY1362</f>
        <v>2000000</v>
      </c>
      <c r="CMB1362" s="84">
        <f t="shared" si="334"/>
        <v>3000000</v>
      </c>
      <c r="CMI1362" s="84" t="s">
        <v>5406</v>
      </c>
      <c r="CMJ1362" s="84">
        <f>SUM(CMJ1359:CMJ1360)</f>
        <v>1000000</v>
      </c>
      <c r="CMK1362" s="84">
        <f>SUM(CMK1359:CMK1360)</f>
        <v>0</v>
      </c>
      <c r="CML1362" s="84">
        <f>CMK1362/CMJ1362</f>
        <v>0</v>
      </c>
      <c r="CMM1362" s="84">
        <f>SUM(CMM1359)</f>
        <v>1000000</v>
      </c>
      <c r="CMN1362" s="84">
        <f>SUM(CMN1359:CMN1360)</f>
        <v>2000000</v>
      </c>
      <c r="CMO1362" s="84">
        <f>SUM(CMO1359:CMO1360)</f>
        <v>0</v>
      </c>
      <c r="CMP1362" s="84">
        <f>CMO1362/CMN1362</f>
        <v>0</v>
      </c>
      <c r="CMQ1362" s="84">
        <f>CMN1362-CMO1362</f>
        <v>2000000</v>
      </c>
      <c r="CMR1362" s="84">
        <f t="shared" si="335"/>
        <v>3000000</v>
      </c>
      <c r="CMY1362" s="84" t="s">
        <v>5406</v>
      </c>
      <c r="CMZ1362" s="84">
        <f>SUM(CMZ1359:CMZ1360)</f>
        <v>1000000</v>
      </c>
      <c r="CNA1362" s="84">
        <f>SUM(CNA1359:CNA1360)</f>
        <v>0</v>
      </c>
      <c r="CNB1362" s="84">
        <f>CNA1362/CMZ1362</f>
        <v>0</v>
      </c>
      <c r="CNC1362" s="84">
        <f>SUM(CNC1359)</f>
        <v>1000000</v>
      </c>
      <c r="CND1362" s="84">
        <f>SUM(CND1359:CND1360)</f>
        <v>2000000</v>
      </c>
      <c r="CNE1362" s="84">
        <f>SUM(CNE1359:CNE1360)</f>
        <v>0</v>
      </c>
      <c r="CNF1362" s="84">
        <f>CNE1362/CND1362</f>
        <v>0</v>
      </c>
      <c r="CNG1362" s="84">
        <f>CND1362-CNE1362</f>
        <v>2000000</v>
      </c>
      <c r="CNH1362" s="84">
        <f t="shared" si="335"/>
        <v>3000000</v>
      </c>
      <c r="CNO1362" s="84" t="s">
        <v>5406</v>
      </c>
      <c r="CNP1362" s="84">
        <f>SUM(CNP1359:CNP1360)</f>
        <v>1000000</v>
      </c>
      <c r="CNQ1362" s="84">
        <f>SUM(CNQ1359:CNQ1360)</f>
        <v>0</v>
      </c>
      <c r="CNR1362" s="84">
        <f>CNQ1362/CNP1362</f>
        <v>0</v>
      </c>
      <c r="CNS1362" s="84">
        <f>SUM(CNS1359)</f>
        <v>1000000</v>
      </c>
      <c r="CNT1362" s="84">
        <f>SUM(CNT1359:CNT1360)</f>
        <v>2000000</v>
      </c>
      <c r="CNU1362" s="84">
        <f>SUM(CNU1359:CNU1360)</f>
        <v>0</v>
      </c>
      <c r="CNV1362" s="84">
        <f>CNU1362/CNT1362</f>
        <v>0</v>
      </c>
      <c r="CNW1362" s="84">
        <f>CNT1362-CNU1362</f>
        <v>2000000</v>
      </c>
      <c r="CNX1362" s="84">
        <f t="shared" si="336"/>
        <v>3000000</v>
      </c>
      <c r="COE1362" s="84" t="s">
        <v>5406</v>
      </c>
      <c r="COF1362" s="84">
        <f>SUM(COF1359:COF1360)</f>
        <v>1000000</v>
      </c>
      <c r="COG1362" s="84">
        <f>SUM(COG1359:COG1360)</f>
        <v>0</v>
      </c>
      <c r="COH1362" s="84">
        <f>COG1362/COF1362</f>
        <v>0</v>
      </c>
      <c r="COI1362" s="84">
        <f>SUM(COI1359)</f>
        <v>1000000</v>
      </c>
      <c r="COJ1362" s="84">
        <f>SUM(COJ1359:COJ1360)</f>
        <v>2000000</v>
      </c>
      <c r="COK1362" s="84">
        <f>SUM(COK1359:COK1360)</f>
        <v>0</v>
      </c>
      <c r="COL1362" s="84">
        <f>COK1362/COJ1362</f>
        <v>0</v>
      </c>
      <c r="COM1362" s="84">
        <f>COJ1362-COK1362</f>
        <v>2000000</v>
      </c>
      <c r="CON1362" s="84">
        <f t="shared" si="336"/>
        <v>3000000</v>
      </c>
      <c r="COU1362" s="84" t="s">
        <v>5406</v>
      </c>
      <c r="COV1362" s="84">
        <f>SUM(COV1359:COV1360)</f>
        <v>1000000</v>
      </c>
      <c r="COW1362" s="84">
        <f>SUM(COW1359:COW1360)</f>
        <v>0</v>
      </c>
      <c r="COX1362" s="84">
        <f>COW1362/COV1362</f>
        <v>0</v>
      </c>
      <c r="COY1362" s="84">
        <f>SUM(COY1359)</f>
        <v>1000000</v>
      </c>
      <c r="COZ1362" s="84">
        <f>SUM(COZ1359:COZ1360)</f>
        <v>2000000</v>
      </c>
      <c r="CPA1362" s="84">
        <f>SUM(CPA1359:CPA1360)</f>
        <v>0</v>
      </c>
      <c r="CPB1362" s="84">
        <f>CPA1362/COZ1362</f>
        <v>0</v>
      </c>
      <c r="CPC1362" s="84">
        <f>COZ1362-CPA1362</f>
        <v>2000000</v>
      </c>
      <c r="CPD1362" s="84">
        <f t="shared" si="337"/>
        <v>3000000</v>
      </c>
      <c r="CPK1362" s="84" t="s">
        <v>5406</v>
      </c>
      <c r="CPL1362" s="84">
        <f>SUM(CPL1359:CPL1360)</f>
        <v>1000000</v>
      </c>
      <c r="CPM1362" s="84">
        <f>SUM(CPM1359:CPM1360)</f>
        <v>0</v>
      </c>
      <c r="CPN1362" s="84">
        <f>CPM1362/CPL1362</f>
        <v>0</v>
      </c>
      <c r="CPO1362" s="84">
        <f>SUM(CPO1359)</f>
        <v>1000000</v>
      </c>
      <c r="CPP1362" s="84">
        <f>SUM(CPP1359:CPP1360)</f>
        <v>2000000</v>
      </c>
      <c r="CPQ1362" s="84">
        <f>SUM(CPQ1359:CPQ1360)</f>
        <v>0</v>
      </c>
      <c r="CPR1362" s="84">
        <f>CPQ1362/CPP1362</f>
        <v>0</v>
      </c>
      <c r="CPS1362" s="84">
        <f>CPP1362-CPQ1362</f>
        <v>2000000</v>
      </c>
      <c r="CPT1362" s="84">
        <f t="shared" si="337"/>
        <v>3000000</v>
      </c>
      <c r="CQA1362" s="84" t="s">
        <v>5406</v>
      </c>
      <c r="CQB1362" s="84">
        <f>SUM(CQB1359:CQB1360)</f>
        <v>1000000</v>
      </c>
      <c r="CQC1362" s="84">
        <f>SUM(CQC1359:CQC1360)</f>
        <v>0</v>
      </c>
      <c r="CQD1362" s="84">
        <f>CQC1362/CQB1362</f>
        <v>0</v>
      </c>
      <c r="CQE1362" s="84">
        <f>SUM(CQE1359)</f>
        <v>1000000</v>
      </c>
      <c r="CQF1362" s="84">
        <f>SUM(CQF1359:CQF1360)</f>
        <v>2000000</v>
      </c>
      <c r="CQG1362" s="84">
        <f>SUM(CQG1359:CQG1360)</f>
        <v>0</v>
      </c>
      <c r="CQH1362" s="84">
        <f>CQG1362/CQF1362</f>
        <v>0</v>
      </c>
      <c r="CQI1362" s="84">
        <f>CQF1362-CQG1362</f>
        <v>2000000</v>
      </c>
      <c r="CQJ1362" s="84">
        <f t="shared" si="338"/>
        <v>3000000</v>
      </c>
      <c r="CQQ1362" s="84" t="s">
        <v>5406</v>
      </c>
      <c r="CQR1362" s="84">
        <f>SUM(CQR1359:CQR1360)</f>
        <v>1000000</v>
      </c>
      <c r="CQS1362" s="84">
        <f>SUM(CQS1359:CQS1360)</f>
        <v>0</v>
      </c>
      <c r="CQT1362" s="84">
        <f>CQS1362/CQR1362</f>
        <v>0</v>
      </c>
      <c r="CQU1362" s="84">
        <f>SUM(CQU1359)</f>
        <v>1000000</v>
      </c>
      <c r="CQV1362" s="84">
        <f>SUM(CQV1359:CQV1360)</f>
        <v>2000000</v>
      </c>
      <c r="CQW1362" s="84">
        <f>SUM(CQW1359:CQW1360)</f>
        <v>0</v>
      </c>
      <c r="CQX1362" s="84">
        <f>CQW1362/CQV1362</f>
        <v>0</v>
      </c>
      <c r="CQY1362" s="84">
        <f>CQV1362-CQW1362</f>
        <v>2000000</v>
      </c>
      <c r="CQZ1362" s="84">
        <f t="shared" si="338"/>
        <v>3000000</v>
      </c>
      <c r="CRG1362" s="84" t="s">
        <v>5406</v>
      </c>
      <c r="CRH1362" s="84">
        <f>SUM(CRH1359:CRH1360)</f>
        <v>1000000</v>
      </c>
      <c r="CRI1362" s="84">
        <f>SUM(CRI1359:CRI1360)</f>
        <v>0</v>
      </c>
      <c r="CRJ1362" s="84">
        <f>CRI1362/CRH1362</f>
        <v>0</v>
      </c>
      <c r="CRK1362" s="84">
        <f>SUM(CRK1359)</f>
        <v>1000000</v>
      </c>
      <c r="CRL1362" s="84">
        <f>SUM(CRL1359:CRL1360)</f>
        <v>2000000</v>
      </c>
      <c r="CRM1362" s="84">
        <f>SUM(CRM1359:CRM1360)</f>
        <v>0</v>
      </c>
      <c r="CRN1362" s="84">
        <f>CRM1362/CRL1362</f>
        <v>0</v>
      </c>
      <c r="CRO1362" s="84">
        <f>CRL1362-CRM1362</f>
        <v>2000000</v>
      </c>
      <c r="CRP1362" s="84">
        <f t="shared" si="339"/>
        <v>3000000</v>
      </c>
      <c r="CRW1362" s="84" t="s">
        <v>5406</v>
      </c>
      <c r="CRX1362" s="84">
        <f>SUM(CRX1359:CRX1360)</f>
        <v>1000000</v>
      </c>
      <c r="CRY1362" s="84">
        <f>SUM(CRY1359:CRY1360)</f>
        <v>0</v>
      </c>
      <c r="CRZ1362" s="84">
        <f>CRY1362/CRX1362</f>
        <v>0</v>
      </c>
      <c r="CSA1362" s="84">
        <f>SUM(CSA1359)</f>
        <v>1000000</v>
      </c>
      <c r="CSB1362" s="84">
        <f>SUM(CSB1359:CSB1360)</f>
        <v>2000000</v>
      </c>
      <c r="CSC1362" s="84">
        <f>SUM(CSC1359:CSC1360)</f>
        <v>0</v>
      </c>
      <c r="CSD1362" s="84">
        <f>CSC1362/CSB1362</f>
        <v>0</v>
      </c>
      <c r="CSE1362" s="84">
        <f>CSB1362-CSC1362</f>
        <v>2000000</v>
      </c>
      <c r="CSF1362" s="84">
        <f t="shared" si="339"/>
        <v>3000000</v>
      </c>
      <c r="CSM1362" s="84" t="s">
        <v>5406</v>
      </c>
      <c r="CSN1362" s="84">
        <f>SUM(CSN1359:CSN1360)</f>
        <v>1000000</v>
      </c>
      <c r="CSO1362" s="84">
        <f>SUM(CSO1359:CSO1360)</f>
        <v>0</v>
      </c>
      <c r="CSP1362" s="84">
        <f>CSO1362/CSN1362</f>
        <v>0</v>
      </c>
      <c r="CSQ1362" s="84">
        <f>SUM(CSQ1359)</f>
        <v>1000000</v>
      </c>
      <c r="CSR1362" s="84">
        <f>SUM(CSR1359:CSR1360)</f>
        <v>2000000</v>
      </c>
      <c r="CSS1362" s="84">
        <f>SUM(CSS1359:CSS1360)</f>
        <v>0</v>
      </c>
      <c r="CST1362" s="84">
        <f>CSS1362/CSR1362</f>
        <v>0</v>
      </c>
      <c r="CSU1362" s="84">
        <f>CSR1362-CSS1362</f>
        <v>2000000</v>
      </c>
      <c r="CSV1362" s="84">
        <f t="shared" si="340"/>
        <v>3000000</v>
      </c>
      <c r="CTC1362" s="84" t="s">
        <v>5406</v>
      </c>
      <c r="CTD1362" s="84">
        <f>SUM(CTD1359:CTD1360)</f>
        <v>1000000</v>
      </c>
      <c r="CTE1362" s="84">
        <f>SUM(CTE1359:CTE1360)</f>
        <v>0</v>
      </c>
      <c r="CTF1362" s="84">
        <f>CTE1362/CTD1362</f>
        <v>0</v>
      </c>
      <c r="CTG1362" s="84">
        <f>SUM(CTG1359)</f>
        <v>1000000</v>
      </c>
      <c r="CTH1362" s="84">
        <f>SUM(CTH1359:CTH1360)</f>
        <v>2000000</v>
      </c>
      <c r="CTI1362" s="84">
        <f>SUM(CTI1359:CTI1360)</f>
        <v>0</v>
      </c>
      <c r="CTJ1362" s="84">
        <f>CTI1362/CTH1362</f>
        <v>0</v>
      </c>
      <c r="CTK1362" s="84">
        <f>CTH1362-CTI1362</f>
        <v>2000000</v>
      </c>
      <c r="CTL1362" s="84">
        <f t="shared" si="340"/>
        <v>3000000</v>
      </c>
      <c r="CTS1362" s="84" t="s">
        <v>5406</v>
      </c>
      <c r="CTT1362" s="84">
        <f>SUM(CTT1359:CTT1360)</f>
        <v>1000000</v>
      </c>
      <c r="CTU1362" s="84">
        <f>SUM(CTU1359:CTU1360)</f>
        <v>0</v>
      </c>
      <c r="CTV1362" s="84">
        <f>CTU1362/CTT1362</f>
        <v>0</v>
      </c>
      <c r="CTW1362" s="84">
        <f>SUM(CTW1359)</f>
        <v>1000000</v>
      </c>
      <c r="CTX1362" s="84">
        <f>SUM(CTX1359:CTX1360)</f>
        <v>2000000</v>
      </c>
      <c r="CTY1362" s="84">
        <f>SUM(CTY1359:CTY1360)</f>
        <v>0</v>
      </c>
      <c r="CTZ1362" s="84">
        <f>CTY1362/CTX1362</f>
        <v>0</v>
      </c>
      <c r="CUA1362" s="84">
        <f>CTX1362-CTY1362</f>
        <v>2000000</v>
      </c>
      <c r="CUB1362" s="84">
        <f t="shared" si="341"/>
        <v>3000000</v>
      </c>
      <c r="CUI1362" s="84" t="s">
        <v>5406</v>
      </c>
      <c r="CUJ1362" s="84">
        <f>SUM(CUJ1359:CUJ1360)</f>
        <v>1000000</v>
      </c>
      <c r="CUK1362" s="84">
        <f>SUM(CUK1359:CUK1360)</f>
        <v>0</v>
      </c>
      <c r="CUL1362" s="84">
        <f>CUK1362/CUJ1362</f>
        <v>0</v>
      </c>
      <c r="CUM1362" s="84">
        <f>SUM(CUM1359)</f>
        <v>1000000</v>
      </c>
      <c r="CUN1362" s="84">
        <f>SUM(CUN1359:CUN1360)</f>
        <v>2000000</v>
      </c>
      <c r="CUO1362" s="84">
        <f>SUM(CUO1359:CUO1360)</f>
        <v>0</v>
      </c>
      <c r="CUP1362" s="84">
        <f>CUO1362/CUN1362</f>
        <v>0</v>
      </c>
      <c r="CUQ1362" s="84">
        <f>CUN1362-CUO1362</f>
        <v>2000000</v>
      </c>
      <c r="CUR1362" s="84">
        <f t="shared" si="341"/>
        <v>3000000</v>
      </c>
      <c r="CUY1362" s="84" t="s">
        <v>5406</v>
      </c>
      <c r="CUZ1362" s="84">
        <f>SUM(CUZ1359:CUZ1360)</f>
        <v>1000000</v>
      </c>
      <c r="CVA1362" s="84">
        <f>SUM(CVA1359:CVA1360)</f>
        <v>0</v>
      </c>
      <c r="CVB1362" s="84">
        <f>CVA1362/CUZ1362</f>
        <v>0</v>
      </c>
      <c r="CVC1362" s="84">
        <f>SUM(CVC1359)</f>
        <v>1000000</v>
      </c>
      <c r="CVD1362" s="84">
        <f>SUM(CVD1359:CVD1360)</f>
        <v>2000000</v>
      </c>
      <c r="CVE1362" s="84">
        <f>SUM(CVE1359:CVE1360)</f>
        <v>0</v>
      </c>
      <c r="CVF1362" s="84">
        <f>CVE1362/CVD1362</f>
        <v>0</v>
      </c>
      <c r="CVG1362" s="84">
        <f>CVD1362-CVE1362</f>
        <v>2000000</v>
      </c>
      <c r="CVH1362" s="84">
        <f t="shared" si="342"/>
        <v>3000000</v>
      </c>
      <c r="CVO1362" s="84" t="s">
        <v>5406</v>
      </c>
      <c r="CVP1362" s="84">
        <f>SUM(CVP1359:CVP1360)</f>
        <v>1000000</v>
      </c>
      <c r="CVQ1362" s="84">
        <f>SUM(CVQ1359:CVQ1360)</f>
        <v>0</v>
      </c>
      <c r="CVR1362" s="84">
        <f>CVQ1362/CVP1362</f>
        <v>0</v>
      </c>
      <c r="CVS1362" s="84">
        <f>SUM(CVS1359)</f>
        <v>1000000</v>
      </c>
      <c r="CVT1362" s="84">
        <f>SUM(CVT1359:CVT1360)</f>
        <v>2000000</v>
      </c>
      <c r="CVU1362" s="84">
        <f>SUM(CVU1359:CVU1360)</f>
        <v>0</v>
      </c>
      <c r="CVV1362" s="84">
        <f>CVU1362/CVT1362</f>
        <v>0</v>
      </c>
      <c r="CVW1362" s="84">
        <f>CVT1362-CVU1362</f>
        <v>2000000</v>
      </c>
      <c r="CVX1362" s="84">
        <f t="shared" si="342"/>
        <v>3000000</v>
      </c>
      <c r="CWE1362" s="84" t="s">
        <v>5406</v>
      </c>
      <c r="CWF1362" s="84">
        <f>SUM(CWF1359:CWF1360)</f>
        <v>1000000</v>
      </c>
      <c r="CWG1362" s="84">
        <f>SUM(CWG1359:CWG1360)</f>
        <v>0</v>
      </c>
      <c r="CWH1362" s="84">
        <f>CWG1362/CWF1362</f>
        <v>0</v>
      </c>
      <c r="CWI1362" s="84">
        <f>SUM(CWI1359)</f>
        <v>1000000</v>
      </c>
      <c r="CWJ1362" s="84">
        <f>SUM(CWJ1359:CWJ1360)</f>
        <v>2000000</v>
      </c>
      <c r="CWK1362" s="84">
        <f>SUM(CWK1359:CWK1360)</f>
        <v>0</v>
      </c>
      <c r="CWL1362" s="84">
        <f>CWK1362/CWJ1362</f>
        <v>0</v>
      </c>
      <c r="CWM1362" s="84">
        <f>CWJ1362-CWK1362</f>
        <v>2000000</v>
      </c>
      <c r="CWN1362" s="84">
        <f t="shared" si="343"/>
        <v>3000000</v>
      </c>
      <c r="CWU1362" s="84" t="s">
        <v>5406</v>
      </c>
      <c r="CWV1362" s="84">
        <f>SUM(CWV1359:CWV1360)</f>
        <v>1000000</v>
      </c>
      <c r="CWW1362" s="84">
        <f>SUM(CWW1359:CWW1360)</f>
        <v>0</v>
      </c>
      <c r="CWX1362" s="84">
        <f>CWW1362/CWV1362</f>
        <v>0</v>
      </c>
      <c r="CWY1362" s="84">
        <f>SUM(CWY1359)</f>
        <v>1000000</v>
      </c>
      <c r="CWZ1362" s="84">
        <f>SUM(CWZ1359:CWZ1360)</f>
        <v>2000000</v>
      </c>
      <c r="CXA1362" s="84">
        <f>SUM(CXA1359:CXA1360)</f>
        <v>0</v>
      </c>
      <c r="CXB1362" s="84">
        <f>CXA1362/CWZ1362</f>
        <v>0</v>
      </c>
      <c r="CXC1362" s="84">
        <f>CWZ1362-CXA1362</f>
        <v>2000000</v>
      </c>
      <c r="CXD1362" s="84">
        <f t="shared" si="343"/>
        <v>3000000</v>
      </c>
      <c r="CXK1362" s="84" t="s">
        <v>5406</v>
      </c>
      <c r="CXL1362" s="84">
        <f>SUM(CXL1359:CXL1360)</f>
        <v>1000000</v>
      </c>
      <c r="CXM1362" s="84">
        <f>SUM(CXM1359:CXM1360)</f>
        <v>0</v>
      </c>
      <c r="CXN1362" s="84">
        <f>CXM1362/CXL1362</f>
        <v>0</v>
      </c>
      <c r="CXO1362" s="84">
        <f>SUM(CXO1359)</f>
        <v>1000000</v>
      </c>
      <c r="CXP1362" s="84">
        <f>SUM(CXP1359:CXP1360)</f>
        <v>2000000</v>
      </c>
      <c r="CXQ1362" s="84">
        <f>SUM(CXQ1359:CXQ1360)</f>
        <v>0</v>
      </c>
      <c r="CXR1362" s="84">
        <f>CXQ1362/CXP1362</f>
        <v>0</v>
      </c>
      <c r="CXS1362" s="84">
        <f>CXP1362-CXQ1362</f>
        <v>2000000</v>
      </c>
      <c r="CXT1362" s="84">
        <f t="shared" si="344"/>
        <v>3000000</v>
      </c>
      <c r="CYA1362" s="84" t="s">
        <v>5406</v>
      </c>
      <c r="CYB1362" s="84">
        <f>SUM(CYB1359:CYB1360)</f>
        <v>1000000</v>
      </c>
      <c r="CYC1362" s="84">
        <f>SUM(CYC1359:CYC1360)</f>
        <v>0</v>
      </c>
      <c r="CYD1362" s="84">
        <f>CYC1362/CYB1362</f>
        <v>0</v>
      </c>
      <c r="CYE1362" s="84">
        <f>SUM(CYE1359)</f>
        <v>1000000</v>
      </c>
      <c r="CYF1362" s="84">
        <f>SUM(CYF1359:CYF1360)</f>
        <v>2000000</v>
      </c>
      <c r="CYG1362" s="84">
        <f>SUM(CYG1359:CYG1360)</f>
        <v>0</v>
      </c>
      <c r="CYH1362" s="84">
        <f>CYG1362/CYF1362</f>
        <v>0</v>
      </c>
      <c r="CYI1362" s="84">
        <f>CYF1362-CYG1362</f>
        <v>2000000</v>
      </c>
      <c r="CYJ1362" s="84">
        <f t="shared" si="344"/>
        <v>3000000</v>
      </c>
      <c r="CYQ1362" s="84" t="s">
        <v>5406</v>
      </c>
      <c r="CYR1362" s="84">
        <f>SUM(CYR1359:CYR1360)</f>
        <v>1000000</v>
      </c>
      <c r="CYS1362" s="84">
        <f>SUM(CYS1359:CYS1360)</f>
        <v>0</v>
      </c>
      <c r="CYT1362" s="84">
        <f>CYS1362/CYR1362</f>
        <v>0</v>
      </c>
      <c r="CYU1362" s="84">
        <f>SUM(CYU1359)</f>
        <v>1000000</v>
      </c>
      <c r="CYV1362" s="84">
        <f>SUM(CYV1359:CYV1360)</f>
        <v>2000000</v>
      </c>
      <c r="CYW1362" s="84">
        <f>SUM(CYW1359:CYW1360)</f>
        <v>0</v>
      </c>
      <c r="CYX1362" s="84">
        <f>CYW1362/CYV1362</f>
        <v>0</v>
      </c>
      <c r="CYY1362" s="84">
        <f>CYV1362-CYW1362</f>
        <v>2000000</v>
      </c>
      <c r="CYZ1362" s="84">
        <f t="shared" si="345"/>
        <v>3000000</v>
      </c>
      <c r="CZG1362" s="84" t="s">
        <v>5406</v>
      </c>
      <c r="CZH1362" s="84">
        <f>SUM(CZH1359:CZH1360)</f>
        <v>1000000</v>
      </c>
      <c r="CZI1362" s="84">
        <f>SUM(CZI1359:CZI1360)</f>
        <v>0</v>
      </c>
      <c r="CZJ1362" s="84">
        <f>CZI1362/CZH1362</f>
        <v>0</v>
      </c>
      <c r="CZK1362" s="84">
        <f>SUM(CZK1359)</f>
        <v>1000000</v>
      </c>
      <c r="CZL1362" s="84">
        <f>SUM(CZL1359:CZL1360)</f>
        <v>2000000</v>
      </c>
      <c r="CZM1362" s="84">
        <f>SUM(CZM1359:CZM1360)</f>
        <v>0</v>
      </c>
      <c r="CZN1362" s="84">
        <f>CZM1362/CZL1362</f>
        <v>0</v>
      </c>
      <c r="CZO1362" s="84">
        <f>CZL1362-CZM1362</f>
        <v>2000000</v>
      </c>
      <c r="CZP1362" s="84">
        <f t="shared" si="345"/>
        <v>3000000</v>
      </c>
      <c r="CZW1362" s="84" t="s">
        <v>5406</v>
      </c>
      <c r="CZX1362" s="84">
        <f>SUM(CZX1359:CZX1360)</f>
        <v>1000000</v>
      </c>
      <c r="CZY1362" s="84">
        <f>SUM(CZY1359:CZY1360)</f>
        <v>0</v>
      </c>
      <c r="CZZ1362" s="84">
        <f>CZY1362/CZX1362</f>
        <v>0</v>
      </c>
      <c r="DAA1362" s="84">
        <f>SUM(DAA1359)</f>
        <v>1000000</v>
      </c>
      <c r="DAB1362" s="84">
        <f>SUM(DAB1359:DAB1360)</f>
        <v>2000000</v>
      </c>
      <c r="DAC1362" s="84">
        <f>SUM(DAC1359:DAC1360)</f>
        <v>0</v>
      </c>
      <c r="DAD1362" s="84">
        <f>DAC1362/DAB1362</f>
        <v>0</v>
      </c>
      <c r="DAE1362" s="84">
        <f>DAB1362-DAC1362</f>
        <v>2000000</v>
      </c>
      <c r="DAF1362" s="84">
        <f t="shared" si="346"/>
        <v>3000000</v>
      </c>
      <c r="DAM1362" s="84" t="s">
        <v>5406</v>
      </c>
      <c r="DAN1362" s="84">
        <f>SUM(DAN1359:DAN1360)</f>
        <v>1000000</v>
      </c>
      <c r="DAO1362" s="84">
        <f>SUM(DAO1359:DAO1360)</f>
        <v>0</v>
      </c>
      <c r="DAP1362" s="84">
        <f>DAO1362/DAN1362</f>
        <v>0</v>
      </c>
      <c r="DAQ1362" s="84">
        <f>SUM(DAQ1359)</f>
        <v>1000000</v>
      </c>
      <c r="DAR1362" s="84">
        <f>SUM(DAR1359:DAR1360)</f>
        <v>2000000</v>
      </c>
      <c r="DAS1362" s="84">
        <f>SUM(DAS1359:DAS1360)</f>
        <v>0</v>
      </c>
      <c r="DAT1362" s="84">
        <f>DAS1362/DAR1362</f>
        <v>0</v>
      </c>
      <c r="DAU1362" s="84">
        <f>DAR1362-DAS1362</f>
        <v>2000000</v>
      </c>
      <c r="DAV1362" s="84">
        <f t="shared" si="346"/>
        <v>3000000</v>
      </c>
      <c r="DBC1362" s="84" t="s">
        <v>5406</v>
      </c>
      <c r="DBD1362" s="84">
        <f>SUM(DBD1359:DBD1360)</f>
        <v>1000000</v>
      </c>
      <c r="DBE1362" s="84">
        <f>SUM(DBE1359:DBE1360)</f>
        <v>0</v>
      </c>
      <c r="DBF1362" s="84">
        <f>DBE1362/DBD1362</f>
        <v>0</v>
      </c>
      <c r="DBG1362" s="84">
        <f>SUM(DBG1359)</f>
        <v>1000000</v>
      </c>
      <c r="DBH1362" s="84">
        <f>SUM(DBH1359:DBH1360)</f>
        <v>2000000</v>
      </c>
      <c r="DBI1362" s="84">
        <f>SUM(DBI1359:DBI1360)</f>
        <v>0</v>
      </c>
      <c r="DBJ1362" s="84">
        <f>DBI1362/DBH1362</f>
        <v>0</v>
      </c>
      <c r="DBK1362" s="84">
        <f>DBH1362-DBI1362</f>
        <v>2000000</v>
      </c>
      <c r="DBL1362" s="84">
        <f t="shared" si="347"/>
        <v>3000000</v>
      </c>
      <c r="DBS1362" s="84" t="s">
        <v>5406</v>
      </c>
      <c r="DBT1362" s="84">
        <f>SUM(DBT1359:DBT1360)</f>
        <v>1000000</v>
      </c>
      <c r="DBU1362" s="84">
        <f>SUM(DBU1359:DBU1360)</f>
        <v>0</v>
      </c>
      <c r="DBV1362" s="84">
        <f>DBU1362/DBT1362</f>
        <v>0</v>
      </c>
      <c r="DBW1362" s="84">
        <f>SUM(DBW1359)</f>
        <v>1000000</v>
      </c>
      <c r="DBX1362" s="84">
        <f>SUM(DBX1359:DBX1360)</f>
        <v>2000000</v>
      </c>
      <c r="DBY1362" s="84">
        <f>SUM(DBY1359:DBY1360)</f>
        <v>0</v>
      </c>
      <c r="DBZ1362" s="84">
        <f>DBY1362/DBX1362</f>
        <v>0</v>
      </c>
      <c r="DCA1362" s="84">
        <f>DBX1362-DBY1362</f>
        <v>2000000</v>
      </c>
      <c r="DCB1362" s="84">
        <f t="shared" si="347"/>
        <v>3000000</v>
      </c>
      <c r="DCI1362" s="84" t="s">
        <v>5406</v>
      </c>
      <c r="DCJ1362" s="84">
        <f>SUM(DCJ1359:DCJ1360)</f>
        <v>1000000</v>
      </c>
      <c r="DCK1362" s="84">
        <f>SUM(DCK1359:DCK1360)</f>
        <v>0</v>
      </c>
      <c r="DCL1362" s="84">
        <f>DCK1362/DCJ1362</f>
        <v>0</v>
      </c>
      <c r="DCM1362" s="84">
        <f>SUM(DCM1359)</f>
        <v>1000000</v>
      </c>
      <c r="DCN1362" s="84">
        <f>SUM(DCN1359:DCN1360)</f>
        <v>2000000</v>
      </c>
      <c r="DCO1362" s="84">
        <f>SUM(DCO1359:DCO1360)</f>
        <v>0</v>
      </c>
      <c r="DCP1362" s="84">
        <f>DCO1362/DCN1362</f>
        <v>0</v>
      </c>
      <c r="DCQ1362" s="84">
        <f>DCN1362-DCO1362</f>
        <v>2000000</v>
      </c>
      <c r="DCR1362" s="84">
        <f t="shared" si="348"/>
        <v>3000000</v>
      </c>
      <c r="DCY1362" s="84" t="s">
        <v>5406</v>
      </c>
      <c r="DCZ1362" s="84">
        <f>SUM(DCZ1359:DCZ1360)</f>
        <v>1000000</v>
      </c>
      <c r="DDA1362" s="84">
        <f>SUM(DDA1359:DDA1360)</f>
        <v>0</v>
      </c>
      <c r="DDB1362" s="84">
        <f>DDA1362/DCZ1362</f>
        <v>0</v>
      </c>
      <c r="DDC1362" s="84">
        <f>SUM(DDC1359)</f>
        <v>1000000</v>
      </c>
      <c r="DDD1362" s="84">
        <f>SUM(DDD1359:DDD1360)</f>
        <v>2000000</v>
      </c>
      <c r="DDE1362" s="84">
        <f>SUM(DDE1359:DDE1360)</f>
        <v>0</v>
      </c>
      <c r="DDF1362" s="84">
        <f>DDE1362/DDD1362</f>
        <v>0</v>
      </c>
      <c r="DDG1362" s="84">
        <f>DDD1362-DDE1362</f>
        <v>2000000</v>
      </c>
      <c r="DDH1362" s="84">
        <f t="shared" si="348"/>
        <v>3000000</v>
      </c>
      <c r="DDO1362" s="84" t="s">
        <v>5406</v>
      </c>
      <c r="DDP1362" s="84">
        <f>SUM(DDP1359:DDP1360)</f>
        <v>1000000</v>
      </c>
      <c r="DDQ1362" s="84">
        <f>SUM(DDQ1359:DDQ1360)</f>
        <v>0</v>
      </c>
      <c r="DDR1362" s="84">
        <f>DDQ1362/DDP1362</f>
        <v>0</v>
      </c>
      <c r="DDS1362" s="84">
        <f>SUM(DDS1359)</f>
        <v>1000000</v>
      </c>
      <c r="DDT1362" s="84">
        <f>SUM(DDT1359:DDT1360)</f>
        <v>2000000</v>
      </c>
      <c r="DDU1362" s="84">
        <f>SUM(DDU1359:DDU1360)</f>
        <v>0</v>
      </c>
      <c r="DDV1362" s="84">
        <f>DDU1362/DDT1362</f>
        <v>0</v>
      </c>
      <c r="DDW1362" s="84">
        <f>DDT1362-DDU1362</f>
        <v>2000000</v>
      </c>
      <c r="DDX1362" s="84">
        <f t="shared" si="349"/>
        <v>3000000</v>
      </c>
      <c r="DEE1362" s="84" t="s">
        <v>5406</v>
      </c>
      <c r="DEF1362" s="84">
        <f>SUM(DEF1359:DEF1360)</f>
        <v>1000000</v>
      </c>
      <c r="DEG1362" s="84">
        <f>SUM(DEG1359:DEG1360)</f>
        <v>0</v>
      </c>
      <c r="DEH1362" s="84">
        <f>DEG1362/DEF1362</f>
        <v>0</v>
      </c>
      <c r="DEI1362" s="84">
        <f>SUM(DEI1359)</f>
        <v>1000000</v>
      </c>
      <c r="DEJ1362" s="84">
        <f>SUM(DEJ1359:DEJ1360)</f>
        <v>2000000</v>
      </c>
      <c r="DEK1362" s="84">
        <f>SUM(DEK1359:DEK1360)</f>
        <v>0</v>
      </c>
      <c r="DEL1362" s="84">
        <f>DEK1362/DEJ1362</f>
        <v>0</v>
      </c>
      <c r="DEM1362" s="84">
        <f>DEJ1362-DEK1362</f>
        <v>2000000</v>
      </c>
      <c r="DEN1362" s="84">
        <f t="shared" si="349"/>
        <v>3000000</v>
      </c>
      <c r="DEU1362" s="84" t="s">
        <v>5406</v>
      </c>
      <c r="DEV1362" s="84">
        <f>SUM(DEV1359:DEV1360)</f>
        <v>1000000</v>
      </c>
      <c r="DEW1362" s="84">
        <f>SUM(DEW1359:DEW1360)</f>
        <v>0</v>
      </c>
      <c r="DEX1362" s="84">
        <f>DEW1362/DEV1362</f>
        <v>0</v>
      </c>
      <c r="DEY1362" s="84">
        <f>SUM(DEY1359)</f>
        <v>1000000</v>
      </c>
      <c r="DEZ1362" s="84">
        <f>SUM(DEZ1359:DEZ1360)</f>
        <v>2000000</v>
      </c>
      <c r="DFA1362" s="84">
        <f>SUM(DFA1359:DFA1360)</f>
        <v>0</v>
      </c>
      <c r="DFB1362" s="84">
        <f>DFA1362/DEZ1362</f>
        <v>0</v>
      </c>
      <c r="DFC1362" s="84">
        <f>DEZ1362-DFA1362</f>
        <v>2000000</v>
      </c>
      <c r="DFD1362" s="84">
        <f t="shared" si="350"/>
        <v>3000000</v>
      </c>
      <c r="DFK1362" s="84" t="s">
        <v>5406</v>
      </c>
      <c r="DFL1362" s="84">
        <f>SUM(DFL1359:DFL1360)</f>
        <v>1000000</v>
      </c>
      <c r="DFM1362" s="84">
        <f>SUM(DFM1359:DFM1360)</f>
        <v>0</v>
      </c>
      <c r="DFN1362" s="84">
        <f>DFM1362/DFL1362</f>
        <v>0</v>
      </c>
      <c r="DFO1362" s="84">
        <f>SUM(DFO1359)</f>
        <v>1000000</v>
      </c>
      <c r="DFP1362" s="84">
        <f>SUM(DFP1359:DFP1360)</f>
        <v>2000000</v>
      </c>
      <c r="DFQ1362" s="84">
        <f>SUM(DFQ1359:DFQ1360)</f>
        <v>0</v>
      </c>
      <c r="DFR1362" s="84">
        <f>DFQ1362/DFP1362</f>
        <v>0</v>
      </c>
      <c r="DFS1362" s="84">
        <f>DFP1362-DFQ1362</f>
        <v>2000000</v>
      </c>
      <c r="DFT1362" s="84">
        <f t="shared" si="350"/>
        <v>3000000</v>
      </c>
      <c r="DGA1362" s="84" t="s">
        <v>5406</v>
      </c>
      <c r="DGB1362" s="84">
        <f>SUM(DGB1359:DGB1360)</f>
        <v>1000000</v>
      </c>
      <c r="DGC1362" s="84">
        <f>SUM(DGC1359:DGC1360)</f>
        <v>0</v>
      </c>
      <c r="DGD1362" s="84">
        <f>DGC1362/DGB1362</f>
        <v>0</v>
      </c>
      <c r="DGE1362" s="84">
        <f>SUM(DGE1359)</f>
        <v>1000000</v>
      </c>
      <c r="DGF1362" s="84">
        <f>SUM(DGF1359:DGF1360)</f>
        <v>2000000</v>
      </c>
      <c r="DGG1362" s="84">
        <f>SUM(DGG1359:DGG1360)</f>
        <v>0</v>
      </c>
      <c r="DGH1362" s="84">
        <f>DGG1362/DGF1362</f>
        <v>0</v>
      </c>
      <c r="DGI1362" s="84">
        <f>DGF1362-DGG1362</f>
        <v>2000000</v>
      </c>
      <c r="DGJ1362" s="84">
        <f t="shared" si="351"/>
        <v>3000000</v>
      </c>
      <c r="DGQ1362" s="84" t="s">
        <v>5406</v>
      </c>
      <c r="DGR1362" s="84">
        <f>SUM(DGR1359:DGR1360)</f>
        <v>1000000</v>
      </c>
      <c r="DGS1362" s="84">
        <f>SUM(DGS1359:DGS1360)</f>
        <v>0</v>
      </c>
      <c r="DGT1362" s="84">
        <f>DGS1362/DGR1362</f>
        <v>0</v>
      </c>
      <c r="DGU1362" s="84">
        <f>SUM(DGU1359)</f>
        <v>1000000</v>
      </c>
      <c r="DGV1362" s="84">
        <f>SUM(DGV1359:DGV1360)</f>
        <v>2000000</v>
      </c>
      <c r="DGW1362" s="84">
        <f>SUM(DGW1359:DGW1360)</f>
        <v>0</v>
      </c>
      <c r="DGX1362" s="84">
        <f>DGW1362/DGV1362</f>
        <v>0</v>
      </c>
      <c r="DGY1362" s="84">
        <f>DGV1362-DGW1362</f>
        <v>2000000</v>
      </c>
      <c r="DGZ1362" s="84">
        <f t="shared" si="351"/>
        <v>3000000</v>
      </c>
      <c r="DHG1362" s="84" t="s">
        <v>5406</v>
      </c>
      <c r="DHH1362" s="84">
        <f>SUM(DHH1359:DHH1360)</f>
        <v>1000000</v>
      </c>
      <c r="DHI1362" s="84">
        <f>SUM(DHI1359:DHI1360)</f>
        <v>0</v>
      </c>
      <c r="DHJ1362" s="84">
        <f>DHI1362/DHH1362</f>
        <v>0</v>
      </c>
      <c r="DHK1362" s="84">
        <f>SUM(DHK1359)</f>
        <v>1000000</v>
      </c>
      <c r="DHL1362" s="84">
        <f>SUM(DHL1359:DHL1360)</f>
        <v>2000000</v>
      </c>
      <c r="DHM1362" s="84">
        <f>SUM(DHM1359:DHM1360)</f>
        <v>0</v>
      </c>
      <c r="DHN1362" s="84">
        <f>DHM1362/DHL1362</f>
        <v>0</v>
      </c>
      <c r="DHO1362" s="84">
        <f>DHL1362-DHM1362</f>
        <v>2000000</v>
      </c>
      <c r="DHP1362" s="84">
        <f t="shared" si="352"/>
        <v>3000000</v>
      </c>
      <c r="DHW1362" s="84" t="s">
        <v>5406</v>
      </c>
      <c r="DHX1362" s="84">
        <f>SUM(DHX1359:DHX1360)</f>
        <v>1000000</v>
      </c>
      <c r="DHY1362" s="84">
        <f>SUM(DHY1359:DHY1360)</f>
        <v>0</v>
      </c>
      <c r="DHZ1362" s="84">
        <f>DHY1362/DHX1362</f>
        <v>0</v>
      </c>
      <c r="DIA1362" s="84">
        <f>SUM(DIA1359)</f>
        <v>1000000</v>
      </c>
      <c r="DIB1362" s="84">
        <f>SUM(DIB1359:DIB1360)</f>
        <v>2000000</v>
      </c>
      <c r="DIC1362" s="84">
        <f>SUM(DIC1359:DIC1360)</f>
        <v>0</v>
      </c>
      <c r="DID1362" s="84">
        <f>DIC1362/DIB1362</f>
        <v>0</v>
      </c>
      <c r="DIE1362" s="84">
        <f>DIB1362-DIC1362</f>
        <v>2000000</v>
      </c>
      <c r="DIF1362" s="84">
        <f t="shared" si="352"/>
        <v>3000000</v>
      </c>
      <c r="DIM1362" s="84" t="s">
        <v>5406</v>
      </c>
      <c r="DIN1362" s="84">
        <f>SUM(DIN1359:DIN1360)</f>
        <v>1000000</v>
      </c>
      <c r="DIO1362" s="84">
        <f>SUM(DIO1359:DIO1360)</f>
        <v>0</v>
      </c>
      <c r="DIP1362" s="84">
        <f>DIO1362/DIN1362</f>
        <v>0</v>
      </c>
      <c r="DIQ1362" s="84">
        <f>SUM(DIQ1359)</f>
        <v>1000000</v>
      </c>
      <c r="DIR1362" s="84">
        <f>SUM(DIR1359:DIR1360)</f>
        <v>2000000</v>
      </c>
      <c r="DIS1362" s="84">
        <f>SUM(DIS1359:DIS1360)</f>
        <v>0</v>
      </c>
      <c r="DIT1362" s="84">
        <f>DIS1362/DIR1362</f>
        <v>0</v>
      </c>
      <c r="DIU1362" s="84">
        <f>DIR1362-DIS1362</f>
        <v>2000000</v>
      </c>
      <c r="DIV1362" s="84">
        <f t="shared" si="353"/>
        <v>3000000</v>
      </c>
      <c r="DJC1362" s="84" t="s">
        <v>5406</v>
      </c>
      <c r="DJD1362" s="84">
        <f>SUM(DJD1359:DJD1360)</f>
        <v>1000000</v>
      </c>
      <c r="DJE1362" s="84">
        <f>SUM(DJE1359:DJE1360)</f>
        <v>0</v>
      </c>
      <c r="DJF1362" s="84">
        <f>DJE1362/DJD1362</f>
        <v>0</v>
      </c>
      <c r="DJG1362" s="84">
        <f>SUM(DJG1359)</f>
        <v>1000000</v>
      </c>
      <c r="DJH1362" s="84">
        <f>SUM(DJH1359:DJH1360)</f>
        <v>2000000</v>
      </c>
      <c r="DJI1362" s="84">
        <f>SUM(DJI1359:DJI1360)</f>
        <v>0</v>
      </c>
      <c r="DJJ1362" s="84">
        <f>DJI1362/DJH1362</f>
        <v>0</v>
      </c>
      <c r="DJK1362" s="84">
        <f>DJH1362-DJI1362</f>
        <v>2000000</v>
      </c>
      <c r="DJL1362" s="84">
        <f t="shared" si="353"/>
        <v>3000000</v>
      </c>
      <c r="DJS1362" s="84" t="s">
        <v>5406</v>
      </c>
      <c r="DJT1362" s="84">
        <f>SUM(DJT1359:DJT1360)</f>
        <v>1000000</v>
      </c>
      <c r="DJU1362" s="84">
        <f>SUM(DJU1359:DJU1360)</f>
        <v>0</v>
      </c>
      <c r="DJV1362" s="84">
        <f>DJU1362/DJT1362</f>
        <v>0</v>
      </c>
      <c r="DJW1362" s="84">
        <f>SUM(DJW1359)</f>
        <v>1000000</v>
      </c>
      <c r="DJX1362" s="84">
        <f>SUM(DJX1359:DJX1360)</f>
        <v>2000000</v>
      </c>
      <c r="DJY1362" s="84">
        <f>SUM(DJY1359:DJY1360)</f>
        <v>0</v>
      </c>
      <c r="DJZ1362" s="84">
        <f>DJY1362/DJX1362</f>
        <v>0</v>
      </c>
      <c r="DKA1362" s="84">
        <f>DJX1362-DJY1362</f>
        <v>2000000</v>
      </c>
      <c r="DKB1362" s="84">
        <f t="shared" si="354"/>
        <v>3000000</v>
      </c>
      <c r="DKI1362" s="84" t="s">
        <v>5406</v>
      </c>
      <c r="DKJ1362" s="84">
        <f>SUM(DKJ1359:DKJ1360)</f>
        <v>1000000</v>
      </c>
      <c r="DKK1362" s="84">
        <f>SUM(DKK1359:DKK1360)</f>
        <v>0</v>
      </c>
      <c r="DKL1362" s="84">
        <f>DKK1362/DKJ1362</f>
        <v>0</v>
      </c>
      <c r="DKM1362" s="84">
        <f>SUM(DKM1359)</f>
        <v>1000000</v>
      </c>
      <c r="DKN1362" s="84">
        <f>SUM(DKN1359:DKN1360)</f>
        <v>2000000</v>
      </c>
      <c r="DKO1362" s="84">
        <f>SUM(DKO1359:DKO1360)</f>
        <v>0</v>
      </c>
      <c r="DKP1362" s="84">
        <f>DKO1362/DKN1362</f>
        <v>0</v>
      </c>
      <c r="DKQ1362" s="84">
        <f>DKN1362-DKO1362</f>
        <v>2000000</v>
      </c>
      <c r="DKR1362" s="84">
        <f t="shared" si="354"/>
        <v>3000000</v>
      </c>
      <c r="DKY1362" s="84" t="s">
        <v>5406</v>
      </c>
      <c r="DKZ1362" s="84">
        <f>SUM(DKZ1359:DKZ1360)</f>
        <v>1000000</v>
      </c>
      <c r="DLA1362" s="84">
        <f>SUM(DLA1359:DLA1360)</f>
        <v>0</v>
      </c>
      <c r="DLB1362" s="84">
        <f>DLA1362/DKZ1362</f>
        <v>0</v>
      </c>
      <c r="DLC1362" s="84">
        <f>SUM(DLC1359)</f>
        <v>1000000</v>
      </c>
      <c r="DLD1362" s="84">
        <f>SUM(DLD1359:DLD1360)</f>
        <v>2000000</v>
      </c>
      <c r="DLE1362" s="84">
        <f>SUM(DLE1359:DLE1360)</f>
        <v>0</v>
      </c>
      <c r="DLF1362" s="84">
        <f>DLE1362/DLD1362</f>
        <v>0</v>
      </c>
      <c r="DLG1362" s="84">
        <f>DLD1362-DLE1362</f>
        <v>2000000</v>
      </c>
      <c r="DLH1362" s="84">
        <f t="shared" si="355"/>
        <v>3000000</v>
      </c>
      <c r="DLO1362" s="84" t="s">
        <v>5406</v>
      </c>
      <c r="DLP1362" s="84">
        <f>SUM(DLP1359:DLP1360)</f>
        <v>1000000</v>
      </c>
      <c r="DLQ1362" s="84">
        <f>SUM(DLQ1359:DLQ1360)</f>
        <v>0</v>
      </c>
      <c r="DLR1362" s="84">
        <f>DLQ1362/DLP1362</f>
        <v>0</v>
      </c>
      <c r="DLS1362" s="84">
        <f>SUM(DLS1359)</f>
        <v>1000000</v>
      </c>
      <c r="DLT1362" s="84">
        <f>SUM(DLT1359:DLT1360)</f>
        <v>2000000</v>
      </c>
      <c r="DLU1362" s="84">
        <f>SUM(DLU1359:DLU1360)</f>
        <v>0</v>
      </c>
      <c r="DLV1362" s="84">
        <f>DLU1362/DLT1362</f>
        <v>0</v>
      </c>
      <c r="DLW1362" s="84">
        <f>DLT1362-DLU1362</f>
        <v>2000000</v>
      </c>
      <c r="DLX1362" s="84">
        <f t="shared" si="355"/>
        <v>3000000</v>
      </c>
      <c r="DME1362" s="84" t="s">
        <v>5406</v>
      </c>
      <c r="DMF1362" s="84">
        <f>SUM(DMF1359:DMF1360)</f>
        <v>1000000</v>
      </c>
      <c r="DMG1362" s="84">
        <f>SUM(DMG1359:DMG1360)</f>
        <v>0</v>
      </c>
      <c r="DMH1362" s="84">
        <f>DMG1362/DMF1362</f>
        <v>0</v>
      </c>
      <c r="DMI1362" s="84">
        <f>SUM(DMI1359)</f>
        <v>1000000</v>
      </c>
      <c r="DMJ1362" s="84">
        <f>SUM(DMJ1359:DMJ1360)</f>
        <v>2000000</v>
      </c>
      <c r="DMK1362" s="84">
        <f>SUM(DMK1359:DMK1360)</f>
        <v>0</v>
      </c>
      <c r="DML1362" s="84">
        <f>DMK1362/DMJ1362</f>
        <v>0</v>
      </c>
      <c r="DMM1362" s="84">
        <f>DMJ1362-DMK1362</f>
        <v>2000000</v>
      </c>
      <c r="DMN1362" s="84">
        <f t="shared" si="356"/>
        <v>3000000</v>
      </c>
      <c r="DMU1362" s="84" t="s">
        <v>5406</v>
      </c>
      <c r="DMV1362" s="84">
        <f>SUM(DMV1359:DMV1360)</f>
        <v>1000000</v>
      </c>
      <c r="DMW1362" s="84">
        <f>SUM(DMW1359:DMW1360)</f>
        <v>0</v>
      </c>
      <c r="DMX1362" s="84">
        <f>DMW1362/DMV1362</f>
        <v>0</v>
      </c>
      <c r="DMY1362" s="84">
        <f>SUM(DMY1359)</f>
        <v>1000000</v>
      </c>
      <c r="DMZ1362" s="84">
        <f>SUM(DMZ1359:DMZ1360)</f>
        <v>2000000</v>
      </c>
      <c r="DNA1362" s="84">
        <f>SUM(DNA1359:DNA1360)</f>
        <v>0</v>
      </c>
      <c r="DNB1362" s="84">
        <f>DNA1362/DMZ1362</f>
        <v>0</v>
      </c>
      <c r="DNC1362" s="84">
        <f>DMZ1362-DNA1362</f>
        <v>2000000</v>
      </c>
      <c r="DND1362" s="84">
        <f t="shared" si="356"/>
        <v>3000000</v>
      </c>
      <c r="DNK1362" s="84" t="s">
        <v>5406</v>
      </c>
      <c r="DNL1362" s="84">
        <f>SUM(DNL1359:DNL1360)</f>
        <v>1000000</v>
      </c>
      <c r="DNM1362" s="84">
        <f>SUM(DNM1359:DNM1360)</f>
        <v>0</v>
      </c>
      <c r="DNN1362" s="84">
        <f>DNM1362/DNL1362</f>
        <v>0</v>
      </c>
      <c r="DNO1362" s="84">
        <f>SUM(DNO1359)</f>
        <v>1000000</v>
      </c>
      <c r="DNP1362" s="84">
        <f>SUM(DNP1359:DNP1360)</f>
        <v>2000000</v>
      </c>
      <c r="DNQ1362" s="84">
        <f>SUM(DNQ1359:DNQ1360)</f>
        <v>0</v>
      </c>
      <c r="DNR1362" s="84">
        <f>DNQ1362/DNP1362</f>
        <v>0</v>
      </c>
      <c r="DNS1362" s="84">
        <f>DNP1362-DNQ1362</f>
        <v>2000000</v>
      </c>
      <c r="DNT1362" s="84">
        <f t="shared" si="357"/>
        <v>3000000</v>
      </c>
      <c r="DOA1362" s="84" t="s">
        <v>5406</v>
      </c>
      <c r="DOB1362" s="84">
        <f>SUM(DOB1359:DOB1360)</f>
        <v>1000000</v>
      </c>
      <c r="DOC1362" s="84">
        <f>SUM(DOC1359:DOC1360)</f>
        <v>0</v>
      </c>
      <c r="DOD1362" s="84">
        <f>DOC1362/DOB1362</f>
        <v>0</v>
      </c>
      <c r="DOE1362" s="84">
        <f>SUM(DOE1359)</f>
        <v>1000000</v>
      </c>
      <c r="DOF1362" s="84">
        <f>SUM(DOF1359:DOF1360)</f>
        <v>2000000</v>
      </c>
      <c r="DOG1362" s="84">
        <f>SUM(DOG1359:DOG1360)</f>
        <v>0</v>
      </c>
      <c r="DOH1362" s="84">
        <f>DOG1362/DOF1362</f>
        <v>0</v>
      </c>
      <c r="DOI1362" s="84">
        <f>DOF1362-DOG1362</f>
        <v>2000000</v>
      </c>
      <c r="DOJ1362" s="84">
        <f t="shared" si="357"/>
        <v>3000000</v>
      </c>
      <c r="DOQ1362" s="84" t="s">
        <v>5406</v>
      </c>
      <c r="DOR1362" s="84">
        <f>SUM(DOR1359:DOR1360)</f>
        <v>1000000</v>
      </c>
      <c r="DOS1362" s="84">
        <f>SUM(DOS1359:DOS1360)</f>
        <v>0</v>
      </c>
      <c r="DOT1362" s="84">
        <f>DOS1362/DOR1362</f>
        <v>0</v>
      </c>
      <c r="DOU1362" s="84">
        <f>SUM(DOU1359)</f>
        <v>1000000</v>
      </c>
      <c r="DOV1362" s="84">
        <f>SUM(DOV1359:DOV1360)</f>
        <v>2000000</v>
      </c>
      <c r="DOW1362" s="84">
        <f>SUM(DOW1359:DOW1360)</f>
        <v>0</v>
      </c>
      <c r="DOX1362" s="84">
        <f>DOW1362/DOV1362</f>
        <v>0</v>
      </c>
      <c r="DOY1362" s="84">
        <f>DOV1362-DOW1362</f>
        <v>2000000</v>
      </c>
      <c r="DOZ1362" s="84">
        <f t="shared" si="358"/>
        <v>3000000</v>
      </c>
      <c r="DPG1362" s="84" t="s">
        <v>5406</v>
      </c>
      <c r="DPH1362" s="84">
        <f>SUM(DPH1359:DPH1360)</f>
        <v>1000000</v>
      </c>
      <c r="DPI1362" s="84">
        <f>SUM(DPI1359:DPI1360)</f>
        <v>0</v>
      </c>
      <c r="DPJ1362" s="84">
        <f>DPI1362/DPH1362</f>
        <v>0</v>
      </c>
      <c r="DPK1362" s="84">
        <f>SUM(DPK1359)</f>
        <v>1000000</v>
      </c>
      <c r="DPL1362" s="84">
        <f>SUM(DPL1359:DPL1360)</f>
        <v>2000000</v>
      </c>
      <c r="DPM1362" s="84">
        <f>SUM(DPM1359:DPM1360)</f>
        <v>0</v>
      </c>
      <c r="DPN1362" s="84">
        <f>DPM1362/DPL1362</f>
        <v>0</v>
      </c>
      <c r="DPO1362" s="84">
        <f>DPL1362-DPM1362</f>
        <v>2000000</v>
      </c>
      <c r="DPP1362" s="84">
        <f t="shared" si="358"/>
        <v>3000000</v>
      </c>
      <c r="DPW1362" s="84" t="s">
        <v>5406</v>
      </c>
      <c r="DPX1362" s="84">
        <f>SUM(DPX1359:DPX1360)</f>
        <v>1000000</v>
      </c>
      <c r="DPY1362" s="84">
        <f>SUM(DPY1359:DPY1360)</f>
        <v>0</v>
      </c>
      <c r="DPZ1362" s="84">
        <f>DPY1362/DPX1362</f>
        <v>0</v>
      </c>
      <c r="DQA1362" s="84">
        <f>SUM(DQA1359)</f>
        <v>1000000</v>
      </c>
      <c r="DQB1362" s="84">
        <f>SUM(DQB1359:DQB1360)</f>
        <v>2000000</v>
      </c>
      <c r="DQC1362" s="84">
        <f>SUM(DQC1359:DQC1360)</f>
        <v>0</v>
      </c>
      <c r="DQD1362" s="84">
        <f>DQC1362/DQB1362</f>
        <v>0</v>
      </c>
      <c r="DQE1362" s="84">
        <f>DQB1362-DQC1362</f>
        <v>2000000</v>
      </c>
      <c r="DQF1362" s="84">
        <f t="shared" si="359"/>
        <v>3000000</v>
      </c>
      <c r="DQM1362" s="84" t="s">
        <v>5406</v>
      </c>
      <c r="DQN1362" s="84">
        <f>SUM(DQN1359:DQN1360)</f>
        <v>1000000</v>
      </c>
      <c r="DQO1362" s="84">
        <f>SUM(DQO1359:DQO1360)</f>
        <v>0</v>
      </c>
      <c r="DQP1362" s="84">
        <f>DQO1362/DQN1362</f>
        <v>0</v>
      </c>
      <c r="DQQ1362" s="84">
        <f>SUM(DQQ1359)</f>
        <v>1000000</v>
      </c>
      <c r="DQR1362" s="84">
        <f>SUM(DQR1359:DQR1360)</f>
        <v>2000000</v>
      </c>
      <c r="DQS1362" s="84">
        <f>SUM(DQS1359:DQS1360)</f>
        <v>0</v>
      </c>
      <c r="DQT1362" s="84">
        <f>DQS1362/DQR1362</f>
        <v>0</v>
      </c>
      <c r="DQU1362" s="84">
        <f>DQR1362-DQS1362</f>
        <v>2000000</v>
      </c>
      <c r="DQV1362" s="84">
        <f t="shared" si="359"/>
        <v>3000000</v>
      </c>
      <c r="DRC1362" s="84" t="s">
        <v>5406</v>
      </c>
      <c r="DRD1362" s="84">
        <f>SUM(DRD1359:DRD1360)</f>
        <v>1000000</v>
      </c>
      <c r="DRE1362" s="84">
        <f>SUM(DRE1359:DRE1360)</f>
        <v>0</v>
      </c>
      <c r="DRF1362" s="84">
        <f>DRE1362/DRD1362</f>
        <v>0</v>
      </c>
      <c r="DRG1362" s="84">
        <f>SUM(DRG1359)</f>
        <v>1000000</v>
      </c>
      <c r="DRH1362" s="84">
        <f>SUM(DRH1359:DRH1360)</f>
        <v>2000000</v>
      </c>
      <c r="DRI1362" s="84">
        <f>SUM(DRI1359:DRI1360)</f>
        <v>0</v>
      </c>
      <c r="DRJ1362" s="84">
        <f>DRI1362/DRH1362</f>
        <v>0</v>
      </c>
      <c r="DRK1362" s="84">
        <f>DRH1362-DRI1362</f>
        <v>2000000</v>
      </c>
      <c r="DRL1362" s="84">
        <f t="shared" si="360"/>
        <v>3000000</v>
      </c>
      <c r="DRS1362" s="84" t="s">
        <v>5406</v>
      </c>
      <c r="DRT1362" s="84">
        <f>SUM(DRT1359:DRT1360)</f>
        <v>1000000</v>
      </c>
      <c r="DRU1362" s="84">
        <f>SUM(DRU1359:DRU1360)</f>
        <v>0</v>
      </c>
      <c r="DRV1362" s="84">
        <f>DRU1362/DRT1362</f>
        <v>0</v>
      </c>
      <c r="DRW1362" s="84">
        <f>SUM(DRW1359)</f>
        <v>1000000</v>
      </c>
      <c r="DRX1362" s="84">
        <f>SUM(DRX1359:DRX1360)</f>
        <v>2000000</v>
      </c>
      <c r="DRY1362" s="84">
        <f>SUM(DRY1359:DRY1360)</f>
        <v>0</v>
      </c>
      <c r="DRZ1362" s="84">
        <f>DRY1362/DRX1362</f>
        <v>0</v>
      </c>
      <c r="DSA1362" s="84">
        <f>DRX1362-DRY1362</f>
        <v>2000000</v>
      </c>
      <c r="DSB1362" s="84">
        <f t="shared" si="360"/>
        <v>3000000</v>
      </c>
      <c r="DSI1362" s="84" t="s">
        <v>5406</v>
      </c>
      <c r="DSJ1362" s="84">
        <f>SUM(DSJ1359:DSJ1360)</f>
        <v>1000000</v>
      </c>
      <c r="DSK1362" s="84">
        <f>SUM(DSK1359:DSK1360)</f>
        <v>0</v>
      </c>
      <c r="DSL1362" s="84">
        <f>DSK1362/DSJ1362</f>
        <v>0</v>
      </c>
      <c r="DSM1362" s="84">
        <f>SUM(DSM1359)</f>
        <v>1000000</v>
      </c>
      <c r="DSN1362" s="84">
        <f>SUM(DSN1359:DSN1360)</f>
        <v>2000000</v>
      </c>
      <c r="DSO1362" s="84">
        <f>SUM(DSO1359:DSO1360)</f>
        <v>0</v>
      </c>
      <c r="DSP1362" s="84">
        <f>DSO1362/DSN1362</f>
        <v>0</v>
      </c>
      <c r="DSQ1362" s="84">
        <f>DSN1362-DSO1362</f>
        <v>2000000</v>
      </c>
      <c r="DSR1362" s="84">
        <f t="shared" si="361"/>
        <v>3000000</v>
      </c>
      <c r="DSY1362" s="84" t="s">
        <v>5406</v>
      </c>
      <c r="DSZ1362" s="84">
        <f>SUM(DSZ1359:DSZ1360)</f>
        <v>1000000</v>
      </c>
      <c r="DTA1362" s="84">
        <f>SUM(DTA1359:DTA1360)</f>
        <v>0</v>
      </c>
      <c r="DTB1362" s="84">
        <f>DTA1362/DSZ1362</f>
        <v>0</v>
      </c>
      <c r="DTC1362" s="84">
        <f>SUM(DTC1359)</f>
        <v>1000000</v>
      </c>
      <c r="DTD1362" s="84">
        <f>SUM(DTD1359:DTD1360)</f>
        <v>2000000</v>
      </c>
      <c r="DTE1362" s="84">
        <f>SUM(DTE1359:DTE1360)</f>
        <v>0</v>
      </c>
      <c r="DTF1362" s="84">
        <f>DTE1362/DTD1362</f>
        <v>0</v>
      </c>
      <c r="DTG1362" s="84">
        <f>DTD1362-DTE1362</f>
        <v>2000000</v>
      </c>
      <c r="DTH1362" s="84">
        <f t="shared" si="361"/>
        <v>3000000</v>
      </c>
      <c r="DTO1362" s="84" t="s">
        <v>5406</v>
      </c>
      <c r="DTP1362" s="84">
        <f>SUM(DTP1359:DTP1360)</f>
        <v>1000000</v>
      </c>
      <c r="DTQ1362" s="84">
        <f>SUM(DTQ1359:DTQ1360)</f>
        <v>0</v>
      </c>
      <c r="DTR1362" s="84">
        <f>DTQ1362/DTP1362</f>
        <v>0</v>
      </c>
      <c r="DTS1362" s="84">
        <f>SUM(DTS1359)</f>
        <v>1000000</v>
      </c>
      <c r="DTT1362" s="84">
        <f>SUM(DTT1359:DTT1360)</f>
        <v>2000000</v>
      </c>
      <c r="DTU1362" s="84">
        <f>SUM(DTU1359:DTU1360)</f>
        <v>0</v>
      </c>
      <c r="DTV1362" s="84">
        <f>DTU1362/DTT1362</f>
        <v>0</v>
      </c>
      <c r="DTW1362" s="84">
        <f>DTT1362-DTU1362</f>
        <v>2000000</v>
      </c>
      <c r="DTX1362" s="84">
        <f t="shared" si="362"/>
        <v>3000000</v>
      </c>
      <c r="DUE1362" s="84" t="s">
        <v>5406</v>
      </c>
      <c r="DUF1362" s="84">
        <f>SUM(DUF1359:DUF1360)</f>
        <v>1000000</v>
      </c>
      <c r="DUG1362" s="84">
        <f>SUM(DUG1359:DUG1360)</f>
        <v>0</v>
      </c>
      <c r="DUH1362" s="84">
        <f>DUG1362/DUF1362</f>
        <v>0</v>
      </c>
      <c r="DUI1362" s="84">
        <f>SUM(DUI1359)</f>
        <v>1000000</v>
      </c>
      <c r="DUJ1362" s="84">
        <f>SUM(DUJ1359:DUJ1360)</f>
        <v>2000000</v>
      </c>
      <c r="DUK1362" s="84">
        <f>SUM(DUK1359:DUK1360)</f>
        <v>0</v>
      </c>
      <c r="DUL1362" s="84">
        <f>DUK1362/DUJ1362</f>
        <v>0</v>
      </c>
      <c r="DUM1362" s="84">
        <f>DUJ1362-DUK1362</f>
        <v>2000000</v>
      </c>
      <c r="DUN1362" s="84">
        <f t="shared" si="362"/>
        <v>3000000</v>
      </c>
      <c r="DUU1362" s="84" t="s">
        <v>5406</v>
      </c>
      <c r="DUV1362" s="84">
        <f>SUM(DUV1359:DUV1360)</f>
        <v>1000000</v>
      </c>
      <c r="DUW1362" s="84">
        <f>SUM(DUW1359:DUW1360)</f>
        <v>0</v>
      </c>
      <c r="DUX1362" s="84">
        <f>DUW1362/DUV1362</f>
        <v>0</v>
      </c>
      <c r="DUY1362" s="84">
        <f>SUM(DUY1359)</f>
        <v>1000000</v>
      </c>
      <c r="DUZ1362" s="84">
        <f>SUM(DUZ1359:DUZ1360)</f>
        <v>2000000</v>
      </c>
      <c r="DVA1362" s="84">
        <f>SUM(DVA1359:DVA1360)</f>
        <v>0</v>
      </c>
      <c r="DVB1362" s="84">
        <f>DVA1362/DUZ1362</f>
        <v>0</v>
      </c>
      <c r="DVC1362" s="84">
        <f>DUZ1362-DVA1362</f>
        <v>2000000</v>
      </c>
      <c r="DVD1362" s="84">
        <f t="shared" si="363"/>
        <v>3000000</v>
      </c>
      <c r="DVK1362" s="84" t="s">
        <v>5406</v>
      </c>
      <c r="DVL1362" s="84">
        <f>SUM(DVL1359:DVL1360)</f>
        <v>1000000</v>
      </c>
      <c r="DVM1362" s="84">
        <f>SUM(DVM1359:DVM1360)</f>
        <v>0</v>
      </c>
      <c r="DVN1362" s="84">
        <f>DVM1362/DVL1362</f>
        <v>0</v>
      </c>
      <c r="DVO1362" s="84">
        <f>SUM(DVO1359)</f>
        <v>1000000</v>
      </c>
      <c r="DVP1362" s="84">
        <f>SUM(DVP1359:DVP1360)</f>
        <v>2000000</v>
      </c>
      <c r="DVQ1362" s="84">
        <f>SUM(DVQ1359:DVQ1360)</f>
        <v>0</v>
      </c>
      <c r="DVR1362" s="84">
        <f>DVQ1362/DVP1362</f>
        <v>0</v>
      </c>
      <c r="DVS1362" s="84">
        <f>DVP1362-DVQ1362</f>
        <v>2000000</v>
      </c>
      <c r="DVT1362" s="84">
        <f t="shared" si="363"/>
        <v>3000000</v>
      </c>
      <c r="DWA1362" s="84" t="s">
        <v>5406</v>
      </c>
      <c r="DWB1362" s="84">
        <f>SUM(DWB1359:DWB1360)</f>
        <v>1000000</v>
      </c>
      <c r="DWC1362" s="84">
        <f>SUM(DWC1359:DWC1360)</f>
        <v>0</v>
      </c>
      <c r="DWD1362" s="84">
        <f>DWC1362/DWB1362</f>
        <v>0</v>
      </c>
      <c r="DWE1362" s="84">
        <f>SUM(DWE1359)</f>
        <v>1000000</v>
      </c>
      <c r="DWF1362" s="84">
        <f>SUM(DWF1359:DWF1360)</f>
        <v>2000000</v>
      </c>
      <c r="DWG1362" s="84">
        <f>SUM(DWG1359:DWG1360)</f>
        <v>0</v>
      </c>
      <c r="DWH1362" s="84">
        <f>DWG1362/DWF1362</f>
        <v>0</v>
      </c>
      <c r="DWI1362" s="84">
        <f>DWF1362-DWG1362</f>
        <v>2000000</v>
      </c>
      <c r="DWJ1362" s="84">
        <f t="shared" si="364"/>
        <v>3000000</v>
      </c>
      <c r="DWQ1362" s="84" t="s">
        <v>5406</v>
      </c>
      <c r="DWR1362" s="84">
        <f>SUM(DWR1359:DWR1360)</f>
        <v>1000000</v>
      </c>
      <c r="DWS1362" s="84">
        <f>SUM(DWS1359:DWS1360)</f>
        <v>0</v>
      </c>
      <c r="DWT1362" s="84">
        <f>DWS1362/DWR1362</f>
        <v>0</v>
      </c>
      <c r="DWU1362" s="84">
        <f>SUM(DWU1359)</f>
        <v>1000000</v>
      </c>
      <c r="DWV1362" s="84">
        <f>SUM(DWV1359:DWV1360)</f>
        <v>2000000</v>
      </c>
      <c r="DWW1362" s="84">
        <f>SUM(DWW1359:DWW1360)</f>
        <v>0</v>
      </c>
      <c r="DWX1362" s="84">
        <f>DWW1362/DWV1362</f>
        <v>0</v>
      </c>
      <c r="DWY1362" s="84">
        <f>DWV1362-DWW1362</f>
        <v>2000000</v>
      </c>
      <c r="DWZ1362" s="84">
        <f t="shared" si="364"/>
        <v>3000000</v>
      </c>
      <c r="DXG1362" s="84" t="s">
        <v>5406</v>
      </c>
      <c r="DXH1362" s="84">
        <f>SUM(DXH1359:DXH1360)</f>
        <v>1000000</v>
      </c>
      <c r="DXI1362" s="84">
        <f>SUM(DXI1359:DXI1360)</f>
        <v>0</v>
      </c>
      <c r="DXJ1362" s="84">
        <f>DXI1362/DXH1362</f>
        <v>0</v>
      </c>
      <c r="DXK1362" s="84">
        <f>SUM(DXK1359)</f>
        <v>1000000</v>
      </c>
      <c r="DXL1362" s="84">
        <f>SUM(DXL1359:DXL1360)</f>
        <v>2000000</v>
      </c>
      <c r="DXM1362" s="84">
        <f>SUM(DXM1359:DXM1360)</f>
        <v>0</v>
      </c>
      <c r="DXN1362" s="84">
        <f>DXM1362/DXL1362</f>
        <v>0</v>
      </c>
      <c r="DXO1362" s="84">
        <f>DXL1362-DXM1362</f>
        <v>2000000</v>
      </c>
      <c r="DXP1362" s="84">
        <f t="shared" si="365"/>
        <v>3000000</v>
      </c>
      <c r="DXW1362" s="84" t="s">
        <v>5406</v>
      </c>
      <c r="DXX1362" s="84">
        <f>SUM(DXX1359:DXX1360)</f>
        <v>1000000</v>
      </c>
      <c r="DXY1362" s="84">
        <f>SUM(DXY1359:DXY1360)</f>
        <v>0</v>
      </c>
      <c r="DXZ1362" s="84">
        <f>DXY1362/DXX1362</f>
        <v>0</v>
      </c>
      <c r="DYA1362" s="84">
        <f>SUM(DYA1359)</f>
        <v>1000000</v>
      </c>
      <c r="DYB1362" s="84">
        <f>SUM(DYB1359:DYB1360)</f>
        <v>2000000</v>
      </c>
      <c r="DYC1362" s="84">
        <f>SUM(DYC1359:DYC1360)</f>
        <v>0</v>
      </c>
      <c r="DYD1362" s="84">
        <f>DYC1362/DYB1362</f>
        <v>0</v>
      </c>
      <c r="DYE1362" s="84">
        <f>DYB1362-DYC1362</f>
        <v>2000000</v>
      </c>
      <c r="DYF1362" s="84">
        <f t="shared" si="365"/>
        <v>3000000</v>
      </c>
      <c r="DYM1362" s="84" t="s">
        <v>5406</v>
      </c>
      <c r="DYN1362" s="84">
        <f>SUM(DYN1359:DYN1360)</f>
        <v>1000000</v>
      </c>
      <c r="DYO1362" s="84">
        <f>SUM(DYO1359:DYO1360)</f>
        <v>0</v>
      </c>
      <c r="DYP1362" s="84">
        <f>DYO1362/DYN1362</f>
        <v>0</v>
      </c>
      <c r="DYQ1362" s="84">
        <f>SUM(DYQ1359)</f>
        <v>1000000</v>
      </c>
      <c r="DYR1362" s="84">
        <f>SUM(DYR1359:DYR1360)</f>
        <v>2000000</v>
      </c>
      <c r="DYS1362" s="84">
        <f>SUM(DYS1359:DYS1360)</f>
        <v>0</v>
      </c>
      <c r="DYT1362" s="84">
        <f>DYS1362/DYR1362</f>
        <v>0</v>
      </c>
      <c r="DYU1362" s="84">
        <f>DYR1362-DYS1362</f>
        <v>2000000</v>
      </c>
      <c r="DYV1362" s="84">
        <f t="shared" si="366"/>
        <v>3000000</v>
      </c>
      <c r="DZC1362" s="84" t="s">
        <v>5406</v>
      </c>
      <c r="DZD1362" s="84">
        <f>SUM(DZD1359:DZD1360)</f>
        <v>1000000</v>
      </c>
      <c r="DZE1362" s="84">
        <f>SUM(DZE1359:DZE1360)</f>
        <v>0</v>
      </c>
      <c r="DZF1362" s="84">
        <f>DZE1362/DZD1362</f>
        <v>0</v>
      </c>
      <c r="DZG1362" s="84">
        <f>SUM(DZG1359)</f>
        <v>1000000</v>
      </c>
      <c r="DZH1362" s="84">
        <f>SUM(DZH1359:DZH1360)</f>
        <v>2000000</v>
      </c>
      <c r="DZI1362" s="84">
        <f>SUM(DZI1359:DZI1360)</f>
        <v>0</v>
      </c>
      <c r="DZJ1362" s="84">
        <f>DZI1362/DZH1362</f>
        <v>0</v>
      </c>
      <c r="DZK1362" s="84">
        <f>DZH1362-DZI1362</f>
        <v>2000000</v>
      </c>
      <c r="DZL1362" s="84">
        <f t="shared" si="366"/>
        <v>3000000</v>
      </c>
      <c r="DZS1362" s="84" t="s">
        <v>5406</v>
      </c>
      <c r="DZT1362" s="84">
        <f>SUM(DZT1359:DZT1360)</f>
        <v>1000000</v>
      </c>
      <c r="DZU1362" s="84">
        <f>SUM(DZU1359:DZU1360)</f>
        <v>0</v>
      </c>
      <c r="DZV1362" s="84">
        <f>DZU1362/DZT1362</f>
        <v>0</v>
      </c>
      <c r="DZW1362" s="84">
        <f>SUM(DZW1359)</f>
        <v>1000000</v>
      </c>
      <c r="DZX1362" s="84">
        <f>SUM(DZX1359:DZX1360)</f>
        <v>2000000</v>
      </c>
      <c r="DZY1362" s="84">
        <f>SUM(DZY1359:DZY1360)</f>
        <v>0</v>
      </c>
      <c r="DZZ1362" s="84">
        <f>DZY1362/DZX1362</f>
        <v>0</v>
      </c>
      <c r="EAA1362" s="84">
        <f>DZX1362-DZY1362</f>
        <v>2000000</v>
      </c>
      <c r="EAB1362" s="84">
        <f t="shared" si="367"/>
        <v>3000000</v>
      </c>
      <c r="EAI1362" s="84" t="s">
        <v>5406</v>
      </c>
      <c r="EAJ1362" s="84">
        <f>SUM(EAJ1359:EAJ1360)</f>
        <v>1000000</v>
      </c>
      <c r="EAK1362" s="84">
        <f>SUM(EAK1359:EAK1360)</f>
        <v>0</v>
      </c>
      <c r="EAL1362" s="84">
        <f>EAK1362/EAJ1362</f>
        <v>0</v>
      </c>
      <c r="EAM1362" s="84">
        <f>SUM(EAM1359)</f>
        <v>1000000</v>
      </c>
      <c r="EAN1362" s="84">
        <f>SUM(EAN1359:EAN1360)</f>
        <v>2000000</v>
      </c>
      <c r="EAO1362" s="84">
        <f>SUM(EAO1359:EAO1360)</f>
        <v>0</v>
      </c>
      <c r="EAP1362" s="84">
        <f>EAO1362/EAN1362</f>
        <v>0</v>
      </c>
      <c r="EAQ1362" s="84">
        <f>EAN1362-EAO1362</f>
        <v>2000000</v>
      </c>
      <c r="EAR1362" s="84">
        <f t="shared" si="367"/>
        <v>3000000</v>
      </c>
      <c r="EAY1362" s="84" t="s">
        <v>5406</v>
      </c>
      <c r="EAZ1362" s="84">
        <f>SUM(EAZ1359:EAZ1360)</f>
        <v>1000000</v>
      </c>
      <c r="EBA1362" s="84">
        <f>SUM(EBA1359:EBA1360)</f>
        <v>0</v>
      </c>
      <c r="EBB1362" s="84">
        <f>EBA1362/EAZ1362</f>
        <v>0</v>
      </c>
      <c r="EBC1362" s="84">
        <f>SUM(EBC1359)</f>
        <v>1000000</v>
      </c>
      <c r="EBD1362" s="84">
        <f>SUM(EBD1359:EBD1360)</f>
        <v>2000000</v>
      </c>
      <c r="EBE1362" s="84">
        <f>SUM(EBE1359:EBE1360)</f>
        <v>0</v>
      </c>
      <c r="EBF1362" s="84">
        <f>EBE1362/EBD1362</f>
        <v>0</v>
      </c>
      <c r="EBG1362" s="84">
        <f>EBD1362-EBE1362</f>
        <v>2000000</v>
      </c>
      <c r="EBH1362" s="84">
        <f t="shared" si="368"/>
        <v>3000000</v>
      </c>
      <c r="EBO1362" s="84" t="s">
        <v>5406</v>
      </c>
      <c r="EBP1362" s="84">
        <f>SUM(EBP1359:EBP1360)</f>
        <v>1000000</v>
      </c>
      <c r="EBQ1362" s="84">
        <f>SUM(EBQ1359:EBQ1360)</f>
        <v>0</v>
      </c>
      <c r="EBR1362" s="84">
        <f>EBQ1362/EBP1362</f>
        <v>0</v>
      </c>
      <c r="EBS1362" s="84">
        <f>SUM(EBS1359)</f>
        <v>1000000</v>
      </c>
      <c r="EBT1362" s="84">
        <f>SUM(EBT1359:EBT1360)</f>
        <v>2000000</v>
      </c>
      <c r="EBU1362" s="84">
        <f>SUM(EBU1359:EBU1360)</f>
        <v>0</v>
      </c>
      <c r="EBV1362" s="84">
        <f>EBU1362/EBT1362</f>
        <v>0</v>
      </c>
      <c r="EBW1362" s="84">
        <f>EBT1362-EBU1362</f>
        <v>2000000</v>
      </c>
      <c r="EBX1362" s="84">
        <f t="shared" si="368"/>
        <v>3000000</v>
      </c>
      <c r="ECE1362" s="84" t="s">
        <v>5406</v>
      </c>
      <c r="ECF1362" s="84">
        <f>SUM(ECF1359:ECF1360)</f>
        <v>1000000</v>
      </c>
      <c r="ECG1362" s="84">
        <f>SUM(ECG1359:ECG1360)</f>
        <v>0</v>
      </c>
      <c r="ECH1362" s="84">
        <f>ECG1362/ECF1362</f>
        <v>0</v>
      </c>
      <c r="ECI1362" s="84">
        <f>SUM(ECI1359)</f>
        <v>1000000</v>
      </c>
      <c r="ECJ1362" s="84">
        <f>SUM(ECJ1359:ECJ1360)</f>
        <v>2000000</v>
      </c>
      <c r="ECK1362" s="84">
        <f>SUM(ECK1359:ECK1360)</f>
        <v>0</v>
      </c>
      <c r="ECL1362" s="84">
        <f>ECK1362/ECJ1362</f>
        <v>0</v>
      </c>
      <c r="ECM1362" s="84">
        <f>ECJ1362-ECK1362</f>
        <v>2000000</v>
      </c>
      <c r="ECN1362" s="84">
        <f t="shared" si="369"/>
        <v>3000000</v>
      </c>
      <c r="ECU1362" s="84" t="s">
        <v>5406</v>
      </c>
      <c r="ECV1362" s="84">
        <f>SUM(ECV1359:ECV1360)</f>
        <v>1000000</v>
      </c>
      <c r="ECW1362" s="84">
        <f>SUM(ECW1359:ECW1360)</f>
        <v>0</v>
      </c>
      <c r="ECX1362" s="84">
        <f>ECW1362/ECV1362</f>
        <v>0</v>
      </c>
      <c r="ECY1362" s="84">
        <f>SUM(ECY1359)</f>
        <v>1000000</v>
      </c>
      <c r="ECZ1362" s="84">
        <f>SUM(ECZ1359:ECZ1360)</f>
        <v>2000000</v>
      </c>
      <c r="EDA1362" s="84">
        <f>SUM(EDA1359:EDA1360)</f>
        <v>0</v>
      </c>
      <c r="EDB1362" s="84">
        <f>EDA1362/ECZ1362</f>
        <v>0</v>
      </c>
      <c r="EDC1362" s="84">
        <f>ECZ1362-EDA1362</f>
        <v>2000000</v>
      </c>
      <c r="EDD1362" s="84">
        <f t="shared" si="369"/>
        <v>3000000</v>
      </c>
      <c r="EDK1362" s="84" t="s">
        <v>5406</v>
      </c>
      <c r="EDL1362" s="84">
        <f>SUM(EDL1359:EDL1360)</f>
        <v>1000000</v>
      </c>
      <c r="EDM1362" s="84">
        <f>SUM(EDM1359:EDM1360)</f>
        <v>0</v>
      </c>
      <c r="EDN1362" s="84">
        <f>EDM1362/EDL1362</f>
        <v>0</v>
      </c>
      <c r="EDO1362" s="84">
        <f>SUM(EDO1359)</f>
        <v>1000000</v>
      </c>
      <c r="EDP1362" s="84">
        <f>SUM(EDP1359:EDP1360)</f>
        <v>2000000</v>
      </c>
      <c r="EDQ1362" s="84">
        <f>SUM(EDQ1359:EDQ1360)</f>
        <v>0</v>
      </c>
      <c r="EDR1362" s="84">
        <f>EDQ1362/EDP1362</f>
        <v>0</v>
      </c>
      <c r="EDS1362" s="84">
        <f>EDP1362-EDQ1362</f>
        <v>2000000</v>
      </c>
      <c r="EDT1362" s="84">
        <f t="shared" si="370"/>
        <v>3000000</v>
      </c>
      <c r="EEA1362" s="84" t="s">
        <v>5406</v>
      </c>
      <c r="EEB1362" s="84">
        <f>SUM(EEB1359:EEB1360)</f>
        <v>1000000</v>
      </c>
      <c r="EEC1362" s="84">
        <f>SUM(EEC1359:EEC1360)</f>
        <v>0</v>
      </c>
      <c r="EED1362" s="84">
        <f>EEC1362/EEB1362</f>
        <v>0</v>
      </c>
      <c r="EEE1362" s="84">
        <f>SUM(EEE1359)</f>
        <v>1000000</v>
      </c>
      <c r="EEF1362" s="84">
        <f>SUM(EEF1359:EEF1360)</f>
        <v>2000000</v>
      </c>
      <c r="EEG1362" s="84">
        <f>SUM(EEG1359:EEG1360)</f>
        <v>0</v>
      </c>
      <c r="EEH1362" s="84">
        <f>EEG1362/EEF1362</f>
        <v>0</v>
      </c>
      <c r="EEI1362" s="84">
        <f>EEF1362-EEG1362</f>
        <v>2000000</v>
      </c>
      <c r="EEJ1362" s="84">
        <f t="shared" si="370"/>
        <v>3000000</v>
      </c>
      <c r="EEQ1362" s="84" t="s">
        <v>5406</v>
      </c>
      <c r="EER1362" s="84">
        <f>SUM(EER1359:EER1360)</f>
        <v>1000000</v>
      </c>
      <c r="EES1362" s="84">
        <f>SUM(EES1359:EES1360)</f>
        <v>0</v>
      </c>
      <c r="EET1362" s="84">
        <f>EES1362/EER1362</f>
        <v>0</v>
      </c>
      <c r="EEU1362" s="84">
        <f>SUM(EEU1359)</f>
        <v>1000000</v>
      </c>
      <c r="EEV1362" s="84">
        <f>SUM(EEV1359:EEV1360)</f>
        <v>2000000</v>
      </c>
      <c r="EEW1362" s="84">
        <f>SUM(EEW1359:EEW1360)</f>
        <v>0</v>
      </c>
      <c r="EEX1362" s="84">
        <f>EEW1362/EEV1362</f>
        <v>0</v>
      </c>
      <c r="EEY1362" s="84">
        <f>EEV1362-EEW1362</f>
        <v>2000000</v>
      </c>
      <c r="EEZ1362" s="84">
        <f t="shared" si="371"/>
        <v>3000000</v>
      </c>
      <c r="EFG1362" s="84" t="s">
        <v>5406</v>
      </c>
      <c r="EFH1362" s="84">
        <f>SUM(EFH1359:EFH1360)</f>
        <v>1000000</v>
      </c>
      <c r="EFI1362" s="84">
        <f>SUM(EFI1359:EFI1360)</f>
        <v>0</v>
      </c>
      <c r="EFJ1362" s="84">
        <f>EFI1362/EFH1362</f>
        <v>0</v>
      </c>
      <c r="EFK1362" s="84">
        <f>SUM(EFK1359)</f>
        <v>1000000</v>
      </c>
      <c r="EFL1362" s="84">
        <f>SUM(EFL1359:EFL1360)</f>
        <v>2000000</v>
      </c>
      <c r="EFM1362" s="84">
        <f>SUM(EFM1359:EFM1360)</f>
        <v>0</v>
      </c>
      <c r="EFN1362" s="84">
        <f>EFM1362/EFL1362</f>
        <v>0</v>
      </c>
      <c r="EFO1362" s="84">
        <f>EFL1362-EFM1362</f>
        <v>2000000</v>
      </c>
      <c r="EFP1362" s="84">
        <f t="shared" si="371"/>
        <v>3000000</v>
      </c>
      <c r="EFW1362" s="84" t="s">
        <v>5406</v>
      </c>
      <c r="EFX1362" s="84">
        <f>SUM(EFX1359:EFX1360)</f>
        <v>1000000</v>
      </c>
      <c r="EFY1362" s="84">
        <f>SUM(EFY1359:EFY1360)</f>
        <v>0</v>
      </c>
      <c r="EFZ1362" s="84">
        <f>EFY1362/EFX1362</f>
        <v>0</v>
      </c>
      <c r="EGA1362" s="84">
        <f>SUM(EGA1359)</f>
        <v>1000000</v>
      </c>
      <c r="EGB1362" s="84">
        <f>SUM(EGB1359:EGB1360)</f>
        <v>2000000</v>
      </c>
      <c r="EGC1362" s="84">
        <f>SUM(EGC1359:EGC1360)</f>
        <v>0</v>
      </c>
      <c r="EGD1362" s="84">
        <f>EGC1362/EGB1362</f>
        <v>0</v>
      </c>
      <c r="EGE1362" s="84">
        <f>EGB1362-EGC1362</f>
        <v>2000000</v>
      </c>
      <c r="EGF1362" s="84">
        <f t="shared" si="372"/>
        <v>3000000</v>
      </c>
      <c r="EGM1362" s="84" t="s">
        <v>5406</v>
      </c>
      <c r="EGN1362" s="84">
        <f>SUM(EGN1359:EGN1360)</f>
        <v>1000000</v>
      </c>
      <c r="EGO1362" s="84">
        <f>SUM(EGO1359:EGO1360)</f>
        <v>0</v>
      </c>
      <c r="EGP1362" s="84">
        <f>EGO1362/EGN1362</f>
        <v>0</v>
      </c>
      <c r="EGQ1362" s="84">
        <f>SUM(EGQ1359)</f>
        <v>1000000</v>
      </c>
      <c r="EGR1362" s="84">
        <f>SUM(EGR1359:EGR1360)</f>
        <v>2000000</v>
      </c>
      <c r="EGS1362" s="84">
        <f>SUM(EGS1359:EGS1360)</f>
        <v>0</v>
      </c>
      <c r="EGT1362" s="84">
        <f>EGS1362/EGR1362</f>
        <v>0</v>
      </c>
      <c r="EGU1362" s="84">
        <f>EGR1362-EGS1362</f>
        <v>2000000</v>
      </c>
      <c r="EGV1362" s="84">
        <f t="shared" si="372"/>
        <v>3000000</v>
      </c>
      <c r="EHC1362" s="84" t="s">
        <v>5406</v>
      </c>
      <c r="EHD1362" s="84">
        <f>SUM(EHD1359:EHD1360)</f>
        <v>1000000</v>
      </c>
      <c r="EHE1362" s="84">
        <f>SUM(EHE1359:EHE1360)</f>
        <v>0</v>
      </c>
      <c r="EHF1362" s="84">
        <f>EHE1362/EHD1362</f>
        <v>0</v>
      </c>
      <c r="EHG1362" s="84">
        <f>SUM(EHG1359)</f>
        <v>1000000</v>
      </c>
      <c r="EHH1362" s="84">
        <f>SUM(EHH1359:EHH1360)</f>
        <v>2000000</v>
      </c>
      <c r="EHI1362" s="84">
        <f>SUM(EHI1359:EHI1360)</f>
        <v>0</v>
      </c>
      <c r="EHJ1362" s="84">
        <f>EHI1362/EHH1362</f>
        <v>0</v>
      </c>
      <c r="EHK1362" s="84">
        <f>EHH1362-EHI1362</f>
        <v>2000000</v>
      </c>
      <c r="EHL1362" s="84">
        <f t="shared" si="373"/>
        <v>3000000</v>
      </c>
      <c r="EHS1362" s="84" t="s">
        <v>5406</v>
      </c>
      <c r="EHT1362" s="84">
        <f>SUM(EHT1359:EHT1360)</f>
        <v>1000000</v>
      </c>
      <c r="EHU1362" s="84">
        <f>SUM(EHU1359:EHU1360)</f>
        <v>0</v>
      </c>
      <c r="EHV1362" s="84">
        <f>EHU1362/EHT1362</f>
        <v>0</v>
      </c>
      <c r="EHW1362" s="84">
        <f>SUM(EHW1359)</f>
        <v>1000000</v>
      </c>
      <c r="EHX1362" s="84">
        <f>SUM(EHX1359:EHX1360)</f>
        <v>2000000</v>
      </c>
      <c r="EHY1362" s="84">
        <f>SUM(EHY1359:EHY1360)</f>
        <v>0</v>
      </c>
      <c r="EHZ1362" s="84">
        <f>EHY1362/EHX1362</f>
        <v>0</v>
      </c>
      <c r="EIA1362" s="84">
        <f>EHX1362-EHY1362</f>
        <v>2000000</v>
      </c>
      <c r="EIB1362" s="84">
        <f t="shared" si="373"/>
        <v>3000000</v>
      </c>
      <c r="EII1362" s="84" t="s">
        <v>5406</v>
      </c>
      <c r="EIJ1362" s="84">
        <f>SUM(EIJ1359:EIJ1360)</f>
        <v>1000000</v>
      </c>
      <c r="EIK1362" s="84">
        <f>SUM(EIK1359:EIK1360)</f>
        <v>0</v>
      </c>
      <c r="EIL1362" s="84">
        <f>EIK1362/EIJ1362</f>
        <v>0</v>
      </c>
      <c r="EIM1362" s="84">
        <f>SUM(EIM1359)</f>
        <v>1000000</v>
      </c>
      <c r="EIN1362" s="84">
        <f>SUM(EIN1359:EIN1360)</f>
        <v>2000000</v>
      </c>
      <c r="EIO1362" s="84">
        <f>SUM(EIO1359:EIO1360)</f>
        <v>0</v>
      </c>
      <c r="EIP1362" s="84">
        <f>EIO1362/EIN1362</f>
        <v>0</v>
      </c>
      <c r="EIQ1362" s="84">
        <f>EIN1362-EIO1362</f>
        <v>2000000</v>
      </c>
      <c r="EIR1362" s="84">
        <f t="shared" si="374"/>
        <v>3000000</v>
      </c>
      <c r="EIY1362" s="84" t="s">
        <v>5406</v>
      </c>
      <c r="EIZ1362" s="84">
        <f>SUM(EIZ1359:EIZ1360)</f>
        <v>1000000</v>
      </c>
      <c r="EJA1362" s="84">
        <f>SUM(EJA1359:EJA1360)</f>
        <v>0</v>
      </c>
      <c r="EJB1362" s="84">
        <f>EJA1362/EIZ1362</f>
        <v>0</v>
      </c>
      <c r="EJC1362" s="84">
        <f>SUM(EJC1359)</f>
        <v>1000000</v>
      </c>
      <c r="EJD1362" s="84">
        <f>SUM(EJD1359:EJD1360)</f>
        <v>2000000</v>
      </c>
      <c r="EJE1362" s="84">
        <f>SUM(EJE1359:EJE1360)</f>
        <v>0</v>
      </c>
      <c r="EJF1362" s="84">
        <f>EJE1362/EJD1362</f>
        <v>0</v>
      </c>
      <c r="EJG1362" s="84">
        <f>EJD1362-EJE1362</f>
        <v>2000000</v>
      </c>
      <c r="EJH1362" s="84">
        <f t="shared" si="374"/>
        <v>3000000</v>
      </c>
      <c r="EJO1362" s="84" t="s">
        <v>5406</v>
      </c>
      <c r="EJP1362" s="84">
        <f>SUM(EJP1359:EJP1360)</f>
        <v>1000000</v>
      </c>
      <c r="EJQ1362" s="84">
        <f>SUM(EJQ1359:EJQ1360)</f>
        <v>0</v>
      </c>
      <c r="EJR1362" s="84">
        <f>EJQ1362/EJP1362</f>
        <v>0</v>
      </c>
      <c r="EJS1362" s="84">
        <f>SUM(EJS1359)</f>
        <v>1000000</v>
      </c>
      <c r="EJT1362" s="84">
        <f>SUM(EJT1359:EJT1360)</f>
        <v>2000000</v>
      </c>
      <c r="EJU1362" s="84">
        <f>SUM(EJU1359:EJU1360)</f>
        <v>0</v>
      </c>
      <c r="EJV1362" s="84">
        <f>EJU1362/EJT1362</f>
        <v>0</v>
      </c>
      <c r="EJW1362" s="84">
        <f>EJT1362-EJU1362</f>
        <v>2000000</v>
      </c>
      <c r="EJX1362" s="84">
        <f t="shared" si="375"/>
        <v>3000000</v>
      </c>
      <c r="EKE1362" s="84" t="s">
        <v>5406</v>
      </c>
      <c r="EKF1362" s="84">
        <f>SUM(EKF1359:EKF1360)</f>
        <v>1000000</v>
      </c>
      <c r="EKG1362" s="84">
        <f>SUM(EKG1359:EKG1360)</f>
        <v>0</v>
      </c>
      <c r="EKH1362" s="84">
        <f>EKG1362/EKF1362</f>
        <v>0</v>
      </c>
      <c r="EKI1362" s="84">
        <f>SUM(EKI1359)</f>
        <v>1000000</v>
      </c>
      <c r="EKJ1362" s="84">
        <f>SUM(EKJ1359:EKJ1360)</f>
        <v>2000000</v>
      </c>
      <c r="EKK1362" s="84">
        <f>SUM(EKK1359:EKK1360)</f>
        <v>0</v>
      </c>
      <c r="EKL1362" s="84">
        <f>EKK1362/EKJ1362</f>
        <v>0</v>
      </c>
      <c r="EKM1362" s="84">
        <f>EKJ1362-EKK1362</f>
        <v>2000000</v>
      </c>
      <c r="EKN1362" s="84">
        <f t="shared" si="375"/>
        <v>3000000</v>
      </c>
      <c r="EKU1362" s="84" t="s">
        <v>5406</v>
      </c>
      <c r="EKV1362" s="84">
        <f>SUM(EKV1359:EKV1360)</f>
        <v>1000000</v>
      </c>
      <c r="EKW1362" s="84">
        <f>SUM(EKW1359:EKW1360)</f>
        <v>0</v>
      </c>
      <c r="EKX1362" s="84">
        <f>EKW1362/EKV1362</f>
        <v>0</v>
      </c>
      <c r="EKY1362" s="84">
        <f>SUM(EKY1359)</f>
        <v>1000000</v>
      </c>
      <c r="EKZ1362" s="84">
        <f>SUM(EKZ1359:EKZ1360)</f>
        <v>2000000</v>
      </c>
      <c r="ELA1362" s="84">
        <f>SUM(ELA1359:ELA1360)</f>
        <v>0</v>
      </c>
      <c r="ELB1362" s="84">
        <f>ELA1362/EKZ1362</f>
        <v>0</v>
      </c>
      <c r="ELC1362" s="84">
        <f>EKZ1362-ELA1362</f>
        <v>2000000</v>
      </c>
      <c r="ELD1362" s="84">
        <f t="shared" si="376"/>
        <v>3000000</v>
      </c>
      <c r="ELK1362" s="84" t="s">
        <v>5406</v>
      </c>
      <c r="ELL1362" s="84">
        <f>SUM(ELL1359:ELL1360)</f>
        <v>1000000</v>
      </c>
      <c r="ELM1362" s="84">
        <f>SUM(ELM1359:ELM1360)</f>
        <v>0</v>
      </c>
      <c r="ELN1362" s="84">
        <f>ELM1362/ELL1362</f>
        <v>0</v>
      </c>
      <c r="ELO1362" s="84">
        <f>SUM(ELO1359)</f>
        <v>1000000</v>
      </c>
      <c r="ELP1362" s="84">
        <f>SUM(ELP1359:ELP1360)</f>
        <v>2000000</v>
      </c>
      <c r="ELQ1362" s="84">
        <f>SUM(ELQ1359:ELQ1360)</f>
        <v>0</v>
      </c>
      <c r="ELR1362" s="84">
        <f>ELQ1362/ELP1362</f>
        <v>0</v>
      </c>
      <c r="ELS1362" s="84">
        <f>ELP1362-ELQ1362</f>
        <v>2000000</v>
      </c>
      <c r="ELT1362" s="84">
        <f t="shared" si="376"/>
        <v>3000000</v>
      </c>
      <c r="EMA1362" s="84" t="s">
        <v>5406</v>
      </c>
      <c r="EMB1362" s="84">
        <f>SUM(EMB1359:EMB1360)</f>
        <v>1000000</v>
      </c>
      <c r="EMC1362" s="84">
        <f>SUM(EMC1359:EMC1360)</f>
        <v>0</v>
      </c>
      <c r="EMD1362" s="84">
        <f>EMC1362/EMB1362</f>
        <v>0</v>
      </c>
      <c r="EME1362" s="84">
        <f>SUM(EME1359)</f>
        <v>1000000</v>
      </c>
      <c r="EMF1362" s="84">
        <f>SUM(EMF1359:EMF1360)</f>
        <v>2000000</v>
      </c>
      <c r="EMG1362" s="84">
        <f>SUM(EMG1359:EMG1360)</f>
        <v>0</v>
      </c>
      <c r="EMH1362" s="84">
        <f>EMG1362/EMF1362</f>
        <v>0</v>
      </c>
      <c r="EMI1362" s="84">
        <f>EMF1362-EMG1362</f>
        <v>2000000</v>
      </c>
      <c r="EMJ1362" s="84">
        <f t="shared" si="377"/>
        <v>3000000</v>
      </c>
      <c r="EMQ1362" s="84" t="s">
        <v>5406</v>
      </c>
      <c r="EMR1362" s="84">
        <f>SUM(EMR1359:EMR1360)</f>
        <v>1000000</v>
      </c>
      <c r="EMS1362" s="84">
        <f>SUM(EMS1359:EMS1360)</f>
        <v>0</v>
      </c>
      <c r="EMT1362" s="84">
        <f>EMS1362/EMR1362</f>
        <v>0</v>
      </c>
      <c r="EMU1362" s="84">
        <f>SUM(EMU1359)</f>
        <v>1000000</v>
      </c>
      <c r="EMV1362" s="84">
        <f>SUM(EMV1359:EMV1360)</f>
        <v>2000000</v>
      </c>
      <c r="EMW1362" s="84">
        <f>SUM(EMW1359:EMW1360)</f>
        <v>0</v>
      </c>
      <c r="EMX1362" s="84">
        <f>EMW1362/EMV1362</f>
        <v>0</v>
      </c>
      <c r="EMY1362" s="84">
        <f>EMV1362-EMW1362</f>
        <v>2000000</v>
      </c>
      <c r="EMZ1362" s="84">
        <f t="shared" si="377"/>
        <v>3000000</v>
      </c>
      <c r="ENG1362" s="84" t="s">
        <v>5406</v>
      </c>
      <c r="ENH1362" s="84">
        <f>SUM(ENH1359:ENH1360)</f>
        <v>1000000</v>
      </c>
      <c r="ENI1362" s="84">
        <f>SUM(ENI1359:ENI1360)</f>
        <v>0</v>
      </c>
      <c r="ENJ1362" s="84">
        <f>ENI1362/ENH1362</f>
        <v>0</v>
      </c>
      <c r="ENK1362" s="84">
        <f>SUM(ENK1359)</f>
        <v>1000000</v>
      </c>
      <c r="ENL1362" s="84">
        <f>SUM(ENL1359:ENL1360)</f>
        <v>2000000</v>
      </c>
      <c r="ENM1362" s="84">
        <f>SUM(ENM1359:ENM1360)</f>
        <v>0</v>
      </c>
      <c r="ENN1362" s="84">
        <f>ENM1362/ENL1362</f>
        <v>0</v>
      </c>
      <c r="ENO1362" s="84">
        <f>ENL1362-ENM1362</f>
        <v>2000000</v>
      </c>
      <c r="ENP1362" s="84">
        <f t="shared" si="378"/>
        <v>3000000</v>
      </c>
      <c r="ENW1362" s="84" t="s">
        <v>5406</v>
      </c>
      <c r="ENX1362" s="84">
        <f>SUM(ENX1359:ENX1360)</f>
        <v>1000000</v>
      </c>
      <c r="ENY1362" s="84">
        <f>SUM(ENY1359:ENY1360)</f>
        <v>0</v>
      </c>
      <c r="ENZ1362" s="84">
        <f>ENY1362/ENX1362</f>
        <v>0</v>
      </c>
      <c r="EOA1362" s="84">
        <f>SUM(EOA1359)</f>
        <v>1000000</v>
      </c>
      <c r="EOB1362" s="84">
        <f>SUM(EOB1359:EOB1360)</f>
        <v>2000000</v>
      </c>
      <c r="EOC1362" s="84">
        <f>SUM(EOC1359:EOC1360)</f>
        <v>0</v>
      </c>
      <c r="EOD1362" s="84">
        <f>EOC1362/EOB1362</f>
        <v>0</v>
      </c>
      <c r="EOE1362" s="84">
        <f>EOB1362-EOC1362</f>
        <v>2000000</v>
      </c>
      <c r="EOF1362" s="84">
        <f t="shared" si="378"/>
        <v>3000000</v>
      </c>
      <c r="EOM1362" s="84" t="s">
        <v>5406</v>
      </c>
      <c r="EON1362" s="84">
        <f>SUM(EON1359:EON1360)</f>
        <v>1000000</v>
      </c>
      <c r="EOO1362" s="84">
        <f>SUM(EOO1359:EOO1360)</f>
        <v>0</v>
      </c>
      <c r="EOP1362" s="84">
        <f>EOO1362/EON1362</f>
        <v>0</v>
      </c>
      <c r="EOQ1362" s="84">
        <f>SUM(EOQ1359)</f>
        <v>1000000</v>
      </c>
      <c r="EOR1362" s="84">
        <f>SUM(EOR1359:EOR1360)</f>
        <v>2000000</v>
      </c>
      <c r="EOS1362" s="84">
        <f>SUM(EOS1359:EOS1360)</f>
        <v>0</v>
      </c>
      <c r="EOT1362" s="84">
        <f>EOS1362/EOR1362</f>
        <v>0</v>
      </c>
      <c r="EOU1362" s="84">
        <f>EOR1362-EOS1362</f>
        <v>2000000</v>
      </c>
      <c r="EOV1362" s="84">
        <f t="shared" si="379"/>
        <v>3000000</v>
      </c>
      <c r="EPC1362" s="84" t="s">
        <v>5406</v>
      </c>
      <c r="EPD1362" s="84">
        <f>SUM(EPD1359:EPD1360)</f>
        <v>1000000</v>
      </c>
      <c r="EPE1362" s="84">
        <f>SUM(EPE1359:EPE1360)</f>
        <v>0</v>
      </c>
      <c r="EPF1362" s="84">
        <f>EPE1362/EPD1362</f>
        <v>0</v>
      </c>
      <c r="EPG1362" s="84">
        <f>SUM(EPG1359)</f>
        <v>1000000</v>
      </c>
      <c r="EPH1362" s="84">
        <f>SUM(EPH1359:EPH1360)</f>
        <v>2000000</v>
      </c>
      <c r="EPI1362" s="84">
        <f>SUM(EPI1359:EPI1360)</f>
        <v>0</v>
      </c>
      <c r="EPJ1362" s="84">
        <f>EPI1362/EPH1362</f>
        <v>0</v>
      </c>
      <c r="EPK1362" s="84">
        <f>EPH1362-EPI1362</f>
        <v>2000000</v>
      </c>
      <c r="EPL1362" s="84">
        <f t="shared" si="379"/>
        <v>3000000</v>
      </c>
      <c r="EPS1362" s="84" t="s">
        <v>5406</v>
      </c>
      <c r="EPT1362" s="84">
        <f>SUM(EPT1359:EPT1360)</f>
        <v>1000000</v>
      </c>
      <c r="EPU1362" s="84">
        <f>SUM(EPU1359:EPU1360)</f>
        <v>0</v>
      </c>
      <c r="EPV1362" s="84">
        <f>EPU1362/EPT1362</f>
        <v>0</v>
      </c>
      <c r="EPW1362" s="84">
        <f>SUM(EPW1359)</f>
        <v>1000000</v>
      </c>
      <c r="EPX1362" s="84">
        <f>SUM(EPX1359:EPX1360)</f>
        <v>2000000</v>
      </c>
      <c r="EPY1362" s="84">
        <f>SUM(EPY1359:EPY1360)</f>
        <v>0</v>
      </c>
      <c r="EPZ1362" s="84">
        <f>EPY1362/EPX1362</f>
        <v>0</v>
      </c>
      <c r="EQA1362" s="84">
        <f>EPX1362-EPY1362</f>
        <v>2000000</v>
      </c>
      <c r="EQB1362" s="84">
        <f t="shared" si="380"/>
        <v>3000000</v>
      </c>
      <c r="EQI1362" s="84" t="s">
        <v>5406</v>
      </c>
      <c r="EQJ1362" s="84">
        <f>SUM(EQJ1359:EQJ1360)</f>
        <v>1000000</v>
      </c>
      <c r="EQK1362" s="84">
        <f>SUM(EQK1359:EQK1360)</f>
        <v>0</v>
      </c>
      <c r="EQL1362" s="84">
        <f>EQK1362/EQJ1362</f>
        <v>0</v>
      </c>
      <c r="EQM1362" s="84">
        <f>SUM(EQM1359)</f>
        <v>1000000</v>
      </c>
      <c r="EQN1362" s="84">
        <f>SUM(EQN1359:EQN1360)</f>
        <v>2000000</v>
      </c>
      <c r="EQO1362" s="84">
        <f>SUM(EQO1359:EQO1360)</f>
        <v>0</v>
      </c>
      <c r="EQP1362" s="84">
        <f>EQO1362/EQN1362</f>
        <v>0</v>
      </c>
      <c r="EQQ1362" s="84">
        <f>EQN1362-EQO1362</f>
        <v>2000000</v>
      </c>
      <c r="EQR1362" s="84">
        <f t="shared" si="380"/>
        <v>3000000</v>
      </c>
      <c r="EQY1362" s="84" t="s">
        <v>5406</v>
      </c>
      <c r="EQZ1362" s="84">
        <f>SUM(EQZ1359:EQZ1360)</f>
        <v>1000000</v>
      </c>
      <c r="ERA1362" s="84">
        <f>SUM(ERA1359:ERA1360)</f>
        <v>0</v>
      </c>
      <c r="ERB1362" s="84">
        <f>ERA1362/EQZ1362</f>
        <v>0</v>
      </c>
      <c r="ERC1362" s="84">
        <f>SUM(ERC1359)</f>
        <v>1000000</v>
      </c>
      <c r="ERD1362" s="84">
        <f>SUM(ERD1359:ERD1360)</f>
        <v>2000000</v>
      </c>
      <c r="ERE1362" s="84">
        <f>SUM(ERE1359:ERE1360)</f>
        <v>0</v>
      </c>
      <c r="ERF1362" s="84">
        <f>ERE1362/ERD1362</f>
        <v>0</v>
      </c>
      <c r="ERG1362" s="84">
        <f>ERD1362-ERE1362</f>
        <v>2000000</v>
      </c>
      <c r="ERH1362" s="84">
        <f t="shared" si="381"/>
        <v>3000000</v>
      </c>
      <c r="ERO1362" s="84" t="s">
        <v>5406</v>
      </c>
      <c r="ERP1362" s="84">
        <f>SUM(ERP1359:ERP1360)</f>
        <v>1000000</v>
      </c>
      <c r="ERQ1362" s="84">
        <f>SUM(ERQ1359:ERQ1360)</f>
        <v>0</v>
      </c>
      <c r="ERR1362" s="84">
        <f>ERQ1362/ERP1362</f>
        <v>0</v>
      </c>
      <c r="ERS1362" s="84">
        <f>SUM(ERS1359)</f>
        <v>1000000</v>
      </c>
      <c r="ERT1362" s="84">
        <f>SUM(ERT1359:ERT1360)</f>
        <v>2000000</v>
      </c>
      <c r="ERU1362" s="84">
        <f>SUM(ERU1359:ERU1360)</f>
        <v>0</v>
      </c>
      <c r="ERV1362" s="84">
        <f>ERU1362/ERT1362</f>
        <v>0</v>
      </c>
      <c r="ERW1362" s="84">
        <f>ERT1362-ERU1362</f>
        <v>2000000</v>
      </c>
      <c r="ERX1362" s="84">
        <f t="shared" si="381"/>
        <v>3000000</v>
      </c>
      <c r="ESE1362" s="84" t="s">
        <v>5406</v>
      </c>
      <c r="ESF1362" s="84">
        <f>SUM(ESF1359:ESF1360)</f>
        <v>1000000</v>
      </c>
      <c r="ESG1362" s="84">
        <f>SUM(ESG1359:ESG1360)</f>
        <v>0</v>
      </c>
      <c r="ESH1362" s="84">
        <f>ESG1362/ESF1362</f>
        <v>0</v>
      </c>
      <c r="ESI1362" s="84">
        <f>SUM(ESI1359)</f>
        <v>1000000</v>
      </c>
      <c r="ESJ1362" s="84">
        <f>SUM(ESJ1359:ESJ1360)</f>
        <v>2000000</v>
      </c>
      <c r="ESK1362" s="84">
        <f>SUM(ESK1359:ESK1360)</f>
        <v>0</v>
      </c>
      <c r="ESL1362" s="84">
        <f>ESK1362/ESJ1362</f>
        <v>0</v>
      </c>
      <c r="ESM1362" s="84">
        <f>ESJ1362-ESK1362</f>
        <v>2000000</v>
      </c>
      <c r="ESN1362" s="84">
        <f t="shared" si="382"/>
        <v>3000000</v>
      </c>
      <c r="ESU1362" s="84" t="s">
        <v>5406</v>
      </c>
      <c r="ESV1362" s="84">
        <f>SUM(ESV1359:ESV1360)</f>
        <v>1000000</v>
      </c>
      <c r="ESW1362" s="84">
        <f>SUM(ESW1359:ESW1360)</f>
        <v>0</v>
      </c>
      <c r="ESX1362" s="84">
        <f>ESW1362/ESV1362</f>
        <v>0</v>
      </c>
      <c r="ESY1362" s="84">
        <f>SUM(ESY1359)</f>
        <v>1000000</v>
      </c>
      <c r="ESZ1362" s="84">
        <f>SUM(ESZ1359:ESZ1360)</f>
        <v>2000000</v>
      </c>
      <c r="ETA1362" s="84">
        <f>SUM(ETA1359:ETA1360)</f>
        <v>0</v>
      </c>
      <c r="ETB1362" s="84">
        <f>ETA1362/ESZ1362</f>
        <v>0</v>
      </c>
      <c r="ETC1362" s="84">
        <f>ESZ1362-ETA1362</f>
        <v>2000000</v>
      </c>
      <c r="ETD1362" s="84">
        <f t="shared" si="382"/>
        <v>3000000</v>
      </c>
      <c r="ETK1362" s="84" t="s">
        <v>5406</v>
      </c>
      <c r="ETL1362" s="84">
        <f>SUM(ETL1359:ETL1360)</f>
        <v>1000000</v>
      </c>
      <c r="ETM1362" s="84">
        <f>SUM(ETM1359:ETM1360)</f>
        <v>0</v>
      </c>
      <c r="ETN1362" s="84">
        <f>ETM1362/ETL1362</f>
        <v>0</v>
      </c>
      <c r="ETO1362" s="84">
        <f>SUM(ETO1359)</f>
        <v>1000000</v>
      </c>
      <c r="ETP1362" s="84">
        <f>SUM(ETP1359:ETP1360)</f>
        <v>2000000</v>
      </c>
      <c r="ETQ1362" s="84">
        <f>SUM(ETQ1359:ETQ1360)</f>
        <v>0</v>
      </c>
      <c r="ETR1362" s="84">
        <f>ETQ1362/ETP1362</f>
        <v>0</v>
      </c>
      <c r="ETS1362" s="84">
        <f>ETP1362-ETQ1362</f>
        <v>2000000</v>
      </c>
      <c r="ETT1362" s="84">
        <f t="shared" si="383"/>
        <v>3000000</v>
      </c>
      <c r="EUA1362" s="84" t="s">
        <v>5406</v>
      </c>
      <c r="EUB1362" s="84">
        <f>SUM(EUB1359:EUB1360)</f>
        <v>1000000</v>
      </c>
      <c r="EUC1362" s="84">
        <f>SUM(EUC1359:EUC1360)</f>
        <v>0</v>
      </c>
      <c r="EUD1362" s="84">
        <f>EUC1362/EUB1362</f>
        <v>0</v>
      </c>
      <c r="EUE1362" s="84">
        <f>SUM(EUE1359)</f>
        <v>1000000</v>
      </c>
      <c r="EUF1362" s="84">
        <f>SUM(EUF1359:EUF1360)</f>
        <v>2000000</v>
      </c>
      <c r="EUG1362" s="84">
        <f>SUM(EUG1359:EUG1360)</f>
        <v>0</v>
      </c>
      <c r="EUH1362" s="84">
        <f>EUG1362/EUF1362</f>
        <v>0</v>
      </c>
      <c r="EUI1362" s="84">
        <f>EUF1362-EUG1362</f>
        <v>2000000</v>
      </c>
      <c r="EUJ1362" s="84">
        <f t="shared" si="383"/>
        <v>3000000</v>
      </c>
      <c r="EUQ1362" s="84" t="s">
        <v>5406</v>
      </c>
      <c r="EUR1362" s="84">
        <f>SUM(EUR1359:EUR1360)</f>
        <v>1000000</v>
      </c>
      <c r="EUS1362" s="84">
        <f>SUM(EUS1359:EUS1360)</f>
        <v>0</v>
      </c>
      <c r="EUT1362" s="84">
        <f>EUS1362/EUR1362</f>
        <v>0</v>
      </c>
      <c r="EUU1362" s="84">
        <f>SUM(EUU1359)</f>
        <v>1000000</v>
      </c>
      <c r="EUV1362" s="84">
        <f>SUM(EUV1359:EUV1360)</f>
        <v>2000000</v>
      </c>
      <c r="EUW1362" s="84">
        <f>SUM(EUW1359:EUW1360)</f>
        <v>0</v>
      </c>
      <c r="EUX1362" s="84">
        <f>EUW1362/EUV1362</f>
        <v>0</v>
      </c>
      <c r="EUY1362" s="84">
        <f>EUV1362-EUW1362</f>
        <v>2000000</v>
      </c>
      <c r="EUZ1362" s="84">
        <f t="shared" si="384"/>
        <v>3000000</v>
      </c>
      <c r="EVG1362" s="84" t="s">
        <v>5406</v>
      </c>
      <c r="EVH1362" s="84">
        <f>SUM(EVH1359:EVH1360)</f>
        <v>1000000</v>
      </c>
      <c r="EVI1362" s="84">
        <f>SUM(EVI1359:EVI1360)</f>
        <v>0</v>
      </c>
      <c r="EVJ1362" s="84">
        <f>EVI1362/EVH1362</f>
        <v>0</v>
      </c>
      <c r="EVK1362" s="84">
        <f>SUM(EVK1359)</f>
        <v>1000000</v>
      </c>
      <c r="EVL1362" s="84">
        <f>SUM(EVL1359:EVL1360)</f>
        <v>2000000</v>
      </c>
      <c r="EVM1362" s="84">
        <f>SUM(EVM1359:EVM1360)</f>
        <v>0</v>
      </c>
      <c r="EVN1362" s="84">
        <f>EVM1362/EVL1362</f>
        <v>0</v>
      </c>
      <c r="EVO1362" s="84">
        <f>EVL1362-EVM1362</f>
        <v>2000000</v>
      </c>
      <c r="EVP1362" s="84">
        <f t="shared" si="384"/>
        <v>3000000</v>
      </c>
      <c r="EVW1362" s="84" t="s">
        <v>5406</v>
      </c>
      <c r="EVX1362" s="84">
        <f>SUM(EVX1359:EVX1360)</f>
        <v>1000000</v>
      </c>
      <c r="EVY1362" s="84">
        <f>SUM(EVY1359:EVY1360)</f>
        <v>0</v>
      </c>
      <c r="EVZ1362" s="84">
        <f>EVY1362/EVX1362</f>
        <v>0</v>
      </c>
      <c r="EWA1362" s="84">
        <f>SUM(EWA1359)</f>
        <v>1000000</v>
      </c>
      <c r="EWB1362" s="84">
        <f>SUM(EWB1359:EWB1360)</f>
        <v>2000000</v>
      </c>
      <c r="EWC1362" s="84">
        <f>SUM(EWC1359:EWC1360)</f>
        <v>0</v>
      </c>
      <c r="EWD1362" s="84">
        <f>EWC1362/EWB1362</f>
        <v>0</v>
      </c>
      <c r="EWE1362" s="84">
        <f>EWB1362-EWC1362</f>
        <v>2000000</v>
      </c>
      <c r="EWF1362" s="84">
        <f t="shared" si="385"/>
        <v>3000000</v>
      </c>
      <c r="EWM1362" s="84" t="s">
        <v>5406</v>
      </c>
      <c r="EWN1362" s="84">
        <f>SUM(EWN1359:EWN1360)</f>
        <v>1000000</v>
      </c>
      <c r="EWO1362" s="84">
        <f>SUM(EWO1359:EWO1360)</f>
        <v>0</v>
      </c>
      <c r="EWP1362" s="84">
        <f>EWO1362/EWN1362</f>
        <v>0</v>
      </c>
      <c r="EWQ1362" s="84">
        <f>SUM(EWQ1359)</f>
        <v>1000000</v>
      </c>
      <c r="EWR1362" s="84">
        <f>SUM(EWR1359:EWR1360)</f>
        <v>2000000</v>
      </c>
      <c r="EWS1362" s="84">
        <f>SUM(EWS1359:EWS1360)</f>
        <v>0</v>
      </c>
      <c r="EWT1362" s="84">
        <f>EWS1362/EWR1362</f>
        <v>0</v>
      </c>
      <c r="EWU1362" s="84">
        <f>EWR1362-EWS1362</f>
        <v>2000000</v>
      </c>
      <c r="EWV1362" s="84">
        <f t="shared" si="385"/>
        <v>3000000</v>
      </c>
      <c r="EXC1362" s="84" t="s">
        <v>5406</v>
      </c>
      <c r="EXD1362" s="84">
        <f>SUM(EXD1359:EXD1360)</f>
        <v>1000000</v>
      </c>
      <c r="EXE1362" s="84">
        <f>SUM(EXE1359:EXE1360)</f>
        <v>0</v>
      </c>
      <c r="EXF1362" s="84">
        <f>EXE1362/EXD1362</f>
        <v>0</v>
      </c>
      <c r="EXG1362" s="84">
        <f>SUM(EXG1359)</f>
        <v>1000000</v>
      </c>
      <c r="EXH1362" s="84">
        <f>SUM(EXH1359:EXH1360)</f>
        <v>2000000</v>
      </c>
      <c r="EXI1362" s="84">
        <f>SUM(EXI1359:EXI1360)</f>
        <v>0</v>
      </c>
      <c r="EXJ1362" s="84">
        <f>EXI1362/EXH1362</f>
        <v>0</v>
      </c>
      <c r="EXK1362" s="84">
        <f>EXH1362-EXI1362</f>
        <v>2000000</v>
      </c>
      <c r="EXL1362" s="84">
        <f t="shared" si="386"/>
        <v>3000000</v>
      </c>
      <c r="EXS1362" s="84" t="s">
        <v>5406</v>
      </c>
      <c r="EXT1362" s="84">
        <f>SUM(EXT1359:EXT1360)</f>
        <v>1000000</v>
      </c>
      <c r="EXU1362" s="84">
        <f>SUM(EXU1359:EXU1360)</f>
        <v>0</v>
      </c>
      <c r="EXV1362" s="84">
        <f>EXU1362/EXT1362</f>
        <v>0</v>
      </c>
      <c r="EXW1362" s="84">
        <f>SUM(EXW1359)</f>
        <v>1000000</v>
      </c>
      <c r="EXX1362" s="84">
        <f>SUM(EXX1359:EXX1360)</f>
        <v>2000000</v>
      </c>
      <c r="EXY1362" s="84">
        <f>SUM(EXY1359:EXY1360)</f>
        <v>0</v>
      </c>
      <c r="EXZ1362" s="84">
        <f>EXY1362/EXX1362</f>
        <v>0</v>
      </c>
      <c r="EYA1362" s="84">
        <f>EXX1362-EXY1362</f>
        <v>2000000</v>
      </c>
      <c r="EYB1362" s="84">
        <f t="shared" si="386"/>
        <v>3000000</v>
      </c>
      <c r="EYI1362" s="84" t="s">
        <v>5406</v>
      </c>
      <c r="EYJ1362" s="84">
        <f>SUM(EYJ1359:EYJ1360)</f>
        <v>1000000</v>
      </c>
      <c r="EYK1362" s="84">
        <f>SUM(EYK1359:EYK1360)</f>
        <v>0</v>
      </c>
      <c r="EYL1362" s="84">
        <f>EYK1362/EYJ1362</f>
        <v>0</v>
      </c>
      <c r="EYM1362" s="84">
        <f>SUM(EYM1359)</f>
        <v>1000000</v>
      </c>
      <c r="EYN1362" s="84">
        <f>SUM(EYN1359:EYN1360)</f>
        <v>2000000</v>
      </c>
      <c r="EYO1362" s="84">
        <f>SUM(EYO1359:EYO1360)</f>
        <v>0</v>
      </c>
      <c r="EYP1362" s="84">
        <f>EYO1362/EYN1362</f>
        <v>0</v>
      </c>
      <c r="EYQ1362" s="84">
        <f>EYN1362-EYO1362</f>
        <v>2000000</v>
      </c>
      <c r="EYR1362" s="84">
        <f t="shared" si="387"/>
        <v>3000000</v>
      </c>
      <c r="EYY1362" s="84" t="s">
        <v>5406</v>
      </c>
      <c r="EYZ1362" s="84">
        <f>SUM(EYZ1359:EYZ1360)</f>
        <v>1000000</v>
      </c>
      <c r="EZA1362" s="84">
        <f>SUM(EZA1359:EZA1360)</f>
        <v>0</v>
      </c>
      <c r="EZB1362" s="84">
        <f>EZA1362/EYZ1362</f>
        <v>0</v>
      </c>
      <c r="EZC1362" s="84">
        <f>SUM(EZC1359)</f>
        <v>1000000</v>
      </c>
      <c r="EZD1362" s="84">
        <f>SUM(EZD1359:EZD1360)</f>
        <v>2000000</v>
      </c>
      <c r="EZE1362" s="84">
        <f>SUM(EZE1359:EZE1360)</f>
        <v>0</v>
      </c>
      <c r="EZF1362" s="84">
        <f>EZE1362/EZD1362</f>
        <v>0</v>
      </c>
      <c r="EZG1362" s="84">
        <f>EZD1362-EZE1362</f>
        <v>2000000</v>
      </c>
      <c r="EZH1362" s="84">
        <f t="shared" si="387"/>
        <v>3000000</v>
      </c>
      <c r="EZO1362" s="84" t="s">
        <v>5406</v>
      </c>
      <c r="EZP1362" s="84">
        <f>SUM(EZP1359:EZP1360)</f>
        <v>1000000</v>
      </c>
      <c r="EZQ1362" s="84">
        <f>SUM(EZQ1359:EZQ1360)</f>
        <v>0</v>
      </c>
      <c r="EZR1362" s="84">
        <f>EZQ1362/EZP1362</f>
        <v>0</v>
      </c>
      <c r="EZS1362" s="84">
        <f>SUM(EZS1359)</f>
        <v>1000000</v>
      </c>
      <c r="EZT1362" s="84">
        <f>SUM(EZT1359:EZT1360)</f>
        <v>2000000</v>
      </c>
      <c r="EZU1362" s="84">
        <f>SUM(EZU1359:EZU1360)</f>
        <v>0</v>
      </c>
      <c r="EZV1362" s="84">
        <f>EZU1362/EZT1362</f>
        <v>0</v>
      </c>
      <c r="EZW1362" s="84">
        <f>EZT1362-EZU1362</f>
        <v>2000000</v>
      </c>
      <c r="EZX1362" s="84">
        <f t="shared" si="388"/>
        <v>3000000</v>
      </c>
      <c r="FAE1362" s="84" t="s">
        <v>5406</v>
      </c>
      <c r="FAF1362" s="84">
        <f>SUM(FAF1359:FAF1360)</f>
        <v>1000000</v>
      </c>
      <c r="FAG1362" s="84">
        <f>SUM(FAG1359:FAG1360)</f>
        <v>0</v>
      </c>
      <c r="FAH1362" s="84">
        <f>FAG1362/FAF1362</f>
        <v>0</v>
      </c>
      <c r="FAI1362" s="84">
        <f>SUM(FAI1359)</f>
        <v>1000000</v>
      </c>
      <c r="FAJ1362" s="84">
        <f>SUM(FAJ1359:FAJ1360)</f>
        <v>2000000</v>
      </c>
      <c r="FAK1362" s="84">
        <f>SUM(FAK1359:FAK1360)</f>
        <v>0</v>
      </c>
      <c r="FAL1362" s="84">
        <f>FAK1362/FAJ1362</f>
        <v>0</v>
      </c>
      <c r="FAM1362" s="84">
        <f>FAJ1362-FAK1362</f>
        <v>2000000</v>
      </c>
      <c r="FAN1362" s="84">
        <f t="shared" si="388"/>
        <v>3000000</v>
      </c>
      <c r="FAU1362" s="84" t="s">
        <v>5406</v>
      </c>
      <c r="FAV1362" s="84">
        <f>SUM(FAV1359:FAV1360)</f>
        <v>1000000</v>
      </c>
      <c r="FAW1362" s="84">
        <f>SUM(FAW1359:FAW1360)</f>
        <v>0</v>
      </c>
      <c r="FAX1362" s="84">
        <f>FAW1362/FAV1362</f>
        <v>0</v>
      </c>
      <c r="FAY1362" s="84">
        <f>SUM(FAY1359)</f>
        <v>1000000</v>
      </c>
      <c r="FAZ1362" s="84">
        <f>SUM(FAZ1359:FAZ1360)</f>
        <v>2000000</v>
      </c>
      <c r="FBA1362" s="84">
        <f>SUM(FBA1359:FBA1360)</f>
        <v>0</v>
      </c>
      <c r="FBB1362" s="84">
        <f>FBA1362/FAZ1362</f>
        <v>0</v>
      </c>
      <c r="FBC1362" s="84">
        <f>FAZ1362-FBA1362</f>
        <v>2000000</v>
      </c>
      <c r="FBD1362" s="84">
        <f t="shared" si="389"/>
        <v>3000000</v>
      </c>
      <c r="FBK1362" s="84" t="s">
        <v>5406</v>
      </c>
      <c r="FBL1362" s="84">
        <f>SUM(FBL1359:FBL1360)</f>
        <v>1000000</v>
      </c>
      <c r="FBM1362" s="84">
        <f>SUM(FBM1359:FBM1360)</f>
        <v>0</v>
      </c>
      <c r="FBN1362" s="84">
        <f>FBM1362/FBL1362</f>
        <v>0</v>
      </c>
      <c r="FBO1362" s="84">
        <f>SUM(FBO1359)</f>
        <v>1000000</v>
      </c>
      <c r="FBP1362" s="84">
        <f>SUM(FBP1359:FBP1360)</f>
        <v>2000000</v>
      </c>
      <c r="FBQ1362" s="84">
        <f>SUM(FBQ1359:FBQ1360)</f>
        <v>0</v>
      </c>
      <c r="FBR1362" s="84">
        <f>FBQ1362/FBP1362</f>
        <v>0</v>
      </c>
      <c r="FBS1362" s="84">
        <f>FBP1362-FBQ1362</f>
        <v>2000000</v>
      </c>
      <c r="FBT1362" s="84">
        <f t="shared" si="389"/>
        <v>3000000</v>
      </c>
      <c r="FCA1362" s="84" t="s">
        <v>5406</v>
      </c>
      <c r="FCB1362" s="84">
        <f>SUM(FCB1359:FCB1360)</f>
        <v>1000000</v>
      </c>
      <c r="FCC1362" s="84">
        <f>SUM(FCC1359:FCC1360)</f>
        <v>0</v>
      </c>
      <c r="FCD1362" s="84">
        <f>FCC1362/FCB1362</f>
        <v>0</v>
      </c>
      <c r="FCE1362" s="84">
        <f>SUM(FCE1359)</f>
        <v>1000000</v>
      </c>
      <c r="FCF1362" s="84">
        <f>SUM(FCF1359:FCF1360)</f>
        <v>2000000</v>
      </c>
      <c r="FCG1362" s="84">
        <f>SUM(FCG1359:FCG1360)</f>
        <v>0</v>
      </c>
      <c r="FCH1362" s="84">
        <f>FCG1362/FCF1362</f>
        <v>0</v>
      </c>
      <c r="FCI1362" s="84">
        <f>FCF1362-FCG1362</f>
        <v>2000000</v>
      </c>
      <c r="FCJ1362" s="84">
        <f t="shared" si="390"/>
        <v>3000000</v>
      </c>
      <c r="FCQ1362" s="84" t="s">
        <v>5406</v>
      </c>
      <c r="FCR1362" s="84">
        <f>SUM(FCR1359:FCR1360)</f>
        <v>1000000</v>
      </c>
      <c r="FCS1362" s="84">
        <f>SUM(FCS1359:FCS1360)</f>
        <v>0</v>
      </c>
      <c r="FCT1362" s="84">
        <f>FCS1362/FCR1362</f>
        <v>0</v>
      </c>
      <c r="FCU1362" s="84">
        <f>SUM(FCU1359)</f>
        <v>1000000</v>
      </c>
      <c r="FCV1362" s="84">
        <f>SUM(FCV1359:FCV1360)</f>
        <v>2000000</v>
      </c>
      <c r="FCW1362" s="84">
        <f>SUM(FCW1359:FCW1360)</f>
        <v>0</v>
      </c>
      <c r="FCX1362" s="84">
        <f>FCW1362/FCV1362</f>
        <v>0</v>
      </c>
      <c r="FCY1362" s="84">
        <f>FCV1362-FCW1362</f>
        <v>2000000</v>
      </c>
      <c r="FCZ1362" s="84">
        <f t="shared" si="390"/>
        <v>3000000</v>
      </c>
      <c r="FDG1362" s="84" t="s">
        <v>5406</v>
      </c>
      <c r="FDH1362" s="84">
        <f>SUM(FDH1359:FDH1360)</f>
        <v>1000000</v>
      </c>
      <c r="FDI1362" s="84">
        <f>SUM(FDI1359:FDI1360)</f>
        <v>0</v>
      </c>
      <c r="FDJ1362" s="84">
        <f>FDI1362/FDH1362</f>
        <v>0</v>
      </c>
      <c r="FDK1362" s="84">
        <f>SUM(FDK1359)</f>
        <v>1000000</v>
      </c>
      <c r="FDL1362" s="84">
        <f>SUM(FDL1359:FDL1360)</f>
        <v>2000000</v>
      </c>
      <c r="FDM1362" s="84">
        <f>SUM(FDM1359:FDM1360)</f>
        <v>0</v>
      </c>
      <c r="FDN1362" s="84">
        <f>FDM1362/FDL1362</f>
        <v>0</v>
      </c>
      <c r="FDO1362" s="84">
        <f>FDL1362-FDM1362</f>
        <v>2000000</v>
      </c>
      <c r="FDP1362" s="84">
        <f t="shared" si="391"/>
        <v>3000000</v>
      </c>
      <c r="FDW1362" s="84" t="s">
        <v>5406</v>
      </c>
      <c r="FDX1362" s="84">
        <f>SUM(FDX1359:FDX1360)</f>
        <v>1000000</v>
      </c>
      <c r="FDY1362" s="84">
        <f>SUM(FDY1359:FDY1360)</f>
        <v>0</v>
      </c>
      <c r="FDZ1362" s="84">
        <f>FDY1362/FDX1362</f>
        <v>0</v>
      </c>
      <c r="FEA1362" s="84">
        <f>SUM(FEA1359)</f>
        <v>1000000</v>
      </c>
      <c r="FEB1362" s="84">
        <f>SUM(FEB1359:FEB1360)</f>
        <v>2000000</v>
      </c>
      <c r="FEC1362" s="84">
        <f>SUM(FEC1359:FEC1360)</f>
        <v>0</v>
      </c>
      <c r="FED1362" s="84">
        <f>FEC1362/FEB1362</f>
        <v>0</v>
      </c>
      <c r="FEE1362" s="84">
        <f>FEB1362-FEC1362</f>
        <v>2000000</v>
      </c>
      <c r="FEF1362" s="84">
        <f t="shared" si="391"/>
        <v>3000000</v>
      </c>
      <c r="FEM1362" s="84" t="s">
        <v>5406</v>
      </c>
      <c r="FEN1362" s="84">
        <f>SUM(FEN1359:FEN1360)</f>
        <v>1000000</v>
      </c>
      <c r="FEO1362" s="84">
        <f>SUM(FEO1359:FEO1360)</f>
        <v>0</v>
      </c>
      <c r="FEP1362" s="84">
        <f>FEO1362/FEN1362</f>
        <v>0</v>
      </c>
      <c r="FEQ1362" s="84">
        <f>SUM(FEQ1359)</f>
        <v>1000000</v>
      </c>
      <c r="FER1362" s="84">
        <f>SUM(FER1359:FER1360)</f>
        <v>2000000</v>
      </c>
      <c r="FES1362" s="84">
        <f>SUM(FES1359:FES1360)</f>
        <v>0</v>
      </c>
      <c r="FET1362" s="84">
        <f>FES1362/FER1362</f>
        <v>0</v>
      </c>
      <c r="FEU1362" s="84">
        <f>FER1362-FES1362</f>
        <v>2000000</v>
      </c>
      <c r="FEV1362" s="84">
        <f t="shared" si="392"/>
        <v>3000000</v>
      </c>
      <c r="FFC1362" s="84" t="s">
        <v>5406</v>
      </c>
      <c r="FFD1362" s="84">
        <f>SUM(FFD1359:FFD1360)</f>
        <v>1000000</v>
      </c>
      <c r="FFE1362" s="84">
        <f>SUM(FFE1359:FFE1360)</f>
        <v>0</v>
      </c>
      <c r="FFF1362" s="84">
        <f>FFE1362/FFD1362</f>
        <v>0</v>
      </c>
      <c r="FFG1362" s="84">
        <f>SUM(FFG1359)</f>
        <v>1000000</v>
      </c>
      <c r="FFH1362" s="84">
        <f>SUM(FFH1359:FFH1360)</f>
        <v>2000000</v>
      </c>
      <c r="FFI1362" s="84">
        <f>SUM(FFI1359:FFI1360)</f>
        <v>0</v>
      </c>
      <c r="FFJ1362" s="84">
        <f>FFI1362/FFH1362</f>
        <v>0</v>
      </c>
      <c r="FFK1362" s="84">
        <f>FFH1362-FFI1362</f>
        <v>2000000</v>
      </c>
      <c r="FFL1362" s="84">
        <f t="shared" si="392"/>
        <v>3000000</v>
      </c>
      <c r="FFS1362" s="84" t="s">
        <v>5406</v>
      </c>
      <c r="FFT1362" s="84">
        <f>SUM(FFT1359:FFT1360)</f>
        <v>1000000</v>
      </c>
      <c r="FFU1362" s="84">
        <f>SUM(FFU1359:FFU1360)</f>
        <v>0</v>
      </c>
      <c r="FFV1362" s="84">
        <f>FFU1362/FFT1362</f>
        <v>0</v>
      </c>
      <c r="FFW1362" s="84">
        <f>SUM(FFW1359)</f>
        <v>1000000</v>
      </c>
      <c r="FFX1362" s="84">
        <f>SUM(FFX1359:FFX1360)</f>
        <v>2000000</v>
      </c>
      <c r="FFY1362" s="84">
        <f>SUM(FFY1359:FFY1360)</f>
        <v>0</v>
      </c>
      <c r="FFZ1362" s="84">
        <f>FFY1362/FFX1362</f>
        <v>0</v>
      </c>
      <c r="FGA1362" s="84">
        <f>FFX1362-FFY1362</f>
        <v>2000000</v>
      </c>
      <c r="FGB1362" s="84">
        <f t="shared" si="393"/>
        <v>3000000</v>
      </c>
      <c r="FGI1362" s="84" t="s">
        <v>5406</v>
      </c>
      <c r="FGJ1362" s="84">
        <f>SUM(FGJ1359:FGJ1360)</f>
        <v>1000000</v>
      </c>
      <c r="FGK1362" s="84">
        <f>SUM(FGK1359:FGK1360)</f>
        <v>0</v>
      </c>
      <c r="FGL1362" s="84">
        <f>FGK1362/FGJ1362</f>
        <v>0</v>
      </c>
      <c r="FGM1362" s="84">
        <f>SUM(FGM1359)</f>
        <v>1000000</v>
      </c>
      <c r="FGN1362" s="84">
        <f>SUM(FGN1359:FGN1360)</f>
        <v>2000000</v>
      </c>
      <c r="FGO1362" s="84">
        <f>SUM(FGO1359:FGO1360)</f>
        <v>0</v>
      </c>
      <c r="FGP1362" s="84">
        <f>FGO1362/FGN1362</f>
        <v>0</v>
      </c>
      <c r="FGQ1362" s="84">
        <f>FGN1362-FGO1362</f>
        <v>2000000</v>
      </c>
      <c r="FGR1362" s="84">
        <f t="shared" si="393"/>
        <v>3000000</v>
      </c>
      <c r="FGY1362" s="84" t="s">
        <v>5406</v>
      </c>
      <c r="FGZ1362" s="84">
        <f>SUM(FGZ1359:FGZ1360)</f>
        <v>1000000</v>
      </c>
      <c r="FHA1362" s="84">
        <f>SUM(FHA1359:FHA1360)</f>
        <v>0</v>
      </c>
      <c r="FHB1362" s="84">
        <f>FHA1362/FGZ1362</f>
        <v>0</v>
      </c>
      <c r="FHC1362" s="84">
        <f>SUM(FHC1359)</f>
        <v>1000000</v>
      </c>
      <c r="FHD1362" s="84">
        <f>SUM(FHD1359:FHD1360)</f>
        <v>2000000</v>
      </c>
      <c r="FHE1362" s="84">
        <f>SUM(FHE1359:FHE1360)</f>
        <v>0</v>
      </c>
      <c r="FHF1362" s="84">
        <f>FHE1362/FHD1362</f>
        <v>0</v>
      </c>
      <c r="FHG1362" s="84">
        <f>FHD1362-FHE1362</f>
        <v>2000000</v>
      </c>
      <c r="FHH1362" s="84">
        <f t="shared" si="394"/>
        <v>3000000</v>
      </c>
      <c r="FHO1362" s="84" t="s">
        <v>5406</v>
      </c>
      <c r="FHP1362" s="84">
        <f>SUM(FHP1359:FHP1360)</f>
        <v>1000000</v>
      </c>
      <c r="FHQ1362" s="84">
        <f>SUM(FHQ1359:FHQ1360)</f>
        <v>0</v>
      </c>
      <c r="FHR1362" s="84">
        <f>FHQ1362/FHP1362</f>
        <v>0</v>
      </c>
      <c r="FHS1362" s="84">
        <f>SUM(FHS1359)</f>
        <v>1000000</v>
      </c>
      <c r="FHT1362" s="84">
        <f>SUM(FHT1359:FHT1360)</f>
        <v>2000000</v>
      </c>
      <c r="FHU1362" s="84">
        <f>SUM(FHU1359:FHU1360)</f>
        <v>0</v>
      </c>
      <c r="FHV1362" s="84">
        <f>FHU1362/FHT1362</f>
        <v>0</v>
      </c>
      <c r="FHW1362" s="84">
        <f>FHT1362-FHU1362</f>
        <v>2000000</v>
      </c>
      <c r="FHX1362" s="84">
        <f t="shared" si="394"/>
        <v>3000000</v>
      </c>
      <c r="FIE1362" s="84" t="s">
        <v>5406</v>
      </c>
      <c r="FIF1362" s="84">
        <f>SUM(FIF1359:FIF1360)</f>
        <v>1000000</v>
      </c>
      <c r="FIG1362" s="84">
        <f>SUM(FIG1359:FIG1360)</f>
        <v>0</v>
      </c>
      <c r="FIH1362" s="84">
        <f>FIG1362/FIF1362</f>
        <v>0</v>
      </c>
      <c r="FII1362" s="84">
        <f>SUM(FII1359)</f>
        <v>1000000</v>
      </c>
      <c r="FIJ1362" s="84">
        <f>SUM(FIJ1359:FIJ1360)</f>
        <v>2000000</v>
      </c>
      <c r="FIK1362" s="84">
        <f>SUM(FIK1359:FIK1360)</f>
        <v>0</v>
      </c>
      <c r="FIL1362" s="84">
        <f>FIK1362/FIJ1362</f>
        <v>0</v>
      </c>
      <c r="FIM1362" s="84">
        <f>FIJ1362-FIK1362</f>
        <v>2000000</v>
      </c>
      <c r="FIN1362" s="84">
        <f t="shared" si="395"/>
        <v>3000000</v>
      </c>
      <c r="FIU1362" s="84" t="s">
        <v>5406</v>
      </c>
      <c r="FIV1362" s="84">
        <f>SUM(FIV1359:FIV1360)</f>
        <v>1000000</v>
      </c>
      <c r="FIW1362" s="84">
        <f>SUM(FIW1359:FIW1360)</f>
        <v>0</v>
      </c>
      <c r="FIX1362" s="84">
        <f>FIW1362/FIV1362</f>
        <v>0</v>
      </c>
      <c r="FIY1362" s="84">
        <f>SUM(FIY1359)</f>
        <v>1000000</v>
      </c>
      <c r="FIZ1362" s="84">
        <f>SUM(FIZ1359:FIZ1360)</f>
        <v>2000000</v>
      </c>
      <c r="FJA1362" s="84">
        <f>SUM(FJA1359:FJA1360)</f>
        <v>0</v>
      </c>
      <c r="FJB1362" s="84">
        <f>FJA1362/FIZ1362</f>
        <v>0</v>
      </c>
      <c r="FJC1362" s="84">
        <f>FIZ1362-FJA1362</f>
        <v>2000000</v>
      </c>
      <c r="FJD1362" s="84">
        <f t="shared" si="395"/>
        <v>3000000</v>
      </c>
      <c r="FJK1362" s="84" t="s">
        <v>5406</v>
      </c>
      <c r="FJL1362" s="84">
        <f>SUM(FJL1359:FJL1360)</f>
        <v>1000000</v>
      </c>
      <c r="FJM1362" s="84">
        <f>SUM(FJM1359:FJM1360)</f>
        <v>0</v>
      </c>
      <c r="FJN1362" s="84">
        <f>FJM1362/FJL1362</f>
        <v>0</v>
      </c>
      <c r="FJO1362" s="84">
        <f>SUM(FJO1359)</f>
        <v>1000000</v>
      </c>
      <c r="FJP1362" s="84">
        <f>SUM(FJP1359:FJP1360)</f>
        <v>2000000</v>
      </c>
      <c r="FJQ1362" s="84">
        <f>SUM(FJQ1359:FJQ1360)</f>
        <v>0</v>
      </c>
      <c r="FJR1362" s="84">
        <f>FJQ1362/FJP1362</f>
        <v>0</v>
      </c>
      <c r="FJS1362" s="84">
        <f>FJP1362-FJQ1362</f>
        <v>2000000</v>
      </c>
      <c r="FJT1362" s="84">
        <f t="shared" si="396"/>
        <v>3000000</v>
      </c>
      <c r="FKA1362" s="84" t="s">
        <v>5406</v>
      </c>
      <c r="FKB1362" s="84">
        <f>SUM(FKB1359:FKB1360)</f>
        <v>1000000</v>
      </c>
      <c r="FKC1362" s="84">
        <f>SUM(FKC1359:FKC1360)</f>
        <v>0</v>
      </c>
      <c r="FKD1362" s="84">
        <f>FKC1362/FKB1362</f>
        <v>0</v>
      </c>
      <c r="FKE1362" s="84">
        <f>SUM(FKE1359)</f>
        <v>1000000</v>
      </c>
      <c r="FKF1362" s="84">
        <f>SUM(FKF1359:FKF1360)</f>
        <v>2000000</v>
      </c>
      <c r="FKG1362" s="84">
        <f>SUM(FKG1359:FKG1360)</f>
        <v>0</v>
      </c>
      <c r="FKH1362" s="84">
        <f>FKG1362/FKF1362</f>
        <v>0</v>
      </c>
      <c r="FKI1362" s="84">
        <f>FKF1362-FKG1362</f>
        <v>2000000</v>
      </c>
      <c r="FKJ1362" s="84">
        <f t="shared" si="396"/>
        <v>3000000</v>
      </c>
      <c r="FKQ1362" s="84" t="s">
        <v>5406</v>
      </c>
      <c r="FKR1362" s="84">
        <f>SUM(FKR1359:FKR1360)</f>
        <v>1000000</v>
      </c>
      <c r="FKS1362" s="84">
        <f>SUM(FKS1359:FKS1360)</f>
        <v>0</v>
      </c>
      <c r="FKT1362" s="84">
        <f>FKS1362/FKR1362</f>
        <v>0</v>
      </c>
      <c r="FKU1362" s="84">
        <f>SUM(FKU1359)</f>
        <v>1000000</v>
      </c>
      <c r="FKV1362" s="84">
        <f>SUM(FKV1359:FKV1360)</f>
        <v>2000000</v>
      </c>
      <c r="FKW1362" s="84">
        <f>SUM(FKW1359:FKW1360)</f>
        <v>0</v>
      </c>
      <c r="FKX1362" s="84">
        <f>FKW1362/FKV1362</f>
        <v>0</v>
      </c>
      <c r="FKY1362" s="84">
        <f>FKV1362-FKW1362</f>
        <v>2000000</v>
      </c>
      <c r="FKZ1362" s="84">
        <f t="shared" si="397"/>
        <v>3000000</v>
      </c>
      <c r="FLG1362" s="84" t="s">
        <v>5406</v>
      </c>
      <c r="FLH1362" s="84">
        <f>SUM(FLH1359:FLH1360)</f>
        <v>1000000</v>
      </c>
      <c r="FLI1362" s="84">
        <f>SUM(FLI1359:FLI1360)</f>
        <v>0</v>
      </c>
      <c r="FLJ1362" s="84">
        <f>FLI1362/FLH1362</f>
        <v>0</v>
      </c>
      <c r="FLK1362" s="84">
        <f>SUM(FLK1359)</f>
        <v>1000000</v>
      </c>
      <c r="FLL1362" s="84">
        <f>SUM(FLL1359:FLL1360)</f>
        <v>2000000</v>
      </c>
      <c r="FLM1362" s="84">
        <f>SUM(FLM1359:FLM1360)</f>
        <v>0</v>
      </c>
      <c r="FLN1362" s="84">
        <f>FLM1362/FLL1362</f>
        <v>0</v>
      </c>
      <c r="FLO1362" s="84">
        <f>FLL1362-FLM1362</f>
        <v>2000000</v>
      </c>
      <c r="FLP1362" s="84">
        <f t="shared" si="397"/>
        <v>3000000</v>
      </c>
      <c r="FLW1362" s="84" t="s">
        <v>5406</v>
      </c>
      <c r="FLX1362" s="84">
        <f>SUM(FLX1359:FLX1360)</f>
        <v>1000000</v>
      </c>
      <c r="FLY1362" s="84">
        <f>SUM(FLY1359:FLY1360)</f>
        <v>0</v>
      </c>
      <c r="FLZ1362" s="84">
        <f>FLY1362/FLX1362</f>
        <v>0</v>
      </c>
      <c r="FMA1362" s="84">
        <f>SUM(FMA1359)</f>
        <v>1000000</v>
      </c>
      <c r="FMB1362" s="84">
        <f>SUM(FMB1359:FMB1360)</f>
        <v>2000000</v>
      </c>
      <c r="FMC1362" s="84">
        <f>SUM(FMC1359:FMC1360)</f>
        <v>0</v>
      </c>
      <c r="FMD1362" s="84">
        <f>FMC1362/FMB1362</f>
        <v>0</v>
      </c>
      <c r="FME1362" s="84">
        <f>FMB1362-FMC1362</f>
        <v>2000000</v>
      </c>
      <c r="FMF1362" s="84">
        <f t="shared" si="398"/>
        <v>3000000</v>
      </c>
      <c r="FMM1362" s="84" t="s">
        <v>5406</v>
      </c>
      <c r="FMN1362" s="84">
        <f>SUM(FMN1359:FMN1360)</f>
        <v>1000000</v>
      </c>
      <c r="FMO1362" s="84">
        <f>SUM(FMO1359:FMO1360)</f>
        <v>0</v>
      </c>
      <c r="FMP1362" s="84">
        <f>FMO1362/FMN1362</f>
        <v>0</v>
      </c>
      <c r="FMQ1362" s="84">
        <f>SUM(FMQ1359)</f>
        <v>1000000</v>
      </c>
      <c r="FMR1362" s="84">
        <f>SUM(FMR1359:FMR1360)</f>
        <v>2000000</v>
      </c>
      <c r="FMS1362" s="84">
        <f>SUM(FMS1359:FMS1360)</f>
        <v>0</v>
      </c>
      <c r="FMT1362" s="84">
        <f>FMS1362/FMR1362</f>
        <v>0</v>
      </c>
      <c r="FMU1362" s="84">
        <f>FMR1362-FMS1362</f>
        <v>2000000</v>
      </c>
      <c r="FMV1362" s="84">
        <f t="shared" si="398"/>
        <v>3000000</v>
      </c>
      <c r="FNC1362" s="84" t="s">
        <v>5406</v>
      </c>
      <c r="FND1362" s="84">
        <f>SUM(FND1359:FND1360)</f>
        <v>1000000</v>
      </c>
      <c r="FNE1362" s="84">
        <f>SUM(FNE1359:FNE1360)</f>
        <v>0</v>
      </c>
      <c r="FNF1362" s="84">
        <f>FNE1362/FND1362</f>
        <v>0</v>
      </c>
      <c r="FNG1362" s="84">
        <f>SUM(FNG1359)</f>
        <v>1000000</v>
      </c>
      <c r="FNH1362" s="84">
        <f>SUM(FNH1359:FNH1360)</f>
        <v>2000000</v>
      </c>
      <c r="FNI1362" s="84">
        <f>SUM(FNI1359:FNI1360)</f>
        <v>0</v>
      </c>
      <c r="FNJ1362" s="84">
        <f>FNI1362/FNH1362</f>
        <v>0</v>
      </c>
      <c r="FNK1362" s="84">
        <f>FNH1362-FNI1362</f>
        <v>2000000</v>
      </c>
      <c r="FNL1362" s="84">
        <f t="shared" si="399"/>
        <v>3000000</v>
      </c>
      <c r="FNS1362" s="84" t="s">
        <v>5406</v>
      </c>
      <c r="FNT1362" s="84">
        <f>SUM(FNT1359:FNT1360)</f>
        <v>1000000</v>
      </c>
      <c r="FNU1362" s="84">
        <f>SUM(FNU1359:FNU1360)</f>
        <v>0</v>
      </c>
      <c r="FNV1362" s="84">
        <f>FNU1362/FNT1362</f>
        <v>0</v>
      </c>
      <c r="FNW1362" s="84">
        <f>SUM(FNW1359)</f>
        <v>1000000</v>
      </c>
      <c r="FNX1362" s="84">
        <f>SUM(FNX1359:FNX1360)</f>
        <v>2000000</v>
      </c>
      <c r="FNY1362" s="84">
        <f>SUM(FNY1359:FNY1360)</f>
        <v>0</v>
      </c>
      <c r="FNZ1362" s="84">
        <f>FNY1362/FNX1362</f>
        <v>0</v>
      </c>
      <c r="FOA1362" s="84">
        <f>FNX1362-FNY1362</f>
        <v>2000000</v>
      </c>
      <c r="FOB1362" s="84">
        <f t="shared" si="399"/>
        <v>3000000</v>
      </c>
      <c r="FOI1362" s="84" t="s">
        <v>5406</v>
      </c>
      <c r="FOJ1362" s="84">
        <f>SUM(FOJ1359:FOJ1360)</f>
        <v>1000000</v>
      </c>
      <c r="FOK1362" s="84">
        <f>SUM(FOK1359:FOK1360)</f>
        <v>0</v>
      </c>
      <c r="FOL1362" s="84">
        <f>FOK1362/FOJ1362</f>
        <v>0</v>
      </c>
      <c r="FOM1362" s="84">
        <f>SUM(FOM1359)</f>
        <v>1000000</v>
      </c>
      <c r="FON1362" s="84">
        <f>SUM(FON1359:FON1360)</f>
        <v>2000000</v>
      </c>
      <c r="FOO1362" s="84">
        <f>SUM(FOO1359:FOO1360)</f>
        <v>0</v>
      </c>
      <c r="FOP1362" s="84">
        <f>FOO1362/FON1362</f>
        <v>0</v>
      </c>
      <c r="FOQ1362" s="84">
        <f>FON1362-FOO1362</f>
        <v>2000000</v>
      </c>
      <c r="FOR1362" s="84">
        <f t="shared" si="400"/>
        <v>3000000</v>
      </c>
      <c r="FOY1362" s="84" t="s">
        <v>5406</v>
      </c>
      <c r="FOZ1362" s="84">
        <f>SUM(FOZ1359:FOZ1360)</f>
        <v>1000000</v>
      </c>
      <c r="FPA1362" s="84">
        <f>SUM(FPA1359:FPA1360)</f>
        <v>0</v>
      </c>
      <c r="FPB1362" s="84">
        <f>FPA1362/FOZ1362</f>
        <v>0</v>
      </c>
      <c r="FPC1362" s="84">
        <f>SUM(FPC1359)</f>
        <v>1000000</v>
      </c>
      <c r="FPD1362" s="84">
        <f>SUM(FPD1359:FPD1360)</f>
        <v>2000000</v>
      </c>
      <c r="FPE1362" s="84">
        <f>SUM(FPE1359:FPE1360)</f>
        <v>0</v>
      </c>
      <c r="FPF1362" s="84">
        <f>FPE1362/FPD1362</f>
        <v>0</v>
      </c>
      <c r="FPG1362" s="84">
        <f>FPD1362-FPE1362</f>
        <v>2000000</v>
      </c>
      <c r="FPH1362" s="84">
        <f t="shared" si="400"/>
        <v>3000000</v>
      </c>
      <c r="FPO1362" s="84" t="s">
        <v>5406</v>
      </c>
      <c r="FPP1362" s="84">
        <f>SUM(FPP1359:FPP1360)</f>
        <v>1000000</v>
      </c>
      <c r="FPQ1362" s="84">
        <f>SUM(FPQ1359:FPQ1360)</f>
        <v>0</v>
      </c>
      <c r="FPR1362" s="84">
        <f>FPQ1362/FPP1362</f>
        <v>0</v>
      </c>
      <c r="FPS1362" s="84">
        <f>SUM(FPS1359)</f>
        <v>1000000</v>
      </c>
      <c r="FPT1362" s="84">
        <f>SUM(FPT1359:FPT1360)</f>
        <v>2000000</v>
      </c>
      <c r="FPU1362" s="84">
        <f>SUM(FPU1359:FPU1360)</f>
        <v>0</v>
      </c>
      <c r="FPV1362" s="84">
        <f>FPU1362/FPT1362</f>
        <v>0</v>
      </c>
      <c r="FPW1362" s="84">
        <f>FPT1362-FPU1362</f>
        <v>2000000</v>
      </c>
      <c r="FPX1362" s="84">
        <f t="shared" si="401"/>
        <v>3000000</v>
      </c>
      <c r="FQE1362" s="84" t="s">
        <v>5406</v>
      </c>
      <c r="FQF1362" s="84">
        <f>SUM(FQF1359:FQF1360)</f>
        <v>1000000</v>
      </c>
      <c r="FQG1362" s="84">
        <f>SUM(FQG1359:FQG1360)</f>
        <v>0</v>
      </c>
      <c r="FQH1362" s="84">
        <f>FQG1362/FQF1362</f>
        <v>0</v>
      </c>
      <c r="FQI1362" s="84">
        <f>SUM(FQI1359)</f>
        <v>1000000</v>
      </c>
      <c r="FQJ1362" s="84">
        <f>SUM(FQJ1359:FQJ1360)</f>
        <v>2000000</v>
      </c>
      <c r="FQK1362" s="84">
        <f>SUM(FQK1359:FQK1360)</f>
        <v>0</v>
      </c>
      <c r="FQL1362" s="84">
        <f>FQK1362/FQJ1362</f>
        <v>0</v>
      </c>
      <c r="FQM1362" s="84">
        <f>FQJ1362-FQK1362</f>
        <v>2000000</v>
      </c>
      <c r="FQN1362" s="84">
        <f t="shared" si="401"/>
        <v>3000000</v>
      </c>
      <c r="FQU1362" s="84" t="s">
        <v>5406</v>
      </c>
      <c r="FQV1362" s="84">
        <f>SUM(FQV1359:FQV1360)</f>
        <v>1000000</v>
      </c>
      <c r="FQW1362" s="84">
        <f>SUM(FQW1359:FQW1360)</f>
        <v>0</v>
      </c>
      <c r="FQX1362" s="84">
        <f>FQW1362/FQV1362</f>
        <v>0</v>
      </c>
      <c r="FQY1362" s="84">
        <f>SUM(FQY1359)</f>
        <v>1000000</v>
      </c>
      <c r="FQZ1362" s="84">
        <f>SUM(FQZ1359:FQZ1360)</f>
        <v>2000000</v>
      </c>
      <c r="FRA1362" s="84">
        <f>SUM(FRA1359:FRA1360)</f>
        <v>0</v>
      </c>
      <c r="FRB1362" s="84">
        <f>FRA1362/FQZ1362</f>
        <v>0</v>
      </c>
      <c r="FRC1362" s="84">
        <f>FQZ1362-FRA1362</f>
        <v>2000000</v>
      </c>
      <c r="FRD1362" s="84">
        <f t="shared" si="402"/>
        <v>3000000</v>
      </c>
      <c r="FRK1362" s="84" t="s">
        <v>5406</v>
      </c>
      <c r="FRL1362" s="84">
        <f>SUM(FRL1359:FRL1360)</f>
        <v>1000000</v>
      </c>
      <c r="FRM1362" s="84">
        <f>SUM(FRM1359:FRM1360)</f>
        <v>0</v>
      </c>
      <c r="FRN1362" s="84">
        <f>FRM1362/FRL1362</f>
        <v>0</v>
      </c>
      <c r="FRO1362" s="84">
        <f>SUM(FRO1359)</f>
        <v>1000000</v>
      </c>
      <c r="FRP1362" s="84">
        <f>SUM(FRP1359:FRP1360)</f>
        <v>2000000</v>
      </c>
      <c r="FRQ1362" s="84">
        <f>SUM(FRQ1359:FRQ1360)</f>
        <v>0</v>
      </c>
      <c r="FRR1362" s="84">
        <f>FRQ1362/FRP1362</f>
        <v>0</v>
      </c>
      <c r="FRS1362" s="84">
        <f>FRP1362-FRQ1362</f>
        <v>2000000</v>
      </c>
      <c r="FRT1362" s="84">
        <f t="shared" si="402"/>
        <v>3000000</v>
      </c>
      <c r="FSA1362" s="84" t="s">
        <v>5406</v>
      </c>
      <c r="FSB1362" s="84">
        <f>SUM(FSB1359:FSB1360)</f>
        <v>1000000</v>
      </c>
      <c r="FSC1362" s="84">
        <f>SUM(FSC1359:FSC1360)</f>
        <v>0</v>
      </c>
      <c r="FSD1362" s="84">
        <f>FSC1362/FSB1362</f>
        <v>0</v>
      </c>
      <c r="FSE1362" s="84">
        <f>SUM(FSE1359)</f>
        <v>1000000</v>
      </c>
      <c r="FSF1362" s="84">
        <f>SUM(FSF1359:FSF1360)</f>
        <v>2000000</v>
      </c>
      <c r="FSG1362" s="84">
        <f>SUM(FSG1359:FSG1360)</f>
        <v>0</v>
      </c>
      <c r="FSH1362" s="84">
        <f>FSG1362/FSF1362</f>
        <v>0</v>
      </c>
      <c r="FSI1362" s="84">
        <f>FSF1362-FSG1362</f>
        <v>2000000</v>
      </c>
      <c r="FSJ1362" s="84">
        <f t="shared" si="403"/>
        <v>3000000</v>
      </c>
      <c r="FSQ1362" s="84" t="s">
        <v>5406</v>
      </c>
      <c r="FSR1362" s="84">
        <f>SUM(FSR1359:FSR1360)</f>
        <v>1000000</v>
      </c>
      <c r="FSS1362" s="84">
        <f>SUM(FSS1359:FSS1360)</f>
        <v>0</v>
      </c>
      <c r="FST1362" s="84">
        <f>FSS1362/FSR1362</f>
        <v>0</v>
      </c>
      <c r="FSU1362" s="84">
        <f>SUM(FSU1359)</f>
        <v>1000000</v>
      </c>
      <c r="FSV1362" s="84">
        <f>SUM(FSV1359:FSV1360)</f>
        <v>2000000</v>
      </c>
      <c r="FSW1362" s="84">
        <f>SUM(FSW1359:FSW1360)</f>
        <v>0</v>
      </c>
      <c r="FSX1362" s="84">
        <f>FSW1362/FSV1362</f>
        <v>0</v>
      </c>
      <c r="FSY1362" s="84">
        <f>FSV1362-FSW1362</f>
        <v>2000000</v>
      </c>
      <c r="FSZ1362" s="84">
        <f t="shared" si="403"/>
        <v>3000000</v>
      </c>
      <c r="FTG1362" s="84" t="s">
        <v>5406</v>
      </c>
      <c r="FTH1362" s="84">
        <f>SUM(FTH1359:FTH1360)</f>
        <v>1000000</v>
      </c>
      <c r="FTI1362" s="84">
        <f>SUM(FTI1359:FTI1360)</f>
        <v>0</v>
      </c>
      <c r="FTJ1362" s="84">
        <f>FTI1362/FTH1362</f>
        <v>0</v>
      </c>
      <c r="FTK1362" s="84">
        <f>SUM(FTK1359)</f>
        <v>1000000</v>
      </c>
      <c r="FTL1362" s="84">
        <f>SUM(FTL1359:FTL1360)</f>
        <v>2000000</v>
      </c>
      <c r="FTM1362" s="84">
        <f>SUM(FTM1359:FTM1360)</f>
        <v>0</v>
      </c>
      <c r="FTN1362" s="84">
        <f>FTM1362/FTL1362</f>
        <v>0</v>
      </c>
      <c r="FTO1362" s="84">
        <f>FTL1362-FTM1362</f>
        <v>2000000</v>
      </c>
      <c r="FTP1362" s="84">
        <f t="shared" si="404"/>
        <v>3000000</v>
      </c>
      <c r="FTW1362" s="84" t="s">
        <v>5406</v>
      </c>
      <c r="FTX1362" s="84">
        <f>SUM(FTX1359:FTX1360)</f>
        <v>1000000</v>
      </c>
      <c r="FTY1362" s="84">
        <f>SUM(FTY1359:FTY1360)</f>
        <v>0</v>
      </c>
      <c r="FTZ1362" s="84">
        <f>FTY1362/FTX1362</f>
        <v>0</v>
      </c>
      <c r="FUA1362" s="84">
        <f>SUM(FUA1359)</f>
        <v>1000000</v>
      </c>
      <c r="FUB1362" s="84">
        <f>SUM(FUB1359:FUB1360)</f>
        <v>2000000</v>
      </c>
      <c r="FUC1362" s="84">
        <f>SUM(FUC1359:FUC1360)</f>
        <v>0</v>
      </c>
      <c r="FUD1362" s="84">
        <f>FUC1362/FUB1362</f>
        <v>0</v>
      </c>
      <c r="FUE1362" s="84">
        <f>FUB1362-FUC1362</f>
        <v>2000000</v>
      </c>
      <c r="FUF1362" s="84">
        <f t="shared" si="404"/>
        <v>3000000</v>
      </c>
      <c r="FUM1362" s="84" t="s">
        <v>5406</v>
      </c>
      <c r="FUN1362" s="84">
        <f>SUM(FUN1359:FUN1360)</f>
        <v>1000000</v>
      </c>
      <c r="FUO1362" s="84">
        <f>SUM(FUO1359:FUO1360)</f>
        <v>0</v>
      </c>
      <c r="FUP1362" s="84">
        <f>FUO1362/FUN1362</f>
        <v>0</v>
      </c>
      <c r="FUQ1362" s="84">
        <f>SUM(FUQ1359)</f>
        <v>1000000</v>
      </c>
      <c r="FUR1362" s="84">
        <f>SUM(FUR1359:FUR1360)</f>
        <v>2000000</v>
      </c>
      <c r="FUS1362" s="84">
        <f>SUM(FUS1359:FUS1360)</f>
        <v>0</v>
      </c>
      <c r="FUT1362" s="84">
        <f>FUS1362/FUR1362</f>
        <v>0</v>
      </c>
      <c r="FUU1362" s="84">
        <f>FUR1362-FUS1362</f>
        <v>2000000</v>
      </c>
      <c r="FUV1362" s="84">
        <f t="shared" si="405"/>
        <v>3000000</v>
      </c>
      <c r="FVC1362" s="84" t="s">
        <v>5406</v>
      </c>
      <c r="FVD1362" s="84">
        <f>SUM(FVD1359:FVD1360)</f>
        <v>1000000</v>
      </c>
      <c r="FVE1362" s="84">
        <f>SUM(FVE1359:FVE1360)</f>
        <v>0</v>
      </c>
      <c r="FVF1362" s="84">
        <f>FVE1362/FVD1362</f>
        <v>0</v>
      </c>
      <c r="FVG1362" s="84">
        <f>SUM(FVG1359)</f>
        <v>1000000</v>
      </c>
      <c r="FVH1362" s="84">
        <f>SUM(FVH1359:FVH1360)</f>
        <v>2000000</v>
      </c>
      <c r="FVI1362" s="84">
        <f>SUM(FVI1359:FVI1360)</f>
        <v>0</v>
      </c>
      <c r="FVJ1362" s="84">
        <f>FVI1362/FVH1362</f>
        <v>0</v>
      </c>
      <c r="FVK1362" s="84">
        <f>FVH1362-FVI1362</f>
        <v>2000000</v>
      </c>
      <c r="FVL1362" s="84">
        <f t="shared" si="405"/>
        <v>3000000</v>
      </c>
      <c r="FVS1362" s="84" t="s">
        <v>5406</v>
      </c>
      <c r="FVT1362" s="84">
        <f>SUM(FVT1359:FVT1360)</f>
        <v>1000000</v>
      </c>
      <c r="FVU1362" s="84">
        <f>SUM(FVU1359:FVU1360)</f>
        <v>0</v>
      </c>
      <c r="FVV1362" s="84">
        <f>FVU1362/FVT1362</f>
        <v>0</v>
      </c>
      <c r="FVW1362" s="84">
        <f>SUM(FVW1359)</f>
        <v>1000000</v>
      </c>
      <c r="FVX1362" s="84">
        <f>SUM(FVX1359:FVX1360)</f>
        <v>2000000</v>
      </c>
      <c r="FVY1362" s="84">
        <f>SUM(FVY1359:FVY1360)</f>
        <v>0</v>
      </c>
      <c r="FVZ1362" s="84">
        <f>FVY1362/FVX1362</f>
        <v>0</v>
      </c>
      <c r="FWA1362" s="84">
        <f>FVX1362-FVY1362</f>
        <v>2000000</v>
      </c>
      <c r="FWB1362" s="84">
        <f t="shared" si="406"/>
        <v>3000000</v>
      </c>
      <c r="FWI1362" s="84" t="s">
        <v>5406</v>
      </c>
      <c r="FWJ1362" s="84">
        <f>SUM(FWJ1359:FWJ1360)</f>
        <v>1000000</v>
      </c>
      <c r="FWK1362" s="84">
        <f>SUM(FWK1359:FWK1360)</f>
        <v>0</v>
      </c>
      <c r="FWL1362" s="84">
        <f>FWK1362/FWJ1362</f>
        <v>0</v>
      </c>
      <c r="FWM1362" s="84">
        <f>SUM(FWM1359)</f>
        <v>1000000</v>
      </c>
      <c r="FWN1362" s="84">
        <f>SUM(FWN1359:FWN1360)</f>
        <v>2000000</v>
      </c>
      <c r="FWO1362" s="84">
        <f>SUM(FWO1359:FWO1360)</f>
        <v>0</v>
      </c>
      <c r="FWP1362" s="84">
        <f>FWO1362/FWN1362</f>
        <v>0</v>
      </c>
      <c r="FWQ1362" s="84">
        <f>FWN1362-FWO1362</f>
        <v>2000000</v>
      </c>
      <c r="FWR1362" s="84">
        <f t="shared" si="406"/>
        <v>3000000</v>
      </c>
      <c r="FWY1362" s="84" t="s">
        <v>5406</v>
      </c>
      <c r="FWZ1362" s="84">
        <f>SUM(FWZ1359:FWZ1360)</f>
        <v>1000000</v>
      </c>
      <c r="FXA1362" s="84">
        <f>SUM(FXA1359:FXA1360)</f>
        <v>0</v>
      </c>
      <c r="FXB1362" s="84">
        <f>FXA1362/FWZ1362</f>
        <v>0</v>
      </c>
      <c r="FXC1362" s="84">
        <f>SUM(FXC1359)</f>
        <v>1000000</v>
      </c>
      <c r="FXD1362" s="84">
        <f>SUM(FXD1359:FXD1360)</f>
        <v>2000000</v>
      </c>
      <c r="FXE1362" s="84">
        <f>SUM(FXE1359:FXE1360)</f>
        <v>0</v>
      </c>
      <c r="FXF1362" s="84">
        <f>FXE1362/FXD1362</f>
        <v>0</v>
      </c>
      <c r="FXG1362" s="84">
        <f>FXD1362-FXE1362</f>
        <v>2000000</v>
      </c>
      <c r="FXH1362" s="84">
        <f t="shared" si="407"/>
        <v>3000000</v>
      </c>
      <c r="FXO1362" s="84" t="s">
        <v>5406</v>
      </c>
      <c r="FXP1362" s="84">
        <f>SUM(FXP1359:FXP1360)</f>
        <v>1000000</v>
      </c>
      <c r="FXQ1362" s="84">
        <f>SUM(FXQ1359:FXQ1360)</f>
        <v>0</v>
      </c>
      <c r="FXR1362" s="84">
        <f>FXQ1362/FXP1362</f>
        <v>0</v>
      </c>
      <c r="FXS1362" s="84">
        <f>SUM(FXS1359)</f>
        <v>1000000</v>
      </c>
      <c r="FXT1362" s="84">
        <f>SUM(FXT1359:FXT1360)</f>
        <v>2000000</v>
      </c>
      <c r="FXU1362" s="84">
        <f>SUM(FXU1359:FXU1360)</f>
        <v>0</v>
      </c>
      <c r="FXV1362" s="84">
        <f>FXU1362/FXT1362</f>
        <v>0</v>
      </c>
      <c r="FXW1362" s="84">
        <f>FXT1362-FXU1362</f>
        <v>2000000</v>
      </c>
      <c r="FXX1362" s="84">
        <f t="shared" si="407"/>
        <v>3000000</v>
      </c>
      <c r="FYE1362" s="84" t="s">
        <v>5406</v>
      </c>
      <c r="FYF1362" s="84">
        <f>SUM(FYF1359:FYF1360)</f>
        <v>1000000</v>
      </c>
      <c r="FYG1362" s="84">
        <f>SUM(FYG1359:FYG1360)</f>
        <v>0</v>
      </c>
      <c r="FYH1362" s="84">
        <f>FYG1362/FYF1362</f>
        <v>0</v>
      </c>
      <c r="FYI1362" s="84">
        <f>SUM(FYI1359)</f>
        <v>1000000</v>
      </c>
      <c r="FYJ1362" s="84">
        <f>SUM(FYJ1359:FYJ1360)</f>
        <v>2000000</v>
      </c>
      <c r="FYK1362" s="84">
        <f>SUM(FYK1359:FYK1360)</f>
        <v>0</v>
      </c>
      <c r="FYL1362" s="84">
        <f>FYK1362/FYJ1362</f>
        <v>0</v>
      </c>
      <c r="FYM1362" s="84">
        <f>FYJ1362-FYK1362</f>
        <v>2000000</v>
      </c>
      <c r="FYN1362" s="84">
        <f t="shared" si="408"/>
        <v>3000000</v>
      </c>
      <c r="FYU1362" s="84" t="s">
        <v>5406</v>
      </c>
      <c r="FYV1362" s="84">
        <f>SUM(FYV1359:FYV1360)</f>
        <v>1000000</v>
      </c>
      <c r="FYW1362" s="84">
        <f>SUM(FYW1359:FYW1360)</f>
        <v>0</v>
      </c>
      <c r="FYX1362" s="84">
        <f>FYW1362/FYV1362</f>
        <v>0</v>
      </c>
      <c r="FYY1362" s="84">
        <f>SUM(FYY1359)</f>
        <v>1000000</v>
      </c>
      <c r="FYZ1362" s="84">
        <f>SUM(FYZ1359:FYZ1360)</f>
        <v>2000000</v>
      </c>
      <c r="FZA1362" s="84">
        <f>SUM(FZA1359:FZA1360)</f>
        <v>0</v>
      </c>
      <c r="FZB1362" s="84">
        <f>FZA1362/FYZ1362</f>
        <v>0</v>
      </c>
      <c r="FZC1362" s="84">
        <f>FYZ1362-FZA1362</f>
        <v>2000000</v>
      </c>
      <c r="FZD1362" s="84">
        <f t="shared" si="408"/>
        <v>3000000</v>
      </c>
      <c r="FZK1362" s="84" t="s">
        <v>5406</v>
      </c>
      <c r="FZL1362" s="84">
        <f>SUM(FZL1359:FZL1360)</f>
        <v>1000000</v>
      </c>
      <c r="FZM1362" s="84">
        <f>SUM(FZM1359:FZM1360)</f>
        <v>0</v>
      </c>
      <c r="FZN1362" s="84">
        <f>FZM1362/FZL1362</f>
        <v>0</v>
      </c>
      <c r="FZO1362" s="84">
        <f>SUM(FZO1359)</f>
        <v>1000000</v>
      </c>
      <c r="FZP1362" s="84">
        <f>SUM(FZP1359:FZP1360)</f>
        <v>2000000</v>
      </c>
      <c r="FZQ1362" s="84">
        <f>SUM(FZQ1359:FZQ1360)</f>
        <v>0</v>
      </c>
      <c r="FZR1362" s="84">
        <f>FZQ1362/FZP1362</f>
        <v>0</v>
      </c>
      <c r="FZS1362" s="84">
        <f>FZP1362-FZQ1362</f>
        <v>2000000</v>
      </c>
      <c r="FZT1362" s="84">
        <f t="shared" si="409"/>
        <v>3000000</v>
      </c>
      <c r="GAA1362" s="84" t="s">
        <v>5406</v>
      </c>
      <c r="GAB1362" s="84">
        <f>SUM(GAB1359:GAB1360)</f>
        <v>1000000</v>
      </c>
      <c r="GAC1362" s="84">
        <f>SUM(GAC1359:GAC1360)</f>
        <v>0</v>
      </c>
      <c r="GAD1362" s="84">
        <f>GAC1362/GAB1362</f>
        <v>0</v>
      </c>
      <c r="GAE1362" s="84">
        <f>SUM(GAE1359)</f>
        <v>1000000</v>
      </c>
      <c r="GAF1362" s="84">
        <f>SUM(GAF1359:GAF1360)</f>
        <v>2000000</v>
      </c>
      <c r="GAG1362" s="84">
        <f>SUM(GAG1359:GAG1360)</f>
        <v>0</v>
      </c>
      <c r="GAH1362" s="84">
        <f>GAG1362/GAF1362</f>
        <v>0</v>
      </c>
      <c r="GAI1362" s="84">
        <f>GAF1362-GAG1362</f>
        <v>2000000</v>
      </c>
      <c r="GAJ1362" s="84">
        <f t="shared" si="409"/>
        <v>3000000</v>
      </c>
      <c r="GAQ1362" s="84" t="s">
        <v>5406</v>
      </c>
      <c r="GAR1362" s="84">
        <f>SUM(GAR1359:GAR1360)</f>
        <v>1000000</v>
      </c>
      <c r="GAS1362" s="84">
        <f>SUM(GAS1359:GAS1360)</f>
        <v>0</v>
      </c>
      <c r="GAT1362" s="84">
        <f>GAS1362/GAR1362</f>
        <v>0</v>
      </c>
      <c r="GAU1362" s="84">
        <f>SUM(GAU1359)</f>
        <v>1000000</v>
      </c>
      <c r="GAV1362" s="84">
        <f>SUM(GAV1359:GAV1360)</f>
        <v>2000000</v>
      </c>
      <c r="GAW1362" s="84">
        <f>SUM(GAW1359:GAW1360)</f>
        <v>0</v>
      </c>
      <c r="GAX1362" s="84">
        <f>GAW1362/GAV1362</f>
        <v>0</v>
      </c>
      <c r="GAY1362" s="84">
        <f>GAV1362-GAW1362</f>
        <v>2000000</v>
      </c>
      <c r="GAZ1362" s="84">
        <f t="shared" si="410"/>
        <v>3000000</v>
      </c>
      <c r="GBG1362" s="84" t="s">
        <v>5406</v>
      </c>
      <c r="GBH1362" s="84">
        <f>SUM(GBH1359:GBH1360)</f>
        <v>1000000</v>
      </c>
      <c r="GBI1362" s="84">
        <f>SUM(GBI1359:GBI1360)</f>
        <v>0</v>
      </c>
      <c r="GBJ1362" s="84">
        <f>GBI1362/GBH1362</f>
        <v>0</v>
      </c>
      <c r="GBK1362" s="84">
        <f>SUM(GBK1359)</f>
        <v>1000000</v>
      </c>
      <c r="GBL1362" s="84">
        <f>SUM(GBL1359:GBL1360)</f>
        <v>2000000</v>
      </c>
      <c r="GBM1362" s="84">
        <f>SUM(GBM1359:GBM1360)</f>
        <v>0</v>
      </c>
      <c r="GBN1362" s="84">
        <f>GBM1362/GBL1362</f>
        <v>0</v>
      </c>
      <c r="GBO1362" s="84">
        <f>GBL1362-GBM1362</f>
        <v>2000000</v>
      </c>
      <c r="GBP1362" s="84">
        <f t="shared" si="410"/>
        <v>3000000</v>
      </c>
      <c r="GBW1362" s="84" t="s">
        <v>5406</v>
      </c>
      <c r="GBX1362" s="84">
        <f>SUM(GBX1359:GBX1360)</f>
        <v>1000000</v>
      </c>
      <c r="GBY1362" s="84">
        <f>SUM(GBY1359:GBY1360)</f>
        <v>0</v>
      </c>
      <c r="GBZ1362" s="84">
        <f>GBY1362/GBX1362</f>
        <v>0</v>
      </c>
      <c r="GCA1362" s="84">
        <f>SUM(GCA1359)</f>
        <v>1000000</v>
      </c>
      <c r="GCB1362" s="84">
        <f>SUM(GCB1359:GCB1360)</f>
        <v>2000000</v>
      </c>
      <c r="GCC1362" s="84">
        <f>SUM(GCC1359:GCC1360)</f>
        <v>0</v>
      </c>
      <c r="GCD1362" s="84">
        <f>GCC1362/GCB1362</f>
        <v>0</v>
      </c>
      <c r="GCE1362" s="84">
        <f>GCB1362-GCC1362</f>
        <v>2000000</v>
      </c>
      <c r="GCF1362" s="84">
        <f t="shared" si="411"/>
        <v>3000000</v>
      </c>
      <c r="GCM1362" s="84" t="s">
        <v>5406</v>
      </c>
      <c r="GCN1362" s="84">
        <f>SUM(GCN1359:GCN1360)</f>
        <v>1000000</v>
      </c>
      <c r="GCO1362" s="84">
        <f>SUM(GCO1359:GCO1360)</f>
        <v>0</v>
      </c>
      <c r="GCP1362" s="84">
        <f>GCO1362/GCN1362</f>
        <v>0</v>
      </c>
      <c r="GCQ1362" s="84">
        <f>SUM(GCQ1359)</f>
        <v>1000000</v>
      </c>
      <c r="GCR1362" s="84">
        <f>SUM(GCR1359:GCR1360)</f>
        <v>2000000</v>
      </c>
      <c r="GCS1362" s="84">
        <f>SUM(GCS1359:GCS1360)</f>
        <v>0</v>
      </c>
      <c r="GCT1362" s="84">
        <f>GCS1362/GCR1362</f>
        <v>0</v>
      </c>
      <c r="GCU1362" s="84">
        <f>GCR1362-GCS1362</f>
        <v>2000000</v>
      </c>
      <c r="GCV1362" s="84">
        <f t="shared" si="411"/>
        <v>3000000</v>
      </c>
      <c r="GDC1362" s="84" t="s">
        <v>5406</v>
      </c>
      <c r="GDD1362" s="84">
        <f>SUM(GDD1359:GDD1360)</f>
        <v>1000000</v>
      </c>
      <c r="GDE1362" s="84">
        <f>SUM(GDE1359:GDE1360)</f>
        <v>0</v>
      </c>
      <c r="GDF1362" s="84">
        <f>GDE1362/GDD1362</f>
        <v>0</v>
      </c>
      <c r="GDG1362" s="84">
        <f>SUM(GDG1359)</f>
        <v>1000000</v>
      </c>
      <c r="GDH1362" s="84">
        <f>SUM(GDH1359:GDH1360)</f>
        <v>2000000</v>
      </c>
      <c r="GDI1362" s="84">
        <f>SUM(GDI1359:GDI1360)</f>
        <v>0</v>
      </c>
      <c r="GDJ1362" s="84">
        <f>GDI1362/GDH1362</f>
        <v>0</v>
      </c>
      <c r="GDK1362" s="84">
        <f>GDH1362-GDI1362</f>
        <v>2000000</v>
      </c>
      <c r="GDL1362" s="84">
        <f t="shared" si="412"/>
        <v>3000000</v>
      </c>
      <c r="GDS1362" s="84" t="s">
        <v>5406</v>
      </c>
      <c r="GDT1362" s="84">
        <f>SUM(GDT1359:GDT1360)</f>
        <v>1000000</v>
      </c>
      <c r="GDU1362" s="84">
        <f>SUM(GDU1359:GDU1360)</f>
        <v>0</v>
      </c>
      <c r="GDV1362" s="84">
        <f>GDU1362/GDT1362</f>
        <v>0</v>
      </c>
      <c r="GDW1362" s="84">
        <f>SUM(GDW1359)</f>
        <v>1000000</v>
      </c>
      <c r="GDX1362" s="84">
        <f>SUM(GDX1359:GDX1360)</f>
        <v>2000000</v>
      </c>
      <c r="GDY1362" s="84">
        <f>SUM(GDY1359:GDY1360)</f>
        <v>0</v>
      </c>
      <c r="GDZ1362" s="84">
        <f>GDY1362/GDX1362</f>
        <v>0</v>
      </c>
      <c r="GEA1362" s="84">
        <f>GDX1362-GDY1362</f>
        <v>2000000</v>
      </c>
      <c r="GEB1362" s="84">
        <f t="shared" si="412"/>
        <v>3000000</v>
      </c>
      <c r="GEI1362" s="84" t="s">
        <v>5406</v>
      </c>
      <c r="GEJ1362" s="84">
        <f>SUM(GEJ1359:GEJ1360)</f>
        <v>1000000</v>
      </c>
      <c r="GEK1362" s="84">
        <f>SUM(GEK1359:GEK1360)</f>
        <v>0</v>
      </c>
      <c r="GEL1362" s="84">
        <f>GEK1362/GEJ1362</f>
        <v>0</v>
      </c>
      <c r="GEM1362" s="84">
        <f>SUM(GEM1359)</f>
        <v>1000000</v>
      </c>
      <c r="GEN1362" s="84">
        <f>SUM(GEN1359:GEN1360)</f>
        <v>2000000</v>
      </c>
      <c r="GEO1362" s="84">
        <f>SUM(GEO1359:GEO1360)</f>
        <v>0</v>
      </c>
      <c r="GEP1362" s="84">
        <f>GEO1362/GEN1362</f>
        <v>0</v>
      </c>
      <c r="GEQ1362" s="84">
        <f>GEN1362-GEO1362</f>
        <v>2000000</v>
      </c>
      <c r="GER1362" s="84">
        <f t="shared" si="413"/>
        <v>3000000</v>
      </c>
      <c r="GEY1362" s="84" t="s">
        <v>5406</v>
      </c>
      <c r="GEZ1362" s="84">
        <f>SUM(GEZ1359:GEZ1360)</f>
        <v>1000000</v>
      </c>
      <c r="GFA1362" s="84">
        <f>SUM(GFA1359:GFA1360)</f>
        <v>0</v>
      </c>
      <c r="GFB1362" s="84">
        <f>GFA1362/GEZ1362</f>
        <v>0</v>
      </c>
      <c r="GFC1362" s="84">
        <f>SUM(GFC1359)</f>
        <v>1000000</v>
      </c>
      <c r="GFD1362" s="84">
        <f>SUM(GFD1359:GFD1360)</f>
        <v>2000000</v>
      </c>
      <c r="GFE1362" s="84">
        <f>SUM(GFE1359:GFE1360)</f>
        <v>0</v>
      </c>
      <c r="GFF1362" s="84">
        <f>GFE1362/GFD1362</f>
        <v>0</v>
      </c>
      <c r="GFG1362" s="84">
        <f>GFD1362-GFE1362</f>
        <v>2000000</v>
      </c>
      <c r="GFH1362" s="84">
        <f t="shared" si="413"/>
        <v>3000000</v>
      </c>
      <c r="GFO1362" s="84" t="s">
        <v>5406</v>
      </c>
      <c r="GFP1362" s="84">
        <f>SUM(GFP1359:GFP1360)</f>
        <v>1000000</v>
      </c>
      <c r="GFQ1362" s="84">
        <f>SUM(GFQ1359:GFQ1360)</f>
        <v>0</v>
      </c>
      <c r="GFR1362" s="84">
        <f>GFQ1362/GFP1362</f>
        <v>0</v>
      </c>
      <c r="GFS1362" s="84">
        <f>SUM(GFS1359)</f>
        <v>1000000</v>
      </c>
      <c r="GFT1362" s="84">
        <f>SUM(GFT1359:GFT1360)</f>
        <v>2000000</v>
      </c>
      <c r="GFU1362" s="84">
        <f>SUM(GFU1359:GFU1360)</f>
        <v>0</v>
      </c>
      <c r="GFV1362" s="84">
        <f>GFU1362/GFT1362</f>
        <v>0</v>
      </c>
      <c r="GFW1362" s="84">
        <f>GFT1362-GFU1362</f>
        <v>2000000</v>
      </c>
      <c r="GFX1362" s="84">
        <f t="shared" si="414"/>
        <v>3000000</v>
      </c>
      <c r="GGE1362" s="84" t="s">
        <v>5406</v>
      </c>
      <c r="GGF1362" s="84">
        <f>SUM(GGF1359:GGF1360)</f>
        <v>1000000</v>
      </c>
      <c r="GGG1362" s="84">
        <f>SUM(GGG1359:GGG1360)</f>
        <v>0</v>
      </c>
      <c r="GGH1362" s="84">
        <f>GGG1362/GGF1362</f>
        <v>0</v>
      </c>
      <c r="GGI1362" s="84">
        <f>SUM(GGI1359)</f>
        <v>1000000</v>
      </c>
      <c r="GGJ1362" s="84">
        <f>SUM(GGJ1359:GGJ1360)</f>
        <v>2000000</v>
      </c>
      <c r="GGK1362" s="84">
        <f>SUM(GGK1359:GGK1360)</f>
        <v>0</v>
      </c>
      <c r="GGL1362" s="84">
        <f>GGK1362/GGJ1362</f>
        <v>0</v>
      </c>
      <c r="GGM1362" s="84">
        <f>GGJ1362-GGK1362</f>
        <v>2000000</v>
      </c>
      <c r="GGN1362" s="84">
        <f t="shared" si="414"/>
        <v>3000000</v>
      </c>
      <c r="GGU1362" s="84" t="s">
        <v>5406</v>
      </c>
      <c r="GGV1362" s="84">
        <f>SUM(GGV1359:GGV1360)</f>
        <v>1000000</v>
      </c>
      <c r="GGW1362" s="84">
        <f>SUM(GGW1359:GGW1360)</f>
        <v>0</v>
      </c>
      <c r="GGX1362" s="84">
        <f>GGW1362/GGV1362</f>
        <v>0</v>
      </c>
      <c r="GGY1362" s="84">
        <f>SUM(GGY1359)</f>
        <v>1000000</v>
      </c>
      <c r="GGZ1362" s="84">
        <f>SUM(GGZ1359:GGZ1360)</f>
        <v>2000000</v>
      </c>
      <c r="GHA1362" s="84">
        <f>SUM(GHA1359:GHA1360)</f>
        <v>0</v>
      </c>
      <c r="GHB1362" s="84">
        <f>GHA1362/GGZ1362</f>
        <v>0</v>
      </c>
      <c r="GHC1362" s="84">
        <f>GGZ1362-GHA1362</f>
        <v>2000000</v>
      </c>
      <c r="GHD1362" s="84">
        <f t="shared" si="415"/>
        <v>3000000</v>
      </c>
      <c r="GHK1362" s="84" t="s">
        <v>5406</v>
      </c>
      <c r="GHL1362" s="84">
        <f>SUM(GHL1359:GHL1360)</f>
        <v>1000000</v>
      </c>
      <c r="GHM1362" s="84">
        <f>SUM(GHM1359:GHM1360)</f>
        <v>0</v>
      </c>
      <c r="GHN1362" s="84">
        <f>GHM1362/GHL1362</f>
        <v>0</v>
      </c>
      <c r="GHO1362" s="84">
        <f>SUM(GHO1359)</f>
        <v>1000000</v>
      </c>
      <c r="GHP1362" s="84">
        <f>SUM(GHP1359:GHP1360)</f>
        <v>2000000</v>
      </c>
      <c r="GHQ1362" s="84">
        <f>SUM(GHQ1359:GHQ1360)</f>
        <v>0</v>
      </c>
      <c r="GHR1362" s="84">
        <f>GHQ1362/GHP1362</f>
        <v>0</v>
      </c>
      <c r="GHS1362" s="84">
        <f>GHP1362-GHQ1362</f>
        <v>2000000</v>
      </c>
      <c r="GHT1362" s="84">
        <f t="shared" si="415"/>
        <v>3000000</v>
      </c>
      <c r="GIA1362" s="84" t="s">
        <v>5406</v>
      </c>
      <c r="GIB1362" s="84">
        <f>SUM(GIB1359:GIB1360)</f>
        <v>1000000</v>
      </c>
      <c r="GIC1362" s="84">
        <f>SUM(GIC1359:GIC1360)</f>
        <v>0</v>
      </c>
      <c r="GID1362" s="84">
        <f>GIC1362/GIB1362</f>
        <v>0</v>
      </c>
      <c r="GIE1362" s="84">
        <f>SUM(GIE1359)</f>
        <v>1000000</v>
      </c>
      <c r="GIF1362" s="84">
        <f>SUM(GIF1359:GIF1360)</f>
        <v>2000000</v>
      </c>
      <c r="GIG1362" s="84">
        <f>SUM(GIG1359:GIG1360)</f>
        <v>0</v>
      </c>
      <c r="GIH1362" s="84">
        <f>GIG1362/GIF1362</f>
        <v>0</v>
      </c>
      <c r="GII1362" s="84">
        <f>GIF1362-GIG1362</f>
        <v>2000000</v>
      </c>
      <c r="GIJ1362" s="84">
        <f t="shared" si="416"/>
        <v>3000000</v>
      </c>
      <c r="GIQ1362" s="84" t="s">
        <v>5406</v>
      </c>
      <c r="GIR1362" s="84">
        <f>SUM(GIR1359:GIR1360)</f>
        <v>1000000</v>
      </c>
      <c r="GIS1362" s="84">
        <f>SUM(GIS1359:GIS1360)</f>
        <v>0</v>
      </c>
      <c r="GIT1362" s="84">
        <f>GIS1362/GIR1362</f>
        <v>0</v>
      </c>
      <c r="GIU1362" s="84">
        <f>SUM(GIU1359)</f>
        <v>1000000</v>
      </c>
      <c r="GIV1362" s="84">
        <f>SUM(GIV1359:GIV1360)</f>
        <v>2000000</v>
      </c>
      <c r="GIW1362" s="84">
        <f>SUM(GIW1359:GIW1360)</f>
        <v>0</v>
      </c>
      <c r="GIX1362" s="84">
        <f>GIW1362/GIV1362</f>
        <v>0</v>
      </c>
      <c r="GIY1362" s="84">
        <f>GIV1362-GIW1362</f>
        <v>2000000</v>
      </c>
      <c r="GIZ1362" s="84">
        <f t="shared" si="416"/>
        <v>3000000</v>
      </c>
      <c r="GJG1362" s="84" t="s">
        <v>5406</v>
      </c>
      <c r="GJH1362" s="84">
        <f>SUM(GJH1359:GJH1360)</f>
        <v>1000000</v>
      </c>
      <c r="GJI1362" s="84">
        <f>SUM(GJI1359:GJI1360)</f>
        <v>0</v>
      </c>
      <c r="GJJ1362" s="84">
        <f>GJI1362/GJH1362</f>
        <v>0</v>
      </c>
      <c r="GJK1362" s="84">
        <f>SUM(GJK1359)</f>
        <v>1000000</v>
      </c>
      <c r="GJL1362" s="84">
        <f>SUM(GJL1359:GJL1360)</f>
        <v>2000000</v>
      </c>
      <c r="GJM1362" s="84">
        <f>SUM(GJM1359:GJM1360)</f>
        <v>0</v>
      </c>
      <c r="GJN1362" s="84">
        <f>GJM1362/GJL1362</f>
        <v>0</v>
      </c>
      <c r="GJO1362" s="84">
        <f>GJL1362-GJM1362</f>
        <v>2000000</v>
      </c>
      <c r="GJP1362" s="84">
        <f t="shared" si="417"/>
        <v>3000000</v>
      </c>
      <c r="GJW1362" s="84" t="s">
        <v>5406</v>
      </c>
      <c r="GJX1362" s="84">
        <f>SUM(GJX1359:GJX1360)</f>
        <v>1000000</v>
      </c>
      <c r="GJY1362" s="84">
        <f>SUM(GJY1359:GJY1360)</f>
        <v>0</v>
      </c>
      <c r="GJZ1362" s="84">
        <f>GJY1362/GJX1362</f>
        <v>0</v>
      </c>
      <c r="GKA1362" s="84">
        <f>SUM(GKA1359)</f>
        <v>1000000</v>
      </c>
      <c r="GKB1362" s="84">
        <f>SUM(GKB1359:GKB1360)</f>
        <v>2000000</v>
      </c>
      <c r="GKC1362" s="84">
        <f>SUM(GKC1359:GKC1360)</f>
        <v>0</v>
      </c>
      <c r="GKD1362" s="84">
        <f>GKC1362/GKB1362</f>
        <v>0</v>
      </c>
      <c r="GKE1362" s="84">
        <f>GKB1362-GKC1362</f>
        <v>2000000</v>
      </c>
      <c r="GKF1362" s="84">
        <f t="shared" si="417"/>
        <v>3000000</v>
      </c>
      <c r="GKM1362" s="84" t="s">
        <v>5406</v>
      </c>
      <c r="GKN1362" s="84">
        <f>SUM(GKN1359:GKN1360)</f>
        <v>1000000</v>
      </c>
      <c r="GKO1362" s="84">
        <f>SUM(GKO1359:GKO1360)</f>
        <v>0</v>
      </c>
      <c r="GKP1362" s="84">
        <f>GKO1362/GKN1362</f>
        <v>0</v>
      </c>
      <c r="GKQ1362" s="84">
        <f>SUM(GKQ1359)</f>
        <v>1000000</v>
      </c>
      <c r="GKR1362" s="84">
        <f>SUM(GKR1359:GKR1360)</f>
        <v>2000000</v>
      </c>
      <c r="GKS1362" s="84">
        <f>SUM(GKS1359:GKS1360)</f>
        <v>0</v>
      </c>
      <c r="GKT1362" s="84">
        <f>GKS1362/GKR1362</f>
        <v>0</v>
      </c>
      <c r="GKU1362" s="84">
        <f>GKR1362-GKS1362</f>
        <v>2000000</v>
      </c>
      <c r="GKV1362" s="84">
        <f t="shared" si="418"/>
        <v>3000000</v>
      </c>
      <c r="GLC1362" s="84" t="s">
        <v>5406</v>
      </c>
      <c r="GLD1362" s="84">
        <f>SUM(GLD1359:GLD1360)</f>
        <v>1000000</v>
      </c>
      <c r="GLE1362" s="84">
        <f>SUM(GLE1359:GLE1360)</f>
        <v>0</v>
      </c>
      <c r="GLF1362" s="84">
        <f>GLE1362/GLD1362</f>
        <v>0</v>
      </c>
      <c r="GLG1362" s="84">
        <f>SUM(GLG1359)</f>
        <v>1000000</v>
      </c>
      <c r="GLH1362" s="84">
        <f>SUM(GLH1359:GLH1360)</f>
        <v>2000000</v>
      </c>
      <c r="GLI1362" s="84">
        <f>SUM(GLI1359:GLI1360)</f>
        <v>0</v>
      </c>
      <c r="GLJ1362" s="84">
        <f>GLI1362/GLH1362</f>
        <v>0</v>
      </c>
      <c r="GLK1362" s="84">
        <f>GLH1362-GLI1362</f>
        <v>2000000</v>
      </c>
      <c r="GLL1362" s="84">
        <f t="shared" si="418"/>
        <v>3000000</v>
      </c>
      <c r="GLS1362" s="84" t="s">
        <v>5406</v>
      </c>
      <c r="GLT1362" s="84">
        <f>SUM(GLT1359:GLT1360)</f>
        <v>1000000</v>
      </c>
      <c r="GLU1362" s="84">
        <f>SUM(GLU1359:GLU1360)</f>
        <v>0</v>
      </c>
      <c r="GLV1362" s="84">
        <f>GLU1362/GLT1362</f>
        <v>0</v>
      </c>
      <c r="GLW1362" s="84">
        <f>SUM(GLW1359)</f>
        <v>1000000</v>
      </c>
      <c r="GLX1362" s="84">
        <f>SUM(GLX1359:GLX1360)</f>
        <v>2000000</v>
      </c>
      <c r="GLY1362" s="84">
        <f>SUM(GLY1359:GLY1360)</f>
        <v>0</v>
      </c>
      <c r="GLZ1362" s="84">
        <f>GLY1362/GLX1362</f>
        <v>0</v>
      </c>
      <c r="GMA1362" s="84">
        <f>GLX1362-GLY1362</f>
        <v>2000000</v>
      </c>
      <c r="GMB1362" s="84">
        <f t="shared" si="419"/>
        <v>3000000</v>
      </c>
      <c r="GMI1362" s="84" t="s">
        <v>5406</v>
      </c>
      <c r="GMJ1362" s="84">
        <f>SUM(GMJ1359:GMJ1360)</f>
        <v>1000000</v>
      </c>
      <c r="GMK1362" s="84">
        <f>SUM(GMK1359:GMK1360)</f>
        <v>0</v>
      </c>
      <c r="GML1362" s="84">
        <f>GMK1362/GMJ1362</f>
        <v>0</v>
      </c>
      <c r="GMM1362" s="84">
        <f>SUM(GMM1359)</f>
        <v>1000000</v>
      </c>
      <c r="GMN1362" s="84">
        <f>SUM(GMN1359:GMN1360)</f>
        <v>2000000</v>
      </c>
      <c r="GMO1362" s="84">
        <f>SUM(GMO1359:GMO1360)</f>
        <v>0</v>
      </c>
      <c r="GMP1362" s="84">
        <f>GMO1362/GMN1362</f>
        <v>0</v>
      </c>
      <c r="GMQ1362" s="84">
        <f>GMN1362-GMO1362</f>
        <v>2000000</v>
      </c>
      <c r="GMR1362" s="84">
        <f t="shared" si="419"/>
        <v>3000000</v>
      </c>
      <c r="GMY1362" s="84" t="s">
        <v>5406</v>
      </c>
      <c r="GMZ1362" s="84">
        <f>SUM(GMZ1359:GMZ1360)</f>
        <v>1000000</v>
      </c>
      <c r="GNA1362" s="84">
        <f>SUM(GNA1359:GNA1360)</f>
        <v>0</v>
      </c>
      <c r="GNB1362" s="84">
        <f>GNA1362/GMZ1362</f>
        <v>0</v>
      </c>
      <c r="GNC1362" s="84">
        <f>SUM(GNC1359)</f>
        <v>1000000</v>
      </c>
      <c r="GND1362" s="84">
        <f>SUM(GND1359:GND1360)</f>
        <v>2000000</v>
      </c>
      <c r="GNE1362" s="84">
        <f>SUM(GNE1359:GNE1360)</f>
        <v>0</v>
      </c>
      <c r="GNF1362" s="84">
        <f>GNE1362/GND1362</f>
        <v>0</v>
      </c>
      <c r="GNG1362" s="84">
        <f>GND1362-GNE1362</f>
        <v>2000000</v>
      </c>
      <c r="GNH1362" s="84">
        <f t="shared" si="420"/>
        <v>3000000</v>
      </c>
      <c r="GNO1362" s="84" t="s">
        <v>5406</v>
      </c>
      <c r="GNP1362" s="84">
        <f>SUM(GNP1359:GNP1360)</f>
        <v>1000000</v>
      </c>
      <c r="GNQ1362" s="84">
        <f>SUM(GNQ1359:GNQ1360)</f>
        <v>0</v>
      </c>
      <c r="GNR1362" s="84">
        <f>GNQ1362/GNP1362</f>
        <v>0</v>
      </c>
      <c r="GNS1362" s="84">
        <f>SUM(GNS1359)</f>
        <v>1000000</v>
      </c>
      <c r="GNT1362" s="84">
        <f>SUM(GNT1359:GNT1360)</f>
        <v>2000000</v>
      </c>
      <c r="GNU1362" s="84">
        <f>SUM(GNU1359:GNU1360)</f>
        <v>0</v>
      </c>
      <c r="GNV1362" s="84">
        <f>GNU1362/GNT1362</f>
        <v>0</v>
      </c>
      <c r="GNW1362" s="84">
        <f>GNT1362-GNU1362</f>
        <v>2000000</v>
      </c>
      <c r="GNX1362" s="84">
        <f t="shared" si="420"/>
        <v>3000000</v>
      </c>
      <c r="GOE1362" s="84" t="s">
        <v>5406</v>
      </c>
      <c r="GOF1362" s="84">
        <f>SUM(GOF1359:GOF1360)</f>
        <v>1000000</v>
      </c>
      <c r="GOG1362" s="84">
        <f>SUM(GOG1359:GOG1360)</f>
        <v>0</v>
      </c>
      <c r="GOH1362" s="84">
        <f>GOG1362/GOF1362</f>
        <v>0</v>
      </c>
      <c r="GOI1362" s="84">
        <f>SUM(GOI1359)</f>
        <v>1000000</v>
      </c>
      <c r="GOJ1362" s="84">
        <f>SUM(GOJ1359:GOJ1360)</f>
        <v>2000000</v>
      </c>
      <c r="GOK1362" s="84">
        <f>SUM(GOK1359:GOK1360)</f>
        <v>0</v>
      </c>
      <c r="GOL1362" s="84">
        <f>GOK1362/GOJ1362</f>
        <v>0</v>
      </c>
      <c r="GOM1362" s="84">
        <f>GOJ1362-GOK1362</f>
        <v>2000000</v>
      </c>
      <c r="GON1362" s="84">
        <f t="shared" si="421"/>
        <v>3000000</v>
      </c>
      <c r="GOU1362" s="84" t="s">
        <v>5406</v>
      </c>
      <c r="GOV1362" s="84">
        <f>SUM(GOV1359:GOV1360)</f>
        <v>1000000</v>
      </c>
      <c r="GOW1362" s="84">
        <f>SUM(GOW1359:GOW1360)</f>
        <v>0</v>
      </c>
      <c r="GOX1362" s="84">
        <f>GOW1362/GOV1362</f>
        <v>0</v>
      </c>
      <c r="GOY1362" s="84">
        <f>SUM(GOY1359)</f>
        <v>1000000</v>
      </c>
      <c r="GOZ1362" s="84">
        <f>SUM(GOZ1359:GOZ1360)</f>
        <v>2000000</v>
      </c>
      <c r="GPA1362" s="84">
        <f>SUM(GPA1359:GPA1360)</f>
        <v>0</v>
      </c>
      <c r="GPB1362" s="84">
        <f>GPA1362/GOZ1362</f>
        <v>0</v>
      </c>
      <c r="GPC1362" s="84">
        <f>GOZ1362-GPA1362</f>
        <v>2000000</v>
      </c>
      <c r="GPD1362" s="84">
        <f t="shared" si="421"/>
        <v>3000000</v>
      </c>
      <c r="GPK1362" s="84" t="s">
        <v>5406</v>
      </c>
      <c r="GPL1362" s="84">
        <f>SUM(GPL1359:GPL1360)</f>
        <v>1000000</v>
      </c>
      <c r="GPM1362" s="84">
        <f>SUM(GPM1359:GPM1360)</f>
        <v>0</v>
      </c>
      <c r="GPN1362" s="84">
        <f>GPM1362/GPL1362</f>
        <v>0</v>
      </c>
      <c r="GPO1362" s="84">
        <f>SUM(GPO1359)</f>
        <v>1000000</v>
      </c>
      <c r="GPP1362" s="84">
        <f>SUM(GPP1359:GPP1360)</f>
        <v>2000000</v>
      </c>
      <c r="GPQ1362" s="84">
        <f>SUM(GPQ1359:GPQ1360)</f>
        <v>0</v>
      </c>
      <c r="GPR1362" s="84">
        <f>GPQ1362/GPP1362</f>
        <v>0</v>
      </c>
      <c r="GPS1362" s="84">
        <f>GPP1362-GPQ1362</f>
        <v>2000000</v>
      </c>
      <c r="GPT1362" s="84">
        <f t="shared" si="422"/>
        <v>3000000</v>
      </c>
      <c r="GQA1362" s="84" t="s">
        <v>5406</v>
      </c>
      <c r="GQB1362" s="84">
        <f>SUM(GQB1359:GQB1360)</f>
        <v>1000000</v>
      </c>
      <c r="GQC1362" s="84">
        <f>SUM(GQC1359:GQC1360)</f>
        <v>0</v>
      </c>
      <c r="GQD1362" s="84">
        <f>GQC1362/GQB1362</f>
        <v>0</v>
      </c>
      <c r="GQE1362" s="84">
        <f>SUM(GQE1359)</f>
        <v>1000000</v>
      </c>
      <c r="GQF1362" s="84">
        <f>SUM(GQF1359:GQF1360)</f>
        <v>2000000</v>
      </c>
      <c r="GQG1362" s="84">
        <f>SUM(GQG1359:GQG1360)</f>
        <v>0</v>
      </c>
      <c r="GQH1362" s="84">
        <f>GQG1362/GQF1362</f>
        <v>0</v>
      </c>
      <c r="GQI1362" s="84">
        <f>GQF1362-GQG1362</f>
        <v>2000000</v>
      </c>
      <c r="GQJ1362" s="84">
        <f t="shared" si="422"/>
        <v>3000000</v>
      </c>
      <c r="GQQ1362" s="84" t="s">
        <v>5406</v>
      </c>
      <c r="GQR1362" s="84">
        <f>SUM(GQR1359:GQR1360)</f>
        <v>1000000</v>
      </c>
      <c r="GQS1362" s="84">
        <f>SUM(GQS1359:GQS1360)</f>
        <v>0</v>
      </c>
      <c r="GQT1362" s="84">
        <f>GQS1362/GQR1362</f>
        <v>0</v>
      </c>
      <c r="GQU1362" s="84">
        <f>SUM(GQU1359)</f>
        <v>1000000</v>
      </c>
      <c r="GQV1362" s="84">
        <f>SUM(GQV1359:GQV1360)</f>
        <v>2000000</v>
      </c>
      <c r="GQW1362" s="84">
        <f>SUM(GQW1359:GQW1360)</f>
        <v>0</v>
      </c>
      <c r="GQX1362" s="84">
        <f>GQW1362/GQV1362</f>
        <v>0</v>
      </c>
      <c r="GQY1362" s="84">
        <f>GQV1362-GQW1362</f>
        <v>2000000</v>
      </c>
      <c r="GQZ1362" s="84">
        <f t="shared" si="423"/>
        <v>3000000</v>
      </c>
      <c r="GRG1362" s="84" t="s">
        <v>5406</v>
      </c>
      <c r="GRH1362" s="84">
        <f>SUM(GRH1359:GRH1360)</f>
        <v>1000000</v>
      </c>
      <c r="GRI1362" s="84">
        <f>SUM(GRI1359:GRI1360)</f>
        <v>0</v>
      </c>
      <c r="GRJ1362" s="84">
        <f>GRI1362/GRH1362</f>
        <v>0</v>
      </c>
      <c r="GRK1362" s="84">
        <f>SUM(GRK1359)</f>
        <v>1000000</v>
      </c>
      <c r="GRL1362" s="84">
        <f>SUM(GRL1359:GRL1360)</f>
        <v>2000000</v>
      </c>
      <c r="GRM1362" s="84">
        <f>SUM(GRM1359:GRM1360)</f>
        <v>0</v>
      </c>
      <c r="GRN1362" s="84">
        <f>GRM1362/GRL1362</f>
        <v>0</v>
      </c>
      <c r="GRO1362" s="84">
        <f>GRL1362-GRM1362</f>
        <v>2000000</v>
      </c>
      <c r="GRP1362" s="84">
        <f t="shared" si="423"/>
        <v>3000000</v>
      </c>
      <c r="GRW1362" s="84" t="s">
        <v>5406</v>
      </c>
      <c r="GRX1362" s="84">
        <f>SUM(GRX1359:GRX1360)</f>
        <v>1000000</v>
      </c>
      <c r="GRY1362" s="84">
        <f>SUM(GRY1359:GRY1360)</f>
        <v>0</v>
      </c>
      <c r="GRZ1362" s="84">
        <f>GRY1362/GRX1362</f>
        <v>0</v>
      </c>
      <c r="GSA1362" s="84">
        <f>SUM(GSA1359)</f>
        <v>1000000</v>
      </c>
      <c r="GSB1362" s="84">
        <f>SUM(GSB1359:GSB1360)</f>
        <v>2000000</v>
      </c>
      <c r="GSC1362" s="84">
        <f>SUM(GSC1359:GSC1360)</f>
        <v>0</v>
      </c>
      <c r="GSD1362" s="84">
        <f>GSC1362/GSB1362</f>
        <v>0</v>
      </c>
      <c r="GSE1362" s="84">
        <f>GSB1362-GSC1362</f>
        <v>2000000</v>
      </c>
      <c r="GSF1362" s="84">
        <f t="shared" si="424"/>
        <v>3000000</v>
      </c>
      <c r="GSM1362" s="84" t="s">
        <v>5406</v>
      </c>
      <c r="GSN1362" s="84">
        <f>SUM(GSN1359:GSN1360)</f>
        <v>1000000</v>
      </c>
      <c r="GSO1362" s="84">
        <f>SUM(GSO1359:GSO1360)</f>
        <v>0</v>
      </c>
      <c r="GSP1362" s="84">
        <f>GSO1362/GSN1362</f>
        <v>0</v>
      </c>
      <c r="GSQ1362" s="84">
        <f>SUM(GSQ1359)</f>
        <v>1000000</v>
      </c>
      <c r="GSR1362" s="84">
        <f>SUM(GSR1359:GSR1360)</f>
        <v>2000000</v>
      </c>
      <c r="GSS1362" s="84">
        <f>SUM(GSS1359:GSS1360)</f>
        <v>0</v>
      </c>
      <c r="GST1362" s="84">
        <f>GSS1362/GSR1362</f>
        <v>0</v>
      </c>
      <c r="GSU1362" s="84">
        <f>GSR1362-GSS1362</f>
        <v>2000000</v>
      </c>
      <c r="GSV1362" s="84">
        <f t="shared" si="424"/>
        <v>3000000</v>
      </c>
      <c r="GTC1362" s="84" t="s">
        <v>5406</v>
      </c>
      <c r="GTD1362" s="84">
        <f>SUM(GTD1359:GTD1360)</f>
        <v>1000000</v>
      </c>
      <c r="GTE1362" s="84">
        <f>SUM(GTE1359:GTE1360)</f>
        <v>0</v>
      </c>
      <c r="GTF1362" s="84">
        <f>GTE1362/GTD1362</f>
        <v>0</v>
      </c>
      <c r="GTG1362" s="84">
        <f>SUM(GTG1359)</f>
        <v>1000000</v>
      </c>
      <c r="GTH1362" s="84">
        <f>SUM(GTH1359:GTH1360)</f>
        <v>2000000</v>
      </c>
      <c r="GTI1362" s="84">
        <f>SUM(GTI1359:GTI1360)</f>
        <v>0</v>
      </c>
      <c r="GTJ1362" s="84">
        <f>GTI1362/GTH1362</f>
        <v>0</v>
      </c>
      <c r="GTK1362" s="84">
        <f>GTH1362-GTI1362</f>
        <v>2000000</v>
      </c>
      <c r="GTL1362" s="84">
        <f t="shared" si="425"/>
        <v>3000000</v>
      </c>
      <c r="GTS1362" s="84" t="s">
        <v>5406</v>
      </c>
      <c r="GTT1362" s="84">
        <f>SUM(GTT1359:GTT1360)</f>
        <v>1000000</v>
      </c>
      <c r="GTU1362" s="84">
        <f>SUM(GTU1359:GTU1360)</f>
        <v>0</v>
      </c>
      <c r="GTV1362" s="84">
        <f>GTU1362/GTT1362</f>
        <v>0</v>
      </c>
      <c r="GTW1362" s="84">
        <f>SUM(GTW1359)</f>
        <v>1000000</v>
      </c>
      <c r="GTX1362" s="84">
        <f>SUM(GTX1359:GTX1360)</f>
        <v>2000000</v>
      </c>
      <c r="GTY1362" s="84">
        <f>SUM(GTY1359:GTY1360)</f>
        <v>0</v>
      </c>
      <c r="GTZ1362" s="84">
        <f>GTY1362/GTX1362</f>
        <v>0</v>
      </c>
      <c r="GUA1362" s="84">
        <f>GTX1362-GTY1362</f>
        <v>2000000</v>
      </c>
      <c r="GUB1362" s="84">
        <f t="shared" si="425"/>
        <v>3000000</v>
      </c>
      <c r="GUI1362" s="84" t="s">
        <v>5406</v>
      </c>
      <c r="GUJ1362" s="84">
        <f>SUM(GUJ1359:GUJ1360)</f>
        <v>1000000</v>
      </c>
      <c r="GUK1362" s="84">
        <f>SUM(GUK1359:GUK1360)</f>
        <v>0</v>
      </c>
      <c r="GUL1362" s="84">
        <f>GUK1362/GUJ1362</f>
        <v>0</v>
      </c>
      <c r="GUM1362" s="84">
        <f>SUM(GUM1359)</f>
        <v>1000000</v>
      </c>
      <c r="GUN1362" s="84">
        <f>SUM(GUN1359:GUN1360)</f>
        <v>2000000</v>
      </c>
      <c r="GUO1362" s="84">
        <f>SUM(GUO1359:GUO1360)</f>
        <v>0</v>
      </c>
      <c r="GUP1362" s="84">
        <f>GUO1362/GUN1362</f>
        <v>0</v>
      </c>
      <c r="GUQ1362" s="84">
        <f>GUN1362-GUO1362</f>
        <v>2000000</v>
      </c>
      <c r="GUR1362" s="84">
        <f t="shared" si="426"/>
        <v>3000000</v>
      </c>
      <c r="GUY1362" s="84" t="s">
        <v>5406</v>
      </c>
      <c r="GUZ1362" s="84">
        <f>SUM(GUZ1359:GUZ1360)</f>
        <v>1000000</v>
      </c>
      <c r="GVA1362" s="84">
        <f>SUM(GVA1359:GVA1360)</f>
        <v>0</v>
      </c>
      <c r="GVB1362" s="84">
        <f>GVA1362/GUZ1362</f>
        <v>0</v>
      </c>
      <c r="GVC1362" s="84">
        <f>SUM(GVC1359)</f>
        <v>1000000</v>
      </c>
      <c r="GVD1362" s="84">
        <f>SUM(GVD1359:GVD1360)</f>
        <v>2000000</v>
      </c>
      <c r="GVE1362" s="84">
        <f>SUM(GVE1359:GVE1360)</f>
        <v>0</v>
      </c>
      <c r="GVF1362" s="84">
        <f>GVE1362/GVD1362</f>
        <v>0</v>
      </c>
      <c r="GVG1362" s="84">
        <f>GVD1362-GVE1362</f>
        <v>2000000</v>
      </c>
      <c r="GVH1362" s="84">
        <f t="shared" si="426"/>
        <v>3000000</v>
      </c>
      <c r="GVO1362" s="84" t="s">
        <v>5406</v>
      </c>
      <c r="GVP1362" s="84">
        <f>SUM(GVP1359:GVP1360)</f>
        <v>1000000</v>
      </c>
      <c r="GVQ1362" s="84">
        <f>SUM(GVQ1359:GVQ1360)</f>
        <v>0</v>
      </c>
      <c r="GVR1362" s="84">
        <f>GVQ1362/GVP1362</f>
        <v>0</v>
      </c>
      <c r="GVS1362" s="84">
        <f>SUM(GVS1359)</f>
        <v>1000000</v>
      </c>
      <c r="GVT1362" s="84">
        <f>SUM(GVT1359:GVT1360)</f>
        <v>2000000</v>
      </c>
      <c r="GVU1362" s="84">
        <f>SUM(GVU1359:GVU1360)</f>
        <v>0</v>
      </c>
      <c r="GVV1362" s="84">
        <f>GVU1362/GVT1362</f>
        <v>0</v>
      </c>
      <c r="GVW1362" s="84">
        <f>GVT1362-GVU1362</f>
        <v>2000000</v>
      </c>
      <c r="GVX1362" s="84">
        <f t="shared" si="427"/>
        <v>3000000</v>
      </c>
      <c r="GWE1362" s="84" t="s">
        <v>5406</v>
      </c>
      <c r="GWF1362" s="84">
        <f>SUM(GWF1359:GWF1360)</f>
        <v>1000000</v>
      </c>
      <c r="GWG1362" s="84">
        <f>SUM(GWG1359:GWG1360)</f>
        <v>0</v>
      </c>
      <c r="GWH1362" s="84">
        <f>GWG1362/GWF1362</f>
        <v>0</v>
      </c>
      <c r="GWI1362" s="84">
        <f>SUM(GWI1359)</f>
        <v>1000000</v>
      </c>
      <c r="GWJ1362" s="84">
        <f>SUM(GWJ1359:GWJ1360)</f>
        <v>2000000</v>
      </c>
      <c r="GWK1362" s="84">
        <f>SUM(GWK1359:GWK1360)</f>
        <v>0</v>
      </c>
      <c r="GWL1362" s="84">
        <f>GWK1362/GWJ1362</f>
        <v>0</v>
      </c>
      <c r="GWM1362" s="84">
        <f>GWJ1362-GWK1362</f>
        <v>2000000</v>
      </c>
      <c r="GWN1362" s="84">
        <f t="shared" si="427"/>
        <v>3000000</v>
      </c>
      <c r="GWU1362" s="84" t="s">
        <v>5406</v>
      </c>
      <c r="GWV1362" s="84">
        <f>SUM(GWV1359:GWV1360)</f>
        <v>1000000</v>
      </c>
      <c r="GWW1362" s="84">
        <f>SUM(GWW1359:GWW1360)</f>
        <v>0</v>
      </c>
      <c r="GWX1362" s="84">
        <f>GWW1362/GWV1362</f>
        <v>0</v>
      </c>
      <c r="GWY1362" s="84">
        <f>SUM(GWY1359)</f>
        <v>1000000</v>
      </c>
      <c r="GWZ1362" s="84">
        <f>SUM(GWZ1359:GWZ1360)</f>
        <v>2000000</v>
      </c>
      <c r="GXA1362" s="84">
        <f>SUM(GXA1359:GXA1360)</f>
        <v>0</v>
      </c>
      <c r="GXB1362" s="84">
        <f>GXA1362/GWZ1362</f>
        <v>0</v>
      </c>
      <c r="GXC1362" s="84">
        <f>GWZ1362-GXA1362</f>
        <v>2000000</v>
      </c>
      <c r="GXD1362" s="84">
        <f t="shared" si="428"/>
        <v>3000000</v>
      </c>
      <c r="GXK1362" s="84" t="s">
        <v>5406</v>
      </c>
      <c r="GXL1362" s="84">
        <f>SUM(GXL1359:GXL1360)</f>
        <v>1000000</v>
      </c>
      <c r="GXM1362" s="84">
        <f>SUM(GXM1359:GXM1360)</f>
        <v>0</v>
      </c>
      <c r="GXN1362" s="84">
        <f>GXM1362/GXL1362</f>
        <v>0</v>
      </c>
      <c r="GXO1362" s="84">
        <f>SUM(GXO1359)</f>
        <v>1000000</v>
      </c>
      <c r="GXP1362" s="84">
        <f>SUM(GXP1359:GXP1360)</f>
        <v>2000000</v>
      </c>
      <c r="GXQ1362" s="84">
        <f>SUM(GXQ1359:GXQ1360)</f>
        <v>0</v>
      </c>
      <c r="GXR1362" s="84">
        <f>GXQ1362/GXP1362</f>
        <v>0</v>
      </c>
      <c r="GXS1362" s="84">
        <f>GXP1362-GXQ1362</f>
        <v>2000000</v>
      </c>
      <c r="GXT1362" s="84">
        <f t="shared" si="428"/>
        <v>3000000</v>
      </c>
      <c r="GYA1362" s="84" t="s">
        <v>5406</v>
      </c>
      <c r="GYB1362" s="84">
        <f>SUM(GYB1359:GYB1360)</f>
        <v>1000000</v>
      </c>
      <c r="GYC1362" s="84">
        <f>SUM(GYC1359:GYC1360)</f>
        <v>0</v>
      </c>
      <c r="GYD1362" s="84">
        <f>GYC1362/GYB1362</f>
        <v>0</v>
      </c>
      <c r="GYE1362" s="84">
        <f>SUM(GYE1359)</f>
        <v>1000000</v>
      </c>
      <c r="GYF1362" s="84">
        <f>SUM(GYF1359:GYF1360)</f>
        <v>2000000</v>
      </c>
      <c r="GYG1362" s="84">
        <f>SUM(GYG1359:GYG1360)</f>
        <v>0</v>
      </c>
      <c r="GYH1362" s="84">
        <f>GYG1362/GYF1362</f>
        <v>0</v>
      </c>
      <c r="GYI1362" s="84">
        <f>GYF1362-GYG1362</f>
        <v>2000000</v>
      </c>
      <c r="GYJ1362" s="84">
        <f t="shared" si="429"/>
        <v>3000000</v>
      </c>
      <c r="GYQ1362" s="84" t="s">
        <v>5406</v>
      </c>
      <c r="GYR1362" s="84">
        <f>SUM(GYR1359:GYR1360)</f>
        <v>1000000</v>
      </c>
      <c r="GYS1362" s="84">
        <f>SUM(GYS1359:GYS1360)</f>
        <v>0</v>
      </c>
      <c r="GYT1362" s="84">
        <f>GYS1362/GYR1362</f>
        <v>0</v>
      </c>
      <c r="GYU1362" s="84">
        <f>SUM(GYU1359)</f>
        <v>1000000</v>
      </c>
      <c r="GYV1362" s="84">
        <f>SUM(GYV1359:GYV1360)</f>
        <v>2000000</v>
      </c>
      <c r="GYW1362" s="84">
        <f>SUM(GYW1359:GYW1360)</f>
        <v>0</v>
      </c>
      <c r="GYX1362" s="84">
        <f>GYW1362/GYV1362</f>
        <v>0</v>
      </c>
      <c r="GYY1362" s="84">
        <f>GYV1362-GYW1362</f>
        <v>2000000</v>
      </c>
      <c r="GYZ1362" s="84">
        <f t="shared" si="429"/>
        <v>3000000</v>
      </c>
      <c r="GZG1362" s="84" t="s">
        <v>5406</v>
      </c>
      <c r="GZH1362" s="84">
        <f>SUM(GZH1359:GZH1360)</f>
        <v>1000000</v>
      </c>
      <c r="GZI1362" s="84">
        <f>SUM(GZI1359:GZI1360)</f>
        <v>0</v>
      </c>
      <c r="GZJ1362" s="84">
        <f>GZI1362/GZH1362</f>
        <v>0</v>
      </c>
      <c r="GZK1362" s="84">
        <f>SUM(GZK1359)</f>
        <v>1000000</v>
      </c>
      <c r="GZL1362" s="84">
        <f>SUM(GZL1359:GZL1360)</f>
        <v>2000000</v>
      </c>
      <c r="GZM1362" s="84">
        <f>SUM(GZM1359:GZM1360)</f>
        <v>0</v>
      </c>
      <c r="GZN1362" s="84">
        <f>GZM1362/GZL1362</f>
        <v>0</v>
      </c>
      <c r="GZO1362" s="84">
        <f>GZL1362-GZM1362</f>
        <v>2000000</v>
      </c>
      <c r="GZP1362" s="84">
        <f t="shared" si="430"/>
        <v>3000000</v>
      </c>
      <c r="GZW1362" s="84" t="s">
        <v>5406</v>
      </c>
      <c r="GZX1362" s="84">
        <f>SUM(GZX1359:GZX1360)</f>
        <v>1000000</v>
      </c>
      <c r="GZY1362" s="84">
        <f>SUM(GZY1359:GZY1360)</f>
        <v>0</v>
      </c>
      <c r="GZZ1362" s="84">
        <f>GZY1362/GZX1362</f>
        <v>0</v>
      </c>
      <c r="HAA1362" s="84">
        <f>SUM(HAA1359)</f>
        <v>1000000</v>
      </c>
      <c r="HAB1362" s="84">
        <f>SUM(HAB1359:HAB1360)</f>
        <v>2000000</v>
      </c>
      <c r="HAC1362" s="84">
        <f>SUM(HAC1359:HAC1360)</f>
        <v>0</v>
      </c>
      <c r="HAD1362" s="84">
        <f>HAC1362/HAB1362</f>
        <v>0</v>
      </c>
      <c r="HAE1362" s="84">
        <f>HAB1362-HAC1362</f>
        <v>2000000</v>
      </c>
      <c r="HAF1362" s="84">
        <f t="shared" si="430"/>
        <v>3000000</v>
      </c>
      <c r="HAM1362" s="84" t="s">
        <v>5406</v>
      </c>
      <c r="HAN1362" s="84">
        <f>SUM(HAN1359:HAN1360)</f>
        <v>1000000</v>
      </c>
      <c r="HAO1362" s="84">
        <f>SUM(HAO1359:HAO1360)</f>
        <v>0</v>
      </c>
      <c r="HAP1362" s="84">
        <f>HAO1362/HAN1362</f>
        <v>0</v>
      </c>
      <c r="HAQ1362" s="84">
        <f>SUM(HAQ1359)</f>
        <v>1000000</v>
      </c>
      <c r="HAR1362" s="84">
        <f>SUM(HAR1359:HAR1360)</f>
        <v>2000000</v>
      </c>
      <c r="HAS1362" s="84">
        <f>SUM(HAS1359:HAS1360)</f>
        <v>0</v>
      </c>
      <c r="HAT1362" s="84">
        <f>HAS1362/HAR1362</f>
        <v>0</v>
      </c>
      <c r="HAU1362" s="84">
        <f>HAR1362-HAS1362</f>
        <v>2000000</v>
      </c>
      <c r="HAV1362" s="84">
        <f t="shared" si="431"/>
        <v>3000000</v>
      </c>
      <c r="HBC1362" s="84" t="s">
        <v>5406</v>
      </c>
      <c r="HBD1362" s="84">
        <f>SUM(HBD1359:HBD1360)</f>
        <v>1000000</v>
      </c>
      <c r="HBE1362" s="84">
        <f>SUM(HBE1359:HBE1360)</f>
        <v>0</v>
      </c>
      <c r="HBF1362" s="84">
        <f>HBE1362/HBD1362</f>
        <v>0</v>
      </c>
      <c r="HBG1362" s="84">
        <f>SUM(HBG1359)</f>
        <v>1000000</v>
      </c>
      <c r="HBH1362" s="84">
        <f>SUM(HBH1359:HBH1360)</f>
        <v>2000000</v>
      </c>
      <c r="HBI1362" s="84">
        <f>SUM(HBI1359:HBI1360)</f>
        <v>0</v>
      </c>
      <c r="HBJ1362" s="84">
        <f>HBI1362/HBH1362</f>
        <v>0</v>
      </c>
      <c r="HBK1362" s="84">
        <f>HBH1362-HBI1362</f>
        <v>2000000</v>
      </c>
      <c r="HBL1362" s="84">
        <f t="shared" si="431"/>
        <v>3000000</v>
      </c>
      <c r="HBS1362" s="84" t="s">
        <v>5406</v>
      </c>
      <c r="HBT1362" s="84">
        <f>SUM(HBT1359:HBT1360)</f>
        <v>1000000</v>
      </c>
      <c r="HBU1362" s="84">
        <f>SUM(HBU1359:HBU1360)</f>
        <v>0</v>
      </c>
      <c r="HBV1362" s="84">
        <f>HBU1362/HBT1362</f>
        <v>0</v>
      </c>
      <c r="HBW1362" s="84">
        <f>SUM(HBW1359)</f>
        <v>1000000</v>
      </c>
      <c r="HBX1362" s="84">
        <f>SUM(HBX1359:HBX1360)</f>
        <v>2000000</v>
      </c>
      <c r="HBY1362" s="84">
        <f>SUM(HBY1359:HBY1360)</f>
        <v>0</v>
      </c>
      <c r="HBZ1362" s="84">
        <f>HBY1362/HBX1362</f>
        <v>0</v>
      </c>
      <c r="HCA1362" s="84">
        <f>HBX1362-HBY1362</f>
        <v>2000000</v>
      </c>
      <c r="HCB1362" s="84">
        <f t="shared" si="432"/>
        <v>3000000</v>
      </c>
      <c r="HCI1362" s="84" t="s">
        <v>5406</v>
      </c>
      <c r="HCJ1362" s="84">
        <f>SUM(HCJ1359:HCJ1360)</f>
        <v>1000000</v>
      </c>
      <c r="HCK1362" s="84">
        <f>SUM(HCK1359:HCK1360)</f>
        <v>0</v>
      </c>
      <c r="HCL1362" s="84">
        <f>HCK1362/HCJ1362</f>
        <v>0</v>
      </c>
      <c r="HCM1362" s="84">
        <f>SUM(HCM1359)</f>
        <v>1000000</v>
      </c>
      <c r="HCN1362" s="84">
        <f>SUM(HCN1359:HCN1360)</f>
        <v>2000000</v>
      </c>
      <c r="HCO1362" s="84">
        <f>SUM(HCO1359:HCO1360)</f>
        <v>0</v>
      </c>
      <c r="HCP1362" s="84">
        <f>HCO1362/HCN1362</f>
        <v>0</v>
      </c>
      <c r="HCQ1362" s="84">
        <f>HCN1362-HCO1362</f>
        <v>2000000</v>
      </c>
      <c r="HCR1362" s="84">
        <f t="shared" si="432"/>
        <v>3000000</v>
      </c>
      <c r="HCY1362" s="84" t="s">
        <v>5406</v>
      </c>
      <c r="HCZ1362" s="84">
        <f>SUM(HCZ1359:HCZ1360)</f>
        <v>1000000</v>
      </c>
      <c r="HDA1362" s="84">
        <f>SUM(HDA1359:HDA1360)</f>
        <v>0</v>
      </c>
      <c r="HDB1362" s="84">
        <f>HDA1362/HCZ1362</f>
        <v>0</v>
      </c>
      <c r="HDC1362" s="84">
        <f>SUM(HDC1359)</f>
        <v>1000000</v>
      </c>
      <c r="HDD1362" s="84">
        <f>SUM(HDD1359:HDD1360)</f>
        <v>2000000</v>
      </c>
      <c r="HDE1362" s="84">
        <f>SUM(HDE1359:HDE1360)</f>
        <v>0</v>
      </c>
      <c r="HDF1362" s="84">
        <f>HDE1362/HDD1362</f>
        <v>0</v>
      </c>
      <c r="HDG1362" s="84">
        <f>HDD1362-HDE1362</f>
        <v>2000000</v>
      </c>
      <c r="HDH1362" s="84">
        <f t="shared" si="433"/>
        <v>3000000</v>
      </c>
      <c r="HDO1362" s="84" t="s">
        <v>5406</v>
      </c>
      <c r="HDP1362" s="84">
        <f>SUM(HDP1359:HDP1360)</f>
        <v>1000000</v>
      </c>
      <c r="HDQ1362" s="84">
        <f>SUM(HDQ1359:HDQ1360)</f>
        <v>0</v>
      </c>
      <c r="HDR1362" s="84">
        <f>HDQ1362/HDP1362</f>
        <v>0</v>
      </c>
      <c r="HDS1362" s="84">
        <f>SUM(HDS1359)</f>
        <v>1000000</v>
      </c>
      <c r="HDT1362" s="84">
        <f>SUM(HDT1359:HDT1360)</f>
        <v>2000000</v>
      </c>
      <c r="HDU1362" s="84">
        <f>SUM(HDU1359:HDU1360)</f>
        <v>0</v>
      </c>
      <c r="HDV1362" s="84">
        <f>HDU1362/HDT1362</f>
        <v>0</v>
      </c>
      <c r="HDW1362" s="84">
        <f>HDT1362-HDU1362</f>
        <v>2000000</v>
      </c>
      <c r="HDX1362" s="84">
        <f t="shared" si="433"/>
        <v>3000000</v>
      </c>
      <c r="HEE1362" s="84" t="s">
        <v>5406</v>
      </c>
      <c r="HEF1362" s="84">
        <f>SUM(HEF1359:HEF1360)</f>
        <v>1000000</v>
      </c>
      <c r="HEG1362" s="84">
        <f>SUM(HEG1359:HEG1360)</f>
        <v>0</v>
      </c>
      <c r="HEH1362" s="84">
        <f>HEG1362/HEF1362</f>
        <v>0</v>
      </c>
      <c r="HEI1362" s="84">
        <f>SUM(HEI1359)</f>
        <v>1000000</v>
      </c>
      <c r="HEJ1362" s="84">
        <f>SUM(HEJ1359:HEJ1360)</f>
        <v>2000000</v>
      </c>
      <c r="HEK1362" s="84">
        <f>SUM(HEK1359:HEK1360)</f>
        <v>0</v>
      </c>
      <c r="HEL1362" s="84">
        <f>HEK1362/HEJ1362</f>
        <v>0</v>
      </c>
      <c r="HEM1362" s="84">
        <f>HEJ1362-HEK1362</f>
        <v>2000000</v>
      </c>
      <c r="HEN1362" s="84">
        <f t="shared" si="434"/>
        <v>3000000</v>
      </c>
      <c r="HEU1362" s="84" t="s">
        <v>5406</v>
      </c>
      <c r="HEV1362" s="84">
        <f>SUM(HEV1359:HEV1360)</f>
        <v>1000000</v>
      </c>
      <c r="HEW1362" s="84">
        <f>SUM(HEW1359:HEW1360)</f>
        <v>0</v>
      </c>
      <c r="HEX1362" s="84">
        <f>HEW1362/HEV1362</f>
        <v>0</v>
      </c>
      <c r="HEY1362" s="84">
        <f>SUM(HEY1359)</f>
        <v>1000000</v>
      </c>
      <c r="HEZ1362" s="84">
        <f>SUM(HEZ1359:HEZ1360)</f>
        <v>2000000</v>
      </c>
      <c r="HFA1362" s="84">
        <f>SUM(HFA1359:HFA1360)</f>
        <v>0</v>
      </c>
      <c r="HFB1362" s="84">
        <f>HFA1362/HEZ1362</f>
        <v>0</v>
      </c>
      <c r="HFC1362" s="84">
        <f>HEZ1362-HFA1362</f>
        <v>2000000</v>
      </c>
      <c r="HFD1362" s="84">
        <f t="shared" si="434"/>
        <v>3000000</v>
      </c>
      <c r="HFK1362" s="84" t="s">
        <v>5406</v>
      </c>
      <c r="HFL1362" s="84">
        <f>SUM(HFL1359:HFL1360)</f>
        <v>1000000</v>
      </c>
      <c r="HFM1362" s="84">
        <f>SUM(HFM1359:HFM1360)</f>
        <v>0</v>
      </c>
      <c r="HFN1362" s="84">
        <f>HFM1362/HFL1362</f>
        <v>0</v>
      </c>
      <c r="HFO1362" s="84">
        <f>SUM(HFO1359)</f>
        <v>1000000</v>
      </c>
      <c r="HFP1362" s="84">
        <f>SUM(HFP1359:HFP1360)</f>
        <v>2000000</v>
      </c>
      <c r="HFQ1362" s="84">
        <f>SUM(HFQ1359:HFQ1360)</f>
        <v>0</v>
      </c>
      <c r="HFR1362" s="84">
        <f>HFQ1362/HFP1362</f>
        <v>0</v>
      </c>
      <c r="HFS1362" s="84">
        <f>HFP1362-HFQ1362</f>
        <v>2000000</v>
      </c>
      <c r="HFT1362" s="84">
        <f t="shared" si="435"/>
        <v>3000000</v>
      </c>
      <c r="HGA1362" s="84" t="s">
        <v>5406</v>
      </c>
      <c r="HGB1362" s="84">
        <f>SUM(HGB1359:HGB1360)</f>
        <v>1000000</v>
      </c>
      <c r="HGC1362" s="84">
        <f>SUM(HGC1359:HGC1360)</f>
        <v>0</v>
      </c>
      <c r="HGD1362" s="84">
        <f>HGC1362/HGB1362</f>
        <v>0</v>
      </c>
      <c r="HGE1362" s="84">
        <f>SUM(HGE1359)</f>
        <v>1000000</v>
      </c>
      <c r="HGF1362" s="84">
        <f>SUM(HGF1359:HGF1360)</f>
        <v>2000000</v>
      </c>
      <c r="HGG1362" s="84">
        <f>SUM(HGG1359:HGG1360)</f>
        <v>0</v>
      </c>
      <c r="HGH1362" s="84">
        <f>HGG1362/HGF1362</f>
        <v>0</v>
      </c>
      <c r="HGI1362" s="84">
        <f>HGF1362-HGG1362</f>
        <v>2000000</v>
      </c>
      <c r="HGJ1362" s="84">
        <f t="shared" si="435"/>
        <v>3000000</v>
      </c>
      <c r="HGQ1362" s="84" t="s">
        <v>5406</v>
      </c>
      <c r="HGR1362" s="84">
        <f>SUM(HGR1359:HGR1360)</f>
        <v>1000000</v>
      </c>
      <c r="HGS1362" s="84">
        <f>SUM(HGS1359:HGS1360)</f>
        <v>0</v>
      </c>
      <c r="HGT1362" s="84">
        <f>HGS1362/HGR1362</f>
        <v>0</v>
      </c>
      <c r="HGU1362" s="84">
        <f>SUM(HGU1359)</f>
        <v>1000000</v>
      </c>
      <c r="HGV1362" s="84">
        <f>SUM(HGV1359:HGV1360)</f>
        <v>2000000</v>
      </c>
      <c r="HGW1362" s="84">
        <f>SUM(HGW1359:HGW1360)</f>
        <v>0</v>
      </c>
      <c r="HGX1362" s="84">
        <f>HGW1362/HGV1362</f>
        <v>0</v>
      </c>
      <c r="HGY1362" s="84">
        <f>HGV1362-HGW1362</f>
        <v>2000000</v>
      </c>
      <c r="HGZ1362" s="84">
        <f t="shared" si="436"/>
        <v>3000000</v>
      </c>
      <c r="HHG1362" s="84" t="s">
        <v>5406</v>
      </c>
      <c r="HHH1362" s="84">
        <f>SUM(HHH1359:HHH1360)</f>
        <v>1000000</v>
      </c>
      <c r="HHI1362" s="84">
        <f>SUM(HHI1359:HHI1360)</f>
        <v>0</v>
      </c>
      <c r="HHJ1362" s="84">
        <f>HHI1362/HHH1362</f>
        <v>0</v>
      </c>
      <c r="HHK1362" s="84">
        <f>SUM(HHK1359)</f>
        <v>1000000</v>
      </c>
      <c r="HHL1362" s="84">
        <f>SUM(HHL1359:HHL1360)</f>
        <v>2000000</v>
      </c>
      <c r="HHM1362" s="84">
        <f>SUM(HHM1359:HHM1360)</f>
        <v>0</v>
      </c>
      <c r="HHN1362" s="84">
        <f>HHM1362/HHL1362</f>
        <v>0</v>
      </c>
      <c r="HHO1362" s="84">
        <f>HHL1362-HHM1362</f>
        <v>2000000</v>
      </c>
      <c r="HHP1362" s="84">
        <f t="shared" si="436"/>
        <v>3000000</v>
      </c>
      <c r="HHW1362" s="84" t="s">
        <v>5406</v>
      </c>
      <c r="HHX1362" s="84">
        <f>SUM(HHX1359:HHX1360)</f>
        <v>1000000</v>
      </c>
      <c r="HHY1362" s="84">
        <f>SUM(HHY1359:HHY1360)</f>
        <v>0</v>
      </c>
      <c r="HHZ1362" s="84">
        <f>HHY1362/HHX1362</f>
        <v>0</v>
      </c>
      <c r="HIA1362" s="84">
        <f>SUM(HIA1359)</f>
        <v>1000000</v>
      </c>
      <c r="HIB1362" s="84">
        <f>SUM(HIB1359:HIB1360)</f>
        <v>2000000</v>
      </c>
      <c r="HIC1362" s="84">
        <f>SUM(HIC1359:HIC1360)</f>
        <v>0</v>
      </c>
      <c r="HID1362" s="84">
        <f>HIC1362/HIB1362</f>
        <v>0</v>
      </c>
      <c r="HIE1362" s="84">
        <f>HIB1362-HIC1362</f>
        <v>2000000</v>
      </c>
      <c r="HIF1362" s="84">
        <f t="shared" si="437"/>
        <v>3000000</v>
      </c>
      <c r="HIM1362" s="84" t="s">
        <v>5406</v>
      </c>
      <c r="HIN1362" s="84">
        <f>SUM(HIN1359:HIN1360)</f>
        <v>1000000</v>
      </c>
      <c r="HIO1362" s="84">
        <f>SUM(HIO1359:HIO1360)</f>
        <v>0</v>
      </c>
      <c r="HIP1362" s="84">
        <f>HIO1362/HIN1362</f>
        <v>0</v>
      </c>
      <c r="HIQ1362" s="84">
        <f>SUM(HIQ1359)</f>
        <v>1000000</v>
      </c>
      <c r="HIR1362" s="84">
        <f>SUM(HIR1359:HIR1360)</f>
        <v>2000000</v>
      </c>
      <c r="HIS1362" s="84">
        <f>SUM(HIS1359:HIS1360)</f>
        <v>0</v>
      </c>
      <c r="HIT1362" s="84">
        <f>HIS1362/HIR1362</f>
        <v>0</v>
      </c>
      <c r="HIU1362" s="84">
        <f>HIR1362-HIS1362</f>
        <v>2000000</v>
      </c>
      <c r="HIV1362" s="84">
        <f t="shared" si="437"/>
        <v>3000000</v>
      </c>
      <c r="HJC1362" s="84" t="s">
        <v>5406</v>
      </c>
      <c r="HJD1362" s="84">
        <f>SUM(HJD1359:HJD1360)</f>
        <v>1000000</v>
      </c>
      <c r="HJE1362" s="84">
        <f>SUM(HJE1359:HJE1360)</f>
        <v>0</v>
      </c>
      <c r="HJF1362" s="84">
        <f>HJE1362/HJD1362</f>
        <v>0</v>
      </c>
      <c r="HJG1362" s="84">
        <f>SUM(HJG1359)</f>
        <v>1000000</v>
      </c>
      <c r="HJH1362" s="84">
        <f>SUM(HJH1359:HJH1360)</f>
        <v>2000000</v>
      </c>
      <c r="HJI1362" s="84">
        <f>SUM(HJI1359:HJI1360)</f>
        <v>0</v>
      </c>
      <c r="HJJ1362" s="84">
        <f>HJI1362/HJH1362</f>
        <v>0</v>
      </c>
      <c r="HJK1362" s="84">
        <f>HJH1362-HJI1362</f>
        <v>2000000</v>
      </c>
      <c r="HJL1362" s="84">
        <f t="shared" si="438"/>
        <v>3000000</v>
      </c>
      <c r="HJS1362" s="84" t="s">
        <v>5406</v>
      </c>
      <c r="HJT1362" s="84">
        <f>SUM(HJT1359:HJT1360)</f>
        <v>1000000</v>
      </c>
      <c r="HJU1362" s="84">
        <f>SUM(HJU1359:HJU1360)</f>
        <v>0</v>
      </c>
      <c r="HJV1362" s="84">
        <f>HJU1362/HJT1362</f>
        <v>0</v>
      </c>
      <c r="HJW1362" s="84">
        <f>SUM(HJW1359)</f>
        <v>1000000</v>
      </c>
      <c r="HJX1362" s="84">
        <f>SUM(HJX1359:HJX1360)</f>
        <v>2000000</v>
      </c>
      <c r="HJY1362" s="84">
        <f>SUM(HJY1359:HJY1360)</f>
        <v>0</v>
      </c>
      <c r="HJZ1362" s="84">
        <f>HJY1362/HJX1362</f>
        <v>0</v>
      </c>
      <c r="HKA1362" s="84">
        <f>HJX1362-HJY1362</f>
        <v>2000000</v>
      </c>
      <c r="HKB1362" s="84">
        <f t="shared" si="438"/>
        <v>3000000</v>
      </c>
      <c r="HKI1362" s="84" t="s">
        <v>5406</v>
      </c>
      <c r="HKJ1362" s="84">
        <f>SUM(HKJ1359:HKJ1360)</f>
        <v>1000000</v>
      </c>
      <c r="HKK1362" s="84">
        <f>SUM(HKK1359:HKK1360)</f>
        <v>0</v>
      </c>
      <c r="HKL1362" s="84">
        <f>HKK1362/HKJ1362</f>
        <v>0</v>
      </c>
      <c r="HKM1362" s="84">
        <f>SUM(HKM1359)</f>
        <v>1000000</v>
      </c>
      <c r="HKN1362" s="84">
        <f>SUM(HKN1359:HKN1360)</f>
        <v>2000000</v>
      </c>
      <c r="HKO1362" s="84">
        <f>SUM(HKO1359:HKO1360)</f>
        <v>0</v>
      </c>
      <c r="HKP1362" s="84">
        <f>HKO1362/HKN1362</f>
        <v>0</v>
      </c>
      <c r="HKQ1362" s="84">
        <f>HKN1362-HKO1362</f>
        <v>2000000</v>
      </c>
      <c r="HKR1362" s="84">
        <f t="shared" si="439"/>
        <v>3000000</v>
      </c>
      <c r="HKY1362" s="84" t="s">
        <v>5406</v>
      </c>
      <c r="HKZ1362" s="84">
        <f>SUM(HKZ1359:HKZ1360)</f>
        <v>1000000</v>
      </c>
      <c r="HLA1362" s="84">
        <f>SUM(HLA1359:HLA1360)</f>
        <v>0</v>
      </c>
      <c r="HLB1362" s="84">
        <f>HLA1362/HKZ1362</f>
        <v>0</v>
      </c>
      <c r="HLC1362" s="84">
        <f>SUM(HLC1359)</f>
        <v>1000000</v>
      </c>
      <c r="HLD1362" s="84">
        <f>SUM(HLD1359:HLD1360)</f>
        <v>2000000</v>
      </c>
      <c r="HLE1362" s="84">
        <f>SUM(HLE1359:HLE1360)</f>
        <v>0</v>
      </c>
      <c r="HLF1362" s="84">
        <f>HLE1362/HLD1362</f>
        <v>0</v>
      </c>
      <c r="HLG1362" s="84">
        <f>HLD1362-HLE1362</f>
        <v>2000000</v>
      </c>
      <c r="HLH1362" s="84">
        <f t="shared" si="439"/>
        <v>3000000</v>
      </c>
      <c r="HLO1362" s="84" t="s">
        <v>5406</v>
      </c>
      <c r="HLP1362" s="84">
        <f>SUM(HLP1359:HLP1360)</f>
        <v>1000000</v>
      </c>
      <c r="HLQ1362" s="84">
        <f>SUM(HLQ1359:HLQ1360)</f>
        <v>0</v>
      </c>
      <c r="HLR1362" s="84">
        <f>HLQ1362/HLP1362</f>
        <v>0</v>
      </c>
      <c r="HLS1362" s="84">
        <f>SUM(HLS1359)</f>
        <v>1000000</v>
      </c>
      <c r="HLT1362" s="84">
        <f>SUM(HLT1359:HLT1360)</f>
        <v>2000000</v>
      </c>
      <c r="HLU1362" s="84">
        <f>SUM(HLU1359:HLU1360)</f>
        <v>0</v>
      </c>
      <c r="HLV1362" s="84">
        <f>HLU1362/HLT1362</f>
        <v>0</v>
      </c>
      <c r="HLW1362" s="84">
        <f>HLT1362-HLU1362</f>
        <v>2000000</v>
      </c>
      <c r="HLX1362" s="84">
        <f t="shared" si="440"/>
        <v>3000000</v>
      </c>
      <c r="HME1362" s="84" t="s">
        <v>5406</v>
      </c>
      <c r="HMF1362" s="84">
        <f>SUM(HMF1359:HMF1360)</f>
        <v>1000000</v>
      </c>
      <c r="HMG1362" s="84">
        <f>SUM(HMG1359:HMG1360)</f>
        <v>0</v>
      </c>
      <c r="HMH1362" s="84">
        <f>HMG1362/HMF1362</f>
        <v>0</v>
      </c>
      <c r="HMI1362" s="84">
        <f>SUM(HMI1359)</f>
        <v>1000000</v>
      </c>
      <c r="HMJ1362" s="84">
        <f>SUM(HMJ1359:HMJ1360)</f>
        <v>2000000</v>
      </c>
      <c r="HMK1362" s="84">
        <f>SUM(HMK1359:HMK1360)</f>
        <v>0</v>
      </c>
      <c r="HML1362" s="84">
        <f>HMK1362/HMJ1362</f>
        <v>0</v>
      </c>
      <c r="HMM1362" s="84">
        <f>HMJ1362-HMK1362</f>
        <v>2000000</v>
      </c>
      <c r="HMN1362" s="84">
        <f t="shared" si="440"/>
        <v>3000000</v>
      </c>
      <c r="HMU1362" s="84" t="s">
        <v>5406</v>
      </c>
      <c r="HMV1362" s="84">
        <f>SUM(HMV1359:HMV1360)</f>
        <v>1000000</v>
      </c>
      <c r="HMW1362" s="84">
        <f>SUM(HMW1359:HMW1360)</f>
        <v>0</v>
      </c>
      <c r="HMX1362" s="84">
        <f>HMW1362/HMV1362</f>
        <v>0</v>
      </c>
      <c r="HMY1362" s="84">
        <f>SUM(HMY1359)</f>
        <v>1000000</v>
      </c>
      <c r="HMZ1362" s="84">
        <f>SUM(HMZ1359:HMZ1360)</f>
        <v>2000000</v>
      </c>
      <c r="HNA1362" s="84">
        <f>SUM(HNA1359:HNA1360)</f>
        <v>0</v>
      </c>
      <c r="HNB1362" s="84">
        <f>HNA1362/HMZ1362</f>
        <v>0</v>
      </c>
      <c r="HNC1362" s="84">
        <f>HMZ1362-HNA1362</f>
        <v>2000000</v>
      </c>
      <c r="HND1362" s="84">
        <f t="shared" si="441"/>
        <v>3000000</v>
      </c>
      <c r="HNK1362" s="84" t="s">
        <v>5406</v>
      </c>
      <c r="HNL1362" s="84">
        <f>SUM(HNL1359:HNL1360)</f>
        <v>1000000</v>
      </c>
      <c r="HNM1362" s="84">
        <f>SUM(HNM1359:HNM1360)</f>
        <v>0</v>
      </c>
      <c r="HNN1362" s="84">
        <f>HNM1362/HNL1362</f>
        <v>0</v>
      </c>
      <c r="HNO1362" s="84">
        <f>SUM(HNO1359)</f>
        <v>1000000</v>
      </c>
      <c r="HNP1362" s="84">
        <f>SUM(HNP1359:HNP1360)</f>
        <v>2000000</v>
      </c>
      <c r="HNQ1362" s="84">
        <f>SUM(HNQ1359:HNQ1360)</f>
        <v>0</v>
      </c>
      <c r="HNR1362" s="84">
        <f>HNQ1362/HNP1362</f>
        <v>0</v>
      </c>
      <c r="HNS1362" s="84">
        <f>HNP1362-HNQ1362</f>
        <v>2000000</v>
      </c>
      <c r="HNT1362" s="84">
        <f t="shared" si="441"/>
        <v>3000000</v>
      </c>
      <c r="HOA1362" s="84" t="s">
        <v>5406</v>
      </c>
      <c r="HOB1362" s="84">
        <f>SUM(HOB1359:HOB1360)</f>
        <v>1000000</v>
      </c>
      <c r="HOC1362" s="84">
        <f>SUM(HOC1359:HOC1360)</f>
        <v>0</v>
      </c>
      <c r="HOD1362" s="84">
        <f>HOC1362/HOB1362</f>
        <v>0</v>
      </c>
      <c r="HOE1362" s="84">
        <f>SUM(HOE1359)</f>
        <v>1000000</v>
      </c>
      <c r="HOF1362" s="84">
        <f>SUM(HOF1359:HOF1360)</f>
        <v>2000000</v>
      </c>
      <c r="HOG1362" s="84">
        <f>SUM(HOG1359:HOG1360)</f>
        <v>0</v>
      </c>
      <c r="HOH1362" s="84">
        <f>HOG1362/HOF1362</f>
        <v>0</v>
      </c>
      <c r="HOI1362" s="84">
        <f>HOF1362-HOG1362</f>
        <v>2000000</v>
      </c>
      <c r="HOJ1362" s="84">
        <f t="shared" si="442"/>
        <v>3000000</v>
      </c>
      <c r="HOQ1362" s="84" t="s">
        <v>5406</v>
      </c>
      <c r="HOR1362" s="84">
        <f>SUM(HOR1359:HOR1360)</f>
        <v>1000000</v>
      </c>
      <c r="HOS1362" s="84">
        <f>SUM(HOS1359:HOS1360)</f>
        <v>0</v>
      </c>
      <c r="HOT1362" s="84">
        <f>HOS1362/HOR1362</f>
        <v>0</v>
      </c>
      <c r="HOU1362" s="84">
        <f>SUM(HOU1359)</f>
        <v>1000000</v>
      </c>
      <c r="HOV1362" s="84">
        <f>SUM(HOV1359:HOV1360)</f>
        <v>2000000</v>
      </c>
      <c r="HOW1362" s="84">
        <f>SUM(HOW1359:HOW1360)</f>
        <v>0</v>
      </c>
      <c r="HOX1362" s="84">
        <f>HOW1362/HOV1362</f>
        <v>0</v>
      </c>
      <c r="HOY1362" s="84">
        <f>HOV1362-HOW1362</f>
        <v>2000000</v>
      </c>
      <c r="HOZ1362" s="84">
        <f t="shared" si="442"/>
        <v>3000000</v>
      </c>
      <c r="HPG1362" s="84" t="s">
        <v>5406</v>
      </c>
      <c r="HPH1362" s="84">
        <f>SUM(HPH1359:HPH1360)</f>
        <v>1000000</v>
      </c>
      <c r="HPI1362" s="84">
        <f>SUM(HPI1359:HPI1360)</f>
        <v>0</v>
      </c>
      <c r="HPJ1362" s="84">
        <f>HPI1362/HPH1362</f>
        <v>0</v>
      </c>
      <c r="HPK1362" s="84">
        <f>SUM(HPK1359)</f>
        <v>1000000</v>
      </c>
      <c r="HPL1362" s="84">
        <f>SUM(HPL1359:HPL1360)</f>
        <v>2000000</v>
      </c>
      <c r="HPM1362" s="84">
        <f>SUM(HPM1359:HPM1360)</f>
        <v>0</v>
      </c>
      <c r="HPN1362" s="84">
        <f>HPM1362/HPL1362</f>
        <v>0</v>
      </c>
      <c r="HPO1362" s="84">
        <f>HPL1362-HPM1362</f>
        <v>2000000</v>
      </c>
      <c r="HPP1362" s="84">
        <f t="shared" si="443"/>
        <v>3000000</v>
      </c>
      <c r="HPW1362" s="84" t="s">
        <v>5406</v>
      </c>
      <c r="HPX1362" s="84">
        <f>SUM(HPX1359:HPX1360)</f>
        <v>1000000</v>
      </c>
      <c r="HPY1362" s="84">
        <f>SUM(HPY1359:HPY1360)</f>
        <v>0</v>
      </c>
      <c r="HPZ1362" s="84">
        <f>HPY1362/HPX1362</f>
        <v>0</v>
      </c>
      <c r="HQA1362" s="84">
        <f>SUM(HQA1359)</f>
        <v>1000000</v>
      </c>
      <c r="HQB1362" s="84">
        <f>SUM(HQB1359:HQB1360)</f>
        <v>2000000</v>
      </c>
      <c r="HQC1362" s="84">
        <f>SUM(HQC1359:HQC1360)</f>
        <v>0</v>
      </c>
      <c r="HQD1362" s="84">
        <f>HQC1362/HQB1362</f>
        <v>0</v>
      </c>
      <c r="HQE1362" s="84">
        <f>HQB1362-HQC1362</f>
        <v>2000000</v>
      </c>
      <c r="HQF1362" s="84">
        <f t="shared" si="443"/>
        <v>3000000</v>
      </c>
      <c r="HQM1362" s="84" t="s">
        <v>5406</v>
      </c>
      <c r="HQN1362" s="84">
        <f>SUM(HQN1359:HQN1360)</f>
        <v>1000000</v>
      </c>
      <c r="HQO1362" s="84">
        <f>SUM(HQO1359:HQO1360)</f>
        <v>0</v>
      </c>
      <c r="HQP1362" s="84">
        <f>HQO1362/HQN1362</f>
        <v>0</v>
      </c>
      <c r="HQQ1362" s="84">
        <f>SUM(HQQ1359)</f>
        <v>1000000</v>
      </c>
      <c r="HQR1362" s="84">
        <f>SUM(HQR1359:HQR1360)</f>
        <v>2000000</v>
      </c>
      <c r="HQS1362" s="84">
        <f>SUM(HQS1359:HQS1360)</f>
        <v>0</v>
      </c>
      <c r="HQT1362" s="84">
        <f>HQS1362/HQR1362</f>
        <v>0</v>
      </c>
      <c r="HQU1362" s="84">
        <f>HQR1362-HQS1362</f>
        <v>2000000</v>
      </c>
      <c r="HQV1362" s="84">
        <f t="shared" si="444"/>
        <v>3000000</v>
      </c>
      <c r="HRC1362" s="84" t="s">
        <v>5406</v>
      </c>
      <c r="HRD1362" s="84">
        <f>SUM(HRD1359:HRD1360)</f>
        <v>1000000</v>
      </c>
      <c r="HRE1362" s="84">
        <f>SUM(HRE1359:HRE1360)</f>
        <v>0</v>
      </c>
      <c r="HRF1362" s="84">
        <f>HRE1362/HRD1362</f>
        <v>0</v>
      </c>
      <c r="HRG1362" s="84">
        <f>SUM(HRG1359)</f>
        <v>1000000</v>
      </c>
      <c r="HRH1362" s="84">
        <f>SUM(HRH1359:HRH1360)</f>
        <v>2000000</v>
      </c>
      <c r="HRI1362" s="84">
        <f>SUM(HRI1359:HRI1360)</f>
        <v>0</v>
      </c>
      <c r="HRJ1362" s="84">
        <f>HRI1362/HRH1362</f>
        <v>0</v>
      </c>
      <c r="HRK1362" s="84">
        <f>HRH1362-HRI1362</f>
        <v>2000000</v>
      </c>
      <c r="HRL1362" s="84">
        <f t="shared" si="444"/>
        <v>3000000</v>
      </c>
      <c r="HRS1362" s="84" t="s">
        <v>5406</v>
      </c>
      <c r="HRT1362" s="84">
        <f>SUM(HRT1359:HRT1360)</f>
        <v>1000000</v>
      </c>
      <c r="HRU1362" s="84">
        <f>SUM(HRU1359:HRU1360)</f>
        <v>0</v>
      </c>
      <c r="HRV1362" s="84">
        <f>HRU1362/HRT1362</f>
        <v>0</v>
      </c>
      <c r="HRW1362" s="84">
        <f>SUM(HRW1359)</f>
        <v>1000000</v>
      </c>
      <c r="HRX1362" s="84">
        <f>SUM(HRX1359:HRX1360)</f>
        <v>2000000</v>
      </c>
      <c r="HRY1362" s="84">
        <f>SUM(HRY1359:HRY1360)</f>
        <v>0</v>
      </c>
      <c r="HRZ1362" s="84">
        <f>HRY1362/HRX1362</f>
        <v>0</v>
      </c>
      <c r="HSA1362" s="84">
        <f>HRX1362-HRY1362</f>
        <v>2000000</v>
      </c>
      <c r="HSB1362" s="84">
        <f t="shared" si="445"/>
        <v>3000000</v>
      </c>
      <c r="HSI1362" s="84" t="s">
        <v>5406</v>
      </c>
      <c r="HSJ1362" s="84">
        <f>SUM(HSJ1359:HSJ1360)</f>
        <v>1000000</v>
      </c>
      <c r="HSK1362" s="84">
        <f>SUM(HSK1359:HSK1360)</f>
        <v>0</v>
      </c>
      <c r="HSL1362" s="84">
        <f>HSK1362/HSJ1362</f>
        <v>0</v>
      </c>
      <c r="HSM1362" s="84">
        <f>SUM(HSM1359)</f>
        <v>1000000</v>
      </c>
      <c r="HSN1362" s="84">
        <f>SUM(HSN1359:HSN1360)</f>
        <v>2000000</v>
      </c>
      <c r="HSO1362" s="84">
        <f>SUM(HSO1359:HSO1360)</f>
        <v>0</v>
      </c>
      <c r="HSP1362" s="84">
        <f>HSO1362/HSN1362</f>
        <v>0</v>
      </c>
      <c r="HSQ1362" s="84">
        <f>HSN1362-HSO1362</f>
        <v>2000000</v>
      </c>
      <c r="HSR1362" s="84">
        <f t="shared" si="445"/>
        <v>3000000</v>
      </c>
      <c r="HSY1362" s="84" t="s">
        <v>5406</v>
      </c>
      <c r="HSZ1362" s="84">
        <f>SUM(HSZ1359:HSZ1360)</f>
        <v>1000000</v>
      </c>
      <c r="HTA1362" s="84">
        <f>SUM(HTA1359:HTA1360)</f>
        <v>0</v>
      </c>
      <c r="HTB1362" s="84">
        <f>HTA1362/HSZ1362</f>
        <v>0</v>
      </c>
      <c r="HTC1362" s="84">
        <f>SUM(HTC1359)</f>
        <v>1000000</v>
      </c>
      <c r="HTD1362" s="84">
        <f>SUM(HTD1359:HTD1360)</f>
        <v>2000000</v>
      </c>
      <c r="HTE1362" s="84">
        <f>SUM(HTE1359:HTE1360)</f>
        <v>0</v>
      </c>
      <c r="HTF1362" s="84">
        <f>HTE1362/HTD1362</f>
        <v>0</v>
      </c>
      <c r="HTG1362" s="84">
        <f>HTD1362-HTE1362</f>
        <v>2000000</v>
      </c>
      <c r="HTH1362" s="84">
        <f t="shared" si="446"/>
        <v>3000000</v>
      </c>
      <c r="HTO1362" s="84" t="s">
        <v>5406</v>
      </c>
      <c r="HTP1362" s="84">
        <f>SUM(HTP1359:HTP1360)</f>
        <v>1000000</v>
      </c>
      <c r="HTQ1362" s="84">
        <f>SUM(HTQ1359:HTQ1360)</f>
        <v>0</v>
      </c>
      <c r="HTR1362" s="84">
        <f>HTQ1362/HTP1362</f>
        <v>0</v>
      </c>
      <c r="HTS1362" s="84">
        <f>SUM(HTS1359)</f>
        <v>1000000</v>
      </c>
      <c r="HTT1362" s="84">
        <f>SUM(HTT1359:HTT1360)</f>
        <v>2000000</v>
      </c>
      <c r="HTU1362" s="84">
        <f>SUM(HTU1359:HTU1360)</f>
        <v>0</v>
      </c>
      <c r="HTV1362" s="84">
        <f>HTU1362/HTT1362</f>
        <v>0</v>
      </c>
      <c r="HTW1362" s="84">
        <f>HTT1362-HTU1362</f>
        <v>2000000</v>
      </c>
      <c r="HTX1362" s="84">
        <f t="shared" si="446"/>
        <v>3000000</v>
      </c>
      <c r="HUE1362" s="84" t="s">
        <v>5406</v>
      </c>
      <c r="HUF1362" s="84">
        <f>SUM(HUF1359:HUF1360)</f>
        <v>1000000</v>
      </c>
      <c r="HUG1362" s="84">
        <f>SUM(HUG1359:HUG1360)</f>
        <v>0</v>
      </c>
      <c r="HUH1362" s="84">
        <f>HUG1362/HUF1362</f>
        <v>0</v>
      </c>
      <c r="HUI1362" s="84">
        <f>SUM(HUI1359)</f>
        <v>1000000</v>
      </c>
      <c r="HUJ1362" s="84">
        <f>SUM(HUJ1359:HUJ1360)</f>
        <v>2000000</v>
      </c>
      <c r="HUK1362" s="84">
        <f>SUM(HUK1359:HUK1360)</f>
        <v>0</v>
      </c>
      <c r="HUL1362" s="84">
        <f>HUK1362/HUJ1362</f>
        <v>0</v>
      </c>
      <c r="HUM1362" s="84">
        <f>HUJ1362-HUK1362</f>
        <v>2000000</v>
      </c>
      <c r="HUN1362" s="84">
        <f t="shared" si="447"/>
        <v>3000000</v>
      </c>
      <c r="HUU1362" s="84" t="s">
        <v>5406</v>
      </c>
      <c r="HUV1362" s="84">
        <f>SUM(HUV1359:HUV1360)</f>
        <v>1000000</v>
      </c>
      <c r="HUW1362" s="84">
        <f>SUM(HUW1359:HUW1360)</f>
        <v>0</v>
      </c>
      <c r="HUX1362" s="84">
        <f>HUW1362/HUV1362</f>
        <v>0</v>
      </c>
      <c r="HUY1362" s="84">
        <f>SUM(HUY1359)</f>
        <v>1000000</v>
      </c>
      <c r="HUZ1362" s="84">
        <f>SUM(HUZ1359:HUZ1360)</f>
        <v>2000000</v>
      </c>
      <c r="HVA1362" s="84">
        <f>SUM(HVA1359:HVA1360)</f>
        <v>0</v>
      </c>
      <c r="HVB1362" s="84">
        <f>HVA1362/HUZ1362</f>
        <v>0</v>
      </c>
      <c r="HVC1362" s="84">
        <f>HUZ1362-HVA1362</f>
        <v>2000000</v>
      </c>
      <c r="HVD1362" s="84">
        <f t="shared" si="447"/>
        <v>3000000</v>
      </c>
      <c r="HVK1362" s="84" t="s">
        <v>5406</v>
      </c>
      <c r="HVL1362" s="84">
        <f>SUM(HVL1359:HVL1360)</f>
        <v>1000000</v>
      </c>
      <c r="HVM1362" s="84">
        <f>SUM(HVM1359:HVM1360)</f>
        <v>0</v>
      </c>
      <c r="HVN1362" s="84">
        <f>HVM1362/HVL1362</f>
        <v>0</v>
      </c>
      <c r="HVO1362" s="84">
        <f>SUM(HVO1359)</f>
        <v>1000000</v>
      </c>
      <c r="HVP1362" s="84">
        <f>SUM(HVP1359:HVP1360)</f>
        <v>2000000</v>
      </c>
      <c r="HVQ1362" s="84">
        <f>SUM(HVQ1359:HVQ1360)</f>
        <v>0</v>
      </c>
      <c r="HVR1362" s="84">
        <f>HVQ1362/HVP1362</f>
        <v>0</v>
      </c>
      <c r="HVS1362" s="84">
        <f>HVP1362-HVQ1362</f>
        <v>2000000</v>
      </c>
      <c r="HVT1362" s="84">
        <f t="shared" si="448"/>
        <v>3000000</v>
      </c>
      <c r="HWA1362" s="84" t="s">
        <v>5406</v>
      </c>
      <c r="HWB1362" s="84">
        <f>SUM(HWB1359:HWB1360)</f>
        <v>1000000</v>
      </c>
      <c r="HWC1362" s="84">
        <f>SUM(HWC1359:HWC1360)</f>
        <v>0</v>
      </c>
      <c r="HWD1362" s="84">
        <f>HWC1362/HWB1362</f>
        <v>0</v>
      </c>
      <c r="HWE1362" s="84">
        <f>SUM(HWE1359)</f>
        <v>1000000</v>
      </c>
      <c r="HWF1362" s="84">
        <f>SUM(HWF1359:HWF1360)</f>
        <v>2000000</v>
      </c>
      <c r="HWG1362" s="84">
        <f>SUM(HWG1359:HWG1360)</f>
        <v>0</v>
      </c>
      <c r="HWH1362" s="84">
        <f>HWG1362/HWF1362</f>
        <v>0</v>
      </c>
      <c r="HWI1362" s="84">
        <f>HWF1362-HWG1362</f>
        <v>2000000</v>
      </c>
      <c r="HWJ1362" s="84">
        <f t="shared" si="448"/>
        <v>3000000</v>
      </c>
      <c r="HWQ1362" s="84" t="s">
        <v>5406</v>
      </c>
      <c r="HWR1362" s="84">
        <f>SUM(HWR1359:HWR1360)</f>
        <v>1000000</v>
      </c>
      <c r="HWS1362" s="84">
        <f>SUM(HWS1359:HWS1360)</f>
        <v>0</v>
      </c>
      <c r="HWT1362" s="84">
        <f>HWS1362/HWR1362</f>
        <v>0</v>
      </c>
      <c r="HWU1362" s="84">
        <f>SUM(HWU1359)</f>
        <v>1000000</v>
      </c>
      <c r="HWV1362" s="84">
        <f>SUM(HWV1359:HWV1360)</f>
        <v>2000000</v>
      </c>
      <c r="HWW1362" s="84">
        <f>SUM(HWW1359:HWW1360)</f>
        <v>0</v>
      </c>
      <c r="HWX1362" s="84">
        <f>HWW1362/HWV1362</f>
        <v>0</v>
      </c>
      <c r="HWY1362" s="84">
        <f>HWV1362-HWW1362</f>
        <v>2000000</v>
      </c>
      <c r="HWZ1362" s="84">
        <f t="shared" si="449"/>
        <v>3000000</v>
      </c>
      <c r="HXG1362" s="84" t="s">
        <v>5406</v>
      </c>
      <c r="HXH1362" s="84">
        <f>SUM(HXH1359:HXH1360)</f>
        <v>1000000</v>
      </c>
      <c r="HXI1362" s="84">
        <f>SUM(HXI1359:HXI1360)</f>
        <v>0</v>
      </c>
      <c r="HXJ1362" s="84">
        <f>HXI1362/HXH1362</f>
        <v>0</v>
      </c>
      <c r="HXK1362" s="84">
        <f>SUM(HXK1359)</f>
        <v>1000000</v>
      </c>
      <c r="HXL1362" s="84">
        <f>SUM(HXL1359:HXL1360)</f>
        <v>2000000</v>
      </c>
      <c r="HXM1362" s="84">
        <f>SUM(HXM1359:HXM1360)</f>
        <v>0</v>
      </c>
      <c r="HXN1362" s="84">
        <f>HXM1362/HXL1362</f>
        <v>0</v>
      </c>
      <c r="HXO1362" s="84">
        <f>HXL1362-HXM1362</f>
        <v>2000000</v>
      </c>
      <c r="HXP1362" s="84">
        <f t="shared" si="449"/>
        <v>3000000</v>
      </c>
      <c r="HXW1362" s="84" t="s">
        <v>5406</v>
      </c>
      <c r="HXX1362" s="84">
        <f>SUM(HXX1359:HXX1360)</f>
        <v>1000000</v>
      </c>
      <c r="HXY1362" s="84">
        <f>SUM(HXY1359:HXY1360)</f>
        <v>0</v>
      </c>
      <c r="HXZ1362" s="84">
        <f>HXY1362/HXX1362</f>
        <v>0</v>
      </c>
      <c r="HYA1362" s="84">
        <f>SUM(HYA1359)</f>
        <v>1000000</v>
      </c>
      <c r="HYB1362" s="84">
        <f>SUM(HYB1359:HYB1360)</f>
        <v>2000000</v>
      </c>
      <c r="HYC1362" s="84">
        <f>SUM(HYC1359:HYC1360)</f>
        <v>0</v>
      </c>
      <c r="HYD1362" s="84">
        <f>HYC1362/HYB1362</f>
        <v>0</v>
      </c>
      <c r="HYE1362" s="84">
        <f>HYB1362-HYC1362</f>
        <v>2000000</v>
      </c>
      <c r="HYF1362" s="84">
        <f t="shared" si="450"/>
        <v>3000000</v>
      </c>
      <c r="HYM1362" s="84" t="s">
        <v>5406</v>
      </c>
      <c r="HYN1362" s="84">
        <f>SUM(HYN1359:HYN1360)</f>
        <v>1000000</v>
      </c>
      <c r="HYO1362" s="84">
        <f>SUM(HYO1359:HYO1360)</f>
        <v>0</v>
      </c>
      <c r="HYP1362" s="84">
        <f>HYO1362/HYN1362</f>
        <v>0</v>
      </c>
      <c r="HYQ1362" s="84">
        <f>SUM(HYQ1359)</f>
        <v>1000000</v>
      </c>
      <c r="HYR1362" s="84">
        <f>SUM(HYR1359:HYR1360)</f>
        <v>2000000</v>
      </c>
      <c r="HYS1362" s="84">
        <f>SUM(HYS1359:HYS1360)</f>
        <v>0</v>
      </c>
      <c r="HYT1362" s="84">
        <f>HYS1362/HYR1362</f>
        <v>0</v>
      </c>
      <c r="HYU1362" s="84">
        <f>HYR1362-HYS1362</f>
        <v>2000000</v>
      </c>
      <c r="HYV1362" s="84">
        <f t="shared" si="450"/>
        <v>3000000</v>
      </c>
      <c r="HZC1362" s="84" t="s">
        <v>5406</v>
      </c>
      <c r="HZD1362" s="84">
        <f>SUM(HZD1359:HZD1360)</f>
        <v>1000000</v>
      </c>
      <c r="HZE1362" s="84">
        <f>SUM(HZE1359:HZE1360)</f>
        <v>0</v>
      </c>
      <c r="HZF1362" s="84">
        <f>HZE1362/HZD1362</f>
        <v>0</v>
      </c>
      <c r="HZG1362" s="84">
        <f>SUM(HZG1359)</f>
        <v>1000000</v>
      </c>
      <c r="HZH1362" s="84">
        <f>SUM(HZH1359:HZH1360)</f>
        <v>2000000</v>
      </c>
      <c r="HZI1362" s="84">
        <f>SUM(HZI1359:HZI1360)</f>
        <v>0</v>
      </c>
      <c r="HZJ1362" s="84">
        <f>HZI1362/HZH1362</f>
        <v>0</v>
      </c>
      <c r="HZK1362" s="84">
        <f>HZH1362-HZI1362</f>
        <v>2000000</v>
      </c>
      <c r="HZL1362" s="84">
        <f t="shared" si="451"/>
        <v>3000000</v>
      </c>
      <c r="HZS1362" s="84" t="s">
        <v>5406</v>
      </c>
      <c r="HZT1362" s="84">
        <f>SUM(HZT1359:HZT1360)</f>
        <v>1000000</v>
      </c>
      <c r="HZU1362" s="84">
        <f>SUM(HZU1359:HZU1360)</f>
        <v>0</v>
      </c>
      <c r="HZV1362" s="84">
        <f>HZU1362/HZT1362</f>
        <v>0</v>
      </c>
      <c r="HZW1362" s="84">
        <f>SUM(HZW1359)</f>
        <v>1000000</v>
      </c>
      <c r="HZX1362" s="84">
        <f>SUM(HZX1359:HZX1360)</f>
        <v>2000000</v>
      </c>
      <c r="HZY1362" s="84">
        <f>SUM(HZY1359:HZY1360)</f>
        <v>0</v>
      </c>
      <c r="HZZ1362" s="84">
        <f>HZY1362/HZX1362</f>
        <v>0</v>
      </c>
      <c r="IAA1362" s="84">
        <f>HZX1362-HZY1362</f>
        <v>2000000</v>
      </c>
      <c r="IAB1362" s="84">
        <f t="shared" si="451"/>
        <v>3000000</v>
      </c>
      <c r="IAI1362" s="84" t="s">
        <v>5406</v>
      </c>
      <c r="IAJ1362" s="84">
        <f>SUM(IAJ1359:IAJ1360)</f>
        <v>1000000</v>
      </c>
      <c r="IAK1362" s="84">
        <f>SUM(IAK1359:IAK1360)</f>
        <v>0</v>
      </c>
      <c r="IAL1362" s="84">
        <f>IAK1362/IAJ1362</f>
        <v>0</v>
      </c>
      <c r="IAM1362" s="84">
        <f>SUM(IAM1359)</f>
        <v>1000000</v>
      </c>
      <c r="IAN1362" s="84">
        <f>SUM(IAN1359:IAN1360)</f>
        <v>2000000</v>
      </c>
      <c r="IAO1362" s="84">
        <f>SUM(IAO1359:IAO1360)</f>
        <v>0</v>
      </c>
      <c r="IAP1362" s="84">
        <f>IAO1362/IAN1362</f>
        <v>0</v>
      </c>
      <c r="IAQ1362" s="84">
        <f>IAN1362-IAO1362</f>
        <v>2000000</v>
      </c>
      <c r="IAR1362" s="84">
        <f t="shared" si="452"/>
        <v>3000000</v>
      </c>
      <c r="IAY1362" s="84" t="s">
        <v>5406</v>
      </c>
      <c r="IAZ1362" s="84">
        <f>SUM(IAZ1359:IAZ1360)</f>
        <v>1000000</v>
      </c>
      <c r="IBA1362" s="84">
        <f>SUM(IBA1359:IBA1360)</f>
        <v>0</v>
      </c>
      <c r="IBB1362" s="84">
        <f>IBA1362/IAZ1362</f>
        <v>0</v>
      </c>
      <c r="IBC1362" s="84">
        <f>SUM(IBC1359)</f>
        <v>1000000</v>
      </c>
      <c r="IBD1362" s="84">
        <f>SUM(IBD1359:IBD1360)</f>
        <v>2000000</v>
      </c>
      <c r="IBE1362" s="84">
        <f>SUM(IBE1359:IBE1360)</f>
        <v>0</v>
      </c>
      <c r="IBF1362" s="84">
        <f>IBE1362/IBD1362</f>
        <v>0</v>
      </c>
      <c r="IBG1362" s="84">
        <f>IBD1362-IBE1362</f>
        <v>2000000</v>
      </c>
      <c r="IBH1362" s="84">
        <f t="shared" si="452"/>
        <v>3000000</v>
      </c>
      <c r="IBO1362" s="84" t="s">
        <v>5406</v>
      </c>
      <c r="IBP1362" s="84">
        <f>SUM(IBP1359:IBP1360)</f>
        <v>1000000</v>
      </c>
      <c r="IBQ1362" s="84">
        <f>SUM(IBQ1359:IBQ1360)</f>
        <v>0</v>
      </c>
      <c r="IBR1362" s="84">
        <f>IBQ1362/IBP1362</f>
        <v>0</v>
      </c>
      <c r="IBS1362" s="84">
        <f>SUM(IBS1359)</f>
        <v>1000000</v>
      </c>
      <c r="IBT1362" s="84">
        <f>SUM(IBT1359:IBT1360)</f>
        <v>2000000</v>
      </c>
      <c r="IBU1362" s="84">
        <f>SUM(IBU1359:IBU1360)</f>
        <v>0</v>
      </c>
      <c r="IBV1362" s="84">
        <f>IBU1362/IBT1362</f>
        <v>0</v>
      </c>
      <c r="IBW1362" s="84">
        <f>IBT1362-IBU1362</f>
        <v>2000000</v>
      </c>
      <c r="IBX1362" s="84">
        <f t="shared" si="453"/>
        <v>3000000</v>
      </c>
      <c r="ICE1362" s="84" t="s">
        <v>5406</v>
      </c>
      <c r="ICF1362" s="84">
        <f>SUM(ICF1359:ICF1360)</f>
        <v>1000000</v>
      </c>
      <c r="ICG1362" s="84">
        <f>SUM(ICG1359:ICG1360)</f>
        <v>0</v>
      </c>
      <c r="ICH1362" s="84">
        <f>ICG1362/ICF1362</f>
        <v>0</v>
      </c>
      <c r="ICI1362" s="84">
        <f>SUM(ICI1359)</f>
        <v>1000000</v>
      </c>
      <c r="ICJ1362" s="84">
        <f>SUM(ICJ1359:ICJ1360)</f>
        <v>2000000</v>
      </c>
      <c r="ICK1362" s="84">
        <f>SUM(ICK1359:ICK1360)</f>
        <v>0</v>
      </c>
      <c r="ICL1362" s="84">
        <f>ICK1362/ICJ1362</f>
        <v>0</v>
      </c>
      <c r="ICM1362" s="84">
        <f>ICJ1362-ICK1362</f>
        <v>2000000</v>
      </c>
      <c r="ICN1362" s="84">
        <f t="shared" si="453"/>
        <v>3000000</v>
      </c>
      <c r="ICU1362" s="84" t="s">
        <v>5406</v>
      </c>
      <c r="ICV1362" s="84">
        <f>SUM(ICV1359:ICV1360)</f>
        <v>1000000</v>
      </c>
      <c r="ICW1362" s="84">
        <f>SUM(ICW1359:ICW1360)</f>
        <v>0</v>
      </c>
      <c r="ICX1362" s="84">
        <f>ICW1362/ICV1362</f>
        <v>0</v>
      </c>
      <c r="ICY1362" s="84">
        <f>SUM(ICY1359)</f>
        <v>1000000</v>
      </c>
      <c r="ICZ1362" s="84">
        <f>SUM(ICZ1359:ICZ1360)</f>
        <v>2000000</v>
      </c>
      <c r="IDA1362" s="84">
        <f>SUM(IDA1359:IDA1360)</f>
        <v>0</v>
      </c>
      <c r="IDB1362" s="84">
        <f>IDA1362/ICZ1362</f>
        <v>0</v>
      </c>
      <c r="IDC1362" s="84">
        <f>ICZ1362-IDA1362</f>
        <v>2000000</v>
      </c>
      <c r="IDD1362" s="84">
        <f t="shared" si="454"/>
        <v>3000000</v>
      </c>
      <c r="IDK1362" s="84" t="s">
        <v>5406</v>
      </c>
      <c r="IDL1362" s="84">
        <f>SUM(IDL1359:IDL1360)</f>
        <v>1000000</v>
      </c>
      <c r="IDM1362" s="84">
        <f>SUM(IDM1359:IDM1360)</f>
        <v>0</v>
      </c>
      <c r="IDN1362" s="84">
        <f>IDM1362/IDL1362</f>
        <v>0</v>
      </c>
      <c r="IDO1362" s="84">
        <f>SUM(IDO1359)</f>
        <v>1000000</v>
      </c>
      <c r="IDP1362" s="84">
        <f>SUM(IDP1359:IDP1360)</f>
        <v>2000000</v>
      </c>
      <c r="IDQ1362" s="84">
        <f>SUM(IDQ1359:IDQ1360)</f>
        <v>0</v>
      </c>
      <c r="IDR1362" s="84">
        <f>IDQ1362/IDP1362</f>
        <v>0</v>
      </c>
      <c r="IDS1362" s="84">
        <f>IDP1362-IDQ1362</f>
        <v>2000000</v>
      </c>
      <c r="IDT1362" s="84">
        <f t="shared" si="454"/>
        <v>3000000</v>
      </c>
      <c r="IEA1362" s="84" t="s">
        <v>5406</v>
      </c>
      <c r="IEB1362" s="84">
        <f>SUM(IEB1359:IEB1360)</f>
        <v>1000000</v>
      </c>
      <c r="IEC1362" s="84">
        <f>SUM(IEC1359:IEC1360)</f>
        <v>0</v>
      </c>
      <c r="IED1362" s="84">
        <f>IEC1362/IEB1362</f>
        <v>0</v>
      </c>
      <c r="IEE1362" s="84">
        <f>SUM(IEE1359)</f>
        <v>1000000</v>
      </c>
      <c r="IEF1362" s="84">
        <f>SUM(IEF1359:IEF1360)</f>
        <v>2000000</v>
      </c>
      <c r="IEG1362" s="84">
        <f>SUM(IEG1359:IEG1360)</f>
        <v>0</v>
      </c>
      <c r="IEH1362" s="84">
        <f>IEG1362/IEF1362</f>
        <v>0</v>
      </c>
      <c r="IEI1362" s="84">
        <f>IEF1362-IEG1362</f>
        <v>2000000</v>
      </c>
      <c r="IEJ1362" s="84">
        <f t="shared" si="455"/>
        <v>3000000</v>
      </c>
      <c r="IEQ1362" s="84" t="s">
        <v>5406</v>
      </c>
      <c r="IER1362" s="84">
        <f>SUM(IER1359:IER1360)</f>
        <v>1000000</v>
      </c>
      <c r="IES1362" s="84">
        <f>SUM(IES1359:IES1360)</f>
        <v>0</v>
      </c>
      <c r="IET1362" s="84">
        <f>IES1362/IER1362</f>
        <v>0</v>
      </c>
      <c r="IEU1362" s="84">
        <f>SUM(IEU1359)</f>
        <v>1000000</v>
      </c>
      <c r="IEV1362" s="84">
        <f>SUM(IEV1359:IEV1360)</f>
        <v>2000000</v>
      </c>
      <c r="IEW1362" s="84">
        <f>SUM(IEW1359:IEW1360)</f>
        <v>0</v>
      </c>
      <c r="IEX1362" s="84">
        <f>IEW1362/IEV1362</f>
        <v>0</v>
      </c>
      <c r="IEY1362" s="84">
        <f>IEV1362-IEW1362</f>
        <v>2000000</v>
      </c>
      <c r="IEZ1362" s="84">
        <f t="shared" si="455"/>
        <v>3000000</v>
      </c>
      <c r="IFG1362" s="84" t="s">
        <v>5406</v>
      </c>
      <c r="IFH1362" s="84">
        <f>SUM(IFH1359:IFH1360)</f>
        <v>1000000</v>
      </c>
      <c r="IFI1362" s="84">
        <f>SUM(IFI1359:IFI1360)</f>
        <v>0</v>
      </c>
      <c r="IFJ1362" s="84">
        <f>IFI1362/IFH1362</f>
        <v>0</v>
      </c>
      <c r="IFK1362" s="84">
        <f>SUM(IFK1359)</f>
        <v>1000000</v>
      </c>
      <c r="IFL1362" s="84">
        <f>SUM(IFL1359:IFL1360)</f>
        <v>2000000</v>
      </c>
      <c r="IFM1362" s="84">
        <f>SUM(IFM1359:IFM1360)</f>
        <v>0</v>
      </c>
      <c r="IFN1362" s="84">
        <f>IFM1362/IFL1362</f>
        <v>0</v>
      </c>
      <c r="IFO1362" s="84">
        <f>IFL1362-IFM1362</f>
        <v>2000000</v>
      </c>
      <c r="IFP1362" s="84">
        <f t="shared" si="456"/>
        <v>3000000</v>
      </c>
      <c r="IFW1362" s="84" t="s">
        <v>5406</v>
      </c>
      <c r="IFX1362" s="84">
        <f>SUM(IFX1359:IFX1360)</f>
        <v>1000000</v>
      </c>
      <c r="IFY1362" s="84">
        <f>SUM(IFY1359:IFY1360)</f>
        <v>0</v>
      </c>
      <c r="IFZ1362" s="84">
        <f>IFY1362/IFX1362</f>
        <v>0</v>
      </c>
      <c r="IGA1362" s="84">
        <f>SUM(IGA1359)</f>
        <v>1000000</v>
      </c>
      <c r="IGB1362" s="84">
        <f>SUM(IGB1359:IGB1360)</f>
        <v>2000000</v>
      </c>
      <c r="IGC1362" s="84">
        <f>SUM(IGC1359:IGC1360)</f>
        <v>0</v>
      </c>
      <c r="IGD1362" s="84">
        <f>IGC1362/IGB1362</f>
        <v>0</v>
      </c>
      <c r="IGE1362" s="84">
        <f>IGB1362-IGC1362</f>
        <v>2000000</v>
      </c>
      <c r="IGF1362" s="84">
        <f t="shared" si="456"/>
        <v>3000000</v>
      </c>
      <c r="IGM1362" s="84" t="s">
        <v>5406</v>
      </c>
      <c r="IGN1362" s="84">
        <f>SUM(IGN1359:IGN1360)</f>
        <v>1000000</v>
      </c>
      <c r="IGO1362" s="84">
        <f>SUM(IGO1359:IGO1360)</f>
        <v>0</v>
      </c>
      <c r="IGP1362" s="84">
        <f>IGO1362/IGN1362</f>
        <v>0</v>
      </c>
      <c r="IGQ1362" s="84">
        <f>SUM(IGQ1359)</f>
        <v>1000000</v>
      </c>
      <c r="IGR1362" s="84">
        <f>SUM(IGR1359:IGR1360)</f>
        <v>2000000</v>
      </c>
      <c r="IGS1362" s="84">
        <f>SUM(IGS1359:IGS1360)</f>
        <v>0</v>
      </c>
      <c r="IGT1362" s="84">
        <f>IGS1362/IGR1362</f>
        <v>0</v>
      </c>
      <c r="IGU1362" s="84">
        <f>IGR1362-IGS1362</f>
        <v>2000000</v>
      </c>
      <c r="IGV1362" s="84">
        <f t="shared" si="457"/>
        <v>3000000</v>
      </c>
      <c r="IHC1362" s="84" t="s">
        <v>5406</v>
      </c>
      <c r="IHD1362" s="84">
        <f>SUM(IHD1359:IHD1360)</f>
        <v>1000000</v>
      </c>
      <c r="IHE1362" s="84">
        <f>SUM(IHE1359:IHE1360)</f>
        <v>0</v>
      </c>
      <c r="IHF1362" s="84">
        <f>IHE1362/IHD1362</f>
        <v>0</v>
      </c>
      <c r="IHG1362" s="84">
        <f>SUM(IHG1359)</f>
        <v>1000000</v>
      </c>
      <c r="IHH1362" s="84">
        <f>SUM(IHH1359:IHH1360)</f>
        <v>2000000</v>
      </c>
      <c r="IHI1362" s="84">
        <f>SUM(IHI1359:IHI1360)</f>
        <v>0</v>
      </c>
      <c r="IHJ1362" s="84">
        <f>IHI1362/IHH1362</f>
        <v>0</v>
      </c>
      <c r="IHK1362" s="84">
        <f>IHH1362-IHI1362</f>
        <v>2000000</v>
      </c>
      <c r="IHL1362" s="84">
        <f t="shared" si="457"/>
        <v>3000000</v>
      </c>
      <c r="IHS1362" s="84" t="s">
        <v>5406</v>
      </c>
      <c r="IHT1362" s="84">
        <f>SUM(IHT1359:IHT1360)</f>
        <v>1000000</v>
      </c>
      <c r="IHU1362" s="84">
        <f>SUM(IHU1359:IHU1360)</f>
        <v>0</v>
      </c>
      <c r="IHV1362" s="84">
        <f>IHU1362/IHT1362</f>
        <v>0</v>
      </c>
      <c r="IHW1362" s="84">
        <f>SUM(IHW1359)</f>
        <v>1000000</v>
      </c>
      <c r="IHX1362" s="84">
        <f>SUM(IHX1359:IHX1360)</f>
        <v>2000000</v>
      </c>
      <c r="IHY1362" s="84">
        <f>SUM(IHY1359:IHY1360)</f>
        <v>0</v>
      </c>
      <c r="IHZ1362" s="84">
        <f>IHY1362/IHX1362</f>
        <v>0</v>
      </c>
      <c r="IIA1362" s="84">
        <f>IHX1362-IHY1362</f>
        <v>2000000</v>
      </c>
      <c r="IIB1362" s="84">
        <f t="shared" si="458"/>
        <v>3000000</v>
      </c>
      <c r="III1362" s="84" t="s">
        <v>5406</v>
      </c>
      <c r="IIJ1362" s="84">
        <f>SUM(IIJ1359:IIJ1360)</f>
        <v>1000000</v>
      </c>
      <c r="IIK1362" s="84">
        <f>SUM(IIK1359:IIK1360)</f>
        <v>0</v>
      </c>
      <c r="IIL1362" s="84">
        <f>IIK1362/IIJ1362</f>
        <v>0</v>
      </c>
      <c r="IIM1362" s="84">
        <f>SUM(IIM1359)</f>
        <v>1000000</v>
      </c>
      <c r="IIN1362" s="84">
        <f>SUM(IIN1359:IIN1360)</f>
        <v>2000000</v>
      </c>
      <c r="IIO1362" s="84">
        <f>SUM(IIO1359:IIO1360)</f>
        <v>0</v>
      </c>
      <c r="IIP1362" s="84">
        <f>IIO1362/IIN1362</f>
        <v>0</v>
      </c>
      <c r="IIQ1362" s="84">
        <f>IIN1362-IIO1362</f>
        <v>2000000</v>
      </c>
      <c r="IIR1362" s="84">
        <f t="shared" si="458"/>
        <v>3000000</v>
      </c>
      <c r="IIY1362" s="84" t="s">
        <v>5406</v>
      </c>
      <c r="IIZ1362" s="84">
        <f>SUM(IIZ1359:IIZ1360)</f>
        <v>1000000</v>
      </c>
      <c r="IJA1362" s="84">
        <f>SUM(IJA1359:IJA1360)</f>
        <v>0</v>
      </c>
      <c r="IJB1362" s="84">
        <f>IJA1362/IIZ1362</f>
        <v>0</v>
      </c>
      <c r="IJC1362" s="84">
        <f>SUM(IJC1359)</f>
        <v>1000000</v>
      </c>
      <c r="IJD1362" s="84">
        <f>SUM(IJD1359:IJD1360)</f>
        <v>2000000</v>
      </c>
      <c r="IJE1362" s="84">
        <f>SUM(IJE1359:IJE1360)</f>
        <v>0</v>
      </c>
      <c r="IJF1362" s="84">
        <f>IJE1362/IJD1362</f>
        <v>0</v>
      </c>
      <c r="IJG1362" s="84">
        <f>IJD1362-IJE1362</f>
        <v>2000000</v>
      </c>
      <c r="IJH1362" s="84">
        <f t="shared" si="459"/>
        <v>3000000</v>
      </c>
      <c r="IJO1362" s="84" t="s">
        <v>5406</v>
      </c>
      <c r="IJP1362" s="84">
        <f>SUM(IJP1359:IJP1360)</f>
        <v>1000000</v>
      </c>
      <c r="IJQ1362" s="84">
        <f>SUM(IJQ1359:IJQ1360)</f>
        <v>0</v>
      </c>
      <c r="IJR1362" s="84">
        <f>IJQ1362/IJP1362</f>
        <v>0</v>
      </c>
      <c r="IJS1362" s="84">
        <f>SUM(IJS1359)</f>
        <v>1000000</v>
      </c>
      <c r="IJT1362" s="84">
        <f>SUM(IJT1359:IJT1360)</f>
        <v>2000000</v>
      </c>
      <c r="IJU1362" s="84">
        <f>SUM(IJU1359:IJU1360)</f>
        <v>0</v>
      </c>
      <c r="IJV1362" s="84">
        <f>IJU1362/IJT1362</f>
        <v>0</v>
      </c>
      <c r="IJW1362" s="84">
        <f>IJT1362-IJU1362</f>
        <v>2000000</v>
      </c>
      <c r="IJX1362" s="84">
        <f t="shared" si="459"/>
        <v>3000000</v>
      </c>
      <c r="IKE1362" s="84" t="s">
        <v>5406</v>
      </c>
      <c r="IKF1362" s="84">
        <f>SUM(IKF1359:IKF1360)</f>
        <v>1000000</v>
      </c>
      <c r="IKG1362" s="84">
        <f>SUM(IKG1359:IKG1360)</f>
        <v>0</v>
      </c>
      <c r="IKH1362" s="84">
        <f>IKG1362/IKF1362</f>
        <v>0</v>
      </c>
      <c r="IKI1362" s="84">
        <f>SUM(IKI1359)</f>
        <v>1000000</v>
      </c>
      <c r="IKJ1362" s="84">
        <f>SUM(IKJ1359:IKJ1360)</f>
        <v>2000000</v>
      </c>
      <c r="IKK1362" s="84">
        <f>SUM(IKK1359:IKK1360)</f>
        <v>0</v>
      </c>
      <c r="IKL1362" s="84">
        <f>IKK1362/IKJ1362</f>
        <v>0</v>
      </c>
      <c r="IKM1362" s="84">
        <f>IKJ1362-IKK1362</f>
        <v>2000000</v>
      </c>
      <c r="IKN1362" s="84">
        <f t="shared" si="460"/>
        <v>3000000</v>
      </c>
      <c r="IKU1362" s="84" t="s">
        <v>5406</v>
      </c>
      <c r="IKV1362" s="84">
        <f>SUM(IKV1359:IKV1360)</f>
        <v>1000000</v>
      </c>
      <c r="IKW1362" s="84">
        <f>SUM(IKW1359:IKW1360)</f>
        <v>0</v>
      </c>
      <c r="IKX1362" s="84">
        <f>IKW1362/IKV1362</f>
        <v>0</v>
      </c>
      <c r="IKY1362" s="84">
        <f>SUM(IKY1359)</f>
        <v>1000000</v>
      </c>
      <c r="IKZ1362" s="84">
        <f>SUM(IKZ1359:IKZ1360)</f>
        <v>2000000</v>
      </c>
      <c r="ILA1362" s="84">
        <f>SUM(ILA1359:ILA1360)</f>
        <v>0</v>
      </c>
      <c r="ILB1362" s="84">
        <f>ILA1362/IKZ1362</f>
        <v>0</v>
      </c>
      <c r="ILC1362" s="84">
        <f>IKZ1362-ILA1362</f>
        <v>2000000</v>
      </c>
      <c r="ILD1362" s="84">
        <f t="shared" si="460"/>
        <v>3000000</v>
      </c>
      <c r="ILK1362" s="84" t="s">
        <v>5406</v>
      </c>
      <c r="ILL1362" s="84">
        <f>SUM(ILL1359:ILL1360)</f>
        <v>1000000</v>
      </c>
      <c r="ILM1362" s="84">
        <f>SUM(ILM1359:ILM1360)</f>
        <v>0</v>
      </c>
      <c r="ILN1362" s="84">
        <f>ILM1362/ILL1362</f>
        <v>0</v>
      </c>
      <c r="ILO1362" s="84">
        <f>SUM(ILO1359)</f>
        <v>1000000</v>
      </c>
      <c r="ILP1362" s="84">
        <f>SUM(ILP1359:ILP1360)</f>
        <v>2000000</v>
      </c>
      <c r="ILQ1362" s="84">
        <f>SUM(ILQ1359:ILQ1360)</f>
        <v>0</v>
      </c>
      <c r="ILR1362" s="84">
        <f>ILQ1362/ILP1362</f>
        <v>0</v>
      </c>
      <c r="ILS1362" s="84">
        <f>ILP1362-ILQ1362</f>
        <v>2000000</v>
      </c>
      <c r="ILT1362" s="84">
        <f t="shared" si="461"/>
        <v>3000000</v>
      </c>
      <c r="IMA1362" s="84" t="s">
        <v>5406</v>
      </c>
      <c r="IMB1362" s="84">
        <f>SUM(IMB1359:IMB1360)</f>
        <v>1000000</v>
      </c>
      <c r="IMC1362" s="84">
        <f>SUM(IMC1359:IMC1360)</f>
        <v>0</v>
      </c>
      <c r="IMD1362" s="84">
        <f>IMC1362/IMB1362</f>
        <v>0</v>
      </c>
      <c r="IME1362" s="84">
        <f>SUM(IME1359)</f>
        <v>1000000</v>
      </c>
      <c r="IMF1362" s="84">
        <f>SUM(IMF1359:IMF1360)</f>
        <v>2000000</v>
      </c>
      <c r="IMG1362" s="84">
        <f>SUM(IMG1359:IMG1360)</f>
        <v>0</v>
      </c>
      <c r="IMH1362" s="84">
        <f>IMG1362/IMF1362</f>
        <v>0</v>
      </c>
      <c r="IMI1362" s="84">
        <f>IMF1362-IMG1362</f>
        <v>2000000</v>
      </c>
      <c r="IMJ1362" s="84">
        <f t="shared" si="461"/>
        <v>3000000</v>
      </c>
      <c r="IMQ1362" s="84" t="s">
        <v>5406</v>
      </c>
      <c r="IMR1362" s="84">
        <f>SUM(IMR1359:IMR1360)</f>
        <v>1000000</v>
      </c>
      <c r="IMS1362" s="84">
        <f>SUM(IMS1359:IMS1360)</f>
        <v>0</v>
      </c>
      <c r="IMT1362" s="84">
        <f>IMS1362/IMR1362</f>
        <v>0</v>
      </c>
      <c r="IMU1362" s="84">
        <f>SUM(IMU1359)</f>
        <v>1000000</v>
      </c>
      <c r="IMV1362" s="84">
        <f>SUM(IMV1359:IMV1360)</f>
        <v>2000000</v>
      </c>
      <c r="IMW1362" s="84">
        <f>SUM(IMW1359:IMW1360)</f>
        <v>0</v>
      </c>
      <c r="IMX1362" s="84">
        <f>IMW1362/IMV1362</f>
        <v>0</v>
      </c>
      <c r="IMY1362" s="84">
        <f>IMV1362-IMW1362</f>
        <v>2000000</v>
      </c>
      <c r="IMZ1362" s="84">
        <f t="shared" si="462"/>
        <v>3000000</v>
      </c>
      <c r="ING1362" s="84" t="s">
        <v>5406</v>
      </c>
      <c r="INH1362" s="84">
        <f>SUM(INH1359:INH1360)</f>
        <v>1000000</v>
      </c>
      <c r="INI1362" s="84">
        <f>SUM(INI1359:INI1360)</f>
        <v>0</v>
      </c>
      <c r="INJ1362" s="84">
        <f>INI1362/INH1362</f>
        <v>0</v>
      </c>
      <c r="INK1362" s="84">
        <f>SUM(INK1359)</f>
        <v>1000000</v>
      </c>
      <c r="INL1362" s="84">
        <f>SUM(INL1359:INL1360)</f>
        <v>2000000</v>
      </c>
      <c r="INM1362" s="84">
        <f>SUM(INM1359:INM1360)</f>
        <v>0</v>
      </c>
      <c r="INN1362" s="84">
        <f>INM1362/INL1362</f>
        <v>0</v>
      </c>
      <c r="INO1362" s="84">
        <f>INL1362-INM1362</f>
        <v>2000000</v>
      </c>
      <c r="INP1362" s="84">
        <f t="shared" si="462"/>
        <v>3000000</v>
      </c>
      <c r="INW1362" s="84" t="s">
        <v>5406</v>
      </c>
      <c r="INX1362" s="84">
        <f>SUM(INX1359:INX1360)</f>
        <v>1000000</v>
      </c>
      <c r="INY1362" s="84">
        <f>SUM(INY1359:INY1360)</f>
        <v>0</v>
      </c>
      <c r="INZ1362" s="84">
        <f>INY1362/INX1362</f>
        <v>0</v>
      </c>
      <c r="IOA1362" s="84">
        <f>SUM(IOA1359)</f>
        <v>1000000</v>
      </c>
      <c r="IOB1362" s="84">
        <f>SUM(IOB1359:IOB1360)</f>
        <v>2000000</v>
      </c>
      <c r="IOC1362" s="84">
        <f>SUM(IOC1359:IOC1360)</f>
        <v>0</v>
      </c>
      <c r="IOD1362" s="84">
        <f>IOC1362/IOB1362</f>
        <v>0</v>
      </c>
      <c r="IOE1362" s="84">
        <f>IOB1362-IOC1362</f>
        <v>2000000</v>
      </c>
      <c r="IOF1362" s="84">
        <f t="shared" si="463"/>
        <v>3000000</v>
      </c>
      <c r="IOM1362" s="84" t="s">
        <v>5406</v>
      </c>
      <c r="ION1362" s="84">
        <f>SUM(ION1359:ION1360)</f>
        <v>1000000</v>
      </c>
      <c r="IOO1362" s="84">
        <f>SUM(IOO1359:IOO1360)</f>
        <v>0</v>
      </c>
      <c r="IOP1362" s="84">
        <f>IOO1362/ION1362</f>
        <v>0</v>
      </c>
      <c r="IOQ1362" s="84">
        <f>SUM(IOQ1359)</f>
        <v>1000000</v>
      </c>
      <c r="IOR1362" s="84">
        <f>SUM(IOR1359:IOR1360)</f>
        <v>2000000</v>
      </c>
      <c r="IOS1362" s="84">
        <f>SUM(IOS1359:IOS1360)</f>
        <v>0</v>
      </c>
      <c r="IOT1362" s="84">
        <f>IOS1362/IOR1362</f>
        <v>0</v>
      </c>
      <c r="IOU1362" s="84">
        <f>IOR1362-IOS1362</f>
        <v>2000000</v>
      </c>
      <c r="IOV1362" s="84">
        <f t="shared" si="463"/>
        <v>3000000</v>
      </c>
      <c r="IPC1362" s="84" t="s">
        <v>5406</v>
      </c>
      <c r="IPD1362" s="84">
        <f>SUM(IPD1359:IPD1360)</f>
        <v>1000000</v>
      </c>
      <c r="IPE1362" s="84">
        <f>SUM(IPE1359:IPE1360)</f>
        <v>0</v>
      </c>
      <c r="IPF1362" s="84">
        <f>IPE1362/IPD1362</f>
        <v>0</v>
      </c>
      <c r="IPG1362" s="84">
        <f>SUM(IPG1359)</f>
        <v>1000000</v>
      </c>
      <c r="IPH1362" s="84">
        <f>SUM(IPH1359:IPH1360)</f>
        <v>2000000</v>
      </c>
      <c r="IPI1362" s="84">
        <f>SUM(IPI1359:IPI1360)</f>
        <v>0</v>
      </c>
      <c r="IPJ1362" s="84">
        <f>IPI1362/IPH1362</f>
        <v>0</v>
      </c>
      <c r="IPK1362" s="84">
        <f>IPH1362-IPI1362</f>
        <v>2000000</v>
      </c>
      <c r="IPL1362" s="84">
        <f t="shared" si="464"/>
        <v>3000000</v>
      </c>
      <c r="IPS1362" s="84" t="s">
        <v>5406</v>
      </c>
      <c r="IPT1362" s="84">
        <f>SUM(IPT1359:IPT1360)</f>
        <v>1000000</v>
      </c>
      <c r="IPU1362" s="84">
        <f>SUM(IPU1359:IPU1360)</f>
        <v>0</v>
      </c>
      <c r="IPV1362" s="84">
        <f>IPU1362/IPT1362</f>
        <v>0</v>
      </c>
      <c r="IPW1362" s="84">
        <f>SUM(IPW1359)</f>
        <v>1000000</v>
      </c>
      <c r="IPX1362" s="84">
        <f>SUM(IPX1359:IPX1360)</f>
        <v>2000000</v>
      </c>
      <c r="IPY1362" s="84">
        <f>SUM(IPY1359:IPY1360)</f>
        <v>0</v>
      </c>
      <c r="IPZ1362" s="84">
        <f>IPY1362/IPX1362</f>
        <v>0</v>
      </c>
      <c r="IQA1362" s="84">
        <f>IPX1362-IPY1362</f>
        <v>2000000</v>
      </c>
      <c r="IQB1362" s="84">
        <f t="shared" si="464"/>
        <v>3000000</v>
      </c>
      <c r="IQI1362" s="84" t="s">
        <v>5406</v>
      </c>
      <c r="IQJ1362" s="84">
        <f>SUM(IQJ1359:IQJ1360)</f>
        <v>1000000</v>
      </c>
      <c r="IQK1362" s="84">
        <f>SUM(IQK1359:IQK1360)</f>
        <v>0</v>
      </c>
      <c r="IQL1362" s="84">
        <f>IQK1362/IQJ1362</f>
        <v>0</v>
      </c>
      <c r="IQM1362" s="84">
        <f>SUM(IQM1359)</f>
        <v>1000000</v>
      </c>
      <c r="IQN1362" s="84">
        <f>SUM(IQN1359:IQN1360)</f>
        <v>2000000</v>
      </c>
      <c r="IQO1362" s="84">
        <f>SUM(IQO1359:IQO1360)</f>
        <v>0</v>
      </c>
      <c r="IQP1362" s="84">
        <f>IQO1362/IQN1362</f>
        <v>0</v>
      </c>
      <c r="IQQ1362" s="84">
        <f>IQN1362-IQO1362</f>
        <v>2000000</v>
      </c>
      <c r="IQR1362" s="84">
        <f t="shared" si="465"/>
        <v>3000000</v>
      </c>
      <c r="IQY1362" s="84" t="s">
        <v>5406</v>
      </c>
      <c r="IQZ1362" s="84">
        <f>SUM(IQZ1359:IQZ1360)</f>
        <v>1000000</v>
      </c>
      <c r="IRA1362" s="84">
        <f>SUM(IRA1359:IRA1360)</f>
        <v>0</v>
      </c>
      <c r="IRB1362" s="84">
        <f>IRA1362/IQZ1362</f>
        <v>0</v>
      </c>
      <c r="IRC1362" s="84">
        <f>SUM(IRC1359)</f>
        <v>1000000</v>
      </c>
      <c r="IRD1362" s="84">
        <f>SUM(IRD1359:IRD1360)</f>
        <v>2000000</v>
      </c>
      <c r="IRE1362" s="84">
        <f>SUM(IRE1359:IRE1360)</f>
        <v>0</v>
      </c>
      <c r="IRF1362" s="84">
        <f>IRE1362/IRD1362</f>
        <v>0</v>
      </c>
      <c r="IRG1362" s="84">
        <f>IRD1362-IRE1362</f>
        <v>2000000</v>
      </c>
      <c r="IRH1362" s="84">
        <f t="shared" si="465"/>
        <v>3000000</v>
      </c>
      <c r="IRO1362" s="84" t="s">
        <v>5406</v>
      </c>
      <c r="IRP1362" s="84">
        <f>SUM(IRP1359:IRP1360)</f>
        <v>1000000</v>
      </c>
      <c r="IRQ1362" s="84">
        <f>SUM(IRQ1359:IRQ1360)</f>
        <v>0</v>
      </c>
      <c r="IRR1362" s="84">
        <f>IRQ1362/IRP1362</f>
        <v>0</v>
      </c>
      <c r="IRS1362" s="84">
        <f>SUM(IRS1359)</f>
        <v>1000000</v>
      </c>
      <c r="IRT1362" s="84">
        <f>SUM(IRT1359:IRT1360)</f>
        <v>2000000</v>
      </c>
      <c r="IRU1362" s="84">
        <f>SUM(IRU1359:IRU1360)</f>
        <v>0</v>
      </c>
      <c r="IRV1362" s="84">
        <f>IRU1362/IRT1362</f>
        <v>0</v>
      </c>
      <c r="IRW1362" s="84">
        <f>IRT1362-IRU1362</f>
        <v>2000000</v>
      </c>
      <c r="IRX1362" s="84">
        <f t="shared" si="466"/>
        <v>3000000</v>
      </c>
      <c r="ISE1362" s="84" t="s">
        <v>5406</v>
      </c>
      <c r="ISF1362" s="84">
        <f>SUM(ISF1359:ISF1360)</f>
        <v>1000000</v>
      </c>
      <c r="ISG1362" s="84">
        <f>SUM(ISG1359:ISG1360)</f>
        <v>0</v>
      </c>
      <c r="ISH1362" s="84">
        <f>ISG1362/ISF1362</f>
        <v>0</v>
      </c>
      <c r="ISI1362" s="84">
        <f>SUM(ISI1359)</f>
        <v>1000000</v>
      </c>
      <c r="ISJ1362" s="84">
        <f>SUM(ISJ1359:ISJ1360)</f>
        <v>2000000</v>
      </c>
      <c r="ISK1362" s="84">
        <f>SUM(ISK1359:ISK1360)</f>
        <v>0</v>
      </c>
      <c r="ISL1362" s="84">
        <f>ISK1362/ISJ1362</f>
        <v>0</v>
      </c>
      <c r="ISM1362" s="84">
        <f>ISJ1362-ISK1362</f>
        <v>2000000</v>
      </c>
      <c r="ISN1362" s="84">
        <f t="shared" si="466"/>
        <v>3000000</v>
      </c>
      <c r="ISU1362" s="84" t="s">
        <v>5406</v>
      </c>
      <c r="ISV1362" s="84">
        <f>SUM(ISV1359:ISV1360)</f>
        <v>1000000</v>
      </c>
      <c r="ISW1362" s="84">
        <f>SUM(ISW1359:ISW1360)</f>
        <v>0</v>
      </c>
      <c r="ISX1362" s="84">
        <f>ISW1362/ISV1362</f>
        <v>0</v>
      </c>
      <c r="ISY1362" s="84">
        <f>SUM(ISY1359)</f>
        <v>1000000</v>
      </c>
      <c r="ISZ1362" s="84">
        <f>SUM(ISZ1359:ISZ1360)</f>
        <v>2000000</v>
      </c>
      <c r="ITA1362" s="84">
        <f>SUM(ITA1359:ITA1360)</f>
        <v>0</v>
      </c>
      <c r="ITB1362" s="84">
        <f>ITA1362/ISZ1362</f>
        <v>0</v>
      </c>
      <c r="ITC1362" s="84">
        <f>ISZ1362-ITA1362</f>
        <v>2000000</v>
      </c>
      <c r="ITD1362" s="84">
        <f t="shared" si="467"/>
        <v>3000000</v>
      </c>
      <c r="ITK1362" s="84" t="s">
        <v>5406</v>
      </c>
      <c r="ITL1362" s="84">
        <f>SUM(ITL1359:ITL1360)</f>
        <v>1000000</v>
      </c>
      <c r="ITM1362" s="84">
        <f>SUM(ITM1359:ITM1360)</f>
        <v>0</v>
      </c>
      <c r="ITN1362" s="84">
        <f>ITM1362/ITL1362</f>
        <v>0</v>
      </c>
      <c r="ITO1362" s="84">
        <f>SUM(ITO1359)</f>
        <v>1000000</v>
      </c>
      <c r="ITP1362" s="84">
        <f>SUM(ITP1359:ITP1360)</f>
        <v>2000000</v>
      </c>
      <c r="ITQ1362" s="84">
        <f>SUM(ITQ1359:ITQ1360)</f>
        <v>0</v>
      </c>
      <c r="ITR1362" s="84">
        <f>ITQ1362/ITP1362</f>
        <v>0</v>
      </c>
      <c r="ITS1362" s="84">
        <f>ITP1362-ITQ1362</f>
        <v>2000000</v>
      </c>
      <c r="ITT1362" s="84">
        <f t="shared" si="467"/>
        <v>3000000</v>
      </c>
      <c r="IUA1362" s="84" t="s">
        <v>5406</v>
      </c>
      <c r="IUB1362" s="84">
        <f>SUM(IUB1359:IUB1360)</f>
        <v>1000000</v>
      </c>
      <c r="IUC1362" s="84">
        <f>SUM(IUC1359:IUC1360)</f>
        <v>0</v>
      </c>
      <c r="IUD1362" s="84">
        <f>IUC1362/IUB1362</f>
        <v>0</v>
      </c>
      <c r="IUE1362" s="84">
        <f>SUM(IUE1359)</f>
        <v>1000000</v>
      </c>
      <c r="IUF1362" s="84">
        <f>SUM(IUF1359:IUF1360)</f>
        <v>2000000</v>
      </c>
      <c r="IUG1362" s="84">
        <f>SUM(IUG1359:IUG1360)</f>
        <v>0</v>
      </c>
      <c r="IUH1362" s="84">
        <f>IUG1362/IUF1362</f>
        <v>0</v>
      </c>
      <c r="IUI1362" s="84">
        <f>IUF1362-IUG1362</f>
        <v>2000000</v>
      </c>
      <c r="IUJ1362" s="84">
        <f t="shared" si="468"/>
        <v>3000000</v>
      </c>
      <c r="IUQ1362" s="84" t="s">
        <v>5406</v>
      </c>
      <c r="IUR1362" s="84">
        <f>SUM(IUR1359:IUR1360)</f>
        <v>1000000</v>
      </c>
      <c r="IUS1362" s="84">
        <f>SUM(IUS1359:IUS1360)</f>
        <v>0</v>
      </c>
      <c r="IUT1362" s="84">
        <f>IUS1362/IUR1362</f>
        <v>0</v>
      </c>
      <c r="IUU1362" s="84">
        <f>SUM(IUU1359)</f>
        <v>1000000</v>
      </c>
      <c r="IUV1362" s="84">
        <f>SUM(IUV1359:IUV1360)</f>
        <v>2000000</v>
      </c>
      <c r="IUW1362" s="84">
        <f>SUM(IUW1359:IUW1360)</f>
        <v>0</v>
      </c>
      <c r="IUX1362" s="84">
        <f>IUW1362/IUV1362</f>
        <v>0</v>
      </c>
      <c r="IUY1362" s="84">
        <f>IUV1362-IUW1362</f>
        <v>2000000</v>
      </c>
      <c r="IUZ1362" s="84">
        <f t="shared" si="468"/>
        <v>3000000</v>
      </c>
      <c r="IVG1362" s="84" t="s">
        <v>5406</v>
      </c>
      <c r="IVH1362" s="84">
        <f>SUM(IVH1359:IVH1360)</f>
        <v>1000000</v>
      </c>
      <c r="IVI1362" s="84">
        <f>SUM(IVI1359:IVI1360)</f>
        <v>0</v>
      </c>
      <c r="IVJ1362" s="84">
        <f>IVI1362/IVH1362</f>
        <v>0</v>
      </c>
      <c r="IVK1362" s="84">
        <f>SUM(IVK1359)</f>
        <v>1000000</v>
      </c>
      <c r="IVL1362" s="84">
        <f>SUM(IVL1359:IVL1360)</f>
        <v>2000000</v>
      </c>
      <c r="IVM1362" s="84">
        <f>SUM(IVM1359:IVM1360)</f>
        <v>0</v>
      </c>
      <c r="IVN1362" s="84">
        <f>IVM1362/IVL1362</f>
        <v>0</v>
      </c>
      <c r="IVO1362" s="84">
        <f>IVL1362-IVM1362</f>
        <v>2000000</v>
      </c>
      <c r="IVP1362" s="84">
        <f t="shared" si="469"/>
        <v>3000000</v>
      </c>
      <c r="IVW1362" s="84" t="s">
        <v>5406</v>
      </c>
      <c r="IVX1362" s="84">
        <f>SUM(IVX1359:IVX1360)</f>
        <v>1000000</v>
      </c>
      <c r="IVY1362" s="84">
        <f>SUM(IVY1359:IVY1360)</f>
        <v>0</v>
      </c>
      <c r="IVZ1362" s="84">
        <f>IVY1362/IVX1362</f>
        <v>0</v>
      </c>
      <c r="IWA1362" s="84">
        <f>SUM(IWA1359)</f>
        <v>1000000</v>
      </c>
      <c r="IWB1362" s="84">
        <f>SUM(IWB1359:IWB1360)</f>
        <v>2000000</v>
      </c>
      <c r="IWC1362" s="84">
        <f>SUM(IWC1359:IWC1360)</f>
        <v>0</v>
      </c>
      <c r="IWD1362" s="84">
        <f>IWC1362/IWB1362</f>
        <v>0</v>
      </c>
      <c r="IWE1362" s="84">
        <f>IWB1362-IWC1362</f>
        <v>2000000</v>
      </c>
      <c r="IWF1362" s="84">
        <f t="shared" si="469"/>
        <v>3000000</v>
      </c>
      <c r="IWM1362" s="84" t="s">
        <v>5406</v>
      </c>
      <c r="IWN1362" s="84">
        <f>SUM(IWN1359:IWN1360)</f>
        <v>1000000</v>
      </c>
      <c r="IWO1362" s="84">
        <f>SUM(IWO1359:IWO1360)</f>
        <v>0</v>
      </c>
      <c r="IWP1362" s="84">
        <f>IWO1362/IWN1362</f>
        <v>0</v>
      </c>
      <c r="IWQ1362" s="84">
        <f>SUM(IWQ1359)</f>
        <v>1000000</v>
      </c>
      <c r="IWR1362" s="84">
        <f>SUM(IWR1359:IWR1360)</f>
        <v>2000000</v>
      </c>
      <c r="IWS1362" s="84">
        <f>SUM(IWS1359:IWS1360)</f>
        <v>0</v>
      </c>
      <c r="IWT1362" s="84">
        <f>IWS1362/IWR1362</f>
        <v>0</v>
      </c>
      <c r="IWU1362" s="84">
        <f>IWR1362-IWS1362</f>
        <v>2000000</v>
      </c>
      <c r="IWV1362" s="84">
        <f t="shared" si="470"/>
        <v>3000000</v>
      </c>
      <c r="IXC1362" s="84" t="s">
        <v>5406</v>
      </c>
      <c r="IXD1362" s="84">
        <f>SUM(IXD1359:IXD1360)</f>
        <v>1000000</v>
      </c>
      <c r="IXE1362" s="84">
        <f>SUM(IXE1359:IXE1360)</f>
        <v>0</v>
      </c>
      <c r="IXF1362" s="84">
        <f>IXE1362/IXD1362</f>
        <v>0</v>
      </c>
      <c r="IXG1362" s="84">
        <f>SUM(IXG1359)</f>
        <v>1000000</v>
      </c>
      <c r="IXH1362" s="84">
        <f>SUM(IXH1359:IXH1360)</f>
        <v>2000000</v>
      </c>
      <c r="IXI1362" s="84">
        <f>SUM(IXI1359:IXI1360)</f>
        <v>0</v>
      </c>
      <c r="IXJ1362" s="84">
        <f>IXI1362/IXH1362</f>
        <v>0</v>
      </c>
      <c r="IXK1362" s="84">
        <f>IXH1362-IXI1362</f>
        <v>2000000</v>
      </c>
      <c r="IXL1362" s="84">
        <f t="shared" si="470"/>
        <v>3000000</v>
      </c>
      <c r="IXS1362" s="84" t="s">
        <v>5406</v>
      </c>
      <c r="IXT1362" s="84">
        <f>SUM(IXT1359:IXT1360)</f>
        <v>1000000</v>
      </c>
      <c r="IXU1362" s="84">
        <f>SUM(IXU1359:IXU1360)</f>
        <v>0</v>
      </c>
      <c r="IXV1362" s="84">
        <f>IXU1362/IXT1362</f>
        <v>0</v>
      </c>
      <c r="IXW1362" s="84">
        <f>SUM(IXW1359)</f>
        <v>1000000</v>
      </c>
      <c r="IXX1362" s="84">
        <f>SUM(IXX1359:IXX1360)</f>
        <v>2000000</v>
      </c>
      <c r="IXY1362" s="84">
        <f>SUM(IXY1359:IXY1360)</f>
        <v>0</v>
      </c>
      <c r="IXZ1362" s="84">
        <f>IXY1362/IXX1362</f>
        <v>0</v>
      </c>
      <c r="IYA1362" s="84">
        <f>IXX1362-IXY1362</f>
        <v>2000000</v>
      </c>
      <c r="IYB1362" s="84">
        <f t="shared" si="471"/>
        <v>3000000</v>
      </c>
      <c r="IYI1362" s="84" t="s">
        <v>5406</v>
      </c>
      <c r="IYJ1362" s="84">
        <f>SUM(IYJ1359:IYJ1360)</f>
        <v>1000000</v>
      </c>
      <c r="IYK1362" s="84">
        <f>SUM(IYK1359:IYK1360)</f>
        <v>0</v>
      </c>
      <c r="IYL1362" s="84">
        <f>IYK1362/IYJ1362</f>
        <v>0</v>
      </c>
      <c r="IYM1362" s="84">
        <f>SUM(IYM1359)</f>
        <v>1000000</v>
      </c>
      <c r="IYN1362" s="84">
        <f>SUM(IYN1359:IYN1360)</f>
        <v>2000000</v>
      </c>
      <c r="IYO1362" s="84">
        <f>SUM(IYO1359:IYO1360)</f>
        <v>0</v>
      </c>
      <c r="IYP1362" s="84">
        <f>IYO1362/IYN1362</f>
        <v>0</v>
      </c>
      <c r="IYQ1362" s="84">
        <f>IYN1362-IYO1362</f>
        <v>2000000</v>
      </c>
      <c r="IYR1362" s="84">
        <f t="shared" si="471"/>
        <v>3000000</v>
      </c>
      <c r="IYY1362" s="84" t="s">
        <v>5406</v>
      </c>
      <c r="IYZ1362" s="84">
        <f>SUM(IYZ1359:IYZ1360)</f>
        <v>1000000</v>
      </c>
      <c r="IZA1362" s="84">
        <f>SUM(IZA1359:IZA1360)</f>
        <v>0</v>
      </c>
      <c r="IZB1362" s="84">
        <f>IZA1362/IYZ1362</f>
        <v>0</v>
      </c>
      <c r="IZC1362" s="84">
        <f>SUM(IZC1359)</f>
        <v>1000000</v>
      </c>
      <c r="IZD1362" s="84">
        <f>SUM(IZD1359:IZD1360)</f>
        <v>2000000</v>
      </c>
      <c r="IZE1362" s="84">
        <f>SUM(IZE1359:IZE1360)</f>
        <v>0</v>
      </c>
      <c r="IZF1362" s="84">
        <f>IZE1362/IZD1362</f>
        <v>0</v>
      </c>
      <c r="IZG1362" s="84">
        <f>IZD1362-IZE1362</f>
        <v>2000000</v>
      </c>
      <c r="IZH1362" s="84">
        <f t="shared" si="472"/>
        <v>3000000</v>
      </c>
      <c r="IZO1362" s="84" t="s">
        <v>5406</v>
      </c>
      <c r="IZP1362" s="84">
        <f>SUM(IZP1359:IZP1360)</f>
        <v>1000000</v>
      </c>
      <c r="IZQ1362" s="84">
        <f>SUM(IZQ1359:IZQ1360)</f>
        <v>0</v>
      </c>
      <c r="IZR1362" s="84">
        <f>IZQ1362/IZP1362</f>
        <v>0</v>
      </c>
      <c r="IZS1362" s="84">
        <f>SUM(IZS1359)</f>
        <v>1000000</v>
      </c>
      <c r="IZT1362" s="84">
        <f>SUM(IZT1359:IZT1360)</f>
        <v>2000000</v>
      </c>
      <c r="IZU1362" s="84">
        <f>SUM(IZU1359:IZU1360)</f>
        <v>0</v>
      </c>
      <c r="IZV1362" s="84">
        <f>IZU1362/IZT1362</f>
        <v>0</v>
      </c>
      <c r="IZW1362" s="84">
        <f>IZT1362-IZU1362</f>
        <v>2000000</v>
      </c>
      <c r="IZX1362" s="84">
        <f t="shared" si="472"/>
        <v>3000000</v>
      </c>
      <c r="JAE1362" s="84" t="s">
        <v>5406</v>
      </c>
      <c r="JAF1362" s="84">
        <f>SUM(JAF1359:JAF1360)</f>
        <v>1000000</v>
      </c>
      <c r="JAG1362" s="84">
        <f>SUM(JAG1359:JAG1360)</f>
        <v>0</v>
      </c>
      <c r="JAH1362" s="84">
        <f>JAG1362/JAF1362</f>
        <v>0</v>
      </c>
      <c r="JAI1362" s="84">
        <f>SUM(JAI1359)</f>
        <v>1000000</v>
      </c>
      <c r="JAJ1362" s="84">
        <f>SUM(JAJ1359:JAJ1360)</f>
        <v>2000000</v>
      </c>
      <c r="JAK1362" s="84">
        <f>SUM(JAK1359:JAK1360)</f>
        <v>0</v>
      </c>
      <c r="JAL1362" s="84">
        <f>JAK1362/JAJ1362</f>
        <v>0</v>
      </c>
      <c r="JAM1362" s="84">
        <f>JAJ1362-JAK1362</f>
        <v>2000000</v>
      </c>
      <c r="JAN1362" s="84">
        <f t="shared" si="473"/>
        <v>3000000</v>
      </c>
      <c r="JAU1362" s="84" t="s">
        <v>5406</v>
      </c>
      <c r="JAV1362" s="84">
        <f>SUM(JAV1359:JAV1360)</f>
        <v>1000000</v>
      </c>
      <c r="JAW1362" s="84">
        <f>SUM(JAW1359:JAW1360)</f>
        <v>0</v>
      </c>
      <c r="JAX1362" s="84">
        <f>JAW1362/JAV1362</f>
        <v>0</v>
      </c>
      <c r="JAY1362" s="84">
        <f>SUM(JAY1359)</f>
        <v>1000000</v>
      </c>
      <c r="JAZ1362" s="84">
        <f>SUM(JAZ1359:JAZ1360)</f>
        <v>2000000</v>
      </c>
      <c r="JBA1362" s="84">
        <f>SUM(JBA1359:JBA1360)</f>
        <v>0</v>
      </c>
      <c r="JBB1362" s="84">
        <f>JBA1362/JAZ1362</f>
        <v>0</v>
      </c>
      <c r="JBC1362" s="84">
        <f>JAZ1362-JBA1362</f>
        <v>2000000</v>
      </c>
      <c r="JBD1362" s="84">
        <f t="shared" si="473"/>
        <v>3000000</v>
      </c>
      <c r="JBK1362" s="84" t="s">
        <v>5406</v>
      </c>
      <c r="JBL1362" s="84">
        <f>SUM(JBL1359:JBL1360)</f>
        <v>1000000</v>
      </c>
      <c r="JBM1362" s="84">
        <f>SUM(JBM1359:JBM1360)</f>
        <v>0</v>
      </c>
      <c r="JBN1362" s="84">
        <f>JBM1362/JBL1362</f>
        <v>0</v>
      </c>
      <c r="JBO1362" s="84">
        <f>SUM(JBO1359)</f>
        <v>1000000</v>
      </c>
      <c r="JBP1362" s="84">
        <f>SUM(JBP1359:JBP1360)</f>
        <v>2000000</v>
      </c>
      <c r="JBQ1362" s="84">
        <f>SUM(JBQ1359:JBQ1360)</f>
        <v>0</v>
      </c>
      <c r="JBR1362" s="84">
        <f>JBQ1362/JBP1362</f>
        <v>0</v>
      </c>
      <c r="JBS1362" s="84">
        <f>JBP1362-JBQ1362</f>
        <v>2000000</v>
      </c>
      <c r="JBT1362" s="84">
        <f t="shared" si="474"/>
        <v>3000000</v>
      </c>
      <c r="JCA1362" s="84" t="s">
        <v>5406</v>
      </c>
      <c r="JCB1362" s="84">
        <f>SUM(JCB1359:JCB1360)</f>
        <v>1000000</v>
      </c>
      <c r="JCC1362" s="84">
        <f>SUM(JCC1359:JCC1360)</f>
        <v>0</v>
      </c>
      <c r="JCD1362" s="84">
        <f>JCC1362/JCB1362</f>
        <v>0</v>
      </c>
      <c r="JCE1362" s="84">
        <f>SUM(JCE1359)</f>
        <v>1000000</v>
      </c>
      <c r="JCF1362" s="84">
        <f>SUM(JCF1359:JCF1360)</f>
        <v>2000000</v>
      </c>
      <c r="JCG1362" s="84">
        <f>SUM(JCG1359:JCG1360)</f>
        <v>0</v>
      </c>
      <c r="JCH1362" s="84">
        <f>JCG1362/JCF1362</f>
        <v>0</v>
      </c>
      <c r="JCI1362" s="84">
        <f>JCF1362-JCG1362</f>
        <v>2000000</v>
      </c>
      <c r="JCJ1362" s="84">
        <f t="shared" si="474"/>
        <v>3000000</v>
      </c>
      <c r="JCQ1362" s="84" t="s">
        <v>5406</v>
      </c>
      <c r="JCR1362" s="84">
        <f>SUM(JCR1359:JCR1360)</f>
        <v>1000000</v>
      </c>
      <c r="JCS1362" s="84">
        <f>SUM(JCS1359:JCS1360)</f>
        <v>0</v>
      </c>
      <c r="JCT1362" s="84">
        <f>JCS1362/JCR1362</f>
        <v>0</v>
      </c>
      <c r="JCU1362" s="84">
        <f>SUM(JCU1359)</f>
        <v>1000000</v>
      </c>
      <c r="JCV1362" s="84">
        <f>SUM(JCV1359:JCV1360)</f>
        <v>2000000</v>
      </c>
      <c r="JCW1362" s="84">
        <f>SUM(JCW1359:JCW1360)</f>
        <v>0</v>
      </c>
      <c r="JCX1362" s="84">
        <f>JCW1362/JCV1362</f>
        <v>0</v>
      </c>
      <c r="JCY1362" s="84">
        <f>JCV1362-JCW1362</f>
        <v>2000000</v>
      </c>
      <c r="JCZ1362" s="84">
        <f t="shared" si="475"/>
        <v>3000000</v>
      </c>
      <c r="JDG1362" s="84" t="s">
        <v>5406</v>
      </c>
      <c r="JDH1362" s="84">
        <f>SUM(JDH1359:JDH1360)</f>
        <v>1000000</v>
      </c>
      <c r="JDI1362" s="84">
        <f>SUM(JDI1359:JDI1360)</f>
        <v>0</v>
      </c>
      <c r="JDJ1362" s="84">
        <f>JDI1362/JDH1362</f>
        <v>0</v>
      </c>
      <c r="JDK1362" s="84">
        <f>SUM(JDK1359)</f>
        <v>1000000</v>
      </c>
      <c r="JDL1362" s="84">
        <f>SUM(JDL1359:JDL1360)</f>
        <v>2000000</v>
      </c>
      <c r="JDM1362" s="84">
        <f>SUM(JDM1359:JDM1360)</f>
        <v>0</v>
      </c>
      <c r="JDN1362" s="84">
        <f>JDM1362/JDL1362</f>
        <v>0</v>
      </c>
      <c r="JDO1362" s="84">
        <f>JDL1362-JDM1362</f>
        <v>2000000</v>
      </c>
      <c r="JDP1362" s="84">
        <f t="shared" si="475"/>
        <v>3000000</v>
      </c>
      <c r="JDW1362" s="84" t="s">
        <v>5406</v>
      </c>
      <c r="JDX1362" s="84">
        <f>SUM(JDX1359:JDX1360)</f>
        <v>1000000</v>
      </c>
      <c r="JDY1362" s="84">
        <f>SUM(JDY1359:JDY1360)</f>
        <v>0</v>
      </c>
      <c r="JDZ1362" s="84">
        <f>JDY1362/JDX1362</f>
        <v>0</v>
      </c>
      <c r="JEA1362" s="84">
        <f>SUM(JEA1359)</f>
        <v>1000000</v>
      </c>
      <c r="JEB1362" s="84">
        <f>SUM(JEB1359:JEB1360)</f>
        <v>2000000</v>
      </c>
      <c r="JEC1362" s="84">
        <f>SUM(JEC1359:JEC1360)</f>
        <v>0</v>
      </c>
      <c r="JED1362" s="84">
        <f>JEC1362/JEB1362</f>
        <v>0</v>
      </c>
      <c r="JEE1362" s="84">
        <f>JEB1362-JEC1362</f>
        <v>2000000</v>
      </c>
      <c r="JEF1362" s="84">
        <f t="shared" si="476"/>
        <v>3000000</v>
      </c>
      <c r="JEM1362" s="84" t="s">
        <v>5406</v>
      </c>
      <c r="JEN1362" s="84">
        <f>SUM(JEN1359:JEN1360)</f>
        <v>1000000</v>
      </c>
      <c r="JEO1362" s="84">
        <f>SUM(JEO1359:JEO1360)</f>
        <v>0</v>
      </c>
      <c r="JEP1362" s="84">
        <f>JEO1362/JEN1362</f>
        <v>0</v>
      </c>
      <c r="JEQ1362" s="84">
        <f>SUM(JEQ1359)</f>
        <v>1000000</v>
      </c>
      <c r="JER1362" s="84">
        <f>SUM(JER1359:JER1360)</f>
        <v>2000000</v>
      </c>
      <c r="JES1362" s="84">
        <f>SUM(JES1359:JES1360)</f>
        <v>0</v>
      </c>
      <c r="JET1362" s="84">
        <f>JES1362/JER1362</f>
        <v>0</v>
      </c>
      <c r="JEU1362" s="84">
        <f>JER1362-JES1362</f>
        <v>2000000</v>
      </c>
      <c r="JEV1362" s="84">
        <f t="shared" si="476"/>
        <v>3000000</v>
      </c>
      <c r="JFC1362" s="84" t="s">
        <v>5406</v>
      </c>
      <c r="JFD1362" s="84">
        <f>SUM(JFD1359:JFD1360)</f>
        <v>1000000</v>
      </c>
      <c r="JFE1362" s="84">
        <f>SUM(JFE1359:JFE1360)</f>
        <v>0</v>
      </c>
      <c r="JFF1362" s="84">
        <f>JFE1362/JFD1362</f>
        <v>0</v>
      </c>
      <c r="JFG1362" s="84">
        <f>SUM(JFG1359)</f>
        <v>1000000</v>
      </c>
      <c r="JFH1362" s="84">
        <f>SUM(JFH1359:JFH1360)</f>
        <v>2000000</v>
      </c>
      <c r="JFI1362" s="84">
        <f>SUM(JFI1359:JFI1360)</f>
        <v>0</v>
      </c>
      <c r="JFJ1362" s="84">
        <f>JFI1362/JFH1362</f>
        <v>0</v>
      </c>
      <c r="JFK1362" s="84">
        <f>JFH1362-JFI1362</f>
        <v>2000000</v>
      </c>
      <c r="JFL1362" s="84">
        <f t="shared" si="477"/>
        <v>3000000</v>
      </c>
      <c r="JFS1362" s="84" t="s">
        <v>5406</v>
      </c>
      <c r="JFT1362" s="84">
        <f>SUM(JFT1359:JFT1360)</f>
        <v>1000000</v>
      </c>
      <c r="JFU1362" s="84">
        <f>SUM(JFU1359:JFU1360)</f>
        <v>0</v>
      </c>
      <c r="JFV1362" s="84">
        <f>JFU1362/JFT1362</f>
        <v>0</v>
      </c>
      <c r="JFW1362" s="84">
        <f>SUM(JFW1359)</f>
        <v>1000000</v>
      </c>
      <c r="JFX1362" s="84">
        <f>SUM(JFX1359:JFX1360)</f>
        <v>2000000</v>
      </c>
      <c r="JFY1362" s="84">
        <f>SUM(JFY1359:JFY1360)</f>
        <v>0</v>
      </c>
      <c r="JFZ1362" s="84">
        <f>JFY1362/JFX1362</f>
        <v>0</v>
      </c>
      <c r="JGA1362" s="84">
        <f>JFX1362-JFY1362</f>
        <v>2000000</v>
      </c>
      <c r="JGB1362" s="84">
        <f t="shared" si="477"/>
        <v>3000000</v>
      </c>
      <c r="JGI1362" s="84" t="s">
        <v>5406</v>
      </c>
      <c r="JGJ1362" s="84">
        <f>SUM(JGJ1359:JGJ1360)</f>
        <v>1000000</v>
      </c>
      <c r="JGK1362" s="84">
        <f>SUM(JGK1359:JGK1360)</f>
        <v>0</v>
      </c>
      <c r="JGL1362" s="84">
        <f>JGK1362/JGJ1362</f>
        <v>0</v>
      </c>
      <c r="JGM1362" s="84">
        <f>SUM(JGM1359)</f>
        <v>1000000</v>
      </c>
      <c r="JGN1362" s="84">
        <f>SUM(JGN1359:JGN1360)</f>
        <v>2000000</v>
      </c>
      <c r="JGO1362" s="84">
        <f>SUM(JGO1359:JGO1360)</f>
        <v>0</v>
      </c>
      <c r="JGP1362" s="84">
        <f>JGO1362/JGN1362</f>
        <v>0</v>
      </c>
      <c r="JGQ1362" s="84">
        <f>JGN1362-JGO1362</f>
        <v>2000000</v>
      </c>
      <c r="JGR1362" s="84">
        <f t="shared" si="478"/>
        <v>3000000</v>
      </c>
      <c r="JGY1362" s="84" t="s">
        <v>5406</v>
      </c>
      <c r="JGZ1362" s="84">
        <f>SUM(JGZ1359:JGZ1360)</f>
        <v>1000000</v>
      </c>
      <c r="JHA1362" s="84">
        <f>SUM(JHA1359:JHA1360)</f>
        <v>0</v>
      </c>
      <c r="JHB1362" s="84">
        <f>JHA1362/JGZ1362</f>
        <v>0</v>
      </c>
      <c r="JHC1362" s="84">
        <f>SUM(JHC1359)</f>
        <v>1000000</v>
      </c>
      <c r="JHD1362" s="84">
        <f>SUM(JHD1359:JHD1360)</f>
        <v>2000000</v>
      </c>
      <c r="JHE1362" s="84">
        <f>SUM(JHE1359:JHE1360)</f>
        <v>0</v>
      </c>
      <c r="JHF1362" s="84">
        <f>JHE1362/JHD1362</f>
        <v>0</v>
      </c>
      <c r="JHG1362" s="84">
        <f>JHD1362-JHE1362</f>
        <v>2000000</v>
      </c>
      <c r="JHH1362" s="84">
        <f t="shared" si="478"/>
        <v>3000000</v>
      </c>
      <c r="JHO1362" s="84" t="s">
        <v>5406</v>
      </c>
      <c r="JHP1362" s="84">
        <f>SUM(JHP1359:JHP1360)</f>
        <v>1000000</v>
      </c>
      <c r="JHQ1362" s="84">
        <f>SUM(JHQ1359:JHQ1360)</f>
        <v>0</v>
      </c>
      <c r="JHR1362" s="84">
        <f>JHQ1362/JHP1362</f>
        <v>0</v>
      </c>
      <c r="JHS1362" s="84">
        <f>SUM(JHS1359)</f>
        <v>1000000</v>
      </c>
      <c r="JHT1362" s="84">
        <f>SUM(JHT1359:JHT1360)</f>
        <v>2000000</v>
      </c>
      <c r="JHU1362" s="84">
        <f>SUM(JHU1359:JHU1360)</f>
        <v>0</v>
      </c>
      <c r="JHV1362" s="84">
        <f>JHU1362/JHT1362</f>
        <v>0</v>
      </c>
      <c r="JHW1362" s="84">
        <f>JHT1362-JHU1362</f>
        <v>2000000</v>
      </c>
      <c r="JHX1362" s="84">
        <f t="shared" si="479"/>
        <v>3000000</v>
      </c>
      <c r="JIE1362" s="84" t="s">
        <v>5406</v>
      </c>
      <c r="JIF1362" s="84">
        <f>SUM(JIF1359:JIF1360)</f>
        <v>1000000</v>
      </c>
      <c r="JIG1362" s="84">
        <f>SUM(JIG1359:JIG1360)</f>
        <v>0</v>
      </c>
      <c r="JIH1362" s="84">
        <f>JIG1362/JIF1362</f>
        <v>0</v>
      </c>
      <c r="JII1362" s="84">
        <f>SUM(JII1359)</f>
        <v>1000000</v>
      </c>
      <c r="JIJ1362" s="84">
        <f>SUM(JIJ1359:JIJ1360)</f>
        <v>2000000</v>
      </c>
      <c r="JIK1362" s="84">
        <f>SUM(JIK1359:JIK1360)</f>
        <v>0</v>
      </c>
      <c r="JIL1362" s="84">
        <f>JIK1362/JIJ1362</f>
        <v>0</v>
      </c>
      <c r="JIM1362" s="84">
        <f>JIJ1362-JIK1362</f>
        <v>2000000</v>
      </c>
      <c r="JIN1362" s="84">
        <f t="shared" si="479"/>
        <v>3000000</v>
      </c>
      <c r="JIU1362" s="84" t="s">
        <v>5406</v>
      </c>
      <c r="JIV1362" s="84">
        <f>SUM(JIV1359:JIV1360)</f>
        <v>1000000</v>
      </c>
      <c r="JIW1362" s="84">
        <f>SUM(JIW1359:JIW1360)</f>
        <v>0</v>
      </c>
      <c r="JIX1362" s="84">
        <f>JIW1362/JIV1362</f>
        <v>0</v>
      </c>
      <c r="JIY1362" s="84">
        <f>SUM(JIY1359)</f>
        <v>1000000</v>
      </c>
      <c r="JIZ1362" s="84">
        <f>SUM(JIZ1359:JIZ1360)</f>
        <v>2000000</v>
      </c>
      <c r="JJA1362" s="84">
        <f>SUM(JJA1359:JJA1360)</f>
        <v>0</v>
      </c>
      <c r="JJB1362" s="84">
        <f>JJA1362/JIZ1362</f>
        <v>0</v>
      </c>
      <c r="JJC1362" s="84">
        <f>JIZ1362-JJA1362</f>
        <v>2000000</v>
      </c>
      <c r="JJD1362" s="84">
        <f t="shared" si="480"/>
        <v>3000000</v>
      </c>
      <c r="JJK1362" s="84" t="s">
        <v>5406</v>
      </c>
      <c r="JJL1362" s="84">
        <f>SUM(JJL1359:JJL1360)</f>
        <v>1000000</v>
      </c>
      <c r="JJM1362" s="84">
        <f>SUM(JJM1359:JJM1360)</f>
        <v>0</v>
      </c>
      <c r="JJN1362" s="84">
        <f>JJM1362/JJL1362</f>
        <v>0</v>
      </c>
      <c r="JJO1362" s="84">
        <f>SUM(JJO1359)</f>
        <v>1000000</v>
      </c>
      <c r="JJP1362" s="84">
        <f>SUM(JJP1359:JJP1360)</f>
        <v>2000000</v>
      </c>
      <c r="JJQ1362" s="84">
        <f>SUM(JJQ1359:JJQ1360)</f>
        <v>0</v>
      </c>
      <c r="JJR1362" s="84">
        <f>JJQ1362/JJP1362</f>
        <v>0</v>
      </c>
      <c r="JJS1362" s="84">
        <f>JJP1362-JJQ1362</f>
        <v>2000000</v>
      </c>
      <c r="JJT1362" s="84">
        <f t="shared" si="480"/>
        <v>3000000</v>
      </c>
      <c r="JKA1362" s="84" t="s">
        <v>5406</v>
      </c>
      <c r="JKB1362" s="84">
        <f>SUM(JKB1359:JKB1360)</f>
        <v>1000000</v>
      </c>
      <c r="JKC1362" s="84">
        <f>SUM(JKC1359:JKC1360)</f>
        <v>0</v>
      </c>
      <c r="JKD1362" s="84">
        <f>JKC1362/JKB1362</f>
        <v>0</v>
      </c>
      <c r="JKE1362" s="84">
        <f>SUM(JKE1359)</f>
        <v>1000000</v>
      </c>
      <c r="JKF1362" s="84">
        <f>SUM(JKF1359:JKF1360)</f>
        <v>2000000</v>
      </c>
      <c r="JKG1362" s="84">
        <f>SUM(JKG1359:JKG1360)</f>
        <v>0</v>
      </c>
      <c r="JKH1362" s="84">
        <f>JKG1362/JKF1362</f>
        <v>0</v>
      </c>
      <c r="JKI1362" s="84">
        <f>JKF1362-JKG1362</f>
        <v>2000000</v>
      </c>
      <c r="JKJ1362" s="84">
        <f t="shared" si="481"/>
        <v>3000000</v>
      </c>
      <c r="JKQ1362" s="84" t="s">
        <v>5406</v>
      </c>
      <c r="JKR1362" s="84">
        <f>SUM(JKR1359:JKR1360)</f>
        <v>1000000</v>
      </c>
      <c r="JKS1362" s="84">
        <f>SUM(JKS1359:JKS1360)</f>
        <v>0</v>
      </c>
      <c r="JKT1362" s="84">
        <f>JKS1362/JKR1362</f>
        <v>0</v>
      </c>
      <c r="JKU1362" s="84">
        <f>SUM(JKU1359)</f>
        <v>1000000</v>
      </c>
      <c r="JKV1362" s="84">
        <f>SUM(JKV1359:JKV1360)</f>
        <v>2000000</v>
      </c>
      <c r="JKW1362" s="84">
        <f>SUM(JKW1359:JKW1360)</f>
        <v>0</v>
      </c>
      <c r="JKX1362" s="84">
        <f>JKW1362/JKV1362</f>
        <v>0</v>
      </c>
      <c r="JKY1362" s="84">
        <f>JKV1362-JKW1362</f>
        <v>2000000</v>
      </c>
      <c r="JKZ1362" s="84">
        <f t="shared" si="481"/>
        <v>3000000</v>
      </c>
      <c r="JLG1362" s="84" t="s">
        <v>5406</v>
      </c>
      <c r="JLH1362" s="84">
        <f>SUM(JLH1359:JLH1360)</f>
        <v>1000000</v>
      </c>
      <c r="JLI1362" s="84">
        <f>SUM(JLI1359:JLI1360)</f>
        <v>0</v>
      </c>
      <c r="JLJ1362" s="84">
        <f>JLI1362/JLH1362</f>
        <v>0</v>
      </c>
      <c r="JLK1362" s="84">
        <f>SUM(JLK1359)</f>
        <v>1000000</v>
      </c>
      <c r="JLL1362" s="84">
        <f>SUM(JLL1359:JLL1360)</f>
        <v>2000000</v>
      </c>
      <c r="JLM1362" s="84">
        <f>SUM(JLM1359:JLM1360)</f>
        <v>0</v>
      </c>
      <c r="JLN1362" s="84">
        <f>JLM1362/JLL1362</f>
        <v>0</v>
      </c>
      <c r="JLO1362" s="84">
        <f>JLL1362-JLM1362</f>
        <v>2000000</v>
      </c>
      <c r="JLP1362" s="84">
        <f t="shared" si="482"/>
        <v>3000000</v>
      </c>
      <c r="JLW1362" s="84" t="s">
        <v>5406</v>
      </c>
      <c r="JLX1362" s="84">
        <f>SUM(JLX1359:JLX1360)</f>
        <v>1000000</v>
      </c>
      <c r="JLY1362" s="84">
        <f>SUM(JLY1359:JLY1360)</f>
        <v>0</v>
      </c>
      <c r="JLZ1362" s="84">
        <f>JLY1362/JLX1362</f>
        <v>0</v>
      </c>
      <c r="JMA1362" s="84">
        <f>SUM(JMA1359)</f>
        <v>1000000</v>
      </c>
      <c r="JMB1362" s="84">
        <f>SUM(JMB1359:JMB1360)</f>
        <v>2000000</v>
      </c>
      <c r="JMC1362" s="84">
        <f>SUM(JMC1359:JMC1360)</f>
        <v>0</v>
      </c>
      <c r="JMD1362" s="84">
        <f>JMC1362/JMB1362</f>
        <v>0</v>
      </c>
      <c r="JME1362" s="84">
        <f>JMB1362-JMC1362</f>
        <v>2000000</v>
      </c>
      <c r="JMF1362" s="84">
        <f t="shared" si="482"/>
        <v>3000000</v>
      </c>
      <c r="JMM1362" s="84" t="s">
        <v>5406</v>
      </c>
      <c r="JMN1362" s="84">
        <f>SUM(JMN1359:JMN1360)</f>
        <v>1000000</v>
      </c>
      <c r="JMO1362" s="84">
        <f>SUM(JMO1359:JMO1360)</f>
        <v>0</v>
      </c>
      <c r="JMP1362" s="84">
        <f>JMO1362/JMN1362</f>
        <v>0</v>
      </c>
      <c r="JMQ1362" s="84">
        <f>SUM(JMQ1359)</f>
        <v>1000000</v>
      </c>
      <c r="JMR1362" s="84">
        <f>SUM(JMR1359:JMR1360)</f>
        <v>2000000</v>
      </c>
      <c r="JMS1362" s="84">
        <f>SUM(JMS1359:JMS1360)</f>
        <v>0</v>
      </c>
      <c r="JMT1362" s="84">
        <f>JMS1362/JMR1362</f>
        <v>0</v>
      </c>
      <c r="JMU1362" s="84">
        <f>JMR1362-JMS1362</f>
        <v>2000000</v>
      </c>
      <c r="JMV1362" s="84">
        <f t="shared" si="483"/>
        <v>3000000</v>
      </c>
      <c r="JNC1362" s="84" t="s">
        <v>5406</v>
      </c>
      <c r="JND1362" s="84">
        <f>SUM(JND1359:JND1360)</f>
        <v>1000000</v>
      </c>
      <c r="JNE1362" s="84">
        <f>SUM(JNE1359:JNE1360)</f>
        <v>0</v>
      </c>
      <c r="JNF1362" s="84">
        <f>JNE1362/JND1362</f>
        <v>0</v>
      </c>
      <c r="JNG1362" s="84">
        <f>SUM(JNG1359)</f>
        <v>1000000</v>
      </c>
      <c r="JNH1362" s="84">
        <f>SUM(JNH1359:JNH1360)</f>
        <v>2000000</v>
      </c>
      <c r="JNI1362" s="84">
        <f>SUM(JNI1359:JNI1360)</f>
        <v>0</v>
      </c>
      <c r="JNJ1362" s="84">
        <f>JNI1362/JNH1362</f>
        <v>0</v>
      </c>
      <c r="JNK1362" s="84">
        <f>JNH1362-JNI1362</f>
        <v>2000000</v>
      </c>
      <c r="JNL1362" s="84">
        <f t="shared" si="483"/>
        <v>3000000</v>
      </c>
      <c r="JNS1362" s="84" t="s">
        <v>5406</v>
      </c>
      <c r="JNT1362" s="84">
        <f>SUM(JNT1359:JNT1360)</f>
        <v>1000000</v>
      </c>
      <c r="JNU1362" s="84">
        <f>SUM(JNU1359:JNU1360)</f>
        <v>0</v>
      </c>
      <c r="JNV1362" s="84">
        <f>JNU1362/JNT1362</f>
        <v>0</v>
      </c>
      <c r="JNW1362" s="84">
        <f>SUM(JNW1359)</f>
        <v>1000000</v>
      </c>
      <c r="JNX1362" s="84">
        <f>SUM(JNX1359:JNX1360)</f>
        <v>2000000</v>
      </c>
      <c r="JNY1362" s="84">
        <f>SUM(JNY1359:JNY1360)</f>
        <v>0</v>
      </c>
      <c r="JNZ1362" s="84">
        <f>JNY1362/JNX1362</f>
        <v>0</v>
      </c>
      <c r="JOA1362" s="84">
        <f>JNX1362-JNY1362</f>
        <v>2000000</v>
      </c>
      <c r="JOB1362" s="84">
        <f t="shared" si="484"/>
        <v>3000000</v>
      </c>
      <c r="JOI1362" s="84" t="s">
        <v>5406</v>
      </c>
      <c r="JOJ1362" s="84">
        <f>SUM(JOJ1359:JOJ1360)</f>
        <v>1000000</v>
      </c>
      <c r="JOK1362" s="84">
        <f>SUM(JOK1359:JOK1360)</f>
        <v>0</v>
      </c>
      <c r="JOL1362" s="84">
        <f>JOK1362/JOJ1362</f>
        <v>0</v>
      </c>
      <c r="JOM1362" s="84">
        <f>SUM(JOM1359)</f>
        <v>1000000</v>
      </c>
      <c r="JON1362" s="84">
        <f>SUM(JON1359:JON1360)</f>
        <v>2000000</v>
      </c>
      <c r="JOO1362" s="84">
        <f>SUM(JOO1359:JOO1360)</f>
        <v>0</v>
      </c>
      <c r="JOP1362" s="84">
        <f>JOO1362/JON1362</f>
        <v>0</v>
      </c>
      <c r="JOQ1362" s="84">
        <f>JON1362-JOO1362</f>
        <v>2000000</v>
      </c>
      <c r="JOR1362" s="84">
        <f t="shared" si="484"/>
        <v>3000000</v>
      </c>
      <c r="JOY1362" s="84" t="s">
        <v>5406</v>
      </c>
      <c r="JOZ1362" s="84">
        <f>SUM(JOZ1359:JOZ1360)</f>
        <v>1000000</v>
      </c>
      <c r="JPA1362" s="84">
        <f>SUM(JPA1359:JPA1360)</f>
        <v>0</v>
      </c>
      <c r="JPB1362" s="84">
        <f>JPA1362/JOZ1362</f>
        <v>0</v>
      </c>
      <c r="JPC1362" s="84">
        <f>SUM(JPC1359)</f>
        <v>1000000</v>
      </c>
      <c r="JPD1362" s="84">
        <f>SUM(JPD1359:JPD1360)</f>
        <v>2000000</v>
      </c>
      <c r="JPE1362" s="84">
        <f>SUM(JPE1359:JPE1360)</f>
        <v>0</v>
      </c>
      <c r="JPF1362" s="84">
        <f>JPE1362/JPD1362</f>
        <v>0</v>
      </c>
      <c r="JPG1362" s="84">
        <f>JPD1362-JPE1362</f>
        <v>2000000</v>
      </c>
      <c r="JPH1362" s="84">
        <f t="shared" si="485"/>
        <v>3000000</v>
      </c>
      <c r="JPO1362" s="84" t="s">
        <v>5406</v>
      </c>
      <c r="JPP1362" s="84">
        <f>SUM(JPP1359:JPP1360)</f>
        <v>1000000</v>
      </c>
      <c r="JPQ1362" s="84">
        <f>SUM(JPQ1359:JPQ1360)</f>
        <v>0</v>
      </c>
      <c r="JPR1362" s="84">
        <f>JPQ1362/JPP1362</f>
        <v>0</v>
      </c>
      <c r="JPS1362" s="84">
        <f>SUM(JPS1359)</f>
        <v>1000000</v>
      </c>
      <c r="JPT1362" s="84">
        <f>SUM(JPT1359:JPT1360)</f>
        <v>2000000</v>
      </c>
      <c r="JPU1362" s="84">
        <f>SUM(JPU1359:JPU1360)</f>
        <v>0</v>
      </c>
      <c r="JPV1362" s="84">
        <f>JPU1362/JPT1362</f>
        <v>0</v>
      </c>
      <c r="JPW1362" s="84">
        <f>JPT1362-JPU1362</f>
        <v>2000000</v>
      </c>
      <c r="JPX1362" s="84">
        <f t="shared" si="485"/>
        <v>3000000</v>
      </c>
      <c r="JQE1362" s="84" t="s">
        <v>5406</v>
      </c>
      <c r="JQF1362" s="84">
        <f>SUM(JQF1359:JQF1360)</f>
        <v>1000000</v>
      </c>
      <c r="JQG1362" s="84">
        <f>SUM(JQG1359:JQG1360)</f>
        <v>0</v>
      </c>
      <c r="JQH1362" s="84">
        <f>JQG1362/JQF1362</f>
        <v>0</v>
      </c>
      <c r="JQI1362" s="84">
        <f>SUM(JQI1359)</f>
        <v>1000000</v>
      </c>
      <c r="JQJ1362" s="84">
        <f>SUM(JQJ1359:JQJ1360)</f>
        <v>2000000</v>
      </c>
      <c r="JQK1362" s="84">
        <f>SUM(JQK1359:JQK1360)</f>
        <v>0</v>
      </c>
      <c r="JQL1362" s="84">
        <f>JQK1362/JQJ1362</f>
        <v>0</v>
      </c>
      <c r="JQM1362" s="84">
        <f>JQJ1362-JQK1362</f>
        <v>2000000</v>
      </c>
      <c r="JQN1362" s="84">
        <f t="shared" si="486"/>
        <v>3000000</v>
      </c>
      <c r="JQU1362" s="84" t="s">
        <v>5406</v>
      </c>
      <c r="JQV1362" s="84">
        <f>SUM(JQV1359:JQV1360)</f>
        <v>1000000</v>
      </c>
      <c r="JQW1362" s="84">
        <f>SUM(JQW1359:JQW1360)</f>
        <v>0</v>
      </c>
      <c r="JQX1362" s="84">
        <f>JQW1362/JQV1362</f>
        <v>0</v>
      </c>
      <c r="JQY1362" s="84">
        <f>SUM(JQY1359)</f>
        <v>1000000</v>
      </c>
      <c r="JQZ1362" s="84">
        <f>SUM(JQZ1359:JQZ1360)</f>
        <v>2000000</v>
      </c>
      <c r="JRA1362" s="84">
        <f>SUM(JRA1359:JRA1360)</f>
        <v>0</v>
      </c>
      <c r="JRB1362" s="84">
        <f>JRA1362/JQZ1362</f>
        <v>0</v>
      </c>
      <c r="JRC1362" s="84">
        <f>JQZ1362-JRA1362</f>
        <v>2000000</v>
      </c>
      <c r="JRD1362" s="84">
        <f t="shared" si="486"/>
        <v>3000000</v>
      </c>
      <c r="JRK1362" s="84" t="s">
        <v>5406</v>
      </c>
      <c r="JRL1362" s="84">
        <f>SUM(JRL1359:JRL1360)</f>
        <v>1000000</v>
      </c>
      <c r="JRM1362" s="84">
        <f>SUM(JRM1359:JRM1360)</f>
        <v>0</v>
      </c>
      <c r="JRN1362" s="84">
        <f>JRM1362/JRL1362</f>
        <v>0</v>
      </c>
      <c r="JRO1362" s="84">
        <f>SUM(JRO1359)</f>
        <v>1000000</v>
      </c>
      <c r="JRP1362" s="84">
        <f>SUM(JRP1359:JRP1360)</f>
        <v>2000000</v>
      </c>
      <c r="JRQ1362" s="84">
        <f>SUM(JRQ1359:JRQ1360)</f>
        <v>0</v>
      </c>
      <c r="JRR1362" s="84">
        <f>JRQ1362/JRP1362</f>
        <v>0</v>
      </c>
      <c r="JRS1362" s="84">
        <f>JRP1362-JRQ1362</f>
        <v>2000000</v>
      </c>
      <c r="JRT1362" s="84">
        <f t="shared" si="487"/>
        <v>3000000</v>
      </c>
      <c r="JSA1362" s="84" t="s">
        <v>5406</v>
      </c>
      <c r="JSB1362" s="84">
        <f>SUM(JSB1359:JSB1360)</f>
        <v>1000000</v>
      </c>
      <c r="JSC1362" s="84">
        <f>SUM(JSC1359:JSC1360)</f>
        <v>0</v>
      </c>
      <c r="JSD1362" s="84">
        <f>JSC1362/JSB1362</f>
        <v>0</v>
      </c>
      <c r="JSE1362" s="84">
        <f>SUM(JSE1359)</f>
        <v>1000000</v>
      </c>
      <c r="JSF1362" s="84">
        <f>SUM(JSF1359:JSF1360)</f>
        <v>2000000</v>
      </c>
      <c r="JSG1362" s="84">
        <f>SUM(JSG1359:JSG1360)</f>
        <v>0</v>
      </c>
      <c r="JSH1362" s="84">
        <f>JSG1362/JSF1362</f>
        <v>0</v>
      </c>
      <c r="JSI1362" s="84">
        <f>JSF1362-JSG1362</f>
        <v>2000000</v>
      </c>
      <c r="JSJ1362" s="84">
        <f t="shared" si="487"/>
        <v>3000000</v>
      </c>
      <c r="JSQ1362" s="84" t="s">
        <v>5406</v>
      </c>
      <c r="JSR1362" s="84">
        <f>SUM(JSR1359:JSR1360)</f>
        <v>1000000</v>
      </c>
      <c r="JSS1362" s="84">
        <f>SUM(JSS1359:JSS1360)</f>
        <v>0</v>
      </c>
      <c r="JST1362" s="84">
        <f>JSS1362/JSR1362</f>
        <v>0</v>
      </c>
      <c r="JSU1362" s="84">
        <f>SUM(JSU1359)</f>
        <v>1000000</v>
      </c>
      <c r="JSV1362" s="84">
        <f>SUM(JSV1359:JSV1360)</f>
        <v>2000000</v>
      </c>
      <c r="JSW1362" s="84">
        <f>SUM(JSW1359:JSW1360)</f>
        <v>0</v>
      </c>
      <c r="JSX1362" s="84">
        <f>JSW1362/JSV1362</f>
        <v>0</v>
      </c>
      <c r="JSY1362" s="84">
        <f>JSV1362-JSW1362</f>
        <v>2000000</v>
      </c>
      <c r="JSZ1362" s="84">
        <f t="shared" si="488"/>
        <v>3000000</v>
      </c>
      <c r="JTG1362" s="84" t="s">
        <v>5406</v>
      </c>
      <c r="JTH1362" s="84">
        <f>SUM(JTH1359:JTH1360)</f>
        <v>1000000</v>
      </c>
      <c r="JTI1362" s="84">
        <f>SUM(JTI1359:JTI1360)</f>
        <v>0</v>
      </c>
      <c r="JTJ1362" s="84">
        <f>JTI1362/JTH1362</f>
        <v>0</v>
      </c>
      <c r="JTK1362" s="84">
        <f>SUM(JTK1359)</f>
        <v>1000000</v>
      </c>
      <c r="JTL1362" s="84">
        <f>SUM(JTL1359:JTL1360)</f>
        <v>2000000</v>
      </c>
      <c r="JTM1362" s="84">
        <f>SUM(JTM1359:JTM1360)</f>
        <v>0</v>
      </c>
      <c r="JTN1362" s="84">
        <f>JTM1362/JTL1362</f>
        <v>0</v>
      </c>
      <c r="JTO1362" s="84">
        <f>JTL1362-JTM1362</f>
        <v>2000000</v>
      </c>
      <c r="JTP1362" s="84">
        <f t="shared" si="488"/>
        <v>3000000</v>
      </c>
      <c r="JTW1362" s="84" t="s">
        <v>5406</v>
      </c>
      <c r="JTX1362" s="84">
        <f>SUM(JTX1359:JTX1360)</f>
        <v>1000000</v>
      </c>
      <c r="JTY1362" s="84">
        <f>SUM(JTY1359:JTY1360)</f>
        <v>0</v>
      </c>
      <c r="JTZ1362" s="84">
        <f>JTY1362/JTX1362</f>
        <v>0</v>
      </c>
      <c r="JUA1362" s="84">
        <f>SUM(JUA1359)</f>
        <v>1000000</v>
      </c>
      <c r="JUB1362" s="84">
        <f>SUM(JUB1359:JUB1360)</f>
        <v>2000000</v>
      </c>
      <c r="JUC1362" s="84">
        <f>SUM(JUC1359:JUC1360)</f>
        <v>0</v>
      </c>
      <c r="JUD1362" s="84">
        <f>JUC1362/JUB1362</f>
        <v>0</v>
      </c>
      <c r="JUE1362" s="84">
        <f>JUB1362-JUC1362</f>
        <v>2000000</v>
      </c>
      <c r="JUF1362" s="84">
        <f t="shared" si="489"/>
        <v>3000000</v>
      </c>
      <c r="JUM1362" s="84" t="s">
        <v>5406</v>
      </c>
      <c r="JUN1362" s="84">
        <f>SUM(JUN1359:JUN1360)</f>
        <v>1000000</v>
      </c>
      <c r="JUO1362" s="84">
        <f>SUM(JUO1359:JUO1360)</f>
        <v>0</v>
      </c>
      <c r="JUP1362" s="84">
        <f>JUO1362/JUN1362</f>
        <v>0</v>
      </c>
      <c r="JUQ1362" s="84">
        <f>SUM(JUQ1359)</f>
        <v>1000000</v>
      </c>
      <c r="JUR1362" s="84">
        <f>SUM(JUR1359:JUR1360)</f>
        <v>2000000</v>
      </c>
      <c r="JUS1362" s="84">
        <f>SUM(JUS1359:JUS1360)</f>
        <v>0</v>
      </c>
      <c r="JUT1362" s="84">
        <f>JUS1362/JUR1362</f>
        <v>0</v>
      </c>
      <c r="JUU1362" s="84">
        <f>JUR1362-JUS1362</f>
        <v>2000000</v>
      </c>
      <c r="JUV1362" s="84">
        <f t="shared" si="489"/>
        <v>3000000</v>
      </c>
      <c r="JVC1362" s="84" t="s">
        <v>5406</v>
      </c>
      <c r="JVD1362" s="84">
        <f>SUM(JVD1359:JVD1360)</f>
        <v>1000000</v>
      </c>
      <c r="JVE1362" s="84">
        <f>SUM(JVE1359:JVE1360)</f>
        <v>0</v>
      </c>
      <c r="JVF1362" s="84">
        <f>JVE1362/JVD1362</f>
        <v>0</v>
      </c>
      <c r="JVG1362" s="84">
        <f>SUM(JVG1359)</f>
        <v>1000000</v>
      </c>
      <c r="JVH1362" s="84">
        <f>SUM(JVH1359:JVH1360)</f>
        <v>2000000</v>
      </c>
      <c r="JVI1362" s="84">
        <f>SUM(JVI1359:JVI1360)</f>
        <v>0</v>
      </c>
      <c r="JVJ1362" s="84">
        <f>JVI1362/JVH1362</f>
        <v>0</v>
      </c>
      <c r="JVK1362" s="84">
        <f>JVH1362-JVI1362</f>
        <v>2000000</v>
      </c>
      <c r="JVL1362" s="84">
        <f t="shared" si="490"/>
        <v>3000000</v>
      </c>
      <c r="JVS1362" s="84" t="s">
        <v>5406</v>
      </c>
      <c r="JVT1362" s="84">
        <f>SUM(JVT1359:JVT1360)</f>
        <v>1000000</v>
      </c>
      <c r="JVU1362" s="84">
        <f>SUM(JVU1359:JVU1360)</f>
        <v>0</v>
      </c>
      <c r="JVV1362" s="84">
        <f>JVU1362/JVT1362</f>
        <v>0</v>
      </c>
      <c r="JVW1362" s="84">
        <f>SUM(JVW1359)</f>
        <v>1000000</v>
      </c>
      <c r="JVX1362" s="84">
        <f>SUM(JVX1359:JVX1360)</f>
        <v>2000000</v>
      </c>
      <c r="JVY1362" s="84">
        <f>SUM(JVY1359:JVY1360)</f>
        <v>0</v>
      </c>
      <c r="JVZ1362" s="84">
        <f>JVY1362/JVX1362</f>
        <v>0</v>
      </c>
      <c r="JWA1362" s="84">
        <f>JVX1362-JVY1362</f>
        <v>2000000</v>
      </c>
      <c r="JWB1362" s="84">
        <f t="shared" si="490"/>
        <v>3000000</v>
      </c>
      <c r="JWI1362" s="84" t="s">
        <v>5406</v>
      </c>
      <c r="JWJ1362" s="84">
        <f>SUM(JWJ1359:JWJ1360)</f>
        <v>1000000</v>
      </c>
      <c r="JWK1362" s="84">
        <f>SUM(JWK1359:JWK1360)</f>
        <v>0</v>
      </c>
      <c r="JWL1362" s="84">
        <f>JWK1362/JWJ1362</f>
        <v>0</v>
      </c>
      <c r="JWM1362" s="84">
        <f>SUM(JWM1359)</f>
        <v>1000000</v>
      </c>
      <c r="JWN1362" s="84">
        <f>SUM(JWN1359:JWN1360)</f>
        <v>2000000</v>
      </c>
      <c r="JWO1362" s="84">
        <f>SUM(JWO1359:JWO1360)</f>
        <v>0</v>
      </c>
      <c r="JWP1362" s="84">
        <f>JWO1362/JWN1362</f>
        <v>0</v>
      </c>
      <c r="JWQ1362" s="84">
        <f>JWN1362-JWO1362</f>
        <v>2000000</v>
      </c>
      <c r="JWR1362" s="84">
        <f t="shared" si="491"/>
        <v>3000000</v>
      </c>
      <c r="JWY1362" s="84" t="s">
        <v>5406</v>
      </c>
      <c r="JWZ1362" s="84">
        <f>SUM(JWZ1359:JWZ1360)</f>
        <v>1000000</v>
      </c>
      <c r="JXA1362" s="84">
        <f>SUM(JXA1359:JXA1360)</f>
        <v>0</v>
      </c>
      <c r="JXB1362" s="84">
        <f>JXA1362/JWZ1362</f>
        <v>0</v>
      </c>
      <c r="JXC1362" s="84">
        <f>SUM(JXC1359)</f>
        <v>1000000</v>
      </c>
      <c r="JXD1362" s="84">
        <f>SUM(JXD1359:JXD1360)</f>
        <v>2000000</v>
      </c>
      <c r="JXE1362" s="84">
        <f>SUM(JXE1359:JXE1360)</f>
        <v>0</v>
      </c>
      <c r="JXF1362" s="84">
        <f>JXE1362/JXD1362</f>
        <v>0</v>
      </c>
      <c r="JXG1362" s="84">
        <f>JXD1362-JXE1362</f>
        <v>2000000</v>
      </c>
      <c r="JXH1362" s="84">
        <f t="shared" si="491"/>
        <v>3000000</v>
      </c>
      <c r="JXO1362" s="84" t="s">
        <v>5406</v>
      </c>
      <c r="JXP1362" s="84">
        <f>SUM(JXP1359:JXP1360)</f>
        <v>1000000</v>
      </c>
      <c r="JXQ1362" s="84">
        <f>SUM(JXQ1359:JXQ1360)</f>
        <v>0</v>
      </c>
      <c r="JXR1362" s="84">
        <f>JXQ1362/JXP1362</f>
        <v>0</v>
      </c>
      <c r="JXS1362" s="84">
        <f>SUM(JXS1359)</f>
        <v>1000000</v>
      </c>
      <c r="JXT1362" s="84">
        <f>SUM(JXT1359:JXT1360)</f>
        <v>2000000</v>
      </c>
      <c r="JXU1362" s="84">
        <f>SUM(JXU1359:JXU1360)</f>
        <v>0</v>
      </c>
      <c r="JXV1362" s="84">
        <f>JXU1362/JXT1362</f>
        <v>0</v>
      </c>
      <c r="JXW1362" s="84">
        <f>JXT1362-JXU1362</f>
        <v>2000000</v>
      </c>
      <c r="JXX1362" s="84">
        <f t="shared" si="492"/>
        <v>3000000</v>
      </c>
      <c r="JYE1362" s="84" t="s">
        <v>5406</v>
      </c>
      <c r="JYF1362" s="84">
        <f>SUM(JYF1359:JYF1360)</f>
        <v>1000000</v>
      </c>
      <c r="JYG1362" s="84">
        <f>SUM(JYG1359:JYG1360)</f>
        <v>0</v>
      </c>
      <c r="JYH1362" s="84">
        <f>JYG1362/JYF1362</f>
        <v>0</v>
      </c>
      <c r="JYI1362" s="84">
        <f>SUM(JYI1359)</f>
        <v>1000000</v>
      </c>
      <c r="JYJ1362" s="84">
        <f>SUM(JYJ1359:JYJ1360)</f>
        <v>2000000</v>
      </c>
      <c r="JYK1362" s="84">
        <f>SUM(JYK1359:JYK1360)</f>
        <v>0</v>
      </c>
      <c r="JYL1362" s="84">
        <f>JYK1362/JYJ1362</f>
        <v>0</v>
      </c>
      <c r="JYM1362" s="84">
        <f>JYJ1362-JYK1362</f>
        <v>2000000</v>
      </c>
      <c r="JYN1362" s="84">
        <f t="shared" si="492"/>
        <v>3000000</v>
      </c>
      <c r="JYU1362" s="84" t="s">
        <v>5406</v>
      </c>
      <c r="JYV1362" s="84">
        <f>SUM(JYV1359:JYV1360)</f>
        <v>1000000</v>
      </c>
      <c r="JYW1362" s="84">
        <f>SUM(JYW1359:JYW1360)</f>
        <v>0</v>
      </c>
      <c r="JYX1362" s="84">
        <f>JYW1362/JYV1362</f>
        <v>0</v>
      </c>
      <c r="JYY1362" s="84">
        <f>SUM(JYY1359)</f>
        <v>1000000</v>
      </c>
      <c r="JYZ1362" s="84">
        <f>SUM(JYZ1359:JYZ1360)</f>
        <v>2000000</v>
      </c>
      <c r="JZA1362" s="84">
        <f>SUM(JZA1359:JZA1360)</f>
        <v>0</v>
      </c>
      <c r="JZB1362" s="84">
        <f>JZA1362/JYZ1362</f>
        <v>0</v>
      </c>
      <c r="JZC1362" s="84">
        <f>JYZ1362-JZA1362</f>
        <v>2000000</v>
      </c>
      <c r="JZD1362" s="84">
        <f t="shared" si="493"/>
        <v>3000000</v>
      </c>
      <c r="JZK1362" s="84" t="s">
        <v>5406</v>
      </c>
      <c r="JZL1362" s="84">
        <f>SUM(JZL1359:JZL1360)</f>
        <v>1000000</v>
      </c>
      <c r="JZM1362" s="84">
        <f>SUM(JZM1359:JZM1360)</f>
        <v>0</v>
      </c>
      <c r="JZN1362" s="84">
        <f>JZM1362/JZL1362</f>
        <v>0</v>
      </c>
      <c r="JZO1362" s="84">
        <f>SUM(JZO1359)</f>
        <v>1000000</v>
      </c>
      <c r="JZP1362" s="84">
        <f>SUM(JZP1359:JZP1360)</f>
        <v>2000000</v>
      </c>
      <c r="JZQ1362" s="84">
        <f>SUM(JZQ1359:JZQ1360)</f>
        <v>0</v>
      </c>
      <c r="JZR1362" s="84">
        <f>JZQ1362/JZP1362</f>
        <v>0</v>
      </c>
      <c r="JZS1362" s="84">
        <f>JZP1362-JZQ1362</f>
        <v>2000000</v>
      </c>
      <c r="JZT1362" s="84">
        <f t="shared" si="493"/>
        <v>3000000</v>
      </c>
      <c r="KAA1362" s="84" t="s">
        <v>5406</v>
      </c>
      <c r="KAB1362" s="84">
        <f>SUM(KAB1359:KAB1360)</f>
        <v>1000000</v>
      </c>
      <c r="KAC1362" s="84">
        <f>SUM(KAC1359:KAC1360)</f>
        <v>0</v>
      </c>
      <c r="KAD1362" s="84">
        <f>KAC1362/KAB1362</f>
        <v>0</v>
      </c>
      <c r="KAE1362" s="84">
        <f>SUM(KAE1359)</f>
        <v>1000000</v>
      </c>
      <c r="KAF1362" s="84">
        <f>SUM(KAF1359:KAF1360)</f>
        <v>2000000</v>
      </c>
      <c r="KAG1362" s="84">
        <f>SUM(KAG1359:KAG1360)</f>
        <v>0</v>
      </c>
      <c r="KAH1362" s="84">
        <f>KAG1362/KAF1362</f>
        <v>0</v>
      </c>
      <c r="KAI1362" s="84">
        <f>KAF1362-KAG1362</f>
        <v>2000000</v>
      </c>
      <c r="KAJ1362" s="84">
        <f t="shared" si="494"/>
        <v>3000000</v>
      </c>
      <c r="KAQ1362" s="84" t="s">
        <v>5406</v>
      </c>
      <c r="KAR1362" s="84">
        <f>SUM(KAR1359:KAR1360)</f>
        <v>1000000</v>
      </c>
      <c r="KAS1362" s="84">
        <f>SUM(KAS1359:KAS1360)</f>
        <v>0</v>
      </c>
      <c r="KAT1362" s="84">
        <f>KAS1362/KAR1362</f>
        <v>0</v>
      </c>
      <c r="KAU1362" s="84">
        <f>SUM(KAU1359)</f>
        <v>1000000</v>
      </c>
      <c r="KAV1362" s="84">
        <f>SUM(KAV1359:KAV1360)</f>
        <v>2000000</v>
      </c>
      <c r="KAW1362" s="84">
        <f>SUM(KAW1359:KAW1360)</f>
        <v>0</v>
      </c>
      <c r="KAX1362" s="84">
        <f>KAW1362/KAV1362</f>
        <v>0</v>
      </c>
      <c r="KAY1362" s="84">
        <f>KAV1362-KAW1362</f>
        <v>2000000</v>
      </c>
      <c r="KAZ1362" s="84">
        <f t="shared" si="494"/>
        <v>3000000</v>
      </c>
      <c r="KBG1362" s="84" t="s">
        <v>5406</v>
      </c>
      <c r="KBH1362" s="84">
        <f>SUM(KBH1359:KBH1360)</f>
        <v>1000000</v>
      </c>
      <c r="KBI1362" s="84">
        <f>SUM(KBI1359:KBI1360)</f>
        <v>0</v>
      </c>
      <c r="KBJ1362" s="84">
        <f>KBI1362/KBH1362</f>
        <v>0</v>
      </c>
      <c r="KBK1362" s="84">
        <f>SUM(KBK1359)</f>
        <v>1000000</v>
      </c>
      <c r="KBL1362" s="84">
        <f>SUM(KBL1359:KBL1360)</f>
        <v>2000000</v>
      </c>
      <c r="KBM1362" s="84">
        <f>SUM(KBM1359:KBM1360)</f>
        <v>0</v>
      </c>
      <c r="KBN1362" s="84">
        <f>KBM1362/KBL1362</f>
        <v>0</v>
      </c>
      <c r="KBO1362" s="84">
        <f>KBL1362-KBM1362</f>
        <v>2000000</v>
      </c>
      <c r="KBP1362" s="84">
        <f t="shared" si="495"/>
        <v>3000000</v>
      </c>
      <c r="KBW1362" s="84" t="s">
        <v>5406</v>
      </c>
      <c r="KBX1362" s="84">
        <f>SUM(KBX1359:KBX1360)</f>
        <v>1000000</v>
      </c>
      <c r="KBY1362" s="84">
        <f>SUM(KBY1359:KBY1360)</f>
        <v>0</v>
      </c>
      <c r="KBZ1362" s="84">
        <f>KBY1362/KBX1362</f>
        <v>0</v>
      </c>
      <c r="KCA1362" s="84">
        <f>SUM(KCA1359)</f>
        <v>1000000</v>
      </c>
      <c r="KCB1362" s="84">
        <f>SUM(KCB1359:KCB1360)</f>
        <v>2000000</v>
      </c>
      <c r="KCC1362" s="84">
        <f>SUM(KCC1359:KCC1360)</f>
        <v>0</v>
      </c>
      <c r="KCD1362" s="84">
        <f>KCC1362/KCB1362</f>
        <v>0</v>
      </c>
      <c r="KCE1362" s="84">
        <f>KCB1362-KCC1362</f>
        <v>2000000</v>
      </c>
      <c r="KCF1362" s="84">
        <f t="shared" si="495"/>
        <v>3000000</v>
      </c>
      <c r="KCM1362" s="84" t="s">
        <v>5406</v>
      </c>
      <c r="KCN1362" s="84">
        <f>SUM(KCN1359:KCN1360)</f>
        <v>1000000</v>
      </c>
      <c r="KCO1362" s="84">
        <f>SUM(KCO1359:KCO1360)</f>
        <v>0</v>
      </c>
      <c r="KCP1362" s="84">
        <f>KCO1362/KCN1362</f>
        <v>0</v>
      </c>
      <c r="KCQ1362" s="84">
        <f>SUM(KCQ1359)</f>
        <v>1000000</v>
      </c>
      <c r="KCR1362" s="84">
        <f>SUM(KCR1359:KCR1360)</f>
        <v>2000000</v>
      </c>
      <c r="KCS1362" s="84">
        <f>SUM(KCS1359:KCS1360)</f>
        <v>0</v>
      </c>
      <c r="KCT1362" s="84">
        <f>KCS1362/KCR1362</f>
        <v>0</v>
      </c>
      <c r="KCU1362" s="84">
        <f>KCR1362-KCS1362</f>
        <v>2000000</v>
      </c>
      <c r="KCV1362" s="84">
        <f t="shared" si="496"/>
        <v>3000000</v>
      </c>
      <c r="KDC1362" s="84" t="s">
        <v>5406</v>
      </c>
      <c r="KDD1362" s="84">
        <f>SUM(KDD1359:KDD1360)</f>
        <v>1000000</v>
      </c>
      <c r="KDE1362" s="84">
        <f>SUM(KDE1359:KDE1360)</f>
        <v>0</v>
      </c>
      <c r="KDF1362" s="84">
        <f>KDE1362/KDD1362</f>
        <v>0</v>
      </c>
      <c r="KDG1362" s="84">
        <f>SUM(KDG1359)</f>
        <v>1000000</v>
      </c>
      <c r="KDH1362" s="84">
        <f>SUM(KDH1359:KDH1360)</f>
        <v>2000000</v>
      </c>
      <c r="KDI1362" s="84">
        <f>SUM(KDI1359:KDI1360)</f>
        <v>0</v>
      </c>
      <c r="KDJ1362" s="84">
        <f>KDI1362/KDH1362</f>
        <v>0</v>
      </c>
      <c r="KDK1362" s="84">
        <f>KDH1362-KDI1362</f>
        <v>2000000</v>
      </c>
      <c r="KDL1362" s="84">
        <f t="shared" si="496"/>
        <v>3000000</v>
      </c>
      <c r="KDS1362" s="84" t="s">
        <v>5406</v>
      </c>
      <c r="KDT1362" s="84">
        <f>SUM(KDT1359:KDT1360)</f>
        <v>1000000</v>
      </c>
      <c r="KDU1362" s="84">
        <f>SUM(KDU1359:KDU1360)</f>
        <v>0</v>
      </c>
      <c r="KDV1362" s="84">
        <f>KDU1362/KDT1362</f>
        <v>0</v>
      </c>
      <c r="KDW1362" s="84">
        <f>SUM(KDW1359)</f>
        <v>1000000</v>
      </c>
      <c r="KDX1362" s="84">
        <f>SUM(KDX1359:KDX1360)</f>
        <v>2000000</v>
      </c>
      <c r="KDY1362" s="84">
        <f>SUM(KDY1359:KDY1360)</f>
        <v>0</v>
      </c>
      <c r="KDZ1362" s="84">
        <f>KDY1362/KDX1362</f>
        <v>0</v>
      </c>
      <c r="KEA1362" s="84">
        <f>KDX1362-KDY1362</f>
        <v>2000000</v>
      </c>
      <c r="KEB1362" s="84">
        <f t="shared" si="497"/>
        <v>3000000</v>
      </c>
      <c r="KEI1362" s="84" t="s">
        <v>5406</v>
      </c>
      <c r="KEJ1362" s="84">
        <f>SUM(KEJ1359:KEJ1360)</f>
        <v>1000000</v>
      </c>
      <c r="KEK1362" s="84">
        <f>SUM(KEK1359:KEK1360)</f>
        <v>0</v>
      </c>
      <c r="KEL1362" s="84">
        <f>KEK1362/KEJ1362</f>
        <v>0</v>
      </c>
      <c r="KEM1362" s="84">
        <f>SUM(KEM1359)</f>
        <v>1000000</v>
      </c>
      <c r="KEN1362" s="84">
        <f>SUM(KEN1359:KEN1360)</f>
        <v>2000000</v>
      </c>
      <c r="KEO1362" s="84">
        <f>SUM(KEO1359:KEO1360)</f>
        <v>0</v>
      </c>
      <c r="KEP1362" s="84">
        <f>KEO1362/KEN1362</f>
        <v>0</v>
      </c>
      <c r="KEQ1362" s="84">
        <f>KEN1362-KEO1362</f>
        <v>2000000</v>
      </c>
      <c r="KER1362" s="84">
        <f t="shared" si="497"/>
        <v>3000000</v>
      </c>
      <c r="KEY1362" s="84" t="s">
        <v>5406</v>
      </c>
      <c r="KEZ1362" s="84">
        <f>SUM(KEZ1359:KEZ1360)</f>
        <v>1000000</v>
      </c>
      <c r="KFA1362" s="84">
        <f>SUM(KFA1359:KFA1360)</f>
        <v>0</v>
      </c>
      <c r="KFB1362" s="84">
        <f>KFA1362/KEZ1362</f>
        <v>0</v>
      </c>
      <c r="KFC1362" s="84">
        <f>SUM(KFC1359)</f>
        <v>1000000</v>
      </c>
      <c r="KFD1362" s="84">
        <f>SUM(KFD1359:KFD1360)</f>
        <v>2000000</v>
      </c>
      <c r="KFE1362" s="84">
        <f>SUM(KFE1359:KFE1360)</f>
        <v>0</v>
      </c>
      <c r="KFF1362" s="84">
        <f>KFE1362/KFD1362</f>
        <v>0</v>
      </c>
      <c r="KFG1362" s="84">
        <f>KFD1362-KFE1362</f>
        <v>2000000</v>
      </c>
      <c r="KFH1362" s="84">
        <f t="shared" si="498"/>
        <v>3000000</v>
      </c>
      <c r="KFO1362" s="84" t="s">
        <v>5406</v>
      </c>
      <c r="KFP1362" s="84">
        <f>SUM(KFP1359:KFP1360)</f>
        <v>1000000</v>
      </c>
      <c r="KFQ1362" s="84">
        <f>SUM(KFQ1359:KFQ1360)</f>
        <v>0</v>
      </c>
      <c r="KFR1362" s="84">
        <f>KFQ1362/KFP1362</f>
        <v>0</v>
      </c>
      <c r="KFS1362" s="84">
        <f>SUM(KFS1359)</f>
        <v>1000000</v>
      </c>
      <c r="KFT1362" s="84">
        <f>SUM(KFT1359:KFT1360)</f>
        <v>2000000</v>
      </c>
      <c r="KFU1362" s="84">
        <f>SUM(KFU1359:KFU1360)</f>
        <v>0</v>
      </c>
      <c r="KFV1362" s="84">
        <f>KFU1362/KFT1362</f>
        <v>0</v>
      </c>
      <c r="KFW1362" s="84">
        <f>KFT1362-KFU1362</f>
        <v>2000000</v>
      </c>
      <c r="KFX1362" s="84">
        <f t="shared" si="498"/>
        <v>3000000</v>
      </c>
      <c r="KGE1362" s="84" t="s">
        <v>5406</v>
      </c>
      <c r="KGF1362" s="84">
        <f>SUM(KGF1359:KGF1360)</f>
        <v>1000000</v>
      </c>
      <c r="KGG1362" s="84">
        <f>SUM(KGG1359:KGG1360)</f>
        <v>0</v>
      </c>
      <c r="KGH1362" s="84">
        <f>KGG1362/KGF1362</f>
        <v>0</v>
      </c>
      <c r="KGI1362" s="84">
        <f>SUM(KGI1359)</f>
        <v>1000000</v>
      </c>
      <c r="KGJ1362" s="84">
        <f>SUM(KGJ1359:KGJ1360)</f>
        <v>2000000</v>
      </c>
      <c r="KGK1362" s="84">
        <f>SUM(KGK1359:KGK1360)</f>
        <v>0</v>
      </c>
      <c r="KGL1362" s="84">
        <f>KGK1362/KGJ1362</f>
        <v>0</v>
      </c>
      <c r="KGM1362" s="84">
        <f>KGJ1362-KGK1362</f>
        <v>2000000</v>
      </c>
      <c r="KGN1362" s="84">
        <f t="shared" si="499"/>
        <v>3000000</v>
      </c>
      <c r="KGU1362" s="84" t="s">
        <v>5406</v>
      </c>
      <c r="KGV1362" s="84">
        <f>SUM(KGV1359:KGV1360)</f>
        <v>1000000</v>
      </c>
      <c r="KGW1362" s="84">
        <f>SUM(KGW1359:KGW1360)</f>
        <v>0</v>
      </c>
      <c r="KGX1362" s="84">
        <f>KGW1362/KGV1362</f>
        <v>0</v>
      </c>
      <c r="KGY1362" s="84">
        <f>SUM(KGY1359)</f>
        <v>1000000</v>
      </c>
      <c r="KGZ1362" s="84">
        <f>SUM(KGZ1359:KGZ1360)</f>
        <v>2000000</v>
      </c>
      <c r="KHA1362" s="84">
        <f>SUM(KHA1359:KHA1360)</f>
        <v>0</v>
      </c>
      <c r="KHB1362" s="84">
        <f>KHA1362/KGZ1362</f>
        <v>0</v>
      </c>
      <c r="KHC1362" s="84">
        <f>KGZ1362-KHA1362</f>
        <v>2000000</v>
      </c>
      <c r="KHD1362" s="84">
        <f t="shared" si="499"/>
        <v>3000000</v>
      </c>
      <c r="KHK1362" s="84" t="s">
        <v>5406</v>
      </c>
      <c r="KHL1362" s="84">
        <f>SUM(KHL1359:KHL1360)</f>
        <v>1000000</v>
      </c>
      <c r="KHM1362" s="84">
        <f>SUM(KHM1359:KHM1360)</f>
        <v>0</v>
      </c>
      <c r="KHN1362" s="84">
        <f>KHM1362/KHL1362</f>
        <v>0</v>
      </c>
      <c r="KHO1362" s="84">
        <f>SUM(KHO1359)</f>
        <v>1000000</v>
      </c>
      <c r="KHP1362" s="84">
        <f>SUM(KHP1359:KHP1360)</f>
        <v>2000000</v>
      </c>
      <c r="KHQ1362" s="84">
        <f>SUM(KHQ1359:KHQ1360)</f>
        <v>0</v>
      </c>
      <c r="KHR1362" s="84">
        <f>KHQ1362/KHP1362</f>
        <v>0</v>
      </c>
      <c r="KHS1362" s="84">
        <f>KHP1362-KHQ1362</f>
        <v>2000000</v>
      </c>
      <c r="KHT1362" s="84">
        <f t="shared" si="500"/>
        <v>3000000</v>
      </c>
      <c r="KIA1362" s="84" t="s">
        <v>5406</v>
      </c>
      <c r="KIB1362" s="84">
        <f>SUM(KIB1359:KIB1360)</f>
        <v>1000000</v>
      </c>
      <c r="KIC1362" s="84">
        <f>SUM(KIC1359:KIC1360)</f>
        <v>0</v>
      </c>
      <c r="KID1362" s="84">
        <f>KIC1362/KIB1362</f>
        <v>0</v>
      </c>
      <c r="KIE1362" s="84">
        <f>SUM(KIE1359)</f>
        <v>1000000</v>
      </c>
      <c r="KIF1362" s="84">
        <f>SUM(KIF1359:KIF1360)</f>
        <v>2000000</v>
      </c>
      <c r="KIG1362" s="84">
        <f>SUM(KIG1359:KIG1360)</f>
        <v>0</v>
      </c>
      <c r="KIH1362" s="84">
        <f>KIG1362/KIF1362</f>
        <v>0</v>
      </c>
      <c r="KII1362" s="84">
        <f>KIF1362-KIG1362</f>
        <v>2000000</v>
      </c>
      <c r="KIJ1362" s="84">
        <f t="shared" si="500"/>
        <v>3000000</v>
      </c>
      <c r="KIQ1362" s="84" t="s">
        <v>5406</v>
      </c>
      <c r="KIR1362" s="84">
        <f>SUM(KIR1359:KIR1360)</f>
        <v>1000000</v>
      </c>
      <c r="KIS1362" s="84">
        <f>SUM(KIS1359:KIS1360)</f>
        <v>0</v>
      </c>
      <c r="KIT1362" s="84">
        <f>KIS1362/KIR1362</f>
        <v>0</v>
      </c>
      <c r="KIU1362" s="84">
        <f>SUM(KIU1359)</f>
        <v>1000000</v>
      </c>
      <c r="KIV1362" s="84">
        <f>SUM(KIV1359:KIV1360)</f>
        <v>2000000</v>
      </c>
      <c r="KIW1362" s="84">
        <f>SUM(KIW1359:KIW1360)</f>
        <v>0</v>
      </c>
      <c r="KIX1362" s="84">
        <f>KIW1362/KIV1362</f>
        <v>0</v>
      </c>
      <c r="KIY1362" s="84">
        <f>KIV1362-KIW1362</f>
        <v>2000000</v>
      </c>
      <c r="KIZ1362" s="84">
        <f t="shared" si="501"/>
        <v>3000000</v>
      </c>
      <c r="KJG1362" s="84" t="s">
        <v>5406</v>
      </c>
      <c r="KJH1362" s="84">
        <f>SUM(KJH1359:KJH1360)</f>
        <v>1000000</v>
      </c>
      <c r="KJI1362" s="84">
        <f>SUM(KJI1359:KJI1360)</f>
        <v>0</v>
      </c>
      <c r="KJJ1362" s="84">
        <f>KJI1362/KJH1362</f>
        <v>0</v>
      </c>
      <c r="KJK1362" s="84">
        <f>SUM(KJK1359)</f>
        <v>1000000</v>
      </c>
      <c r="KJL1362" s="84">
        <f>SUM(KJL1359:KJL1360)</f>
        <v>2000000</v>
      </c>
      <c r="KJM1362" s="84">
        <f>SUM(KJM1359:KJM1360)</f>
        <v>0</v>
      </c>
      <c r="KJN1362" s="84">
        <f>KJM1362/KJL1362</f>
        <v>0</v>
      </c>
      <c r="KJO1362" s="84">
        <f>KJL1362-KJM1362</f>
        <v>2000000</v>
      </c>
      <c r="KJP1362" s="84">
        <f t="shared" si="501"/>
        <v>3000000</v>
      </c>
      <c r="KJW1362" s="84" t="s">
        <v>5406</v>
      </c>
      <c r="KJX1362" s="84">
        <f>SUM(KJX1359:KJX1360)</f>
        <v>1000000</v>
      </c>
      <c r="KJY1362" s="84">
        <f>SUM(KJY1359:KJY1360)</f>
        <v>0</v>
      </c>
      <c r="KJZ1362" s="84">
        <f>KJY1362/KJX1362</f>
        <v>0</v>
      </c>
      <c r="KKA1362" s="84">
        <f>SUM(KKA1359)</f>
        <v>1000000</v>
      </c>
      <c r="KKB1362" s="84">
        <f>SUM(KKB1359:KKB1360)</f>
        <v>2000000</v>
      </c>
      <c r="KKC1362" s="84">
        <f>SUM(KKC1359:KKC1360)</f>
        <v>0</v>
      </c>
      <c r="KKD1362" s="84">
        <f>KKC1362/KKB1362</f>
        <v>0</v>
      </c>
      <c r="KKE1362" s="84">
        <f>KKB1362-KKC1362</f>
        <v>2000000</v>
      </c>
      <c r="KKF1362" s="84">
        <f t="shared" si="502"/>
        <v>3000000</v>
      </c>
      <c r="KKM1362" s="84" t="s">
        <v>5406</v>
      </c>
      <c r="KKN1362" s="84">
        <f>SUM(KKN1359:KKN1360)</f>
        <v>1000000</v>
      </c>
      <c r="KKO1362" s="84">
        <f>SUM(KKO1359:KKO1360)</f>
        <v>0</v>
      </c>
      <c r="KKP1362" s="84">
        <f>KKO1362/KKN1362</f>
        <v>0</v>
      </c>
      <c r="KKQ1362" s="84">
        <f>SUM(KKQ1359)</f>
        <v>1000000</v>
      </c>
      <c r="KKR1362" s="84">
        <f>SUM(KKR1359:KKR1360)</f>
        <v>2000000</v>
      </c>
      <c r="KKS1362" s="84">
        <f>SUM(KKS1359:KKS1360)</f>
        <v>0</v>
      </c>
      <c r="KKT1362" s="84">
        <f>KKS1362/KKR1362</f>
        <v>0</v>
      </c>
      <c r="KKU1362" s="84">
        <f>KKR1362-KKS1362</f>
        <v>2000000</v>
      </c>
      <c r="KKV1362" s="84">
        <f t="shared" si="502"/>
        <v>3000000</v>
      </c>
      <c r="KLC1362" s="84" t="s">
        <v>5406</v>
      </c>
      <c r="KLD1362" s="84">
        <f>SUM(KLD1359:KLD1360)</f>
        <v>1000000</v>
      </c>
      <c r="KLE1362" s="84">
        <f>SUM(KLE1359:KLE1360)</f>
        <v>0</v>
      </c>
      <c r="KLF1362" s="84">
        <f>KLE1362/KLD1362</f>
        <v>0</v>
      </c>
      <c r="KLG1362" s="84">
        <f>SUM(KLG1359)</f>
        <v>1000000</v>
      </c>
      <c r="KLH1362" s="84">
        <f>SUM(KLH1359:KLH1360)</f>
        <v>2000000</v>
      </c>
      <c r="KLI1362" s="84">
        <f>SUM(KLI1359:KLI1360)</f>
        <v>0</v>
      </c>
      <c r="KLJ1362" s="84">
        <f>KLI1362/KLH1362</f>
        <v>0</v>
      </c>
      <c r="KLK1362" s="84">
        <f>KLH1362-KLI1362</f>
        <v>2000000</v>
      </c>
      <c r="KLL1362" s="84">
        <f t="shared" si="503"/>
        <v>3000000</v>
      </c>
      <c r="KLS1362" s="84" t="s">
        <v>5406</v>
      </c>
      <c r="KLT1362" s="84">
        <f>SUM(KLT1359:KLT1360)</f>
        <v>1000000</v>
      </c>
      <c r="KLU1362" s="84">
        <f>SUM(KLU1359:KLU1360)</f>
        <v>0</v>
      </c>
      <c r="KLV1362" s="84">
        <f>KLU1362/KLT1362</f>
        <v>0</v>
      </c>
      <c r="KLW1362" s="84">
        <f>SUM(KLW1359)</f>
        <v>1000000</v>
      </c>
      <c r="KLX1362" s="84">
        <f>SUM(KLX1359:KLX1360)</f>
        <v>2000000</v>
      </c>
      <c r="KLY1362" s="84">
        <f>SUM(KLY1359:KLY1360)</f>
        <v>0</v>
      </c>
      <c r="KLZ1362" s="84">
        <f>KLY1362/KLX1362</f>
        <v>0</v>
      </c>
      <c r="KMA1362" s="84">
        <f>KLX1362-KLY1362</f>
        <v>2000000</v>
      </c>
      <c r="KMB1362" s="84">
        <f t="shared" si="503"/>
        <v>3000000</v>
      </c>
      <c r="KMI1362" s="84" t="s">
        <v>5406</v>
      </c>
      <c r="KMJ1362" s="84">
        <f>SUM(KMJ1359:KMJ1360)</f>
        <v>1000000</v>
      </c>
      <c r="KMK1362" s="84">
        <f>SUM(KMK1359:KMK1360)</f>
        <v>0</v>
      </c>
      <c r="KML1362" s="84">
        <f>KMK1362/KMJ1362</f>
        <v>0</v>
      </c>
      <c r="KMM1362" s="84">
        <f>SUM(KMM1359)</f>
        <v>1000000</v>
      </c>
      <c r="KMN1362" s="84">
        <f>SUM(KMN1359:KMN1360)</f>
        <v>2000000</v>
      </c>
      <c r="KMO1362" s="84">
        <f>SUM(KMO1359:KMO1360)</f>
        <v>0</v>
      </c>
      <c r="KMP1362" s="84">
        <f>KMO1362/KMN1362</f>
        <v>0</v>
      </c>
      <c r="KMQ1362" s="84">
        <f>KMN1362-KMO1362</f>
        <v>2000000</v>
      </c>
      <c r="KMR1362" s="84">
        <f t="shared" si="504"/>
        <v>3000000</v>
      </c>
      <c r="KMY1362" s="84" t="s">
        <v>5406</v>
      </c>
      <c r="KMZ1362" s="84">
        <f>SUM(KMZ1359:KMZ1360)</f>
        <v>1000000</v>
      </c>
      <c r="KNA1362" s="84">
        <f>SUM(KNA1359:KNA1360)</f>
        <v>0</v>
      </c>
      <c r="KNB1362" s="84">
        <f>KNA1362/KMZ1362</f>
        <v>0</v>
      </c>
      <c r="KNC1362" s="84">
        <f>SUM(KNC1359)</f>
        <v>1000000</v>
      </c>
      <c r="KND1362" s="84">
        <f>SUM(KND1359:KND1360)</f>
        <v>2000000</v>
      </c>
      <c r="KNE1362" s="84">
        <f>SUM(KNE1359:KNE1360)</f>
        <v>0</v>
      </c>
      <c r="KNF1362" s="84">
        <f>KNE1362/KND1362</f>
        <v>0</v>
      </c>
      <c r="KNG1362" s="84">
        <f>KND1362-KNE1362</f>
        <v>2000000</v>
      </c>
      <c r="KNH1362" s="84">
        <f t="shared" si="504"/>
        <v>3000000</v>
      </c>
      <c r="KNO1362" s="84" t="s">
        <v>5406</v>
      </c>
      <c r="KNP1362" s="84">
        <f>SUM(KNP1359:KNP1360)</f>
        <v>1000000</v>
      </c>
      <c r="KNQ1362" s="84">
        <f>SUM(KNQ1359:KNQ1360)</f>
        <v>0</v>
      </c>
      <c r="KNR1362" s="84">
        <f>KNQ1362/KNP1362</f>
        <v>0</v>
      </c>
      <c r="KNS1362" s="84">
        <f>SUM(KNS1359)</f>
        <v>1000000</v>
      </c>
      <c r="KNT1362" s="84">
        <f>SUM(KNT1359:KNT1360)</f>
        <v>2000000</v>
      </c>
      <c r="KNU1362" s="84">
        <f>SUM(KNU1359:KNU1360)</f>
        <v>0</v>
      </c>
      <c r="KNV1362" s="84">
        <f>KNU1362/KNT1362</f>
        <v>0</v>
      </c>
      <c r="KNW1362" s="84">
        <f>KNT1362-KNU1362</f>
        <v>2000000</v>
      </c>
      <c r="KNX1362" s="84">
        <f t="shared" si="505"/>
        <v>3000000</v>
      </c>
      <c r="KOE1362" s="84" t="s">
        <v>5406</v>
      </c>
      <c r="KOF1362" s="84">
        <f>SUM(KOF1359:KOF1360)</f>
        <v>1000000</v>
      </c>
      <c r="KOG1362" s="84">
        <f>SUM(KOG1359:KOG1360)</f>
        <v>0</v>
      </c>
      <c r="KOH1362" s="84">
        <f>KOG1362/KOF1362</f>
        <v>0</v>
      </c>
      <c r="KOI1362" s="84">
        <f>SUM(KOI1359)</f>
        <v>1000000</v>
      </c>
      <c r="KOJ1362" s="84">
        <f>SUM(KOJ1359:KOJ1360)</f>
        <v>2000000</v>
      </c>
      <c r="KOK1362" s="84">
        <f>SUM(KOK1359:KOK1360)</f>
        <v>0</v>
      </c>
      <c r="KOL1362" s="84">
        <f>KOK1362/KOJ1362</f>
        <v>0</v>
      </c>
      <c r="KOM1362" s="84">
        <f>KOJ1362-KOK1362</f>
        <v>2000000</v>
      </c>
      <c r="KON1362" s="84">
        <f t="shared" si="505"/>
        <v>3000000</v>
      </c>
      <c r="KOU1362" s="84" t="s">
        <v>5406</v>
      </c>
      <c r="KOV1362" s="84">
        <f>SUM(KOV1359:KOV1360)</f>
        <v>1000000</v>
      </c>
      <c r="KOW1362" s="84">
        <f>SUM(KOW1359:KOW1360)</f>
        <v>0</v>
      </c>
      <c r="KOX1362" s="84">
        <f>KOW1362/KOV1362</f>
        <v>0</v>
      </c>
      <c r="KOY1362" s="84">
        <f>SUM(KOY1359)</f>
        <v>1000000</v>
      </c>
      <c r="KOZ1362" s="84">
        <f>SUM(KOZ1359:KOZ1360)</f>
        <v>2000000</v>
      </c>
      <c r="KPA1362" s="84">
        <f>SUM(KPA1359:KPA1360)</f>
        <v>0</v>
      </c>
      <c r="KPB1362" s="84">
        <f>KPA1362/KOZ1362</f>
        <v>0</v>
      </c>
      <c r="KPC1362" s="84">
        <f>KOZ1362-KPA1362</f>
        <v>2000000</v>
      </c>
      <c r="KPD1362" s="84">
        <f t="shared" si="506"/>
        <v>3000000</v>
      </c>
      <c r="KPK1362" s="84" t="s">
        <v>5406</v>
      </c>
      <c r="KPL1362" s="84">
        <f>SUM(KPL1359:KPL1360)</f>
        <v>1000000</v>
      </c>
      <c r="KPM1362" s="84">
        <f>SUM(KPM1359:KPM1360)</f>
        <v>0</v>
      </c>
      <c r="KPN1362" s="84">
        <f>KPM1362/KPL1362</f>
        <v>0</v>
      </c>
      <c r="KPO1362" s="84">
        <f>SUM(KPO1359)</f>
        <v>1000000</v>
      </c>
      <c r="KPP1362" s="84">
        <f>SUM(KPP1359:KPP1360)</f>
        <v>2000000</v>
      </c>
      <c r="KPQ1362" s="84">
        <f>SUM(KPQ1359:KPQ1360)</f>
        <v>0</v>
      </c>
      <c r="KPR1362" s="84">
        <f>KPQ1362/KPP1362</f>
        <v>0</v>
      </c>
      <c r="KPS1362" s="84">
        <f>KPP1362-KPQ1362</f>
        <v>2000000</v>
      </c>
      <c r="KPT1362" s="84">
        <f t="shared" si="506"/>
        <v>3000000</v>
      </c>
      <c r="KQA1362" s="84" t="s">
        <v>5406</v>
      </c>
      <c r="KQB1362" s="84">
        <f>SUM(KQB1359:KQB1360)</f>
        <v>1000000</v>
      </c>
      <c r="KQC1362" s="84">
        <f>SUM(KQC1359:KQC1360)</f>
        <v>0</v>
      </c>
      <c r="KQD1362" s="84">
        <f>KQC1362/KQB1362</f>
        <v>0</v>
      </c>
      <c r="KQE1362" s="84">
        <f>SUM(KQE1359)</f>
        <v>1000000</v>
      </c>
      <c r="KQF1362" s="84">
        <f>SUM(KQF1359:KQF1360)</f>
        <v>2000000</v>
      </c>
      <c r="KQG1362" s="84">
        <f>SUM(KQG1359:KQG1360)</f>
        <v>0</v>
      </c>
      <c r="KQH1362" s="84">
        <f>KQG1362/KQF1362</f>
        <v>0</v>
      </c>
      <c r="KQI1362" s="84">
        <f>KQF1362-KQG1362</f>
        <v>2000000</v>
      </c>
      <c r="KQJ1362" s="84">
        <f t="shared" si="507"/>
        <v>3000000</v>
      </c>
      <c r="KQQ1362" s="84" t="s">
        <v>5406</v>
      </c>
      <c r="KQR1362" s="84">
        <f>SUM(KQR1359:KQR1360)</f>
        <v>1000000</v>
      </c>
      <c r="KQS1362" s="84">
        <f>SUM(KQS1359:KQS1360)</f>
        <v>0</v>
      </c>
      <c r="KQT1362" s="84">
        <f>KQS1362/KQR1362</f>
        <v>0</v>
      </c>
      <c r="KQU1362" s="84">
        <f>SUM(KQU1359)</f>
        <v>1000000</v>
      </c>
      <c r="KQV1362" s="84">
        <f>SUM(KQV1359:KQV1360)</f>
        <v>2000000</v>
      </c>
      <c r="KQW1362" s="84">
        <f>SUM(KQW1359:KQW1360)</f>
        <v>0</v>
      </c>
      <c r="KQX1362" s="84">
        <f>KQW1362/KQV1362</f>
        <v>0</v>
      </c>
      <c r="KQY1362" s="84">
        <f>KQV1362-KQW1362</f>
        <v>2000000</v>
      </c>
      <c r="KQZ1362" s="84">
        <f t="shared" si="507"/>
        <v>3000000</v>
      </c>
      <c r="KRG1362" s="84" t="s">
        <v>5406</v>
      </c>
      <c r="KRH1362" s="84">
        <f>SUM(KRH1359:KRH1360)</f>
        <v>1000000</v>
      </c>
      <c r="KRI1362" s="84">
        <f>SUM(KRI1359:KRI1360)</f>
        <v>0</v>
      </c>
      <c r="KRJ1362" s="84">
        <f>KRI1362/KRH1362</f>
        <v>0</v>
      </c>
      <c r="KRK1362" s="84">
        <f>SUM(KRK1359)</f>
        <v>1000000</v>
      </c>
      <c r="KRL1362" s="84">
        <f>SUM(KRL1359:KRL1360)</f>
        <v>2000000</v>
      </c>
      <c r="KRM1362" s="84">
        <f>SUM(KRM1359:KRM1360)</f>
        <v>0</v>
      </c>
      <c r="KRN1362" s="84">
        <f>KRM1362/KRL1362</f>
        <v>0</v>
      </c>
      <c r="KRO1362" s="84">
        <f>KRL1362-KRM1362</f>
        <v>2000000</v>
      </c>
      <c r="KRP1362" s="84">
        <f t="shared" si="508"/>
        <v>3000000</v>
      </c>
      <c r="KRW1362" s="84" t="s">
        <v>5406</v>
      </c>
      <c r="KRX1362" s="84">
        <f>SUM(KRX1359:KRX1360)</f>
        <v>1000000</v>
      </c>
      <c r="KRY1362" s="84">
        <f>SUM(KRY1359:KRY1360)</f>
        <v>0</v>
      </c>
      <c r="KRZ1362" s="84">
        <f>KRY1362/KRX1362</f>
        <v>0</v>
      </c>
      <c r="KSA1362" s="84">
        <f>SUM(KSA1359)</f>
        <v>1000000</v>
      </c>
      <c r="KSB1362" s="84">
        <f>SUM(KSB1359:KSB1360)</f>
        <v>2000000</v>
      </c>
      <c r="KSC1362" s="84">
        <f>SUM(KSC1359:KSC1360)</f>
        <v>0</v>
      </c>
      <c r="KSD1362" s="84">
        <f>KSC1362/KSB1362</f>
        <v>0</v>
      </c>
      <c r="KSE1362" s="84">
        <f>KSB1362-KSC1362</f>
        <v>2000000</v>
      </c>
      <c r="KSF1362" s="84">
        <f t="shared" si="508"/>
        <v>3000000</v>
      </c>
      <c r="KSM1362" s="84" t="s">
        <v>5406</v>
      </c>
      <c r="KSN1362" s="84">
        <f>SUM(KSN1359:KSN1360)</f>
        <v>1000000</v>
      </c>
      <c r="KSO1362" s="84">
        <f>SUM(KSO1359:KSO1360)</f>
        <v>0</v>
      </c>
      <c r="KSP1362" s="84">
        <f>KSO1362/KSN1362</f>
        <v>0</v>
      </c>
      <c r="KSQ1362" s="84">
        <f>SUM(KSQ1359)</f>
        <v>1000000</v>
      </c>
      <c r="KSR1362" s="84">
        <f>SUM(KSR1359:KSR1360)</f>
        <v>2000000</v>
      </c>
      <c r="KSS1362" s="84">
        <f>SUM(KSS1359:KSS1360)</f>
        <v>0</v>
      </c>
      <c r="KST1362" s="84">
        <f>KSS1362/KSR1362</f>
        <v>0</v>
      </c>
      <c r="KSU1362" s="84">
        <f>KSR1362-KSS1362</f>
        <v>2000000</v>
      </c>
      <c r="KSV1362" s="84">
        <f t="shared" si="509"/>
        <v>3000000</v>
      </c>
      <c r="KTC1362" s="84" t="s">
        <v>5406</v>
      </c>
      <c r="KTD1362" s="84">
        <f>SUM(KTD1359:KTD1360)</f>
        <v>1000000</v>
      </c>
      <c r="KTE1362" s="84">
        <f>SUM(KTE1359:KTE1360)</f>
        <v>0</v>
      </c>
      <c r="KTF1362" s="84">
        <f>KTE1362/KTD1362</f>
        <v>0</v>
      </c>
      <c r="KTG1362" s="84">
        <f>SUM(KTG1359)</f>
        <v>1000000</v>
      </c>
      <c r="KTH1362" s="84">
        <f>SUM(KTH1359:KTH1360)</f>
        <v>2000000</v>
      </c>
      <c r="KTI1362" s="84">
        <f>SUM(KTI1359:KTI1360)</f>
        <v>0</v>
      </c>
      <c r="KTJ1362" s="84">
        <f>KTI1362/KTH1362</f>
        <v>0</v>
      </c>
      <c r="KTK1362" s="84">
        <f>KTH1362-KTI1362</f>
        <v>2000000</v>
      </c>
      <c r="KTL1362" s="84">
        <f t="shared" si="509"/>
        <v>3000000</v>
      </c>
      <c r="KTS1362" s="84" t="s">
        <v>5406</v>
      </c>
      <c r="KTT1362" s="84">
        <f>SUM(KTT1359:KTT1360)</f>
        <v>1000000</v>
      </c>
      <c r="KTU1362" s="84">
        <f>SUM(KTU1359:KTU1360)</f>
        <v>0</v>
      </c>
      <c r="KTV1362" s="84">
        <f>KTU1362/KTT1362</f>
        <v>0</v>
      </c>
      <c r="KTW1362" s="84">
        <f>SUM(KTW1359)</f>
        <v>1000000</v>
      </c>
      <c r="KTX1362" s="84">
        <f>SUM(KTX1359:KTX1360)</f>
        <v>2000000</v>
      </c>
      <c r="KTY1362" s="84">
        <f>SUM(KTY1359:KTY1360)</f>
        <v>0</v>
      </c>
      <c r="KTZ1362" s="84">
        <f>KTY1362/KTX1362</f>
        <v>0</v>
      </c>
      <c r="KUA1362" s="84">
        <f>KTX1362-KTY1362</f>
        <v>2000000</v>
      </c>
      <c r="KUB1362" s="84">
        <f t="shared" si="510"/>
        <v>3000000</v>
      </c>
      <c r="KUI1362" s="84" t="s">
        <v>5406</v>
      </c>
      <c r="KUJ1362" s="84">
        <f>SUM(KUJ1359:KUJ1360)</f>
        <v>1000000</v>
      </c>
      <c r="KUK1362" s="84">
        <f>SUM(KUK1359:KUK1360)</f>
        <v>0</v>
      </c>
      <c r="KUL1362" s="84">
        <f>KUK1362/KUJ1362</f>
        <v>0</v>
      </c>
      <c r="KUM1362" s="84">
        <f>SUM(KUM1359)</f>
        <v>1000000</v>
      </c>
      <c r="KUN1362" s="84">
        <f>SUM(KUN1359:KUN1360)</f>
        <v>2000000</v>
      </c>
      <c r="KUO1362" s="84">
        <f>SUM(KUO1359:KUO1360)</f>
        <v>0</v>
      </c>
      <c r="KUP1362" s="84">
        <f>KUO1362/KUN1362</f>
        <v>0</v>
      </c>
      <c r="KUQ1362" s="84">
        <f>KUN1362-KUO1362</f>
        <v>2000000</v>
      </c>
      <c r="KUR1362" s="84">
        <f t="shared" si="510"/>
        <v>3000000</v>
      </c>
      <c r="KUY1362" s="84" t="s">
        <v>5406</v>
      </c>
      <c r="KUZ1362" s="84">
        <f>SUM(KUZ1359:KUZ1360)</f>
        <v>1000000</v>
      </c>
      <c r="KVA1362" s="84">
        <f>SUM(KVA1359:KVA1360)</f>
        <v>0</v>
      </c>
      <c r="KVB1362" s="84">
        <f>KVA1362/KUZ1362</f>
        <v>0</v>
      </c>
      <c r="KVC1362" s="84">
        <f>SUM(KVC1359)</f>
        <v>1000000</v>
      </c>
      <c r="KVD1362" s="84">
        <f>SUM(KVD1359:KVD1360)</f>
        <v>2000000</v>
      </c>
      <c r="KVE1362" s="84">
        <f>SUM(KVE1359:KVE1360)</f>
        <v>0</v>
      </c>
      <c r="KVF1362" s="84">
        <f>KVE1362/KVD1362</f>
        <v>0</v>
      </c>
      <c r="KVG1362" s="84">
        <f>KVD1362-KVE1362</f>
        <v>2000000</v>
      </c>
      <c r="KVH1362" s="84">
        <f t="shared" si="511"/>
        <v>3000000</v>
      </c>
      <c r="KVO1362" s="84" t="s">
        <v>5406</v>
      </c>
      <c r="KVP1362" s="84">
        <f>SUM(KVP1359:KVP1360)</f>
        <v>1000000</v>
      </c>
      <c r="KVQ1362" s="84">
        <f>SUM(KVQ1359:KVQ1360)</f>
        <v>0</v>
      </c>
      <c r="KVR1362" s="84">
        <f>KVQ1362/KVP1362</f>
        <v>0</v>
      </c>
      <c r="KVS1362" s="84">
        <f>SUM(KVS1359)</f>
        <v>1000000</v>
      </c>
      <c r="KVT1362" s="84">
        <f>SUM(KVT1359:KVT1360)</f>
        <v>2000000</v>
      </c>
      <c r="KVU1362" s="84">
        <f>SUM(KVU1359:KVU1360)</f>
        <v>0</v>
      </c>
      <c r="KVV1362" s="84">
        <f>KVU1362/KVT1362</f>
        <v>0</v>
      </c>
      <c r="KVW1362" s="84">
        <f>KVT1362-KVU1362</f>
        <v>2000000</v>
      </c>
      <c r="KVX1362" s="84">
        <f t="shared" si="511"/>
        <v>3000000</v>
      </c>
      <c r="KWE1362" s="84" t="s">
        <v>5406</v>
      </c>
      <c r="KWF1362" s="84">
        <f>SUM(KWF1359:KWF1360)</f>
        <v>1000000</v>
      </c>
      <c r="KWG1362" s="84">
        <f>SUM(KWG1359:KWG1360)</f>
        <v>0</v>
      </c>
      <c r="KWH1362" s="84">
        <f>KWG1362/KWF1362</f>
        <v>0</v>
      </c>
      <c r="KWI1362" s="84">
        <f>SUM(KWI1359)</f>
        <v>1000000</v>
      </c>
      <c r="KWJ1362" s="84">
        <f>SUM(KWJ1359:KWJ1360)</f>
        <v>2000000</v>
      </c>
      <c r="KWK1362" s="84">
        <f>SUM(KWK1359:KWK1360)</f>
        <v>0</v>
      </c>
      <c r="KWL1362" s="84">
        <f>KWK1362/KWJ1362</f>
        <v>0</v>
      </c>
      <c r="KWM1362" s="84">
        <f>KWJ1362-KWK1362</f>
        <v>2000000</v>
      </c>
      <c r="KWN1362" s="84">
        <f t="shared" si="512"/>
        <v>3000000</v>
      </c>
      <c r="KWU1362" s="84" t="s">
        <v>5406</v>
      </c>
      <c r="KWV1362" s="84">
        <f>SUM(KWV1359:KWV1360)</f>
        <v>1000000</v>
      </c>
      <c r="KWW1362" s="84">
        <f>SUM(KWW1359:KWW1360)</f>
        <v>0</v>
      </c>
      <c r="KWX1362" s="84">
        <f>KWW1362/KWV1362</f>
        <v>0</v>
      </c>
      <c r="KWY1362" s="84">
        <f>SUM(KWY1359)</f>
        <v>1000000</v>
      </c>
      <c r="KWZ1362" s="84">
        <f>SUM(KWZ1359:KWZ1360)</f>
        <v>2000000</v>
      </c>
      <c r="KXA1362" s="84">
        <f>SUM(KXA1359:KXA1360)</f>
        <v>0</v>
      </c>
      <c r="KXB1362" s="84">
        <f>KXA1362/KWZ1362</f>
        <v>0</v>
      </c>
      <c r="KXC1362" s="84">
        <f>KWZ1362-KXA1362</f>
        <v>2000000</v>
      </c>
      <c r="KXD1362" s="84">
        <f t="shared" si="512"/>
        <v>3000000</v>
      </c>
      <c r="KXK1362" s="84" t="s">
        <v>5406</v>
      </c>
      <c r="KXL1362" s="84">
        <f>SUM(KXL1359:KXL1360)</f>
        <v>1000000</v>
      </c>
      <c r="KXM1362" s="84">
        <f>SUM(KXM1359:KXM1360)</f>
        <v>0</v>
      </c>
      <c r="KXN1362" s="84">
        <f>KXM1362/KXL1362</f>
        <v>0</v>
      </c>
      <c r="KXO1362" s="84">
        <f>SUM(KXO1359)</f>
        <v>1000000</v>
      </c>
      <c r="KXP1362" s="84">
        <f>SUM(KXP1359:KXP1360)</f>
        <v>2000000</v>
      </c>
      <c r="KXQ1362" s="84">
        <f>SUM(KXQ1359:KXQ1360)</f>
        <v>0</v>
      </c>
      <c r="KXR1362" s="84">
        <f>KXQ1362/KXP1362</f>
        <v>0</v>
      </c>
      <c r="KXS1362" s="84">
        <f>KXP1362-KXQ1362</f>
        <v>2000000</v>
      </c>
      <c r="KXT1362" s="84">
        <f t="shared" si="513"/>
        <v>3000000</v>
      </c>
      <c r="KYA1362" s="84" t="s">
        <v>5406</v>
      </c>
      <c r="KYB1362" s="84">
        <f>SUM(KYB1359:KYB1360)</f>
        <v>1000000</v>
      </c>
      <c r="KYC1362" s="84">
        <f>SUM(KYC1359:KYC1360)</f>
        <v>0</v>
      </c>
      <c r="KYD1362" s="84">
        <f>KYC1362/KYB1362</f>
        <v>0</v>
      </c>
      <c r="KYE1362" s="84">
        <f>SUM(KYE1359)</f>
        <v>1000000</v>
      </c>
      <c r="KYF1362" s="84">
        <f>SUM(KYF1359:KYF1360)</f>
        <v>2000000</v>
      </c>
      <c r="KYG1362" s="84">
        <f>SUM(KYG1359:KYG1360)</f>
        <v>0</v>
      </c>
      <c r="KYH1362" s="84">
        <f>KYG1362/KYF1362</f>
        <v>0</v>
      </c>
      <c r="KYI1362" s="84">
        <f>KYF1362-KYG1362</f>
        <v>2000000</v>
      </c>
      <c r="KYJ1362" s="84">
        <f t="shared" si="513"/>
        <v>3000000</v>
      </c>
      <c r="KYQ1362" s="84" t="s">
        <v>5406</v>
      </c>
      <c r="KYR1362" s="84">
        <f>SUM(KYR1359:KYR1360)</f>
        <v>1000000</v>
      </c>
      <c r="KYS1362" s="84">
        <f>SUM(KYS1359:KYS1360)</f>
        <v>0</v>
      </c>
      <c r="KYT1362" s="84">
        <f>KYS1362/KYR1362</f>
        <v>0</v>
      </c>
      <c r="KYU1362" s="84">
        <f>SUM(KYU1359)</f>
        <v>1000000</v>
      </c>
      <c r="KYV1362" s="84">
        <f>SUM(KYV1359:KYV1360)</f>
        <v>2000000</v>
      </c>
      <c r="KYW1362" s="84">
        <f>SUM(KYW1359:KYW1360)</f>
        <v>0</v>
      </c>
      <c r="KYX1362" s="84">
        <f>KYW1362/KYV1362</f>
        <v>0</v>
      </c>
      <c r="KYY1362" s="84">
        <f>KYV1362-KYW1362</f>
        <v>2000000</v>
      </c>
      <c r="KYZ1362" s="84">
        <f t="shared" si="514"/>
        <v>3000000</v>
      </c>
      <c r="KZG1362" s="84" t="s">
        <v>5406</v>
      </c>
      <c r="KZH1362" s="84">
        <f>SUM(KZH1359:KZH1360)</f>
        <v>1000000</v>
      </c>
      <c r="KZI1362" s="84">
        <f>SUM(KZI1359:KZI1360)</f>
        <v>0</v>
      </c>
      <c r="KZJ1362" s="84">
        <f>KZI1362/KZH1362</f>
        <v>0</v>
      </c>
      <c r="KZK1362" s="84">
        <f>SUM(KZK1359)</f>
        <v>1000000</v>
      </c>
      <c r="KZL1362" s="84">
        <f>SUM(KZL1359:KZL1360)</f>
        <v>2000000</v>
      </c>
      <c r="KZM1362" s="84">
        <f>SUM(KZM1359:KZM1360)</f>
        <v>0</v>
      </c>
      <c r="KZN1362" s="84">
        <f>KZM1362/KZL1362</f>
        <v>0</v>
      </c>
      <c r="KZO1362" s="84">
        <f>KZL1362-KZM1362</f>
        <v>2000000</v>
      </c>
      <c r="KZP1362" s="84">
        <f t="shared" si="514"/>
        <v>3000000</v>
      </c>
      <c r="KZW1362" s="84" t="s">
        <v>5406</v>
      </c>
      <c r="KZX1362" s="84">
        <f>SUM(KZX1359:KZX1360)</f>
        <v>1000000</v>
      </c>
      <c r="KZY1362" s="84">
        <f>SUM(KZY1359:KZY1360)</f>
        <v>0</v>
      </c>
      <c r="KZZ1362" s="84">
        <f>KZY1362/KZX1362</f>
        <v>0</v>
      </c>
      <c r="LAA1362" s="84">
        <f>SUM(LAA1359)</f>
        <v>1000000</v>
      </c>
      <c r="LAB1362" s="84">
        <f>SUM(LAB1359:LAB1360)</f>
        <v>2000000</v>
      </c>
      <c r="LAC1362" s="84">
        <f>SUM(LAC1359:LAC1360)</f>
        <v>0</v>
      </c>
      <c r="LAD1362" s="84">
        <f>LAC1362/LAB1362</f>
        <v>0</v>
      </c>
      <c r="LAE1362" s="84">
        <f>LAB1362-LAC1362</f>
        <v>2000000</v>
      </c>
      <c r="LAF1362" s="84">
        <f t="shared" si="515"/>
        <v>3000000</v>
      </c>
      <c r="LAM1362" s="84" t="s">
        <v>5406</v>
      </c>
      <c r="LAN1362" s="84">
        <f>SUM(LAN1359:LAN1360)</f>
        <v>1000000</v>
      </c>
      <c r="LAO1362" s="84">
        <f>SUM(LAO1359:LAO1360)</f>
        <v>0</v>
      </c>
      <c r="LAP1362" s="84">
        <f>LAO1362/LAN1362</f>
        <v>0</v>
      </c>
      <c r="LAQ1362" s="84">
        <f>SUM(LAQ1359)</f>
        <v>1000000</v>
      </c>
      <c r="LAR1362" s="84">
        <f>SUM(LAR1359:LAR1360)</f>
        <v>2000000</v>
      </c>
      <c r="LAS1362" s="84">
        <f>SUM(LAS1359:LAS1360)</f>
        <v>0</v>
      </c>
      <c r="LAT1362" s="84">
        <f>LAS1362/LAR1362</f>
        <v>0</v>
      </c>
      <c r="LAU1362" s="84">
        <f>LAR1362-LAS1362</f>
        <v>2000000</v>
      </c>
      <c r="LAV1362" s="84">
        <f t="shared" si="515"/>
        <v>3000000</v>
      </c>
      <c r="LBC1362" s="84" t="s">
        <v>5406</v>
      </c>
      <c r="LBD1362" s="84">
        <f>SUM(LBD1359:LBD1360)</f>
        <v>1000000</v>
      </c>
      <c r="LBE1362" s="84">
        <f>SUM(LBE1359:LBE1360)</f>
        <v>0</v>
      </c>
      <c r="LBF1362" s="84">
        <f>LBE1362/LBD1362</f>
        <v>0</v>
      </c>
      <c r="LBG1362" s="84">
        <f>SUM(LBG1359)</f>
        <v>1000000</v>
      </c>
      <c r="LBH1362" s="84">
        <f>SUM(LBH1359:LBH1360)</f>
        <v>2000000</v>
      </c>
      <c r="LBI1362" s="84">
        <f>SUM(LBI1359:LBI1360)</f>
        <v>0</v>
      </c>
      <c r="LBJ1362" s="84">
        <f>LBI1362/LBH1362</f>
        <v>0</v>
      </c>
      <c r="LBK1362" s="84">
        <f>LBH1362-LBI1362</f>
        <v>2000000</v>
      </c>
      <c r="LBL1362" s="84">
        <f t="shared" si="516"/>
        <v>3000000</v>
      </c>
      <c r="LBS1362" s="84" t="s">
        <v>5406</v>
      </c>
      <c r="LBT1362" s="84">
        <f>SUM(LBT1359:LBT1360)</f>
        <v>1000000</v>
      </c>
      <c r="LBU1362" s="84">
        <f>SUM(LBU1359:LBU1360)</f>
        <v>0</v>
      </c>
      <c r="LBV1362" s="84">
        <f>LBU1362/LBT1362</f>
        <v>0</v>
      </c>
      <c r="LBW1362" s="84">
        <f>SUM(LBW1359)</f>
        <v>1000000</v>
      </c>
      <c r="LBX1362" s="84">
        <f>SUM(LBX1359:LBX1360)</f>
        <v>2000000</v>
      </c>
      <c r="LBY1362" s="84">
        <f>SUM(LBY1359:LBY1360)</f>
        <v>0</v>
      </c>
      <c r="LBZ1362" s="84">
        <f>LBY1362/LBX1362</f>
        <v>0</v>
      </c>
      <c r="LCA1362" s="84">
        <f>LBX1362-LBY1362</f>
        <v>2000000</v>
      </c>
      <c r="LCB1362" s="84">
        <f t="shared" si="516"/>
        <v>3000000</v>
      </c>
      <c r="LCI1362" s="84" t="s">
        <v>5406</v>
      </c>
      <c r="LCJ1362" s="84">
        <f>SUM(LCJ1359:LCJ1360)</f>
        <v>1000000</v>
      </c>
      <c r="LCK1362" s="84">
        <f>SUM(LCK1359:LCK1360)</f>
        <v>0</v>
      </c>
      <c r="LCL1362" s="84">
        <f>LCK1362/LCJ1362</f>
        <v>0</v>
      </c>
      <c r="LCM1362" s="84">
        <f>SUM(LCM1359)</f>
        <v>1000000</v>
      </c>
      <c r="LCN1362" s="84">
        <f>SUM(LCN1359:LCN1360)</f>
        <v>2000000</v>
      </c>
      <c r="LCO1362" s="84">
        <f>SUM(LCO1359:LCO1360)</f>
        <v>0</v>
      </c>
      <c r="LCP1362" s="84">
        <f>LCO1362/LCN1362</f>
        <v>0</v>
      </c>
      <c r="LCQ1362" s="84">
        <f>LCN1362-LCO1362</f>
        <v>2000000</v>
      </c>
      <c r="LCR1362" s="84">
        <f t="shared" si="517"/>
        <v>3000000</v>
      </c>
      <c r="LCY1362" s="84" t="s">
        <v>5406</v>
      </c>
      <c r="LCZ1362" s="84">
        <f>SUM(LCZ1359:LCZ1360)</f>
        <v>1000000</v>
      </c>
      <c r="LDA1362" s="84">
        <f>SUM(LDA1359:LDA1360)</f>
        <v>0</v>
      </c>
      <c r="LDB1362" s="84">
        <f>LDA1362/LCZ1362</f>
        <v>0</v>
      </c>
      <c r="LDC1362" s="84">
        <f>SUM(LDC1359)</f>
        <v>1000000</v>
      </c>
      <c r="LDD1362" s="84">
        <f>SUM(LDD1359:LDD1360)</f>
        <v>2000000</v>
      </c>
      <c r="LDE1362" s="84">
        <f>SUM(LDE1359:LDE1360)</f>
        <v>0</v>
      </c>
      <c r="LDF1362" s="84">
        <f>LDE1362/LDD1362</f>
        <v>0</v>
      </c>
      <c r="LDG1362" s="84">
        <f>LDD1362-LDE1362</f>
        <v>2000000</v>
      </c>
      <c r="LDH1362" s="84">
        <f t="shared" si="517"/>
        <v>3000000</v>
      </c>
      <c r="LDO1362" s="84" t="s">
        <v>5406</v>
      </c>
      <c r="LDP1362" s="84">
        <f>SUM(LDP1359:LDP1360)</f>
        <v>1000000</v>
      </c>
      <c r="LDQ1362" s="84">
        <f>SUM(LDQ1359:LDQ1360)</f>
        <v>0</v>
      </c>
      <c r="LDR1362" s="84">
        <f>LDQ1362/LDP1362</f>
        <v>0</v>
      </c>
      <c r="LDS1362" s="84">
        <f>SUM(LDS1359)</f>
        <v>1000000</v>
      </c>
      <c r="LDT1362" s="84">
        <f>SUM(LDT1359:LDT1360)</f>
        <v>2000000</v>
      </c>
      <c r="LDU1362" s="84">
        <f>SUM(LDU1359:LDU1360)</f>
        <v>0</v>
      </c>
      <c r="LDV1362" s="84">
        <f>LDU1362/LDT1362</f>
        <v>0</v>
      </c>
      <c r="LDW1362" s="84">
        <f>LDT1362-LDU1362</f>
        <v>2000000</v>
      </c>
      <c r="LDX1362" s="84">
        <f t="shared" si="518"/>
        <v>3000000</v>
      </c>
      <c r="LEE1362" s="84" t="s">
        <v>5406</v>
      </c>
      <c r="LEF1362" s="84">
        <f>SUM(LEF1359:LEF1360)</f>
        <v>1000000</v>
      </c>
      <c r="LEG1362" s="84">
        <f>SUM(LEG1359:LEG1360)</f>
        <v>0</v>
      </c>
      <c r="LEH1362" s="84">
        <f>LEG1362/LEF1362</f>
        <v>0</v>
      </c>
      <c r="LEI1362" s="84">
        <f>SUM(LEI1359)</f>
        <v>1000000</v>
      </c>
      <c r="LEJ1362" s="84">
        <f>SUM(LEJ1359:LEJ1360)</f>
        <v>2000000</v>
      </c>
      <c r="LEK1362" s="84">
        <f>SUM(LEK1359:LEK1360)</f>
        <v>0</v>
      </c>
      <c r="LEL1362" s="84">
        <f>LEK1362/LEJ1362</f>
        <v>0</v>
      </c>
      <c r="LEM1362" s="84">
        <f>LEJ1362-LEK1362</f>
        <v>2000000</v>
      </c>
      <c r="LEN1362" s="84">
        <f t="shared" si="518"/>
        <v>3000000</v>
      </c>
      <c r="LEU1362" s="84" t="s">
        <v>5406</v>
      </c>
      <c r="LEV1362" s="84">
        <f>SUM(LEV1359:LEV1360)</f>
        <v>1000000</v>
      </c>
      <c r="LEW1362" s="84">
        <f>SUM(LEW1359:LEW1360)</f>
        <v>0</v>
      </c>
      <c r="LEX1362" s="84">
        <f>LEW1362/LEV1362</f>
        <v>0</v>
      </c>
      <c r="LEY1362" s="84">
        <f>SUM(LEY1359)</f>
        <v>1000000</v>
      </c>
      <c r="LEZ1362" s="84">
        <f>SUM(LEZ1359:LEZ1360)</f>
        <v>2000000</v>
      </c>
      <c r="LFA1362" s="84">
        <f>SUM(LFA1359:LFA1360)</f>
        <v>0</v>
      </c>
      <c r="LFB1362" s="84">
        <f>LFA1362/LEZ1362</f>
        <v>0</v>
      </c>
      <c r="LFC1362" s="84">
        <f>LEZ1362-LFA1362</f>
        <v>2000000</v>
      </c>
      <c r="LFD1362" s="84">
        <f t="shared" si="519"/>
        <v>3000000</v>
      </c>
      <c r="LFK1362" s="84" t="s">
        <v>5406</v>
      </c>
      <c r="LFL1362" s="84">
        <f>SUM(LFL1359:LFL1360)</f>
        <v>1000000</v>
      </c>
      <c r="LFM1362" s="84">
        <f>SUM(LFM1359:LFM1360)</f>
        <v>0</v>
      </c>
      <c r="LFN1362" s="84">
        <f>LFM1362/LFL1362</f>
        <v>0</v>
      </c>
      <c r="LFO1362" s="84">
        <f>SUM(LFO1359)</f>
        <v>1000000</v>
      </c>
      <c r="LFP1362" s="84">
        <f>SUM(LFP1359:LFP1360)</f>
        <v>2000000</v>
      </c>
      <c r="LFQ1362" s="84">
        <f>SUM(LFQ1359:LFQ1360)</f>
        <v>0</v>
      </c>
      <c r="LFR1362" s="84">
        <f>LFQ1362/LFP1362</f>
        <v>0</v>
      </c>
      <c r="LFS1362" s="84">
        <f>LFP1362-LFQ1362</f>
        <v>2000000</v>
      </c>
      <c r="LFT1362" s="84">
        <f t="shared" si="519"/>
        <v>3000000</v>
      </c>
      <c r="LGA1362" s="84" t="s">
        <v>5406</v>
      </c>
      <c r="LGB1362" s="84">
        <f>SUM(LGB1359:LGB1360)</f>
        <v>1000000</v>
      </c>
      <c r="LGC1362" s="84">
        <f>SUM(LGC1359:LGC1360)</f>
        <v>0</v>
      </c>
      <c r="LGD1362" s="84">
        <f>LGC1362/LGB1362</f>
        <v>0</v>
      </c>
      <c r="LGE1362" s="84">
        <f>SUM(LGE1359)</f>
        <v>1000000</v>
      </c>
      <c r="LGF1362" s="84">
        <f>SUM(LGF1359:LGF1360)</f>
        <v>2000000</v>
      </c>
      <c r="LGG1362" s="84">
        <f>SUM(LGG1359:LGG1360)</f>
        <v>0</v>
      </c>
      <c r="LGH1362" s="84">
        <f>LGG1362/LGF1362</f>
        <v>0</v>
      </c>
      <c r="LGI1362" s="84">
        <f>LGF1362-LGG1362</f>
        <v>2000000</v>
      </c>
      <c r="LGJ1362" s="84">
        <f t="shared" si="520"/>
        <v>3000000</v>
      </c>
      <c r="LGQ1362" s="84" t="s">
        <v>5406</v>
      </c>
      <c r="LGR1362" s="84">
        <f>SUM(LGR1359:LGR1360)</f>
        <v>1000000</v>
      </c>
      <c r="LGS1362" s="84">
        <f>SUM(LGS1359:LGS1360)</f>
        <v>0</v>
      </c>
      <c r="LGT1362" s="84">
        <f>LGS1362/LGR1362</f>
        <v>0</v>
      </c>
      <c r="LGU1362" s="84">
        <f>SUM(LGU1359)</f>
        <v>1000000</v>
      </c>
      <c r="LGV1362" s="84">
        <f>SUM(LGV1359:LGV1360)</f>
        <v>2000000</v>
      </c>
      <c r="LGW1362" s="84">
        <f>SUM(LGW1359:LGW1360)</f>
        <v>0</v>
      </c>
      <c r="LGX1362" s="84">
        <f>LGW1362/LGV1362</f>
        <v>0</v>
      </c>
      <c r="LGY1362" s="84">
        <f>LGV1362-LGW1362</f>
        <v>2000000</v>
      </c>
      <c r="LGZ1362" s="84">
        <f t="shared" si="520"/>
        <v>3000000</v>
      </c>
      <c r="LHG1362" s="84" t="s">
        <v>5406</v>
      </c>
      <c r="LHH1362" s="84">
        <f>SUM(LHH1359:LHH1360)</f>
        <v>1000000</v>
      </c>
      <c r="LHI1362" s="84">
        <f>SUM(LHI1359:LHI1360)</f>
        <v>0</v>
      </c>
      <c r="LHJ1362" s="84">
        <f>LHI1362/LHH1362</f>
        <v>0</v>
      </c>
      <c r="LHK1362" s="84">
        <f>SUM(LHK1359)</f>
        <v>1000000</v>
      </c>
      <c r="LHL1362" s="84">
        <f>SUM(LHL1359:LHL1360)</f>
        <v>2000000</v>
      </c>
      <c r="LHM1362" s="84">
        <f>SUM(LHM1359:LHM1360)</f>
        <v>0</v>
      </c>
      <c r="LHN1362" s="84">
        <f>LHM1362/LHL1362</f>
        <v>0</v>
      </c>
      <c r="LHO1362" s="84">
        <f>LHL1362-LHM1362</f>
        <v>2000000</v>
      </c>
      <c r="LHP1362" s="84">
        <f t="shared" si="521"/>
        <v>3000000</v>
      </c>
      <c r="LHW1362" s="84" t="s">
        <v>5406</v>
      </c>
      <c r="LHX1362" s="84">
        <f>SUM(LHX1359:LHX1360)</f>
        <v>1000000</v>
      </c>
      <c r="LHY1362" s="84">
        <f>SUM(LHY1359:LHY1360)</f>
        <v>0</v>
      </c>
      <c r="LHZ1362" s="84">
        <f>LHY1362/LHX1362</f>
        <v>0</v>
      </c>
      <c r="LIA1362" s="84">
        <f>SUM(LIA1359)</f>
        <v>1000000</v>
      </c>
      <c r="LIB1362" s="84">
        <f>SUM(LIB1359:LIB1360)</f>
        <v>2000000</v>
      </c>
      <c r="LIC1362" s="84">
        <f>SUM(LIC1359:LIC1360)</f>
        <v>0</v>
      </c>
      <c r="LID1362" s="84">
        <f>LIC1362/LIB1362</f>
        <v>0</v>
      </c>
      <c r="LIE1362" s="84">
        <f>LIB1362-LIC1362</f>
        <v>2000000</v>
      </c>
      <c r="LIF1362" s="84">
        <f t="shared" si="521"/>
        <v>3000000</v>
      </c>
      <c r="LIM1362" s="84" t="s">
        <v>5406</v>
      </c>
      <c r="LIN1362" s="84">
        <f>SUM(LIN1359:LIN1360)</f>
        <v>1000000</v>
      </c>
      <c r="LIO1362" s="84">
        <f>SUM(LIO1359:LIO1360)</f>
        <v>0</v>
      </c>
      <c r="LIP1362" s="84">
        <f>LIO1362/LIN1362</f>
        <v>0</v>
      </c>
      <c r="LIQ1362" s="84">
        <f>SUM(LIQ1359)</f>
        <v>1000000</v>
      </c>
      <c r="LIR1362" s="84">
        <f>SUM(LIR1359:LIR1360)</f>
        <v>2000000</v>
      </c>
      <c r="LIS1362" s="84">
        <f>SUM(LIS1359:LIS1360)</f>
        <v>0</v>
      </c>
      <c r="LIT1362" s="84">
        <f>LIS1362/LIR1362</f>
        <v>0</v>
      </c>
      <c r="LIU1362" s="84">
        <f>LIR1362-LIS1362</f>
        <v>2000000</v>
      </c>
      <c r="LIV1362" s="84">
        <f t="shared" si="522"/>
        <v>3000000</v>
      </c>
      <c r="LJC1362" s="84" t="s">
        <v>5406</v>
      </c>
      <c r="LJD1362" s="84">
        <f>SUM(LJD1359:LJD1360)</f>
        <v>1000000</v>
      </c>
      <c r="LJE1362" s="84">
        <f>SUM(LJE1359:LJE1360)</f>
        <v>0</v>
      </c>
      <c r="LJF1362" s="84">
        <f>LJE1362/LJD1362</f>
        <v>0</v>
      </c>
      <c r="LJG1362" s="84">
        <f>SUM(LJG1359)</f>
        <v>1000000</v>
      </c>
      <c r="LJH1362" s="84">
        <f>SUM(LJH1359:LJH1360)</f>
        <v>2000000</v>
      </c>
      <c r="LJI1362" s="84">
        <f>SUM(LJI1359:LJI1360)</f>
        <v>0</v>
      </c>
      <c r="LJJ1362" s="84">
        <f>LJI1362/LJH1362</f>
        <v>0</v>
      </c>
      <c r="LJK1362" s="84">
        <f>LJH1362-LJI1362</f>
        <v>2000000</v>
      </c>
      <c r="LJL1362" s="84">
        <f t="shared" si="522"/>
        <v>3000000</v>
      </c>
      <c r="LJS1362" s="84" t="s">
        <v>5406</v>
      </c>
      <c r="LJT1362" s="84">
        <f>SUM(LJT1359:LJT1360)</f>
        <v>1000000</v>
      </c>
      <c r="LJU1362" s="84">
        <f>SUM(LJU1359:LJU1360)</f>
        <v>0</v>
      </c>
      <c r="LJV1362" s="84">
        <f>LJU1362/LJT1362</f>
        <v>0</v>
      </c>
      <c r="LJW1362" s="84">
        <f>SUM(LJW1359)</f>
        <v>1000000</v>
      </c>
      <c r="LJX1362" s="84">
        <f>SUM(LJX1359:LJX1360)</f>
        <v>2000000</v>
      </c>
      <c r="LJY1362" s="84">
        <f>SUM(LJY1359:LJY1360)</f>
        <v>0</v>
      </c>
      <c r="LJZ1362" s="84">
        <f>LJY1362/LJX1362</f>
        <v>0</v>
      </c>
      <c r="LKA1362" s="84">
        <f>LJX1362-LJY1362</f>
        <v>2000000</v>
      </c>
      <c r="LKB1362" s="84">
        <f t="shared" si="523"/>
        <v>3000000</v>
      </c>
      <c r="LKI1362" s="84" t="s">
        <v>5406</v>
      </c>
      <c r="LKJ1362" s="84">
        <f>SUM(LKJ1359:LKJ1360)</f>
        <v>1000000</v>
      </c>
      <c r="LKK1362" s="84">
        <f>SUM(LKK1359:LKK1360)</f>
        <v>0</v>
      </c>
      <c r="LKL1362" s="84">
        <f>LKK1362/LKJ1362</f>
        <v>0</v>
      </c>
      <c r="LKM1362" s="84">
        <f>SUM(LKM1359)</f>
        <v>1000000</v>
      </c>
      <c r="LKN1362" s="84">
        <f>SUM(LKN1359:LKN1360)</f>
        <v>2000000</v>
      </c>
      <c r="LKO1362" s="84">
        <f>SUM(LKO1359:LKO1360)</f>
        <v>0</v>
      </c>
      <c r="LKP1362" s="84">
        <f>LKO1362/LKN1362</f>
        <v>0</v>
      </c>
      <c r="LKQ1362" s="84">
        <f>LKN1362-LKO1362</f>
        <v>2000000</v>
      </c>
      <c r="LKR1362" s="84">
        <f t="shared" si="523"/>
        <v>3000000</v>
      </c>
      <c r="LKY1362" s="84" t="s">
        <v>5406</v>
      </c>
      <c r="LKZ1362" s="84">
        <f>SUM(LKZ1359:LKZ1360)</f>
        <v>1000000</v>
      </c>
      <c r="LLA1362" s="84">
        <f>SUM(LLA1359:LLA1360)</f>
        <v>0</v>
      </c>
      <c r="LLB1362" s="84">
        <f>LLA1362/LKZ1362</f>
        <v>0</v>
      </c>
      <c r="LLC1362" s="84">
        <f>SUM(LLC1359)</f>
        <v>1000000</v>
      </c>
      <c r="LLD1362" s="84">
        <f>SUM(LLD1359:LLD1360)</f>
        <v>2000000</v>
      </c>
      <c r="LLE1362" s="84">
        <f>SUM(LLE1359:LLE1360)</f>
        <v>0</v>
      </c>
      <c r="LLF1362" s="84">
        <f>LLE1362/LLD1362</f>
        <v>0</v>
      </c>
      <c r="LLG1362" s="84">
        <f>LLD1362-LLE1362</f>
        <v>2000000</v>
      </c>
      <c r="LLH1362" s="84">
        <f t="shared" si="524"/>
        <v>3000000</v>
      </c>
      <c r="LLO1362" s="84" t="s">
        <v>5406</v>
      </c>
      <c r="LLP1362" s="84">
        <f>SUM(LLP1359:LLP1360)</f>
        <v>1000000</v>
      </c>
      <c r="LLQ1362" s="84">
        <f>SUM(LLQ1359:LLQ1360)</f>
        <v>0</v>
      </c>
      <c r="LLR1362" s="84">
        <f>LLQ1362/LLP1362</f>
        <v>0</v>
      </c>
      <c r="LLS1362" s="84">
        <f>SUM(LLS1359)</f>
        <v>1000000</v>
      </c>
      <c r="LLT1362" s="84">
        <f>SUM(LLT1359:LLT1360)</f>
        <v>2000000</v>
      </c>
      <c r="LLU1362" s="84">
        <f>SUM(LLU1359:LLU1360)</f>
        <v>0</v>
      </c>
      <c r="LLV1362" s="84">
        <f>LLU1362/LLT1362</f>
        <v>0</v>
      </c>
      <c r="LLW1362" s="84">
        <f>LLT1362-LLU1362</f>
        <v>2000000</v>
      </c>
      <c r="LLX1362" s="84">
        <f t="shared" si="524"/>
        <v>3000000</v>
      </c>
      <c r="LME1362" s="84" t="s">
        <v>5406</v>
      </c>
      <c r="LMF1362" s="84">
        <f>SUM(LMF1359:LMF1360)</f>
        <v>1000000</v>
      </c>
      <c r="LMG1362" s="84">
        <f>SUM(LMG1359:LMG1360)</f>
        <v>0</v>
      </c>
      <c r="LMH1362" s="84">
        <f>LMG1362/LMF1362</f>
        <v>0</v>
      </c>
      <c r="LMI1362" s="84">
        <f>SUM(LMI1359)</f>
        <v>1000000</v>
      </c>
      <c r="LMJ1362" s="84">
        <f>SUM(LMJ1359:LMJ1360)</f>
        <v>2000000</v>
      </c>
      <c r="LMK1362" s="84">
        <f>SUM(LMK1359:LMK1360)</f>
        <v>0</v>
      </c>
      <c r="LML1362" s="84">
        <f>LMK1362/LMJ1362</f>
        <v>0</v>
      </c>
      <c r="LMM1362" s="84">
        <f>LMJ1362-LMK1362</f>
        <v>2000000</v>
      </c>
      <c r="LMN1362" s="84">
        <f t="shared" si="525"/>
        <v>3000000</v>
      </c>
      <c r="LMU1362" s="84" t="s">
        <v>5406</v>
      </c>
      <c r="LMV1362" s="84">
        <f>SUM(LMV1359:LMV1360)</f>
        <v>1000000</v>
      </c>
      <c r="LMW1362" s="84">
        <f>SUM(LMW1359:LMW1360)</f>
        <v>0</v>
      </c>
      <c r="LMX1362" s="84">
        <f>LMW1362/LMV1362</f>
        <v>0</v>
      </c>
      <c r="LMY1362" s="84">
        <f>SUM(LMY1359)</f>
        <v>1000000</v>
      </c>
      <c r="LMZ1362" s="84">
        <f>SUM(LMZ1359:LMZ1360)</f>
        <v>2000000</v>
      </c>
      <c r="LNA1362" s="84">
        <f>SUM(LNA1359:LNA1360)</f>
        <v>0</v>
      </c>
      <c r="LNB1362" s="84">
        <f>LNA1362/LMZ1362</f>
        <v>0</v>
      </c>
      <c r="LNC1362" s="84">
        <f>LMZ1362-LNA1362</f>
        <v>2000000</v>
      </c>
      <c r="LND1362" s="84">
        <f t="shared" si="525"/>
        <v>3000000</v>
      </c>
      <c r="LNK1362" s="84" t="s">
        <v>5406</v>
      </c>
      <c r="LNL1362" s="84">
        <f>SUM(LNL1359:LNL1360)</f>
        <v>1000000</v>
      </c>
      <c r="LNM1362" s="84">
        <f>SUM(LNM1359:LNM1360)</f>
        <v>0</v>
      </c>
      <c r="LNN1362" s="84">
        <f>LNM1362/LNL1362</f>
        <v>0</v>
      </c>
      <c r="LNO1362" s="84">
        <f>SUM(LNO1359)</f>
        <v>1000000</v>
      </c>
      <c r="LNP1362" s="84">
        <f>SUM(LNP1359:LNP1360)</f>
        <v>2000000</v>
      </c>
      <c r="LNQ1362" s="84">
        <f>SUM(LNQ1359:LNQ1360)</f>
        <v>0</v>
      </c>
      <c r="LNR1362" s="84">
        <f>LNQ1362/LNP1362</f>
        <v>0</v>
      </c>
      <c r="LNS1362" s="84">
        <f>LNP1362-LNQ1362</f>
        <v>2000000</v>
      </c>
      <c r="LNT1362" s="84">
        <f t="shared" si="526"/>
        <v>3000000</v>
      </c>
      <c r="LOA1362" s="84" t="s">
        <v>5406</v>
      </c>
      <c r="LOB1362" s="84">
        <f>SUM(LOB1359:LOB1360)</f>
        <v>1000000</v>
      </c>
      <c r="LOC1362" s="84">
        <f>SUM(LOC1359:LOC1360)</f>
        <v>0</v>
      </c>
      <c r="LOD1362" s="84">
        <f>LOC1362/LOB1362</f>
        <v>0</v>
      </c>
      <c r="LOE1362" s="84">
        <f>SUM(LOE1359)</f>
        <v>1000000</v>
      </c>
      <c r="LOF1362" s="84">
        <f>SUM(LOF1359:LOF1360)</f>
        <v>2000000</v>
      </c>
      <c r="LOG1362" s="84">
        <f>SUM(LOG1359:LOG1360)</f>
        <v>0</v>
      </c>
      <c r="LOH1362" s="84">
        <f>LOG1362/LOF1362</f>
        <v>0</v>
      </c>
      <c r="LOI1362" s="84">
        <f>LOF1362-LOG1362</f>
        <v>2000000</v>
      </c>
      <c r="LOJ1362" s="84">
        <f t="shared" si="526"/>
        <v>3000000</v>
      </c>
      <c r="LOQ1362" s="84" t="s">
        <v>5406</v>
      </c>
      <c r="LOR1362" s="84">
        <f>SUM(LOR1359:LOR1360)</f>
        <v>1000000</v>
      </c>
      <c r="LOS1362" s="84">
        <f>SUM(LOS1359:LOS1360)</f>
        <v>0</v>
      </c>
      <c r="LOT1362" s="84">
        <f>LOS1362/LOR1362</f>
        <v>0</v>
      </c>
      <c r="LOU1362" s="84">
        <f>SUM(LOU1359)</f>
        <v>1000000</v>
      </c>
      <c r="LOV1362" s="84">
        <f>SUM(LOV1359:LOV1360)</f>
        <v>2000000</v>
      </c>
      <c r="LOW1362" s="84">
        <f>SUM(LOW1359:LOW1360)</f>
        <v>0</v>
      </c>
      <c r="LOX1362" s="84">
        <f>LOW1362/LOV1362</f>
        <v>0</v>
      </c>
      <c r="LOY1362" s="84">
        <f>LOV1362-LOW1362</f>
        <v>2000000</v>
      </c>
      <c r="LOZ1362" s="84">
        <f t="shared" si="527"/>
        <v>3000000</v>
      </c>
      <c r="LPG1362" s="84" t="s">
        <v>5406</v>
      </c>
      <c r="LPH1362" s="84">
        <f>SUM(LPH1359:LPH1360)</f>
        <v>1000000</v>
      </c>
      <c r="LPI1362" s="84">
        <f>SUM(LPI1359:LPI1360)</f>
        <v>0</v>
      </c>
      <c r="LPJ1362" s="84">
        <f>LPI1362/LPH1362</f>
        <v>0</v>
      </c>
      <c r="LPK1362" s="84">
        <f>SUM(LPK1359)</f>
        <v>1000000</v>
      </c>
      <c r="LPL1362" s="84">
        <f>SUM(LPL1359:LPL1360)</f>
        <v>2000000</v>
      </c>
      <c r="LPM1362" s="84">
        <f>SUM(LPM1359:LPM1360)</f>
        <v>0</v>
      </c>
      <c r="LPN1362" s="84">
        <f>LPM1362/LPL1362</f>
        <v>0</v>
      </c>
      <c r="LPO1362" s="84">
        <f>LPL1362-LPM1362</f>
        <v>2000000</v>
      </c>
      <c r="LPP1362" s="84">
        <f t="shared" si="527"/>
        <v>3000000</v>
      </c>
      <c r="LPW1362" s="84" t="s">
        <v>5406</v>
      </c>
      <c r="LPX1362" s="84">
        <f>SUM(LPX1359:LPX1360)</f>
        <v>1000000</v>
      </c>
      <c r="LPY1362" s="84">
        <f>SUM(LPY1359:LPY1360)</f>
        <v>0</v>
      </c>
      <c r="LPZ1362" s="84">
        <f>LPY1362/LPX1362</f>
        <v>0</v>
      </c>
      <c r="LQA1362" s="84">
        <f>SUM(LQA1359)</f>
        <v>1000000</v>
      </c>
      <c r="LQB1362" s="84">
        <f>SUM(LQB1359:LQB1360)</f>
        <v>2000000</v>
      </c>
      <c r="LQC1362" s="84">
        <f>SUM(LQC1359:LQC1360)</f>
        <v>0</v>
      </c>
      <c r="LQD1362" s="84">
        <f>LQC1362/LQB1362</f>
        <v>0</v>
      </c>
      <c r="LQE1362" s="84">
        <f>LQB1362-LQC1362</f>
        <v>2000000</v>
      </c>
      <c r="LQF1362" s="84">
        <f t="shared" si="528"/>
        <v>3000000</v>
      </c>
      <c r="LQM1362" s="84" t="s">
        <v>5406</v>
      </c>
      <c r="LQN1362" s="84">
        <f>SUM(LQN1359:LQN1360)</f>
        <v>1000000</v>
      </c>
      <c r="LQO1362" s="84">
        <f>SUM(LQO1359:LQO1360)</f>
        <v>0</v>
      </c>
      <c r="LQP1362" s="84">
        <f>LQO1362/LQN1362</f>
        <v>0</v>
      </c>
      <c r="LQQ1362" s="84">
        <f>SUM(LQQ1359)</f>
        <v>1000000</v>
      </c>
      <c r="LQR1362" s="84">
        <f>SUM(LQR1359:LQR1360)</f>
        <v>2000000</v>
      </c>
      <c r="LQS1362" s="84">
        <f>SUM(LQS1359:LQS1360)</f>
        <v>0</v>
      </c>
      <c r="LQT1362" s="84">
        <f>LQS1362/LQR1362</f>
        <v>0</v>
      </c>
      <c r="LQU1362" s="84">
        <f>LQR1362-LQS1362</f>
        <v>2000000</v>
      </c>
      <c r="LQV1362" s="84">
        <f t="shared" si="528"/>
        <v>3000000</v>
      </c>
      <c r="LRC1362" s="84" t="s">
        <v>5406</v>
      </c>
      <c r="LRD1362" s="84">
        <f>SUM(LRD1359:LRD1360)</f>
        <v>1000000</v>
      </c>
      <c r="LRE1362" s="84">
        <f>SUM(LRE1359:LRE1360)</f>
        <v>0</v>
      </c>
      <c r="LRF1362" s="84">
        <f>LRE1362/LRD1362</f>
        <v>0</v>
      </c>
      <c r="LRG1362" s="84">
        <f>SUM(LRG1359)</f>
        <v>1000000</v>
      </c>
      <c r="LRH1362" s="84">
        <f>SUM(LRH1359:LRH1360)</f>
        <v>2000000</v>
      </c>
      <c r="LRI1362" s="84">
        <f>SUM(LRI1359:LRI1360)</f>
        <v>0</v>
      </c>
      <c r="LRJ1362" s="84">
        <f>LRI1362/LRH1362</f>
        <v>0</v>
      </c>
      <c r="LRK1362" s="84">
        <f>LRH1362-LRI1362</f>
        <v>2000000</v>
      </c>
      <c r="LRL1362" s="84">
        <f t="shared" si="529"/>
        <v>3000000</v>
      </c>
      <c r="LRS1362" s="84" t="s">
        <v>5406</v>
      </c>
      <c r="LRT1362" s="84">
        <f>SUM(LRT1359:LRT1360)</f>
        <v>1000000</v>
      </c>
      <c r="LRU1362" s="84">
        <f>SUM(LRU1359:LRU1360)</f>
        <v>0</v>
      </c>
      <c r="LRV1362" s="84">
        <f>LRU1362/LRT1362</f>
        <v>0</v>
      </c>
      <c r="LRW1362" s="84">
        <f>SUM(LRW1359)</f>
        <v>1000000</v>
      </c>
      <c r="LRX1362" s="84">
        <f>SUM(LRX1359:LRX1360)</f>
        <v>2000000</v>
      </c>
      <c r="LRY1362" s="84">
        <f>SUM(LRY1359:LRY1360)</f>
        <v>0</v>
      </c>
      <c r="LRZ1362" s="84">
        <f>LRY1362/LRX1362</f>
        <v>0</v>
      </c>
      <c r="LSA1362" s="84">
        <f>LRX1362-LRY1362</f>
        <v>2000000</v>
      </c>
      <c r="LSB1362" s="84">
        <f t="shared" si="529"/>
        <v>3000000</v>
      </c>
      <c r="LSI1362" s="84" t="s">
        <v>5406</v>
      </c>
      <c r="LSJ1362" s="84">
        <f>SUM(LSJ1359:LSJ1360)</f>
        <v>1000000</v>
      </c>
      <c r="LSK1362" s="84">
        <f>SUM(LSK1359:LSK1360)</f>
        <v>0</v>
      </c>
      <c r="LSL1362" s="84">
        <f>LSK1362/LSJ1362</f>
        <v>0</v>
      </c>
      <c r="LSM1362" s="84">
        <f>SUM(LSM1359)</f>
        <v>1000000</v>
      </c>
      <c r="LSN1362" s="84">
        <f>SUM(LSN1359:LSN1360)</f>
        <v>2000000</v>
      </c>
      <c r="LSO1362" s="84">
        <f>SUM(LSO1359:LSO1360)</f>
        <v>0</v>
      </c>
      <c r="LSP1362" s="84">
        <f>LSO1362/LSN1362</f>
        <v>0</v>
      </c>
      <c r="LSQ1362" s="84">
        <f>LSN1362-LSO1362</f>
        <v>2000000</v>
      </c>
      <c r="LSR1362" s="84">
        <f t="shared" si="530"/>
        <v>3000000</v>
      </c>
      <c r="LSY1362" s="84" t="s">
        <v>5406</v>
      </c>
      <c r="LSZ1362" s="84">
        <f>SUM(LSZ1359:LSZ1360)</f>
        <v>1000000</v>
      </c>
      <c r="LTA1362" s="84">
        <f>SUM(LTA1359:LTA1360)</f>
        <v>0</v>
      </c>
      <c r="LTB1362" s="84">
        <f>LTA1362/LSZ1362</f>
        <v>0</v>
      </c>
      <c r="LTC1362" s="84">
        <f>SUM(LTC1359)</f>
        <v>1000000</v>
      </c>
      <c r="LTD1362" s="84">
        <f>SUM(LTD1359:LTD1360)</f>
        <v>2000000</v>
      </c>
      <c r="LTE1362" s="84">
        <f>SUM(LTE1359:LTE1360)</f>
        <v>0</v>
      </c>
      <c r="LTF1362" s="84">
        <f>LTE1362/LTD1362</f>
        <v>0</v>
      </c>
      <c r="LTG1362" s="84">
        <f>LTD1362-LTE1362</f>
        <v>2000000</v>
      </c>
      <c r="LTH1362" s="84">
        <f t="shared" si="530"/>
        <v>3000000</v>
      </c>
      <c r="LTO1362" s="84" t="s">
        <v>5406</v>
      </c>
      <c r="LTP1362" s="84">
        <f>SUM(LTP1359:LTP1360)</f>
        <v>1000000</v>
      </c>
      <c r="LTQ1362" s="84">
        <f>SUM(LTQ1359:LTQ1360)</f>
        <v>0</v>
      </c>
      <c r="LTR1362" s="84">
        <f>LTQ1362/LTP1362</f>
        <v>0</v>
      </c>
      <c r="LTS1362" s="84">
        <f>SUM(LTS1359)</f>
        <v>1000000</v>
      </c>
      <c r="LTT1362" s="84">
        <f>SUM(LTT1359:LTT1360)</f>
        <v>2000000</v>
      </c>
      <c r="LTU1362" s="84">
        <f>SUM(LTU1359:LTU1360)</f>
        <v>0</v>
      </c>
      <c r="LTV1362" s="84">
        <f>LTU1362/LTT1362</f>
        <v>0</v>
      </c>
      <c r="LTW1362" s="84">
        <f>LTT1362-LTU1362</f>
        <v>2000000</v>
      </c>
      <c r="LTX1362" s="84">
        <f t="shared" si="531"/>
        <v>3000000</v>
      </c>
      <c r="LUE1362" s="84" t="s">
        <v>5406</v>
      </c>
      <c r="LUF1362" s="84">
        <f>SUM(LUF1359:LUF1360)</f>
        <v>1000000</v>
      </c>
      <c r="LUG1362" s="84">
        <f>SUM(LUG1359:LUG1360)</f>
        <v>0</v>
      </c>
      <c r="LUH1362" s="84">
        <f>LUG1362/LUF1362</f>
        <v>0</v>
      </c>
      <c r="LUI1362" s="84">
        <f>SUM(LUI1359)</f>
        <v>1000000</v>
      </c>
      <c r="LUJ1362" s="84">
        <f>SUM(LUJ1359:LUJ1360)</f>
        <v>2000000</v>
      </c>
      <c r="LUK1362" s="84">
        <f>SUM(LUK1359:LUK1360)</f>
        <v>0</v>
      </c>
      <c r="LUL1362" s="84">
        <f>LUK1362/LUJ1362</f>
        <v>0</v>
      </c>
      <c r="LUM1362" s="84">
        <f>LUJ1362-LUK1362</f>
        <v>2000000</v>
      </c>
      <c r="LUN1362" s="84">
        <f t="shared" si="531"/>
        <v>3000000</v>
      </c>
      <c r="LUU1362" s="84" t="s">
        <v>5406</v>
      </c>
      <c r="LUV1362" s="84">
        <f>SUM(LUV1359:LUV1360)</f>
        <v>1000000</v>
      </c>
      <c r="LUW1362" s="84">
        <f>SUM(LUW1359:LUW1360)</f>
        <v>0</v>
      </c>
      <c r="LUX1362" s="84">
        <f>LUW1362/LUV1362</f>
        <v>0</v>
      </c>
      <c r="LUY1362" s="84">
        <f>SUM(LUY1359)</f>
        <v>1000000</v>
      </c>
      <c r="LUZ1362" s="84">
        <f>SUM(LUZ1359:LUZ1360)</f>
        <v>2000000</v>
      </c>
      <c r="LVA1362" s="84">
        <f>SUM(LVA1359:LVA1360)</f>
        <v>0</v>
      </c>
      <c r="LVB1362" s="84">
        <f>LVA1362/LUZ1362</f>
        <v>0</v>
      </c>
      <c r="LVC1362" s="84">
        <f>LUZ1362-LVA1362</f>
        <v>2000000</v>
      </c>
      <c r="LVD1362" s="84">
        <f t="shared" si="532"/>
        <v>3000000</v>
      </c>
      <c r="LVK1362" s="84" t="s">
        <v>5406</v>
      </c>
      <c r="LVL1362" s="84">
        <f>SUM(LVL1359:LVL1360)</f>
        <v>1000000</v>
      </c>
      <c r="LVM1362" s="84">
        <f>SUM(LVM1359:LVM1360)</f>
        <v>0</v>
      </c>
      <c r="LVN1362" s="84">
        <f>LVM1362/LVL1362</f>
        <v>0</v>
      </c>
      <c r="LVO1362" s="84">
        <f>SUM(LVO1359)</f>
        <v>1000000</v>
      </c>
      <c r="LVP1362" s="84">
        <f>SUM(LVP1359:LVP1360)</f>
        <v>2000000</v>
      </c>
      <c r="LVQ1362" s="84">
        <f>SUM(LVQ1359:LVQ1360)</f>
        <v>0</v>
      </c>
      <c r="LVR1362" s="84">
        <f>LVQ1362/LVP1362</f>
        <v>0</v>
      </c>
      <c r="LVS1362" s="84">
        <f>LVP1362-LVQ1362</f>
        <v>2000000</v>
      </c>
      <c r="LVT1362" s="84">
        <f t="shared" si="532"/>
        <v>3000000</v>
      </c>
      <c r="LWA1362" s="84" t="s">
        <v>5406</v>
      </c>
      <c r="LWB1362" s="84">
        <f>SUM(LWB1359:LWB1360)</f>
        <v>1000000</v>
      </c>
      <c r="LWC1362" s="84">
        <f>SUM(LWC1359:LWC1360)</f>
        <v>0</v>
      </c>
      <c r="LWD1362" s="84">
        <f>LWC1362/LWB1362</f>
        <v>0</v>
      </c>
      <c r="LWE1362" s="84">
        <f>SUM(LWE1359)</f>
        <v>1000000</v>
      </c>
      <c r="LWF1362" s="84">
        <f>SUM(LWF1359:LWF1360)</f>
        <v>2000000</v>
      </c>
      <c r="LWG1362" s="84">
        <f>SUM(LWG1359:LWG1360)</f>
        <v>0</v>
      </c>
      <c r="LWH1362" s="84">
        <f>LWG1362/LWF1362</f>
        <v>0</v>
      </c>
      <c r="LWI1362" s="84">
        <f>LWF1362-LWG1362</f>
        <v>2000000</v>
      </c>
      <c r="LWJ1362" s="84">
        <f t="shared" si="533"/>
        <v>3000000</v>
      </c>
      <c r="LWQ1362" s="84" t="s">
        <v>5406</v>
      </c>
      <c r="LWR1362" s="84">
        <f>SUM(LWR1359:LWR1360)</f>
        <v>1000000</v>
      </c>
      <c r="LWS1362" s="84">
        <f>SUM(LWS1359:LWS1360)</f>
        <v>0</v>
      </c>
      <c r="LWT1362" s="84">
        <f>LWS1362/LWR1362</f>
        <v>0</v>
      </c>
      <c r="LWU1362" s="84">
        <f>SUM(LWU1359)</f>
        <v>1000000</v>
      </c>
      <c r="LWV1362" s="84">
        <f>SUM(LWV1359:LWV1360)</f>
        <v>2000000</v>
      </c>
      <c r="LWW1362" s="84">
        <f>SUM(LWW1359:LWW1360)</f>
        <v>0</v>
      </c>
      <c r="LWX1362" s="84">
        <f>LWW1362/LWV1362</f>
        <v>0</v>
      </c>
      <c r="LWY1362" s="84">
        <f>LWV1362-LWW1362</f>
        <v>2000000</v>
      </c>
      <c r="LWZ1362" s="84">
        <f t="shared" si="533"/>
        <v>3000000</v>
      </c>
      <c r="LXG1362" s="84" t="s">
        <v>5406</v>
      </c>
      <c r="LXH1362" s="84">
        <f>SUM(LXH1359:LXH1360)</f>
        <v>1000000</v>
      </c>
      <c r="LXI1362" s="84">
        <f>SUM(LXI1359:LXI1360)</f>
        <v>0</v>
      </c>
      <c r="LXJ1362" s="84">
        <f>LXI1362/LXH1362</f>
        <v>0</v>
      </c>
      <c r="LXK1362" s="84">
        <f>SUM(LXK1359)</f>
        <v>1000000</v>
      </c>
      <c r="LXL1362" s="84">
        <f>SUM(LXL1359:LXL1360)</f>
        <v>2000000</v>
      </c>
      <c r="LXM1362" s="84">
        <f>SUM(LXM1359:LXM1360)</f>
        <v>0</v>
      </c>
      <c r="LXN1362" s="84">
        <f>LXM1362/LXL1362</f>
        <v>0</v>
      </c>
      <c r="LXO1362" s="84">
        <f>LXL1362-LXM1362</f>
        <v>2000000</v>
      </c>
      <c r="LXP1362" s="84">
        <f t="shared" si="534"/>
        <v>3000000</v>
      </c>
      <c r="LXW1362" s="84" t="s">
        <v>5406</v>
      </c>
      <c r="LXX1362" s="84">
        <f>SUM(LXX1359:LXX1360)</f>
        <v>1000000</v>
      </c>
      <c r="LXY1362" s="84">
        <f>SUM(LXY1359:LXY1360)</f>
        <v>0</v>
      </c>
      <c r="LXZ1362" s="84">
        <f>LXY1362/LXX1362</f>
        <v>0</v>
      </c>
      <c r="LYA1362" s="84">
        <f>SUM(LYA1359)</f>
        <v>1000000</v>
      </c>
      <c r="LYB1362" s="84">
        <f>SUM(LYB1359:LYB1360)</f>
        <v>2000000</v>
      </c>
      <c r="LYC1362" s="84">
        <f>SUM(LYC1359:LYC1360)</f>
        <v>0</v>
      </c>
      <c r="LYD1362" s="84">
        <f>LYC1362/LYB1362</f>
        <v>0</v>
      </c>
      <c r="LYE1362" s="84">
        <f>LYB1362-LYC1362</f>
        <v>2000000</v>
      </c>
      <c r="LYF1362" s="84">
        <f t="shared" si="534"/>
        <v>3000000</v>
      </c>
      <c r="LYM1362" s="84" t="s">
        <v>5406</v>
      </c>
      <c r="LYN1362" s="84">
        <f>SUM(LYN1359:LYN1360)</f>
        <v>1000000</v>
      </c>
      <c r="LYO1362" s="84">
        <f>SUM(LYO1359:LYO1360)</f>
        <v>0</v>
      </c>
      <c r="LYP1362" s="84">
        <f>LYO1362/LYN1362</f>
        <v>0</v>
      </c>
      <c r="LYQ1362" s="84">
        <f>SUM(LYQ1359)</f>
        <v>1000000</v>
      </c>
      <c r="LYR1362" s="84">
        <f>SUM(LYR1359:LYR1360)</f>
        <v>2000000</v>
      </c>
      <c r="LYS1362" s="84">
        <f>SUM(LYS1359:LYS1360)</f>
        <v>0</v>
      </c>
      <c r="LYT1362" s="84">
        <f>LYS1362/LYR1362</f>
        <v>0</v>
      </c>
      <c r="LYU1362" s="84">
        <f>LYR1362-LYS1362</f>
        <v>2000000</v>
      </c>
      <c r="LYV1362" s="84">
        <f t="shared" si="535"/>
        <v>3000000</v>
      </c>
      <c r="LZC1362" s="84" t="s">
        <v>5406</v>
      </c>
      <c r="LZD1362" s="84">
        <f>SUM(LZD1359:LZD1360)</f>
        <v>1000000</v>
      </c>
      <c r="LZE1362" s="84">
        <f>SUM(LZE1359:LZE1360)</f>
        <v>0</v>
      </c>
      <c r="LZF1362" s="84">
        <f>LZE1362/LZD1362</f>
        <v>0</v>
      </c>
      <c r="LZG1362" s="84">
        <f>SUM(LZG1359)</f>
        <v>1000000</v>
      </c>
      <c r="LZH1362" s="84">
        <f>SUM(LZH1359:LZH1360)</f>
        <v>2000000</v>
      </c>
      <c r="LZI1362" s="84">
        <f>SUM(LZI1359:LZI1360)</f>
        <v>0</v>
      </c>
      <c r="LZJ1362" s="84">
        <f>LZI1362/LZH1362</f>
        <v>0</v>
      </c>
      <c r="LZK1362" s="84">
        <f>LZH1362-LZI1362</f>
        <v>2000000</v>
      </c>
      <c r="LZL1362" s="84">
        <f t="shared" si="535"/>
        <v>3000000</v>
      </c>
      <c r="LZS1362" s="84" t="s">
        <v>5406</v>
      </c>
      <c r="LZT1362" s="84">
        <f>SUM(LZT1359:LZT1360)</f>
        <v>1000000</v>
      </c>
      <c r="LZU1362" s="84">
        <f>SUM(LZU1359:LZU1360)</f>
        <v>0</v>
      </c>
      <c r="LZV1362" s="84">
        <f>LZU1362/LZT1362</f>
        <v>0</v>
      </c>
      <c r="LZW1362" s="84">
        <f>SUM(LZW1359)</f>
        <v>1000000</v>
      </c>
      <c r="LZX1362" s="84">
        <f>SUM(LZX1359:LZX1360)</f>
        <v>2000000</v>
      </c>
      <c r="LZY1362" s="84">
        <f>SUM(LZY1359:LZY1360)</f>
        <v>0</v>
      </c>
      <c r="LZZ1362" s="84">
        <f>LZY1362/LZX1362</f>
        <v>0</v>
      </c>
      <c r="MAA1362" s="84">
        <f>LZX1362-LZY1362</f>
        <v>2000000</v>
      </c>
      <c r="MAB1362" s="84">
        <f t="shared" si="536"/>
        <v>3000000</v>
      </c>
      <c r="MAI1362" s="84" t="s">
        <v>5406</v>
      </c>
      <c r="MAJ1362" s="84">
        <f>SUM(MAJ1359:MAJ1360)</f>
        <v>1000000</v>
      </c>
      <c r="MAK1362" s="84">
        <f>SUM(MAK1359:MAK1360)</f>
        <v>0</v>
      </c>
      <c r="MAL1362" s="84">
        <f>MAK1362/MAJ1362</f>
        <v>0</v>
      </c>
      <c r="MAM1362" s="84">
        <f>SUM(MAM1359)</f>
        <v>1000000</v>
      </c>
      <c r="MAN1362" s="84">
        <f>SUM(MAN1359:MAN1360)</f>
        <v>2000000</v>
      </c>
      <c r="MAO1362" s="84">
        <f>SUM(MAO1359:MAO1360)</f>
        <v>0</v>
      </c>
      <c r="MAP1362" s="84">
        <f>MAO1362/MAN1362</f>
        <v>0</v>
      </c>
      <c r="MAQ1362" s="84">
        <f>MAN1362-MAO1362</f>
        <v>2000000</v>
      </c>
      <c r="MAR1362" s="84">
        <f t="shared" si="536"/>
        <v>3000000</v>
      </c>
      <c r="MAY1362" s="84" t="s">
        <v>5406</v>
      </c>
      <c r="MAZ1362" s="84">
        <f>SUM(MAZ1359:MAZ1360)</f>
        <v>1000000</v>
      </c>
      <c r="MBA1362" s="84">
        <f>SUM(MBA1359:MBA1360)</f>
        <v>0</v>
      </c>
      <c r="MBB1362" s="84">
        <f>MBA1362/MAZ1362</f>
        <v>0</v>
      </c>
      <c r="MBC1362" s="84">
        <f>SUM(MBC1359)</f>
        <v>1000000</v>
      </c>
      <c r="MBD1362" s="84">
        <f>SUM(MBD1359:MBD1360)</f>
        <v>2000000</v>
      </c>
      <c r="MBE1362" s="84">
        <f>SUM(MBE1359:MBE1360)</f>
        <v>0</v>
      </c>
      <c r="MBF1362" s="84">
        <f>MBE1362/MBD1362</f>
        <v>0</v>
      </c>
      <c r="MBG1362" s="84">
        <f>MBD1362-MBE1362</f>
        <v>2000000</v>
      </c>
      <c r="MBH1362" s="84">
        <f t="shared" si="537"/>
        <v>3000000</v>
      </c>
      <c r="MBO1362" s="84" t="s">
        <v>5406</v>
      </c>
      <c r="MBP1362" s="84">
        <f>SUM(MBP1359:MBP1360)</f>
        <v>1000000</v>
      </c>
      <c r="MBQ1362" s="84">
        <f>SUM(MBQ1359:MBQ1360)</f>
        <v>0</v>
      </c>
      <c r="MBR1362" s="84">
        <f>MBQ1362/MBP1362</f>
        <v>0</v>
      </c>
      <c r="MBS1362" s="84">
        <f>SUM(MBS1359)</f>
        <v>1000000</v>
      </c>
      <c r="MBT1362" s="84">
        <f>SUM(MBT1359:MBT1360)</f>
        <v>2000000</v>
      </c>
      <c r="MBU1362" s="84">
        <f>SUM(MBU1359:MBU1360)</f>
        <v>0</v>
      </c>
      <c r="MBV1362" s="84">
        <f>MBU1362/MBT1362</f>
        <v>0</v>
      </c>
      <c r="MBW1362" s="84">
        <f>MBT1362-MBU1362</f>
        <v>2000000</v>
      </c>
      <c r="MBX1362" s="84">
        <f t="shared" si="537"/>
        <v>3000000</v>
      </c>
      <c r="MCE1362" s="84" t="s">
        <v>5406</v>
      </c>
      <c r="MCF1362" s="84">
        <f>SUM(MCF1359:MCF1360)</f>
        <v>1000000</v>
      </c>
      <c r="MCG1362" s="84">
        <f>SUM(MCG1359:MCG1360)</f>
        <v>0</v>
      </c>
      <c r="MCH1362" s="84">
        <f>MCG1362/MCF1362</f>
        <v>0</v>
      </c>
      <c r="MCI1362" s="84">
        <f>SUM(MCI1359)</f>
        <v>1000000</v>
      </c>
      <c r="MCJ1362" s="84">
        <f>SUM(MCJ1359:MCJ1360)</f>
        <v>2000000</v>
      </c>
      <c r="MCK1362" s="84">
        <f>SUM(MCK1359:MCK1360)</f>
        <v>0</v>
      </c>
      <c r="MCL1362" s="84">
        <f>MCK1362/MCJ1362</f>
        <v>0</v>
      </c>
      <c r="MCM1362" s="84">
        <f>MCJ1362-MCK1362</f>
        <v>2000000</v>
      </c>
      <c r="MCN1362" s="84">
        <f t="shared" si="538"/>
        <v>3000000</v>
      </c>
      <c r="MCU1362" s="84" t="s">
        <v>5406</v>
      </c>
      <c r="MCV1362" s="84">
        <f>SUM(MCV1359:MCV1360)</f>
        <v>1000000</v>
      </c>
      <c r="MCW1362" s="84">
        <f>SUM(MCW1359:MCW1360)</f>
        <v>0</v>
      </c>
      <c r="MCX1362" s="84">
        <f>MCW1362/MCV1362</f>
        <v>0</v>
      </c>
      <c r="MCY1362" s="84">
        <f>SUM(MCY1359)</f>
        <v>1000000</v>
      </c>
      <c r="MCZ1362" s="84">
        <f>SUM(MCZ1359:MCZ1360)</f>
        <v>2000000</v>
      </c>
      <c r="MDA1362" s="84">
        <f>SUM(MDA1359:MDA1360)</f>
        <v>0</v>
      </c>
      <c r="MDB1362" s="84">
        <f>MDA1362/MCZ1362</f>
        <v>0</v>
      </c>
      <c r="MDC1362" s="84">
        <f>MCZ1362-MDA1362</f>
        <v>2000000</v>
      </c>
      <c r="MDD1362" s="84">
        <f t="shared" si="538"/>
        <v>3000000</v>
      </c>
      <c r="MDK1362" s="84" t="s">
        <v>5406</v>
      </c>
      <c r="MDL1362" s="84">
        <f>SUM(MDL1359:MDL1360)</f>
        <v>1000000</v>
      </c>
      <c r="MDM1362" s="84">
        <f>SUM(MDM1359:MDM1360)</f>
        <v>0</v>
      </c>
      <c r="MDN1362" s="84">
        <f>MDM1362/MDL1362</f>
        <v>0</v>
      </c>
      <c r="MDO1362" s="84">
        <f>SUM(MDO1359)</f>
        <v>1000000</v>
      </c>
      <c r="MDP1362" s="84">
        <f>SUM(MDP1359:MDP1360)</f>
        <v>2000000</v>
      </c>
      <c r="MDQ1362" s="84">
        <f>SUM(MDQ1359:MDQ1360)</f>
        <v>0</v>
      </c>
      <c r="MDR1362" s="84">
        <f>MDQ1362/MDP1362</f>
        <v>0</v>
      </c>
      <c r="MDS1362" s="84">
        <f>MDP1362-MDQ1362</f>
        <v>2000000</v>
      </c>
      <c r="MDT1362" s="84">
        <f t="shared" si="539"/>
        <v>3000000</v>
      </c>
      <c r="MEA1362" s="84" t="s">
        <v>5406</v>
      </c>
      <c r="MEB1362" s="84">
        <f>SUM(MEB1359:MEB1360)</f>
        <v>1000000</v>
      </c>
      <c r="MEC1362" s="84">
        <f>SUM(MEC1359:MEC1360)</f>
        <v>0</v>
      </c>
      <c r="MED1362" s="84">
        <f>MEC1362/MEB1362</f>
        <v>0</v>
      </c>
      <c r="MEE1362" s="84">
        <f>SUM(MEE1359)</f>
        <v>1000000</v>
      </c>
      <c r="MEF1362" s="84">
        <f>SUM(MEF1359:MEF1360)</f>
        <v>2000000</v>
      </c>
      <c r="MEG1362" s="84">
        <f>SUM(MEG1359:MEG1360)</f>
        <v>0</v>
      </c>
      <c r="MEH1362" s="84">
        <f>MEG1362/MEF1362</f>
        <v>0</v>
      </c>
      <c r="MEI1362" s="84">
        <f>MEF1362-MEG1362</f>
        <v>2000000</v>
      </c>
      <c r="MEJ1362" s="84">
        <f t="shared" si="539"/>
        <v>3000000</v>
      </c>
      <c r="MEQ1362" s="84" t="s">
        <v>5406</v>
      </c>
      <c r="MER1362" s="84">
        <f>SUM(MER1359:MER1360)</f>
        <v>1000000</v>
      </c>
      <c r="MES1362" s="84">
        <f>SUM(MES1359:MES1360)</f>
        <v>0</v>
      </c>
      <c r="MET1362" s="84">
        <f>MES1362/MER1362</f>
        <v>0</v>
      </c>
      <c r="MEU1362" s="84">
        <f>SUM(MEU1359)</f>
        <v>1000000</v>
      </c>
      <c r="MEV1362" s="84">
        <f>SUM(MEV1359:MEV1360)</f>
        <v>2000000</v>
      </c>
      <c r="MEW1362" s="84">
        <f>SUM(MEW1359:MEW1360)</f>
        <v>0</v>
      </c>
      <c r="MEX1362" s="84">
        <f>MEW1362/MEV1362</f>
        <v>0</v>
      </c>
      <c r="MEY1362" s="84">
        <f>MEV1362-MEW1362</f>
        <v>2000000</v>
      </c>
      <c r="MEZ1362" s="84">
        <f t="shared" si="540"/>
        <v>3000000</v>
      </c>
      <c r="MFG1362" s="84" t="s">
        <v>5406</v>
      </c>
      <c r="MFH1362" s="84">
        <f>SUM(MFH1359:MFH1360)</f>
        <v>1000000</v>
      </c>
      <c r="MFI1362" s="84">
        <f>SUM(MFI1359:MFI1360)</f>
        <v>0</v>
      </c>
      <c r="MFJ1362" s="84">
        <f>MFI1362/MFH1362</f>
        <v>0</v>
      </c>
      <c r="MFK1362" s="84">
        <f>SUM(MFK1359)</f>
        <v>1000000</v>
      </c>
      <c r="MFL1362" s="84">
        <f>SUM(MFL1359:MFL1360)</f>
        <v>2000000</v>
      </c>
      <c r="MFM1362" s="84">
        <f>SUM(MFM1359:MFM1360)</f>
        <v>0</v>
      </c>
      <c r="MFN1362" s="84">
        <f>MFM1362/MFL1362</f>
        <v>0</v>
      </c>
      <c r="MFO1362" s="84">
        <f>MFL1362-MFM1362</f>
        <v>2000000</v>
      </c>
      <c r="MFP1362" s="84">
        <f t="shared" si="540"/>
        <v>3000000</v>
      </c>
      <c r="MFW1362" s="84" t="s">
        <v>5406</v>
      </c>
      <c r="MFX1362" s="84">
        <f>SUM(MFX1359:MFX1360)</f>
        <v>1000000</v>
      </c>
      <c r="MFY1362" s="84">
        <f>SUM(MFY1359:MFY1360)</f>
        <v>0</v>
      </c>
      <c r="MFZ1362" s="84">
        <f>MFY1362/MFX1362</f>
        <v>0</v>
      </c>
      <c r="MGA1362" s="84">
        <f>SUM(MGA1359)</f>
        <v>1000000</v>
      </c>
      <c r="MGB1362" s="84">
        <f>SUM(MGB1359:MGB1360)</f>
        <v>2000000</v>
      </c>
      <c r="MGC1362" s="84">
        <f>SUM(MGC1359:MGC1360)</f>
        <v>0</v>
      </c>
      <c r="MGD1362" s="84">
        <f>MGC1362/MGB1362</f>
        <v>0</v>
      </c>
      <c r="MGE1362" s="84">
        <f>MGB1362-MGC1362</f>
        <v>2000000</v>
      </c>
      <c r="MGF1362" s="84">
        <f t="shared" si="541"/>
        <v>3000000</v>
      </c>
      <c r="MGM1362" s="84" t="s">
        <v>5406</v>
      </c>
      <c r="MGN1362" s="84">
        <f>SUM(MGN1359:MGN1360)</f>
        <v>1000000</v>
      </c>
      <c r="MGO1362" s="84">
        <f>SUM(MGO1359:MGO1360)</f>
        <v>0</v>
      </c>
      <c r="MGP1362" s="84">
        <f>MGO1362/MGN1362</f>
        <v>0</v>
      </c>
      <c r="MGQ1362" s="84">
        <f>SUM(MGQ1359)</f>
        <v>1000000</v>
      </c>
      <c r="MGR1362" s="84">
        <f>SUM(MGR1359:MGR1360)</f>
        <v>2000000</v>
      </c>
      <c r="MGS1362" s="84">
        <f>SUM(MGS1359:MGS1360)</f>
        <v>0</v>
      </c>
      <c r="MGT1362" s="84">
        <f>MGS1362/MGR1362</f>
        <v>0</v>
      </c>
      <c r="MGU1362" s="84">
        <f>MGR1362-MGS1362</f>
        <v>2000000</v>
      </c>
      <c r="MGV1362" s="84">
        <f t="shared" si="541"/>
        <v>3000000</v>
      </c>
      <c r="MHC1362" s="84" t="s">
        <v>5406</v>
      </c>
      <c r="MHD1362" s="84">
        <f>SUM(MHD1359:MHD1360)</f>
        <v>1000000</v>
      </c>
      <c r="MHE1362" s="84">
        <f>SUM(MHE1359:MHE1360)</f>
        <v>0</v>
      </c>
      <c r="MHF1362" s="84">
        <f>MHE1362/MHD1362</f>
        <v>0</v>
      </c>
      <c r="MHG1362" s="84">
        <f>SUM(MHG1359)</f>
        <v>1000000</v>
      </c>
      <c r="MHH1362" s="84">
        <f>SUM(MHH1359:MHH1360)</f>
        <v>2000000</v>
      </c>
      <c r="MHI1362" s="84">
        <f>SUM(MHI1359:MHI1360)</f>
        <v>0</v>
      </c>
      <c r="MHJ1362" s="84">
        <f>MHI1362/MHH1362</f>
        <v>0</v>
      </c>
      <c r="MHK1362" s="84">
        <f>MHH1362-MHI1362</f>
        <v>2000000</v>
      </c>
      <c r="MHL1362" s="84">
        <f t="shared" si="542"/>
        <v>3000000</v>
      </c>
      <c r="MHS1362" s="84" t="s">
        <v>5406</v>
      </c>
      <c r="MHT1362" s="84">
        <f>SUM(MHT1359:MHT1360)</f>
        <v>1000000</v>
      </c>
      <c r="MHU1362" s="84">
        <f>SUM(MHU1359:MHU1360)</f>
        <v>0</v>
      </c>
      <c r="MHV1362" s="84">
        <f>MHU1362/MHT1362</f>
        <v>0</v>
      </c>
      <c r="MHW1362" s="84">
        <f>SUM(MHW1359)</f>
        <v>1000000</v>
      </c>
      <c r="MHX1362" s="84">
        <f>SUM(MHX1359:MHX1360)</f>
        <v>2000000</v>
      </c>
      <c r="MHY1362" s="84">
        <f>SUM(MHY1359:MHY1360)</f>
        <v>0</v>
      </c>
      <c r="MHZ1362" s="84">
        <f>MHY1362/MHX1362</f>
        <v>0</v>
      </c>
      <c r="MIA1362" s="84">
        <f>MHX1362-MHY1362</f>
        <v>2000000</v>
      </c>
      <c r="MIB1362" s="84">
        <f t="shared" si="542"/>
        <v>3000000</v>
      </c>
      <c r="MII1362" s="84" t="s">
        <v>5406</v>
      </c>
      <c r="MIJ1362" s="84">
        <f>SUM(MIJ1359:MIJ1360)</f>
        <v>1000000</v>
      </c>
      <c r="MIK1362" s="84">
        <f>SUM(MIK1359:MIK1360)</f>
        <v>0</v>
      </c>
      <c r="MIL1362" s="84">
        <f>MIK1362/MIJ1362</f>
        <v>0</v>
      </c>
      <c r="MIM1362" s="84">
        <f>SUM(MIM1359)</f>
        <v>1000000</v>
      </c>
      <c r="MIN1362" s="84">
        <f>SUM(MIN1359:MIN1360)</f>
        <v>2000000</v>
      </c>
      <c r="MIO1362" s="84">
        <f>SUM(MIO1359:MIO1360)</f>
        <v>0</v>
      </c>
      <c r="MIP1362" s="84">
        <f>MIO1362/MIN1362</f>
        <v>0</v>
      </c>
      <c r="MIQ1362" s="84">
        <f>MIN1362-MIO1362</f>
        <v>2000000</v>
      </c>
      <c r="MIR1362" s="84">
        <f t="shared" si="543"/>
        <v>3000000</v>
      </c>
      <c r="MIY1362" s="84" t="s">
        <v>5406</v>
      </c>
      <c r="MIZ1362" s="84">
        <f>SUM(MIZ1359:MIZ1360)</f>
        <v>1000000</v>
      </c>
      <c r="MJA1362" s="84">
        <f>SUM(MJA1359:MJA1360)</f>
        <v>0</v>
      </c>
      <c r="MJB1362" s="84">
        <f>MJA1362/MIZ1362</f>
        <v>0</v>
      </c>
      <c r="MJC1362" s="84">
        <f>SUM(MJC1359)</f>
        <v>1000000</v>
      </c>
      <c r="MJD1362" s="84">
        <f>SUM(MJD1359:MJD1360)</f>
        <v>2000000</v>
      </c>
      <c r="MJE1362" s="84">
        <f>SUM(MJE1359:MJE1360)</f>
        <v>0</v>
      </c>
      <c r="MJF1362" s="84">
        <f>MJE1362/MJD1362</f>
        <v>0</v>
      </c>
      <c r="MJG1362" s="84">
        <f>MJD1362-MJE1362</f>
        <v>2000000</v>
      </c>
      <c r="MJH1362" s="84">
        <f t="shared" si="543"/>
        <v>3000000</v>
      </c>
      <c r="MJO1362" s="84" t="s">
        <v>5406</v>
      </c>
      <c r="MJP1362" s="84">
        <f>SUM(MJP1359:MJP1360)</f>
        <v>1000000</v>
      </c>
      <c r="MJQ1362" s="84">
        <f>SUM(MJQ1359:MJQ1360)</f>
        <v>0</v>
      </c>
      <c r="MJR1362" s="84">
        <f>MJQ1362/MJP1362</f>
        <v>0</v>
      </c>
      <c r="MJS1362" s="84">
        <f>SUM(MJS1359)</f>
        <v>1000000</v>
      </c>
      <c r="MJT1362" s="84">
        <f>SUM(MJT1359:MJT1360)</f>
        <v>2000000</v>
      </c>
      <c r="MJU1362" s="84">
        <f>SUM(MJU1359:MJU1360)</f>
        <v>0</v>
      </c>
      <c r="MJV1362" s="84">
        <f>MJU1362/MJT1362</f>
        <v>0</v>
      </c>
      <c r="MJW1362" s="84">
        <f>MJT1362-MJU1362</f>
        <v>2000000</v>
      </c>
      <c r="MJX1362" s="84">
        <f t="shared" si="544"/>
        <v>3000000</v>
      </c>
      <c r="MKE1362" s="84" t="s">
        <v>5406</v>
      </c>
      <c r="MKF1362" s="84">
        <f>SUM(MKF1359:MKF1360)</f>
        <v>1000000</v>
      </c>
      <c r="MKG1362" s="84">
        <f>SUM(MKG1359:MKG1360)</f>
        <v>0</v>
      </c>
      <c r="MKH1362" s="84">
        <f>MKG1362/MKF1362</f>
        <v>0</v>
      </c>
      <c r="MKI1362" s="84">
        <f>SUM(MKI1359)</f>
        <v>1000000</v>
      </c>
      <c r="MKJ1362" s="84">
        <f>SUM(MKJ1359:MKJ1360)</f>
        <v>2000000</v>
      </c>
      <c r="MKK1362" s="84">
        <f>SUM(MKK1359:MKK1360)</f>
        <v>0</v>
      </c>
      <c r="MKL1362" s="84">
        <f>MKK1362/MKJ1362</f>
        <v>0</v>
      </c>
      <c r="MKM1362" s="84">
        <f>MKJ1362-MKK1362</f>
        <v>2000000</v>
      </c>
      <c r="MKN1362" s="84">
        <f t="shared" si="544"/>
        <v>3000000</v>
      </c>
      <c r="MKU1362" s="84" t="s">
        <v>5406</v>
      </c>
      <c r="MKV1362" s="84">
        <f>SUM(MKV1359:MKV1360)</f>
        <v>1000000</v>
      </c>
      <c r="MKW1362" s="84">
        <f>SUM(MKW1359:MKW1360)</f>
        <v>0</v>
      </c>
      <c r="MKX1362" s="84">
        <f>MKW1362/MKV1362</f>
        <v>0</v>
      </c>
      <c r="MKY1362" s="84">
        <f>SUM(MKY1359)</f>
        <v>1000000</v>
      </c>
      <c r="MKZ1362" s="84">
        <f>SUM(MKZ1359:MKZ1360)</f>
        <v>2000000</v>
      </c>
      <c r="MLA1362" s="84">
        <f>SUM(MLA1359:MLA1360)</f>
        <v>0</v>
      </c>
      <c r="MLB1362" s="84">
        <f>MLA1362/MKZ1362</f>
        <v>0</v>
      </c>
      <c r="MLC1362" s="84">
        <f>MKZ1362-MLA1362</f>
        <v>2000000</v>
      </c>
      <c r="MLD1362" s="84">
        <f t="shared" si="545"/>
        <v>3000000</v>
      </c>
      <c r="MLK1362" s="84" t="s">
        <v>5406</v>
      </c>
      <c r="MLL1362" s="84">
        <f>SUM(MLL1359:MLL1360)</f>
        <v>1000000</v>
      </c>
      <c r="MLM1362" s="84">
        <f>SUM(MLM1359:MLM1360)</f>
        <v>0</v>
      </c>
      <c r="MLN1362" s="84">
        <f>MLM1362/MLL1362</f>
        <v>0</v>
      </c>
      <c r="MLO1362" s="84">
        <f>SUM(MLO1359)</f>
        <v>1000000</v>
      </c>
      <c r="MLP1362" s="84">
        <f>SUM(MLP1359:MLP1360)</f>
        <v>2000000</v>
      </c>
      <c r="MLQ1362" s="84">
        <f>SUM(MLQ1359:MLQ1360)</f>
        <v>0</v>
      </c>
      <c r="MLR1362" s="84">
        <f>MLQ1362/MLP1362</f>
        <v>0</v>
      </c>
      <c r="MLS1362" s="84">
        <f>MLP1362-MLQ1362</f>
        <v>2000000</v>
      </c>
      <c r="MLT1362" s="84">
        <f t="shared" si="545"/>
        <v>3000000</v>
      </c>
      <c r="MMA1362" s="84" t="s">
        <v>5406</v>
      </c>
      <c r="MMB1362" s="84">
        <f>SUM(MMB1359:MMB1360)</f>
        <v>1000000</v>
      </c>
      <c r="MMC1362" s="84">
        <f>SUM(MMC1359:MMC1360)</f>
        <v>0</v>
      </c>
      <c r="MMD1362" s="84">
        <f>MMC1362/MMB1362</f>
        <v>0</v>
      </c>
      <c r="MME1362" s="84">
        <f>SUM(MME1359)</f>
        <v>1000000</v>
      </c>
      <c r="MMF1362" s="84">
        <f>SUM(MMF1359:MMF1360)</f>
        <v>2000000</v>
      </c>
      <c r="MMG1362" s="84">
        <f>SUM(MMG1359:MMG1360)</f>
        <v>0</v>
      </c>
      <c r="MMH1362" s="84">
        <f>MMG1362/MMF1362</f>
        <v>0</v>
      </c>
      <c r="MMI1362" s="84">
        <f>MMF1362-MMG1362</f>
        <v>2000000</v>
      </c>
      <c r="MMJ1362" s="84">
        <f t="shared" si="546"/>
        <v>3000000</v>
      </c>
      <c r="MMQ1362" s="84" t="s">
        <v>5406</v>
      </c>
      <c r="MMR1362" s="84">
        <f>SUM(MMR1359:MMR1360)</f>
        <v>1000000</v>
      </c>
      <c r="MMS1362" s="84">
        <f>SUM(MMS1359:MMS1360)</f>
        <v>0</v>
      </c>
      <c r="MMT1362" s="84">
        <f>MMS1362/MMR1362</f>
        <v>0</v>
      </c>
      <c r="MMU1362" s="84">
        <f>SUM(MMU1359)</f>
        <v>1000000</v>
      </c>
      <c r="MMV1362" s="84">
        <f>SUM(MMV1359:MMV1360)</f>
        <v>2000000</v>
      </c>
      <c r="MMW1362" s="84">
        <f>SUM(MMW1359:MMW1360)</f>
        <v>0</v>
      </c>
      <c r="MMX1362" s="84">
        <f>MMW1362/MMV1362</f>
        <v>0</v>
      </c>
      <c r="MMY1362" s="84">
        <f>MMV1362-MMW1362</f>
        <v>2000000</v>
      </c>
      <c r="MMZ1362" s="84">
        <f t="shared" si="546"/>
        <v>3000000</v>
      </c>
      <c r="MNG1362" s="84" t="s">
        <v>5406</v>
      </c>
      <c r="MNH1362" s="84">
        <f>SUM(MNH1359:MNH1360)</f>
        <v>1000000</v>
      </c>
      <c r="MNI1362" s="84">
        <f>SUM(MNI1359:MNI1360)</f>
        <v>0</v>
      </c>
      <c r="MNJ1362" s="84">
        <f>MNI1362/MNH1362</f>
        <v>0</v>
      </c>
      <c r="MNK1362" s="84">
        <f>SUM(MNK1359)</f>
        <v>1000000</v>
      </c>
      <c r="MNL1362" s="84">
        <f>SUM(MNL1359:MNL1360)</f>
        <v>2000000</v>
      </c>
      <c r="MNM1362" s="84">
        <f>SUM(MNM1359:MNM1360)</f>
        <v>0</v>
      </c>
      <c r="MNN1362" s="84">
        <f>MNM1362/MNL1362</f>
        <v>0</v>
      </c>
      <c r="MNO1362" s="84">
        <f>MNL1362-MNM1362</f>
        <v>2000000</v>
      </c>
      <c r="MNP1362" s="84">
        <f t="shared" si="547"/>
        <v>3000000</v>
      </c>
      <c r="MNW1362" s="84" t="s">
        <v>5406</v>
      </c>
      <c r="MNX1362" s="84">
        <f>SUM(MNX1359:MNX1360)</f>
        <v>1000000</v>
      </c>
      <c r="MNY1362" s="84">
        <f>SUM(MNY1359:MNY1360)</f>
        <v>0</v>
      </c>
      <c r="MNZ1362" s="84">
        <f>MNY1362/MNX1362</f>
        <v>0</v>
      </c>
      <c r="MOA1362" s="84">
        <f>SUM(MOA1359)</f>
        <v>1000000</v>
      </c>
      <c r="MOB1362" s="84">
        <f>SUM(MOB1359:MOB1360)</f>
        <v>2000000</v>
      </c>
      <c r="MOC1362" s="84">
        <f>SUM(MOC1359:MOC1360)</f>
        <v>0</v>
      </c>
      <c r="MOD1362" s="84">
        <f>MOC1362/MOB1362</f>
        <v>0</v>
      </c>
      <c r="MOE1362" s="84">
        <f>MOB1362-MOC1362</f>
        <v>2000000</v>
      </c>
      <c r="MOF1362" s="84">
        <f t="shared" si="547"/>
        <v>3000000</v>
      </c>
      <c r="MOM1362" s="84" t="s">
        <v>5406</v>
      </c>
      <c r="MON1362" s="84">
        <f>SUM(MON1359:MON1360)</f>
        <v>1000000</v>
      </c>
      <c r="MOO1362" s="84">
        <f>SUM(MOO1359:MOO1360)</f>
        <v>0</v>
      </c>
      <c r="MOP1362" s="84">
        <f>MOO1362/MON1362</f>
        <v>0</v>
      </c>
      <c r="MOQ1362" s="84">
        <f>SUM(MOQ1359)</f>
        <v>1000000</v>
      </c>
      <c r="MOR1362" s="84">
        <f>SUM(MOR1359:MOR1360)</f>
        <v>2000000</v>
      </c>
      <c r="MOS1362" s="84">
        <f>SUM(MOS1359:MOS1360)</f>
        <v>0</v>
      </c>
      <c r="MOT1362" s="84">
        <f>MOS1362/MOR1362</f>
        <v>0</v>
      </c>
      <c r="MOU1362" s="84">
        <f>MOR1362-MOS1362</f>
        <v>2000000</v>
      </c>
      <c r="MOV1362" s="84">
        <f t="shared" si="548"/>
        <v>3000000</v>
      </c>
      <c r="MPC1362" s="84" t="s">
        <v>5406</v>
      </c>
      <c r="MPD1362" s="84">
        <f>SUM(MPD1359:MPD1360)</f>
        <v>1000000</v>
      </c>
      <c r="MPE1362" s="84">
        <f>SUM(MPE1359:MPE1360)</f>
        <v>0</v>
      </c>
      <c r="MPF1362" s="84">
        <f>MPE1362/MPD1362</f>
        <v>0</v>
      </c>
      <c r="MPG1362" s="84">
        <f>SUM(MPG1359)</f>
        <v>1000000</v>
      </c>
      <c r="MPH1362" s="84">
        <f>SUM(MPH1359:MPH1360)</f>
        <v>2000000</v>
      </c>
      <c r="MPI1362" s="84">
        <f>SUM(MPI1359:MPI1360)</f>
        <v>0</v>
      </c>
      <c r="MPJ1362" s="84">
        <f>MPI1362/MPH1362</f>
        <v>0</v>
      </c>
      <c r="MPK1362" s="84">
        <f>MPH1362-MPI1362</f>
        <v>2000000</v>
      </c>
      <c r="MPL1362" s="84">
        <f t="shared" si="548"/>
        <v>3000000</v>
      </c>
      <c r="MPS1362" s="84" t="s">
        <v>5406</v>
      </c>
      <c r="MPT1362" s="84">
        <f>SUM(MPT1359:MPT1360)</f>
        <v>1000000</v>
      </c>
      <c r="MPU1362" s="84">
        <f>SUM(MPU1359:MPU1360)</f>
        <v>0</v>
      </c>
      <c r="MPV1362" s="84">
        <f>MPU1362/MPT1362</f>
        <v>0</v>
      </c>
      <c r="MPW1362" s="84">
        <f>SUM(MPW1359)</f>
        <v>1000000</v>
      </c>
      <c r="MPX1362" s="84">
        <f>SUM(MPX1359:MPX1360)</f>
        <v>2000000</v>
      </c>
      <c r="MPY1362" s="84">
        <f>SUM(MPY1359:MPY1360)</f>
        <v>0</v>
      </c>
      <c r="MPZ1362" s="84">
        <f>MPY1362/MPX1362</f>
        <v>0</v>
      </c>
      <c r="MQA1362" s="84">
        <f>MPX1362-MPY1362</f>
        <v>2000000</v>
      </c>
      <c r="MQB1362" s="84">
        <f t="shared" si="549"/>
        <v>3000000</v>
      </c>
      <c r="MQI1362" s="84" t="s">
        <v>5406</v>
      </c>
      <c r="MQJ1362" s="84">
        <f>SUM(MQJ1359:MQJ1360)</f>
        <v>1000000</v>
      </c>
      <c r="MQK1362" s="84">
        <f>SUM(MQK1359:MQK1360)</f>
        <v>0</v>
      </c>
      <c r="MQL1362" s="84">
        <f>MQK1362/MQJ1362</f>
        <v>0</v>
      </c>
      <c r="MQM1362" s="84">
        <f>SUM(MQM1359)</f>
        <v>1000000</v>
      </c>
      <c r="MQN1362" s="84">
        <f>SUM(MQN1359:MQN1360)</f>
        <v>2000000</v>
      </c>
      <c r="MQO1362" s="84">
        <f>SUM(MQO1359:MQO1360)</f>
        <v>0</v>
      </c>
      <c r="MQP1362" s="84">
        <f>MQO1362/MQN1362</f>
        <v>0</v>
      </c>
      <c r="MQQ1362" s="84">
        <f>MQN1362-MQO1362</f>
        <v>2000000</v>
      </c>
      <c r="MQR1362" s="84">
        <f t="shared" si="549"/>
        <v>3000000</v>
      </c>
      <c r="MQY1362" s="84" t="s">
        <v>5406</v>
      </c>
      <c r="MQZ1362" s="84">
        <f>SUM(MQZ1359:MQZ1360)</f>
        <v>1000000</v>
      </c>
      <c r="MRA1362" s="84">
        <f>SUM(MRA1359:MRA1360)</f>
        <v>0</v>
      </c>
      <c r="MRB1362" s="84">
        <f>MRA1362/MQZ1362</f>
        <v>0</v>
      </c>
      <c r="MRC1362" s="84">
        <f>SUM(MRC1359)</f>
        <v>1000000</v>
      </c>
      <c r="MRD1362" s="84">
        <f>SUM(MRD1359:MRD1360)</f>
        <v>2000000</v>
      </c>
      <c r="MRE1362" s="84">
        <f>SUM(MRE1359:MRE1360)</f>
        <v>0</v>
      </c>
      <c r="MRF1362" s="84">
        <f>MRE1362/MRD1362</f>
        <v>0</v>
      </c>
      <c r="MRG1362" s="84">
        <f>MRD1362-MRE1362</f>
        <v>2000000</v>
      </c>
      <c r="MRH1362" s="84">
        <f t="shared" si="550"/>
        <v>3000000</v>
      </c>
      <c r="MRO1362" s="84" t="s">
        <v>5406</v>
      </c>
      <c r="MRP1362" s="84">
        <f>SUM(MRP1359:MRP1360)</f>
        <v>1000000</v>
      </c>
      <c r="MRQ1362" s="84">
        <f>SUM(MRQ1359:MRQ1360)</f>
        <v>0</v>
      </c>
      <c r="MRR1362" s="84">
        <f>MRQ1362/MRP1362</f>
        <v>0</v>
      </c>
      <c r="MRS1362" s="84">
        <f>SUM(MRS1359)</f>
        <v>1000000</v>
      </c>
      <c r="MRT1362" s="84">
        <f>SUM(MRT1359:MRT1360)</f>
        <v>2000000</v>
      </c>
      <c r="MRU1362" s="84">
        <f>SUM(MRU1359:MRU1360)</f>
        <v>0</v>
      </c>
      <c r="MRV1362" s="84">
        <f>MRU1362/MRT1362</f>
        <v>0</v>
      </c>
      <c r="MRW1362" s="84">
        <f>MRT1362-MRU1362</f>
        <v>2000000</v>
      </c>
      <c r="MRX1362" s="84">
        <f t="shared" si="550"/>
        <v>3000000</v>
      </c>
      <c r="MSE1362" s="84" t="s">
        <v>5406</v>
      </c>
      <c r="MSF1362" s="84">
        <f>SUM(MSF1359:MSF1360)</f>
        <v>1000000</v>
      </c>
      <c r="MSG1362" s="84">
        <f>SUM(MSG1359:MSG1360)</f>
        <v>0</v>
      </c>
      <c r="MSH1362" s="84">
        <f>MSG1362/MSF1362</f>
        <v>0</v>
      </c>
      <c r="MSI1362" s="84">
        <f>SUM(MSI1359)</f>
        <v>1000000</v>
      </c>
      <c r="MSJ1362" s="84">
        <f>SUM(MSJ1359:MSJ1360)</f>
        <v>2000000</v>
      </c>
      <c r="MSK1362" s="84">
        <f>SUM(MSK1359:MSK1360)</f>
        <v>0</v>
      </c>
      <c r="MSL1362" s="84">
        <f>MSK1362/MSJ1362</f>
        <v>0</v>
      </c>
      <c r="MSM1362" s="84">
        <f>MSJ1362-MSK1362</f>
        <v>2000000</v>
      </c>
      <c r="MSN1362" s="84">
        <f t="shared" si="551"/>
        <v>3000000</v>
      </c>
      <c r="MSU1362" s="84" t="s">
        <v>5406</v>
      </c>
      <c r="MSV1362" s="84">
        <f>SUM(MSV1359:MSV1360)</f>
        <v>1000000</v>
      </c>
      <c r="MSW1362" s="84">
        <f>SUM(MSW1359:MSW1360)</f>
        <v>0</v>
      </c>
      <c r="MSX1362" s="84">
        <f>MSW1362/MSV1362</f>
        <v>0</v>
      </c>
      <c r="MSY1362" s="84">
        <f>SUM(MSY1359)</f>
        <v>1000000</v>
      </c>
      <c r="MSZ1362" s="84">
        <f>SUM(MSZ1359:MSZ1360)</f>
        <v>2000000</v>
      </c>
      <c r="MTA1362" s="84">
        <f>SUM(MTA1359:MTA1360)</f>
        <v>0</v>
      </c>
      <c r="MTB1362" s="84">
        <f>MTA1362/MSZ1362</f>
        <v>0</v>
      </c>
      <c r="MTC1362" s="84">
        <f>MSZ1362-MTA1362</f>
        <v>2000000</v>
      </c>
      <c r="MTD1362" s="84">
        <f t="shared" si="551"/>
        <v>3000000</v>
      </c>
      <c r="MTK1362" s="84" t="s">
        <v>5406</v>
      </c>
      <c r="MTL1362" s="84">
        <f>SUM(MTL1359:MTL1360)</f>
        <v>1000000</v>
      </c>
      <c r="MTM1362" s="84">
        <f>SUM(MTM1359:MTM1360)</f>
        <v>0</v>
      </c>
      <c r="MTN1362" s="84">
        <f>MTM1362/MTL1362</f>
        <v>0</v>
      </c>
      <c r="MTO1362" s="84">
        <f>SUM(MTO1359)</f>
        <v>1000000</v>
      </c>
      <c r="MTP1362" s="84">
        <f>SUM(MTP1359:MTP1360)</f>
        <v>2000000</v>
      </c>
      <c r="MTQ1362" s="84">
        <f>SUM(MTQ1359:MTQ1360)</f>
        <v>0</v>
      </c>
      <c r="MTR1362" s="84">
        <f>MTQ1362/MTP1362</f>
        <v>0</v>
      </c>
      <c r="MTS1362" s="84">
        <f>MTP1362-MTQ1362</f>
        <v>2000000</v>
      </c>
      <c r="MTT1362" s="84">
        <f t="shared" si="552"/>
        <v>3000000</v>
      </c>
      <c r="MUA1362" s="84" t="s">
        <v>5406</v>
      </c>
      <c r="MUB1362" s="84">
        <f>SUM(MUB1359:MUB1360)</f>
        <v>1000000</v>
      </c>
      <c r="MUC1362" s="84">
        <f>SUM(MUC1359:MUC1360)</f>
        <v>0</v>
      </c>
      <c r="MUD1362" s="84">
        <f>MUC1362/MUB1362</f>
        <v>0</v>
      </c>
      <c r="MUE1362" s="84">
        <f>SUM(MUE1359)</f>
        <v>1000000</v>
      </c>
      <c r="MUF1362" s="84">
        <f>SUM(MUF1359:MUF1360)</f>
        <v>2000000</v>
      </c>
      <c r="MUG1362" s="84">
        <f>SUM(MUG1359:MUG1360)</f>
        <v>0</v>
      </c>
      <c r="MUH1362" s="84">
        <f>MUG1362/MUF1362</f>
        <v>0</v>
      </c>
      <c r="MUI1362" s="84">
        <f>MUF1362-MUG1362</f>
        <v>2000000</v>
      </c>
      <c r="MUJ1362" s="84">
        <f t="shared" si="552"/>
        <v>3000000</v>
      </c>
      <c r="MUQ1362" s="84" t="s">
        <v>5406</v>
      </c>
      <c r="MUR1362" s="84">
        <f>SUM(MUR1359:MUR1360)</f>
        <v>1000000</v>
      </c>
      <c r="MUS1362" s="84">
        <f>SUM(MUS1359:MUS1360)</f>
        <v>0</v>
      </c>
      <c r="MUT1362" s="84">
        <f>MUS1362/MUR1362</f>
        <v>0</v>
      </c>
      <c r="MUU1362" s="84">
        <f>SUM(MUU1359)</f>
        <v>1000000</v>
      </c>
      <c r="MUV1362" s="84">
        <f>SUM(MUV1359:MUV1360)</f>
        <v>2000000</v>
      </c>
      <c r="MUW1362" s="84">
        <f>SUM(MUW1359:MUW1360)</f>
        <v>0</v>
      </c>
      <c r="MUX1362" s="84">
        <f>MUW1362/MUV1362</f>
        <v>0</v>
      </c>
      <c r="MUY1362" s="84">
        <f>MUV1362-MUW1362</f>
        <v>2000000</v>
      </c>
      <c r="MUZ1362" s="84">
        <f t="shared" si="553"/>
        <v>3000000</v>
      </c>
      <c r="MVG1362" s="84" t="s">
        <v>5406</v>
      </c>
      <c r="MVH1362" s="84">
        <f>SUM(MVH1359:MVH1360)</f>
        <v>1000000</v>
      </c>
      <c r="MVI1362" s="84">
        <f>SUM(MVI1359:MVI1360)</f>
        <v>0</v>
      </c>
      <c r="MVJ1362" s="84">
        <f>MVI1362/MVH1362</f>
        <v>0</v>
      </c>
      <c r="MVK1362" s="84">
        <f>SUM(MVK1359)</f>
        <v>1000000</v>
      </c>
      <c r="MVL1362" s="84">
        <f>SUM(MVL1359:MVL1360)</f>
        <v>2000000</v>
      </c>
      <c r="MVM1362" s="84">
        <f>SUM(MVM1359:MVM1360)</f>
        <v>0</v>
      </c>
      <c r="MVN1362" s="84">
        <f>MVM1362/MVL1362</f>
        <v>0</v>
      </c>
      <c r="MVO1362" s="84">
        <f>MVL1362-MVM1362</f>
        <v>2000000</v>
      </c>
      <c r="MVP1362" s="84">
        <f t="shared" si="553"/>
        <v>3000000</v>
      </c>
      <c r="MVW1362" s="84" t="s">
        <v>5406</v>
      </c>
      <c r="MVX1362" s="84">
        <f>SUM(MVX1359:MVX1360)</f>
        <v>1000000</v>
      </c>
      <c r="MVY1362" s="84">
        <f>SUM(MVY1359:MVY1360)</f>
        <v>0</v>
      </c>
      <c r="MVZ1362" s="84">
        <f>MVY1362/MVX1362</f>
        <v>0</v>
      </c>
      <c r="MWA1362" s="84">
        <f>SUM(MWA1359)</f>
        <v>1000000</v>
      </c>
      <c r="MWB1362" s="84">
        <f>SUM(MWB1359:MWB1360)</f>
        <v>2000000</v>
      </c>
      <c r="MWC1362" s="84">
        <f>SUM(MWC1359:MWC1360)</f>
        <v>0</v>
      </c>
      <c r="MWD1362" s="84">
        <f>MWC1362/MWB1362</f>
        <v>0</v>
      </c>
      <c r="MWE1362" s="84">
        <f>MWB1362-MWC1362</f>
        <v>2000000</v>
      </c>
      <c r="MWF1362" s="84">
        <f t="shared" si="554"/>
        <v>3000000</v>
      </c>
      <c r="MWM1362" s="84" t="s">
        <v>5406</v>
      </c>
      <c r="MWN1362" s="84">
        <f>SUM(MWN1359:MWN1360)</f>
        <v>1000000</v>
      </c>
      <c r="MWO1362" s="84">
        <f>SUM(MWO1359:MWO1360)</f>
        <v>0</v>
      </c>
      <c r="MWP1362" s="84">
        <f>MWO1362/MWN1362</f>
        <v>0</v>
      </c>
      <c r="MWQ1362" s="84">
        <f>SUM(MWQ1359)</f>
        <v>1000000</v>
      </c>
      <c r="MWR1362" s="84">
        <f>SUM(MWR1359:MWR1360)</f>
        <v>2000000</v>
      </c>
      <c r="MWS1362" s="84">
        <f>SUM(MWS1359:MWS1360)</f>
        <v>0</v>
      </c>
      <c r="MWT1362" s="84">
        <f>MWS1362/MWR1362</f>
        <v>0</v>
      </c>
      <c r="MWU1362" s="84">
        <f>MWR1362-MWS1362</f>
        <v>2000000</v>
      </c>
      <c r="MWV1362" s="84">
        <f t="shared" si="554"/>
        <v>3000000</v>
      </c>
      <c r="MXC1362" s="84" t="s">
        <v>5406</v>
      </c>
      <c r="MXD1362" s="84">
        <f>SUM(MXD1359:MXD1360)</f>
        <v>1000000</v>
      </c>
      <c r="MXE1362" s="84">
        <f>SUM(MXE1359:MXE1360)</f>
        <v>0</v>
      </c>
      <c r="MXF1362" s="84">
        <f>MXE1362/MXD1362</f>
        <v>0</v>
      </c>
      <c r="MXG1362" s="84">
        <f>SUM(MXG1359)</f>
        <v>1000000</v>
      </c>
      <c r="MXH1362" s="84">
        <f>SUM(MXH1359:MXH1360)</f>
        <v>2000000</v>
      </c>
      <c r="MXI1362" s="84">
        <f>SUM(MXI1359:MXI1360)</f>
        <v>0</v>
      </c>
      <c r="MXJ1362" s="84">
        <f>MXI1362/MXH1362</f>
        <v>0</v>
      </c>
      <c r="MXK1362" s="84">
        <f>MXH1362-MXI1362</f>
        <v>2000000</v>
      </c>
      <c r="MXL1362" s="84">
        <f t="shared" si="555"/>
        <v>3000000</v>
      </c>
      <c r="MXS1362" s="84" t="s">
        <v>5406</v>
      </c>
      <c r="MXT1362" s="84">
        <f>SUM(MXT1359:MXT1360)</f>
        <v>1000000</v>
      </c>
      <c r="MXU1362" s="84">
        <f>SUM(MXU1359:MXU1360)</f>
        <v>0</v>
      </c>
      <c r="MXV1362" s="84">
        <f>MXU1362/MXT1362</f>
        <v>0</v>
      </c>
      <c r="MXW1362" s="84">
        <f>SUM(MXW1359)</f>
        <v>1000000</v>
      </c>
      <c r="MXX1362" s="84">
        <f>SUM(MXX1359:MXX1360)</f>
        <v>2000000</v>
      </c>
      <c r="MXY1362" s="84">
        <f>SUM(MXY1359:MXY1360)</f>
        <v>0</v>
      </c>
      <c r="MXZ1362" s="84">
        <f>MXY1362/MXX1362</f>
        <v>0</v>
      </c>
      <c r="MYA1362" s="84">
        <f>MXX1362-MXY1362</f>
        <v>2000000</v>
      </c>
      <c r="MYB1362" s="84">
        <f t="shared" si="555"/>
        <v>3000000</v>
      </c>
      <c r="MYI1362" s="84" t="s">
        <v>5406</v>
      </c>
      <c r="MYJ1362" s="84">
        <f>SUM(MYJ1359:MYJ1360)</f>
        <v>1000000</v>
      </c>
      <c r="MYK1362" s="84">
        <f>SUM(MYK1359:MYK1360)</f>
        <v>0</v>
      </c>
      <c r="MYL1362" s="84">
        <f>MYK1362/MYJ1362</f>
        <v>0</v>
      </c>
      <c r="MYM1362" s="84">
        <f>SUM(MYM1359)</f>
        <v>1000000</v>
      </c>
      <c r="MYN1362" s="84">
        <f>SUM(MYN1359:MYN1360)</f>
        <v>2000000</v>
      </c>
      <c r="MYO1362" s="84">
        <f>SUM(MYO1359:MYO1360)</f>
        <v>0</v>
      </c>
      <c r="MYP1362" s="84">
        <f>MYO1362/MYN1362</f>
        <v>0</v>
      </c>
      <c r="MYQ1362" s="84">
        <f>MYN1362-MYO1362</f>
        <v>2000000</v>
      </c>
      <c r="MYR1362" s="84">
        <f t="shared" si="556"/>
        <v>3000000</v>
      </c>
      <c r="MYY1362" s="84" t="s">
        <v>5406</v>
      </c>
      <c r="MYZ1362" s="84">
        <f>SUM(MYZ1359:MYZ1360)</f>
        <v>1000000</v>
      </c>
      <c r="MZA1362" s="84">
        <f>SUM(MZA1359:MZA1360)</f>
        <v>0</v>
      </c>
      <c r="MZB1362" s="84">
        <f>MZA1362/MYZ1362</f>
        <v>0</v>
      </c>
      <c r="MZC1362" s="84">
        <f>SUM(MZC1359)</f>
        <v>1000000</v>
      </c>
      <c r="MZD1362" s="84">
        <f>SUM(MZD1359:MZD1360)</f>
        <v>2000000</v>
      </c>
      <c r="MZE1362" s="84">
        <f>SUM(MZE1359:MZE1360)</f>
        <v>0</v>
      </c>
      <c r="MZF1362" s="84">
        <f>MZE1362/MZD1362</f>
        <v>0</v>
      </c>
      <c r="MZG1362" s="84">
        <f>MZD1362-MZE1362</f>
        <v>2000000</v>
      </c>
      <c r="MZH1362" s="84">
        <f t="shared" si="556"/>
        <v>3000000</v>
      </c>
      <c r="MZO1362" s="84" t="s">
        <v>5406</v>
      </c>
      <c r="MZP1362" s="84">
        <f>SUM(MZP1359:MZP1360)</f>
        <v>1000000</v>
      </c>
      <c r="MZQ1362" s="84">
        <f>SUM(MZQ1359:MZQ1360)</f>
        <v>0</v>
      </c>
      <c r="MZR1362" s="84">
        <f>MZQ1362/MZP1362</f>
        <v>0</v>
      </c>
      <c r="MZS1362" s="84">
        <f>SUM(MZS1359)</f>
        <v>1000000</v>
      </c>
      <c r="MZT1362" s="84">
        <f>SUM(MZT1359:MZT1360)</f>
        <v>2000000</v>
      </c>
      <c r="MZU1362" s="84">
        <f>SUM(MZU1359:MZU1360)</f>
        <v>0</v>
      </c>
      <c r="MZV1362" s="84">
        <f>MZU1362/MZT1362</f>
        <v>0</v>
      </c>
      <c r="MZW1362" s="84">
        <f>MZT1362-MZU1362</f>
        <v>2000000</v>
      </c>
      <c r="MZX1362" s="84">
        <f t="shared" si="557"/>
        <v>3000000</v>
      </c>
      <c r="NAE1362" s="84" t="s">
        <v>5406</v>
      </c>
      <c r="NAF1362" s="84">
        <f>SUM(NAF1359:NAF1360)</f>
        <v>1000000</v>
      </c>
      <c r="NAG1362" s="84">
        <f>SUM(NAG1359:NAG1360)</f>
        <v>0</v>
      </c>
      <c r="NAH1362" s="84">
        <f>NAG1362/NAF1362</f>
        <v>0</v>
      </c>
      <c r="NAI1362" s="84">
        <f>SUM(NAI1359)</f>
        <v>1000000</v>
      </c>
      <c r="NAJ1362" s="84">
        <f>SUM(NAJ1359:NAJ1360)</f>
        <v>2000000</v>
      </c>
      <c r="NAK1362" s="84">
        <f>SUM(NAK1359:NAK1360)</f>
        <v>0</v>
      </c>
      <c r="NAL1362" s="84">
        <f>NAK1362/NAJ1362</f>
        <v>0</v>
      </c>
      <c r="NAM1362" s="84">
        <f>NAJ1362-NAK1362</f>
        <v>2000000</v>
      </c>
      <c r="NAN1362" s="84">
        <f t="shared" si="557"/>
        <v>3000000</v>
      </c>
      <c r="NAU1362" s="84" t="s">
        <v>5406</v>
      </c>
      <c r="NAV1362" s="84">
        <f>SUM(NAV1359:NAV1360)</f>
        <v>1000000</v>
      </c>
      <c r="NAW1362" s="84">
        <f>SUM(NAW1359:NAW1360)</f>
        <v>0</v>
      </c>
      <c r="NAX1362" s="84">
        <f>NAW1362/NAV1362</f>
        <v>0</v>
      </c>
      <c r="NAY1362" s="84">
        <f>SUM(NAY1359)</f>
        <v>1000000</v>
      </c>
      <c r="NAZ1362" s="84">
        <f>SUM(NAZ1359:NAZ1360)</f>
        <v>2000000</v>
      </c>
      <c r="NBA1362" s="84">
        <f>SUM(NBA1359:NBA1360)</f>
        <v>0</v>
      </c>
      <c r="NBB1362" s="84">
        <f>NBA1362/NAZ1362</f>
        <v>0</v>
      </c>
      <c r="NBC1362" s="84">
        <f>NAZ1362-NBA1362</f>
        <v>2000000</v>
      </c>
      <c r="NBD1362" s="84">
        <f t="shared" si="558"/>
        <v>3000000</v>
      </c>
      <c r="NBK1362" s="84" t="s">
        <v>5406</v>
      </c>
      <c r="NBL1362" s="84">
        <f>SUM(NBL1359:NBL1360)</f>
        <v>1000000</v>
      </c>
      <c r="NBM1362" s="84">
        <f>SUM(NBM1359:NBM1360)</f>
        <v>0</v>
      </c>
      <c r="NBN1362" s="84">
        <f>NBM1362/NBL1362</f>
        <v>0</v>
      </c>
      <c r="NBO1362" s="84">
        <f>SUM(NBO1359)</f>
        <v>1000000</v>
      </c>
      <c r="NBP1362" s="84">
        <f>SUM(NBP1359:NBP1360)</f>
        <v>2000000</v>
      </c>
      <c r="NBQ1362" s="84">
        <f>SUM(NBQ1359:NBQ1360)</f>
        <v>0</v>
      </c>
      <c r="NBR1362" s="84">
        <f>NBQ1362/NBP1362</f>
        <v>0</v>
      </c>
      <c r="NBS1362" s="84">
        <f>NBP1362-NBQ1362</f>
        <v>2000000</v>
      </c>
      <c r="NBT1362" s="84">
        <f t="shared" si="558"/>
        <v>3000000</v>
      </c>
      <c r="NCA1362" s="84" t="s">
        <v>5406</v>
      </c>
      <c r="NCB1362" s="84">
        <f>SUM(NCB1359:NCB1360)</f>
        <v>1000000</v>
      </c>
      <c r="NCC1362" s="84">
        <f>SUM(NCC1359:NCC1360)</f>
        <v>0</v>
      </c>
      <c r="NCD1362" s="84">
        <f>NCC1362/NCB1362</f>
        <v>0</v>
      </c>
      <c r="NCE1362" s="84">
        <f>SUM(NCE1359)</f>
        <v>1000000</v>
      </c>
      <c r="NCF1362" s="84">
        <f>SUM(NCF1359:NCF1360)</f>
        <v>2000000</v>
      </c>
      <c r="NCG1362" s="84">
        <f>SUM(NCG1359:NCG1360)</f>
        <v>0</v>
      </c>
      <c r="NCH1362" s="84">
        <f>NCG1362/NCF1362</f>
        <v>0</v>
      </c>
      <c r="NCI1362" s="84">
        <f>NCF1362-NCG1362</f>
        <v>2000000</v>
      </c>
      <c r="NCJ1362" s="84">
        <f t="shared" si="559"/>
        <v>3000000</v>
      </c>
      <c r="NCQ1362" s="84" t="s">
        <v>5406</v>
      </c>
      <c r="NCR1362" s="84">
        <f>SUM(NCR1359:NCR1360)</f>
        <v>1000000</v>
      </c>
      <c r="NCS1362" s="84">
        <f>SUM(NCS1359:NCS1360)</f>
        <v>0</v>
      </c>
      <c r="NCT1362" s="84">
        <f>NCS1362/NCR1362</f>
        <v>0</v>
      </c>
      <c r="NCU1362" s="84">
        <f>SUM(NCU1359)</f>
        <v>1000000</v>
      </c>
      <c r="NCV1362" s="84">
        <f>SUM(NCV1359:NCV1360)</f>
        <v>2000000</v>
      </c>
      <c r="NCW1362" s="84">
        <f>SUM(NCW1359:NCW1360)</f>
        <v>0</v>
      </c>
      <c r="NCX1362" s="84">
        <f>NCW1362/NCV1362</f>
        <v>0</v>
      </c>
      <c r="NCY1362" s="84">
        <f>NCV1362-NCW1362</f>
        <v>2000000</v>
      </c>
      <c r="NCZ1362" s="84">
        <f t="shared" si="559"/>
        <v>3000000</v>
      </c>
      <c r="NDG1362" s="84" t="s">
        <v>5406</v>
      </c>
      <c r="NDH1362" s="84">
        <f>SUM(NDH1359:NDH1360)</f>
        <v>1000000</v>
      </c>
      <c r="NDI1362" s="84">
        <f>SUM(NDI1359:NDI1360)</f>
        <v>0</v>
      </c>
      <c r="NDJ1362" s="84">
        <f>NDI1362/NDH1362</f>
        <v>0</v>
      </c>
      <c r="NDK1362" s="84">
        <f>SUM(NDK1359)</f>
        <v>1000000</v>
      </c>
      <c r="NDL1362" s="84">
        <f>SUM(NDL1359:NDL1360)</f>
        <v>2000000</v>
      </c>
      <c r="NDM1362" s="84">
        <f>SUM(NDM1359:NDM1360)</f>
        <v>0</v>
      </c>
      <c r="NDN1362" s="84">
        <f>NDM1362/NDL1362</f>
        <v>0</v>
      </c>
      <c r="NDO1362" s="84">
        <f>NDL1362-NDM1362</f>
        <v>2000000</v>
      </c>
      <c r="NDP1362" s="84">
        <f t="shared" si="560"/>
        <v>3000000</v>
      </c>
      <c r="NDW1362" s="84" t="s">
        <v>5406</v>
      </c>
      <c r="NDX1362" s="84">
        <f>SUM(NDX1359:NDX1360)</f>
        <v>1000000</v>
      </c>
      <c r="NDY1362" s="84">
        <f>SUM(NDY1359:NDY1360)</f>
        <v>0</v>
      </c>
      <c r="NDZ1362" s="84">
        <f>NDY1362/NDX1362</f>
        <v>0</v>
      </c>
      <c r="NEA1362" s="84">
        <f>SUM(NEA1359)</f>
        <v>1000000</v>
      </c>
      <c r="NEB1362" s="84">
        <f>SUM(NEB1359:NEB1360)</f>
        <v>2000000</v>
      </c>
      <c r="NEC1362" s="84">
        <f>SUM(NEC1359:NEC1360)</f>
        <v>0</v>
      </c>
      <c r="NED1362" s="84">
        <f>NEC1362/NEB1362</f>
        <v>0</v>
      </c>
      <c r="NEE1362" s="84">
        <f>NEB1362-NEC1362</f>
        <v>2000000</v>
      </c>
      <c r="NEF1362" s="84">
        <f t="shared" si="560"/>
        <v>3000000</v>
      </c>
      <c r="NEM1362" s="84" t="s">
        <v>5406</v>
      </c>
      <c r="NEN1362" s="84">
        <f>SUM(NEN1359:NEN1360)</f>
        <v>1000000</v>
      </c>
      <c r="NEO1362" s="84">
        <f>SUM(NEO1359:NEO1360)</f>
        <v>0</v>
      </c>
      <c r="NEP1362" s="84">
        <f>NEO1362/NEN1362</f>
        <v>0</v>
      </c>
      <c r="NEQ1362" s="84">
        <f>SUM(NEQ1359)</f>
        <v>1000000</v>
      </c>
      <c r="NER1362" s="84">
        <f>SUM(NER1359:NER1360)</f>
        <v>2000000</v>
      </c>
      <c r="NES1362" s="84">
        <f>SUM(NES1359:NES1360)</f>
        <v>0</v>
      </c>
      <c r="NET1362" s="84">
        <f>NES1362/NER1362</f>
        <v>0</v>
      </c>
      <c r="NEU1362" s="84">
        <f>NER1362-NES1362</f>
        <v>2000000</v>
      </c>
      <c r="NEV1362" s="84">
        <f t="shared" si="561"/>
        <v>3000000</v>
      </c>
      <c r="NFC1362" s="84" t="s">
        <v>5406</v>
      </c>
      <c r="NFD1362" s="84">
        <f>SUM(NFD1359:NFD1360)</f>
        <v>1000000</v>
      </c>
      <c r="NFE1362" s="84">
        <f>SUM(NFE1359:NFE1360)</f>
        <v>0</v>
      </c>
      <c r="NFF1362" s="84">
        <f>NFE1362/NFD1362</f>
        <v>0</v>
      </c>
      <c r="NFG1362" s="84">
        <f>SUM(NFG1359)</f>
        <v>1000000</v>
      </c>
      <c r="NFH1362" s="84">
        <f>SUM(NFH1359:NFH1360)</f>
        <v>2000000</v>
      </c>
      <c r="NFI1362" s="84">
        <f>SUM(NFI1359:NFI1360)</f>
        <v>0</v>
      </c>
      <c r="NFJ1362" s="84">
        <f>NFI1362/NFH1362</f>
        <v>0</v>
      </c>
      <c r="NFK1362" s="84">
        <f>NFH1362-NFI1362</f>
        <v>2000000</v>
      </c>
      <c r="NFL1362" s="84">
        <f t="shared" si="561"/>
        <v>3000000</v>
      </c>
      <c r="NFS1362" s="84" t="s">
        <v>5406</v>
      </c>
      <c r="NFT1362" s="84">
        <f>SUM(NFT1359:NFT1360)</f>
        <v>1000000</v>
      </c>
      <c r="NFU1362" s="84">
        <f>SUM(NFU1359:NFU1360)</f>
        <v>0</v>
      </c>
      <c r="NFV1362" s="84">
        <f>NFU1362/NFT1362</f>
        <v>0</v>
      </c>
      <c r="NFW1362" s="84">
        <f>SUM(NFW1359)</f>
        <v>1000000</v>
      </c>
      <c r="NFX1362" s="84">
        <f>SUM(NFX1359:NFX1360)</f>
        <v>2000000</v>
      </c>
      <c r="NFY1362" s="84">
        <f>SUM(NFY1359:NFY1360)</f>
        <v>0</v>
      </c>
      <c r="NFZ1362" s="84">
        <f>NFY1362/NFX1362</f>
        <v>0</v>
      </c>
      <c r="NGA1362" s="84">
        <f>NFX1362-NFY1362</f>
        <v>2000000</v>
      </c>
      <c r="NGB1362" s="84">
        <f t="shared" si="562"/>
        <v>3000000</v>
      </c>
      <c r="NGI1362" s="84" t="s">
        <v>5406</v>
      </c>
      <c r="NGJ1362" s="84">
        <f>SUM(NGJ1359:NGJ1360)</f>
        <v>1000000</v>
      </c>
      <c r="NGK1362" s="84">
        <f>SUM(NGK1359:NGK1360)</f>
        <v>0</v>
      </c>
      <c r="NGL1362" s="84">
        <f>NGK1362/NGJ1362</f>
        <v>0</v>
      </c>
      <c r="NGM1362" s="84">
        <f>SUM(NGM1359)</f>
        <v>1000000</v>
      </c>
      <c r="NGN1362" s="84">
        <f>SUM(NGN1359:NGN1360)</f>
        <v>2000000</v>
      </c>
      <c r="NGO1362" s="84">
        <f>SUM(NGO1359:NGO1360)</f>
        <v>0</v>
      </c>
      <c r="NGP1362" s="84">
        <f>NGO1362/NGN1362</f>
        <v>0</v>
      </c>
      <c r="NGQ1362" s="84">
        <f>NGN1362-NGO1362</f>
        <v>2000000</v>
      </c>
      <c r="NGR1362" s="84">
        <f t="shared" si="562"/>
        <v>3000000</v>
      </c>
      <c r="NGY1362" s="84" t="s">
        <v>5406</v>
      </c>
      <c r="NGZ1362" s="84">
        <f>SUM(NGZ1359:NGZ1360)</f>
        <v>1000000</v>
      </c>
      <c r="NHA1362" s="84">
        <f>SUM(NHA1359:NHA1360)</f>
        <v>0</v>
      </c>
      <c r="NHB1362" s="84">
        <f>NHA1362/NGZ1362</f>
        <v>0</v>
      </c>
      <c r="NHC1362" s="84">
        <f>SUM(NHC1359)</f>
        <v>1000000</v>
      </c>
      <c r="NHD1362" s="84">
        <f>SUM(NHD1359:NHD1360)</f>
        <v>2000000</v>
      </c>
      <c r="NHE1362" s="84">
        <f>SUM(NHE1359:NHE1360)</f>
        <v>0</v>
      </c>
      <c r="NHF1362" s="84">
        <f>NHE1362/NHD1362</f>
        <v>0</v>
      </c>
      <c r="NHG1362" s="84">
        <f>NHD1362-NHE1362</f>
        <v>2000000</v>
      </c>
      <c r="NHH1362" s="84">
        <f t="shared" si="563"/>
        <v>3000000</v>
      </c>
      <c r="NHO1362" s="84" t="s">
        <v>5406</v>
      </c>
      <c r="NHP1362" s="84">
        <f>SUM(NHP1359:NHP1360)</f>
        <v>1000000</v>
      </c>
      <c r="NHQ1362" s="84">
        <f>SUM(NHQ1359:NHQ1360)</f>
        <v>0</v>
      </c>
      <c r="NHR1362" s="84">
        <f>NHQ1362/NHP1362</f>
        <v>0</v>
      </c>
      <c r="NHS1362" s="84">
        <f>SUM(NHS1359)</f>
        <v>1000000</v>
      </c>
      <c r="NHT1362" s="84">
        <f>SUM(NHT1359:NHT1360)</f>
        <v>2000000</v>
      </c>
      <c r="NHU1362" s="84">
        <f>SUM(NHU1359:NHU1360)</f>
        <v>0</v>
      </c>
      <c r="NHV1362" s="84">
        <f>NHU1362/NHT1362</f>
        <v>0</v>
      </c>
      <c r="NHW1362" s="84">
        <f>NHT1362-NHU1362</f>
        <v>2000000</v>
      </c>
      <c r="NHX1362" s="84">
        <f t="shared" si="563"/>
        <v>3000000</v>
      </c>
      <c r="NIE1362" s="84" t="s">
        <v>5406</v>
      </c>
      <c r="NIF1362" s="84">
        <f>SUM(NIF1359:NIF1360)</f>
        <v>1000000</v>
      </c>
      <c r="NIG1362" s="84">
        <f>SUM(NIG1359:NIG1360)</f>
        <v>0</v>
      </c>
      <c r="NIH1362" s="84">
        <f>NIG1362/NIF1362</f>
        <v>0</v>
      </c>
      <c r="NII1362" s="84">
        <f>SUM(NII1359)</f>
        <v>1000000</v>
      </c>
      <c r="NIJ1362" s="84">
        <f>SUM(NIJ1359:NIJ1360)</f>
        <v>2000000</v>
      </c>
      <c r="NIK1362" s="84">
        <f>SUM(NIK1359:NIK1360)</f>
        <v>0</v>
      </c>
      <c r="NIL1362" s="84">
        <f>NIK1362/NIJ1362</f>
        <v>0</v>
      </c>
      <c r="NIM1362" s="84">
        <f>NIJ1362-NIK1362</f>
        <v>2000000</v>
      </c>
      <c r="NIN1362" s="84">
        <f t="shared" si="564"/>
        <v>3000000</v>
      </c>
      <c r="NIU1362" s="84" t="s">
        <v>5406</v>
      </c>
      <c r="NIV1362" s="84">
        <f>SUM(NIV1359:NIV1360)</f>
        <v>1000000</v>
      </c>
      <c r="NIW1362" s="84">
        <f>SUM(NIW1359:NIW1360)</f>
        <v>0</v>
      </c>
      <c r="NIX1362" s="84">
        <f>NIW1362/NIV1362</f>
        <v>0</v>
      </c>
      <c r="NIY1362" s="84">
        <f>SUM(NIY1359)</f>
        <v>1000000</v>
      </c>
      <c r="NIZ1362" s="84">
        <f>SUM(NIZ1359:NIZ1360)</f>
        <v>2000000</v>
      </c>
      <c r="NJA1362" s="84">
        <f>SUM(NJA1359:NJA1360)</f>
        <v>0</v>
      </c>
      <c r="NJB1362" s="84">
        <f>NJA1362/NIZ1362</f>
        <v>0</v>
      </c>
      <c r="NJC1362" s="84">
        <f>NIZ1362-NJA1362</f>
        <v>2000000</v>
      </c>
      <c r="NJD1362" s="84">
        <f t="shared" si="564"/>
        <v>3000000</v>
      </c>
      <c r="NJK1362" s="84" t="s">
        <v>5406</v>
      </c>
      <c r="NJL1362" s="84">
        <f>SUM(NJL1359:NJL1360)</f>
        <v>1000000</v>
      </c>
      <c r="NJM1362" s="84">
        <f>SUM(NJM1359:NJM1360)</f>
        <v>0</v>
      </c>
      <c r="NJN1362" s="84">
        <f>NJM1362/NJL1362</f>
        <v>0</v>
      </c>
      <c r="NJO1362" s="84">
        <f>SUM(NJO1359)</f>
        <v>1000000</v>
      </c>
      <c r="NJP1362" s="84">
        <f>SUM(NJP1359:NJP1360)</f>
        <v>2000000</v>
      </c>
      <c r="NJQ1362" s="84">
        <f>SUM(NJQ1359:NJQ1360)</f>
        <v>0</v>
      </c>
      <c r="NJR1362" s="84">
        <f>NJQ1362/NJP1362</f>
        <v>0</v>
      </c>
      <c r="NJS1362" s="84">
        <f>NJP1362-NJQ1362</f>
        <v>2000000</v>
      </c>
      <c r="NJT1362" s="84">
        <f t="shared" si="565"/>
        <v>3000000</v>
      </c>
      <c r="NKA1362" s="84" t="s">
        <v>5406</v>
      </c>
      <c r="NKB1362" s="84">
        <f>SUM(NKB1359:NKB1360)</f>
        <v>1000000</v>
      </c>
      <c r="NKC1362" s="84">
        <f>SUM(NKC1359:NKC1360)</f>
        <v>0</v>
      </c>
      <c r="NKD1362" s="84">
        <f>NKC1362/NKB1362</f>
        <v>0</v>
      </c>
      <c r="NKE1362" s="84">
        <f>SUM(NKE1359)</f>
        <v>1000000</v>
      </c>
      <c r="NKF1362" s="84">
        <f>SUM(NKF1359:NKF1360)</f>
        <v>2000000</v>
      </c>
      <c r="NKG1362" s="84">
        <f>SUM(NKG1359:NKG1360)</f>
        <v>0</v>
      </c>
      <c r="NKH1362" s="84">
        <f>NKG1362/NKF1362</f>
        <v>0</v>
      </c>
      <c r="NKI1362" s="84">
        <f>NKF1362-NKG1362</f>
        <v>2000000</v>
      </c>
      <c r="NKJ1362" s="84">
        <f t="shared" si="565"/>
        <v>3000000</v>
      </c>
      <c r="NKQ1362" s="84" t="s">
        <v>5406</v>
      </c>
      <c r="NKR1362" s="84">
        <f>SUM(NKR1359:NKR1360)</f>
        <v>1000000</v>
      </c>
      <c r="NKS1362" s="84">
        <f>SUM(NKS1359:NKS1360)</f>
        <v>0</v>
      </c>
      <c r="NKT1362" s="84">
        <f>NKS1362/NKR1362</f>
        <v>0</v>
      </c>
      <c r="NKU1362" s="84">
        <f>SUM(NKU1359)</f>
        <v>1000000</v>
      </c>
      <c r="NKV1362" s="84">
        <f>SUM(NKV1359:NKV1360)</f>
        <v>2000000</v>
      </c>
      <c r="NKW1362" s="84">
        <f>SUM(NKW1359:NKW1360)</f>
        <v>0</v>
      </c>
      <c r="NKX1362" s="84">
        <f>NKW1362/NKV1362</f>
        <v>0</v>
      </c>
      <c r="NKY1362" s="84">
        <f>NKV1362-NKW1362</f>
        <v>2000000</v>
      </c>
      <c r="NKZ1362" s="84">
        <f t="shared" si="566"/>
        <v>3000000</v>
      </c>
      <c r="NLG1362" s="84" t="s">
        <v>5406</v>
      </c>
      <c r="NLH1362" s="84">
        <f>SUM(NLH1359:NLH1360)</f>
        <v>1000000</v>
      </c>
      <c r="NLI1362" s="84">
        <f>SUM(NLI1359:NLI1360)</f>
        <v>0</v>
      </c>
      <c r="NLJ1362" s="84">
        <f>NLI1362/NLH1362</f>
        <v>0</v>
      </c>
      <c r="NLK1362" s="84">
        <f>SUM(NLK1359)</f>
        <v>1000000</v>
      </c>
      <c r="NLL1362" s="84">
        <f>SUM(NLL1359:NLL1360)</f>
        <v>2000000</v>
      </c>
      <c r="NLM1362" s="84">
        <f>SUM(NLM1359:NLM1360)</f>
        <v>0</v>
      </c>
      <c r="NLN1362" s="84">
        <f>NLM1362/NLL1362</f>
        <v>0</v>
      </c>
      <c r="NLO1362" s="84">
        <f>NLL1362-NLM1362</f>
        <v>2000000</v>
      </c>
      <c r="NLP1362" s="84">
        <f t="shared" si="566"/>
        <v>3000000</v>
      </c>
      <c r="NLW1362" s="84" t="s">
        <v>5406</v>
      </c>
      <c r="NLX1362" s="84">
        <f>SUM(NLX1359:NLX1360)</f>
        <v>1000000</v>
      </c>
      <c r="NLY1362" s="84">
        <f>SUM(NLY1359:NLY1360)</f>
        <v>0</v>
      </c>
      <c r="NLZ1362" s="84">
        <f>NLY1362/NLX1362</f>
        <v>0</v>
      </c>
      <c r="NMA1362" s="84">
        <f>SUM(NMA1359)</f>
        <v>1000000</v>
      </c>
      <c r="NMB1362" s="84">
        <f>SUM(NMB1359:NMB1360)</f>
        <v>2000000</v>
      </c>
      <c r="NMC1362" s="84">
        <f>SUM(NMC1359:NMC1360)</f>
        <v>0</v>
      </c>
      <c r="NMD1362" s="84">
        <f>NMC1362/NMB1362</f>
        <v>0</v>
      </c>
      <c r="NME1362" s="84">
        <f>NMB1362-NMC1362</f>
        <v>2000000</v>
      </c>
      <c r="NMF1362" s="84">
        <f t="shared" si="567"/>
        <v>3000000</v>
      </c>
      <c r="NMM1362" s="84" t="s">
        <v>5406</v>
      </c>
      <c r="NMN1362" s="84">
        <f>SUM(NMN1359:NMN1360)</f>
        <v>1000000</v>
      </c>
      <c r="NMO1362" s="84">
        <f>SUM(NMO1359:NMO1360)</f>
        <v>0</v>
      </c>
      <c r="NMP1362" s="84">
        <f>NMO1362/NMN1362</f>
        <v>0</v>
      </c>
      <c r="NMQ1362" s="84">
        <f>SUM(NMQ1359)</f>
        <v>1000000</v>
      </c>
      <c r="NMR1362" s="84">
        <f>SUM(NMR1359:NMR1360)</f>
        <v>2000000</v>
      </c>
      <c r="NMS1362" s="84">
        <f>SUM(NMS1359:NMS1360)</f>
        <v>0</v>
      </c>
      <c r="NMT1362" s="84">
        <f>NMS1362/NMR1362</f>
        <v>0</v>
      </c>
      <c r="NMU1362" s="84">
        <f>NMR1362-NMS1362</f>
        <v>2000000</v>
      </c>
      <c r="NMV1362" s="84">
        <f t="shared" si="567"/>
        <v>3000000</v>
      </c>
      <c r="NNC1362" s="84" t="s">
        <v>5406</v>
      </c>
      <c r="NND1362" s="84">
        <f>SUM(NND1359:NND1360)</f>
        <v>1000000</v>
      </c>
      <c r="NNE1362" s="84">
        <f>SUM(NNE1359:NNE1360)</f>
        <v>0</v>
      </c>
      <c r="NNF1362" s="84">
        <f>NNE1362/NND1362</f>
        <v>0</v>
      </c>
      <c r="NNG1362" s="84">
        <f>SUM(NNG1359)</f>
        <v>1000000</v>
      </c>
      <c r="NNH1362" s="84">
        <f>SUM(NNH1359:NNH1360)</f>
        <v>2000000</v>
      </c>
      <c r="NNI1362" s="84">
        <f>SUM(NNI1359:NNI1360)</f>
        <v>0</v>
      </c>
      <c r="NNJ1362" s="84">
        <f>NNI1362/NNH1362</f>
        <v>0</v>
      </c>
      <c r="NNK1362" s="84">
        <f>NNH1362-NNI1362</f>
        <v>2000000</v>
      </c>
      <c r="NNL1362" s="84">
        <f t="shared" si="568"/>
        <v>3000000</v>
      </c>
      <c r="NNS1362" s="84" t="s">
        <v>5406</v>
      </c>
      <c r="NNT1362" s="84">
        <f>SUM(NNT1359:NNT1360)</f>
        <v>1000000</v>
      </c>
      <c r="NNU1362" s="84">
        <f>SUM(NNU1359:NNU1360)</f>
        <v>0</v>
      </c>
      <c r="NNV1362" s="84">
        <f>NNU1362/NNT1362</f>
        <v>0</v>
      </c>
      <c r="NNW1362" s="84">
        <f>SUM(NNW1359)</f>
        <v>1000000</v>
      </c>
      <c r="NNX1362" s="84">
        <f>SUM(NNX1359:NNX1360)</f>
        <v>2000000</v>
      </c>
      <c r="NNY1362" s="84">
        <f>SUM(NNY1359:NNY1360)</f>
        <v>0</v>
      </c>
      <c r="NNZ1362" s="84">
        <f>NNY1362/NNX1362</f>
        <v>0</v>
      </c>
      <c r="NOA1362" s="84">
        <f>NNX1362-NNY1362</f>
        <v>2000000</v>
      </c>
      <c r="NOB1362" s="84">
        <f t="shared" si="568"/>
        <v>3000000</v>
      </c>
      <c r="NOI1362" s="84" t="s">
        <v>5406</v>
      </c>
      <c r="NOJ1362" s="84">
        <f>SUM(NOJ1359:NOJ1360)</f>
        <v>1000000</v>
      </c>
      <c r="NOK1362" s="84">
        <f>SUM(NOK1359:NOK1360)</f>
        <v>0</v>
      </c>
      <c r="NOL1362" s="84">
        <f>NOK1362/NOJ1362</f>
        <v>0</v>
      </c>
      <c r="NOM1362" s="84">
        <f>SUM(NOM1359)</f>
        <v>1000000</v>
      </c>
      <c r="NON1362" s="84">
        <f>SUM(NON1359:NON1360)</f>
        <v>2000000</v>
      </c>
      <c r="NOO1362" s="84">
        <f>SUM(NOO1359:NOO1360)</f>
        <v>0</v>
      </c>
      <c r="NOP1362" s="84">
        <f>NOO1362/NON1362</f>
        <v>0</v>
      </c>
      <c r="NOQ1362" s="84">
        <f>NON1362-NOO1362</f>
        <v>2000000</v>
      </c>
      <c r="NOR1362" s="84">
        <f t="shared" si="569"/>
        <v>3000000</v>
      </c>
      <c r="NOY1362" s="84" t="s">
        <v>5406</v>
      </c>
      <c r="NOZ1362" s="84">
        <f>SUM(NOZ1359:NOZ1360)</f>
        <v>1000000</v>
      </c>
      <c r="NPA1362" s="84">
        <f>SUM(NPA1359:NPA1360)</f>
        <v>0</v>
      </c>
      <c r="NPB1362" s="84">
        <f>NPA1362/NOZ1362</f>
        <v>0</v>
      </c>
      <c r="NPC1362" s="84">
        <f>SUM(NPC1359)</f>
        <v>1000000</v>
      </c>
      <c r="NPD1362" s="84">
        <f>SUM(NPD1359:NPD1360)</f>
        <v>2000000</v>
      </c>
      <c r="NPE1362" s="84">
        <f>SUM(NPE1359:NPE1360)</f>
        <v>0</v>
      </c>
      <c r="NPF1362" s="84">
        <f>NPE1362/NPD1362</f>
        <v>0</v>
      </c>
      <c r="NPG1362" s="84">
        <f>NPD1362-NPE1362</f>
        <v>2000000</v>
      </c>
      <c r="NPH1362" s="84">
        <f t="shared" si="569"/>
        <v>3000000</v>
      </c>
      <c r="NPO1362" s="84" t="s">
        <v>5406</v>
      </c>
      <c r="NPP1362" s="84">
        <f>SUM(NPP1359:NPP1360)</f>
        <v>1000000</v>
      </c>
      <c r="NPQ1362" s="84">
        <f>SUM(NPQ1359:NPQ1360)</f>
        <v>0</v>
      </c>
      <c r="NPR1362" s="84">
        <f>NPQ1362/NPP1362</f>
        <v>0</v>
      </c>
      <c r="NPS1362" s="84">
        <f>SUM(NPS1359)</f>
        <v>1000000</v>
      </c>
      <c r="NPT1362" s="84">
        <f>SUM(NPT1359:NPT1360)</f>
        <v>2000000</v>
      </c>
      <c r="NPU1362" s="84">
        <f>SUM(NPU1359:NPU1360)</f>
        <v>0</v>
      </c>
      <c r="NPV1362" s="84">
        <f>NPU1362/NPT1362</f>
        <v>0</v>
      </c>
      <c r="NPW1362" s="84">
        <f>NPT1362-NPU1362</f>
        <v>2000000</v>
      </c>
      <c r="NPX1362" s="84">
        <f t="shared" si="570"/>
        <v>3000000</v>
      </c>
      <c r="NQE1362" s="84" t="s">
        <v>5406</v>
      </c>
      <c r="NQF1362" s="84">
        <f>SUM(NQF1359:NQF1360)</f>
        <v>1000000</v>
      </c>
      <c r="NQG1362" s="84">
        <f>SUM(NQG1359:NQG1360)</f>
        <v>0</v>
      </c>
      <c r="NQH1362" s="84">
        <f>NQG1362/NQF1362</f>
        <v>0</v>
      </c>
      <c r="NQI1362" s="84">
        <f>SUM(NQI1359)</f>
        <v>1000000</v>
      </c>
      <c r="NQJ1362" s="84">
        <f>SUM(NQJ1359:NQJ1360)</f>
        <v>2000000</v>
      </c>
      <c r="NQK1362" s="84">
        <f>SUM(NQK1359:NQK1360)</f>
        <v>0</v>
      </c>
      <c r="NQL1362" s="84">
        <f>NQK1362/NQJ1362</f>
        <v>0</v>
      </c>
      <c r="NQM1362" s="84">
        <f>NQJ1362-NQK1362</f>
        <v>2000000</v>
      </c>
      <c r="NQN1362" s="84">
        <f t="shared" si="570"/>
        <v>3000000</v>
      </c>
      <c r="NQU1362" s="84" t="s">
        <v>5406</v>
      </c>
      <c r="NQV1362" s="84">
        <f>SUM(NQV1359:NQV1360)</f>
        <v>1000000</v>
      </c>
      <c r="NQW1362" s="84">
        <f>SUM(NQW1359:NQW1360)</f>
        <v>0</v>
      </c>
      <c r="NQX1362" s="84">
        <f>NQW1362/NQV1362</f>
        <v>0</v>
      </c>
      <c r="NQY1362" s="84">
        <f>SUM(NQY1359)</f>
        <v>1000000</v>
      </c>
      <c r="NQZ1362" s="84">
        <f>SUM(NQZ1359:NQZ1360)</f>
        <v>2000000</v>
      </c>
      <c r="NRA1362" s="84">
        <f>SUM(NRA1359:NRA1360)</f>
        <v>0</v>
      </c>
      <c r="NRB1362" s="84">
        <f>NRA1362/NQZ1362</f>
        <v>0</v>
      </c>
      <c r="NRC1362" s="84">
        <f>NQZ1362-NRA1362</f>
        <v>2000000</v>
      </c>
      <c r="NRD1362" s="84">
        <f t="shared" si="571"/>
        <v>3000000</v>
      </c>
      <c r="NRK1362" s="84" t="s">
        <v>5406</v>
      </c>
      <c r="NRL1362" s="84">
        <f>SUM(NRL1359:NRL1360)</f>
        <v>1000000</v>
      </c>
      <c r="NRM1362" s="84">
        <f>SUM(NRM1359:NRM1360)</f>
        <v>0</v>
      </c>
      <c r="NRN1362" s="84">
        <f>NRM1362/NRL1362</f>
        <v>0</v>
      </c>
      <c r="NRO1362" s="84">
        <f>SUM(NRO1359)</f>
        <v>1000000</v>
      </c>
      <c r="NRP1362" s="84">
        <f>SUM(NRP1359:NRP1360)</f>
        <v>2000000</v>
      </c>
      <c r="NRQ1362" s="84">
        <f>SUM(NRQ1359:NRQ1360)</f>
        <v>0</v>
      </c>
      <c r="NRR1362" s="84">
        <f>NRQ1362/NRP1362</f>
        <v>0</v>
      </c>
      <c r="NRS1362" s="84">
        <f>NRP1362-NRQ1362</f>
        <v>2000000</v>
      </c>
      <c r="NRT1362" s="84">
        <f t="shared" si="571"/>
        <v>3000000</v>
      </c>
      <c r="NSA1362" s="84" t="s">
        <v>5406</v>
      </c>
      <c r="NSB1362" s="84">
        <f>SUM(NSB1359:NSB1360)</f>
        <v>1000000</v>
      </c>
      <c r="NSC1362" s="84">
        <f>SUM(NSC1359:NSC1360)</f>
        <v>0</v>
      </c>
      <c r="NSD1362" s="84">
        <f>NSC1362/NSB1362</f>
        <v>0</v>
      </c>
      <c r="NSE1362" s="84">
        <f>SUM(NSE1359)</f>
        <v>1000000</v>
      </c>
      <c r="NSF1362" s="84">
        <f>SUM(NSF1359:NSF1360)</f>
        <v>2000000</v>
      </c>
      <c r="NSG1362" s="84">
        <f>SUM(NSG1359:NSG1360)</f>
        <v>0</v>
      </c>
      <c r="NSH1362" s="84">
        <f>NSG1362/NSF1362</f>
        <v>0</v>
      </c>
      <c r="NSI1362" s="84">
        <f>NSF1362-NSG1362</f>
        <v>2000000</v>
      </c>
      <c r="NSJ1362" s="84">
        <f t="shared" si="572"/>
        <v>3000000</v>
      </c>
      <c r="NSQ1362" s="84" t="s">
        <v>5406</v>
      </c>
      <c r="NSR1362" s="84">
        <f>SUM(NSR1359:NSR1360)</f>
        <v>1000000</v>
      </c>
      <c r="NSS1362" s="84">
        <f>SUM(NSS1359:NSS1360)</f>
        <v>0</v>
      </c>
      <c r="NST1362" s="84">
        <f>NSS1362/NSR1362</f>
        <v>0</v>
      </c>
      <c r="NSU1362" s="84">
        <f>SUM(NSU1359)</f>
        <v>1000000</v>
      </c>
      <c r="NSV1362" s="84">
        <f>SUM(NSV1359:NSV1360)</f>
        <v>2000000</v>
      </c>
      <c r="NSW1362" s="84">
        <f>SUM(NSW1359:NSW1360)</f>
        <v>0</v>
      </c>
      <c r="NSX1362" s="84">
        <f>NSW1362/NSV1362</f>
        <v>0</v>
      </c>
      <c r="NSY1362" s="84">
        <f>NSV1362-NSW1362</f>
        <v>2000000</v>
      </c>
      <c r="NSZ1362" s="84">
        <f t="shared" si="572"/>
        <v>3000000</v>
      </c>
      <c r="NTG1362" s="84" t="s">
        <v>5406</v>
      </c>
      <c r="NTH1362" s="84">
        <f>SUM(NTH1359:NTH1360)</f>
        <v>1000000</v>
      </c>
      <c r="NTI1362" s="84">
        <f>SUM(NTI1359:NTI1360)</f>
        <v>0</v>
      </c>
      <c r="NTJ1362" s="84">
        <f>NTI1362/NTH1362</f>
        <v>0</v>
      </c>
      <c r="NTK1362" s="84">
        <f>SUM(NTK1359)</f>
        <v>1000000</v>
      </c>
      <c r="NTL1362" s="84">
        <f>SUM(NTL1359:NTL1360)</f>
        <v>2000000</v>
      </c>
      <c r="NTM1362" s="84">
        <f>SUM(NTM1359:NTM1360)</f>
        <v>0</v>
      </c>
      <c r="NTN1362" s="84">
        <f>NTM1362/NTL1362</f>
        <v>0</v>
      </c>
      <c r="NTO1362" s="84">
        <f>NTL1362-NTM1362</f>
        <v>2000000</v>
      </c>
      <c r="NTP1362" s="84">
        <f t="shared" si="573"/>
        <v>3000000</v>
      </c>
      <c r="NTW1362" s="84" t="s">
        <v>5406</v>
      </c>
      <c r="NTX1362" s="84">
        <f>SUM(NTX1359:NTX1360)</f>
        <v>1000000</v>
      </c>
      <c r="NTY1362" s="84">
        <f>SUM(NTY1359:NTY1360)</f>
        <v>0</v>
      </c>
      <c r="NTZ1362" s="84">
        <f>NTY1362/NTX1362</f>
        <v>0</v>
      </c>
      <c r="NUA1362" s="84">
        <f>SUM(NUA1359)</f>
        <v>1000000</v>
      </c>
      <c r="NUB1362" s="84">
        <f>SUM(NUB1359:NUB1360)</f>
        <v>2000000</v>
      </c>
      <c r="NUC1362" s="84">
        <f>SUM(NUC1359:NUC1360)</f>
        <v>0</v>
      </c>
      <c r="NUD1362" s="84">
        <f>NUC1362/NUB1362</f>
        <v>0</v>
      </c>
      <c r="NUE1362" s="84">
        <f>NUB1362-NUC1362</f>
        <v>2000000</v>
      </c>
      <c r="NUF1362" s="84">
        <f t="shared" si="573"/>
        <v>3000000</v>
      </c>
      <c r="NUM1362" s="84" t="s">
        <v>5406</v>
      </c>
      <c r="NUN1362" s="84">
        <f>SUM(NUN1359:NUN1360)</f>
        <v>1000000</v>
      </c>
      <c r="NUO1362" s="84">
        <f>SUM(NUO1359:NUO1360)</f>
        <v>0</v>
      </c>
      <c r="NUP1362" s="84">
        <f>NUO1362/NUN1362</f>
        <v>0</v>
      </c>
      <c r="NUQ1362" s="84">
        <f>SUM(NUQ1359)</f>
        <v>1000000</v>
      </c>
      <c r="NUR1362" s="84">
        <f>SUM(NUR1359:NUR1360)</f>
        <v>2000000</v>
      </c>
      <c r="NUS1362" s="84">
        <f>SUM(NUS1359:NUS1360)</f>
        <v>0</v>
      </c>
      <c r="NUT1362" s="84">
        <f>NUS1362/NUR1362</f>
        <v>0</v>
      </c>
      <c r="NUU1362" s="84">
        <f>NUR1362-NUS1362</f>
        <v>2000000</v>
      </c>
      <c r="NUV1362" s="84">
        <f t="shared" si="574"/>
        <v>3000000</v>
      </c>
      <c r="NVC1362" s="84" t="s">
        <v>5406</v>
      </c>
      <c r="NVD1362" s="84">
        <f>SUM(NVD1359:NVD1360)</f>
        <v>1000000</v>
      </c>
      <c r="NVE1362" s="84">
        <f>SUM(NVE1359:NVE1360)</f>
        <v>0</v>
      </c>
      <c r="NVF1362" s="84">
        <f>NVE1362/NVD1362</f>
        <v>0</v>
      </c>
      <c r="NVG1362" s="84">
        <f>SUM(NVG1359)</f>
        <v>1000000</v>
      </c>
      <c r="NVH1362" s="84">
        <f>SUM(NVH1359:NVH1360)</f>
        <v>2000000</v>
      </c>
      <c r="NVI1362" s="84">
        <f>SUM(NVI1359:NVI1360)</f>
        <v>0</v>
      </c>
      <c r="NVJ1362" s="84">
        <f>NVI1362/NVH1362</f>
        <v>0</v>
      </c>
      <c r="NVK1362" s="84">
        <f>NVH1362-NVI1362</f>
        <v>2000000</v>
      </c>
      <c r="NVL1362" s="84">
        <f t="shared" si="574"/>
        <v>3000000</v>
      </c>
      <c r="NVS1362" s="84" t="s">
        <v>5406</v>
      </c>
      <c r="NVT1362" s="84">
        <f>SUM(NVT1359:NVT1360)</f>
        <v>1000000</v>
      </c>
      <c r="NVU1362" s="84">
        <f>SUM(NVU1359:NVU1360)</f>
        <v>0</v>
      </c>
      <c r="NVV1362" s="84">
        <f>NVU1362/NVT1362</f>
        <v>0</v>
      </c>
      <c r="NVW1362" s="84">
        <f>SUM(NVW1359)</f>
        <v>1000000</v>
      </c>
      <c r="NVX1362" s="84">
        <f>SUM(NVX1359:NVX1360)</f>
        <v>2000000</v>
      </c>
      <c r="NVY1362" s="84">
        <f>SUM(NVY1359:NVY1360)</f>
        <v>0</v>
      </c>
      <c r="NVZ1362" s="84">
        <f>NVY1362/NVX1362</f>
        <v>0</v>
      </c>
      <c r="NWA1362" s="84">
        <f>NVX1362-NVY1362</f>
        <v>2000000</v>
      </c>
      <c r="NWB1362" s="84">
        <f t="shared" si="575"/>
        <v>3000000</v>
      </c>
      <c r="NWI1362" s="84" t="s">
        <v>5406</v>
      </c>
      <c r="NWJ1362" s="84">
        <f>SUM(NWJ1359:NWJ1360)</f>
        <v>1000000</v>
      </c>
      <c r="NWK1362" s="84">
        <f>SUM(NWK1359:NWK1360)</f>
        <v>0</v>
      </c>
      <c r="NWL1362" s="84">
        <f>NWK1362/NWJ1362</f>
        <v>0</v>
      </c>
      <c r="NWM1362" s="84">
        <f>SUM(NWM1359)</f>
        <v>1000000</v>
      </c>
      <c r="NWN1362" s="84">
        <f>SUM(NWN1359:NWN1360)</f>
        <v>2000000</v>
      </c>
      <c r="NWO1362" s="84">
        <f>SUM(NWO1359:NWO1360)</f>
        <v>0</v>
      </c>
      <c r="NWP1362" s="84">
        <f>NWO1362/NWN1362</f>
        <v>0</v>
      </c>
      <c r="NWQ1362" s="84">
        <f>NWN1362-NWO1362</f>
        <v>2000000</v>
      </c>
      <c r="NWR1362" s="84">
        <f t="shared" si="575"/>
        <v>3000000</v>
      </c>
      <c r="NWY1362" s="84" t="s">
        <v>5406</v>
      </c>
      <c r="NWZ1362" s="84">
        <f>SUM(NWZ1359:NWZ1360)</f>
        <v>1000000</v>
      </c>
      <c r="NXA1362" s="84">
        <f>SUM(NXA1359:NXA1360)</f>
        <v>0</v>
      </c>
      <c r="NXB1362" s="84">
        <f>NXA1362/NWZ1362</f>
        <v>0</v>
      </c>
      <c r="NXC1362" s="84">
        <f>SUM(NXC1359)</f>
        <v>1000000</v>
      </c>
      <c r="NXD1362" s="84">
        <f>SUM(NXD1359:NXD1360)</f>
        <v>2000000</v>
      </c>
      <c r="NXE1362" s="84">
        <f>SUM(NXE1359:NXE1360)</f>
        <v>0</v>
      </c>
      <c r="NXF1362" s="84">
        <f>NXE1362/NXD1362</f>
        <v>0</v>
      </c>
      <c r="NXG1362" s="84">
        <f>NXD1362-NXE1362</f>
        <v>2000000</v>
      </c>
      <c r="NXH1362" s="84">
        <f t="shared" si="576"/>
        <v>3000000</v>
      </c>
      <c r="NXO1362" s="84" t="s">
        <v>5406</v>
      </c>
      <c r="NXP1362" s="84">
        <f>SUM(NXP1359:NXP1360)</f>
        <v>1000000</v>
      </c>
      <c r="NXQ1362" s="84">
        <f>SUM(NXQ1359:NXQ1360)</f>
        <v>0</v>
      </c>
      <c r="NXR1362" s="84">
        <f>NXQ1362/NXP1362</f>
        <v>0</v>
      </c>
      <c r="NXS1362" s="84">
        <f>SUM(NXS1359)</f>
        <v>1000000</v>
      </c>
      <c r="NXT1362" s="84">
        <f>SUM(NXT1359:NXT1360)</f>
        <v>2000000</v>
      </c>
      <c r="NXU1362" s="84">
        <f>SUM(NXU1359:NXU1360)</f>
        <v>0</v>
      </c>
      <c r="NXV1362" s="84">
        <f>NXU1362/NXT1362</f>
        <v>0</v>
      </c>
      <c r="NXW1362" s="84">
        <f>NXT1362-NXU1362</f>
        <v>2000000</v>
      </c>
      <c r="NXX1362" s="84">
        <f t="shared" si="576"/>
        <v>3000000</v>
      </c>
      <c r="NYE1362" s="84" t="s">
        <v>5406</v>
      </c>
      <c r="NYF1362" s="84">
        <f>SUM(NYF1359:NYF1360)</f>
        <v>1000000</v>
      </c>
      <c r="NYG1362" s="84">
        <f>SUM(NYG1359:NYG1360)</f>
        <v>0</v>
      </c>
      <c r="NYH1362" s="84">
        <f>NYG1362/NYF1362</f>
        <v>0</v>
      </c>
      <c r="NYI1362" s="84">
        <f>SUM(NYI1359)</f>
        <v>1000000</v>
      </c>
      <c r="NYJ1362" s="84">
        <f>SUM(NYJ1359:NYJ1360)</f>
        <v>2000000</v>
      </c>
      <c r="NYK1362" s="84">
        <f>SUM(NYK1359:NYK1360)</f>
        <v>0</v>
      </c>
      <c r="NYL1362" s="84">
        <f>NYK1362/NYJ1362</f>
        <v>0</v>
      </c>
      <c r="NYM1362" s="84">
        <f>NYJ1362-NYK1362</f>
        <v>2000000</v>
      </c>
      <c r="NYN1362" s="84">
        <f t="shared" si="577"/>
        <v>3000000</v>
      </c>
      <c r="NYU1362" s="84" t="s">
        <v>5406</v>
      </c>
      <c r="NYV1362" s="84">
        <f>SUM(NYV1359:NYV1360)</f>
        <v>1000000</v>
      </c>
      <c r="NYW1362" s="84">
        <f>SUM(NYW1359:NYW1360)</f>
        <v>0</v>
      </c>
      <c r="NYX1362" s="84">
        <f>NYW1362/NYV1362</f>
        <v>0</v>
      </c>
      <c r="NYY1362" s="84">
        <f>SUM(NYY1359)</f>
        <v>1000000</v>
      </c>
      <c r="NYZ1362" s="84">
        <f>SUM(NYZ1359:NYZ1360)</f>
        <v>2000000</v>
      </c>
      <c r="NZA1362" s="84">
        <f>SUM(NZA1359:NZA1360)</f>
        <v>0</v>
      </c>
      <c r="NZB1362" s="84">
        <f>NZA1362/NYZ1362</f>
        <v>0</v>
      </c>
      <c r="NZC1362" s="84">
        <f>NYZ1362-NZA1362</f>
        <v>2000000</v>
      </c>
      <c r="NZD1362" s="84">
        <f t="shared" si="577"/>
        <v>3000000</v>
      </c>
      <c r="NZK1362" s="84" t="s">
        <v>5406</v>
      </c>
      <c r="NZL1362" s="84">
        <f>SUM(NZL1359:NZL1360)</f>
        <v>1000000</v>
      </c>
      <c r="NZM1362" s="84">
        <f>SUM(NZM1359:NZM1360)</f>
        <v>0</v>
      </c>
      <c r="NZN1362" s="84">
        <f>NZM1362/NZL1362</f>
        <v>0</v>
      </c>
      <c r="NZO1362" s="84">
        <f>SUM(NZO1359)</f>
        <v>1000000</v>
      </c>
      <c r="NZP1362" s="84">
        <f>SUM(NZP1359:NZP1360)</f>
        <v>2000000</v>
      </c>
      <c r="NZQ1362" s="84">
        <f>SUM(NZQ1359:NZQ1360)</f>
        <v>0</v>
      </c>
      <c r="NZR1362" s="84">
        <f>NZQ1362/NZP1362</f>
        <v>0</v>
      </c>
      <c r="NZS1362" s="84">
        <f>NZP1362-NZQ1362</f>
        <v>2000000</v>
      </c>
      <c r="NZT1362" s="84">
        <f t="shared" si="578"/>
        <v>3000000</v>
      </c>
      <c r="OAA1362" s="84" t="s">
        <v>5406</v>
      </c>
      <c r="OAB1362" s="84">
        <f>SUM(OAB1359:OAB1360)</f>
        <v>1000000</v>
      </c>
      <c r="OAC1362" s="84">
        <f>SUM(OAC1359:OAC1360)</f>
        <v>0</v>
      </c>
      <c r="OAD1362" s="84">
        <f>OAC1362/OAB1362</f>
        <v>0</v>
      </c>
      <c r="OAE1362" s="84">
        <f>SUM(OAE1359)</f>
        <v>1000000</v>
      </c>
      <c r="OAF1362" s="84">
        <f>SUM(OAF1359:OAF1360)</f>
        <v>2000000</v>
      </c>
      <c r="OAG1362" s="84">
        <f>SUM(OAG1359:OAG1360)</f>
        <v>0</v>
      </c>
      <c r="OAH1362" s="84">
        <f>OAG1362/OAF1362</f>
        <v>0</v>
      </c>
      <c r="OAI1362" s="84">
        <f>OAF1362-OAG1362</f>
        <v>2000000</v>
      </c>
      <c r="OAJ1362" s="84">
        <f t="shared" si="578"/>
        <v>3000000</v>
      </c>
      <c r="OAQ1362" s="84" t="s">
        <v>5406</v>
      </c>
      <c r="OAR1362" s="84">
        <f>SUM(OAR1359:OAR1360)</f>
        <v>1000000</v>
      </c>
      <c r="OAS1362" s="84">
        <f>SUM(OAS1359:OAS1360)</f>
        <v>0</v>
      </c>
      <c r="OAT1362" s="84">
        <f>OAS1362/OAR1362</f>
        <v>0</v>
      </c>
      <c r="OAU1362" s="84">
        <f>SUM(OAU1359)</f>
        <v>1000000</v>
      </c>
      <c r="OAV1362" s="84">
        <f>SUM(OAV1359:OAV1360)</f>
        <v>2000000</v>
      </c>
      <c r="OAW1362" s="84">
        <f>SUM(OAW1359:OAW1360)</f>
        <v>0</v>
      </c>
      <c r="OAX1362" s="84">
        <f>OAW1362/OAV1362</f>
        <v>0</v>
      </c>
      <c r="OAY1362" s="84">
        <f>OAV1362-OAW1362</f>
        <v>2000000</v>
      </c>
      <c r="OAZ1362" s="84">
        <f t="shared" si="579"/>
        <v>3000000</v>
      </c>
      <c r="OBG1362" s="84" t="s">
        <v>5406</v>
      </c>
      <c r="OBH1362" s="84">
        <f>SUM(OBH1359:OBH1360)</f>
        <v>1000000</v>
      </c>
      <c r="OBI1362" s="84">
        <f>SUM(OBI1359:OBI1360)</f>
        <v>0</v>
      </c>
      <c r="OBJ1362" s="84">
        <f>OBI1362/OBH1362</f>
        <v>0</v>
      </c>
      <c r="OBK1362" s="84">
        <f>SUM(OBK1359)</f>
        <v>1000000</v>
      </c>
      <c r="OBL1362" s="84">
        <f>SUM(OBL1359:OBL1360)</f>
        <v>2000000</v>
      </c>
      <c r="OBM1362" s="84">
        <f>SUM(OBM1359:OBM1360)</f>
        <v>0</v>
      </c>
      <c r="OBN1362" s="84">
        <f>OBM1362/OBL1362</f>
        <v>0</v>
      </c>
      <c r="OBO1362" s="84">
        <f>OBL1362-OBM1362</f>
        <v>2000000</v>
      </c>
      <c r="OBP1362" s="84">
        <f t="shared" si="579"/>
        <v>3000000</v>
      </c>
      <c r="OBW1362" s="84" t="s">
        <v>5406</v>
      </c>
      <c r="OBX1362" s="84">
        <f>SUM(OBX1359:OBX1360)</f>
        <v>1000000</v>
      </c>
      <c r="OBY1362" s="84">
        <f>SUM(OBY1359:OBY1360)</f>
        <v>0</v>
      </c>
      <c r="OBZ1362" s="84">
        <f>OBY1362/OBX1362</f>
        <v>0</v>
      </c>
      <c r="OCA1362" s="84">
        <f>SUM(OCA1359)</f>
        <v>1000000</v>
      </c>
      <c r="OCB1362" s="84">
        <f>SUM(OCB1359:OCB1360)</f>
        <v>2000000</v>
      </c>
      <c r="OCC1362" s="84">
        <f>SUM(OCC1359:OCC1360)</f>
        <v>0</v>
      </c>
      <c r="OCD1362" s="84">
        <f>OCC1362/OCB1362</f>
        <v>0</v>
      </c>
      <c r="OCE1362" s="84">
        <f>OCB1362-OCC1362</f>
        <v>2000000</v>
      </c>
      <c r="OCF1362" s="84">
        <f t="shared" si="580"/>
        <v>3000000</v>
      </c>
      <c r="OCM1362" s="84" t="s">
        <v>5406</v>
      </c>
      <c r="OCN1362" s="84">
        <f>SUM(OCN1359:OCN1360)</f>
        <v>1000000</v>
      </c>
      <c r="OCO1362" s="84">
        <f>SUM(OCO1359:OCO1360)</f>
        <v>0</v>
      </c>
      <c r="OCP1362" s="84">
        <f>OCO1362/OCN1362</f>
        <v>0</v>
      </c>
      <c r="OCQ1362" s="84">
        <f>SUM(OCQ1359)</f>
        <v>1000000</v>
      </c>
      <c r="OCR1362" s="84">
        <f>SUM(OCR1359:OCR1360)</f>
        <v>2000000</v>
      </c>
      <c r="OCS1362" s="84">
        <f>SUM(OCS1359:OCS1360)</f>
        <v>0</v>
      </c>
      <c r="OCT1362" s="84">
        <f>OCS1362/OCR1362</f>
        <v>0</v>
      </c>
      <c r="OCU1362" s="84">
        <f>OCR1362-OCS1362</f>
        <v>2000000</v>
      </c>
      <c r="OCV1362" s="84">
        <f t="shared" si="580"/>
        <v>3000000</v>
      </c>
      <c r="ODC1362" s="84" t="s">
        <v>5406</v>
      </c>
      <c r="ODD1362" s="84">
        <f>SUM(ODD1359:ODD1360)</f>
        <v>1000000</v>
      </c>
      <c r="ODE1362" s="84">
        <f>SUM(ODE1359:ODE1360)</f>
        <v>0</v>
      </c>
      <c r="ODF1362" s="84">
        <f>ODE1362/ODD1362</f>
        <v>0</v>
      </c>
      <c r="ODG1362" s="84">
        <f>SUM(ODG1359)</f>
        <v>1000000</v>
      </c>
      <c r="ODH1362" s="84">
        <f>SUM(ODH1359:ODH1360)</f>
        <v>2000000</v>
      </c>
      <c r="ODI1362" s="84">
        <f>SUM(ODI1359:ODI1360)</f>
        <v>0</v>
      </c>
      <c r="ODJ1362" s="84">
        <f>ODI1362/ODH1362</f>
        <v>0</v>
      </c>
      <c r="ODK1362" s="84">
        <f>ODH1362-ODI1362</f>
        <v>2000000</v>
      </c>
      <c r="ODL1362" s="84">
        <f t="shared" si="581"/>
        <v>3000000</v>
      </c>
      <c r="ODS1362" s="84" t="s">
        <v>5406</v>
      </c>
      <c r="ODT1362" s="84">
        <f>SUM(ODT1359:ODT1360)</f>
        <v>1000000</v>
      </c>
      <c r="ODU1362" s="84">
        <f>SUM(ODU1359:ODU1360)</f>
        <v>0</v>
      </c>
      <c r="ODV1362" s="84">
        <f>ODU1362/ODT1362</f>
        <v>0</v>
      </c>
      <c r="ODW1362" s="84">
        <f>SUM(ODW1359)</f>
        <v>1000000</v>
      </c>
      <c r="ODX1362" s="84">
        <f>SUM(ODX1359:ODX1360)</f>
        <v>2000000</v>
      </c>
      <c r="ODY1362" s="84">
        <f>SUM(ODY1359:ODY1360)</f>
        <v>0</v>
      </c>
      <c r="ODZ1362" s="84">
        <f>ODY1362/ODX1362</f>
        <v>0</v>
      </c>
      <c r="OEA1362" s="84">
        <f>ODX1362-ODY1362</f>
        <v>2000000</v>
      </c>
      <c r="OEB1362" s="84">
        <f t="shared" si="581"/>
        <v>3000000</v>
      </c>
      <c r="OEI1362" s="84" t="s">
        <v>5406</v>
      </c>
      <c r="OEJ1362" s="84">
        <f>SUM(OEJ1359:OEJ1360)</f>
        <v>1000000</v>
      </c>
      <c r="OEK1362" s="84">
        <f>SUM(OEK1359:OEK1360)</f>
        <v>0</v>
      </c>
      <c r="OEL1362" s="84">
        <f>OEK1362/OEJ1362</f>
        <v>0</v>
      </c>
      <c r="OEM1362" s="84">
        <f>SUM(OEM1359)</f>
        <v>1000000</v>
      </c>
      <c r="OEN1362" s="84">
        <f>SUM(OEN1359:OEN1360)</f>
        <v>2000000</v>
      </c>
      <c r="OEO1362" s="84">
        <f>SUM(OEO1359:OEO1360)</f>
        <v>0</v>
      </c>
      <c r="OEP1362" s="84">
        <f>OEO1362/OEN1362</f>
        <v>0</v>
      </c>
      <c r="OEQ1362" s="84">
        <f>OEN1362-OEO1362</f>
        <v>2000000</v>
      </c>
      <c r="OER1362" s="84">
        <f t="shared" si="582"/>
        <v>3000000</v>
      </c>
      <c r="OEY1362" s="84" t="s">
        <v>5406</v>
      </c>
      <c r="OEZ1362" s="84">
        <f>SUM(OEZ1359:OEZ1360)</f>
        <v>1000000</v>
      </c>
      <c r="OFA1362" s="84">
        <f>SUM(OFA1359:OFA1360)</f>
        <v>0</v>
      </c>
      <c r="OFB1362" s="84">
        <f>OFA1362/OEZ1362</f>
        <v>0</v>
      </c>
      <c r="OFC1362" s="84">
        <f>SUM(OFC1359)</f>
        <v>1000000</v>
      </c>
      <c r="OFD1362" s="84">
        <f>SUM(OFD1359:OFD1360)</f>
        <v>2000000</v>
      </c>
      <c r="OFE1362" s="84">
        <f>SUM(OFE1359:OFE1360)</f>
        <v>0</v>
      </c>
      <c r="OFF1362" s="84">
        <f>OFE1362/OFD1362</f>
        <v>0</v>
      </c>
      <c r="OFG1362" s="84">
        <f>OFD1362-OFE1362</f>
        <v>2000000</v>
      </c>
      <c r="OFH1362" s="84">
        <f t="shared" si="582"/>
        <v>3000000</v>
      </c>
      <c r="OFO1362" s="84" t="s">
        <v>5406</v>
      </c>
      <c r="OFP1362" s="84">
        <f>SUM(OFP1359:OFP1360)</f>
        <v>1000000</v>
      </c>
      <c r="OFQ1362" s="84">
        <f>SUM(OFQ1359:OFQ1360)</f>
        <v>0</v>
      </c>
      <c r="OFR1362" s="84">
        <f>OFQ1362/OFP1362</f>
        <v>0</v>
      </c>
      <c r="OFS1362" s="84">
        <f>SUM(OFS1359)</f>
        <v>1000000</v>
      </c>
      <c r="OFT1362" s="84">
        <f>SUM(OFT1359:OFT1360)</f>
        <v>2000000</v>
      </c>
      <c r="OFU1362" s="84">
        <f>SUM(OFU1359:OFU1360)</f>
        <v>0</v>
      </c>
      <c r="OFV1362" s="84">
        <f>OFU1362/OFT1362</f>
        <v>0</v>
      </c>
      <c r="OFW1362" s="84">
        <f>OFT1362-OFU1362</f>
        <v>2000000</v>
      </c>
      <c r="OFX1362" s="84">
        <f t="shared" si="583"/>
        <v>3000000</v>
      </c>
      <c r="OGE1362" s="84" t="s">
        <v>5406</v>
      </c>
      <c r="OGF1362" s="84">
        <f>SUM(OGF1359:OGF1360)</f>
        <v>1000000</v>
      </c>
      <c r="OGG1362" s="84">
        <f>SUM(OGG1359:OGG1360)</f>
        <v>0</v>
      </c>
      <c r="OGH1362" s="84">
        <f>OGG1362/OGF1362</f>
        <v>0</v>
      </c>
      <c r="OGI1362" s="84">
        <f>SUM(OGI1359)</f>
        <v>1000000</v>
      </c>
      <c r="OGJ1362" s="84">
        <f>SUM(OGJ1359:OGJ1360)</f>
        <v>2000000</v>
      </c>
      <c r="OGK1362" s="84">
        <f>SUM(OGK1359:OGK1360)</f>
        <v>0</v>
      </c>
      <c r="OGL1362" s="84">
        <f>OGK1362/OGJ1362</f>
        <v>0</v>
      </c>
      <c r="OGM1362" s="84">
        <f>OGJ1362-OGK1362</f>
        <v>2000000</v>
      </c>
      <c r="OGN1362" s="84">
        <f t="shared" si="583"/>
        <v>3000000</v>
      </c>
      <c r="OGU1362" s="84" t="s">
        <v>5406</v>
      </c>
      <c r="OGV1362" s="84">
        <f>SUM(OGV1359:OGV1360)</f>
        <v>1000000</v>
      </c>
      <c r="OGW1362" s="84">
        <f>SUM(OGW1359:OGW1360)</f>
        <v>0</v>
      </c>
      <c r="OGX1362" s="84">
        <f>OGW1362/OGV1362</f>
        <v>0</v>
      </c>
      <c r="OGY1362" s="84">
        <f>SUM(OGY1359)</f>
        <v>1000000</v>
      </c>
      <c r="OGZ1362" s="84">
        <f>SUM(OGZ1359:OGZ1360)</f>
        <v>2000000</v>
      </c>
      <c r="OHA1362" s="84">
        <f>SUM(OHA1359:OHA1360)</f>
        <v>0</v>
      </c>
      <c r="OHB1362" s="84">
        <f>OHA1362/OGZ1362</f>
        <v>0</v>
      </c>
      <c r="OHC1362" s="84">
        <f>OGZ1362-OHA1362</f>
        <v>2000000</v>
      </c>
      <c r="OHD1362" s="84">
        <f t="shared" si="584"/>
        <v>3000000</v>
      </c>
      <c r="OHK1362" s="84" t="s">
        <v>5406</v>
      </c>
      <c r="OHL1362" s="84">
        <f>SUM(OHL1359:OHL1360)</f>
        <v>1000000</v>
      </c>
      <c r="OHM1362" s="84">
        <f>SUM(OHM1359:OHM1360)</f>
        <v>0</v>
      </c>
      <c r="OHN1362" s="84">
        <f>OHM1362/OHL1362</f>
        <v>0</v>
      </c>
      <c r="OHO1362" s="84">
        <f>SUM(OHO1359)</f>
        <v>1000000</v>
      </c>
      <c r="OHP1362" s="84">
        <f>SUM(OHP1359:OHP1360)</f>
        <v>2000000</v>
      </c>
      <c r="OHQ1362" s="84">
        <f>SUM(OHQ1359:OHQ1360)</f>
        <v>0</v>
      </c>
      <c r="OHR1362" s="84">
        <f>OHQ1362/OHP1362</f>
        <v>0</v>
      </c>
      <c r="OHS1362" s="84">
        <f>OHP1362-OHQ1362</f>
        <v>2000000</v>
      </c>
      <c r="OHT1362" s="84">
        <f t="shared" si="584"/>
        <v>3000000</v>
      </c>
      <c r="OIA1362" s="84" t="s">
        <v>5406</v>
      </c>
      <c r="OIB1362" s="84">
        <f>SUM(OIB1359:OIB1360)</f>
        <v>1000000</v>
      </c>
      <c r="OIC1362" s="84">
        <f>SUM(OIC1359:OIC1360)</f>
        <v>0</v>
      </c>
      <c r="OID1362" s="84">
        <f>OIC1362/OIB1362</f>
        <v>0</v>
      </c>
      <c r="OIE1362" s="84">
        <f>SUM(OIE1359)</f>
        <v>1000000</v>
      </c>
      <c r="OIF1362" s="84">
        <f>SUM(OIF1359:OIF1360)</f>
        <v>2000000</v>
      </c>
      <c r="OIG1362" s="84">
        <f>SUM(OIG1359:OIG1360)</f>
        <v>0</v>
      </c>
      <c r="OIH1362" s="84">
        <f>OIG1362/OIF1362</f>
        <v>0</v>
      </c>
      <c r="OII1362" s="84">
        <f>OIF1362-OIG1362</f>
        <v>2000000</v>
      </c>
      <c r="OIJ1362" s="84">
        <f t="shared" si="585"/>
        <v>3000000</v>
      </c>
      <c r="OIQ1362" s="84" t="s">
        <v>5406</v>
      </c>
      <c r="OIR1362" s="84">
        <f>SUM(OIR1359:OIR1360)</f>
        <v>1000000</v>
      </c>
      <c r="OIS1362" s="84">
        <f>SUM(OIS1359:OIS1360)</f>
        <v>0</v>
      </c>
      <c r="OIT1362" s="84">
        <f>OIS1362/OIR1362</f>
        <v>0</v>
      </c>
      <c r="OIU1362" s="84">
        <f>SUM(OIU1359)</f>
        <v>1000000</v>
      </c>
      <c r="OIV1362" s="84">
        <f>SUM(OIV1359:OIV1360)</f>
        <v>2000000</v>
      </c>
      <c r="OIW1362" s="84">
        <f>SUM(OIW1359:OIW1360)</f>
        <v>0</v>
      </c>
      <c r="OIX1362" s="84">
        <f>OIW1362/OIV1362</f>
        <v>0</v>
      </c>
      <c r="OIY1362" s="84">
        <f>OIV1362-OIW1362</f>
        <v>2000000</v>
      </c>
      <c r="OIZ1362" s="84">
        <f t="shared" si="585"/>
        <v>3000000</v>
      </c>
      <c r="OJG1362" s="84" t="s">
        <v>5406</v>
      </c>
      <c r="OJH1362" s="84">
        <f>SUM(OJH1359:OJH1360)</f>
        <v>1000000</v>
      </c>
      <c r="OJI1362" s="84">
        <f>SUM(OJI1359:OJI1360)</f>
        <v>0</v>
      </c>
      <c r="OJJ1362" s="84">
        <f>OJI1362/OJH1362</f>
        <v>0</v>
      </c>
      <c r="OJK1362" s="84">
        <f>SUM(OJK1359)</f>
        <v>1000000</v>
      </c>
      <c r="OJL1362" s="84">
        <f>SUM(OJL1359:OJL1360)</f>
        <v>2000000</v>
      </c>
      <c r="OJM1362" s="84">
        <f>SUM(OJM1359:OJM1360)</f>
        <v>0</v>
      </c>
      <c r="OJN1362" s="84">
        <f>OJM1362/OJL1362</f>
        <v>0</v>
      </c>
      <c r="OJO1362" s="84">
        <f>OJL1362-OJM1362</f>
        <v>2000000</v>
      </c>
      <c r="OJP1362" s="84">
        <f t="shared" si="586"/>
        <v>3000000</v>
      </c>
      <c r="OJW1362" s="84" t="s">
        <v>5406</v>
      </c>
      <c r="OJX1362" s="84">
        <f>SUM(OJX1359:OJX1360)</f>
        <v>1000000</v>
      </c>
      <c r="OJY1362" s="84">
        <f>SUM(OJY1359:OJY1360)</f>
        <v>0</v>
      </c>
      <c r="OJZ1362" s="84">
        <f>OJY1362/OJX1362</f>
        <v>0</v>
      </c>
      <c r="OKA1362" s="84">
        <f>SUM(OKA1359)</f>
        <v>1000000</v>
      </c>
      <c r="OKB1362" s="84">
        <f>SUM(OKB1359:OKB1360)</f>
        <v>2000000</v>
      </c>
      <c r="OKC1362" s="84">
        <f>SUM(OKC1359:OKC1360)</f>
        <v>0</v>
      </c>
      <c r="OKD1362" s="84">
        <f>OKC1362/OKB1362</f>
        <v>0</v>
      </c>
      <c r="OKE1362" s="84">
        <f>OKB1362-OKC1362</f>
        <v>2000000</v>
      </c>
      <c r="OKF1362" s="84">
        <f t="shared" si="586"/>
        <v>3000000</v>
      </c>
      <c r="OKM1362" s="84" t="s">
        <v>5406</v>
      </c>
      <c r="OKN1362" s="84">
        <f>SUM(OKN1359:OKN1360)</f>
        <v>1000000</v>
      </c>
      <c r="OKO1362" s="84">
        <f>SUM(OKO1359:OKO1360)</f>
        <v>0</v>
      </c>
      <c r="OKP1362" s="84">
        <f>OKO1362/OKN1362</f>
        <v>0</v>
      </c>
      <c r="OKQ1362" s="84">
        <f>SUM(OKQ1359)</f>
        <v>1000000</v>
      </c>
      <c r="OKR1362" s="84">
        <f>SUM(OKR1359:OKR1360)</f>
        <v>2000000</v>
      </c>
      <c r="OKS1362" s="84">
        <f>SUM(OKS1359:OKS1360)</f>
        <v>0</v>
      </c>
      <c r="OKT1362" s="84">
        <f>OKS1362/OKR1362</f>
        <v>0</v>
      </c>
      <c r="OKU1362" s="84">
        <f>OKR1362-OKS1362</f>
        <v>2000000</v>
      </c>
      <c r="OKV1362" s="84">
        <f t="shared" si="587"/>
        <v>3000000</v>
      </c>
      <c r="OLC1362" s="84" t="s">
        <v>5406</v>
      </c>
      <c r="OLD1362" s="84">
        <f>SUM(OLD1359:OLD1360)</f>
        <v>1000000</v>
      </c>
      <c r="OLE1362" s="84">
        <f>SUM(OLE1359:OLE1360)</f>
        <v>0</v>
      </c>
      <c r="OLF1362" s="84">
        <f>OLE1362/OLD1362</f>
        <v>0</v>
      </c>
      <c r="OLG1362" s="84">
        <f>SUM(OLG1359)</f>
        <v>1000000</v>
      </c>
      <c r="OLH1362" s="84">
        <f>SUM(OLH1359:OLH1360)</f>
        <v>2000000</v>
      </c>
      <c r="OLI1362" s="84">
        <f>SUM(OLI1359:OLI1360)</f>
        <v>0</v>
      </c>
      <c r="OLJ1362" s="84">
        <f>OLI1362/OLH1362</f>
        <v>0</v>
      </c>
      <c r="OLK1362" s="84">
        <f>OLH1362-OLI1362</f>
        <v>2000000</v>
      </c>
      <c r="OLL1362" s="84">
        <f t="shared" si="587"/>
        <v>3000000</v>
      </c>
      <c r="OLS1362" s="84" t="s">
        <v>5406</v>
      </c>
      <c r="OLT1362" s="84">
        <f>SUM(OLT1359:OLT1360)</f>
        <v>1000000</v>
      </c>
      <c r="OLU1362" s="84">
        <f>SUM(OLU1359:OLU1360)</f>
        <v>0</v>
      </c>
      <c r="OLV1362" s="84">
        <f>OLU1362/OLT1362</f>
        <v>0</v>
      </c>
      <c r="OLW1362" s="84">
        <f>SUM(OLW1359)</f>
        <v>1000000</v>
      </c>
      <c r="OLX1362" s="84">
        <f>SUM(OLX1359:OLX1360)</f>
        <v>2000000</v>
      </c>
      <c r="OLY1362" s="84">
        <f>SUM(OLY1359:OLY1360)</f>
        <v>0</v>
      </c>
      <c r="OLZ1362" s="84">
        <f>OLY1362/OLX1362</f>
        <v>0</v>
      </c>
      <c r="OMA1362" s="84">
        <f>OLX1362-OLY1362</f>
        <v>2000000</v>
      </c>
      <c r="OMB1362" s="84">
        <f t="shared" si="588"/>
        <v>3000000</v>
      </c>
      <c r="OMI1362" s="84" t="s">
        <v>5406</v>
      </c>
      <c r="OMJ1362" s="84">
        <f>SUM(OMJ1359:OMJ1360)</f>
        <v>1000000</v>
      </c>
      <c r="OMK1362" s="84">
        <f>SUM(OMK1359:OMK1360)</f>
        <v>0</v>
      </c>
      <c r="OML1362" s="84">
        <f>OMK1362/OMJ1362</f>
        <v>0</v>
      </c>
      <c r="OMM1362" s="84">
        <f>SUM(OMM1359)</f>
        <v>1000000</v>
      </c>
      <c r="OMN1362" s="84">
        <f>SUM(OMN1359:OMN1360)</f>
        <v>2000000</v>
      </c>
      <c r="OMO1362" s="84">
        <f>SUM(OMO1359:OMO1360)</f>
        <v>0</v>
      </c>
      <c r="OMP1362" s="84">
        <f>OMO1362/OMN1362</f>
        <v>0</v>
      </c>
      <c r="OMQ1362" s="84">
        <f>OMN1362-OMO1362</f>
        <v>2000000</v>
      </c>
      <c r="OMR1362" s="84">
        <f t="shared" si="588"/>
        <v>3000000</v>
      </c>
      <c r="OMY1362" s="84" t="s">
        <v>5406</v>
      </c>
      <c r="OMZ1362" s="84">
        <f>SUM(OMZ1359:OMZ1360)</f>
        <v>1000000</v>
      </c>
      <c r="ONA1362" s="84">
        <f>SUM(ONA1359:ONA1360)</f>
        <v>0</v>
      </c>
      <c r="ONB1362" s="84">
        <f>ONA1362/OMZ1362</f>
        <v>0</v>
      </c>
      <c r="ONC1362" s="84">
        <f>SUM(ONC1359)</f>
        <v>1000000</v>
      </c>
      <c r="OND1362" s="84">
        <f>SUM(OND1359:OND1360)</f>
        <v>2000000</v>
      </c>
      <c r="ONE1362" s="84">
        <f>SUM(ONE1359:ONE1360)</f>
        <v>0</v>
      </c>
      <c r="ONF1362" s="84">
        <f>ONE1362/OND1362</f>
        <v>0</v>
      </c>
      <c r="ONG1362" s="84">
        <f>OND1362-ONE1362</f>
        <v>2000000</v>
      </c>
      <c r="ONH1362" s="84">
        <f t="shared" si="589"/>
        <v>3000000</v>
      </c>
      <c r="ONO1362" s="84" t="s">
        <v>5406</v>
      </c>
      <c r="ONP1362" s="84">
        <f>SUM(ONP1359:ONP1360)</f>
        <v>1000000</v>
      </c>
      <c r="ONQ1362" s="84">
        <f>SUM(ONQ1359:ONQ1360)</f>
        <v>0</v>
      </c>
      <c r="ONR1362" s="84">
        <f>ONQ1362/ONP1362</f>
        <v>0</v>
      </c>
      <c r="ONS1362" s="84">
        <f>SUM(ONS1359)</f>
        <v>1000000</v>
      </c>
      <c r="ONT1362" s="84">
        <f>SUM(ONT1359:ONT1360)</f>
        <v>2000000</v>
      </c>
      <c r="ONU1362" s="84">
        <f>SUM(ONU1359:ONU1360)</f>
        <v>0</v>
      </c>
      <c r="ONV1362" s="84">
        <f>ONU1362/ONT1362</f>
        <v>0</v>
      </c>
      <c r="ONW1362" s="84">
        <f>ONT1362-ONU1362</f>
        <v>2000000</v>
      </c>
      <c r="ONX1362" s="84">
        <f t="shared" si="589"/>
        <v>3000000</v>
      </c>
      <c r="OOE1362" s="84" t="s">
        <v>5406</v>
      </c>
      <c r="OOF1362" s="84">
        <f>SUM(OOF1359:OOF1360)</f>
        <v>1000000</v>
      </c>
      <c r="OOG1362" s="84">
        <f>SUM(OOG1359:OOG1360)</f>
        <v>0</v>
      </c>
      <c r="OOH1362" s="84">
        <f>OOG1362/OOF1362</f>
        <v>0</v>
      </c>
      <c r="OOI1362" s="84">
        <f>SUM(OOI1359)</f>
        <v>1000000</v>
      </c>
      <c r="OOJ1362" s="84">
        <f>SUM(OOJ1359:OOJ1360)</f>
        <v>2000000</v>
      </c>
      <c r="OOK1362" s="84">
        <f>SUM(OOK1359:OOK1360)</f>
        <v>0</v>
      </c>
      <c r="OOL1362" s="84">
        <f>OOK1362/OOJ1362</f>
        <v>0</v>
      </c>
      <c r="OOM1362" s="84">
        <f>OOJ1362-OOK1362</f>
        <v>2000000</v>
      </c>
      <c r="OON1362" s="84">
        <f t="shared" si="590"/>
        <v>3000000</v>
      </c>
      <c r="OOU1362" s="84" t="s">
        <v>5406</v>
      </c>
      <c r="OOV1362" s="84">
        <f>SUM(OOV1359:OOV1360)</f>
        <v>1000000</v>
      </c>
      <c r="OOW1362" s="84">
        <f>SUM(OOW1359:OOW1360)</f>
        <v>0</v>
      </c>
      <c r="OOX1362" s="84">
        <f>OOW1362/OOV1362</f>
        <v>0</v>
      </c>
      <c r="OOY1362" s="84">
        <f>SUM(OOY1359)</f>
        <v>1000000</v>
      </c>
      <c r="OOZ1362" s="84">
        <f>SUM(OOZ1359:OOZ1360)</f>
        <v>2000000</v>
      </c>
      <c r="OPA1362" s="84">
        <f>SUM(OPA1359:OPA1360)</f>
        <v>0</v>
      </c>
      <c r="OPB1362" s="84">
        <f>OPA1362/OOZ1362</f>
        <v>0</v>
      </c>
      <c r="OPC1362" s="84">
        <f>OOZ1362-OPA1362</f>
        <v>2000000</v>
      </c>
      <c r="OPD1362" s="84">
        <f t="shared" si="590"/>
        <v>3000000</v>
      </c>
      <c r="OPK1362" s="84" t="s">
        <v>5406</v>
      </c>
      <c r="OPL1362" s="84">
        <f>SUM(OPL1359:OPL1360)</f>
        <v>1000000</v>
      </c>
      <c r="OPM1362" s="84">
        <f>SUM(OPM1359:OPM1360)</f>
        <v>0</v>
      </c>
      <c r="OPN1362" s="84">
        <f>OPM1362/OPL1362</f>
        <v>0</v>
      </c>
      <c r="OPO1362" s="84">
        <f>SUM(OPO1359)</f>
        <v>1000000</v>
      </c>
      <c r="OPP1362" s="84">
        <f>SUM(OPP1359:OPP1360)</f>
        <v>2000000</v>
      </c>
      <c r="OPQ1362" s="84">
        <f>SUM(OPQ1359:OPQ1360)</f>
        <v>0</v>
      </c>
      <c r="OPR1362" s="84">
        <f>OPQ1362/OPP1362</f>
        <v>0</v>
      </c>
      <c r="OPS1362" s="84">
        <f>OPP1362-OPQ1362</f>
        <v>2000000</v>
      </c>
      <c r="OPT1362" s="84">
        <f t="shared" si="591"/>
        <v>3000000</v>
      </c>
      <c r="OQA1362" s="84" t="s">
        <v>5406</v>
      </c>
      <c r="OQB1362" s="84">
        <f>SUM(OQB1359:OQB1360)</f>
        <v>1000000</v>
      </c>
      <c r="OQC1362" s="84">
        <f>SUM(OQC1359:OQC1360)</f>
        <v>0</v>
      </c>
      <c r="OQD1362" s="84">
        <f>OQC1362/OQB1362</f>
        <v>0</v>
      </c>
      <c r="OQE1362" s="84">
        <f>SUM(OQE1359)</f>
        <v>1000000</v>
      </c>
      <c r="OQF1362" s="84">
        <f>SUM(OQF1359:OQF1360)</f>
        <v>2000000</v>
      </c>
      <c r="OQG1362" s="84">
        <f>SUM(OQG1359:OQG1360)</f>
        <v>0</v>
      </c>
      <c r="OQH1362" s="84">
        <f>OQG1362/OQF1362</f>
        <v>0</v>
      </c>
      <c r="OQI1362" s="84">
        <f>OQF1362-OQG1362</f>
        <v>2000000</v>
      </c>
      <c r="OQJ1362" s="84">
        <f t="shared" si="591"/>
        <v>3000000</v>
      </c>
      <c r="OQQ1362" s="84" t="s">
        <v>5406</v>
      </c>
      <c r="OQR1362" s="84">
        <f>SUM(OQR1359:OQR1360)</f>
        <v>1000000</v>
      </c>
      <c r="OQS1362" s="84">
        <f>SUM(OQS1359:OQS1360)</f>
        <v>0</v>
      </c>
      <c r="OQT1362" s="84">
        <f>OQS1362/OQR1362</f>
        <v>0</v>
      </c>
      <c r="OQU1362" s="84">
        <f>SUM(OQU1359)</f>
        <v>1000000</v>
      </c>
      <c r="OQV1362" s="84">
        <f>SUM(OQV1359:OQV1360)</f>
        <v>2000000</v>
      </c>
      <c r="OQW1362" s="84">
        <f>SUM(OQW1359:OQW1360)</f>
        <v>0</v>
      </c>
      <c r="OQX1362" s="84">
        <f>OQW1362/OQV1362</f>
        <v>0</v>
      </c>
      <c r="OQY1362" s="84">
        <f>OQV1362-OQW1362</f>
        <v>2000000</v>
      </c>
      <c r="OQZ1362" s="84">
        <f t="shared" si="592"/>
        <v>3000000</v>
      </c>
      <c r="ORG1362" s="84" t="s">
        <v>5406</v>
      </c>
      <c r="ORH1362" s="84">
        <f>SUM(ORH1359:ORH1360)</f>
        <v>1000000</v>
      </c>
      <c r="ORI1362" s="84">
        <f>SUM(ORI1359:ORI1360)</f>
        <v>0</v>
      </c>
      <c r="ORJ1362" s="84">
        <f>ORI1362/ORH1362</f>
        <v>0</v>
      </c>
      <c r="ORK1362" s="84">
        <f>SUM(ORK1359)</f>
        <v>1000000</v>
      </c>
      <c r="ORL1362" s="84">
        <f>SUM(ORL1359:ORL1360)</f>
        <v>2000000</v>
      </c>
      <c r="ORM1362" s="84">
        <f>SUM(ORM1359:ORM1360)</f>
        <v>0</v>
      </c>
      <c r="ORN1362" s="84">
        <f>ORM1362/ORL1362</f>
        <v>0</v>
      </c>
      <c r="ORO1362" s="84">
        <f>ORL1362-ORM1362</f>
        <v>2000000</v>
      </c>
      <c r="ORP1362" s="84">
        <f t="shared" si="592"/>
        <v>3000000</v>
      </c>
      <c r="ORW1362" s="84" t="s">
        <v>5406</v>
      </c>
      <c r="ORX1362" s="84">
        <f>SUM(ORX1359:ORX1360)</f>
        <v>1000000</v>
      </c>
      <c r="ORY1362" s="84">
        <f>SUM(ORY1359:ORY1360)</f>
        <v>0</v>
      </c>
      <c r="ORZ1362" s="84">
        <f>ORY1362/ORX1362</f>
        <v>0</v>
      </c>
      <c r="OSA1362" s="84">
        <f>SUM(OSA1359)</f>
        <v>1000000</v>
      </c>
      <c r="OSB1362" s="84">
        <f>SUM(OSB1359:OSB1360)</f>
        <v>2000000</v>
      </c>
      <c r="OSC1362" s="84">
        <f>SUM(OSC1359:OSC1360)</f>
        <v>0</v>
      </c>
      <c r="OSD1362" s="84">
        <f>OSC1362/OSB1362</f>
        <v>0</v>
      </c>
      <c r="OSE1362" s="84">
        <f>OSB1362-OSC1362</f>
        <v>2000000</v>
      </c>
      <c r="OSF1362" s="84">
        <f t="shared" si="593"/>
        <v>3000000</v>
      </c>
      <c r="OSM1362" s="84" t="s">
        <v>5406</v>
      </c>
      <c r="OSN1362" s="84">
        <f>SUM(OSN1359:OSN1360)</f>
        <v>1000000</v>
      </c>
      <c r="OSO1362" s="84">
        <f>SUM(OSO1359:OSO1360)</f>
        <v>0</v>
      </c>
      <c r="OSP1362" s="84">
        <f>OSO1362/OSN1362</f>
        <v>0</v>
      </c>
      <c r="OSQ1362" s="84">
        <f>SUM(OSQ1359)</f>
        <v>1000000</v>
      </c>
      <c r="OSR1362" s="84">
        <f>SUM(OSR1359:OSR1360)</f>
        <v>2000000</v>
      </c>
      <c r="OSS1362" s="84">
        <f>SUM(OSS1359:OSS1360)</f>
        <v>0</v>
      </c>
      <c r="OST1362" s="84">
        <f>OSS1362/OSR1362</f>
        <v>0</v>
      </c>
      <c r="OSU1362" s="84">
        <f>OSR1362-OSS1362</f>
        <v>2000000</v>
      </c>
      <c r="OSV1362" s="84">
        <f t="shared" si="593"/>
        <v>3000000</v>
      </c>
      <c r="OTC1362" s="84" t="s">
        <v>5406</v>
      </c>
      <c r="OTD1362" s="84">
        <f>SUM(OTD1359:OTD1360)</f>
        <v>1000000</v>
      </c>
      <c r="OTE1362" s="84">
        <f>SUM(OTE1359:OTE1360)</f>
        <v>0</v>
      </c>
      <c r="OTF1362" s="84">
        <f>OTE1362/OTD1362</f>
        <v>0</v>
      </c>
      <c r="OTG1362" s="84">
        <f>SUM(OTG1359)</f>
        <v>1000000</v>
      </c>
      <c r="OTH1362" s="84">
        <f>SUM(OTH1359:OTH1360)</f>
        <v>2000000</v>
      </c>
      <c r="OTI1362" s="84">
        <f>SUM(OTI1359:OTI1360)</f>
        <v>0</v>
      </c>
      <c r="OTJ1362" s="84">
        <f>OTI1362/OTH1362</f>
        <v>0</v>
      </c>
      <c r="OTK1362" s="84">
        <f>OTH1362-OTI1362</f>
        <v>2000000</v>
      </c>
      <c r="OTL1362" s="84">
        <f t="shared" si="594"/>
        <v>3000000</v>
      </c>
      <c r="OTS1362" s="84" t="s">
        <v>5406</v>
      </c>
      <c r="OTT1362" s="84">
        <f>SUM(OTT1359:OTT1360)</f>
        <v>1000000</v>
      </c>
      <c r="OTU1362" s="84">
        <f>SUM(OTU1359:OTU1360)</f>
        <v>0</v>
      </c>
      <c r="OTV1362" s="84">
        <f>OTU1362/OTT1362</f>
        <v>0</v>
      </c>
      <c r="OTW1362" s="84">
        <f>SUM(OTW1359)</f>
        <v>1000000</v>
      </c>
      <c r="OTX1362" s="84">
        <f>SUM(OTX1359:OTX1360)</f>
        <v>2000000</v>
      </c>
      <c r="OTY1362" s="84">
        <f>SUM(OTY1359:OTY1360)</f>
        <v>0</v>
      </c>
      <c r="OTZ1362" s="84">
        <f>OTY1362/OTX1362</f>
        <v>0</v>
      </c>
      <c r="OUA1362" s="84">
        <f>OTX1362-OTY1362</f>
        <v>2000000</v>
      </c>
      <c r="OUB1362" s="84">
        <f t="shared" si="594"/>
        <v>3000000</v>
      </c>
      <c r="OUI1362" s="84" t="s">
        <v>5406</v>
      </c>
      <c r="OUJ1362" s="84">
        <f>SUM(OUJ1359:OUJ1360)</f>
        <v>1000000</v>
      </c>
      <c r="OUK1362" s="84">
        <f>SUM(OUK1359:OUK1360)</f>
        <v>0</v>
      </c>
      <c r="OUL1362" s="84">
        <f>OUK1362/OUJ1362</f>
        <v>0</v>
      </c>
      <c r="OUM1362" s="84">
        <f>SUM(OUM1359)</f>
        <v>1000000</v>
      </c>
      <c r="OUN1362" s="84">
        <f>SUM(OUN1359:OUN1360)</f>
        <v>2000000</v>
      </c>
      <c r="OUO1362" s="84">
        <f>SUM(OUO1359:OUO1360)</f>
        <v>0</v>
      </c>
      <c r="OUP1362" s="84">
        <f>OUO1362/OUN1362</f>
        <v>0</v>
      </c>
      <c r="OUQ1362" s="84">
        <f>OUN1362-OUO1362</f>
        <v>2000000</v>
      </c>
      <c r="OUR1362" s="84">
        <f t="shared" si="595"/>
        <v>3000000</v>
      </c>
      <c r="OUY1362" s="84" t="s">
        <v>5406</v>
      </c>
      <c r="OUZ1362" s="84">
        <f>SUM(OUZ1359:OUZ1360)</f>
        <v>1000000</v>
      </c>
      <c r="OVA1362" s="84">
        <f>SUM(OVA1359:OVA1360)</f>
        <v>0</v>
      </c>
      <c r="OVB1362" s="84">
        <f>OVA1362/OUZ1362</f>
        <v>0</v>
      </c>
      <c r="OVC1362" s="84">
        <f>SUM(OVC1359)</f>
        <v>1000000</v>
      </c>
      <c r="OVD1362" s="84">
        <f>SUM(OVD1359:OVD1360)</f>
        <v>2000000</v>
      </c>
      <c r="OVE1362" s="84">
        <f>SUM(OVE1359:OVE1360)</f>
        <v>0</v>
      </c>
      <c r="OVF1362" s="84">
        <f>OVE1362/OVD1362</f>
        <v>0</v>
      </c>
      <c r="OVG1362" s="84">
        <f>OVD1362-OVE1362</f>
        <v>2000000</v>
      </c>
      <c r="OVH1362" s="84">
        <f t="shared" si="595"/>
        <v>3000000</v>
      </c>
      <c r="OVO1362" s="84" t="s">
        <v>5406</v>
      </c>
      <c r="OVP1362" s="84">
        <f>SUM(OVP1359:OVP1360)</f>
        <v>1000000</v>
      </c>
      <c r="OVQ1362" s="84">
        <f>SUM(OVQ1359:OVQ1360)</f>
        <v>0</v>
      </c>
      <c r="OVR1362" s="84">
        <f>OVQ1362/OVP1362</f>
        <v>0</v>
      </c>
      <c r="OVS1362" s="84">
        <f>SUM(OVS1359)</f>
        <v>1000000</v>
      </c>
      <c r="OVT1362" s="84">
        <f>SUM(OVT1359:OVT1360)</f>
        <v>2000000</v>
      </c>
      <c r="OVU1362" s="84">
        <f>SUM(OVU1359:OVU1360)</f>
        <v>0</v>
      </c>
      <c r="OVV1362" s="84">
        <f>OVU1362/OVT1362</f>
        <v>0</v>
      </c>
      <c r="OVW1362" s="84">
        <f>OVT1362-OVU1362</f>
        <v>2000000</v>
      </c>
      <c r="OVX1362" s="84">
        <f t="shared" si="596"/>
        <v>3000000</v>
      </c>
      <c r="OWE1362" s="84" t="s">
        <v>5406</v>
      </c>
      <c r="OWF1362" s="84">
        <f>SUM(OWF1359:OWF1360)</f>
        <v>1000000</v>
      </c>
      <c r="OWG1362" s="84">
        <f>SUM(OWG1359:OWG1360)</f>
        <v>0</v>
      </c>
      <c r="OWH1362" s="84">
        <f>OWG1362/OWF1362</f>
        <v>0</v>
      </c>
      <c r="OWI1362" s="84">
        <f>SUM(OWI1359)</f>
        <v>1000000</v>
      </c>
      <c r="OWJ1362" s="84">
        <f>SUM(OWJ1359:OWJ1360)</f>
        <v>2000000</v>
      </c>
      <c r="OWK1362" s="84">
        <f>SUM(OWK1359:OWK1360)</f>
        <v>0</v>
      </c>
      <c r="OWL1362" s="84">
        <f>OWK1362/OWJ1362</f>
        <v>0</v>
      </c>
      <c r="OWM1362" s="84">
        <f>OWJ1362-OWK1362</f>
        <v>2000000</v>
      </c>
      <c r="OWN1362" s="84">
        <f t="shared" si="596"/>
        <v>3000000</v>
      </c>
      <c r="OWU1362" s="84" t="s">
        <v>5406</v>
      </c>
      <c r="OWV1362" s="84">
        <f>SUM(OWV1359:OWV1360)</f>
        <v>1000000</v>
      </c>
      <c r="OWW1362" s="84">
        <f>SUM(OWW1359:OWW1360)</f>
        <v>0</v>
      </c>
      <c r="OWX1362" s="84">
        <f>OWW1362/OWV1362</f>
        <v>0</v>
      </c>
      <c r="OWY1362" s="84">
        <f>SUM(OWY1359)</f>
        <v>1000000</v>
      </c>
      <c r="OWZ1362" s="84">
        <f>SUM(OWZ1359:OWZ1360)</f>
        <v>2000000</v>
      </c>
      <c r="OXA1362" s="84">
        <f>SUM(OXA1359:OXA1360)</f>
        <v>0</v>
      </c>
      <c r="OXB1362" s="84">
        <f>OXA1362/OWZ1362</f>
        <v>0</v>
      </c>
      <c r="OXC1362" s="84">
        <f>OWZ1362-OXA1362</f>
        <v>2000000</v>
      </c>
      <c r="OXD1362" s="84">
        <f t="shared" si="597"/>
        <v>3000000</v>
      </c>
      <c r="OXK1362" s="84" t="s">
        <v>5406</v>
      </c>
      <c r="OXL1362" s="84">
        <f>SUM(OXL1359:OXL1360)</f>
        <v>1000000</v>
      </c>
      <c r="OXM1362" s="84">
        <f>SUM(OXM1359:OXM1360)</f>
        <v>0</v>
      </c>
      <c r="OXN1362" s="84">
        <f>OXM1362/OXL1362</f>
        <v>0</v>
      </c>
      <c r="OXO1362" s="84">
        <f>SUM(OXO1359)</f>
        <v>1000000</v>
      </c>
      <c r="OXP1362" s="84">
        <f>SUM(OXP1359:OXP1360)</f>
        <v>2000000</v>
      </c>
      <c r="OXQ1362" s="84">
        <f>SUM(OXQ1359:OXQ1360)</f>
        <v>0</v>
      </c>
      <c r="OXR1362" s="84">
        <f>OXQ1362/OXP1362</f>
        <v>0</v>
      </c>
      <c r="OXS1362" s="84">
        <f>OXP1362-OXQ1362</f>
        <v>2000000</v>
      </c>
      <c r="OXT1362" s="84">
        <f t="shared" si="597"/>
        <v>3000000</v>
      </c>
      <c r="OYA1362" s="84" t="s">
        <v>5406</v>
      </c>
      <c r="OYB1362" s="84">
        <f>SUM(OYB1359:OYB1360)</f>
        <v>1000000</v>
      </c>
      <c r="OYC1362" s="84">
        <f>SUM(OYC1359:OYC1360)</f>
        <v>0</v>
      </c>
      <c r="OYD1362" s="84">
        <f>OYC1362/OYB1362</f>
        <v>0</v>
      </c>
      <c r="OYE1362" s="84">
        <f>SUM(OYE1359)</f>
        <v>1000000</v>
      </c>
      <c r="OYF1362" s="84">
        <f>SUM(OYF1359:OYF1360)</f>
        <v>2000000</v>
      </c>
      <c r="OYG1362" s="84">
        <f>SUM(OYG1359:OYG1360)</f>
        <v>0</v>
      </c>
      <c r="OYH1362" s="84">
        <f>OYG1362/OYF1362</f>
        <v>0</v>
      </c>
      <c r="OYI1362" s="84">
        <f>OYF1362-OYG1362</f>
        <v>2000000</v>
      </c>
      <c r="OYJ1362" s="84">
        <f t="shared" si="598"/>
        <v>3000000</v>
      </c>
      <c r="OYQ1362" s="84" t="s">
        <v>5406</v>
      </c>
      <c r="OYR1362" s="84">
        <f>SUM(OYR1359:OYR1360)</f>
        <v>1000000</v>
      </c>
      <c r="OYS1362" s="84">
        <f>SUM(OYS1359:OYS1360)</f>
        <v>0</v>
      </c>
      <c r="OYT1362" s="84">
        <f>OYS1362/OYR1362</f>
        <v>0</v>
      </c>
      <c r="OYU1362" s="84">
        <f>SUM(OYU1359)</f>
        <v>1000000</v>
      </c>
      <c r="OYV1362" s="84">
        <f>SUM(OYV1359:OYV1360)</f>
        <v>2000000</v>
      </c>
      <c r="OYW1362" s="84">
        <f>SUM(OYW1359:OYW1360)</f>
        <v>0</v>
      </c>
      <c r="OYX1362" s="84">
        <f>OYW1362/OYV1362</f>
        <v>0</v>
      </c>
      <c r="OYY1362" s="84">
        <f>OYV1362-OYW1362</f>
        <v>2000000</v>
      </c>
      <c r="OYZ1362" s="84">
        <f t="shared" si="598"/>
        <v>3000000</v>
      </c>
      <c r="OZG1362" s="84" t="s">
        <v>5406</v>
      </c>
      <c r="OZH1362" s="84">
        <f>SUM(OZH1359:OZH1360)</f>
        <v>1000000</v>
      </c>
      <c r="OZI1362" s="84">
        <f>SUM(OZI1359:OZI1360)</f>
        <v>0</v>
      </c>
      <c r="OZJ1362" s="84">
        <f>OZI1362/OZH1362</f>
        <v>0</v>
      </c>
      <c r="OZK1362" s="84">
        <f>SUM(OZK1359)</f>
        <v>1000000</v>
      </c>
      <c r="OZL1362" s="84">
        <f>SUM(OZL1359:OZL1360)</f>
        <v>2000000</v>
      </c>
      <c r="OZM1362" s="84">
        <f>SUM(OZM1359:OZM1360)</f>
        <v>0</v>
      </c>
      <c r="OZN1362" s="84">
        <f>OZM1362/OZL1362</f>
        <v>0</v>
      </c>
      <c r="OZO1362" s="84">
        <f>OZL1362-OZM1362</f>
        <v>2000000</v>
      </c>
      <c r="OZP1362" s="84">
        <f t="shared" si="599"/>
        <v>3000000</v>
      </c>
      <c r="OZW1362" s="84" t="s">
        <v>5406</v>
      </c>
      <c r="OZX1362" s="84">
        <f>SUM(OZX1359:OZX1360)</f>
        <v>1000000</v>
      </c>
      <c r="OZY1362" s="84">
        <f>SUM(OZY1359:OZY1360)</f>
        <v>0</v>
      </c>
      <c r="OZZ1362" s="84">
        <f>OZY1362/OZX1362</f>
        <v>0</v>
      </c>
      <c r="PAA1362" s="84">
        <f>SUM(PAA1359)</f>
        <v>1000000</v>
      </c>
      <c r="PAB1362" s="84">
        <f>SUM(PAB1359:PAB1360)</f>
        <v>2000000</v>
      </c>
      <c r="PAC1362" s="84">
        <f>SUM(PAC1359:PAC1360)</f>
        <v>0</v>
      </c>
      <c r="PAD1362" s="84">
        <f>PAC1362/PAB1362</f>
        <v>0</v>
      </c>
      <c r="PAE1362" s="84">
        <f>PAB1362-PAC1362</f>
        <v>2000000</v>
      </c>
      <c r="PAF1362" s="84">
        <f t="shared" si="599"/>
        <v>3000000</v>
      </c>
      <c r="PAM1362" s="84" t="s">
        <v>5406</v>
      </c>
      <c r="PAN1362" s="84">
        <f>SUM(PAN1359:PAN1360)</f>
        <v>1000000</v>
      </c>
      <c r="PAO1362" s="84">
        <f>SUM(PAO1359:PAO1360)</f>
        <v>0</v>
      </c>
      <c r="PAP1362" s="84">
        <f>PAO1362/PAN1362</f>
        <v>0</v>
      </c>
      <c r="PAQ1362" s="84">
        <f>SUM(PAQ1359)</f>
        <v>1000000</v>
      </c>
      <c r="PAR1362" s="84">
        <f>SUM(PAR1359:PAR1360)</f>
        <v>2000000</v>
      </c>
      <c r="PAS1362" s="84">
        <f>SUM(PAS1359:PAS1360)</f>
        <v>0</v>
      </c>
      <c r="PAT1362" s="84">
        <f>PAS1362/PAR1362</f>
        <v>0</v>
      </c>
      <c r="PAU1362" s="84">
        <f>PAR1362-PAS1362</f>
        <v>2000000</v>
      </c>
      <c r="PAV1362" s="84">
        <f t="shared" si="600"/>
        <v>3000000</v>
      </c>
      <c r="PBC1362" s="84" t="s">
        <v>5406</v>
      </c>
      <c r="PBD1362" s="84">
        <f>SUM(PBD1359:PBD1360)</f>
        <v>1000000</v>
      </c>
      <c r="PBE1362" s="84">
        <f>SUM(PBE1359:PBE1360)</f>
        <v>0</v>
      </c>
      <c r="PBF1362" s="84">
        <f>PBE1362/PBD1362</f>
        <v>0</v>
      </c>
      <c r="PBG1362" s="84">
        <f>SUM(PBG1359)</f>
        <v>1000000</v>
      </c>
      <c r="PBH1362" s="84">
        <f>SUM(PBH1359:PBH1360)</f>
        <v>2000000</v>
      </c>
      <c r="PBI1362" s="84">
        <f>SUM(PBI1359:PBI1360)</f>
        <v>0</v>
      </c>
      <c r="PBJ1362" s="84">
        <f>PBI1362/PBH1362</f>
        <v>0</v>
      </c>
      <c r="PBK1362" s="84">
        <f>PBH1362-PBI1362</f>
        <v>2000000</v>
      </c>
      <c r="PBL1362" s="84">
        <f t="shared" si="600"/>
        <v>3000000</v>
      </c>
      <c r="PBS1362" s="84" t="s">
        <v>5406</v>
      </c>
      <c r="PBT1362" s="84">
        <f>SUM(PBT1359:PBT1360)</f>
        <v>1000000</v>
      </c>
      <c r="PBU1362" s="84">
        <f>SUM(PBU1359:PBU1360)</f>
        <v>0</v>
      </c>
      <c r="PBV1362" s="84">
        <f>PBU1362/PBT1362</f>
        <v>0</v>
      </c>
      <c r="PBW1362" s="84">
        <f>SUM(PBW1359)</f>
        <v>1000000</v>
      </c>
      <c r="PBX1362" s="84">
        <f>SUM(PBX1359:PBX1360)</f>
        <v>2000000</v>
      </c>
      <c r="PBY1362" s="84">
        <f>SUM(PBY1359:PBY1360)</f>
        <v>0</v>
      </c>
      <c r="PBZ1362" s="84">
        <f>PBY1362/PBX1362</f>
        <v>0</v>
      </c>
      <c r="PCA1362" s="84">
        <f>PBX1362-PBY1362</f>
        <v>2000000</v>
      </c>
      <c r="PCB1362" s="84">
        <f t="shared" si="601"/>
        <v>3000000</v>
      </c>
      <c r="PCI1362" s="84" t="s">
        <v>5406</v>
      </c>
      <c r="PCJ1362" s="84">
        <f>SUM(PCJ1359:PCJ1360)</f>
        <v>1000000</v>
      </c>
      <c r="PCK1362" s="84">
        <f>SUM(PCK1359:PCK1360)</f>
        <v>0</v>
      </c>
      <c r="PCL1362" s="84">
        <f>PCK1362/PCJ1362</f>
        <v>0</v>
      </c>
      <c r="PCM1362" s="84">
        <f>SUM(PCM1359)</f>
        <v>1000000</v>
      </c>
      <c r="PCN1362" s="84">
        <f>SUM(PCN1359:PCN1360)</f>
        <v>2000000</v>
      </c>
      <c r="PCO1362" s="84">
        <f>SUM(PCO1359:PCO1360)</f>
        <v>0</v>
      </c>
      <c r="PCP1362" s="84">
        <f>PCO1362/PCN1362</f>
        <v>0</v>
      </c>
      <c r="PCQ1362" s="84">
        <f>PCN1362-PCO1362</f>
        <v>2000000</v>
      </c>
      <c r="PCR1362" s="84">
        <f t="shared" si="601"/>
        <v>3000000</v>
      </c>
      <c r="PCY1362" s="84" t="s">
        <v>5406</v>
      </c>
      <c r="PCZ1362" s="84">
        <f>SUM(PCZ1359:PCZ1360)</f>
        <v>1000000</v>
      </c>
      <c r="PDA1362" s="84">
        <f>SUM(PDA1359:PDA1360)</f>
        <v>0</v>
      </c>
      <c r="PDB1362" s="84">
        <f>PDA1362/PCZ1362</f>
        <v>0</v>
      </c>
      <c r="PDC1362" s="84">
        <f>SUM(PDC1359)</f>
        <v>1000000</v>
      </c>
      <c r="PDD1362" s="84">
        <f>SUM(PDD1359:PDD1360)</f>
        <v>2000000</v>
      </c>
      <c r="PDE1362" s="84">
        <f>SUM(PDE1359:PDE1360)</f>
        <v>0</v>
      </c>
      <c r="PDF1362" s="84">
        <f>PDE1362/PDD1362</f>
        <v>0</v>
      </c>
      <c r="PDG1362" s="84">
        <f>PDD1362-PDE1362</f>
        <v>2000000</v>
      </c>
      <c r="PDH1362" s="84">
        <f t="shared" si="602"/>
        <v>3000000</v>
      </c>
      <c r="PDO1362" s="84" t="s">
        <v>5406</v>
      </c>
      <c r="PDP1362" s="84">
        <f>SUM(PDP1359:PDP1360)</f>
        <v>1000000</v>
      </c>
      <c r="PDQ1362" s="84">
        <f>SUM(PDQ1359:PDQ1360)</f>
        <v>0</v>
      </c>
      <c r="PDR1362" s="84">
        <f>PDQ1362/PDP1362</f>
        <v>0</v>
      </c>
      <c r="PDS1362" s="84">
        <f>SUM(PDS1359)</f>
        <v>1000000</v>
      </c>
      <c r="PDT1362" s="84">
        <f>SUM(PDT1359:PDT1360)</f>
        <v>2000000</v>
      </c>
      <c r="PDU1362" s="84">
        <f>SUM(PDU1359:PDU1360)</f>
        <v>0</v>
      </c>
      <c r="PDV1362" s="84">
        <f>PDU1362/PDT1362</f>
        <v>0</v>
      </c>
      <c r="PDW1362" s="84">
        <f>PDT1362-PDU1362</f>
        <v>2000000</v>
      </c>
      <c r="PDX1362" s="84">
        <f t="shared" si="602"/>
        <v>3000000</v>
      </c>
      <c r="PEE1362" s="84" t="s">
        <v>5406</v>
      </c>
      <c r="PEF1362" s="84">
        <f>SUM(PEF1359:PEF1360)</f>
        <v>1000000</v>
      </c>
      <c r="PEG1362" s="84">
        <f>SUM(PEG1359:PEG1360)</f>
        <v>0</v>
      </c>
      <c r="PEH1362" s="84">
        <f>PEG1362/PEF1362</f>
        <v>0</v>
      </c>
      <c r="PEI1362" s="84">
        <f>SUM(PEI1359)</f>
        <v>1000000</v>
      </c>
      <c r="PEJ1362" s="84">
        <f>SUM(PEJ1359:PEJ1360)</f>
        <v>2000000</v>
      </c>
      <c r="PEK1362" s="84">
        <f>SUM(PEK1359:PEK1360)</f>
        <v>0</v>
      </c>
      <c r="PEL1362" s="84">
        <f>PEK1362/PEJ1362</f>
        <v>0</v>
      </c>
      <c r="PEM1362" s="84">
        <f>PEJ1362-PEK1362</f>
        <v>2000000</v>
      </c>
      <c r="PEN1362" s="84">
        <f t="shared" si="603"/>
        <v>3000000</v>
      </c>
      <c r="PEU1362" s="84" t="s">
        <v>5406</v>
      </c>
      <c r="PEV1362" s="84">
        <f>SUM(PEV1359:PEV1360)</f>
        <v>1000000</v>
      </c>
      <c r="PEW1362" s="84">
        <f>SUM(PEW1359:PEW1360)</f>
        <v>0</v>
      </c>
      <c r="PEX1362" s="84">
        <f>PEW1362/PEV1362</f>
        <v>0</v>
      </c>
      <c r="PEY1362" s="84">
        <f>SUM(PEY1359)</f>
        <v>1000000</v>
      </c>
      <c r="PEZ1362" s="84">
        <f>SUM(PEZ1359:PEZ1360)</f>
        <v>2000000</v>
      </c>
      <c r="PFA1362" s="84">
        <f>SUM(PFA1359:PFA1360)</f>
        <v>0</v>
      </c>
      <c r="PFB1362" s="84">
        <f>PFA1362/PEZ1362</f>
        <v>0</v>
      </c>
      <c r="PFC1362" s="84">
        <f>PEZ1362-PFA1362</f>
        <v>2000000</v>
      </c>
      <c r="PFD1362" s="84">
        <f t="shared" si="603"/>
        <v>3000000</v>
      </c>
      <c r="PFK1362" s="84" t="s">
        <v>5406</v>
      </c>
      <c r="PFL1362" s="84">
        <f>SUM(PFL1359:PFL1360)</f>
        <v>1000000</v>
      </c>
      <c r="PFM1362" s="84">
        <f>SUM(PFM1359:PFM1360)</f>
        <v>0</v>
      </c>
      <c r="PFN1362" s="84">
        <f>PFM1362/PFL1362</f>
        <v>0</v>
      </c>
      <c r="PFO1362" s="84">
        <f>SUM(PFO1359)</f>
        <v>1000000</v>
      </c>
      <c r="PFP1362" s="84">
        <f>SUM(PFP1359:PFP1360)</f>
        <v>2000000</v>
      </c>
      <c r="PFQ1362" s="84">
        <f>SUM(PFQ1359:PFQ1360)</f>
        <v>0</v>
      </c>
      <c r="PFR1362" s="84">
        <f>PFQ1362/PFP1362</f>
        <v>0</v>
      </c>
      <c r="PFS1362" s="84">
        <f>PFP1362-PFQ1362</f>
        <v>2000000</v>
      </c>
      <c r="PFT1362" s="84">
        <f t="shared" si="604"/>
        <v>3000000</v>
      </c>
      <c r="PGA1362" s="84" t="s">
        <v>5406</v>
      </c>
      <c r="PGB1362" s="84">
        <f>SUM(PGB1359:PGB1360)</f>
        <v>1000000</v>
      </c>
      <c r="PGC1362" s="84">
        <f>SUM(PGC1359:PGC1360)</f>
        <v>0</v>
      </c>
      <c r="PGD1362" s="84">
        <f>PGC1362/PGB1362</f>
        <v>0</v>
      </c>
      <c r="PGE1362" s="84">
        <f>SUM(PGE1359)</f>
        <v>1000000</v>
      </c>
      <c r="PGF1362" s="84">
        <f>SUM(PGF1359:PGF1360)</f>
        <v>2000000</v>
      </c>
      <c r="PGG1362" s="84">
        <f>SUM(PGG1359:PGG1360)</f>
        <v>0</v>
      </c>
      <c r="PGH1362" s="84">
        <f>PGG1362/PGF1362</f>
        <v>0</v>
      </c>
      <c r="PGI1362" s="84">
        <f>PGF1362-PGG1362</f>
        <v>2000000</v>
      </c>
      <c r="PGJ1362" s="84">
        <f t="shared" si="604"/>
        <v>3000000</v>
      </c>
      <c r="PGQ1362" s="84" t="s">
        <v>5406</v>
      </c>
      <c r="PGR1362" s="84">
        <f>SUM(PGR1359:PGR1360)</f>
        <v>1000000</v>
      </c>
      <c r="PGS1362" s="84">
        <f>SUM(PGS1359:PGS1360)</f>
        <v>0</v>
      </c>
      <c r="PGT1362" s="84">
        <f>PGS1362/PGR1362</f>
        <v>0</v>
      </c>
      <c r="PGU1362" s="84">
        <f>SUM(PGU1359)</f>
        <v>1000000</v>
      </c>
      <c r="PGV1362" s="84">
        <f>SUM(PGV1359:PGV1360)</f>
        <v>2000000</v>
      </c>
      <c r="PGW1362" s="84">
        <f>SUM(PGW1359:PGW1360)</f>
        <v>0</v>
      </c>
      <c r="PGX1362" s="84">
        <f>PGW1362/PGV1362</f>
        <v>0</v>
      </c>
      <c r="PGY1362" s="84">
        <f>PGV1362-PGW1362</f>
        <v>2000000</v>
      </c>
      <c r="PGZ1362" s="84">
        <f t="shared" si="605"/>
        <v>3000000</v>
      </c>
      <c r="PHG1362" s="84" t="s">
        <v>5406</v>
      </c>
      <c r="PHH1362" s="84">
        <f>SUM(PHH1359:PHH1360)</f>
        <v>1000000</v>
      </c>
      <c r="PHI1362" s="84">
        <f>SUM(PHI1359:PHI1360)</f>
        <v>0</v>
      </c>
      <c r="PHJ1362" s="84">
        <f>PHI1362/PHH1362</f>
        <v>0</v>
      </c>
      <c r="PHK1362" s="84">
        <f>SUM(PHK1359)</f>
        <v>1000000</v>
      </c>
      <c r="PHL1362" s="84">
        <f>SUM(PHL1359:PHL1360)</f>
        <v>2000000</v>
      </c>
      <c r="PHM1362" s="84">
        <f>SUM(PHM1359:PHM1360)</f>
        <v>0</v>
      </c>
      <c r="PHN1362" s="84">
        <f>PHM1362/PHL1362</f>
        <v>0</v>
      </c>
      <c r="PHO1362" s="84">
        <f>PHL1362-PHM1362</f>
        <v>2000000</v>
      </c>
      <c r="PHP1362" s="84">
        <f t="shared" si="605"/>
        <v>3000000</v>
      </c>
      <c r="PHW1362" s="84" t="s">
        <v>5406</v>
      </c>
      <c r="PHX1362" s="84">
        <f>SUM(PHX1359:PHX1360)</f>
        <v>1000000</v>
      </c>
      <c r="PHY1362" s="84">
        <f>SUM(PHY1359:PHY1360)</f>
        <v>0</v>
      </c>
      <c r="PHZ1362" s="84">
        <f>PHY1362/PHX1362</f>
        <v>0</v>
      </c>
      <c r="PIA1362" s="84">
        <f>SUM(PIA1359)</f>
        <v>1000000</v>
      </c>
      <c r="PIB1362" s="84">
        <f>SUM(PIB1359:PIB1360)</f>
        <v>2000000</v>
      </c>
      <c r="PIC1362" s="84">
        <f>SUM(PIC1359:PIC1360)</f>
        <v>0</v>
      </c>
      <c r="PID1362" s="84">
        <f>PIC1362/PIB1362</f>
        <v>0</v>
      </c>
      <c r="PIE1362" s="84">
        <f>PIB1362-PIC1362</f>
        <v>2000000</v>
      </c>
      <c r="PIF1362" s="84">
        <f t="shared" si="606"/>
        <v>3000000</v>
      </c>
      <c r="PIM1362" s="84" t="s">
        <v>5406</v>
      </c>
      <c r="PIN1362" s="84">
        <f>SUM(PIN1359:PIN1360)</f>
        <v>1000000</v>
      </c>
      <c r="PIO1362" s="84">
        <f>SUM(PIO1359:PIO1360)</f>
        <v>0</v>
      </c>
      <c r="PIP1362" s="84">
        <f>PIO1362/PIN1362</f>
        <v>0</v>
      </c>
      <c r="PIQ1362" s="84">
        <f>SUM(PIQ1359)</f>
        <v>1000000</v>
      </c>
      <c r="PIR1362" s="84">
        <f>SUM(PIR1359:PIR1360)</f>
        <v>2000000</v>
      </c>
      <c r="PIS1362" s="84">
        <f>SUM(PIS1359:PIS1360)</f>
        <v>0</v>
      </c>
      <c r="PIT1362" s="84">
        <f>PIS1362/PIR1362</f>
        <v>0</v>
      </c>
      <c r="PIU1362" s="84">
        <f>PIR1362-PIS1362</f>
        <v>2000000</v>
      </c>
      <c r="PIV1362" s="84">
        <f t="shared" si="606"/>
        <v>3000000</v>
      </c>
      <c r="PJC1362" s="84" t="s">
        <v>5406</v>
      </c>
      <c r="PJD1362" s="84">
        <f>SUM(PJD1359:PJD1360)</f>
        <v>1000000</v>
      </c>
      <c r="PJE1362" s="84">
        <f>SUM(PJE1359:PJE1360)</f>
        <v>0</v>
      </c>
      <c r="PJF1362" s="84">
        <f>PJE1362/PJD1362</f>
        <v>0</v>
      </c>
      <c r="PJG1362" s="84">
        <f>SUM(PJG1359)</f>
        <v>1000000</v>
      </c>
      <c r="PJH1362" s="84">
        <f>SUM(PJH1359:PJH1360)</f>
        <v>2000000</v>
      </c>
      <c r="PJI1362" s="84">
        <f>SUM(PJI1359:PJI1360)</f>
        <v>0</v>
      </c>
      <c r="PJJ1362" s="84">
        <f>PJI1362/PJH1362</f>
        <v>0</v>
      </c>
      <c r="PJK1362" s="84">
        <f>PJH1362-PJI1362</f>
        <v>2000000</v>
      </c>
      <c r="PJL1362" s="84">
        <f t="shared" si="607"/>
        <v>3000000</v>
      </c>
      <c r="PJS1362" s="84" t="s">
        <v>5406</v>
      </c>
      <c r="PJT1362" s="84">
        <f>SUM(PJT1359:PJT1360)</f>
        <v>1000000</v>
      </c>
      <c r="PJU1362" s="84">
        <f>SUM(PJU1359:PJU1360)</f>
        <v>0</v>
      </c>
      <c r="PJV1362" s="84">
        <f>PJU1362/PJT1362</f>
        <v>0</v>
      </c>
      <c r="PJW1362" s="84">
        <f>SUM(PJW1359)</f>
        <v>1000000</v>
      </c>
      <c r="PJX1362" s="84">
        <f>SUM(PJX1359:PJX1360)</f>
        <v>2000000</v>
      </c>
      <c r="PJY1362" s="84">
        <f>SUM(PJY1359:PJY1360)</f>
        <v>0</v>
      </c>
      <c r="PJZ1362" s="84">
        <f>PJY1362/PJX1362</f>
        <v>0</v>
      </c>
      <c r="PKA1362" s="84">
        <f>PJX1362-PJY1362</f>
        <v>2000000</v>
      </c>
      <c r="PKB1362" s="84">
        <f t="shared" si="607"/>
        <v>3000000</v>
      </c>
      <c r="PKI1362" s="84" t="s">
        <v>5406</v>
      </c>
      <c r="PKJ1362" s="84">
        <f>SUM(PKJ1359:PKJ1360)</f>
        <v>1000000</v>
      </c>
      <c r="PKK1362" s="84">
        <f>SUM(PKK1359:PKK1360)</f>
        <v>0</v>
      </c>
      <c r="PKL1362" s="84">
        <f>PKK1362/PKJ1362</f>
        <v>0</v>
      </c>
      <c r="PKM1362" s="84">
        <f>SUM(PKM1359)</f>
        <v>1000000</v>
      </c>
      <c r="PKN1362" s="84">
        <f>SUM(PKN1359:PKN1360)</f>
        <v>2000000</v>
      </c>
      <c r="PKO1362" s="84">
        <f>SUM(PKO1359:PKO1360)</f>
        <v>0</v>
      </c>
      <c r="PKP1362" s="84">
        <f>PKO1362/PKN1362</f>
        <v>0</v>
      </c>
      <c r="PKQ1362" s="84">
        <f>PKN1362-PKO1362</f>
        <v>2000000</v>
      </c>
      <c r="PKR1362" s="84">
        <f t="shared" si="608"/>
        <v>3000000</v>
      </c>
      <c r="PKY1362" s="84" t="s">
        <v>5406</v>
      </c>
      <c r="PKZ1362" s="84">
        <f>SUM(PKZ1359:PKZ1360)</f>
        <v>1000000</v>
      </c>
      <c r="PLA1362" s="84">
        <f>SUM(PLA1359:PLA1360)</f>
        <v>0</v>
      </c>
      <c r="PLB1362" s="84">
        <f>PLA1362/PKZ1362</f>
        <v>0</v>
      </c>
      <c r="PLC1362" s="84">
        <f>SUM(PLC1359)</f>
        <v>1000000</v>
      </c>
      <c r="PLD1362" s="84">
        <f>SUM(PLD1359:PLD1360)</f>
        <v>2000000</v>
      </c>
      <c r="PLE1362" s="84">
        <f>SUM(PLE1359:PLE1360)</f>
        <v>0</v>
      </c>
      <c r="PLF1362" s="84">
        <f>PLE1362/PLD1362</f>
        <v>0</v>
      </c>
      <c r="PLG1362" s="84">
        <f>PLD1362-PLE1362</f>
        <v>2000000</v>
      </c>
      <c r="PLH1362" s="84">
        <f t="shared" si="608"/>
        <v>3000000</v>
      </c>
      <c r="PLO1362" s="84" t="s">
        <v>5406</v>
      </c>
      <c r="PLP1362" s="84">
        <f>SUM(PLP1359:PLP1360)</f>
        <v>1000000</v>
      </c>
      <c r="PLQ1362" s="84">
        <f>SUM(PLQ1359:PLQ1360)</f>
        <v>0</v>
      </c>
      <c r="PLR1362" s="84">
        <f>PLQ1362/PLP1362</f>
        <v>0</v>
      </c>
      <c r="PLS1362" s="84">
        <f>SUM(PLS1359)</f>
        <v>1000000</v>
      </c>
      <c r="PLT1362" s="84">
        <f>SUM(PLT1359:PLT1360)</f>
        <v>2000000</v>
      </c>
      <c r="PLU1362" s="84">
        <f>SUM(PLU1359:PLU1360)</f>
        <v>0</v>
      </c>
      <c r="PLV1362" s="84">
        <f>PLU1362/PLT1362</f>
        <v>0</v>
      </c>
      <c r="PLW1362" s="84">
        <f>PLT1362-PLU1362</f>
        <v>2000000</v>
      </c>
      <c r="PLX1362" s="84">
        <f t="shared" si="609"/>
        <v>3000000</v>
      </c>
      <c r="PME1362" s="84" t="s">
        <v>5406</v>
      </c>
      <c r="PMF1362" s="84">
        <f>SUM(PMF1359:PMF1360)</f>
        <v>1000000</v>
      </c>
      <c r="PMG1362" s="84">
        <f>SUM(PMG1359:PMG1360)</f>
        <v>0</v>
      </c>
      <c r="PMH1362" s="84">
        <f>PMG1362/PMF1362</f>
        <v>0</v>
      </c>
      <c r="PMI1362" s="84">
        <f>SUM(PMI1359)</f>
        <v>1000000</v>
      </c>
      <c r="PMJ1362" s="84">
        <f>SUM(PMJ1359:PMJ1360)</f>
        <v>2000000</v>
      </c>
      <c r="PMK1362" s="84">
        <f>SUM(PMK1359:PMK1360)</f>
        <v>0</v>
      </c>
      <c r="PML1362" s="84">
        <f>PMK1362/PMJ1362</f>
        <v>0</v>
      </c>
      <c r="PMM1362" s="84">
        <f>PMJ1362-PMK1362</f>
        <v>2000000</v>
      </c>
      <c r="PMN1362" s="84">
        <f t="shared" si="609"/>
        <v>3000000</v>
      </c>
      <c r="PMU1362" s="84" t="s">
        <v>5406</v>
      </c>
      <c r="PMV1362" s="84">
        <f>SUM(PMV1359:PMV1360)</f>
        <v>1000000</v>
      </c>
      <c r="PMW1362" s="84">
        <f>SUM(PMW1359:PMW1360)</f>
        <v>0</v>
      </c>
      <c r="PMX1362" s="84">
        <f>PMW1362/PMV1362</f>
        <v>0</v>
      </c>
      <c r="PMY1362" s="84">
        <f>SUM(PMY1359)</f>
        <v>1000000</v>
      </c>
      <c r="PMZ1362" s="84">
        <f>SUM(PMZ1359:PMZ1360)</f>
        <v>2000000</v>
      </c>
      <c r="PNA1362" s="84">
        <f>SUM(PNA1359:PNA1360)</f>
        <v>0</v>
      </c>
      <c r="PNB1362" s="84">
        <f>PNA1362/PMZ1362</f>
        <v>0</v>
      </c>
      <c r="PNC1362" s="84">
        <f>PMZ1362-PNA1362</f>
        <v>2000000</v>
      </c>
      <c r="PND1362" s="84">
        <f t="shared" si="610"/>
        <v>3000000</v>
      </c>
      <c r="PNK1362" s="84" t="s">
        <v>5406</v>
      </c>
      <c r="PNL1362" s="84">
        <f>SUM(PNL1359:PNL1360)</f>
        <v>1000000</v>
      </c>
      <c r="PNM1362" s="84">
        <f>SUM(PNM1359:PNM1360)</f>
        <v>0</v>
      </c>
      <c r="PNN1362" s="84">
        <f>PNM1362/PNL1362</f>
        <v>0</v>
      </c>
      <c r="PNO1362" s="84">
        <f>SUM(PNO1359)</f>
        <v>1000000</v>
      </c>
      <c r="PNP1362" s="84">
        <f>SUM(PNP1359:PNP1360)</f>
        <v>2000000</v>
      </c>
      <c r="PNQ1362" s="84">
        <f>SUM(PNQ1359:PNQ1360)</f>
        <v>0</v>
      </c>
      <c r="PNR1362" s="84">
        <f>PNQ1362/PNP1362</f>
        <v>0</v>
      </c>
      <c r="PNS1362" s="84">
        <f>PNP1362-PNQ1362</f>
        <v>2000000</v>
      </c>
      <c r="PNT1362" s="84">
        <f t="shared" si="610"/>
        <v>3000000</v>
      </c>
      <c r="POA1362" s="84" t="s">
        <v>5406</v>
      </c>
      <c r="POB1362" s="84">
        <f>SUM(POB1359:POB1360)</f>
        <v>1000000</v>
      </c>
      <c r="POC1362" s="84">
        <f>SUM(POC1359:POC1360)</f>
        <v>0</v>
      </c>
      <c r="POD1362" s="84">
        <f>POC1362/POB1362</f>
        <v>0</v>
      </c>
      <c r="POE1362" s="84">
        <f>SUM(POE1359)</f>
        <v>1000000</v>
      </c>
      <c r="POF1362" s="84">
        <f>SUM(POF1359:POF1360)</f>
        <v>2000000</v>
      </c>
      <c r="POG1362" s="84">
        <f>SUM(POG1359:POG1360)</f>
        <v>0</v>
      </c>
      <c r="POH1362" s="84">
        <f>POG1362/POF1362</f>
        <v>0</v>
      </c>
      <c r="POI1362" s="84">
        <f>POF1362-POG1362</f>
        <v>2000000</v>
      </c>
      <c r="POJ1362" s="84">
        <f t="shared" si="611"/>
        <v>3000000</v>
      </c>
      <c r="POQ1362" s="84" t="s">
        <v>5406</v>
      </c>
      <c r="POR1362" s="84">
        <f>SUM(POR1359:POR1360)</f>
        <v>1000000</v>
      </c>
      <c r="POS1362" s="84">
        <f>SUM(POS1359:POS1360)</f>
        <v>0</v>
      </c>
      <c r="POT1362" s="84">
        <f>POS1362/POR1362</f>
        <v>0</v>
      </c>
      <c r="POU1362" s="84">
        <f>SUM(POU1359)</f>
        <v>1000000</v>
      </c>
      <c r="POV1362" s="84">
        <f>SUM(POV1359:POV1360)</f>
        <v>2000000</v>
      </c>
      <c r="POW1362" s="84">
        <f>SUM(POW1359:POW1360)</f>
        <v>0</v>
      </c>
      <c r="POX1362" s="84">
        <f>POW1362/POV1362</f>
        <v>0</v>
      </c>
      <c r="POY1362" s="84">
        <f>POV1362-POW1362</f>
        <v>2000000</v>
      </c>
      <c r="POZ1362" s="84">
        <f t="shared" si="611"/>
        <v>3000000</v>
      </c>
      <c r="PPG1362" s="84" t="s">
        <v>5406</v>
      </c>
      <c r="PPH1362" s="84">
        <f>SUM(PPH1359:PPH1360)</f>
        <v>1000000</v>
      </c>
      <c r="PPI1362" s="84">
        <f>SUM(PPI1359:PPI1360)</f>
        <v>0</v>
      </c>
      <c r="PPJ1362" s="84">
        <f>PPI1362/PPH1362</f>
        <v>0</v>
      </c>
      <c r="PPK1362" s="84">
        <f>SUM(PPK1359)</f>
        <v>1000000</v>
      </c>
      <c r="PPL1362" s="84">
        <f>SUM(PPL1359:PPL1360)</f>
        <v>2000000</v>
      </c>
      <c r="PPM1362" s="84">
        <f>SUM(PPM1359:PPM1360)</f>
        <v>0</v>
      </c>
      <c r="PPN1362" s="84">
        <f>PPM1362/PPL1362</f>
        <v>0</v>
      </c>
      <c r="PPO1362" s="84">
        <f>PPL1362-PPM1362</f>
        <v>2000000</v>
      </c>
      <c r="PPP1362" s="84">
        <f t="shared" si="612"/>
        <v>3000000</v>
      </c>
      <c r="PPW1362" s="84" t="s">
        <v>5406</v>
      </c>
      <c r="PPX1362" s="84">
        <f>SUM(PPX1359:PPX1360)</f>
        <v>1000000</v>
      </c>
      <c r="PPY1362" s="84">
        <f>SUM(PPY1359:PPY1360)</f>
        <v>0</v>
      </c>
      <c r="PPZ1362" s="84">
        <f>PPY1362/PPX1362</f>
        <v>0</v>
      </c>
      <c r="PQA1362" s="84">
        <f>SUM(PQA1359)</f>
        <v>1000000</v>
      </c>
      <c r="PQB1362" s="84">
        <f>SUM(PQB1359:PQB1360)</f>
        <v>2000000</v>
      </c>
      <c r="PQC1362" s="84">
        <f>SUM(PQC1359:PQC1360)</f>
        <v>0</v>
      </c>
      <c r="PQD1362" s="84">
        <f>PQC1362/PQB1362</f>
        <v>0</v>
      </c>
      <c r="PQE1362" s="84">
        <f>PQB1362-PQC1362</f>
        <v>2000000</v>
      </c>
      <c r="PQF1362" s="84">
        <f t="shared" si="612"/>
        <v>3000000</v>
      </c>
      <c r="PQM1362" s="84" t="s">
        <v>5406</v>
      </c>
      <c r="PQN1362" s="84">
        <f>SUM(PQN1359:PQN1360)</f>
        <v>1000000</v>
      </c>
      <c r="PQO1362" s="84">
        <f>SUM(PQO1359:PQO1360)</f>
        <v>0</v>
      </c>
      <c r="PQP1362" s="84">
        <f>PQO1362/PQN1362</f>
        <v>0</v>
      </c>
      <c r="PQQ1362" s="84">
        <f>SUM(PQQ1359)</f>
        <v>1000000</v>
      </c>
      <c r="PQR1362" s="84">
        <f>SUM(PQR1359:PQR1360)</f>
        <v>2000000</v>
      </c>
      <c r="PQS1362" s="84">
        <f>SUM(PQS1359:PQS1360)</f>
        <v>0</v>
      </c>
      <c r="PQT1362" s="84">
        <f>PQS1362/PQR1362</f>
        <v>0</v>
      </c>
      <c r="PQU1362" s="84">
        <f>PQR1362-PQS1362</f>
        <v>2000000</v>
      </c>
      <c r="PQV1362" s="84">
        <f t="shared" si="613"/>
        <v>3000000</v>
      </c>
      <c r="PRC1362" s="84" t="s">
        <v>5406</v>
      </c>
      <c r="PRD1362" s="84">
        <f>SUM(PRD1359:PRD1360)</f>
        <v>1000000</v>
      </c>
      <c r="PRE1362" s="84">
        <f>SUM(PRE1359:PRE1360)</f>
        <v>0</v>
      </c>
      <c r="PRF1362" s="84">
        <f>PRE1362/PRD1362</f>
        <v>0</v>
      </c>
      <c r="PRG1362" s="84">
        <f>SUM(PRG1359)</f>
        <v>1000000</v>
      </c>
      <c r="PRH1362" s="84">
        <f>SUM(PRH1359:PRH1360)</f>
        <v>2000000</v>
      </c>
      <c r="PRI1362" s="84">
        <f>SUM(PRI1359:PRI1360)</f>
        <v>0</v>
      </c>
      <c r="PRJ1362" s="84">
        <f>PRI1362/PRH1362</f>
        <v>0</v>
      </c>
      <c r="PRK1362" s="84">
        <f>PRH1362-PRI1362</f>
        <v>2000000</v>
      </c>
      <c r="PRL1362" s="84">
        <f t="shared" si="613"/>
        <v>3000000</v>
      </c>
      <c r="PRS1362" s="84" t="s">
        <v>5406</v>
      </c>
      <c r="PRT1362" s="84">
        <f>SUM(PRT1359:PRT1360)</f>
        <v>1000000</v>
      </c>
      <c r="PRU1362" s="84">
        <f>SUM(PRU1359:PRU1360)</f>
        <v>0</v>
      </c>
      <c r="PRV1362" s="84">
        <f>PRU1362/PRT1362</f>
        <v>0</v>
      </c>
      <c r="PRW1362" s="84">
        <f>SUM(PRW1359)</f>
        <v>1000000</v>
      </c>
      <c r="PRX1362" s="84">
        <f>SUM(PRX1359:PRX1360)</f>
        <v>2000000</v>
      </c>
      <c r="PRY1362" s="84">
        <f>SUM(PRY1359:PRY1360)</f>
        <v>0</v>
      </c>
      <c r="PRZ1362" s="84">
        <f>PRY1362/PRX1362</f>
        <v>0</v>
      </c>
      <c r="PSA1362" s="84">
        <f>PRX1362-PRY1362</f>
        <v>2000000</v>
      </c>
      <c r="PSB1362" s="84">
        <f t="shared" si="614"/>
        <v>3000000</v>
      </c>
      <c r="PSI1362" s="84" t="s">
        <v>5406</v>
      </c>
      <c r="PSJ1362" s="84">
        <f>SUM(PSJ1359:PSJ1360)</f>
        <v>1000000</v>
      </c>
      <c r="PSK1362" s="84">
        <f>SUM(PSK1359:PSK1360)</f>
        <v>0</v>
      </c>
      <c r="PSL1362" s="84">
        <f>PSK1362/PSJ1362</f>
        <v>0</v>
      </c>
      <c r="PSM1362" s="84">
        <f>SUM(PSM1359)</f>
        <v>1000000</v>
      </c>
      <c r="PSN1362" s="84">
        <f>SUM(PSN1359:PSN1360)</f>
        <v>2000000</v>
      </c>
      <c r="PSO1362" s="84">
        <f>SUM(PSO1359:PSO1360)</f>
        <v>0</v>
      </c>
      <c r="PSP1362" s="84">
        <f>PSO1362/PSN1362</f>
        <v>0</v>
      </c>
      <c r="PSQ1362" s="84">
        <f>PSN1362-PSO1362</f>
        <v>2000000</v>
      </c>
      <c r="PSR1362" s="84">
        <f t="shared" si="614"/>
        <v>3000000</v>
      </c>
      <c r="PSY1362" s="84" t="s">
        <v>5406</v>
      </c>
      <c r="PSZ1362" s="84">
        <f>SUM(PSZ1359:PSZ1360)</f>
        <v>1000000</v>
      </c>
      <c r="PTA1362" s="84">
        <f>SUM(PTA1359:PTA1360)</f>
        <v>0</v>
      </c>
      <c r="PTB1362" s="84">
        <f>PTA1362/PSZ1362</f>
        <v>0</v>
      </c>
      <c r="PTC1362" s="84">
        <f>SUM(PTC1359)</f>
        <v>1000000</v>
      </c>
      <c r="PTD1362" s="84">
        <f>SUM(PTD1359:PTD1360)</f>
        <v>2000000</v>
      </c>
      <c r="PTE1362" s="84">
        <f>SUM(PTE1359:PTE1360)</f>
        <v>0</v>
      </c>
      <c r="PTF1362" s="84">
        <f>PTE1362/PTD1362</f>
        <v>0</v>
      </c>
      <c r="PTG1362" s="84">
        <f>PTD1362-PTE1362</f>
        <v>2000000</v>
      </c>
      <c r="PTH1362" s="84">
        <f t="shared" si="615"/>
        <v>3000000</v>
      </c>
      <c r="PTO1362" s="84" t="s">
        <v>5406</v>
      </c>
      <c r="PTP1362" s="84">
        <f>SUM(PTP1359:PTP1360)</f>
        <v>1000000</v>
      </c>
      <c r="PTQ1362" s="84">
        <f>SUM(PTQ1359:PTQ1360)</f>
        <v>0</v>
      </c>
      <c r="PTR1362" s="84">
        <f>PTQ1362/PTP1362</f>
        <v>0</v>
      </c>
      <c r="PTS1362" s="84">
        <f>SUM(PTS1359)</f>
        <v>1000000</v>
      </c>
      <c r="PTT1362" s="84">
        <f>SUM(PTT1359:PTT1360)</f>
        <v>2000000</v>
      </c>
      <c r="PTU1362" s="84">
        <f>SUM(PTU1359:PTU1360)</f>
        <v>0</v>
      </c>
      <c r="PTV1362" s="84">
        <f>PTU1362/PTT1362</f>
        <v>0</v>
      </c>
      <c r="PTW1362" s="84">
        <f>PTT1362-PTU1362</f>
        <v>2000000</v>
      </c>
      <c r="PTX1362" s="84">
        <f t="shared" si="615"/>
        <v>3000000</v>
      </c>
      <c r="PUE1362" s="84" t="s">
        <v>5406</v>
      </c>
      <c r="PUF1362" s="84">
        <f>SUM(PUF1359:PUF1360)</f>
        <v>1000000</v>
      </c>
      <c r="PUG1362" s="84">
        <f>SUM(PUG1359:PUG1360)</f>
        <v>0</v>
      </c>
      <c r="PUH1362" s="84">
        <f>PUG1362/PUF1362</f>
        <v>0</v>
      </c>
      <c r="PUI1362" s="84">
        <f>SUM(PUI1359)</f>
        <v>1000000</v>
      </c>
      <c r="PUJ1362" s="84">
        <f>SUM(PUJ1359:PUJ1360)</f>
        <v>2000000</v>
      </c>
      <c r="PUK1362" s="84">
        <f>SUM(PUK1359:PUK1360)</f>
        <v>0</v>
      </c>
      <c r="PUL1362" s="84">
        <f>PUK1362/PUJ1362</f>
        <v>0</v>
      </c>
      <c r="PUM1362" s="84">
        <f>PUJ1362-PUK1362</f>
        <v>2000000</v>
      </c>
      <c r="PUN1362" s="84">
        <f t="shared" si="616"/>
        <v>3000000</v>
      </c>
      <c r="PUU1362" s="84" t="s">
        <v>5406</v>
      </c>
      <c r="PUV1362" s="84">
        <f>SUM(PUV1359:PUV1360)</f>
        <v>1000000</v>
      </c>
      <c r="PUW1362" s="84">
        <f>SUM(PUW1359:PUW1360)</f>
        <v>0</v>
      </c>
      <c r="PUX1362" s="84">
        <f>PUW1362/PUV1362</f>
        <v>0</v>
      </c>
      <c r="PUY1362" s="84">
        <f>SUM(PUY1359)</f>
        <v>1000000</v>
      </c>
      <c r="PUZ1362" s="84">
        <f>SUM(PUZ1359:PUZ1360)</f>
        <v>2000000</v>
      </c>
      <c r="PVA1362" s="84">
        <f>SUM(PVA1359:PVA1360)</f>
        <v>0</v>
      </c>
      <c r="PVB1362" s="84">
        <f>PVA1362/PUZ1362</f>
        <v>0</v>
      </c>
      <c r="PVC1362" s="84">
        <f>PUZ1362-PVA1362</f>
        <v>2000000</v>
      </c>
      <c r="PVD1362" s="84">
        <f t="shared" si="616"/>
        <v>3000000</v>
      </c>
      <c r="PVK1362" s="84" t="s">
        <v>5406</v>
      </c>
      <c r="PVL1362" s="84">
        <f>SUM(PVL1359:PVL1360)</f>
        <v>1000000</v>
      </c>
      <c r="PVM1362" s="84">
        <f>SUM(PVM1359:PVM1360)</f>
        <v>0</v>
      </c>
      <c r="PVN1362" s="84">
        <f>PVM1362/PVL1362</f>
        <v>0</v>
      </c>
      <c r="PVO1362" s="84">
        <f>SUM(PVO1359)</f>
        <v>1000000</v>
      </c>
      <c r="PVP1362" s="84">
        <f>SUM(PVP1359:PVP1360)</f>
        <v>2000000</v>
      </c>
      <c r="PVQ1362" s="84">
        <f>SUM(PVQ1359:PVQ1360)</f>
        <v>0</v>
      </c>
      <c r="PVR1362" s="84">
        <f>PVQ1362/PVP1362</f>
        <v>0</v>
      </c>
      <c r="PVS1362" s="84">
        <f>PVP1362-PVQ1362</f>
        <v>2000000</v>
      </c>
      <c r="PVT1362" s="84">
        <f t="shared" si="617"/>
        <v>3000000</v>
      </c>
      <c r="PWA1362" s="84" t="s">
        <v>5406</v>
      </c>
      <c r="PWB1362" s="84">
        <f>SUM(PWB1359:PWB1360)</f>
        <v>1000000</v>
      </c>
      <c r="PWC1362" s="84">
        <f>SUM(PWC1359:PWC1360)</f>
        <v>0</v>
      </c>
      <c r="PWD1362" s="84">
        <f>PWC1362/PWB1362</f>
        <v>0</v>
      </c>
      <c r="PWE1362" s="84">
        <f>SUM(PWE1359)</f>
        <v>1000000</v>
      </c>
      <c r="PWF1362" s="84">
        <f>SUM(PWF1359:PWF1360)</f>
        <v>2000000</v>
      </c>
      <c r="PWG1362" s="84">
        <f>SUM(PWG1359:PWG1360)</f>
        <v>0</v>
      </c>
      <c r="PWH1362" s="84">
        <f>PWG1362/PWF1362</f>
        <v>0</v>
      </c>
      <c r="PWI1362" s="84">
        <f>PWF1362-PWG1362</f>
        <v>2000000</v>
      </c>
      <c r="PWJ1362" s="84">
        <f t="shared" si="617"/>
        <v>3000000</v>
      </c>
      <c r="PWQ1362" s="84" t="s">
        <v>5406</v>
      </c>
      <c r="PWR1362" s="84">
        <f>SUM(PWR1359:PWR1360)</f>
        <v>1000000</v>
      </c>
      <c r="PWS1362" s="84">
        <f>SUM(PWS1359:PWS1360)</f>
        <v>0</v>
      </c>
      <c r="PWT1362" s="84">
        <f>PWS1362/PWR1362</f>
        <v>0</v>
      </c>
      <c r="PWU1362" s="84">
        <f>SUM(PWU1359)</f>
        <v>1000000</v>
      </c>
      <c r="PWV1362" s="84">
        <f>SUM(PWV1359:PWV1360)</f>
        <v>2000000</v>
      </c>
      <c r="PWW1362" s="84">
        <f>SUM(PWW1359:PWW1360)</f>
        <v>0</v>
      </c>
      <c r="PWX1362" s="84">
        <f>PWW1362/PWV1362</f>
        <v>0</v>
      </c>
      <c r="PWY1362" s="84">
        <f>PWV1362-PWW1362</f>
        <v>2000000</v>
      </c>
      <c r="PWZ1362" s="84">
        <f t="shared" si="618"/>
        <v>3000000</v>
      </c>
      <c r="PXG1362" s="84" t="s">
        <v>5406</v>
      </c>
      <c r="PXH1362" s="84">
        <f>SUM(PXH1359:PXH1360)</f>
        <v>1000000</v>
      </c>
      <c r="PXI1362" s="84">
        <f>SUM(PXI1359:PXI1360)</f>
        <v>0</v>
      </c>
      <c r="PXJ1362" s="84">
        <f>PXI1362/PXH1362</f>
        <v>0</v>
      </c>
      <c r="PXK1362" s="84">
        <f>SUM(PXK1359)</f>
        <v>1000000</v>
      </c>
      <c r="PXL1362" s="84">
        <f>SUM(PXL1359:PXL1360)</f>
        <v>2000000</v>
      </c>
      <c r="PXM1362" s="84">
        <f>SUM(PXM1359:PXM1360)</f>
        <v>0</v>
      </c>
      <c r="PXN1362" s="84">
        <f>PXM1362/PXL1362</f>
        <v>0</v>
      </c>
      <c r="PXO1362" s="84">
        <f>PXL1362-PXM1362</f>
        <v>2000000</v>
      </c>
      <c r="PXP1362" s="84">
        <f t="shared" si="618"/>
        <v>3000000</v>
      </c>
      <c r="PXW1362" s="84" t="s">
        <v>5406</v>
      </c>
      <c r="PXX1362" s="84">
        <f>SUM(PXX1359:PXX1360)</f>
        <v>1000000</v>
      </c>
      <c r="PXY1362" s="84">
        <f>SUM(PXY1359:PXY1360)</f>
        <v>0</v>
      </c>
      <c r="PXZ1362" s="84">
        <f>PXY1362/PXX1362</f>
        <v>0</v>
      </c>
      <c r="PYA1362" s="84">
        <f>SUM(PYA1359)</f>
        <v>1000000</v>
      </c>
      <c r="PYB1362" s="84">
        <f>SUM(PYB1359:PYB1360)</f>
        <v>2000000</v>
      </c>
      <c r="PYC1362" s="84">
        <f>SUM(PYC1359:PYC1360)</f>
        <v>0</v>
      </c>
      <c r="PYD1362" s="84">
        <f>PYC1362/PYB1362</f>
        <v>0</v>
      </c>
      <c r="PYE1362" s="84">
        <f>PYB1362-PYC1362</f>
        <v>2000000</v>
      </c>
      <c r="PYF1362" s="84">
        <f t="shared" si="619"/>
        <v>3000000</v>
      </c>
      <c r="PYM1362" s="84" t="s">
        <v>5406</v>
      </c>
      <c r="PYN1362" s="84">
        <f>SUM(PYN1359:PYN1360)</f>
        <v>1000000</v>
      </c>
      <c r="PYO1362" s="84">
        <f>SUM(PYO1359:PYO1360)</f>
        <v>0</v>
      </c>
      <c r="PYP1362" s="84">
        <f>PYO1362/PYN1362</f>
        <v>0</v>
      </c>
      <c r="PYQ1362" s="84">
        <f>SUM(PYQ1359)</f>
        <v>1000000</v>
      </c>
      <c r="PYR1362" s="84">
        <f>SUM(PYR1359:PYR1360)</f>
        <v>2000000</v>
      </c>
      <c r="PYS1362" s="84">
        <f>SUM(PYS1359:PYS1360)</f>
        <v>0</v>
      </c>
      <c r="PYT1362" s="84">
        <f>PYS1362/PYR1362</f>
        <v>0</v>
      </c>
      <c r="PYU1362" s="84">
        <f>PYR1362-PYS1362</f>
        <v>2000000</v>
      </c>
      <c r="PYV1362" s="84">
        <f t="shared" si="619"/>
        <v>3000000</v>
      </c>
      <c r="PZC1362" s="84" t="s">
        <v>5406</v>
      </c>
      <c r="PZD1362" s="84">
        <f>SUM(PZD1359:PZD1360)</f>
        <v>1000000</v>
      </c>
      <c r="PZE1362" s="84">
        <f>SUM(PZE1359:PZE1360)</f>
        <v>0</v>
      </c>
      <c r="PZF1362" s="84">
        <f>PZE1362/PZD1362</f>
        <v>0</v>
      </c>
      <c r="PZG1362" s="84">
        <f>SUM(PZG1359)</f>
        <v>1000000</v>
      </c>
      <c r="PZH1362" s="84">
        <f>SUM(PZH1359:PZH1360)</f>
        <v>2000000</v>
      </c>
      <c r="PZI1362" s="84">
        <f>SUM(PZI1359:PZI1360)</f>
        <v>0</v>
      </c>
      <c r="PZJ1362" s="84">
        <f>PZI1362/PZH1362</f>
        <v>0</v>
      </c>
      <c r="PZK1362" s="84">
        <f>PZH1362-PZI1362</f>
        <v>2000000</v>
      </c>
      <c r="PZL1362" s="84">
        <f t="shared" si="620"/>
        <v>3000000</v>
      </c>
      <c r="PZS1362" s="84" t="s">
        <v>5406</v>
      </c>
      <c r="PZT1362" s="84">
        <f>SUM(PZT1359:PZT1360)</f>
        <v>1000000</v>
      </c>
      <c r="PZU1362" s="84">
        <f>SUM(PZU1359:PZU1360)</f>
        <v>0</v>
      </c>
      <c r="PZV1362" s="84">
        <f>PZU1362/PZT1362</f>
        <v>0</v>
      </c>
      <c r="PZW1362" s="84">
        <f>SUM(PZW1359)</f>
        <v>1000000</v>
      </c>
      <c r="PZX1362" s="84">
        <f>SUM(PZX1359:PZX1360)</f>
        <v>2000000</v>
      </c>
      <c r="PZY1362" s="84">
        <f>SUM(PZY1359:PZY1360)</f>
        <v>0</v>
      </c>
      <c r="PZZ1362" s="84">
        <f>PZY1362/PZX1362</f>
        <v>0</v>
      </c>
      <c r="QAA1362" s="84">
        <f>PZX1362-PZY1362</f>
        <v>2000000</v>
      </c>
      <c r="QAB1362" s="84">
        <f t="shared" si="620"/>
        <v>3000000</v>
      </c>
      <c r="QAI1362" s="84" t="s">
        <v>5406</v>
      </c>
      <c r="QAJ1362" s="84">
        <f>SUM(QAJ1359:QAJ1360)</f>
        <v>1000000</v>
      </c>
      <c r="QAK1362" s="84">
        <f>SUM(QAK1359:QAK1360)</f>
        <v>0</v>
      </c>
      <c r="QAL1362" s="84">
        <f>QAK1362/QAJ1362</f>
        <v>0</v>
      </c>
      <c r="QAM1362" s="84">
        <f>SUM(QAM1359)</f>
        <v>1000000</v>
      </c>
      <c r="QAN1362" s="84">
        <f>SUM(QAN1359:QAN1360)</f>
        <v>2000000</v>
      </c>
      <c r="QAO1362" s="84">
        <f>SUM(QAO1359:QAO1360)</f>
        <v>0</v>
      </c>
      <c r="QAP1362" s="84">
        <f>QAO1362/QAN1362</f>
        <v>0</v>
      </c>
      <c r="QAQ1362" s="84">
        <f>QAN1362-QAO1362</f>
        <v>2000000</v>
      </c>
      <c r="QAR1362" s="84">
        <f t="shared" si="621"/>
        <v>3000000</v>
      </c>
      <c r="QAY1362" s="84" t="s">
        <v>5406</v>
      </c>
      <c r="QAZ1362" s="84">
        <f>SUM(QAZ1359:QAZ1360)</f>
        <v>1000000</v>
      </c>
      <c r="QBA1362" s="84">
        <f>SUM(QBA1359:QBA1360)</f>
        <v>0</v>
      </c>
      <c r="QBB1362" s="84">
        <f>QBA1362/QAZ1362</f>
        <v>0</v>
      </c>
      <c r="QBC1362" s="84">
        <f>SUM(QBC1359)</f>
        <v>1000000</v>
      </c>
      <c r="QBD1362" s="84">
        <f>SUM(QBD1359:QBD1360)</f>
        <v>2000000</v>
      </c>
      <c r="QBE1362" s="84">
        <f>SUM(QBE1359:QBE1360)</f>
        <v>0</v>
      </c>
      <c r="QBF1362" s="84">
        <f>QBE1362/QBD1362</f>
        <v>0</v>
      </c>
      <c r="QBG1362" s="84">
        <f>QBD1362-QBE1362</f>
        <v>2000000</v>
      </c>
      <c r="QBH1362" s="84">
        <f t="shared" si="621"/>
        <v>3000000</v>
      </c>
      <c r="QBO1362" s="84" t="s">
        <v>5406</v>
      </c>
      <c r="QBP1362" s="84">
        <f>SUM(QBP1359:QBP1360)</f>
        <v>1000000</v>
      </c>
      <c r="QBQ1362" s="84">
        <f>SUM(QBQ1359:QBQ1360)</f>
        <v>0</v>
      </c>
      <c r="QBR1362" s="84">
        <f>QBQ1362/QBP1362</f>
        <v>0</v>
      </c>
      <c r="QBS1362" s="84">
        <f>SUM(QBS1359)</f>
        <v>1000000</v>
      </c>
      <c r="QBT1362" s="84">
        <f>SUM(QBT1359:QBT1360)</f>
        <v>2000000</v>
      </c>
      <c r="QBU1362" s="84">
        <f>SUM(QBU1359:QBU1360)</f>
        <v>0</v>
      </c>
      <c r="QBV1362" s="84">
        <f>QBU1362/QBT1362</f>
        <v>0</v>
      </c>
      <c r="QBW1362" s="84">
        <f>QBT1362-QBU1362</f>
        <v>2000000</v>
      </c>
      <c r="QBX1362" s="84">
        <f t="shared" si="622"/>
        <v>3000000</v>
      </c>
      <c r="QCE1362" s="84" t="s">
        <v>5406</v>
      </c>
      <c r="QCF1362" s="84">
        <f>SUM(QCF1359:QCF1360)</f>
        <v>1000000</v>
      </c>
      <c r="QCG1362" s="84">
        <f>SUM(QCG1359:QCG1360)</f>
        <v>0</v>
      </c>
      <c r="QCH1362" s="84">
        <f>QCG1362/QCF1362</f>
        <v>0</v>
      </c>
      <c r="QCI1362" s="84">
        <f>SUM(QCI1359)</f>
        <v>1000000</v>
      </c>
      <c r="QCJ1362" s="84">
        <f>SUM(QCJ1359:QCJ1360)</f>
        <v>2000000</v>
      </c>
      <c r="QCK1362" s="84">
        <f>SUM(QCK1359:QCK1360)</f>
        <v>0</v>
      </c>
      <c r="QCL1362" s="84">
        <f>QCK1362/QCJ1362</f>
        <v>0</v>
      </c>
      <c r="QCM1362" s="84">
        <f>QCJ1362-QCK1362</f>
        <v>2000000</v>
      </c>
      <c r="QCN1362" s="84">
        <f t="shared" si="622"/>
        <v>3000000</v>
      </c>
      <c r="QCU1362" s="84" t="s">
        <v>5406</v>
      </c>
      <c r="QCV1362" s="84">
        <f>SUM(QCV1359:QCV1360)</f>
        <v>1000000</v>
      </c>
      <c r="QCW1362" s="84">
        <f>SUM(QCW1359:QCW1360)</f>
        <v>0</v>
      </c>
      <c r="QCX1362" s="84">
        <f>QCW1362/QCV1362</f>
        <v>0</v>
      </c>
      <c r="QCY1362" s="84">
        <f>SUM(QCY1359)</f>
        <v>1000000</v>
      </c>
      <c r="QCZ1362" s="84">
        <f>SUM(QCZ1359:QCZ1360)</f>
        <v>2000000</v>
      </c>
      <c r="QDA1362" s="84">
        <f>SUM(QDA1359:QDA1360)</f>
        <v>0</v>
      </c>
      <c r="QDB1362" s="84">
        <f>QDA1362/QCZ1362</f>
        <v>0</v>
      </c>
      <c r="QDC1362" s="84">
        <f>QCZ1362-QDA1362</f>
        <v>2000000</v>
      </c>
      <c r="QDD1362" s="84">
        <f t="shared" si="623"/>
        <v>3000000</v>
      </c>
      <c r="QDK1362" s="84" t="s">
        <v>5406</v>
      </c>
      <c r="QDL1362" s="84">
        <f>SUM(QDL1359:QDL1360)</f>
        <v>1000000</v>
      </c>
      <c r="QDM1362" s="84">
        <f>SUM(QDM1359:QDM1360)</f>
        <v>0</v>
      </c>
      <c r="QDN1362" s="84">
        <f>QDM1362/QDL1362</f>
        <v>0</v>
      </c>
      <c r="QDO1362" s="84">
        <f>SUM(QDO1359)</f>
        <v>1000000</v>
      </c>
      <c r="QDP1362" s="84">
        <f>SUM(QDP1359:QDP1360)</f>
        <v>2000000</v>
      </c>
      <c r="QDQ1362" s="84">
        <f>SUM(QDQ1359:QDQ1360)</f>
        <v>0</v>
      </c>
      <c r="QDR1362" s="84">
        <f>QDQ1362/QDP1362</f>
        <v>0</v>
      </c>
      <c r="QDS1362" s="84">
        <f>QDP1362-QDQ1362</f>
        <v>2000000</v>
      </c>
      <c r="QDT1362" s="84">
        <f t="shared" si="623"/>
        <v>3000000</v>
      </c>
      <c r="QEA1362" s="84" t="s">
        <v>5406</v>
      </c>
      <c r="QEB1362" s="84">
        <f>SUM(QEB1359:QEB1360)</f>
        <v>1000000</v>
      </c>
      <c r="QEC1362" s="84">
        <f>SUM(QEC1359:QEC1360)</f>
        <v>0</v>
      </c>
      <c r="QED1362" s="84">
        <f>QEC1362/QEB1362</f>
        <v>0</v>
      </c>
      <c r="QEE1362" s="84">
        <f>SUM(QEE1359)</f>
        <v>1000000</v>
      </c>
      <c r="QEF1362" s="84">
        <f>SUM(QEF1359:QEF1360)</f>
        <v>2000000</v>
      </c>
      <c r="QEG1362" s="84">
        <f>SUM(QEG1359:QEG1360)</f>
        <v>0</v>
      </c>
      <c r="QEH1362" s="84">
        <f>QEG1362/QEF1362</f>
        <v>0</v>
      </c>
      <c r="QEI1362" s="84">
        <f>QEF1362-QEG1362</f>
        <v>2000000</v>
      </c>
      <c r="QEJ1362" s="84">
        <f t="shared" si="624"/>
        <v>3000000</v>
      </c>
      <c r="QEQ1362" s="84" t="s">
        <v>5406</v>
      </c>
      <c r="QER1362" s="84">
        <f>SUM(QER1359:QER1360)</f>
        <v>1000000</v>
      </c>
      <c r="QES1362" s="84">
        <f>SUM(QES1359:QES1360)</f>
        <v>0</v>
      </c>
      <c r="QET1362" s="84">
        <f>QES1362/QER1362</f>
        <v>0</v>
      </c>
      <c r="QEU1362" s="84">
        <f>SUM(QEU1359)</f>
        <v>1000000</v>
      </c>
      <c r="QEV1362" s="84">
        <f>SUM(QEV1359:QEV1360)</f>
        <v>2000000</v>
      </c>
      <c r="QEW1362" s="84">
        <f>SUM(QEW1359:QEW1360)</f>
        <v>0</v>
      </c>
      <c r="QEX1362" s="84">
        <f>QEW1362/QEV1362</f>
        <v>0</v>
      </c>
      <c r="QEY1362" s="84">
        <f>QEV1362-QEW1362</f>
        <v>2000000</v>
      </c>
      <c r="QEZ1362" s="84">
        <f t="shared" si="624"/>
        <v>3000000</v>
      </c>
      <c r="QFG1362" s="84" t="s">
        <v>5406</v>
      </c>
      <c r="QFH1362" s="84">
        <f>SUM(QFH1359:QFH1360)</f>
        <v>1000000</v>
      </c>
      <c r="QFI1362" s="84">
        <f>SUM(QFI1359:QFI1360)</f>
        <v>0</v>
      </c>
      <c r="QFJ1362" s="84">
        <f>QFI1362/QFH1362</f>
        <v>0</v>
      </c>
      <c r="QFK1362" s="84">
        <f>SUM(QFK1359)</f>
        <v>1000000</v>
      </c>
      <c r="QFL1362" s="84">
        <f>SUM(QFL1359:QFL1360)</f>
        <v>2000000</v>
      </c>
      <c r="QFM1362" s="84">
        <f>SUM(QFM1359:QFM1360)</f>
        <v>0</v>
      </c>
      <c r="QFN1362" s="84">
        <f>QFM1362/QFL1362</f>
        <v>0</v>
      </c>
      <c r="QFO1362" s="84">
        <f>QFL1362-QFM1362</f>
        <v>2000000</v>
      </c>
      <c r="QFP1362" s="84">
        <f t="shared" si="625"/>
        <v>3000000</v>
      </c>
      <c r="QFW1362" s="84" t="s">
        <v>5406</v>
      </c>
      <c r="QFX1362" s="84">
        <f>SUM(QFX1359:QFX1360)</f>
        <v>1000000</v>
      </c>
      <c r="QFY1362" s="84">
        <f>SUM(QFY1359:QFY1360)</f>
        <v>0</v>
      </c>
      <c r="QFZ1362" s="84">
        <f>QFY1362/QFX1362</f>
        <v>0</v>
      </c>
      <c r="QGA1362" s="84">
        <f>SUM(QGA1359)</f>
        <v>1000000</v>
      </c>
      <c r="QGB1362" s="84">
        <f>SUM(QGB1359:QGB1360)</f>
        <v>2000000</v>
      </c>
      <c r="QGC1362" s="84">
        <f>SUM(QGC1359:QGC1360)</f>
        <v>0</v>
      </c>
      <c r="QGD1362" s="84">
        <f>QGC1362/QGB1362</f>
        <v>0</v>
      </c>
      <c r="QGE1362" s="84">
        <f>QGB1362-QGC1362</f>
        <v>2000000</v>
      </c>
      <c r="QGF1362" s="84">
        <f t="shared" si="625"/>
        <v>3000000</v>
      </c>
      <c r="QGM1362" s="84" t="s">
        <v>5406</v>
      </c>
      <c r="QGN1362" s="84">
        <f>SUM(QGN1359:QGN1360)</f>
        <v>1000000</v>
      </c>
      <c r="QGO1362" s="84">
        <f>SUM(QGO1359:QGO1360)</f>
        <v>0</v>
      </c>
      <c r="QGP1362" s="84">
        <f>QGO1362/QGN1362</f>
        <v>0</v>
      </c>
      <c r="QGQ1362" s="84">
        <f>SUM(QGQ1359)</f>
        <v>1000000</v>
      </c>
      <c r="QGR1362" s="84">
        <f>SUM(QGR1359:QGR1360)</f>
        <v>2000000</v>
      </c>
      <c r="QGS1362" s="84">
        <f>SUM(QGS1359:QGS1360)</f>
        <v>0</v>
      </c>
      <c r="QGT1362" s="84">
        <f>QGS1362/QGR1362</f>
        <v>0</v>
      </c>
      <c r="QGU1362" s="84">
        <f>QGR1362-QGS1362</f>
        <v>2000000</v>
      </c>
      <c r="QGV1362" s="84">
        <f t="shared" si="626"/>
        <v>3000000</v>
      </c>
      <c r="QHC1362" s="84" t="s">
        <v>5406</v>
      </c>
      <c r="QHD1362" s="84">
        <f>SUM(QHD1359:QHD1360)</f>
        <v>1000000</v>
      </c>
      <c r="QHE1362" s="84">
        <f>SUM(QHE1359:QHE1360)</f>
        <v>0</v>
      </c>
      <c r="QHF1362" s="84">
        <f>QHE1362/QHD1362</f>
        <v>0</v>
      </c>
      <c r="QHG1362" s="84">
        <f>SUM(QHG1359)</f>
        <v>1000000</v>
      </c>
      <c r="QHH1362" s="84">
        <f>SUM(QHH1359:QHH1360)</f>
        <v>2000000</v>
      </c>
      <c r="QHI1362" s="84">
        <f>SUM(QHI1359:QHI1360)</f>
        <v>0</v>
      </c>
      <c r="QHJ1362" s="84">
        <f>QHI1362/QHH1362</f>
        <v>0</v>
      </c>
      <c r="QHK1362" s="84">
        <f>QHH1362-QHI1362</f>
        <v>2000000</v>
      </c>
      <c r="QHL1362" s="84">
        <f t="shared" si="626"/>
        <v>3000000</v>
      </c>
      <c r="QHS1362" s="84" t="s">
        <v>5406</v>
      </c>
      <c r="QHT1362" s="84">
        <f>SUM(QHT1359:QHT1360)</f>
        <v>1000000</v>
      </c>
      <c r="QHU1362" s="84">
        <f>SUM(QHU1359:QHU1360)</f>
        <v>0</v>
      </c>
      <c r="QHV1362" s="84">
        <f>QHU1362/QHT1362</f>
        <v>0</v>
      </c>
      <c r="QHW1362" s="84">
        <f>SUM(QHW1359)</f>
        <v>1000000</v>
      </c>
      <c r="QHX1362" s="84">
        <f>SUM(QHX1359:QHX1360)</f>
        <v>2000000</v>
      </c>
      <c r="QHY1362" s="84">
        <f>SUM(QHY1359:QHY1360)</f>
        <v>0</v>
      </c>
      <c r="QHZ1362" s="84">
        <f>QHY1362/QHX1362</f>
        <v>0</v>
      </c>
      <c r="QIA1362" s="84">
        <f>QHX1362-QHY1362</f>
        <v>2000000</v>
      </c>
      <c r="QIB1362" s="84">
        <f t="shared" si="627"/>
        <v>3000000</v>
      </c>
      <c r="QII1362" s="84" t="s">
        <v>5406</v>
      </c>
      <c r="QIJ1362" s="84">
        <f>SUM(QIJ1359:QIJ1360)</f>
        <v>1000000</v>
      </c>
      <c r="QIK1362" s="84">
        <f>SUM(QIK1359:QIK1360)</f>
        <v>0</v>
      </c>
      <c r="QIL1362" s="84">
        <f>QIK1362/QIJ1362</f>
        <v>0</v>
      </c>
      <c r="QIM1362" s="84">
        <f>SUM(QIM1359)</f>
        <v>1000000</v>
      </c>
      <c r="QIN1362" s="84">
        <f>SUM(QIN1359:QIN1360)</f>
        <v>2000000</v>
      </c>
      <c r="QIO1362" s="84">
        <f>SUM(QIO1359:QIO1360)</f>
        <v>0</v>
      </c>
      <c r="QIP1362" s="84">
        <f>QIO1362/QIN1362</f>
        <v>0</v>
      </c>
      <c r="QIQ1362" s="84">
        <f>QIN1362-QIO1362</f>
        <v>2000000</v>
      </c>
      <c r="QIR1362" s="84">
        <f t="shared" si="627"/>
        <v>3000000</v>
      </c>
      <c r="QIY1362" s="84" t="s">
        <v>5406</v>
      </c>
      <c r="QIZ1362" s="84">
        <f>SUM(QIZ1359:QIZ1360)</f>
        <v>1000000</v>
      </c>
      <c r="QJA1362" s="84">
        <f>SUM(QJA1359:QJA1360)</f>
        <v>0</v>
      </c>
      <c r="QJB1362" s="84">
        <f>QJA1362/QIZ1362</f>
        <v>0</v>
      </c>
      <c r="QJC1362" s="84">
        <f>SUM(QJC1359)</f>
        <v>1000000</v>
      </c>
      <c r="QJD1362" s="84">
        <f>SUM(QJD1359:QJD1360)</f>
        <v>2000000</v>
      </c>
      <c r="QJE1362" s="84">
        <f>SUM(QJE1359:QJE1360)</f>
        <v>0</v>
      </c>
      <c r="QJF1362" s="84">
        <f>QJE1362/QJD1362</f>
        <v>0</v>
      </c>
      <c r="QJG1362" s="84">
        <f>QJD1362-QJE1362</f>
        <v>2000000</v>
      </c>
      <c r="QJH1362" s="84">
        <f t="shared" si="628"/>
        <v>3000000</v>
      </c>
      <c r="QJO1362" s="84" t="s">
        <v>5406</v>
      </c>
      <c r="QJP1362" s="84">
        <f>SUM(QJP1359:QJP1360)</f>
        <v>1000000</v>
      </c>
      <c r="QJQ1362" s="84">
        <f>SUM(QJQ1359:QJQ1360)</f>
        <v>0</v>
      </c>
      <c r="QJR1362" s="84">
        <f>QJQ1362/QJP1362</f>
        <v>0</v>
      </c>
      <c r="QJS1362" s="84">
        <f>SUM(QJS1359)</f>
        <v>1000000</v>
      </c>
      <c r="QJT1362" s="84">
        <f>SUM(QJT1359:QJT1360)</f>
        <v>2000000</v>
      </c>
      <c r="QJU1362" s="84">
        <f>SUM(QJU1359:QJU1360)</f>
        <v>0</v>
      </c>
      <c r="QJV1362" s="84">
        <f>QJU1362/QJT1362</f>
        <v>0</v>
      </c>
      <c r="QJW1362" s="84">
        <f>QJT1362-QJU1362</f>
        <v>2000000</v>
      </c>
      <c r="QJX1362" s="84">
        <f t="shared" si="628"/>
        <v>3000000</v>
      </c>
      <c r="QKE1362" s="84" t="s">
        <v>5406</v>
      </c>
      <c r="QKF1362" s="84">
        <f>SUM(QKF1359:QKF1360)</f>
        <v>1000000</v>
      </c>
      <c r="QKG1362" s="84">
        <f>SUM(QKG1359:QKG1360)</f>
        <v>0</v>
      </c>
      <c r="QKH1362" s="84">
        <f>QKG1362/QKF1362</f>
        <v>0</v>
      </c>
      <c r="QKI1362" s="84">
        <f>SUM(QKI1359)</f>
        <v>1000000</v>
      </c>
      <c r="QKJ1362" s="84">
        <f>SUM(QKJ1359:QKJ1360)</f>
        <v>2000000</v>
      </c>
      <c r="QKK1362" s="84">
        <f>SUM(QKK1359:QKK1360)</f>
        <v>0</v>
      </c>
      <c r="QKL1362" s="84">
        <f>QKK1362/QKJ1362</f>
        <v>0</v>
      </c>
      <c r="QKM1362" s="84">
        <f>QKJ1362-QKK1362</f>
        <v>2000000</v>
      </c>
      <c r="QKN1362" s="84">
        <f t="shared" si="629"/>
        <v>3000000</v>
      </c>
      <c r="QKU1362" s="84" t="s">
        <v>5406</v>
      </c>
      <c r="QKV1362" s="84">
        <f>SUM(QKV1359:QKV1360)</f>
        <v>1000000</v>
      </c>
      <c r="QKW1362" s="84">
        <f>SUM(QKW1359:QKW1360)</f>
        <v>0</v>
      </c>
      <c r="QKX1362" s="84">
        <f>QKW1362/QKV1362</f>
        <v>0</v>
      </c>
      <c r="QKY1362" s="84">
        <f>SUM(QKY1359)</f>
        <v>1000000</v>
      </c>
      <c r="QKZ1362" s="84">
        <f>SUM(QKZ1359:QKZ1360)</f>
        <v>2000000</v>
      </c>
      <c r="QLA1362" s="84">
        <f>SUM(QLA1359:QLA1360)</f>
        <v>0</v>
      </c>
      <c r="QLB1362" s="84">
        <f>QLA1362/QKZ1362</f>
        <v>0</v>
      </c>
      <c r="QLC1362" s="84">
        <f>QKZ1362-QLA1362</f>
        <v>2000000</v>
      </c>
      <c r="QLD1362" s="84">
        <f t="shared" si="629"/>
        <v>3000000</v>
      </c>
      <c r="QLK1362" s="84" t="s">
        <v>5406</v>
      </c>
      <c r="QLL1362" s="84">
        <f>SUM(QLL1359:QLL1360)</f>
        <v>1000000</v>
      </c>
      <c r="QLM1362" s="84">
        <f>SUM(QLM1359:QLM1360)</f>
        <v>0</v>
      </c>
      <c r="QLN1362" s="84">
        <f>QLM1362/QLL1362</f>
        <v>0</v>
      </c>
      <c r="QLO1362" s="84">
        <f>SUM(QLO1359)</f>
        <v>1000000</v>
      </c>
      <c r="QLP1362" s="84">
        <f>SUM(QLP1359:QLP1360)</f>
        <v>2000000</v>
      </c>
      <c r="QLQ1362" s="84">
        <f>SUM(QLQ1359:QLQ1360)</f>
        <v>0</v>
      </c>
      <c r="QLR1362" s="84">
        <f>QLQ1362/QLP1362</f>
        <v>0</v>
      </c>
      <c r="QLS1362" s="84">
        <f>QLP1362-QLQ1362</f>
        <v>2000000</v>
      </c>
      <c r="QLT1362" s="84">
        <f t="shared" si="630"/>
        <v>3000000</v>
      </c>
      <c r="QMA1362" s="84" t="s">
        <v>5406</v>
      </c>
      <c r="QMB1362" s="84">
        <f>SUM(QMB1359:QMB1360)</f>
        <v>1000000</v>
      </c>
      <c r="QMC1362" s="84">
        <f>SUM(QMC1359:QMC1360)</f>
        <v>0</v>
      </c>
      <c r="QMD1362" s="84">
        <f>QMC1362/QMB1362</f>
        <v>0</v>
      </c>
      <c r="QME1362" s="84">
        <f>SUM(QME1359)</f>
        <v>1000000</v>
      </c>
      <c r="QMF1362" s="84">
        <f>SUM(QMF1359:QMF1360)</f>
        <v>2000000</v>
      </c>
      <c r="QMG1362" s="84">
        <f>SUM(QMG1359:QMG1360)</f>
        <v>0</v>
      </c>
      <c r="QMH1362" s="84">
        <f>QMG1362/QMF1362</f>
        <v>0</v>
      </c>
      <c r="QMI1362" s="84">
        <f>QMF1362-QMG1362</f>
        <v>2000000</v>
      </c>
      <c r="QMJ1362" s="84">
        <f t="shared" si="630"/>
        <v>3000000</v>
      </c>
      <c r="QMQ1362" s="84" t="s">
        <v>5406</v>
      </c>
      <c r="QMR1362" s="84">
        <f>SUM(QMR1359:QMR1360)</f>
        <v>1000000</v>
      </c>
      <c r="QMS1362" s="84">
        <f>SUM(QMS1359:QMS1360)</f>
        <v>0</v>
      </c>
      <c r="QMT1362" s="84">
        <f>QMS1362/QMR1362</f>
        <v>0</v>
      </c>
      <c r="QMU1362" s="84">
        <f>SUM(QMU1359)</f>
        <v>1000000</v>
      </c>
      <c r="QMV1362" s="84">
        <f>SUM(QMV1359:QMV1360)</f>
        <v>2000000</v>
      </c>
      <c r="QMW1362" s="84">
        <f>SUM(QMW1359:QMW1360)</f>
        <v>0</v>
      </c>
      <c r="QMX1362" s="84">
        <f>QMW1362/QMV1362</f>
        <v>0</v>
      </c>
      <c r="QMY1362" s="84">
        <f>QMV1362-QMW1362</f>
        <v>2000000</v>
      </c>
      <c r="QMZ1362" s="84">
        <f t="shared" si="631"/>
        <v>3000000</v>
      </c>
      <c r="QNG1362" s="84" t="s">
        <v>5406</v>
      </c>
      <c r="QNH1362" s="84">
        <f>SUM(QNH1359:QNH1360)</f>
        <v>1000000</v>
      </c>
      <c r="QNI1362" s="84">
        <f>SUM(QNI1359:QNI1360)</f>
        <v>0</v>
      </c>
      <c r="QNJ1362" s="84">
        <f>QNI1362/QNH1362</f>
        <v>0</v>
      </c>
      <c r="QNK1362" s="84">
        <f>SUM(QNK1359)</f>
        <v>1000000</v>
      </c>
      <c r="QNL1362" s="84">
        <f>SUM(QNL1359:QNL1360)</f>
        <v>2000000</v>
      </c>
      <c r="QNM1362" s="84">
        <f>SUM(QNM1359:QNM1360)</f>
        <v>0</v>
      </c>
      <c r="QNN1362" s="84">
        <f>QNM1362/QNL1362</f>
        <v>0</v>
      </c>
      <c r="QNO1362" s="84">
        <f>QNL1362-QNM1362</f>
        <v>2000000</v>
      </c>
      <c r="QNP1362" s="84">
        <f t="shared" si="631"/>
        <v>3000000</v>
      </c>
      <c r="QNW1362" s="84" t="s">
        <v>5406</v>
      </c>
      <c r="QNX1362" s="84">
        <f>SUM(QNX1359:QNX1360)</f>
        <v>1000000</v>
      </c>
      <c r="QNY1362" s="84">
        <f>SUM(QNY1359:QNY1360)</f>
        <v>0</v>
      </c>
      <c r="QNZ1362" s="84">
        <f>QNY1362/QNX1362</f>
        <v>0</v>
      </c>
      <c r="QOA1362" s="84">
        <f>SUM(QOA1359)</f>
        <v>1000000</v>
      </c>
      <c r="QOB1362" s="84">
        <f>SUM(QOB1359:QOB1360)</f>
        <v>2000000</v>
      </c>
      <c r="QOC1362" s="84">
        <f>SUM(QOC1359:QOC1360)</f>
        <v>0</v>
      </c>
      <c r="QOD1362" s="84">
        <f>QOC1362/QOB1362</f>
        <v>0</v>
      </c>
      <c r="QOE1362" s="84">
        <f>QOB1362-QOC1362</f>
        <v>2000000</v>
      </c>
      <c r="QOF1362" s="84">
        <f t="shared" si="632"/>
        <v>3000000</v>
      </c>
      <c r="QOM1362" s="84" t="s">
        <v>5406</v>
      </c>
      <c r="QON1362" s="84">
        <f>SUM(QON1359:QON1360)</f>
        <v>1000000</v>
      </c>
      <c r="QOO1362" s="84">
        <f>SUM(QOO1359:QOO1360)</f>
        <v>0</v>
      </c>
      <c r="QOP1362" s="84">
        <f>QOO1362/QON1362</f>
        <v>0</v>
      </c>
      <c r="QOQ1362" s="84">
        <f>SUM(QOQ1359)</f>
        <v>1000000</v>
      </c>
      <c r="QOR1362" s="84">
        <f>SUM(QOR1359:QOR1360)</f>
        <v>2000000</v>
      </c>
      <c r="QOS1362" s="84">
        <f>SUM(QOS1359:QOS1360)</f>
        <v>0</v>
      </c>
      <c r="QOT1362" s="84">
        <f>QOS1362/QOR1362</f>
        <v>0</v>
      </c>
      <c r="QOU1362" s="84">
        <f>QOR1362-QOS1362</f>
        <v>2000000</v>
      </c>
      <c r="QOV1362" s="84">
        <f t="shared" si="632"/>
        <v>3000000</v>
      </c>
      <c r="QPC1362" s="84" t="s">
        <v>5406</v>
      </c>
      <c r="QPD1362" s="84">
        <f>SUM(QPD1359:QPD1360)</f>
        <v>1000000</v>
      </c>
      <c r="QPE1362" s="84">
        <f>SUM(QPE1359:QPE1360)</f>
        <v>0</v>
      </c>
      <c r="QPF1362" s="84">
        <f>QPE1362/QPD1362</f>
        <v>0</v>
      </c>
      <c r="QPG1362" s="84">
        <f>SUM(QPG1359)</f>
        <v>1000000</v>
      </c>
      <c r="QPH1362" s="84">
        <f>SUM(QPH1359:QPH1360)</f>
        <v>2000000</v>
      </c>
      <c r="QPI1362" s="84">
        <f>SUM(QPI1359:QPI1360)</f>
        <v>0</v>
      </c>
      <c r="QPJ1362" s="84">
        <f>QPI1362/QPH1362</f>
        <v>0</v>
      </c>
      <c r="QPK1362" s="84">
        <f>QPH1362-QPI1362</f>
        <v>2000000</v>
      </c>
      <c r="QPL1362" s="84">
        <f t="shared" si="633"/>
        <v>3000000</v>
      </c>
      <c r="QPS1362" s="84" t="s">
        <v>5406</v>
      </c>
      <c r="QPT1362" s="84">
        <f>SUM(QPT1359:QPT1360)</f>
        <v>1000000</v>
      </c>
      <c r="QPU1362" s="84">
        <f>SUM(QPU1359:QPU1360)</f>
        <v>0</v>
      </c>
      <c r="QPV1362" s="84">
        <f>QPU1362/QPT1362</f>
        <v>0</v>
      </c>
      <c r="QPW1362" s="84">
        <f>SUM(QPW1359)</f>
        <v>1000000</v>
      </c>
      <c r="QPX1362" s="84">
        <f>SUM(QPX1359:QPX1360)</f>
        <v>2000000</v>
      </c>
      <c r="QPY1362" s="84">
        <f>SUM(QPY1359:QPY1360)</f>
        <v>0</v>
      </c>
      <c r="QPZ1362" s="84">
        <f>QPY1362/QPX1362</f>
        <v>0</v>
      </c>
      <c r="QQA1362" s="84">
        <f>QPX1362-QPY1362</f>
        <v>2000000</v>
      </c>
      <c r="QQB1362" s="84">
        <f t="shared" si="633"/>
        <v>3000000</v>
      </c>
      <c r="QQI1362" s="84" t="s">
        <v>5406</v>
      </c>
      <c r="QQJ1362" s="84">
        <f>SUM(QQJ1359:QQJ1360)</f>
        <v>1000000</v>
      </c>
      <c r="QQK1362" s="84">
        <f>SUM(QQK1359:QQK1360)</f>
        <v>0</v>
      </c>
      <c r="QQL1362" s="84">
        <f>QQK1362/QQJ1362</f>
        <v>0</v>
      </c>
      <c r="QQM1362" s="84">
        <f>SUM(QQM1359)</f>
        <v>1000000</v>
      </c>
      <c r="QQN1362" s="84">
        <f>SUM(QQN1359:QQN1360)</f>
        <v>2000000</v>
      </c>
      <c r="QQO1362" s="84">
        <f>SUM(QQO1359:QQO1360)</f>
        <v>0</v>
      </c>
      <c r="QQP1362" s="84">
        <f>QQO1362/QQN1362</f>
        <v>0</v>
      </c>
      <c r="QQQ1362" s="84">
        <f>QQN1362-QQO1362</f>
        <v>2000000</v>
      </c>
      <c r="QQR1362" s="84">
        <f t="shared" si="634"/>
        <v>3000000</v>
      </c>
      <c r="QQY1362" s="84" t="s">
        <v>5406</v>
      </c>
      <c r="QQZ1362" s="84">
        <f>SUM(QQZ1359:QQZ1360)</f>
        <v>1000000</v>
      </c>
      <c r="QRA1362" s="84">
        <f>SUM(QRA1359:QRA1360)</f>
        <v>0</v>
      </c>
      <c r="QRB1362" s="84">
        <f>QRA1362/QQZ1362</f>
        <v>0</v>
      </c>
      <c r="QRC1362" s="84">
        <f>SUM(QRC1359)</f>
        <v>1000000</v>
      </c>
      <c r="QRD1362" s="84">
        <f>SUM(QRD1359:QRD1360)</f>
        <v>2000000</v>
      </c>
      <c r="QRE1362" s="84">
        <f>SUM(QRE1359:QRE1360)</f>
        <v>0</v>
      </c>
      <c r="QRF1362" s="84">
        <f>QRE1362/QRD1362</f>
        <v>0</v>
      </c>
      <c r="QRG1362" s="84">
        <f>QRD1362-QRE1362</f>
        <v>2000000</v>
      </c>
      <c r="QRH1362" s="84">
        <f t="shared" si="634"/>
        <v>3000000</v>
      </c>
      <c r="QRO1362" s="84" t="s">
        <v>5406</v>
      </c>
      <c r="QRP1362" s="84">
        <f>SUM(QRP1359:QRP1360)</f>
        <v>1000000</v>
      </c>
      <c r="QRQ1362" s="84">
        <f>SUM(QRQ1359:QRQ1360)</f>
        <v>0</v>
      </c>
      <c r="QRR1362" s="84">
        <f>QRQ1362/QRP1362</f>
        <v>0</v>
      </c>
      <c r="QRS1362" s="84">
        <f>SUM(QRS1359)</f>
        <v>1000000</v>
      </c>
      <c r="QRT1362" s="84">
        <f>SUM(QRT1359:QRT1360)</f>
        <v>2000000</v>
      </c>
      <c r="QRU1362" s="84">
        <f>SUM(QRU1359:QRU1360)</f>
        <v>0</v>
      </c>
      <c r="QRV1362" s="84">
        <f>QRU1362/QRT1362</f>
        <v>0</v>
      </c>
      <c r="QRW1362" s="84">
        <f>QRT1362-QRU1362</f>
        <v>2000000</v>
      </c>
      <c r="QRX1362" s="84">
        <f t="shared" si="635"/>
        <v>3000000</v>
      </c>
      <c r="QSE1362" s="84" t="s">
        <v>5406</v>
      </c>
      <c r="QSF1362" s="84">
        <f>SUM(QSF1359:QSF1360)</f>
        <v>1000000</v>
      </c>
      <c r="QSG1362" s="84">
        <f>SUM(QSG1359:QSG1360)</f>
        <v>0</v>
      </c>
      <c r="QSH1362" s="84">
        <f>QSG1362/QSF1362</f>
        <v>0</v>
      </c>
      <c r="QSI1362" s="84">
        <f>SUM(QSI1359)</f>
        <v>1000000</v>
      </c>
      <c r="QSJ1362" s="84">
        <f>SUM(QSJ1359:QSJ1360)</f>
        <v>2000000</v>
      </c>
      <c r="QSK1362" s="84">
        <f>SUM(QSK1359:QSK1360)</f>
        <v>0</v>
      </c>
      <c r="QSL1362" s="84">
        <f>QSK1362/QSJ1362</f>
        <v>0</v>
      </c>
      <c r="QSM1362" s="84">
        <f>QSJ1362-QSK1362</f>
        <v>2000000</v>
      </c>
      <c r="QSN1362" s="84">
        <f t="shared" si="635"/>
        <v>3000000</v>
      </c>
      <c r="QSU1362" s="84" t="s">
        <v>5406</v>
      </c>
      <c r="QSV1362" s="84">
        <f>SUM(QSV1359:QSV1360)</f>
        <v>1000000</v>
      </c>
      <c r="QSW1362" s="84">
        <f>SUM(QSW1359:QSW1360)</f>
        <v>0</v>
      </c>
      <c r="QSX1362" s="84">
        <f>QSW1362/QSV1362</f>
        <v>0</v>
      </c>
      <c r="QSY1362" s="84">
        <f>SUM(QSY1359)</f>
        <v>1000000</v>
      </c>
      <c r="QSZ1362" s="84">
        <f>SUM(QSZ1359:QSZ1360)</f>
        <v>2000000</v>
      </c>
      <c r="QTA1362" s="84">
        <f>SUM(QTA1359:QTA1360)</f>
        <v>0</v>
      </c>
      <c r="QTB1362" s="84">
        <f>QTA1362/QSZ1362</f>
        <v>0</v>
      </c>
      <c r="QTC1362" s="84">
        <f>QSZ1362-QTA1362</f>
        <v>2000000</v>
      </c>
      <c r="QTD1362" s="84">
        <f t="shared" si="636"/>
        <v>3000000</v>
      </c>
      <c r="QTK1362" s="84" t="s">
        <v>5406</v>
      </c>
      <c r="QTL1362" s="84">
        <f>SUM(QTL1359:QTL1360)</f>
        <v>1000000</v>
      </c>
      <c r="QTM1362" s="84">
        <f>SUM(QTM1359:QTM1360)</f>
        <v>0</v>
      </c>
      <c r="QTN1362" s="84">
        <f>QTM1362/QTL1362</f>
        <v>0</v>
      </c>
      <c r="QTO1362" s="84">
        <f>SUM(QTO1359)</f>
        <v>1000000</v>
      </c>
      <c r="QTP1362" s="84">
        <f>SUM(QTP1359:QTP1360)</f>
        <v>2000000</v>
      </c>
      <c r="QTQ1362" s="84">
        <f>SUM(QTQ1359:QTQ1360)</f>
        <v>0</v>
      </c>
      <c r="QTR1362" s="84">
        <f>QTQ1362/QTP1362</f>
        <v>0</v>
      </c>
      <c r="QTS1362" s="84">
        <f>QTP1362-QTQ1362</f>
        <v>2000000</v>
      </c>
      <c r="QTT1362" s="84">
        <f t="shared" si="636"/>
        <v>3000000</v>
      </c>
      <c r="QUA1362" s="84" t="s">
        <v>5406</v>
      </c>
      <c r="QUB1362" s="84">
        <f>SUM(QUB1359:QUB1360)</f>
        <v>1000000</v>
      </c>
      <c r="QUC1362" s="84">
        <f>SUM(QUC1359:QUC1360)</f>
        <v>0</v>
      </c>
      <c r="QUD1362" s="84">
        <f>QUC1362/QUB1362</f>
        <v>0</v>
      </c>
      <c r="QUE1362" s="84">
        <f>SUM(QUE1359)</f>
        <v>1000000</v>
      </c>
      <c r="QUF1362" s="84">
        <f>SUM(QUF1359:QUF1360)</f>
        <v>2000000</v>
      </c>
      <c r="QUG1362" s="84">
        <f>SUM(QUG1359:QUG1360)</f>
        <v>0</v>
      </c>
      <c r="QUH1362" s="84">
        <f>QUG1362/QUF1362</f>
        <v>0</v>
      </c>
      <c r="QUI1362" s="84">
        <f>QUF1362-QUG1362</f>
        <v>2000000</v>
      </c>
      <c r="QUJ1362" s="84">
        <f t="shared" si="637"/>
        <v>3000000</v>
      </c>
      <c r="QUQ1362" s="84" t="s">
        <v>5406</v>
      </c>
      <c r="QUR1362" s="84">
        <f>SUM(QUR1359:QUR1360)</f>
        <v>1000000</v>
      </c>
      <c r="QUS1362" s="84">
        <f>SUM(QUS1359:QUS1360)</f>
        <v>0</v>
      </c>
      <c r="QUT1362" s="84">
        <f>QUS1362/QUR1362</f>
        <v>0</v>
      </c>
      <c r="QUU1362" s="84">
        <f>SUM(QUU1359)</f>
        <v>1000000</v>
      </c>
      <c r="QUV1362" s="84">
        <f>SUM(QUV1359:QUV1360)</f>
        <v>2000000</v>
      </c>
      <c r="QUW1362" s="84">
        <f>SUM(QUW1359:QUW1360)</f>
        <v>0</v>
      </c>
      <c r="QUX1362" s="84">
        <f>QUW1362/QUV1362</f>
        <v>0</v>
      </c>
      <c r="QUY1362" s="84">
        <f>QUV1362-QUW1362</f>
        <v>2000000</v>
      </c>
      <c r="QUZ1362" s="84">
        <f t="shared" si="637"/>
        <v>3000000</v>
      </c>
      <c r="QVG1362" s="84" t="s">
        <v>5406</v>
      </c>
      <c r="QVH1362" s="84">
        <f>SUM(QVH1359:QVH1360)</f>
        <v>1000000</v>
      </c>
      <c r="QVI1362" s="84">
        <f>SUM(QVI1359:QVI1360)</f>
        <v>0</v>
      </c>
      <c r="QVJ1362" s="84">
        <f>QVI1362/QVH1362</f>
        <v>0</v>
      </c>
      <c r="QVK1362" s="84">
        <f>SUM(QVK1359)</f>
        <v>1000000</v>
      </c>
      <c r="QVL1362" s="84">
        <f>SUM(QVL1359:QVL1360)</f>
        <v>2000000</v>
      </c>
      <c r="QVM1362" s="84">
        <f>SUM(QVM1359:QVM1360)</f>
        <v>0</v>
      </c>
      <c r="QVN1362" s="84">
        <f>QVM1362/QVL1362</f>
        <v>0</v>
      </c>
      <c r="QVO1362" s="84">
        <f>QVL1362-QVM1362</f>
        <v>2000000</v>
      </c>
      <c r="QVP1362" s="84">
        <f t="shared" si="638"/>
        <v>3000000</v>
      </c>
      <c r="QVW1362" s="84" t="s">
        <v>5406</v>
      </c>
      <c r="QVX1362" s="84">
        <f>SUM(QVX1359:QVX1360)</f>
        <v>1000000</v>
      </c>
      <c r="QVY1362" s="84">
        <f>SUM(QVY1359:QVY1360)</f>
        <v>0</v>
      </c>
      <c r="QVZ1362" s="84">
        <f>QVY1362/QVX1362</f>
        <v>0</v>
      </c>
      <c r="QWA1362" s="84">
        <f>SUM(QWA1359)</f>
        <v>1000000</v>
      </c>
      <c r="QWB1362" s="84">
        <f>SUM(QWB1359:QWB1360)</f>
        <v>2000000</v>
      </c>
      <c r="QWC1362" s="84">
        <f>SUM(QWC1359:QWC1360)</f>
        <v>0</v>
      </c>
      <c r="QWD1362" s="84">
        <f>QWC1362/QWB1362</f>
        <v>0</v>
      </c>
      <c r="QWE1362" s="84">
        <f>QWB1362-QWC1362</f>
        <v>2000000</v>
      </c>
      <c r="QWF1362" s="84">
        <f t="shared" si="638"/>
        <v>3000000</v>
      </c>
      <c r="QWM1362" s="84" t="s">
        <v>5406</v>
      </c>
      <c r="QWN1362" s="84">
        <f>SUM(QWN1359:QWN1360)</f>
        <v>1000000</v>
      </c>
      <c r="QWO1362" s="84">
        <f>SUM(QWO1359:QWO1360)</f>
        <v>0</v>
      </c>
      <c r="QWP1362" s="84">
        <f>QWO1362/QWN1362</f>
        <v>0</v>
      </c>
      <c r="QWQ1362" s="84">
        <f>SUM(QWQ1359)</f>
        <v>1000000</v>
      </c>
      <c r="QWR1362" s="84">
        <f>SUM(QWR1359:QWR1360)</f>
        <v>2000000</v>
      </c>
      <c r="QWS1362" s="84">
        <f>SUM(QWS1359:QWS1360)</f>
        <v>0</v>
      </c>
      <c r="QWT1362" s="84">
        <f>QWS1362/QWR1362</f>
        <v>0</v>
      </c>
      <c r="QWU1362" s="84">
        <f>QWR1362-QWS1362</f>
        <v>2000000</v>
      </c>
      <c r="QWV1362" s="84">
        <f t="shared" si="639"/>
        <v>3000000</v>
      </c>
      <c r="QXC1362" s="84" t="s">
        <v>5406</v>
      </c>
      <c r="QXD1362" s="84">
        <f>SUM(QXD1359:QXD1360)</f>
        <v>1000000</v>
      </c>
      <c r="QXE1362" s="84">
        <f>SUM(QXE1359:QXE1360)</f>
        <v>0</v>
      </c>
      <c r="QXF1362" s="84">
        <f>QXE1362/QXD1362</f>
        <v>0</v>
      </c>
      <c r="QXG1362" s="84">
        <f>SUM(QXG1359)</f>
        <v>1000000</v>
      </c>
      <c r="QXH1362" s="84">
        <f>SUM(QXH1359:QXH1360)</f>
        <v>2000000</v>
      </c>
      <c r="QXI1362" s="84">
        <f>SUM(QXI1359:QXI1360)</f>
        <v>0</v>
      </c>
      <c r="QXJ1362" s="84">
        <f>QXI1362/QXH1362</f>
        <v>0</v>
      </c>
      <c r="QXK1362" s="84">
        <f>QXH1362-QXI1362</f>
        <v>2000000</v>
      </c>
      <c r="QXL1362" s="84">
        <f t="shared" si="639"/>
        <v>3000000</v>
      </c>
      <c r="QXS1362" s="84" t="s">
        <v>5406</v>
      </c>
      <c r="QXT1362" s="84">
        <f>SUM(QXT1359:QXT1360)</f>
        <v>1000000</v>
      </c>
      <c r="QXU1362" s="84">
        <f>SUM(QXU1359:QXU1360)</f>
        <v>0</v>
      </c>
      <c r="QXV1362" s="84">
        <f>QXU1362/QXT1362</f>
        <v>0</v>
      </c>
      <c r="QXW1362" s="84">
        <f>SUM(QXW1359)</f>
        <v>1000000</v>
      </c>
      <c r="QXX1362" s="84">
        <f>SUM(QXX1359:QXX1360)</f>
        <v>2000000</v>
      </c>
      <c r="QXY1362" s="84">
        <f>SUM(QXY1359:QXY1360)</f>
        <v>0</v>
      </c>
      <c r="QXZ1362" s="84">
        <f>QXY1362/QXX1362</f>
        <v>0</v>
      </c>
      <c r="QYA1362" s="84">
        <f>QXX1362-QXY1362</f>
        <v>2000000</v>
      </c>
      <c r="QYB1362" s="84">
        <f t="shared" si="640"/>
        <v>3000000</v>
      </c>
      <c r="QYI1362" s="84" t="s">
        <v>5406</v>
      </c>
      <c r="QYJ1362" s="84">
        <f>SUM(QYJ1359:QYJ1360)</f>
        <v>1000000</v>
      </c>
      <c r="QYK1362" s="84">
        <f>SUM(QYK1359:QYK1360)</f>
        <v>0</v>
      </c>
      <c r="QYL1362" s="84">
        <f>QYK1362/QYJ1362</f>
        <v>0</v>
      </c>
      <c r="QYM1362" s="84">
        <f>SUM(QYM1359)</f>
        <v>1000000</v>
      </c>
      <c r="QYN1362" s="84">
        <f>SUM(QYN1359:QYN1360)</f>
        <v>2000000</v>
      </c>
      <c r="QYO1362" s="84">
        <f>SUM(QYO1359:QYO1360)</f>
        <v>0</v>
      </c>
      <c r="QYP1362" s="84">
        <f>QYO1362/QYN1362</f>
        <v>0</v>
      </c>
      <c r="QYQ1362" s="84">
        <f>QYN1362-QYO1362</f>
        <v>2000000</v>
      </c>
      <c r="QYR1362" s="84">
        <f t="shared" si="640"/>
        <v>3000000</v>
      </c>
      <c r="QYY1362" s="84" t="s">
        <v>5406</v>
      </c>
      <c r="QYZ1362" s="84">
        <f>SUM(QYZ1359:QYZ1360)</f>
        <v>1000000</v>
      </c>
      <c r="QZA1362" s="84">
        <f>SUM(QZA1359:QZA1360)</f>
        <v>0</v>
      </c>
      <c r="QZB1362" s="84">
        <f>QZA1362/QYZ1362</f>
        <v>0</v>
      </c>
      <c r="QZC1362" s="84">
        <f>SUM(QZC1359)</f>
        <v>1000000</v>
      </c>
      <c r="QZD1362" s="84">
        <f>SUM(QZD1359:QZD1360)</f>
        <v>2000000</v>
      </c>
      <c r="QZE1362" s="84">
        <f>SUM(QZE1359:QZE1360)</f>
        <v>0</v>
      </c>
      <c r="QZF1362" s="84">
        <f>QZE1362/QZD1362</f>
        <v>0</v>
      </c>
      <c r="QZG1362" s="84">
        <f>QZD1362-QZE1362</f>
        <v>2000000</v>
      </c>
      <c r="QZH1362" s="84">
        <f t="shared" si="641"/>
        <v>3000000</v>
      </c>
      <c r="QZO1362" s="84" t="s">
        <v>5406</v>
      </c>
      <c r="QZP1362" s="84">
        <f>SUM(QZP1359:QZP1360)</f>
        <v>1000000</v>
      </c>
      <c r="QZQ1362" s="84">
        <f>SUM(QZQ1359:QZQ1360)</f>
        <v>0</v>
      </c>
      <c r="QZR1362" s="84">
        <f>QZQ1362/QZP1362</f>
        <v>0</v>
      </c>
      <c r="QZS1362" s="84">
        <f>SUM(QZS1359)</f>
        <v>1000000</v>
      </c>
      <c r="QZT1362" s="84">
        <f>SUM(QZT1359:QZT1360)</f>
        <v>2000000</v>
      </c>
      <c r="QZU1362" s="84">
        <f>SUM(QZU1359:QZU1360)</f>
        <v>0</v>
      </c>
      <c r="QZV1362" s="84">
        <f>QZU1362/QZT1362</f>
        <v>0</v>
      </c>
      <c r="QZW1362" s="84">
        <f>QZT1362-QZU1362</f>
        <v>2000000</v>
      </c>
      <c r="QZX1362" s="84">
        <f t="shared" si="641"/>
        <v>3000000</v>
      </c>
      <c r="RAE1362" s="84" t="s">
        <v>5406</v>
      </c>
      <c r="RAF1362" s="84">
        <f>SUM(RAF1359:RAF1360)</f>
        <v>1000000</v>
      </c>
      <c r="RAG1362" s="84">
        <f>SUM(RAG1359:RAG1360)</f>
        <v>0</v>
      </c>
      <c r="RAH1362" s="84">
        <f>RAG1362/RAF1362</f>
        <v>0</v>
      </c>
      <c r="RAI1362" s="84">
        <f>SUM(RAI1359)</f>
        <v>1000000</v>
      </c>
      <c r="RAJ1362" s="84">
        <f>SUM(RAJ1359:RAJ1360)</f>
        <v>2000000</v>
      </c>
      <c r="RAK1362" s="84">
        <f>SUM(RAK1359:RAK1360)</f>
        <v>0</v>
      </c>
      <c r="RAL1362" s="84">
        <f>RAK1362/RAJ1362</f>
        <v>0</v>
      </c>
      <c r="RAM1362" s="84">
        <f>RAJ1362-RAK1362</f>
        <v>2000000</v>
      </c>
      <c r="RAN1362" s="84">
        <f t="shared" si="642"/>
        <v>3000000</v>
      </c>
      <c r="RAU1362" s="84" t="s">
        <v>5406</v>
      </c>
      <c r="RAV1362" s="84">
        <f>SUM(RAV1359:RAV1360)</f>
        <v>1000000</v>
      </c>
      <c r="RAW1362" s="84">
        <f>SUM(RAW1359:RAW1360)</f>
        <v>0</v>
      </c>
      <c r="RAX1362" s="84">
        <f>RAW1362/RAV1362</f>
        <v>0</v>
      </c>
      <c r="RAY1362" s="84">
        <f>SUM(RAY1359)</f>
        <v>1000000</v>
      </c>
      <c r="RAZ1362" s="84">
        <f>SUM(RAZ1359:RAZ1360)</f>
        <v>2000000</v>
      </c>
      <c r="RBA1362" s="84">
        <f>SUM(RBA1359:RBA1360)</f>
        <v>0</v>
      </c>
      <c r="RBB1362" s="84">
        <f>RBA1362/RAZ1362</f>
        <v>0</v>
      </c>
      <c r="RBC1362" s="84">
        <f>RAZ1362-RBA1362</f>
        <v>2000000</v>
      </c>
      <c r="RBD1362" s="84">
        <f t="shared" si="642"/>
        <v>3000000</v>
      </c>
      <c r="RBK1362" s="84" t="s">
        <v>5406</v>
      </c>
      <c r="RBL1362" s="84">
        <f>SUM(RBL1359:RBL1360)</f>
        <v>1000000</v>
      </c>
      <c r="RBM1362" s="84">
        <f>SUM(RBM1359:RBM1360)</f>
        <v>0</v>
      </c>
      <c r="RBN1362" s="84">
        <f>RBM1362/RBL1362</f>
        <v>0</v>
      </c>
      <c r="RBO1362" s="84">
        <f>SUM(RBO1359)</f>
        <v>1000000</v>
      </c>
      <c r="RBP1362" s="84">
        <f>SUM(RBP1359:RBP1360)</f>
        <v>2000000</v>
      </c>
      <c r="RBQ1362" s="84">
        <f>SUM(RBQ1359:RBQ1360)</f>
        <v>0</v>
      </c>
      <c r="RBR1362" s="84">
        <f>RBQ1362/RBP1362</f>
        <v>0</v>
      </c>
      <c r="RBS1362" s="84">
        <f>RBP1362-RBQ1362</f>
        <v>2000000</v>
      </c>
      <c r="RBT1362" s="84">
        <f t="shared" si="643"/>
        <v>3000000</v>
      </c>
      <c r="RCA1362" s="84" t="s">
        <v>5406</v>
      </c>
      <c r="RCB1362" s="84">
        <f>SUM(RCB1359:RCB1360)</f>
        <v>1000000</v>
      </c>
      <c r="RCC1362" s="84">
        <f>SUM(RCC1359:RCC1360)</f>
        <v>0</v>
      </c>
      <c r="RCD1362" s="84">
        <f>RCC1362/RCB1362</f>
        <v>0</v>
      </c>
      <c r="RCE1362" s="84">
        <f>SUM(RCE1359)</f>
        <v>1000000</v>
      </c>
      <c r="RCF1362" s="84">
        <f>SUM(RCF1359:RCF1360)</f>
        <v>2000000</v>
      </c>
      <c r="RCG1362" s="84">
        <f>SUM(RCG1359:RCG1360)</f>
        <v>0</v>
      </c>
      <c r="RCH1362" s="84">
        <f>RCG1362/RCF1362</f>
        <v>0</v>
      </c>
      <c r="RCI1362" s="84">
        <f>RCF1362-RCG1362</f>
        <v>2000000</v>
      </c>
      <c r="RCJ1362" s="84">
        <f t="shared" si="643"/>
        <v>3000000</v>
      </c>
      <c r="RCQ1362" s="84" t="s">
        <v>5406</v>
      </c>
      <c r="RCR1362" s="84">
        <f>SUM(RCR1359:RCR1360)</f>
        <v>1000000</v>
      </c>
      <c r="RCS1362" s="84">
        <f>SUM(RCS1359:RCS1360)</f>
        <v>0</v>
      </c>
      <c r="RCT1362" s="84">
        <f>RCS1362/RCR1362</f>
        <v>0</v>
      </c>
      <c r="RCU1362" s="84">
        <f>SUM(RCU1359)</f>
        <v>1000000</v>
      </c>
      <c r="RCV1362" s="84">
        <f>SUM(RCV1359:RCV1360)</f>
        <v>2000000</v>
      </c>
      <c r="RCW1362" s="84">
        <f>SUM(RCW1359:RCW1360)</f>
        <v>0</v>
      </c>
      <c r="RCX1362" s="84">
        <f>RCW1362/RCV1362</f>
        <v>0</v>
      </c>
      <c r="RCY1362" s="84">
        <f>RCV1362-RCW1362</f>
        <v>2000000</v>
      </c>
      <c r="RCZ1362" s="84">
        <f t="shared" si="644"/>
        <v>3000000</v>
      </c>
      <c r="RDG1362" s="84" t="s">
        <v>5406</v>
      </c>
      <c r="RDH1362" s="84">
        <f>SUM(RDH1359:RDH1360)</f>
        <v>1000000</v>
      </c>
      <c r="RDI1362" s="84">
        <f>SUM(RDI1359:RDI1360)</f>
        <v>0</v>
      </c>
      <c r="RDJ1362" s="84">
        <f>RDI1362/RDH1362</f>
        <v>0</v>
      </c>
      <c r="RDK1362" s="84">
        <f>SUM(RDK1359)</f>
        <v>1000000</v>
      </c>
      <c r="RDL1362" s="84">
        <f>SUM(RDL1359:RDL1360)</f>
        <v>2000000</v>
      </c>
      <c r="RDM1362" s="84">
        <f>SUM(RDM1359:RDM1360)</f>
        <v>0</v>
      </c>
      <c r="RDN1362" s="84">
        <f>RDM1362/RDL1362</f>
        <v>0</v>
      </c>
      <c r="RDO1362" s="84">
        <f>RDL1362-RDM1362</f>
        <v>2000000</v>
      </c>
      <c r="RDP1362" s="84">
        <f t="shared" si="644"/>
        <v>3000000</v>
      </c>
      <c r="RDW1362" s="84" t="s">
        <v>5406</v>
      </c>
      <c r="RDX1362" s="84">
        <f>SUM(RDX1359:RDX1360)</f>
        <v>1000000</v>
      </c>
      <c r="RDY1362" s="84">
        <f>SUM(RDY1359:RDY1360)</f>
        <v>0</v>
      </c>
      <c r="RDZ1362" s="84">
        <f>RDY1362/RDX1362</f>
        <v>0</v>
      </c>
      <c r="REA1362" s="84">
        <f>SUM(REA1359)</f>
        <v>1000000</v>
      </c>
      <c r="REB1362" s="84">
        <f>SUM(REB1359:REB1360)</f>
        <v>2000000</v>
      </c>
      <c r="REC1362" s="84">
        <f>SUM(REC1359:REC1360)</f>
        <v>0</v>
      </c>
      <c r="RED1362" s="84">
        <f>REC1362/REB1362</f>
        <v>0</v>
      </c>
      <c r="REE1362" s="84">
        <f>REB1362-REC1362</f>
        <v>2000000</v>
      </c>
      <c r="REF1362" s="84">
        <f t="shared" si="645"/>
        <v>3000000</v>
      </c>
      <c r="REM1362" s="84" t="s">
        <v>5406</v>
      </c>
      <c r="REN1362" s="84">
        <f>SUM(REN1359:REN1360)</f>
        <v>1000000</v>
      </c>
      <c r="REO1362" s="84">
        <f>SUM(REO1359:REO1360)</f>
        <v>0</v>
      </c>
      <c r="REP1362" s="84">
        <f>REO1362/REN1362</f>
        <v>0</v>
      </c>
      <c r="REQ1362" s="84">
        <f>SUM(REQ1359)</f>
        <v>1000000</v>
      </c>
      <c r="RER1362" s="84">
        <f>SUM(RER1359:RER1360)</f>
        <v>2000000</v>
      </c>
      <c r="RES1362" s="84">
        <f>SUM(RES1359:RES1360)</f>
        <v>0</v>
      </c>
      <c r="RET1362" s="84">
        <f>RES1362/RER1362</f>
        <v>0</v>
      </c>
      <c r="REU1362" s="84">
        <f>RER1362-RES1362</f>
        <v>2000000</v>
      </c>
      <c r="REV1362" s="84">
        <f t="shared" si="645"/>
        <v>3000000</v>
      </c>
      <c r="RFC1362" s="84" t="s">
        <v>5406</v>
      </c>
      <c r="RFD1362" s="84">
        <f>SUM(RFD1359:RFD1360)</f>
        <v>1000000</v>
      </c>
      <c r="RFE1362" s="84">
        <f>SUM(RFE1359:RFE1360)</f>
        <v>0</v>
      </c>
      <c r="RFF1362" s="84">
        <f>RFE1362/RFD1362</f>
        <v>0</v>
      </c>
      <c r="RFG1362" s="84">
        <f>SUM(RFG1359)</f>
        <v>1000000</v>
      </c>
      <c r="RFH1362" s="84">
        <f>SUM(RFH1359:RFH1360)</f>
        <v>2000000</v>
      </c>
      <c r="RFI1362" s="84">
        <f>SUM(RFI1359:RFI1360)</f>
        <v>0</v>
      </c>
      <c r="RFJ1362" s="84">
        <f>RFI1362/RFH1362</f>
        <v>0</v>
      </c>
      <c r="RFK1362" s="84">
        <f>RFH1362-RFI1362</f>
        <v>2000000</v>
      </c>
      <c r="RFL1362" s="84">
        <f t="shared" si="646"/>
        <v>3000000</v>
      </c>
      <c r="RFS1362" s="84" t="s">
        <v>5406</v>
      </c>
      <c r="RFT1362" s="84">
        <f>SUM(RFT1359:RFT1360)</f>
        <v>1000000</v>
      </c>
      <c r="RFU1362" s="84">
        <f>SUM(RFU1359:RFU1360)</f>
        <v>0</v>
      </c>
      <c r="RFV1362" s="84">
        <f>RFU1362/RFT1362</f>
        <v>0</v>
      </c>
      <c r="RFW1362" s="84">
        <f>SUM(RFW1359)</f>
        <v>1000000</v>
      </c>
      <c r="RFX1362" s="84">
        <f>SUM(RFX1359:RFX1360)</f>
        <v>2000000</v>
      </c>
      <c r="RFY1362" s="84">
        <f>SUM(RFY1359:RFY1360)</f>
        <v>0</v>
      </c>
      <c r="RFZ1362" s="84">
        <f>RFY1362/RFX1362</f>
        <v>0</v>
      </c>
      <c r="RGA1362" s="84">
        <f>RFX1362-RFY1362</f>
        <v>2000000</v>
      </c>
      <c r="RGB1362" s="84">
        <f t="shared" si="646"/>
        <v>3000000</v>
      </c>
      <c r="RGI1362" s="84" t="s">
        <v>5406</v>
      </c>
      <c r="RGJ1362" s="84">
        <f>SUM(RGJ1359:RGJ1360)</f>
        <v>1000000</v>
      </c>
      <c r="RGK1362" s="84">
        <f>SUM(RGK1359:RGK1360)</f>
        <v>0</v>
      </c>
      <c r="RGL1362" s="84">
        <f>RGK1362/RGJ1362</f>
        <v>0</v>
      </c>
      <c r="RGM1362" s="84">
        <f>SUM(RGM1359)</f>
        <v>1000000</v>
      </c>
      <c r="RGN1362" s="84">
        <f>SUM(RGN1359:RGN1360)</f>
        <v>2000000</v>
      </c>
      <c r="RGO1362" s="84">
        <f>SUM(RGO1359:RGO1360)</f>
        <v>0</v>
      </c>
      <c r="RGP1362" s="84">
        <f>RGO1362/RGN1362</f>
        <v>0</v>
      </c>
      <c r="RGQ1362" s="84">
        <f>RGN1362-RGO1362</f>
        <v>2000000</v>
      </c>
      <c r="RGR1362" s="84">
        <f t="shared" si="647"/>
        <v>3000000</v>
      </c>
      <c r="RGY1362" s="84" t="s">
        <v>5406</v>
      </c>
      <c r="RGZ1362" s="84">
        <f>SUM(RGZ1359:RGZ1360)</f>
        <v>1000000</v>
      </c>
      <c r="RHA1362" s="84">
        <f>SUM(RHA1359:RHA1360)</f>
        <v>0</v>
      </c>
      <c r="RHB1362" s="84">
        <f>RHA1362/RGZ1362</f>
        <v>0</v>
      </c>
      <c r="RHC1362" s="84">
        <f>SUM(RHC1359)</f>
        <v>1000000</v>
      </c>
      <c r="RHD1362" s="84">
        <f>SUM(RHD1359:RHD1360)</f>
        <v>2000000</v>
      </c>
      <c r="RHE1362" s="84">
        <f>SUM(RHE1359:RHE1360)</f>
        <v>0</v>
      </c>
      <c r="RHF1362" s="84">
        <f>RHE1362/RHD1362</f>
        <v>0</v>
      </c>
      <c r="RHG1362" s="84">
        <f>RHD1362-RHE1362</f>
        <v>2000000</v>
      </c>
      <c r="RHH1362" s="84">
        <f t="shared" si="647"/>
        <v>3000000</v>
      </c>
      <c r="RHO1362" s="84" t="s">
        <v>5406</v>
      </c>
      <c r="RHP1362" s="84">
        <f>SUM(RHP1359:RHP1360)</f>
        <v>1000000</v>
      </c>
      <c r="RHQ1362" s="84">
        <f>SUM(RHQ1359:RHQ1360)</f>
        <v>0</v>
      </c>
      <c r="RHR1362" s="84">
        <f>RHQ1362/RHP1362</f>
        <v>0</v>
      </c>
      <c r="RHS1362" s="84">
        <f>SUM(RHS1359)</f>
        <v>1000000</v>
      </c>
      <c r="RHT1362" s="84">
        <f>SUM(RHT1359:RHT1360)</f>
        <v>2000000</v>
      </c>
      <c r="RHU1362" s="84">
        <f>SUM(RHU1359:RHU1360)</f>
        <v>0</v>
      </c>
      <c r="RHV1362" s="84">
        <f>RHU1362/RHT1362</f>
        <v>0</v>
      </c>
      <c r="RHW1362" s="84">
        <f>RHT1362-RHU1362</f>
        <v>2000000</v>
      </c>
      <c r="RHX1362" s="84">
        <f t="shared" si="648"/>
        <v>3000000</v>
      </c>
      <c r="RIE1362" s="84" t="s">
        <v>5406</v>
      </c>
      <c r="RIF1362" s="84">
        <f>SUM(RIF1359:RIF1360)</f>
        <v>1000000</v>
      </c>
      <c r="RIG1362" s="84">
        <f>SUM(RIG1359:RIG1360)</f>
        <v>0</v>
      </c>
      <c r="RIH1362" s="84">
        <f>RIG1362/RIF1362</f>
        <v>0</v>
      </c>
      <c r="RII1362" s="84">
        <f>SUM(RII1359)</f>
        <v>1000000</v>
      </c>
      <c r="RIJ1362" s="84">
        <f>SUM(RIJ1359:RIJ1360)</f>
        <v>2000000</v>
      </c>
      <c r="RIK1362" s="84">
        <f>SUM(RIK1359:RIK1360)</f>
        <v>0</v>
      </c>
      <c r="RIL1362" s="84">
        <f>RIK1362/RIJ1362</f>
        <v>0</v>
      </c>
      <c r="RIM1362" s="84">
        <f>RIJ1362-RIK1362</f>
        <v>2000000</v>
      </c>
      <c r="RIN1362" s="84">
        <f t="shared" si="648"/>
        <v>3000000</v>
      </c>
      <c r="RIU1362" s="84" t="s">
        <v>5406</v>
      </c>
      <c r="RIV1362" s="84">
        <f>SUM(RIV1359:RIV1360)</f>
        <v>1000000</v>
      </c>
      <c r="RIW1362" s="84">
        <f>SUM(RIW1359:RIW1360)</f>
        <v>0</v>
      </c>
      <c r="RIX1362" s="84">
        <f>RIW1362/RIV1362</f>
        <v>0</v>
      </c>
      <c r="RIY1362" s="84">
        <f>SUM(RIY1359)</f>
        <v>1000000</v>
      </c>
      <c r="RIZ1362" s="84">
        <f>SUM(RIZ1359:RIZ1360)</f>
        <v>2000000</v>
      </c>
      <c r="RJA1362" s="84">
        <f>SUM(RJA1359:RJA1360)</f>
        <v>0</v>
      </c>
      <c r="RJB1362" s="84">
        <f>RJA1362/RIZ1362</f>
        <v>0</v>
      </c>
      <c r="RJC1362" s="84">
        <f>RIZ1362-RJA1362</f>
        <v>2000000</v>
      </c>
      <c r="RJD1362" s="84">
        <f t="shared" si="649"/>
        <v>3000000</v>
      </c>
      <c r="RJK1362" s="84" t="s">
        <v>5406</v>
      </c>
      <c r="RJL1362" s="84">
        <f>SUM(RJL1359:RJL1360)</f>
        <v>1000000</v>
      </c>
      <c r="RJM1362" s="84">
        <f>SUM(RJM1359:RJM1360)</f>
        <v>0</v>
      </c>
      <c r="RJN1362" s="84">
        <f>RJM1362/RJL1362</f>
        <v>0</v>
      </c>
      <c r="RJO1362" s="84">
        <f>SUM(RJO1359)</f>
        <v>1000000</v>
      </c>
      <c r="RJP1362" s="84">
        <f>SUM(RJP1359:RJP1360)</f>
        <v>2000000</v>
      </c>
      <c r="RJQ1362" s="84">
        <f>SUM(RJQ1359:RJQ1360)</f>
        <v>0</v>
      </c>
      <c r="RJR1362" s="84">
        <f>RJQ1362/RJP1362</f>
        <v>0</v>
      </c>
      <c r="RJS1362" s="84">
        <f>RJP1362-RJQ1362</f>
        <v>2000000</v>
      </c>
      <c r="RJT1362" s="84">
        <f t="shared" si="649"/>
        <v>3000000</v>
      </c>
      <c r="RKA1362" s="84" t="s">
        <v>5406</v>
      </c>
      <c r="RKB1362" s="84">
        <f>SUM(RKB1359:RKB1360)</f>
        <v>1000000</v>
      </c>
      <c r="RKC1362" s="84">
        <f>SUM(RKC1359:RKC1360)</f>
        <v>0</v>
      </c>
      <c r="RKD1362" s="84">
        <f>RKC1362/RKB1362</f>
        <v>0</v>
      </c>
      <c r="RKE1362" s="84">
        <f>SUM(RKE1359)</f>
        <v>1000000</v>
      </c>
      <c r="RKF1362" s="84">
        <f>SUM(RKF1359:RKF1360)</f>
        <v>2000000</v>
      </c>
      <c r="RKG1362" s="84">
        <f>SUM(RKG1359:RKG1360)</f>
        <v>0</v>
      </c>
      <c r="RKH1362" s="84">
        <f>RKG1362/RKF1362</f>
        <v>0</v>
      </c>
      <c r="RKI1362" s="84">
        <f>RKF1362-RKG1362</f>
        <v>2000000</v>
      </c>
      <c r="RKJ1362" s="84">
        <f t="shared" si="650"/>
        <v>3000000</v>
      </c>
      <c r="RKQ1362" s="84" t="s">
        <v>5406</v>
      </c>
      <c r="RKR1362" s="84">
        <f>SUM(RKR1359:RKR1360)</f>
        <v>1000000</v>
      </c>
      <c r="RKS1362" s="84">
        <f>SUM(RKS1359:RKS1360)</f>
        <v>0</v>
      </c>
      <c r="RKT1362" s="84">
        <f>RKS1362/RKR1362</f>
        <v>0</v>
      </c>
      <c r="RKU1362" s="84">
        <f>SUM(RKU1359)</f>
        <v>1000000</v>
      </c>
      <c r="RKV1362" s="84">
        <f>SUM(RKV1359:RKV1360)</f>
        <v>2000000</v>
      </c>
      <c r="RKW1362" s="84">
        <f>SUM(RKW1359:RKW1360)</f>
        <v>0</v>
      </c>
      <c r="RKX1362" s="84">
        <f>RKW1362/RKV1362</f>
        <v>0</v>
      </c>
      <c r="RKY1362" s="84">
        <f>RKV1362-RKW1362</f>
        <v>2000000</v>
      </c>
      <c r="RKZ1362" s="84">
        <f t="shared" si="650"/>
        <v>3000000</v>
      </c>
      <c r="RLG1362" s="84" t="s">
        <v>5406</v>
      </c>
      <c r="RLH1362" s="84">
        <f>SUM(RLH1359:RLH1360)</f>
        <v>1000000</v>
      </c>
      <c r="RLI1362" s="84">
        <f>SUM(RLI1359:RLI1360)</f>
        <v>0</v>
      </c>
      <c r="RLJ1362" s="84">
        <f>RLI1362/RLH1362</f>
        <v>0</v>
      </c>
      <c r="RLK1362" s="84">
        <f>SUM(RLK1359)</f>
        <v>1000000</v>
      </c>
      <c r="RLL1362" s="84">
        <f>SUM(RLL1359:RLL1360)</f>
        <v>2000000</v>
      </c>
      <c r="RLM1362" s="84">
        <f>SUM(RLM1359:RLM1360)</f>
        <v>0</v>
      </c>
      <c r="RLN1362" s="84">
        <f>RLM1362/RLL1362</f>
        <v>0</v>
      </c>
      <c r="RLO1362" s="84">
        <f>RLL1362-RLM1362</f>
        <v>2000000</v>
      </c>
      <c r="RLP1362" s="84">
        <f t="shared" si="651"/>
        <v>3000000</v>
      </c>
      <c r="RLW1362" s="84" t="s">
        <v>5406</v>
      </c>
      <c r="RLX1362" s="84">
        <f>SUM(RLX1359:RLX1360)</f>
        <v>1000000</v>
      </c>
      <c r="RLY1362" s="84">
        <f>SUM(RLY1359:RLY1360)</f>
        <v>0</v>
      </c>
      <c r="RLZ1362" s="84">
        <f>RLY1362/RLX1362</f>
        <v>0</v>
      </c>
      <c r="RMA1362" s="84">
        <f>SUM(RMA1359)</f>
        <v>1000000</v>
      </c>
      <c r="RMB1362" s="84">
        <f>SUM(RMB1359:RMB1360)</f>
        <v>2000000</v>
      </c>
      <c r="RMC1362" s="84">
        <f>SUM(RMC1359:RMC1360)</f>
        <v>0</v>
      </c>
      <c r="RMD1362" s="84">
        <f>RMC1362/RMB1362</f>
        <v>0</v>
      </c>
      <c r="RME1362" s="84">
        <f>RMB1362-RMC1362</f>
        <v>2000000</v>
      </c>
      <c r="RMF1362" s="84">
        <f t="shared" si="651"/>
        <v>3000000</v>
      </c>
      <c r="RMM1362" s="84" t="s">
        <v>5406</v>
      </c>
      <c r="RMN1362" s="84">
        <f>SUM(RMN1359:RMN1360)</f>
        <v>1000000</v>
      </c>
      <c r="RMO1362" s="84">
        <f>SUM(RMO1359:RMO1360)</f>
        <v>0</v>
      </c>
      <c r="RMP1362" s="84">
        <f>RMO1362/RMN1362</f>
        <v>0</v>
      </c>
      <c r="RMQ1362" s="84">
        <f>SUM(RMQ1359)</f>
        <v>1000000</v>
      </c>
      <c r="RMR1362" s="84">
        <f>SUM(RMR1359:RMR1360)</f>
        <v>2000000</v>
      </c>
      <c r="RMS1362" s="84">
        <f>SUM(RMS1359:RMS1360)</f>
        <v>0</v>
      </c>
      <c r="RMT1362" s="84">
        <f>RMS1362/RMR1362</f>
        <v>0</v>
      </c>
      <c r="RMU1362" s="84">
        <f>RMR1362-RMS1362</f>
        <v>2000000</v>
      </c>
      <c r="RMV1362" s="84">
        <f t="shared" si="652"/>
        <v>3000000</v>
      </c>
      <c r="RNC1362" s="84" t="s">
        <v>5406</v>
      </c>
      <c r="RND1362" s="84">
        <f>SUM(RND1359:RND1360)</f>
        <v>1000000</v>
      </c>
      <c r="RNE1362" s="84">
        <f>SUM(RNE1359:RNE1360)</f>
        <v>0</v>
      </c>
      <c r="RNF1362" s="84">
        <f>RNE1362/RND1362</f>
        <v>0</v>
      </c>
      <c r="RNG1362" s="84">
        <f>SUM(RNG1359)</f>
        <v>1000000</v>
      </c>
      <c r="RNH1362" s="84">
        <f>SUM(RNH1359:RNH1360)</f>
        <v>2000000</v>
      </c>
      <c r="RNI1362" s="84">
        <f>SUM(RNI1359:RNI1360)</f>
        <v>0</v>
      </c>
      <c r="RNJ1362" s="84">
        <f>RNI1362/RNH1362</f>
        <v>0</v>
      </c>
      <c r="RNK1362" s="84">
        <f>RNH1362-RNI1362</f>
        <v>2000000</v>
      </c>
      <c r="RNL1362" s="84">
        <f t="shared" si="652"/>
        <v>3000000</v>
      </c>
      <c r="RNS1362" s="84" t="s">
        <v>5406</v>
      </c>
      <c r="RNT1362" s="84">
        <f>SUM(RNT1359:RNT1360)</f>
        <v>1000000</v>
      </c>
      <c r="RNU1362" s="84">
        <f>SUM(RNU1359:RNU1360)</f>
        <v>0</v>
      </c>
      <c r="RNV1362" s="84">
        <f>RNU1362/RNT1362</f>
        <v>0</v>
      </c>
      <c r="RNW1362" s="84">
        <f>SUM(RNW1359)</f>
        <v>1000000</v>
      </c>
      <c r="RNX1362" s="84">
        <f>SUM(RNX1359:RNX1360)</f>
        <v>2000000</v>
      </c>
      <c r="RNY1362" s="84">
        <f>SUM(RNY1359:RNY1360)</f>
        <v>0</v>
      </c>
      <c r="RNZ1362" s="84">
        <f>RNY1362/RNX1362</f>
        <v>0</v>
      </c>
      <c r="ROA1362" s="84">
        <f>RNX1362-RNY1362</f>
        <v>2000000</v>
      </c>
      <c r="ROB1362" s="84">
        <f t="shared" si="653"/>
        <v>3000000</v>
      </c>
      <c r="ROI1362" s="84" t="s">
        <v>5406</v>
      </c>
      <c r="ROJ1362" s="84">
        <f>SUM(ROJ1359:ROJ1360)</f>
        <v>1000000</v>
      </c>
      <c r="ROK1362" s="84">
        <f>SUM(ROK1359:ROK1360)</f>
        <v>0</v>
      </c>
      <c r="ROL1362" s="84">
        <f>ROK1362/ROJ1362</f>
        <v>0</v>
      </c>
      <c r="ROM1362" s="84">
        <f>SUM(ROM1359)</f>
        <v>1000000</v>
      </c>
      <c r="RON1362" s="84">
        <f>SUM(RON1359:RON1360)</f>
        <v>2000000</v>
      </c>
      <c r="ROO1362" s="84">
        <f>SUM(ROO1359:ROO1360)</f>
        <v>0</v>
      </c>
      <c r="ROP1362" s="84">
        <f>ROO1362/RON1362</f>
        <v>0</v>
      </c>
      <c r="ROQ1362" s="84">
        <f>RON1362-ROO1362</f>
        <v>2000000</v>
      </c>
      <c r="ROR1362" s="84">
        <f t="shared" si="653"/>
        <v>3000000</v>
      </c>
      <c r="ROY1362" s="84" t="s">
        <v>5406</v>
      </c>
      <c r="ROZ1362" s="84">
        <f>SUM(ROZ1359:ROZ1360)</f>
        <v>1000000</v>
      </c>
      <c r="RPA1362" s="84">
        <f>SUM(RPA1359:RPA1360)</f>
        <v>0</v>
      </c>
      <c r="RPB1362" s="84">
        <f>RPA1362/ROZ1362</f>
        <v>0</v>
      </c>
      <c r="RPC1362" s="84">
        <f>SUM(RPC1359)</f>
        <v>1000000</v>
      </c>
      <c r="RPD1362" s="84">
        <f>SUM(RPD1359:RPD1360)</f>
        <v>2000000</v>
      </c>
      <c r="RPE1362" s="84">
        <f>SUM(RPE1359:RPE1360)</f>
        <v>0</v>
      </c>
      <c r="RPF1362" s="84">
        <f>RPE1362/RPD1362</f>
        <v>0</v>
      </c>
      <c r="RPG1362" s="84">
        <f>RPD1362-RPE1362</f>
        <v>2000000</v>
      </c>
      <c r="RPH1362" s="84">
        <f t="shared" si="654"/>
        <v>3000000</v>
      </c>
      <c r="RPO1362" s="84" t="s">
        <v>5406</v>
      </c>
      <c r="RPP1362" s="84">
        <f>SUM(RPP1359:RPP1360)</f>
        <v>1000000</v>
      </c>
      <c r="RPQ1362" s="84">
        <f>SUM(RPQ1359:RPQ1360)</f>
        <v>0</v>
      </c>
      <c r="RPR1362" s="84">
        <f>RPQ1362/RPP1362</f>
        <v>0</v>
      </c>
      <c r="RPS1362" s="84">
        <f>SUM(RPS1359)</f>
        <v>1000000</v>
      </c>
      <c r="RPT1362" s="84">
        <f>SUM(RPT1359:RPT1360)</f>
        <v>2000000</v>
      </c>
      <c r="RPU1362" s="84">
        <f>SUM(RPU1359:RPU1360)</f>
        <v>0</v>
      </c>
      <c r="RPV1362" s="84">
        <f>RPU1362/RPT1362</f>
        <v>0</v>
      </c>
      <c r="RPW1362" s="84">
        <f>RPT1362-RPU1362</f>
        <v>2000000</v>
      </c>
      <c r="RPX1362" s="84">
        <f t="shared" si="654"/>
        <v>3000000</v>
      </c>
      <c r="RQE1362" s="84" t="s">
        <v>5406</v>
      </c>
      <c r="RQF1362" s="84">
        <f>SUM(RQF1359:RQF1360)</f>
        <v>1000000</v>
      </c>
      <c r="RQG1362" s="84">
        <f>SUM(RQG1359:RQG1360)</f>
        <v>0</v>
      </c>
      <c r="RQH1362" s="84">
        <f>RQG1362/RQF1362</f>
        <v>0</v>
      </c>
      <c r="RQI1362" s="84">
        <f>SUM(RQI1359)</f>
        <v>1000000</v>
      </c>
      <c r="RQJ1362" s="84">
        <f>SUM(RQJ1359:RQJ1360)</f>
        <v>2000000</v>
      </c>
      <c r="RQK1362" s="84">
        <f>SUM(RQK1359:RQK1360)</f>
        <v>0</v>
      </c>
      <c r="RQL1362" s="84">
        <f>RQK1362/RQJ1362</f>
        <v>0</v>
      </c>
      <c r="RQM1362" s="84">
        <f>RQJ1362-RQK1362</f>
        <v>2000000</v>
      </c>
      <c r="RQN1362" s="84">
        <f t="shared" si="655"/>
        <v>3000000</v>
      </c>
      <c r="RQU1362" s="84" t="s">
        <v>5406</v>
      </c>
      <c r="RQV1362" s="84">
        <f>SUM(RQV1359:RQV1360)</f>
        <v>1000000</v>
      </c>
      <c r="RQW1362" s="84">
        <f>SUM(RQW1359:RQW1360)</f>
        <v>0</v>
      </c>
      <c r="RQX1362" s="84">
        <f>RQW1362/RQV1362</f>
        <v>0</v>
      </c>
      <c r="RQY1362" s="84">
        <f>SUM(RQY1359)</f>
        <v>1000000</v>
      </c>
      <c r="RQZ1362" s="84">
        <f>SUM(RQZ1359:RQZ1360)</f>
        <v>2000000</v>
      </c>
      <c r="RRA1362" s="84">
        <f>SUM(RRA1359:RRA1360)</f>
        <v>0</v>
      </c>
      <c r="RRB1362" s="84">
        <f>RRA1362/RQZ1362</f>
        <v>0</v>
      </c>
      <c r="RRC1362" s="84">
        <f>RQZ1362-RRA1362</f>
        <v>2000000</v>
      </c>
      <c r="RRD1362" s="84">
        <f t="shared" si="655"/>
        <v>3000000</v>
      </c>
      <c r="RRK1362" s="84" t="s">
        <v>5406</v>
      </c>
      <c r="RRL1362" s="84">
        <f>SUM(RRL1359:RRL1360)</f>
        <v>1000000</v>
      </c>
      <c r="RRM1362" s="84">
        <f>SUM(RRM1359:RRM1360)</f>
        <v>0</v>
      </c>
      <c r="RRN1362" s="84">
        <f>RRM1362/RRL1362</f>
        <v>0</v>
      </c>
      <c r="RRO1362" s="84">
        <f>SUM(RRO1359)</f>
        <v>1000000</v>
      </c>
      <c r="RRP1362" s="84">
        <f>SUM(RRP1359:RRP1360)</f>
        <v>2000000</v>
      </c>
      <c r="RRQ1362" s="84">
        <f>SUM(RRQ1359:RRQ1360)</f>
        <v>0</v>
      </c>
      <c r="RRR1362" s="84">
        <f>RRQ1362/RRP1362</f>
        <v>0</v>
      </c>
      <c r="RRS1362" s="84">
        <f>RRP1362-RRQ1362</f>
        <v>2000000</v>
      </c>
      <c r="RRT1362" s="84">
        <f t="shared" si="656"/>
        <v>3000000</v>
      </c>
      <c r="RSA1362" s="84" t="s">
        <v>5406</v>
      </c>
      <c r="RSB1362" s="84">
        <f>SUM(RSB1359:RSB1360)</f>
        <v>1000000</v>
      </c>
      <c r="RSC1362" s="84">
        <f>SUM(RSC1359:RSC1360)</f>
        <v>0</v>
      </c>
      <c r="RSD1362" s="84">
        <f>RSC1362/RSB1362</f>
        <v>0</v>
      </c>
      <c r="RSE1362" s="84">
        <f>SUM(RSE1359)</f>
        <v>1000000</v>
      </c>
      <c r="RSF1362" s="84">
        <f>SUM(RSF1359:RSF1360)</f>
        <v>2000000</v>
      </c>
      <c r="RSG1362" s="84">
        <f>SUM(RSG1359:RSG1360)</f>
        <v>0</v>
      </c>
      <c r="RSH1362" s="84">
        <f>RSG1362/RSF1362</f>
        <v>0</v>
      </c>
      <c r="RSI1362" s="84">
        <f>RSF1362-RSG1362</f>
        <v>2000000</v>
      </c>
      <c r="RSJ1362" s="84">
        <f t="shared" si="656"/>
        <v>3000000</v>
      </c>
      <c r="RSQ1362" s="84" t="s">
        <v>5406</v>
      </c>
      <c r="RSR1362" s="84">
        <f>SUM(RSR1359:RSR1360)</f>
        <v>1000000</v>
      </c>
      <c r="RSS1362" s="84">
        <f>SUM(RSS1359:RSS1360)</f>
        <v>0</v>
      </c>
      <c r="RST1362" s="84">
        <f>RSS1362/RSR1362</f>
        <v>0</v>
      </c>
      <c r="RSU1362" s="84">
        <f>SUM(RSU1359)</f>
        <v>1000000</v>
      </c>
      <c r="RSV1362" s="84">
        <f>SUM(RSV1359:RSV1360)</f>
        <v>2000000</v>
      </c>
      <c r="RSW1362" s="84">
        <f>SUM(RSW1359:RSW1360)</f>
        <v>0</v>
      </c>
      <c r="RSX1362" s="84">
        <f>RSW1362/RSV1362</f>
        <v>0</v>
      </c>
      <c r="RSY1362" s="84">
        <f>RSV1362-RSW1362</f>
        <v>2000000</v>
      </c>
      <c r="RSZ1362" s="84">
        <f t="shared" si="657"/>
        <v>3000000</v>
      </c>
      <c r="RTG1362" s="84" t="s">
        <v>5406</v>
      </c>
      <c r="RTH1362" s="84">
        <f>SUM(RTH1359:RTH1360)</f>
        <v>1000000</v>
      </c>
      <c r="RTI1362" s="84">
        <f>SUM(RTI1359:RTI1360)</f>
        <v>0</v>
      </c>
      <c r="RTJ1362" s="84">
        <f>RTI1362/RTH1362</f>
        <v>0</v>
      </c>
      <c r="RTK1362" s="84">
        <f>SUM(RTK1359)</f>
        <v>1000000</v>
      </c>
      <c r="RTL1362" s="84">
        <f>SUM(RTL1359:RTL1360)</f>
        <v>2000000</v>
      </c>
      <c r="RTM1362" s="84">
        <f>SUM(RTM1359:RTM1360)</f>
        <v>0</v>
      </c>
      <c r="RTN1362" s="84">
        <f>RTM1362/RTL1362</f>
        <v>0</v>
      </c>
      <c r="RTO1362" s="84">
        <f>RTL1362-RTM1362</f>
        <v>2000000</v>
      </c>
      <c r="RTP1362" s="84">
        <f t="shared" si="657"/>
        <v>3000000</v>
      </c>
      <c r="RTW1362" s="84" t="s">
        <v>5406</v>
      </c>
      <c r="RTX1362" s="84">
        <f>SUM(RTX1359:RTX1360)</f>
        <v>1000000</v>
      </c>
      <c r="RTY1362" s="84">
        <f>SUM(RTY1359:RTY1360)</f>
        <v>0</v>
      </c>
      <c r="RTZ1362" s="84">
        <f>RTY1362/RTX1362</f>
        <v>0</v>
      </c>
      <c r="RUA1362" s="84">
        <f>SUM(RUA1359)</f>
        <v>1000000</v>
      </c>
      <c r="RUB1362" s="84">
        <f>SUM(RUB1359:RUB1360)</f>
        <v>2000000</v>
      </c>
      <c r="RUC1362" s="84">
        <f>SUM(RUC1359:RUC1360)</f>
        <v>0</v>
      </c>
      <c r="RUD1362" s="84">
        <f>RUC1362/RUB1362</f>
        <v>0</v>
      </c>
      <c r="RUE1362" s="84">
        <f>RUB1362-RUC1362</f>
        <v>2000000</v>
      </c>
      <c r="RUF1362" s="84">
        <f t="shared" si="658"/>
        <v>3000000</v>
      </c>
      <c r="RUM1362" s="84" t="s">
        <v>5406</v>
      </c>
      <c r="RUN1362" s="84">
        <f>SUM(RUN1359:RUN1360)</f>
        <v>1000000</v>
      </c>
      <c r="RUO1362" s="84">
        <f>SUM(RUO1359:RUO1360)</f>
        <v>0</v>
      </c>
      <c r="RUP1362" s="84">
        <f>RUO1362/RUN1362</f>
        <v>0</v>
      </c>
      <c r="RUQ1362" s="84">
        <f>SUM(RUQ1359)</f>
        <v>1000000</v>
      </c>
      <c r="RUR1362" s="84">
        <f>SUM(RUR1359:RUR1360)</f>
        <v>2000000</v>
      </c>
      <c r="RUS1362" s="84">
        <f>SUM(RUS1359:RUS1360)</f>
        <v>0</v>
      </c>
      <c r="RUT1362" s="84">
        <f>RUS1362/RUR1362</f>
        <v>0</v>
      </c>
      <c r="RUU1362" s="84">
        <f>RUR1362-RUS1362</f>
        <v>2000000</v>
      </c>
      <c r="RUV1362" s="84">
        <f t="shared" si="658"/>
        <v>3000000</v>
      </c>
      <c r="RVC1362" s="84" t="s">
        <v>5406</v>
      </c>
      <c r="RVD1362" s="84">
        <f>SUM(RVD1359:RVD1360)</f>
        <v>1000000</v>
      </c>
      <c r="RVE1362" s="84">
        <f>SUM(RVE1359:RVE1360)</f>
        <v>0</v>
      </c>
      <c r="RVF1362" s="84">
        <f>RVE1362/RVD1362</f>
        <v>0</v>
      </c>
      <c r="RVG1362" s="84">
        <f>SUM(RVG1359)</f>
        <v>1000000</v>
      </c>
      <c r="RVH1362" s="84">
        <f>SUM(RVH1359:RVH1360)</f>
        <v>2000000</v>
      </c>
      <c r="RVI1362" s="84">
        <f>SUM(RVI1359:RVI1360)</f>
        <v>0</v>
      </c>
      <c r="RVJ1362" s="84">
        <f>RVI1362/RVH1362</f>
        <v>0</v>
      </c>
      <c r="RVK1362" s="84">
        <f>RVH1362-RVI1362</f>
        <v>2000000</v>
      </c>
      <c r="RVL1362" s="84">
        <f t="shared" si="659"/>
        <v>3000000</v>
      </c>
      <c r="RVS1362" s="84" t="s">
        <v>5406</v>
      </c>
      <c r="RVT1362" s="84">
        <f>SUM(RVT1359:RVT1360)</f>
        <v>1000000</v>
      </c>
      <c r="RVU1362" s="84">
        <f>SUM(RVU1359:RVU1360)</f>
        <v>0</v>
      </c>
      <c r="RVV1362" s="84">
        <f>RVU1362/RVT1362</f>
        <v>0</v>
      </c>
      <c r="RVW1362" s="84">
        <f>SUM(RVW1359)</f>
        <v>1000000</v>
      </c>
      <c r="RVX1362" s="84">
        <f>SUM(RVX1359:RVX1360)</f>
        <v>2000000</v>
      </c>
      <c r="RVY1362" s="84">
        <f>SUM(RVY1359:RVY1360)</f>
        <v>0</v>
      </c>
      <c r="RVZ1362" s="84">
        <f>RVY1362/RVX1362</f>
        <v>0</v>
      </c>
      <c r="RWA1362" s="84">
        <f>RVX1362-RVY1362</f>
        <v>2000000</v>
      </c>
      <c r="RWB1362" s="84">
        <f t="shared" si="659"/>
        <v>3000000</v>
      </c>
      <c r="RWI1362" s="84" t="s">
        <v>5406</v>
      </c>
      <c r="RWJ1362" s="84">
        <f>SUM(RWJ1359:RWJ1360)</f>
        <v>1000000</v>
      </c>
      <c r="RWK1362" s="84">
        <f>SUM(RWK1359:RWK1360)</f>
        <v>0</v>
      </c>
      <c r="RWL1362" s="84">
        <f>RWK1362/RWJ1362</f>
        <v>0</v>
      </c>
      <c r="RWM1362" s="84">
        <f>SUM(RWM1359)</f>
        <v>1000000</v>
      </c>
      <c r="RWN1362" s="84">
        <f>SUM(RWN1359:RWN1360)</f>
        <v>2000000</v>
      </c>
      <c r="RWO1362" s="84">
        <f>SUM(RWO1359:RWO1360)</f>
        <v>0</v>
      </c>
      <c r="RWP1362" s="84">
        <f>RWO1362/RWN1362</f>
        <v>0</v>
      </c>
      <c r="RWQ1362" s="84">
        <f>RWN1362-RWO1362</f>
        <v>2000000</v>
      </c>
      <c r="RWR1362" s="84">
        <f t="shared" si="660"/>
        <v>3000000</v>
      </c>
      <c r="RWY1362" s="84" t="s">
        <v>5406</v>
      </c>
      <c r="RWZ1362" s="84">
        <f>SUM(RWZ1359:RWZ1360)</f>
        <v>1000000</v>
      </c>
      <c r="RXA1362" s="84">
        <f>SUM(RXA1359:RXA1360)</f>
        <v>0</v>
      </c>
      <c r="RXB1362" s="84">
        <f>RXA1362/RWZ1362</f>
        <v>0</v>
      </c>
      <c r="RXC1362" s="84">
        <f>SUM(RXC1359)</f>
        <v>1000000</v>
      </c>
      <c r="RXD1362" s="84">
        <f>SUM(RXD1359:RXD1360)</f>
        <v>2000000</v>
      </c>
      <c r="RXE1362" s="84">
        <f>SUM(RXE1359:RXE1360)</f>
        <v>0</v>
      </c>
      <c r="RXF1362" s="84">
        <f>RXE1362/RXD1362</f>
        <v>0</v>
      </c>
      <c r="RXG1362" s="84">
        <f>RXD1362-RXE1362</f>
        <v>2000000</v>
      </c>
      <c r="RXH1362" s="84">
        <f t="shared" si="660"/>
        <v>3000000</v>
      </c>
      <c r="RXO1362" s="84" t="s">
        <v>5406</v>
      </c>
      <c r="RXP1362" s="84">
        <f>SUM(RXP1359:RXP1360)</f>
        <v>1000000</v>
      </c>
      <c r="RXQ1362" s="84">
        <f>SUM(RXQ1359:RXQ1360)</f>
        <v>0</v>
      </c>
      <c r="RXR1362" s="84">
        <f>RXQ1362/RXP1362</f>
        <v>0</v>
      </c>
      <c r="RXS1362" s="84">
        <f>SUM(RXS1359)</f>
        <v>1000000</v>
      </c>
      <c r="RXT1362" s="84">
        <f>SUM(RXT1359:RXT1360)</f>
        <v>2000000</v>
      </c>
      <c r="RXU1362" s="84">
        <f>SUM(RXU1359:RXU1360)</f>
        <v>0</v>
      </c>
      <c r="RXV1362" s="84">
        <f>RXU1362/RXT1362</f>
        <v>0</v>
      </c>
      <c r="RXW1362" s="84">
        <f>RXT1362-RXU1362</f>
        <v>2000000</v>
      </c>
      <c r="RXX1362" s="84">
        <f t="shared" si="661"/>
        <v>3000000</v>
      </c>
      <c r="RYE1362" s="84" t="s">
        <v>5406</v>
      </c>
      <c r="RYF1362" s="84">
        <f>SUM(RYF1359:RYF1360)</f>
        <v>1000000</v>
      </c>
      <c r="RYG1362" s="84">
        <f>SUM(RYG1359:RYG1360)</f>
        <v>0</v>
      </c>
      <c r="RYH1362" s="84">
        <f>RYG1362/RYF1362</f>
        <v>0</v>
      </c>
      <c r="RYI1362" s="84">
        <f>SUM(RYI1359)</f>
        <v>1000000</v>
      </c>
      <c r="RYJ1362" s="84">
        <f>SUM(RYJ1359:RYJ1360)</f>
        <v>2000000</v>
      </c>
      <c r="RYK1362" s="84">
        <f>SUM(RYK1359:RYK1360)</f>
        <v>0</v>
      </c>
      <c r="RYL1362" s="84">
        <f>RYK1362/RYJ1362</f>
        <v>0</v>
      </c>
      <c r="RYM1362" s="84">
        <f>RYJ1362-RYK1362</f>
        <v>2000000</v>
      </c>
      <c r="RYN1362" s="84">
        <f t="shared" si="661"/>
        <v>3000000</v>
      </c>
      <c r="RYU1362" s="84" t="s">
        <v>5406</v>
      </c>
      <c r="RYV1362" s="84">
        <f>SUM(RYV1359:RYV1360)</f>
        <v>1000000</v>
      </c>
      <c r="RYW1362" s="84">
        <f>SUM(RYW1359:RYW1360)</f>
        <v>0</v>
      </c>
      <c r="RYX1362" s="84">
        <f>RYW1362/RYV1362</f>
        <v>0</v>
      </c>
      <c r="RYY1362" s="84">
        <f>SUM(RYY1359)</f>
        <v>1000000</v>
      </c>
      <c r="RYZ1362" s="84">
        <f>SUM(RYZ1359:RYZ1360)</f>
        <v>2000000</v>
      </c>
      <c r="RZA1362" s="84">
        <f>SUM(RZA1359:RZA1360)</f>
        <v>0</v>
      </c>
      <c r="RZB1362" s="84">
        <f>RZA1362/RYZ1362</f>
        <v>0</v>
      </c>
      <c r="RZC1362" s="84">
        <f>RYZ1362-RZA1362</f>
        <v>2000000</v>
      </c>
      <c r="RZD1362" s="84">
        <f t="shared" si="662"/>
        <v>3000000</v>
      </c>
      <c r="RZK1362" s="84" t="s">
        <v>5406</v>
      </c>
      <c r="RZL1362" s="84">
        <f>SUM(RZL1359:RZL1360)</f>
        <v>1000000</v>
      </c>
      <c r="RZM1362" s="84">
        <f>SUM(RZM1359:RZM1360)</f>
        <v>0</v>
      </c>
      <c r="RZN1362" s="84">
        <f>RZM1362/RZL1362</f>
        <v>0</v>
      </c>
      <c r="RZO1362" s="84">
        <f>SUM(RZO1359)</f>
        <v>1000000</v>
      </c>
      <c r="RZP1362" s="84">
        <f>SUM(RZP1359:RZP1360)</f>
        <v>2000000</v>
      </c>
      <c r="RZQ1362" s="84">
        <f>SUM(RZQ1359:RZQ1360)</f>
        <v>0</v>
      </c>
      <c r="RZR1362" s="84">
        <f>RZQ1362/RZP1362</f>
        <v>0</v>
      </c>
      <c r="RZS1362" s="84">
        <f>RZP1362-RZQ1362</f>
        <v>2000000</v>
      </c>
      <c r="RZT1362" s="84">
        <f t="shared" si="662"/>
        <v>3000000</v>
      </c>
      <c r="SAA1362" s="84" t="s">
        <v>5406</v>
      </c>
      <c r="SAB1362" s="84">
        <f>SUM(SAB1359:SAB1360)</f>
        <v>1000000</v>
      </c>
      <c r="SAC1362" s="84">
        <f>SUM(SAC1359:SAC1360)</f>
        <v>0</v>
      </c>
      <c r="SAD1362" s="84">
        <f>SAC1362/SAB1362</f>
        <v>0</v>
      </c>
      <c r="SAE1362" s="84">
        <f>SUM(SAE1359)</f>
        <v>1000000</v>
      </c>
      <c r="SAF1362" s="84">
        <f>SUM(SAF1359:SAF1360)</f>
        <v>2000000</v>
      </c>
      <c r="SAG1362" s="84">
        <f>SUM(SAG1359:SAG1360)</f>
        <v>0</v>
      </c>
      <c r="SAH1362" s="84">
        <f>SAG1362/SAF1362</f>
        <v>0</v>
      </c>
      <c r="SAI1362" s="84">
        <f>SAF1362-SAG1362</f>
        <v>2000000</v>
      </c>
      <c r="SAJ1362" s="84">
        <f t="shared" si="663"/>
        <v>3000000</v>
      </c>
      <c r="SAQ1362" s="84" t="s">
        <v>5406</v>
      </c>
      <c r="SAR1362" s="84">
        <f>SUM(SAR1359:SAR1360)</f>
        <v>1000000</v>
      </c>
      <c r="SAS1362" s="84">
        <f>SUM(SAS1359:SAS1360)</f>
        <v>0</v>
      </c>
      <c r="SAT1362" s="84">
        <f>SAS1362/SAR1362</f>
        <v>0</v>
      </c>
      <c r="SAU1362" s="84">
        <f>SUM(SAU1359)</f>
        <v>1000000</v>
      </c>
      <c r="SAV1362" s="84">
        <f>SUM(SAV1359:SAV1360)</f>
        <v>2000000</v>
      </c>
      <c r="SAW1362" s="84">
        <f>SUM(SAW1359:SAW1360)</f>
        <v>0</v>
      </c>
      <c r="SAX1362" s="84">
        <f>SAW1362/SAV1362</f>
        <v>0</v>
      </c>
      <c r="SAY1362" s="84">
        <f>SAV1362-SAW1362</f>
        <v>2000000</v>
      </c>
      <c r="SAZ1362" s="84">
        <f t="shared" si="663"/>
        <v>3000000</v>
      </c>
      <c r="SBG1362" s="84" t="s">
        <v>5406</v>
      </c>
      <c r="SBH1362" s="84">
        <f>SUM(SBH1359:SBH1360)</f>
        <v>1000000</v>
      </c>
      <c r="SBI1362" s="84">
        <f>SUM(SBI1359:SBI1360)</f>
        <v>0</v>
      </c>
      <c r="SBJ1362" s="84">
        <f>SBI1362/SBH1362</f>
        <v>0</v>
      </c>
      <c r="SBK1362" s="84">
        <f>SUM(SBK1359)</f>
        <v>1000000</v>
      </c>
      <c r="SBL1362" s="84">
        <f>SUM(SBL1359:SBL1360)</f>
        <v>2000000</v>
      </c>
      <c r="SBM1362" s="84">
        <f>SUM(SBM1359:SBM1360)</f>
        <v>0</v>
      </c>
      <c r="SBN1362" s="84">
        <f>SBM1362/SBL1362</f>
        <v>0</v>
      </c>
      <c r="SBO1362" s="84">
        <f>SBL1362-SBM1362</f>
        <v>2000000</v>
      </c>
      <c r="SBP1362" s="84">
        <f t="shared" si="664"/>
        <v>3000000</v>
      </c>
      <c r="SBW1362" s="84" t="s">
        <v>5406</v>
      </c>
      <c r="SBX1362" s="84">
        <f>SUM(SBX1359:SBX1360)</f>
        <v>1000000</v>
      </c>
      <c r="SBY1362" s="84">
        <f>SUM(SBY1359:SBY1360)</f>
        <v>0</v>
      </c>
      <c r="SBZ1362" s="84">
        <f>SBY1362/SBX1362</f>
        <v>0</v>
      </c>
      <c r="SCA1362" s="84">
        <f>SUM(SCA1359)</f>
        <v>1000000</v>
      </c>
      <c r="SCB1362" s="84">
        <f>SUM(SCB1359:SCB1360)</f>
        <v>2000000</v>
      </c>
      <c r="SCC1362" s="84">
        <f>SUM(SCC1359:SCC1360)</f>
        <v>0</v>
      </c>
      <c r="SCD1362" s="84">
        <f>SCC1362/SCB1362</f>
        <v>0</v>
      </c>
      <c r="SCE1362" s="84">
        <f>SCB1362-SCC1362</f>
        <v>2000000</v>
      </c>
      <c r="SCF1362" s="84">
        <f t="shared" si="664"/>
        <v>3000000</v>
      </c>
      <c r="SCM1362" s="84" t="s">
        <v>5406</v>
      </c>
      <c r="SCN1362" s="84">
        <f>SUM(SCN1359:SCN1360)</f>
        <v>1000000</v>
      </c>
      <c r="SCO1362" s="84">
        <f>SUM(SCO1359:SCO1360)</f>
        <v>0</v>
      </c>
      <c r="SCP1362" s="84">
        <f>SCO1362/SCN1362</f>
        <v>0</v>
      </c>
      <c r="SCQ1362" s="84">
        <f>SUM(SCQ1359)</f>
        <v>1000000</v>
      </c>
      <c r="SCR1362" s="84">
        <f>SUM(SCR1359:SCR1360)</f>
        <v>2000000</v>
      </c>
      <c r="SCS1362" s="84">
        <f>SUM(SCS1359:SCS1360)</f>
        <v>0</v>
      </c>
      <c r="SCT1362" s="84">
        <f>SCS1362/SCR1362</f>
        <v>0</v>
      </c>
      <c r="SCU1362" s="84">
        <f>SCR1362-SCS1362</f>
        <v>2000000</v>
      </c>
      <c r="SCV1362" s="84">
        <f t="shared" si="665"/>
        <v>3000000</v>
      </c>
      <c r="SDC1362" s="84" t="s">
        <v>5406</v>
      </c>
      <c r="SDD1362" s="84">
        <f>SUM(SDD1359:SDD1360)</f>
        <v>1000000</v>
      </c>
      <c r="SDE1362" s="84">
        <f>SUM(SDE1359:SDE1360)</f>
        <v>0</v>
      </c>
      <c r="SDF1362" s="84">
        <f>SDE1362/SDD1362</f>
        <v>0</v>
      </c>
      <c r="SDG1362" s="84">
        <f>SUM(SDG1359)</f>
        <v>1000000</v>
      </c>
      <c r="SDH1362" s="84">
        <f>SUM(SDH1359:SDH1360)</f>
        <v>2000000</v>
      </c>
      <c r="SDI1362" s="84">
        <f>SUM(SDI1359:SDI1360)</f>
        <v>0</v>
      </c>
      <c r="SDJ1362" s="84">
        <f>SDI1362/SDH1362</f>
        <v>0</v>
      </c>
      <c r="SDK1362" s="84">
        <f>SDH1362-SDI1362</f>
        <v>2000000</v>
      </c>
      <c r="SDL1362" s="84">
        <f t="shared" si="665"/>
        <v>3000000</v>
      </c>
      <c r="SDS1362" s="84" t="s">
        <v>5406</v>
      </c>
      <c r="SDT1362" s="84">
        <f>SUM(SDT1359:SDT1360)</f>
        <v>1000000</v>
      </c>
      <c r="SDU1362" s="84">
        <f>SUM(SDU1359:SDU1360)</f>
        <v>0</v>
      </c>
      <c r="SDV1362" s="84">
        <f>SDU1362/SDT1362</f>
        <v>0</v>
      </c>
      <c r="SDW1362" s="84">
        <f>SUM(SDW1359)</f>
        <v>1000000</v>
      </c>
      <c r="SDX1362" s="84">
        <f>SUM(SDX1359:SDX1360)</f>
        <v>2000000</v>
      </c>
      <c r="SDY1362" s="84">
        <f>SUM(SDY1359:SDY1360)</f>
        <v>0</v>
      </c>
      <c r="SDZ1362" s="84">
        <f>SDY1362/SDX1362</f>
        <v>0</v>
      </c>
      <c r="SEA1362" s="84">
        <f>SDX1362-SDY1362</f>
        <v>2000000</v>
      </c>
      <c r="SEB1362" s="84">
        <f t="shared" si="666"/>
        <v>3000000</v>
      </c>
      <c r="SEI1362" s="84" t="s">
        <v>5406</v>
      </c>
      <c r="SEJ1362" s="84">
        <f>SUM(SEJ1359:SEJ1360)</f>
        <v>1000000</v>
      </c>
      <c r="SEK1362" s="84">
        <f>SUM(SEK1359:SEK1360)</f>
        <v>0</v>
      </c>
      <c r="SEL1362" s="84">
        <f>SEK1362/SEJ1362</f>
        <v>0</v>
      </c>
      <c r="SEM1362" s="84">
        <f>SUM(SEM1359)</f>
        <v>1000000</v>
      </c>
      <c r="SEN1362" s="84">
        <f>SUM(SEN1359:SEN1360)</f>
        <v>2000000</v>
      </c>
      <c r="SEO1362" s="84">
        <f>SUM(SEO1359:SEO1360)</f>
        <v>0</v>
      </c>
      <c r="SEP1362" s="84">
        <f>SEO1362/SEN1362</f>
        <v>0</v>
      </c>
      <c r="SEQ1362" s="84">
        <f>SEN1362-SEO1362</f>
        <v>2000000</v>
      </c>
      <c r="SER1362" s="84">
        <f t="shared" si="666"/>
        <v>3000000</v>
      </c>
      <c r="SEY1362" s="84" t="s">
        <v>5406</v>
      </c>
      <c r="SEZ1362" s="84">
        <f>SUM(SEZ1359:SEZ1360)</f>
        <v>1000000</v>
      </c>
      <c r="SFA1362" s="84">
        <f>SUM(SFA1359:SFA1360)</f>
        <v>0</v>
      </c>
      <c r="SFB1362" s="84">
        <f>SFA1362/SEZ1362</f>
        <v>0</v>
      </c>
      <c r="SFC1362" s="84">
        <f>SUM(SFC1359)</f>
        <v>1000000</v>
      </c>
      <c r="SFD1362" s="84">
        <f>SUM(SFD1359:SFD1360)</f>
        <v>2000000</v>
      </c>
      <c r="SFE1362" s="84">
        <f>SUM(SFE1359:SFE1360)</f>
        <v>0</v>
      </c>
      <c r="SFF1362" s="84">
        <f>SFE1362/SFD1362</f>
        <v>0</v>
      </c>
      <c r="SFG1362" s="84">
        <f>SFD1362-SFE1362</f>
        <v>2000000</v>
      </c>
      <c r="SFH1362" s="84">
        <f t="shared" si="667"/>
        <v>3000000</v>
      </c>
      <c r="SFO1362" s="84" t="s">
        <v>5406</v>
      </c>
      <c r="SFP1362" s="84">
        <f>SUM(SFP1359:SFP1360)</f>
        <v>1000000</v>
      </c>
      <c r="SFQ1362" s="84">
        <f>SUM(SFQ1359:SFQ1360)</f>
        <v>0</v>
      </c>
      <c r="SFR1362" s="84">
        <f>SFQ1362/SFP1362</f>
        <v>0</v>
      </c>
      <c r="SFS1362" s="84">
        <f>SUM(SFS1359)</f>
        <v>1000000</v>
      </c>
      <c r="SFT1362" s="84">
        <f>SUM(SFT1359:SFT1360)</f>
        <v>2000000</v>
      </c>
      <c r="SFU1362" s="84">
        <f>SUM(SFU1359:SFU1360)</f>
        <v>0</v>
      </c>
      <c r="SFV1362" s="84">
        <f>SFU1362/SFT1362</f>
        <v>0</v>
      </c>
      <c r="SFW1362" s="84">
        <f>SFT1362-SFU1362</f>
        <v>2000000</v>
      </c>
      <c r="SFX1362" s="84">
        <f t="shared" si="667"/>
        <v>3000000</v>
      </c>
      <c r="SGE1362" s="84" t="s">
        <v>5406</v>
      </c>
      <c r="SGF1362" s="84">
        <f>SUM(SGF1359:SGF1360)</f>
        <v>1000000</v>
      </c>
      <c r="SGG1362" s="84">
        <f>SUM(SGG1359:SGG1360)</f>
        <v>0</v>
      </c>
      <c r="SGH1362" s="84">
        <f>SGG1362/SGF1362</f>
        <v>0</v>
      </c>
      <c r="SGI1362" s="84">
        <f>SUM(SGI1359)</f>
        <v>1000000</v>
      </c>
      <c r="SGJ1362" s="84">
        <f>SUM(SGJ1359:SGJ1360)</f>
        <v>2000000</v>
      </c>
      <c r="SGK1362" s="84">
        <f>SUM(SGK1359:SGK1360)</f>
        <v>0</v>
      </c>
      <c r="SGL1362" s="84">
        <f>SGK1362/SGJ1362</f>
        <v>0</v>
      </c>
      <c r="SGM1362" s="84">
        <f>SGJ1362-SGK1362</f>
        <v>2000000</v>
      </c>
      <c r="SGN1362" s="84">
        <f t="shared" si="668"/>
        <v>3000000</v>
      </c>
      <c r="SGU1362" s="84" t="s">
        <v>5406</v>
      </c>
      <c r="SGV1362" s="84">
        <f>SUM(SGV1359:SGV1360)</f>
        <v>1000000</v>
      </c>
      <c r="SGW1362" s="84">
        <f>SUM(SGW1359:SGW1360)</f>
        <v>0</v>
      </c>
      <c r="SGX1362" s="84">
        <f>SGW1362/SGV1362</f>
        <v>0</v>
      </c>
      <c r="SGY1362" s="84">
        <f>SUM(SGY1359)</f>
        <v>1000000</v>
      </c>
      <c r="SGZ1362" s="84">
        <f>SUM(SGZ1359:SGZ1360)</f>
        <v>2000000</v>
      </c>
      <c r="SHA1362" s="84">
        <f>SUM(SHA1359:SHA1360)</f>
        <v>0</v>
      </c>
      <c r="SHB1362" s="84">
        <f>SHA1362/SGZ1362</f>
        <v>0</v>
      </c>
      <c r="SHC1362" s="84">
        <f>SGZ1362-SHA1362</f>
        <v>2000000</v>
      </c>
      <c r="SHD1362" s="84">
        <f t="shared" si="668"/>
        <v>3000000</v>
      </c>
      <c r="SHK1362" s="84" t="s">
        <v>5406</v>
      </c>
      <c r="SHL1362" s="84">
        <f>SUM(SHL1359:SHL1360)</f>
        <v>1000000</v>
      </c>
      <c r="SHM1362" s="84">
        <f>SUM(SHM1359:SHM1360)</f>
        <v>0</v>
      </c>
      <c r="SHN1362" s="84">
        <f>SHM1362/SHL1362</f>
        <v>0</v>
      </c>
      <c r="SHO1362" s="84">
        <f>SUM(SHO1359)</f>
        <v>1000000</v>
      </c>
      <c r="SHP1362" s="84">
        <f>SUM(SHP1359:SHP1360)</f>
        <v>2000000</v>
      </c>
      <c r="SHQ1362" s="84">
        <f>SUM(SHQ1359:SHQ1360)</f>
        <v>0</v>
      </c>
      <c r="SHR1362" s="84">
        <f>SHQ1362/SHP1362</f>
        <v>0</v>
      </c>
      <c r="SHS1362" s="84">
        <f>SHP1362-SHQ1362</f>
        <v>2000000</v>
      </c>
      <c r="SHT1362" s="84">
        <f t="shared" si="669"/>
        <v>3000000</v>
      </c>
      <c r="SIA1362" s="84" t="s">
        <v>5406</v>
      </c>
      <c r="SIB1362" s="84">
        <f>SUM(SIB1359:SIB1360)</f>
        <v>1000000</v>
      </c>
      <c r="SIC1362" s="84">
        <f>SUM(SIC1359:SIC1360)</f>
        <v>0</v>
      </c>
      <c r="SID1362" s="84">
        <f>SIC1362/SIB1362</f>
        <v>0</v>
      </c>
      <c r="SIE1362" s="84">
        <f>SUM(SIE1359)</f>
        <v>1000000</v>
      </c>
      <c r="SIF1362" s="84">
        <f>SUM(SIF1359:SIF1360)</f>
        <v>2000000</v>
      </c>
      <c r="SIG1362" s="84">
        <f>SUM(SIG1359:SIG1360)</f>
        <v>0</v>
      </c>
      <c r="SIH1362" s="84">
        <f>SIG1362/SIF1362</f>
        <v>0</v>
      </c>
      <c r="SII1362" s="84">
        <f>SIF1362-SIG1362</f>
        <v>2000000</v>
      </c>
      <c r="SIJ1362" s="84">
        <f t="shared" si="669"/>
        <v>3000000</v>
      </c>
      <c r="SIQ1362" s="84" t="s">
        <v>5406</v>
      </c>
      <c r="SIR1362" s="84">
        <f>SUM(SIR1359:SIR1360)</f>
        <v>1000000</v>
      </c>
      <c r="SIS1362" s="84">
        <f>SUM(SIS1359:SIS1360)</f>
        <v>0</v>
      </c>
      <c r="SIT1362" s="84">
        <f>SIS1362/SIR1362</f>
        <v>0</v>
      </c>
      <c r="SIU1362" s="84">
        <f>SUM(SIU1359)</f>
        <v>1000000</v>
      </c>
      <c r="SIV1362" s="84">
        <f>SUM(SIV1359:SIV1360)</f>
        <v>2000000</v>
      </c>
      <c r="SIW1362" s="84">
        <f>SUM(SIW1359:SIW1360)</f>
        <v>0</v>
      </c>
      <c r="SIX1362" s="84">
        <f>SIW1362/SIV1362</f>
        <v>0</v>
      </c>
      <c r="SIY1362" s="84">
        <f>SIV1362-SIW1362</f>
        <v>2000000</v>
      </c>
      <c r="SIZ1362" s="84">
        <f t="shared" si="670"/>
        <v>3000000</v>
      </c>
      <c r="SJG1362" s="84" t="s">
        <v>5406</v>
      </c>
      <c r="SJH1362" s="84">
        <f>SUM(SJH1359:SJH1360)</f>
        <v>1000000</v>
      </c>
      <c r="SJI1362" s="84">
        <f>SUM(SJI1359:SJI1360)</f>
        <v>0</v>
      </c>
      <c r="SJJ1362" s="84">
        <f>SJI1362/SJH1362</f>
        <v>0</v>
      </c>
      <c r="SJK1362" s="84">
        <f>SUM(SJK1359)</f>
        <v>1000000</v>
      </c>
      <c r="SJL1362" s="84">
        <f>SUM(SJL1359:SJL1360)</f>
        <v>2000000</v>
      </c>
      <c r="SJM1362" s="84">
        <f>SUM(SJM1359:SJM1360)</f>
        <v>0</v>
      </c>
      <c r="SJN1362" s="84">
        <f>SJM1362/SJL1362</f>
        <v>0</v>
      </c>
      <c r="SJO1362" s="84">
        <f>SJL1362-SJM1362</f>
        <v>2000000</v>
      </c>
      <c r="SJP1362" s="84">
        <f t="shared" si="670"/>
        <v>3000000</v>
      </c>
      <c r="SJW1362" s="84" t="s">
        <v>5406</v>
      </c>
      <c r="SJX1362" s="84">
        <f>SUM(SJX1359:SJX1360)</f>
        <v>1000000</v>
      </c>
      <c r="SJY1362" s="84">
        <f>SUM(SJY1359:SJY1360)</f>
        <v>0</v>
      </c>
      <c r="SJZ1362" s="84">
        <f>SJY1362/SJX1362</f>
        <v>0</v>
      </c>
      <c r="SKA1362" s="84">
        <f>SUM(SKA1359)</f>
        <v>1000000</v>
      </c>
      <c r="SKB1362" s="84">
        <f>SUM(SKB1359:SKB1360)</f>
        <v>2000000</v>
      </c>
      <c r="SKC1362" s="84">
        <f>SUM(SKC1359:SKC1360)</f>
        <v>0</v>
      </c>
      <c r="SKD1362" s="84">
        <f>SKC1362/SKB1362</f>
        <v>0</v>
      </c>
      <c r="SKE1362" s="84">
        <f>SKB1362-SKC1362</f>
        <v>2000000</v>
      </c>
      <c r="SKF1362" s="84">
        <f t="shared" si="671"/>
        <v>3000000</v>
      </c>
      <c r="SKM1362" s="84" t="s">
        <v>5406</v>
      </c>
      <c r="SKN1362" s="84">
        <f>SUM(SKN1359:SKN1360)</f>
        <v>1000000</v>
      </c>
      <c r="SKO1362" s="84">
        <f>SUM(SKO1359:SKO1360)</f>
        <v>0</v>
      </c>
      <c r="SKP1362" s="84">
        <f>SKO1362/SKN1362</f>
        <v>0</v>
      </c>
      <c r="SKQ1362" s="84">
        <f>SUM(SKQ1359)</f>
        <v>1000000</v>
      </c>
      <c r="SKR1362" s="84">
        <f>SUM(SKR1359:SKR1360)</f>
        <v>2000000</v>
      </c>
      <c r="SKS1362" s="84">
        <f>SUM(SKS1359:SKS1360)</f>
        <v>0</v>
      </c>
      <c r="SKT1362" s="84">
        <f>SKS1362/SKR1362</f>
        <v>0</v>
      </c>
      <c r="SKU1362" s="84">
        <f>SKR1362-SKS1362</f>
        <v>2000000</v>
      </c>
      <c r="SKV1362" s="84">
        <f t="shared" si="671"/>
        <v>3000000</v>
      </c>
      <c r="SLC1362" s="84" t="s">
        <v>5406</v>
      </c>
      <c r="SLD1362" s="84">
        <f>SUM(SLD1359:SLD1360)</f>
        <v>1000000</v>
      </c>
      <c r="SLE1362" s="84">
        <f>SUM(SLE1359:SLE1360)</f>
        <v>0</v>
      </c>
      <c r="SLF1362" s="84">
        <f>SLE1362/SLD1362</f>
        <v>0</v>
      </c>
      <c r="SLG1362" s="84">
        <f>SUM(SLG1359)</f>
        <v>1000000</v>
      </c>
      <c r="SLH1362" s="84">
        <f>SUM(SLH1359:SLH1360)</f>
        <v>2000000</v>
      </c>
      <c r="SLI1362" s="84">
        <f>SUM(SLI1359:SLI1360)</f>
        <v>0</v>
      </c>
      <c r="SLJ1362" s="84">
        <f>SLI1362/SLH1362</f>
        <v>0</v>
      </c>
      <c r="SLK1362" s="84">
        <f>SLH1362-SLI1362</f>
        <v>2000000</v>
      </c>
      <c r="SLL1362" s="84">
        <f t="shared" si="672"/>
        <v>3000000</v>
      </c>
      <c r="SLS1362" s="84" t="s">
        <v>5406</v>
      </c>
      <c r="SLT1362" s="84">
        <f>SUM(SLT1359:SLT1360)</f>
        <v>1000000</v>
      </c>
      <c r="SLU1362" s="84">
        <f>SUM(SLU1359:SLU1360)</f>
        <v>0</v>
      </c>
      <c r="SLV1362" s="84">
        <f>SLU1362/SLT1362</f>
        <v>0</v>
      </c>
      <c r="SLW1362" s="84">
        <f>SUM(SLW1359)</f>
        <v>1000000</v>
      </c>
      <c r="SLX1362" s="84">
        <f>SUM(SLX1359:SLX1360)</f>
        <v>2000000</v>
      </c>
      <c r="SLY1362" s="84">
        <f>SUM(SLY1359:SLY1360)</f>
        <v>0</v>
      </c>
      <c r="SLZ1362" s="84">
        <f>SLY1362/SLX1362</f>
        <v>0</v>
      </c>
      <c r="SMA1362" s="84">
        <f>SLX1362-SLY1362</f>
        <v>2000000</v>
      </c>
      <c r="SMB1362" s="84">
        <f t="shared" si="672"/>
        <v>3000000</v>
      </c>
      <c r="SMI1362" s="84" t="s">
        <v>5406</v>
      </c>
      <c r="SMJ1362" s="84">
        <f>SUM(SMJ1359:SMJ1360)</f>
        <v>1000000</v>
      </c>
      <c r="SMK1362" s="84">
        <f>SUM(SMK1359:SMK1360)</f>
        <v>0</v>
      </c>
      <c r="SML1362" s="84">
        <f>SMK1362/SMJ1362</f>
        <v>0</v>
      </c>
      <c r="SMM1362" s="84">
        <f>SUM(SMM1359)</f>
        <v>1000000</v>
      </c>
      <c r="SMN1362" s="84">
        <f>SUM(SMN1359:SMN1360)</f>
        <v>2000000</v>
      </c>
      <c r="SMO1362" s="84">
        <f>SUM(SMO1359:SMO1360)</f>
        <v>0</v>
      </c>
      <c r="SMP1362" s="84">
        <f>SMO1362/SMN1362</f>
        <v>0</v>
      </c>
      <c r="SMQ1362" s="84">
        <f>SMN1362-SMO1362</f>
        <v>2000000</v>
      </c>
      <c r="SMR1362" s="84">
        <f t="shared" si="673"/>
        <v>3000000</v>
      </c>
      <c r="SMY1362" s="84" t="s">
        <v>5406</v>
      </c>
      <c r="SMZ1362" s="84">
        <f>SUM(SMZ1359:SMZ1360)</f>
        <v>1000000</v>
      </c>
      <c r="SNA1362" s="84">
        <f>SUM(SNA1359:SNA1360)</f>
        <v>0</v>
      </c>
      <c r="SNB1362" s="84">
        <f>SNA1362/SMZ1362</f>
        <v>0</v>
      </c>
      <c r="SNC1362" s="84">
        <f>SUM(SNC1359)</f>
        <v>1000000</v>
      </c>
      <c r="SND1362" s="84">
        <f>SUM(SND1359:SND1360)</f>
        <v>2000000</v>
      </c>
      <c r="SNE1362" s="84">
        <f>SUM(SNE1359:SNE1360)</f>
        <v>0</v>
      </c>
      <c r="SNF1362" s="84">
        <f>SNE1362/SND1362</f>
        <v>0</v>
      </c>
      <c r="SNG1362" s="84">
        <f>SND1362-SNE1362</f>
        <v>2000000</v>
      </c>
      <c r="SNH1362" s="84">
        <f t="shared" si="673"/>
        <v>3000000</v>
      </c>
      <c r="SNO1362" s="84" t="s">
        <v>5406</v>
      </c>
      <c r="SNP1362" s="84">
        <f>SUM(SNP1359:SNP1360)</f>
        <v>1000000</v>
      </c>
      <c r="SNQ1362" s="84">
        <f>SUM(SNQ1359:SNQ1360)</f>
        <v>0</v>
      </c>
      <c r="SNR1362" s="84">
        <f>SNQ1362/SNP1362</f>
        <v>0</v>
      </c>
      <c r="SNS1362" s="84">
        <f>SUM(SNS1359)</f>
        <v>1000000</v>
      </c>
      <c r="SNT1362" s="84">
        <f>SUM(SNT1359:SNT1360)</f>
        <v>2000000</v>
      </c>
      <c r="SNU1362" s="84">
        <f>SUM(SNU1359:SNU1360)</f>
        <v>0</v>
      </c>
      <c r="SNV1362" s="84">
        <f>SNU1362/SNT1362</f>
        <v>0</v>
      </c>
      <c r="SNW1362" s="84">
        <f>SNT1362-SNU1362</f>
        <v>2000000</v>
      </c>
      <c r="SNX1362" s="84">
        <f t="shared" si="674"/>
        <v>3000000</v>
      </c>
      <c r="SOE1362" s="84" t="s">
        <v>5406</v>
      </c>
      <c r="SOF1362" s="84">
        <f>SUM(SOF1359:SOF1360)</f>
        <v>1000000</v>
      </c>
      <c r="SOG1362" s="84">
        <f>SUM(SOG1359:SOG1360)</f>
        <v>0</v>
      </c>
      <c r="SOH1362" s="84">
        <f>SOG1362/SOF1362</f>
        <v>0</v>
      </c>
      <c r="SOI1362" s="84">
        <f>SUM(SOI1359)</f>
        <v>1000000</v>
      </c>
      <c r="SOJ1362" s="84">
        <f>SUM(SOJ1359:SOJ1360)</f>
        <v>2000000</v>
      </c>
      <c r="SOK1362" s="84">
        <f>SUM(SOK1359:SOK1360)</f>
        <v>0</v>
      </c>
      <c r="SOL1362" s="84">
        <f>SOK1362/SOJ1362</f>
        <v>0</v>
      </c>
      <c r="SOM1362" s="84">
        <f>SOJ1362-SOK1362</f>
        <v>2000000</v>
      </c>
      <c r="SON1362" s="84">
        <f t="shared" si="674"/>
        <v>3000000</v>
      </c>
      <c r="SOU1362" s="84" t="s">
        <v>5406</v>
      </c>
      <c r="SOV1362" s="84">
        <f>SUM(SOV1359:SOV1360)</f>
        <v>1000000</v>
      </c>
      <c r="SOW1362" s="84">
        <f>SUM(SOW1359:SOW1360)</f>
        <v>0</v>
      </c>
      <c r="SOX1362" s="84">
        <f>SOW1362/SOV1362</f>
        <v>0</v>
      </c>
      <c r="SOY1362" s="84">
        <f>SUM(SOY1359)</f>
        <v>1000000</v>
      </c>
      <c r="SOZ1362" s="84">
        <f>SUM(SOZ1359:SOZ1360)</f>
        <v>2000000</v>
      </c>
      <c r="SPA1362" s="84">
        <f>SUM(SPA1359:SPA1360)</f>
        <v>0</v>
      </c>
      <c r="SPB1362" s="84">
        <f>SPA1362/SOZ1362</f>
        <v>0</v>
      </c>
      <c r="SPC1362" s="84">
        <f>SOZ1362-SPA1362</f>
        <v>2000000</v>
      </c>
      <c r="SPD1362" s="84">
        <f t="shared" si="675"/>
        <v>3000000</v>
      </c>
      <c r="SPK1362" s="84" t="s">
        <v>5406</v>
      </c>
      <c r="SPL1362" s="84">
        <f>SUM(SPL1359:SPL1360)</f>
        <v>1000000</v>
      </c>
      <c r="SPM1362" s="84">
        <f>SUM(SPM1359:SPM1360)</f>
        <v>0</v>
      </c>
      <c r="SPN1362" s="84">
        <f>SPM1362/SPL1362</f>
        <v>0</v>
      </c>
      <c r="SPO1362" s="84">
        <f>SUM(SPO1359)</f>
        <v>1000000</v>
      </c>
      <c r="SPP1362" s="84">
        <f>SUM(SPP1359:SPP1360)</f>
        <v>2000000</v>
      </c>
      <c r="SPQ1362" s="84">
        <f>SUM(SPQ1359:SPQ1360)</f>
        <v>0</v>
      </c>
      <c r="SPR1362" s="84">
        <f>SPQ1362/SPP1362</f>
        <v>0</v>
      </c>
      <c r="SPS1362" s="84">
        <f>SPP1362-SPQ1362</f>
        <v>2000000</v>
      </c>
      <c r="SPT1362" s="84">
        <f t="shared" si="675"/>
        <v>3000000</v>
      </c>
      <c r="SQA1362" s="84" t="s">
        <v>5406</v>
      </c>
      <c r="SQB1362" s="84">
        <f>SUM(SQB1359:SQB1360)</f>
        <v>1000000</v>
      </c>
      <c r="SQC1362" s="84">
        <f>SUM(SQC1359:SQC1360)</f>
        <v>0</v>
      </c>
      <c r="SQD1362" s="84">
        <f>SQC1362/SQB1362</f>
        <v>0</v>
      </c>
      <c r="SQE1362" s="84">
        <f>SUM(SQE1359)</f>
        <v>1000000</v>
      </c>
      <c r="SQF1362" s="84">
        <f>SUM(SQF1359:SQF1360)</f>
        <v>2000000</v>
      </c>
      <c r="SQG1362" s="84">
        <f>SUM(SQG1359:SQG1360)</f>
        <v>0</v>
      </c>
      <c r="SQH1362" s="84">
        <f>SQG1362/SQF1362</f>
        <v>0</v>
      </c>
      <c r="SQI1362" s="84">
        <f>SQF1362-SQG1362</f>
        <v>2000000</v>
      </c>
      <c r="SQJ1362" s="84">
        <f t="shared" si="676"/>
        <v>3000000</v>
      </c>
      <c r="SQQ1362" s="84" t="s">
        <v>5406</v>
      </c>
      <c r="SQR1362" s="84">
        <f>SUM(SQR1359:SQR1360)</f>
        <v>1000000</v>
      </c>
      <c r="SQS1362" s="84">
        <f>SUM(SQS1359:SQS1360)</f>
        <v>0</v>
      </c>
      <c r="SQT1362" s="84">
        <f>SQS1362/SQR1362</f>
        <v>0</v>
      </c>
      <c r="SQU1362" s="84">
        <f>SUM(SQU1359)</f>
        <v>1000000</v>
      </c>
      <c r="SQV1362" s="84">
        <f>SUM(SQV1359:SQV1360)</f>
        <v>2000000</v>
      </c>
      <c r="SQW1362" s="84">
        <f>SUM(SQW1359:SQW1360)</f>
        <v>0</v>
      </c>
      <c r="SQX1362" s="84">
        <f>SQW1362/SQV1362</f>
        <v>0</v>
      </c>
      <c r="SQY1362" s="84">
        <f>SQV1362-SQW1362</f>
        <v>2000000</v>
      </c>
      <c r="SQZ1362" s="84">
        <f t="shared" si="676"/>
        <v>3000000</v>
      </c>
      <c r="SRG1362" s="84" t="s">
        <v>5406</v>
      </c>
      <c r="SRH1362" s="84">
        <f>SUM(SRH1359:SRH1360)</f>
        <v>1000000</v>
      </c>
      <c r="SRI1362" s="84">
        <f>SUM(SRI1359:SRI1360)</f>
        <v>0</v>
      </c>
      <c r="SRJ1362" s="84">
        <f>SRI1362/SRH1362</f>
        <v>0</v>
      </c>
      <c r="SRK1362" s="84">
        <f>SUM(SRK1359)</f>
        <v>1000000</v>
      </c>
      <c r="SRL1362" s="84">
        <f>SUM(SRL1359:SRL1360)</f>
        <v>2000000</v>
      </c>
      <c r="SRM1362" s="84">
        <f>SUM(SRM1359:SRM1360)</f>
        <v>0</v>
      </c>
      <c r="SRN1362" s="84">
        <f>SRM1362/SRL1362</f>
        <v>0</v>
      </c>
      <c r="SRO1362" s="84">
        <f>SRL1362-SRM1362</f>
        <v>2000000</v>
      </c>
      <c r="SRP1362" s="84">
        <f t="shared" si="677"/>
        <v>3000000</v>
      </c>
      <c r="SRW1362" s="84" t="s">
        <v>5406</v>
      </c>
      <c r="SRX1362" s="84">
        <f>SUM(SRX1359:SRX1360)</f>
        <v>1000000</v>
      </c>
      <c r="SRY1362" s="84">
        <f>SUM(SRY1359:SRY1360)</f>
        <v>0</v>
      </c>
      <c r="SRZ1362" s="84">
        <f>SRY1362/SRX1362</f>
        <v>0</v>
      </c>
      <c r="SSA1362" s="84">
        <f>SUM(SSA1359)</f>
        <v>1000000</v>
      </c>
      <c r="SSB1362" s="84">
        <f>SUM(SSB1359:SSB1360)</f>
        <v>2000000</v>
      </c>
      <c r="SSC1362" s="84">
        <f>SUM(SSC1359:SSC1360)</f>
        <v>0</v>
      </c>
      <c r="SSD1362" s="84">
        <f>SSC1362/SSB1362</f>
        <v>0</v>
      </c>
      <c r="SSE1362" s="84">
        <f>SSB1362-SSC1362</f>
        <v>2000000</v>
      </c>
      <c r="SSF1362" s="84">
        <f t="shared" si="677"/>
        <v>3000000</v>
      </c>
      <c r="SSM1362" s="84" t="s">
        <v>5406</v>
      </c>
      <c r="SSN1362" s="84">
        <f>SUM(SSN1359:SSN1360)</f>
        <v>1000000</v>
      </c>
      <c r="SSO1362" s="84">
        <f>SUM(SSO1359:SSO1360)</f>
        <v>0</v>
      </c>
      <c r="SSP1362" s="84">
        <f>SSO1362/SSN1362</f>
        <v>0</v>
      </c>
      <c r="SSQ1362" s="84">
        <f>SUM(SSQ1359)</f>
        <v>1000000</v>
      </c>
      <c r="SSR1362" s="84">
        <f>SUM(SSR1359:SSR1360)</f>
        <v>2000000</v>
      </c>
      <c r="SSS1362" s="84">
        <f>SUM(SSS1359:SSS1360)</f>
        <v>0</v>
      </c>
      <c r="SST1362" s="84">
        <f>SSS1362/SSR1362</f>
        <v>0</v>
      </c>
      <c r="SSU1362" s="84">
        <f>SSR1362-SSS1362</f>
        <v>2000000</v>
      </c>
      <c r="SSV1362" s="84">
        <f t="shared" si="678"/>
        <v>3000000</v>
      </c>
      <c r="STC1362" s="84" t="s">
        <v>5406</v>
      </c>
      <c r="STD1362" s="84">
        <f>SUM(STD1359:STD1360)</f>
        <v>1000000</v>
      </c>
      <c r="STE1362" s="84">
        <f>SUM(STE1359:STE1360)</f>
        <v>0</v>
      </c>
      <c r="STF1362" s="84">
        <f>STE1362/STD1362</f>
        <v>0</v>
      </c>
      <c r="STG1362" s="84">
        <f>SUM(STG1359)</f>
        <v>1000000</v>
      </c>
      <c r="STH1362" s="84">
        <f>SUM(STH1359:STH1360)</f>
        <v>2000000</v>
      </c>
      <c r="STI1362" s="84">
        <f>SUM(STI1359:STI1360)</f>
        <v>0</v>
      </c>
      <c r="STJ1362" s="84">
        <f>STI1362/STH1362</f>
        <v>0</v>
      </c>
      <c r="STK1362" s="84">
        <f>STH1362-STI1362</f>
        <v>2000000</v>
      </c>
      <c r="STL1362" s="84">
        <f t="shared" si="678"/>
        <v>3000000</v>
      </c>
      <c r="STS1362" s="84" t="s">
        <v>5406</v>
      </c>
      <c r="STT1362" s="84">
        <f>SUM(STT1359:STT1360)</f>
        <v>1000000</v>
      </c>
      <c r="STU1362" s="84">
        <f>SUM(STU1359:STU1360)</f>
        <v>0</v>
      </c>
      <c r="STV1362" s="84">
        <f>STU1362/STT1362</f>
        <v>0</v>
      </c>
      <c r="STW1362" s="84">
        <f>SUM(STW1359)</f>
        <v>1000000</v>
      </c>
      <c r="STX1362" s="84">
        <f>SUM(STX1359:STX1360)</f>
        <v>2000000</v>
      </c>
      <c r="STY1362" s="84">
        <f>SUM(STY1359:STY1360)</f>
        <v>0</v>
      </c>
      <c r="STZ1362" s="84">
        <f>STY1362/STX1362</f>
        <v>0</v>
      </c>
      <c r="SUA1362" s="84">
        <f>STX1362-STY1362</f>
        <v>2000000</v>
      </c>
      <c r="SUB1362" s="84">
        <f t="shared" si="679"/>
        <v>3000000</v>
      </c>
      <c r="SUI1362" s="84" t="s">
        <v>5406</v>
      </c>
      <c r="SUJ1362" s="84">
        <f>SUM(SUJ1359:SUJ1360)</f>
        <v>1000000</v>
      </c>
      <c r="SUK1362" s="84">
        <f>SUM(SUK1359:SUK1360)</f>
        <v>0</v>
      </c>
      <c r="SUL1362" s="84">
        <f>SUK1362/SUJ1362</f>
        <v>0</v>
      </c>
      <c r="SUM1362" s="84">
        <f>SUM(SUM1359)</f>
        <v>1000000</v>
      </c>
      <c r="SUN1362" s="84">
        <f>SUM(SUN1359:SUN1360)</f>
        <v>2000000</v>
      </c>
      <c r="SUO1362" s="84">
        <f>SUM(SUO1359:SUO1360)</f>
        <v>0</v>
      </c>
      <c r="SUP1362" s="84">
        <f>SUO1362/SUN1362</f>
        <v>0</v>
      </c>
      <c r="SUQ1362" s="84">
        <f>SUN1362-SUO1362</f>
        <v>2000000</v>
      </c>
      <c r="SUR1362" s="84">
        <f t="shared" si="679"/>
        <v>3000000</v>
      </c>
      <c r="SUY1362" s="84" t="s">
        <v>5406</v>
      </c>
      <c r="SUZ1362" s="84">
        <f>SUM(SUZ1359:SUZ1360)</f>
        <v>1000000</v>
      </c>
      <c r="SVA1362" s="84">
        <f>SUM(SVA1359:SVA1360)</f>
        <v>0</v>
      </c>
      <c r="SVB1362" s="84">
        <f>SVA1362/SUZ1362</f>
        <v>0</v>
      </c>
      <c r="SVC1362" s="84">
        <f>SUM(SVC1359)</f>
        <v>1000000</v>
      </c>
      <c r="SVD1362" s="84">
        <f>SUM(SVD1359:SVD1360)</f>
        <v>2000000</v>
      </c>
      <c r="SVE1362" s="84">
        <f>SUM(SVE1359:SVE1360)</f>
        <v>0</v>
      </c>
      <c r="SVF1362" s="84">
        <f>SVE1362/SVD1362</f>
        <v>0</v>
      </c>
      <c r="SVG1362" s="84">
        <f>SVD1362-SVE1362</f>
        <v>2000000</v>
      </c>
      <c r="SVH1362" s="84">
        <f t="shared" si="680"/>
        <v>3000000</v>
      </c>
      <c r="SVO1362" s="84" t="s">
        <v>5406</v>
      </c>
      <c r="SVP1362" s="84">
        <f>SUM(SVP1359:SVP1360)</f>
        <v>1000000</v>
      </c>
      <c r="SVQ1362" s="84">
        <f>SUM(SVQ1359:SVQ1360)</f>
        <v>0</v>
      </c>
      <c r="SVR1362" s="84">
        <f>SVQ1362/SVP1362</f>
        <v>0</v>
      </c>
      <c r="SVS1362" s="84">
        <f>SUM(SVS1359)</f>
        <v>1000000</v>
      </c>
      <c r="SVT1362" s="84">
        <f>SUM(SVT1359:SVT1360)</f>
        <v>2000000</v>
      </c>
      <c r="SVU1362" s="84">
        <f>SUM(SVU1359:SVU1360)</f>
        <v>0</v>
      </c>
      <c r="SVV1362" s="84">
        <f>SVU1362/SVT1362</f>
        <v>0</v>
      </c>
      <c r="SVW1362" s="84">
        <f>SVT1362-SVU1362</f>
        <v>2000000</v>
      </c>
      <c r="SVX1362" s="84">
        <f t="shared" si="680"/>
        <v>3000000</v>
      </c>
      <c r="SWE1362" s="84" t="s">
        <v>5406</v>
      </c>
      <c r="SWF1362" s="84">
        <f>SUM(SWF1359:SWF1360)</f>
        <v>1000000</v>
      </c>
      <c r="SWG1362" s="84">
        <f>SUM(SWG1359:SWG1360)</f>
        <v>0</v>
      </c>
      <c r="SWH1362" s="84">
        <f>SWG1362/SWF1362</f>
        <v>0</v>
      </c>
      <c r="SWI1362" s="84">
        <f>SUM(SWI1359)</f>
        <v>1000000</v>
      </c>
      <c r="SWJ1362" s="84">
        <f>SUM(SWJ1359:SWJ1360)</f>
        <v>2000000</v>
      </c>
      <c r="SWK1362" s="84">
        <f>SUM(SWK1359:SWK1360)</f>
        <v>0</v>
      </c>
      <c r="SWL1362" s="84">
        <f>SWK1362/SWJ1362</f>
        <v>0</v>
      </c>
      <c r="SWM1362" s="84">
        <f>SWJ1362-SWK1362</f>
        <v>2000000</v>
      </c>
      <c r="SWN1362" s="84">
        <f t="shared" si="681"/>
        <v>3000000</v>
      </c>
      <c r="SWU1362" s="84" t="s">
        <v>5406</v>
      </c>
      <c r="SWV1362" s="84">
        <f>SUM(SWV1359:SWV1360)</f>
        <v>1000000</v>
      </c>
      <c r="SWW1362" s="84">
        <f>SUM(SWW1359:SWW1360)</f>
        <v>0</v>
      </c>
      <c r="SWX1362" s="84">
        <f>SWW1362/SWV1362</f>
        <v>0</v>
      </c>
      <c r="SWY1362" s="84">
        <f>SUM(SWY1359)</f>
        <v>1000000</v>
      </c>
      <c r="SWZ1362" s="84">
        <f>SUM(SWZ1359:SWZ1360)</f>
        <v>2000000</v>
      </c>
      <c r="SXA1362" s="84">
        <f>SUM(SXA1359:SXA1360)</f>
        <v>0</v>
      </c>
      <c r="SXB1362" s="84">
        <f>SXA1362/SWZ1362</f>
        <v>0</v>
      </c>
      <c r="SXC1362" s="84">
        <f>SWZ1362-SXA1362</f>
        <v>2000000</v>
      </c>
      <c r="SXD1362" s="84">
        <f t="shared" si="681"/>
        <v>3000000</v>
      </c>
      <c r="SXK1362" s="84" t="s">
        <v>5406</v>
      </c>
      <c r="SXL1362" s="84">
        <f>SUM(SXL1359:SXL1360)</f>
        <v>1000000</v>
      </c>
      <c r="SXM1362" s="84">
        <f>SUM(SXM1359:SXM1360)</f>
        <v>0</v>
      </c>
      <c r="SXN1362" s="84">
        <f>SXM1362/SXL1362</f>
        <v>0</v>
      </c>
      <c r="SXO1362" s="84">
        <f>SUM(SXO1359)</f>
        <v>1000000</v>
      </c>
      <c r="SXP1362" s="84">
        <f>SUM(SXP1359:SXP1360)</f>
        <v>2000000</v>
      </c>
      <c r="SXQ1362" s="84">
        <f>SUM(SXQ1359:SXQ1360)</f>
        <v>0</v>
      </c>
      <c r="SXR1362" s="84">
        <f>SXQ1362/SXP1362</f>
        <v>0</v>
      </c>
      <c r="SXS1362" s="84">
        <f>SXP1362-SXQ1362</f>
        <v>2000000</v>
      </c>
      <c r="SXT1362" s="84">
        <f t="shared" si="682"/>
        <v>3000000</v>
      </c>
      <c r="SYA1362" s="84" t="s">
        <v>5406</v>
      </c>
      <c r="SYB1362" s="84">
        <f>SUM(SYB1359:SYB1360)</f>
        <v>1000000</v>
      </c>
      <c r="SYC1362" s="84">
        <f>SUM(SYC1359:SYC1360)</f>
        <v>0</v>
      </c>
      <c r="SYD1362" s="84">
        <f>SYC1362/SYB1362</f>
        <v>0</v>
      </c>
      <c r="SYE1362" s="84">
        <f>SUM(SYE1359)</f>
        <v>1000000</v>
      </c>
      <c r="SYF1362" s="84">
        <f>SUM(SYF1359:SYF1360)</f>
        <v>2000000</v>
      </c>
      <c r="SYG1362" s="84">
        <f>SUM(SYG1359:SYG1360)</f>
        <v>0</v>
      </c>
      <c r="SYH1362" s="84">
        <f>SYG1362/SYF1362</f>
        <v>0</v>
      </c>
      <c r="SYI1362" s="84">
        <f>SYF1362-SYG1362</f>
        <v>2000000</v>
      </c>
      <c r="SYJ1362" s="84">
        <f t="shared" si="682"/>
        <v>3000000</v>
      </c>
      <c r="SYQ1362" s="84" t="s">
        <v>5406</v>
      </c>
      <c r="SYR1362" s="84">
        <f>SUM(SYR1359:SYR1360)</f>
        <v>1000000</v>
      </c>
      <c r="SYS1362" s="84">
        <f>SUM(SYS1359:SYS1360)</f>
        <v>0</v>
      </c>
      <c r="SYT1362" s="84">
        <f>SYS1362/SYR1362</f>
        <v>0</v>
      </c>
      <c r="SYU1362" s="84">
        <f>SUM(SYU1359)</f>
        <v>1000000</v>
      </c>
      <c r="SYV1362" s="84">
        <f>SUM(SYV1359:SYV1360)</f>
        <v>2000000</v>
      </c>
      <c r="SYW1362" s="84">
        <f>SUM(SYW1359:SYW1360)</f>
        <v>0</v>
      </c>
      <c r="SYX1362" s="84">
        <f>SYW1362/SYV1362</f>
        <v>0</v>
      </c>
      <c r="SYY1362" s="84">
        <f>SYV1362-SYW1362</f>
        <v>2000000</v>
      </c>
      <c r="SYZ1362" s="84">
        <f t="shared" si="683"/>
        <v>3000000</v>
      </c>
      <c r="SZG1362" s="84" t="s">
        <v>5406</v>
      </c>
      <c r="SZH1362" s="84">
        <f>SUM(SZH1359:SZH1360)</f>
        <v>1000000</v>
      </c>
      <c r="SZI1362" s="84">
        <f>SUM(SZI1359:SZI1360)</f>
        <v>0</v>
      </c>
      <c r="SZJ1362" s="84">
        <f>SZI1362/SZH1362</f>
        <v>0</v>
      </c>
      <c r="SZK1362" s="84">
        <f>SUM(SZK1359)</f>
        <v>1000000</v>
      </c>
      <c r="SZL1362" s="84">
        <f>SUM(SZL1359:SZL1360)</f>
        <v>2000000</v>
      </c>
      <c r="SZM1362" s="84">
        <f>SUM(SZM1359:SZM1360)</f>
        <v>0</v>
      </c>
      <c r="SZN1362" s="84">
        <f>SZM1362/SZL1362</f>
        <v>0</v>
      </c>
      <c r="SZO1362" s="84">
        <f>SZL1362-SZM1362</f>
        <v>2000000</v>
      </c>
      <c r="SZP1362" s="84">
        <f t="shared" si="683"/>
        <v>3000000</v>
      </c>
      <c r="SZW1362" s="84" t="s">
        <v>5406</v>
      </c>
      <c r="SZX1362" s="84">
        <f>SUM(SZX1359:SZX1360)</f>
        <v>1000000</v>
      </c>
      <c r="SZY1362" s="84">
        <f>SUM(SZY1359:SZY1360)</f>
        <v>0</v>
      </c>
      <c r="SZZ1362" s="84">
        <f>SZY1362/SZX1362</f>
        <v>0</v>
      </c>
      <c r="TAA1362" s="84">
        <f>SUM(TAA1359)</f>
        <v>1000000</v>
      </c>
      <c r="TAB1362" s="84">
        <f>SUM(TAB1359:TAB1360)</f>
        <v>2000000</v>
      </c>
      <c r="TAC1362" s="84">
        <f>SUM(TAC1359:TAC1360)</f>
        <v>0</v>
      </c>
      <c r="TAD1362" s="84">
        <f>TAC1362/TAB1362</f>
        <v>0</v>
      </c>
      <c r="TAE1362" s="84">
        <f>TAB1362-TAC1362</f>
        <v>2000000</v>
      </c>
      <c r="TAF1362" s="84">
        <f t="shared" si="684"/>
        <v>3000000</v>
      </c>
      <c r="TAM1362" s="84" t="s">
        <v>5406</v>
      </c>
      <c r="TAN1362" s="84">
        <f>SUM(TAN1359:TAN1360)</f>
        <v>1000000</v>
      </c>
      <c r="TAO1362" s="84">
        <f>SUM(TAO1359:TAO1360)</f>
        <v>0</v>
      </c>
      <c r="TAP1362" s="84">
        <f>TAO1362/TAN1362</f>
        <v>0</v>
      </c>
      <c r="TAQ1362" s="84">
        <f>SUM(TAQ1359)</f>
        <v>1000000</v>
      </c>
      <c r="TAR1362" s="84">
        <f>SUM(TAR1359:TAR1360)</f>
        <v>2000000</v>
      </c>
      <c r="TAS1362" s="84">
        <f>SUM(TAS1359:TAS1360)</f>
        <v>0</v>
      </c>
      <c r="TAT1362" s="84">
        <f>TAS1362/TAR1362</f>
        <v>0</v>
      </c>
      <c r="TAU1362" s="84">
        <f>TAR1362-TAS1362</f>
        <v>2000000</v>
      </c>
      <c r="TAV1362" s="84">
        <f t="shared" si="684"/>
        <v>3000000</v>
      </c>
      <c r="TBC1362" s="84" t="s">
        <v>5406</v>
      </c>
      <c r="TBD1362" s="84">
        <f>SUM(TBD1359:TBD1360)</f>
        <v>1000000</v>
      </c>
      <c r="TBE1362" s="84">
        <f>SUM(TBE1359:TBE1360)</f>
        <v>0</v>
      </c>
      <c r="TBF1362" s="84">
        <f>TBE1362/TBD1362</f>
        <v>0</v>
      </c>
      <c r="TBG1362" s="84">
        <f>SUM(TBG1359)</f>
        <v>1000000</v>
      </c>
      <c r="TBH1362" s="84">
        <f>SUM(TBH1359:TBH1360)</f>
        <v>2000000</v>
      </c>
      <c r="TBI1362" s="84">
        <f>SUM(TBI1359:TBI1360)</f>
        <v>0</v>
      </c>
      <c r="TBJ1362" s="84">
        <f>TBI1362/TBH1362</f>
        <v>0</v>
      </c>
      <c r="TBK1362" s="84">
        <f>TBH1362-TBI1362</f>
        <v>2000000</v>
      </c>
      <c r="TBL1362" s="84">
        <f t="shared" si="685"/>
        <v>3000000</v>
      </c>
      <c r="TBS1362" s="84" t="s">
        <v>5406</v>
      </c>
      <c r="TBT1362" s="84">
        <f>SUM(TBT1359:TBT1360)</f>
        <v>1000000</v>
      </c>
      <c r="TBU1362" s="84">
        <f>SUM(TBU1359:TBU1360)</f>
        <v>0</v>
      </c>
      <c r="TBV1362" s="84">
        <f>TBU1362/TBT1362</f>
        <v>0</v>
      </c>
      <c r="TBW1362" s="84">
        <f>SUM(TBW1359)</f>
        <v>1000000</v>
      </c>
      <c r="TBX1362" s="84">
        <f>SUM(TBX1359:TBX1360)</f>
        <v>2000000</v>
      </c>
      <c r="TBY1362" s="84">
        <f>SUM(TBY1359:TBY1360)</f>
        <v>0</v>
      </c>
      <c r="TBZ1362" s="84">
        <f>TBY1362/TBX1362</f>
        <v>0</v>
      </c>
      <c r="TCA1362" s="84">
        <f>TBX1362-TBY1362</f>
        <v>2000000</v>
      </c>
      <c r="TCB1362" s="84">
        <f t="shared" si="685"/>
        <v>3000000</v>
      </c>
      <c r="TCI1362" s="84" t="s">
        <v>5406</v>
      </c>
      <c r="TCJ1362" s="84">
        <f>SUM(TCJ1359:TCJ1360)</f>
        <v>1000000</v>
      </c>
      <c r="TCK1362" s="84">
        <f>SUM(TCK1359:TCK1360)</f>
        <v>0</v>
      </c>
      <c r="TCL1362" s="84">
        <f>TCK1362/TCJ1362</f>
        <v>0</v>
      </c>
      <c r="TCM1362" s="84">
        <f>SUM(TCM1359)</f>
        <v>1000000</v>
      </c>
      <c r="TCN1362" s="84">
        <f>SUM(TCN1359:TCN1360)</f>
        <v>2000000</v>
      </c>
      <c r="TCO1362" s="84">
        <f>SUM(TCO1359:TCO1360)</f>
        <v>0</v>
      </c>
      <c r="TCP1362" s="84">
        <f>TCO1362/TCN1362</f>
        <v>0</v>
      </c>
      <c r="TCQ1362" s="84">
        <f>TCN1362-TCO1362</f>
        <v>2000000</v>
      </c>
      <c r="TCR1362" s="84">
        <f t="shared" si="686"/>
        <v>3000000</v>
      </c>
      <c r="TCY1362" s="84" t="s">
        <v>5406</v>
      </c>
      <c r="TCZ1362" s="84">
        <f>SUM(TCZ1359:TCZ1360)</f>
        <v>1000000</v>
      </c>
      <c r="TDA1362" s="84">
        <f>SUM(TDA1359:TDA1360)</f>
        <v>0</v>
      </c>
      <c r="TDB1362" s="84">
        <f>TDA1362/TCZ1362</f>
        <v>0</v>
      </c>
      <c r="TDC1362" s="84">
        <f>SUM(TDC1359)</f>
        <v>1000000</v>
      </c>
      <c r="TDD1362" s="84">
        <f>SUM(TDD1359:TDD1360)</f>
        <v>2000000</v>
      </c>
      <c r="TDE1362" s="84">
        <f>SUM(TDE1359:TDE1360)</f>
        <v>0</v>
      </c>
      <c r="TDF1362" s="84">
        <f>TDE1362/TDD1362</f>
        <v>0</v>
      </c>
      <c r="TDG1362" s="84">
        <f>TDD1362-TDE1362</f>
        <v>2000000</v>
      </c>
      <c r="TDH1362" s="84">
        <f t="shared" si="686"/>
        <v>3000000</v>
      </c>
      <c r="TDO1362" s="84" t="s">
        <v>5406</v>
      </c>
      <c r="TDP1362" s="84">
        <f>SUM(TDP1359:TDP1360)</f>
        <v>1000000</v>
      </c>
      <c r="TDQ1362" s="84">
        <f>SUM(TDQ1359:TDQ1360)</f>
        <v>0</v>
      </c>
      <c r="TDR1362" s="84">
        <f>TDQ1362/TDP1362</f>
        <v>0</v>
      </c>
      <c r="TDS1362" s="84">
        <f>SUM(TDS1359)</f>
        <v>1000000</v>
      </c>
      <c r="TDT1362" s="84">
        <f>SUM(TDT1359:TDT1360)</f>
        <v>2000000</v>
      </c>
      <c r="TDU1362" s="84">
        <f>SUM(TDU1359:TDU1360)</f>
        <v>0</v>
      </c>
      <c r="TDV1362" s="84">
        <f>TDU1362/TDT1362</f>
        <v>0</v>
      </c>
      <c r="TDW1362" s="84">
        <f>TDT1362-TDU1362</f>
        <v>2000000</v>
      </c>
      <c r="TDX1362" s="84">
        <f t="shared" si="687"/>
        <v>3000000</v>
      </c>
      <c r="TEE1362" s="84" t="s">
        <v>5406</v>
      </c>
      <c r="TEF1362" s="84">
        <f>SUM(TEF1359:TEF1360)</f>
        <v>1000000</v>
      </c>
      <c r="TEG1362" s="84">
        <f>SUM(TEG1359:TEG1360)</f>
        <v>0</v>
      </c>
      <c r="TEH1362" s="84">
        <f>TEG1362/TEF1362</f>
        <v>0</v>
      </c>
      <c r="TEI1362" s="84">
        <f>SUM(TEI1359)</f>
        <v>1000000</v>
      </c>
      <c r="TEJ1362" s="84">
        <f>SUM(TEJ1359:TEJ1360)</f>
        <v>2000000</v>
      </c>
      <c r="TEK1362" s="84">
        <f>SUM(TEK1359:TEK1360)</f>
        <v>0</v>
      </c>
      <c r="TEL1362" s="84">
        <f>TEK1362/TEJ1362</f>
        <v>0</v>
      </c>
      <c r="TEM1362" s="84">
        <f>TEJ1362-TEK1362</f>
        <v>2000000</v>
      </c>
      <c r="TEN1362" s="84">
        <f t="shared" si="687"/>
        <v>3000000</v>
      </c>
      <c r="TEU1362" s="84" t="s">
        <v>5406</v>
      </c>
      <c r="TEV1362" s="84">
        <f>SUM(TEV1359:TEV1360)</f>
        <v>1000000</v>
      </c>
      <c r="TEW1362" s="84">
        <f>SUM(TEW1359:TEW1360)</f>
        <v>0</v>
      </c>
      <c r="TEX1362" s="84">
        <f>TEW1362/TEV1362</f>
        <v>0</v>
      </c>
      <c r="TEY1362" s="84">
        <f>SUM(TEY1359)</f>
        <v>1000000</v>
      </c>
      <c r="TEZ1362" s="84">
        <f>SUM(TEZ1359:TEZ1360)</f>
        <v>2000000</v>
      </c>
      <c r="TFA1362" s="84">
        <f>SUM(TFA1359:TFA1360)</f>
        <v>0</v>
      </c>
      <c r="TFB1362" s="84">
        <f>TFA1362/TEZ1362</f>
        <v>0</v>
      </c>
      <c r="TFC1362" s="84">
        <f>TEZ1362-TFA1362</f>
        <v>2000000</v>
      </c>
      <c r="TFD1362" s="84">
        <f t="shared" si="688"/>
        <v>3000000</v>
      </c>
      <c r="TFK1362" s="84" t="s">
        <v>5406</v>
      </c>
      <c r="TFL1362" s="84">
        <f>SUM(TFL1359:TFL1360)</f>
        <v>1000000</v>
      </c>
      <c r="TFM1362" s="84">
        <f>SUM(TFM1359:TFM1360)</f>
        <v>0</v>
      </c>
      <c r="TFN1362" s="84">
        <f>TFM1362/TFL1362</f>
        <v>0</v>
      </c>
      <c r="TFO1362" s="84">
        <f>SUM(TFO1359)</f>
        <v>1000000</v>
      </c>
      <c r="TFP1362" s="84">
        <f>SUM(TFP1359:TFP1360)</f>
        <v>2000000</v>
      </c>
      <c r="TFQ1362" s="84">
        <f>SUM(TFQ1359:TFQ1360)</f>
        <v>0</v>
      </c>
      <c r="TFR1362" s="84">
        <f>TFQ1362/TFP1362</f>
        <v>0</v>
      </c>
      <c r="TFS1362" s="84">
        <f>TFP1362-TFQ1362</f>
        <v>2000000</v>
      </c>
      <c r="TFT1362" s="84">
        <f t="shared" si="688"/>
        <v>3000000</v>
      </c>
      <c r="TGA1362" s="84" t="s">
        <v>5406</v>
      </c>
      <c r="TGB1362" s="84">
        <f>SUM(TGB1359:TGB1360)</f>
        <v>1000000</v>
      </c>
      <c r="TGC1362" s="84">
        <f>SUM(TGC1359:TGC1360)</f>
        <v>0</v>
      </c>
      <c r="TGD1362" s="84">
        <f>TGC1362/TGB1362</f>
        <v>0</v>
      </c>
      <c r="TGE1362" s="84">
        <f>SUM(TGE1359)</f>
        <v>1000000</v>
      </c>
      <c r="TGF1362" s="84">
        <f>SUM(TGF1359:TGF1360)</f>
        <v>2000000</v>
      </c>
      <c r="TGG1362" s="84">
        <f>SUM(TGG1359:TGG1360)</f>
        <v>0</v>
      </c>
      <c r="TGH1362" s="84">
        <f>TGG1362/TGF1362</f>
        <v>0</v>
      </c>
      <c r="TGI1362" s="84">
        <f>TGF1362-TGG1362</f>
        <v>2000000</v>
      </c>
      <c r="TGJ1362" s="84">
        <f t="shared" si="689"/>
        <v>3000000</v>
      </c>
      <c r="TGQ1362" s="84" t="s">
        <v>5406</v>
      </c>
      <c r="TGR1362" s="84">
        <f>SUM(TGR1359:TGR1360)</f>
        <v>1000000</v>
      </c>
      <c r="TGS1362" s="84">
        <f>SUM(TGS1359:TGS1360)</f>
        <v>0</v>
      </c>
      <c r="TGT1362" s="84">
        <f>TGS1362/TGR1362</f>
        <v>0</v>
      </c>
      <c r="TGU1362" s="84">
        <f>SUM(TGU1359)</f>
        <v>1000000</v>
      </c>
      <c r="TGV1362" s="84">
        <f>SUM(TGV1359:TGV1360)</f>
        <v>2000000</v>
      </c>
      <c r="TGW1362" s="84">
        <f>SUM(TGW1359:TGW1360)</f>
        <v>0</v>
      </c>
      <c r="TGX1362" s="84">
        <f>TGW1362/TGV1362</f>
        <v>0</v>
      </c>
      <c r="TGY1362" s="84">
        <f>TGV1362-TGW1362</f>
        <v>2000000</v>
      </c>
      <c r="TGZ1362" s="84">
        <f t="shared" si="689"/>
        <v>3000000</v>
      </c>
      <c r="THG1362" s="84" t="s">
        <v>5406</v>
      </c>
      <c r="THH1362" s="84">
        <f>SUM(THH1359:THH1360)</f>
        <v>1000000</v>
      </c>
      <c r="THI1362" s="84">
        <f>SUM(THI1359:THI1360)</f>
        <v>0</v>
      </c>
      <c r="THJ1362" s="84">
        <f>THI1362/THH1362</f>
        <v>0</v>
      </c>
      <c r="THK1362" s="84">
        <f>SUM(THK1359)</f>
        <v>1000000</v>
      </c>
      <c r="THL1362" s="84">
        <f>SUM(THL1359:THL1360)</f>
        <v>2000000</v>
      </c>
      <c r="THM1362" s="84">
        <f>SUM(THM1359:THM1360)</f>
        <v>0</v>
      </c>
      <c r="THN1362" s="84">
        <f>THM1362/THL1362</f>
        <v>0</v>
      </c>
      <c r="THO1362" s="84">
        <f>THL1362-THM1362</f>
        <v>2000000</v>
      </c>
      <c r="THP1362" s="84">
        <f t="shared" si="690"/>
        <v>3000000</v>
      </c>
      <c r="THW1362" s="84" t="s">
        <v>5406</v>
      </c>
      <c r="THX1362" s="84">
        <f>SUM(THX1359:THX1360)</f>
        <v>1000000</v>
      </c>
      <c r="THY1362" s="84">
        <f>SUM(THY1359:THY1360)</f>
        <v>0</v>
      </c>
      <c r="THZ1362" s="84">
        <f>THY1362/THX1362</f>
        <v>0</v>
      </c>
      <c r="TIA1362" s="84">
        <f>SUM(TIA1359)</f>
        <v>1000000</v>
      </c>
      <c r="TIB1362" s="84">
        <f>SUM(TIB1359:TIB1360)</f>
        <v>2000000</v>
      </c>
      <c r="TIC1362" s="84">
        <f>SUM(TIC1359:TIC1360)</f>
        <v>0</v>
      </c>
      <c r="TID1362" s="84">
        <f>TIC1362/TIB1362</f>
        <v>0</v>
      </c>
      <c r="TIE1362" s="84">
        <f>TIB1362-TIC1362</f>
        <v>2000000</v>
      </c>
      <c r="TIF1362" s="84">
        <f t="shared" si="690"/>
        <v>3000000</v>
      </c>
      <c r="TIM1362" s="84" t="s">
        <v>5406</v>
      </c>
      <c r="TIN1362" s="84">
        <f>SUM(TIN1359:TIN1360)</f>
        <v>1000000</v>
      </c>
      <c r="TIO1362" s="84">
        <f>SUM(TIO1359:TIO1360)</f>
        <v>0</v>
      </c>
      <c r="TIP1362" s="84">
        <f>TIO1362/TIN1362</f>
        <v>0</v>
      </c>
      <c r="TIQ1362" s="84">
        <f>SUM(TIQ1359)</f>
        <v>1000000</v>
      </c>
      <c r="TIR1362" s="84">
        <f>SUM(TIR1359:TIR1360)</f>
        <v>2000000</v>
      </c>
      <c r="TIS1362" s="84">
        <f>SUM(TIS1359:TIS1360)</f>
        <v>0</v>
      </c>
      <c r="TIT1362" s="84">
        <f>TIS1362/TIR1362</f>
        <v>0</v>
      </c>
      <c r="TIU1362" s="84">
        <f>TIR1362-TIS1362</f>
        <v>2000000</v>
      </c>
      <c r="TIV1362" s="84">
        <f t="shared" si="691"/>
        <v>3000000</v>
      </c>
      <c r="TJC1362" s="84" t="s">
        <v>5406</v>
      </c>
      <c r="TJD1362" s="84">
        <f>SUM(TJD1359:TJD1360)</f>
        <v>1000000</v>
      </c>
      <c r="TJE1362" s="84">
        <f>SUM(TJE1359:TJE1360)</f>
        <v>0</v>
      </c>
      <c r="TJF1362" s="84">
        <f>TJE1362/TJD1362</f>
        <v>0</v>
      </c>
      <c r="TJG1362" s="84">
        <f>SUM(TJG1359)</f>
        <v>1000000</v>
      </c>
      <c r="TJH1362" s="84">
        <f>SUM(TJH1359:TJH1360)</f>
        <v>2000000</v>
      </c>
      <c r="TJI1362" s="84">
        <f>SUM(TJI1359:TJI1360)</f>
        <v>0</v>
      </c>
      <c r="TJJ1362" s="84">
        <f>TJI1362/TJH1362</f>
        <v>0</v>
      </c>
      <c r="TJK1362" s="84">
        <f>TJH1362-TJI1362</f>
        <v>2000000</v>
      </c>
      <c r="TJL1362" s="84">
        <f t="shared" si="691"/>
        <v>3000000</v>
      </c>
      <c r="TJS1362" s="84" t="s">
        <v>5406</v>
      </c>
      <c r="TJT1362" s="84">
        <f>SUM(TJT1359:TJT1360)</f>
        <v>1000000</v>
      </c>
      <c r="TJU1362" s="84">
        <f>SUM(TJU1359:TJU1360)</f>
        <v>0</v>
      </c>
      <c r="TJV1362" s="84">
        <f>TJU1362/TJT1362</f>
        <v>0</v>
      </c>
      <c r="TJW1362" s="84">
        <f>SUM(TJW1359)</f>
        <v>1000000</v>
      </c>
      <c r="TJX1362" s="84">
        <f>SUM(TJX1359:TJX1360)</f>
        <v>2000000</v>
      </c>
      <c r="TJY1362" s="84">
        <f>SUM(TJY1359:TJY1360)</f>
        <v>0</v>
      </c>
      <c r="TJZ1362" s="84">
        <f>TJY1362/TJX1362</f>
        <v>0</v>
      </c>
      <c r="TKA1362" s="84">
        <f>TJX1362-TJY1362</f>
        <v>2000000</v>
      </c>
      <c r="TKB1362" s="84">
        <f t="shared" si="692"/>
        <v>3000000</v>
      </c>
      <c r="TKI1362" s="84" t="s">
        <v>5406</v>
      </c>
      <c r="TKJ1362" s="84">
        <f>SUM(TKJ1359:TKJ1360)</f>
        <v>1000000</v>
      </c>
      <c r="TKK1362" s="84">
        <f>SUM(TKK1359:TKK1360)</f>
        <v>0</v>
      </c>
      <c r="TKL1362" s="84">
        <f>TKK1362/TKJ1362</f>
        <v>0</v>
      </c>
      <c r="TKM1362" s="84">
        <f>SUM(TKM1359)</f>
        <v>1000000</v>
      </c>
      <c r="TKN1362" s="84">
        <f>SUM(TKN1359:TKN1360)</f>
        <v>2000000</v>
      </c>
      <c r="TKO1362" s="84">
        <f>SUM(TKO1359:TKO1360)</f>
        <v>0</v>
      </c>
      <c r="TKP1362" s="84">
        <f>TKO1362/TKN1362</f>
        <v>0</v>
      </c>
      <c r="TKQ1362" s="84">
        <f>TKN1362-TKO1362</f>
        <v>2000000</v>
      </c>
      <c r="TKR1362" s="84">
        <f t="shared" si="692"/>
        <v>3000000</v>
      </c>
      <c r="TKY1362" s="84" t="s">
        <v>5406</v>
      </c>
      <c r="TKZ1362" s="84">
        <f>SUM(TKZ1359:TKZ1360)</f>
        <v>1000000</v>
      </c>
      <c r="TLA1362" s="84">
        <f>SUM(TLA1359:TLA1360)</f>
        <v>0</v>
      </c>
      <c r="TLB1362" s="84">
        <f>TLA1362/TKZ1362</f>
        <v>0</v>
      </c>
      <c r="TLC1362" s="84">
        <f>SUM(TLC1359)</f>
        <v>1000000</v>
      </c>
      <c r="TLD1362" s="84">
        <f>SUM(TLD1359:TLD1360)</f>
        <v>2000000</v>
      </c>
      <c r="TLE1362" s="84">
        <f>SUM(TLE1359:TLE1360)</f>
        <v>0</v>
      </c>
      <c r="TLF1362" s="84">
        <f>TLE1362/TLD1362</f>
        <v>0</v>
      </c>
      <c r="TLG1362" s="84">
        <f>TLD1362-TLE1362</f>
        <v>2000000</v>
      </c>
      <c r="TLH1362" s="84">
        <f t="shared" si="693"/>
        <v>3000000</v>
      </c>
      <c r="TLO1362" s="84" t="s">
        <v>5406</v>
      </c>
      <c r="TLP1362" s="84">
        <f>SUM(TLP1359:TLP1360)</f>
        <v>1000000</v>
      </c>
      <c r="TLQ1362" s="84">
        <f>SUM(TLQ1359:TLQ1360)</f>
        <v>0</v>
      </c>
      <c r="TLR1362" s="84">
        <f>TLQ1362/TLP1362</f>
        <v>0</v>
      </c>
      <c r="TLS1362" s="84">
        <f>SUM(TLS1359)</f>
        <v>1000000</v>
      </c>
      <c r="TLT1362" s="84">
        <f>SUM(TLT1359:TLT1360)</f>
        <v>2000000</v>
      </c>
      <c r="TLU1362" s="84">
        <f>SUM(TLU1359:TLU1360)</f>
        <v>0</v>
      </c>
      <c r="TLV1362" s="84">
        <f>TLU1362/TLT1362</f>
        <v>0</v>
      </c>
      <c r="TLW1362" s="84">
        <f>TLT1362-TLU1362</f>
        <v>2000000</v>
      </c>
      <c r="TLX1362" s="84">
        <f t="shared" si="693"/>
        <v>3000000</v>
      </c>
      <c r="TME1362" s="84" t="s">
        <v>5406</v>
      </c>
      <c r="TMF1362" s="84">
        <f>SUM(TMF1359:TMF1360)</f>
        <v>1000000</v>
      </c>
      <c r="TMG1362" s="84">
        <f>SUM(TMG1359:TMG1360)</f>
        <v>0</v>
      </c>
      <c r="TMH1362" s="84">
        <f>TMG1362/TMF1362</f>
        <v>0</v>
      </c>
      <c r="TMI1362" s="84">
        <f>SUM(TMI1359)</f>
        <v>1000000</v>
      </c>
      <c r="TMJ1362" s="84">
        <f>SUM(TMJ1359:TMJ1360)</f>
        <v>2000000</v>
      </c>
      <c r="TMK1362" s="84">
        <f>SUM(TMK1359:TMK1360)</f>
        <v>0</v>
      </c>
      <c r="TML1362" s="84">
        <f>TMK1362/TMJ1362</f>
        <v>0</v>
      </c>
      <c r="TMM1362" s="84">
        <f>TMJ1362-TMK1362</f>
        <v>2000000</v>
      </c>
      <c r="TMN1362" s="84">
        <f t="shared" si="694"/>
        <v>3000000</v>
      </c>
      <c r="TMU1362" s="84" t="s">
        <v>5406</v>
      </c>
      <c r="TMV1362" s="84">
        <f>SUM(TMV1359:TMV1360)</f>
        <v>1000000</v>
      </c>
      <c r="TMW1362" s="84">
        <f>SUM(TMW1359:TMW1360)</f>
        <v>0</v>
      </c>
      <c r="TMX1362" s="84">
        <f>TMW1362/TMV1362</f>
        <v>0</v>
      </c>
      <c r="TMY1362" s="84">
        <f>SUM(TMY1359)</f>
        <v>1000000</v>
      </c>
      <c r="TMZ1362" s="84">
        <f>SUM(TMZ1359:TMZ1360)</f>
        <v>2000000</v>
      </c>
      <c r="TNA1362" s="84">
        <f>SUM(TNA1359:TNA1360)</f>
        <v>0</v>
      </c>
      <c r="TNB1362" s="84">
        <f>TNA1362/TMZ1362</f>
        <v>0</v>
      </c>
      <c r="TNC1362" s="84">
        <f>TMZ1362-TNA1362</f>
        <v>2000000</v>
      </c>
      <c r="TND1362" s="84">
        <f t="shared" si="694"/>
        <v>3000000</v>
      </c>
      <c r="TNK1362" s="84" t="s">
        <v>5406</v>
      </c>
      <c r="TNL1362" s="84">
        <f>SUM(TNL1359:TNL1360)</f>
        <v>1000000</v>
      </c>
      <c r="TNM1362" s="84">
        <f>SUM(TNM1359:TNM1360)</f>
        <v>0</v>
      </c>
      <c r="TNN1362" s="84">
        <f>TNM1362/TNL1362</f>
        <v>0</v>
      </c>
      <c r="TNO1362" s="84">
        <f>SUM(TNO1359)</f>
        <v>1000000</v>
      </c>
      <c r="TNP1362" s="84">
        <f>SUM(TNP1359:TNP1360)</f>
        <v>2000000</v>
      </c>
      <c r="TNQ1362" s="84">
        <f>SUM(TNQ1359:TNQ1360)</f>
        <v>0</v>
      </c>
      <c r="TNR1362" s="84">
        <f>TNQ1362/TNP1362</f>
        <v>0</v>
      </c>
      <c r="TNS1362" s="84">
        <f>TNP1362-TNQ1362</f>
        <v>2000000</v>
      </c>
      <c r="TNT1362" s="84">
        <f t="shared" si="695"/>
        <v>3000000</v>
      </c>
      <c r="TOA1362" s="84" t="s">
        <v>5406</v>
      </c>
      <c r="TOB1362" s="84">
        <f>SUM(TOB1359:TOB1360)</f>
        <v>1000000</v>
      </c>
      <c r="TOC1362" s="84">
        <f>SUM(TOC1359:TOC1360)</f>
        <v>0</v>
      </c>
      <c r="TOD1362" s="84">
        <f>TOC1362/TOB1362</f>
        <v>0</v>
      </c>
      <c r="TOE1362" s="84">
        <f>SUM(TOE1359)</f>
        <v>1000000</v>
      </c>
      <c r="TOF1362" s="84">
        <f>SUM(TOF1359:TOF1360)</f>
        <v>2000000</v>
      </c>
      <c r="TOG1362" s="84">
        <f>SUM(TOG1359:TOG1360)</f>
        <v>0</v>
      </c>
      <c r="TOH1362" s="84">
        <f>TOG1362/TOF1362</f>
        <v>0</v>
      </c>
      <c r="TOI1362" s="84">
        <f>TOF1362-TOG1362</f>
        <v>2000000</v>
      </c>
      <c r="TOJ1362" s="84">
        <f t="shared" si="695"/>
        <v>3000000</v>
      </c>
      <c r="TOQ1362" s="84" t="s">
        <v>5406</v>
      </c>
      <c r="TOR1362" s="84">
        <f>SUM(TOR1359:TOR1360)</f>
        <v>1000000</v>
      </c>
      <c r="TOS1362" s="84">
        <f>SUM(TOS1359:TOS1360)</f>
        <v>0</v>
      </c>
      <c r="TOT1362" s="84">
        <f>TOS1362/TOR1362</f>
        <v>0</v>
      </c>
      <c r="TOU1362" s="84">
        <f>SUM(TOU1359)</f>
        <v>1000000</v>
      </c>
      <c r="TOV1362" s="84">
        <f>SUM(TOV1359:TOV1360)</f>
        <v>2000000</v>
      </c>
      <c r="TOW1362" s="84">
        <f>SUM(TOW1359:TOW1360)</f>
        <v>0</v>
      </c>
      <c r="TOX1362" s="84">
        <f>TOW1362/TOV1362</f>
        <v>0</v>
      </c>
      <c r="TOY1362" s="84">
        <f>TOV1362-TOW1362</f>
        <v>2000000</v>
      </c>
      <c r="TOZ1362" s="84">
        <f t="shared" si="696"/>
        <v>3000000</v>
      </c>
      <c r="TPG1362" s="84" t="s">
        <v>5406</v>
      </c>
      <c r="TPH1362" s="84">
        <f>SUM(TPH1359:TPH1360)</f>
        <v>1000000</v>
      </c>
      <c r="TPI1362" s="84">
        <f>SUM(TPI1359:TPI1360)</f>
        <v>0</v>
      </c>
      <c r="TPJ1362" s="84">
        <f>TPI1362/TPH1362</f>
        <v>0</v>
      </c>
      <c r="TPK1362" s="84">
        <f>SUM(TPK1359)</f>
        <v>1000000</v>
      </c>
      <c r="TPL1362" s="84">
        <f>SUM(TPL1359:TPL1360)</f>
        <v>2000000</v>
      </c>
      <c r="TPM1362" s="84">
        <f>SUM(TPM1359:TPM1360)</f>
        <v>0</v>
      </c>
      <c r="TPN1362" s="84">
        <f>TPM1362/TPL1362</f>
        <v>0</v>
      </c>
      <c r="TPO1362" s="84">
        <f>TPL1362-TPM1362</f>
        <v>2000000</v>
      </c>
      <c r="TPP1362" s="84">
        <f t="shared" si="696"/>
        <v>3000000</v>
      </c>
      <c r="TPW1362" s="84" t="s">
        <v>5406</v>
      </c>
      <c r="TPX1362" s="84">
        <f>SUM(TPX1359:TPX1360)</f>
        <v>1000000</v>
      </c>
      <c r="TPY1362" s="84">
        <f>SUM(TPY1359:TPY1360)</f>
        <v>0</v>
      </c>
      <c r="TPZ1362" s="84">
        <f>TPY1362/TPX1362</f>
        <v>0</v>
      </c>
      <c r="TQA1362" s="84">
        <f>SUM(TQA1359)</f>
        <v>1000000</v>
      </c>
      <c r="TQB1362" s="84">
        <f>SUM(TQB1359:TQB1360)</f>
        <v>2000000</v>
      </c>
      <c r="TQC1362" s="84">
        <f>SUM(TQC1359:TQC1360)</f>
        <v>0</v>
      </c>
      <c r="TQD1362" s="84">
        <f>TQC1362/TQB1362</f>
        <v>0</v>
      </c>
      <c r="TQE1362" s="84">
        <f>TQB1362-TQC1362</f>
        <v>2000000</v>
      </c>
      <c r="TQF1362" s="84">
        <f t="shared" si="697"/>
        <v>3000000</v>
      </c>
      <c r="TQM1362" s="84" t="s">
        <v>5406</v>
      </c>
      <c r="TQN1362" s="84">
        <f>SUM(TQN1359:TQN1360)</f>
        <v>1000000</v>
      </c>
      <c r="TQO1362" s="84">
        <f>SUM(TQO1359:TQO1360)</f>
        <v>0</v>
      </c>
      <c r="TQP1362" s="84">
        <f>TQO1362/TQN1362</f>
        <v>0</v>
      </c>
      <c r="TQQ1362" s="84">
        <f>SUM(TQQ1359)</f>
        <v>1000000</v>
      </c>
      <c r="TQR1362" s="84">
        <f>SUM(TQR1359:TQR1360)</f>
        <v>2000000</v>
      </c>
      <c r="TQS1362" s="84">
        <f>SUM(TQS1359:TQS1360)</f>
        <v>0</v>
      </c>
      <c r="TQT1362" s="84">
        <f>TQS1362/TQR1362</f>
        <v>0</v>
      </c>
      <c r="TQU1362" s="84">
        <f>TQR1362-TQS1362</f>
        <v>2000000</v>
      </c>
      <c r="TQV1362" s="84">
        <f t="shared" si="697"/>
        <v>3000000</v>
      </c>
      <c r="TRC1362" s="84" t="s">
        <v>5406</v>
      </c>
      <c r="TRD1362" s="84">
        <f>SUM(TRD1359:TRD1360)</f>
        <v>1000000</v>
      </c>
      <c r="TRE1362" s="84">
        <f>SUM(TRE1359:TRE1360)</f>
        <v>0</v>
      </c>
      <c r="TRF1362" s="84">
        <f>TRE1362/TRD1362</f>
        <v>0</v>
      </c>
      <c r="TRG1362" s="84">
        <f>SUM(TRG1359)</f>
        <v>1000000</v>
      </c>
      <c r="TRH1362" s="84">
        <f>SUM(TRH1359:TRH1360)</f>
        <v>2000000</v>
      </c>
      <c r="TRI1362" s="84">
        <f>SUM(TRI1359:TRI1360)</f>
        <v>0</v>
      </c>
      <c r="TRJ1362" s="84">
        <f>TRI1362/TRH1362</f>
        <v>0</v>
      </c>
      <c r="TRK1362" s="84">
        <f>TRH1362-TRI1362</f>
        <v>2000000</v>
      </c>
      <c r="TRL1362" s="84">
        <f t="shared" si="698"/>
        <v>3000000</v>
      </c>
      <c r="TRS1362" s="84" t="s">
        <v>5406</v>
      </c>
      <c r="TRT1362" s="84">
        <f>SUM(TRT1359:TRT1360)</f>
        <v>1000000</v>
      </c>
      <c r="TRU1362" s="84">
        <f>SUM(TRU1359:TRU1360)</f>
        <v>0</v>
      </c>
      <c r="TRV1362" s="84">
        <f>TRU1362/TRT1362</f>
        <v>0</v>
      </c>
      <c r="TRW1362" s="84">
        <f>SUM(TRW1359)</f>
        <v>1000000</v>
      </c>
      <c r="TRX1362" s="84">
        <f>SUM(TRX1359:TRX1360)</f>
        <v>2000000</v>
      </c>
      <c r="TRY1362" s="84">
        <f>SUM(TRY1359:TRY1360)</f>
        <v>0</v>
      </c>
      <c r="TRZ1362" s="84">
        <f>TRY1362/TRX1362</f>
        <v>0</v>
      </c>
      <c r="TSA1362" s="84">
        <f>TRX1362-TRY1362</f>
        <v>2000000</v>
      </c>
      <c r="TSB1362" s="84">
        <f t="shared" si="698"/>
        <v>3000000</v>
      </c>
      <c r="TSI1362" s="84" t="s">
        <v>5406</v>
      </c>
      <c r="TSJ1362" s="84">
        <f>SUM(TSJ1359:TSJ1360)</f>
        <v>1000000</v>
      </c>
      <c r="TSK1362" s="84">
        <f>SUM(TSK1359:TSK1360)</f>
        <v>0</v>
      </c>
      <c r="TSL1362" s="84">
        <f>TSK1362/TSJ1362</f>
        <v>0</v>
      </c>
      <c r="TSM1362" s="84">
        <f>SUM(TSM1359)</f>
        <v>1000000</v>
      </c>
      <c r="TSN1362" s="84">
        <f>SUM(TSN1359:TSN1360)</f>
        <v>2000000</v>
      </c>
      <c r="TSO1362" s="84">
        <f>SUM(TSO1359:TSO1360)</f>
        <v>0</v>
      </c>
      <c r="TSP1362" s="84">
        <f>TSO1362/TSN1362</f>
        <v>0</v>
      </c>
      <c r="TSQ1362" s="84">
        <f>TSN1362-TSO1362</f>
        <v>2000000</v>
      </c>
      <c r="TSR1362" s="84">
        <f t="shared" si="699"/>
        <v>3000000</v>
      </c>
      <c r="TSY1362" s="84" t="s">
        <v>5406</v>
      </c>
      <c r="TSZ1362" s="84">
        <f>SUM(TSZ1359:TSZ1360)</f>
        <v>1000000</v>
      </c>
      <c r="TTA1362" s="84">
        <f>SUM(TTA1359:TTA1360)</f>
        <v>0</v>
      </c>
      <c r="TTB1362" s="84">
        <f>TTA1362/TSZ1362</f>
        <v>0</v>
      </c>
      <c r="TTC1362" s="84">
        <f>SUM(TTC1359)</f>
        <v>1000000</v>
      </c>
      <c r="TTD1362" s="84">
        <f>SUM(TTD1359:TTD1360)</f>
        <v>2000000</v>
      </c>
      <c r="TTE1362" s="84">
        <f>SUM(TTE1359:TTE1360)</f>
        <v>0</v>
      </c>
      <c r="TTF1362" s="84">
        <f>TTE1362/TTD1362</f>
        <v>0</v>
      </c>
      <c r="TTG1362" s="84">
        <f>TTD1362-TTE1362</f>
        <v>2000000</v>
      </c>
      <c r="TTH1362" s="84">
        <f t="shared" si="699"/>
        <v>3000000</v>
      </c>
      <c r="TTO1362" s="84" t="s">
        <v>5406</v>
      </c>
      <c r="TTP1362" s="84">
        <f>SUM(TTP1359:TTP1360)</f>
        <v>1000000</v>
      </c>
      <c r="TTQ1362" s="84">
        <f>SUM(TTQ1359:TTQ1360)</f>
        <v>0</v>
      </c>
      <c r="TTR1362" s="84">
        <f>TTQ1362/TTP1362</f>
        <v>0</v>
      </c>
      <c r="TTS1362" s="84">
        <f>SUM(TTS1359)</f>
        <v>1000000</v>
      </c>
      <c r="TTT1362" s="84">
        <f>SUM(TTT1359:TTT1360)</f>
        <v>2000000</v>
      </c>
      <c r="TTU1362" s="84">
        <f>SUM(TTU1359:TTU1360)</f>
        <v>0</v>
      </c>
      <c r="TTV1362" s="84">
        <f>TTU1362/TTT1362</f>
        <v>0</v>
      </c>
      <c r="TTW1362" s="84">
        <f>TTT1362-TTU1362</f>
        <v>2000000</v>
      </c>
      <c r="TTX1362" s="84">
        <f t="shared" si="700"/>
        <v>3000000</v>
      </c>
      <c r="TUE1362" s="84" t="s">
        <v>5406</v>
      </c>
      <c r="TUF1362" s="84">
        <f>SUM(TUF1359:TUF1360)</f>
        <v>1000000</v>
      </c>
      <c r="TUG1362" s="84">
        <f>SUM(TUG1359:TUG1360)</f>
        <v>0</v>
      </c>
      <c r="TUH1362" s="84">
        <f>TUG1362/TUF1362</f>
        <v>0</v>
      </c>
      <c r="TUI1362" s="84">
        <f>SUM(TUI1359)</f>
        <v>1000000</v>
      </c>
      <c r="TUJ1362" s="84">
        <f>SUM(TUJ1359:TUJ1360)</f>
        <v>2000000</v>
      </c>
      <c r="TUK1362" s="84">
        <f>SUM(TUK1359:TUK1360)</f>
        <v>0</v>
      </c>
      <c r="TUL1362" s="84">
        <f>TUK1362/TUJ1362</f>
        <v>0</v>
      </c>
      <c r="TUM1362" s="84">
        <f>TUJ1362-TUK1362</f>
        <v>2000000</v>
      </c>
      <c r="TUN1362" s="84">
        <f t="shared" si="700"/>
        <v>3000000</v>
      </c>
      <c r="TUU1362" s="84" t="s">
        <v>5406</v>
      </c>
      <c r="TUV1362" s="84">
        <f>SUM(TUV1359:TUV1360)</f>
        <v>1000000</v>
      </c>
      <c r="TUW1362" s="84">
        <f>SUM(TUW1359:TUW1360)</f>
        <v>0</v>
      </c>
      <c r="TUX1362" s="84">
        <f>TUW1362/TUV1362</f>
        <v>0</v>
      </c>
      <c r="TUY1362" s="84">
        <f>SUM(TUY1359)</f>
        <v>1000000</v>
      </c>
      <c r="TUZ1362" s="84">
        <f>SUM(TUZ1359:TUZ1360)</f>
        <v>2000000</v>
      </c>
      <c r="TVA1362" s="84">
        <f>SUM(TVA1359:TVA1360)</f>
        <v>0</v>
      </c>
      <c r="TVB1362" s="84">
        <f>TVA1362/TUZ1362</f>
        <v>0</v>
      </c>
      <c r="TVC1362" s="84">
        <f>TUZ1362-TVA1362</f>
        <v>2000000</v>
      </c>
      <c r="TVD1362" s="84">
        <f t="shared" si="701"/>
        <v>3000000</v>
      </c>
      <c r="TVK1362" s="84" t="s">
        <v>5406</v>
      </c>
      <c r="TVL1362" s="84">
        <f>SUM(TVL1359:TVL1360)</f>
        <v>1000000</v>
      </c>
      <c r="TVM1362" s="84">
        <f>SUM(TVM1359:TVM1360)</f>
        <v>0</v>
      </c>
      <c r="TVN1362" s="84">
        <f>TVM1362/TVL1362</f>
        <v>0</v>
      </c>
      <c r="TVO1362" s="84">
        <f>SUM(TVO1359)</f>
        <v>1000000</v>
      </c>
      <c r="TVP1362" s="84">
        <f>SUM(TVP1359:TVP1360)</f>
        <v>2000000</v>
      </c>
      <c r="TVQ1362" s="84">
        <f>SUM(TVQ1359:TVQ1360)</f>
        <v>0</v>
      </c>
      <c r="TVR1362" s="84">
        <f>TVQ1362/TVP1362</f>
        <v>0</v>
      </c>
      <c r="TVS1362" s="84">
        <f>TVP1362-TVQ1362</f>
        <v>2000000</v>
      </c>
      <c r="TVT1362" s="84">
        <f t="shared" si="701"/>
        <v>3000000</v>
      </c>
      <c r="TWA1362" s="84" t="s">
        <v>5406</v>
      </c>
      <c r="TWB1362" s="84">
        <f>SUM(TWB1359:TWB1360)</f>
        <v>1000000</v>
      </c>
      <c r="TWC1362" s="84">
        <f>SUM(TWC1359:TWC1360)</f>
        <v>0</v>
      </c>
      <c r="TWD1362" s="84">
        <f>TWC1362/TWB1362</f>
        <v>0</v>
      </c>
      <c r="TWE1362" s="84">
        <f>SUM(TWE1359)</f>
        <v>1000000</v>
      </c>
      <c r="TWF1362" s="84">
        <f>SUM(TWF1359:TWF1360)</f>
        <v>2000000</v>
      </c>
      <c r="TWG1362" s="84">
        <f>SUM(TWG1359:TWG1360)</f>
        <v>0</v>
      </c>
      <c r="TWH1362" s="84">
        <f>TWG1362/TWF1362</f>
        <v>0</v>
      </c>
      <c r="TWI1362" s="84">
        <f>TWF1362-TWG1362</f>
        <v>2000000</v>
      </c>
      <c r="TWJ1362" s="84">
        <f t="shared" si="702"/>
        <v>3000000</v>
      </c>
      <c r="TWQ1362" s="84" t="s">
        <v>5406</v>
      </c>
      <c r="TWR1362" s="84">
        <f>SUM(TWR1359:TWR1360)</f>
        <v>1000000</v>
      </c>
      <c r="TWS1362" s="84">
        <f>SUM(TWS1359:TWS1360)</f>
        <v>0</v>
      </c>
      <c r="TWT1362" s="84">
        <f>TWS1362/TWR1362</f>
        <v>0</v>
      </c>
      <c r="TWU1362" s="84">
        <f>SUM(TWU1359)</f>
        <v>1000000</v>
      </c>
      <c r="TWV1362" s="84">
        <f>SUM(TWV1359:TWV1360)</f>
        <v>2000000</v>
      </c>
      <c r="TWW1362" s="84">
        <f>SUM(TWW1359:TWW1360)</f>
        <v>0</v>
      </c>
      <c r="TWX1362" s="84">
        <f>TWW1362/TWV1362</f>
        <v>0</v>
      </c>
      <c r="TWY1362" s="84">
        <f>TWV1362-TWW1362</f>
        <v>2000000</v>
      </c>
      <c r="TWZ1362" s="84">
        <f t="shared" si="702"/>
        <v>3000000</v>
      </c>
      <c r="TXG1362" s="84" t="s">
        <v>5406</v>
      </c>
      <c r="TXH1362" s="84">
        <f>SUM(TXH1359:TXH1360)</f>
        <v>1000000</v>
      </c>
      <c r="TXI1362" s="84">
        <f>SUM(TXI1359:TXI1360)</f>
        <v>0</v>
      </c>
      <c r="TXJ1362" s="84">
        <f>TXI1362/TXH1362</f>
        <v>0</v>
      </c>
      <c r="TXK1362" s="84">
        <f>SUM(TXK1359)</f>
        <v>1000000</v>
      </c>
      <c r="TXL1362" s="84">
        <f>SUM(TXL1359:TXL1360)</f>
        <v>2000000</v>
      </c>
      <c r="TXM1362" s="84">
        <f>SUM(TXM1359:TXM1360)</f>
        <v>0</v>
      </c>
      <c r="TXN1362" s="84">
        <f>TXM1362/TXL1362</f>
        <v>0</v>
      </c>
      <c r="TXO1362" s="84">
        <f>TXL1362-TXM1362</f>
        <v>2000000</v>
      </c>
      <c r="TXP1362" s="84">
        <f t="shared" si="703"/>
        <v>3000000</v>
      </c>
      <c r="TXW1362" s="84" t="s">
        <v>5406</v>
      </c>
      <c r="TXX1362" s="84">
        <f>SUM(TXX1359:TXX1360)</f>
        <v>1000000</v>
      </c>
      <c r="TXY1362" s="84">
        <f>SUM(TXY1359:TXY1360)</f>
        <v>0</v>
      </c>
      <c r="TXZ1362" s="84">
        <f>TXY1362/TXX1362</f>
        <v>0</v>
      </c>
      <c r="TYA1362" s="84">
        <f>SUM(TYA1359)</f>
        <v>1000000</v>
      </c>
      <c r="TYB1362" s="84">
        <f>SUM(TYB1359:TYB1360)</f>
        <v>2000000</v>
      </c>
      <c r="TYC1362" s="84">
        <f>SUM(TYC1359:TYC1360)</f>
        <v>0</v>
      </c>
      <c r="TYD1362" s="84">
        <f>TYC1362/TYB1362</f>
        <v>0</v>
      </c>
      <c r="TYE1362" s="84">
        <f>TYB1362-TYC1362</f>
        <v>2000000</v>
      </c>
      <c r="TYF1362" s="84">
        <f t="shared" si="703"/>
        <v>3000000</v>
      </c>
      <c r="TYM1362" s="84" t="s">
        <v>5406</v>
      </c>
      <c r="TYN1362" s="84">
        <f>SUM(TYN1359:TYN1360)</f>
        <v>1000000</v>
      </c>
      <c r="TYO1362" s="84">
        <f>SUM(TYO1359:TYO1360)</f>
        <v>0</v>
      </c>
      <c r="TYP1362" s="84">
        <f>TYO1362/TYN1362</f>
        <v>0</v>
      </c>
      <c r="TYQ1362" s="84">
        <f>SUM(TYQ1359)</f>
        <v>1000000</v>
      </c>
      <c r="TYR1362" s="84">
        <f>SUM(TYR1359:TYR1360)</f>
        <v>2000000</v>
      </c>
      <c r="TYS1362" s="84">
        <f>SUM(TYS1359:TYS1360)</f>
        <v>0</v>
      </c>
      <c r="TYT1362" s="84">
        <f>TYS1362/TYR1362</f>
        <v>0</v>
      </c>
      <c r="TYU1362" s="84">
        <f>TYR1362-TYS1362</f>
        <v>2000000</v>
      </c>
      <c r="TYV1362" s="84">
        <f t="shared" si="704"/>
        <v>3000000</v>
      </c>
      <c r="TZC1362" s="84" t="s">
        <v>5406</v>
      </c>
      <c r="TZD1362" s="84">
        <f>SUM(TZD1359:TZD1360)</f>
        <v>1000000</v>
      </c>
      <c r="TZE1362" s="84">
        <f>SUM(TZE1359:TZE1360)</f>
        <v>0</v>
      </c>
      <c r="TZF1362" s="84">
        <f>TZE1362/TZD1362</f>
        <v>0</v>
      </c>
      <c r="TZG1362" s="84">
        <f>SUM(TZG1359)</f>
        <v>1000000</v>
      </c>
      <c r="TZH1362" s="84">
        <f>SUM(TZH1359:TZH1360)</f>
        <v>2000000</v>
      </c>
      <c r="TZI1362" s="84">
        <f>SUM(TZI1359:TZI1360)</f>
        <v>0</v>
      </c>
      <c r="TZJ1362" s="84">
        <f>TZI1362/TZH1362</f>
        <v>0</v>
      </c>
      <c r="TZK1362" s="84">
        <f>TZH1362-TZI1362</f>
        <v>2000000</v>
      </c>
      <c r="TZL1362" s="84">
        <f t="shared" si="704"/>
        <v>3000000</v>
      </c>
      <c r="TZS1362" s="84" t="s">
        <v>5406</v>
      </c>
      <c r="TZT1362" s="84">
        <f>SUM(TZT1359:TZT1360)</f>
        <v>1000000</v>
      </c>
      <c r="TZU1362" s="84">
        <f>SUM(TZU1359:TZU1360)</f>
        <v>0</v>
      </c>
      <c r="TZV1362" s="84">
        <f>TZU1362/TZT1362</f>
        <v>0</v>
      </c>
      <c r="TZW1362" s="84">
        <f>SUM(TZW1359)</f>
        <v>1000000</v>
      </c>
      <c r="TZX1362" s="84">
        <f>SUM(TZX1359:TZX1360)</f>
        <v>2000000</v>
      </c>
      <c r="TZY1362" s="84">
        <f>SUM(TZY1359:TZY1360)</f>
        <v>0</v>
      </c>
      <c r="TZZ1362" s="84">
        <f>TZY1362/TZX1362</f>
        <v>0</v>
      </c>
      <c r="UAA1362" s="84">
        <f>TZX1362-TZY1362</f>
        <v>2000000</v>
      </c>
      <c r="UAB1362" s="84">
        <f t="shared" si="705"/>
        <v>3000000</v>
      </c>
      <c r="UAI1362" s="84" t="s">
        <v>5406</v>
      </c>
      <c r="UAJ1362" s="84">
        <f>SUM(UAJ1359:UAJ1360)</f>
        <v>1000000</v>
      </c>
      <c r="UAK1362" s="84">
        <f>SUM(UAK1359:UAK1360)</f>
        <v>0</v>
      </c>
      <c r="UAL1362" s="84">
        <f>UAK1362/UAJ1362</f>
        <v>0</v>
      </c>
      <c r="UAM1362" s="84">
        <f>SUM(UAM1359)</f>
        <v>1000000</v>
      </c>
      <c r="UAN1362" s="84">
        <f>SUM(UAN1359:UAN1360)</f>
        <v>2000000</v>
      </c>
      <c r="UAO1362" s="84">
        <f>SUM(UAO1359:UAO1360)</f>
        <v>0</v>
      </c>
      <c r="UAP1362" s="84">
        <f>UAO1362/UAN1362</f>
        <v>0</v>
      </c>
      <c r="UAQ1362" s="84">
        <f>UAN1362-UAO1362</f>
        <v>2000000</v>
      </c>
      <c r="UAR1362" s="84">
        <f t="shared" si="705"/>
        <v>3000000</v>
      </c>
      <c r="UAY1362" s="84" t="s">
        <v>5406</v>
      </c>
      <c r="UAZ1362" s="84">
        <f>SUM(UAZ1359:UAZ1360)</f>
        <v>1000000</v>
      </c>
      <c r="UBA1362" s="84">
        <f>SUM(UBA1359:UBA1360)</f>
        <v>0</v>
      </c>
      <c r="UBB1362" s="84">
        <f>UBA1362/UAZ1362</f>
        <v>0</v>
      </c>
      <c r="UBC1362" s="84">
        <f>SUM(UBC1359)</f>
        <v>1000000</v>
      </c>
      <c r="UBD1362" s="84">
        <f>SUM(UBD1359:UBD1360)</f>
        <v>2000000</v>
      </c>
      <c r="UBE1362" s="84">
        <f>SUM(UBE1359:UBE1360)</f>
        <v>0</v>
      </c>
      <c r="UBF1362" s="84">
        <f>UBE1362/UBD1362</f>
        <v>0</v>
      </c>
      <c r="UBG1362" s="84">
        <f>UBD1362-UBE1362</f>
        <v>2000000</v>
      </c>
      <c r="UBH1362" s="84">
        <f t="shared" si="706"/>
        <v>3000000</v>
      </c>
      <c r="UBO1362" s="84" t="s">
        <v>5406</v>
      </c>
      <c r="UBP1362" s="84">
        <f>SUM(UBP1359:UBP1360)</f>
        <v>1000000</v>
      </c>
      <c r="UBQ1362" s="84">
        <f>SUM(UBQ1359:UBQ1360)</f>
        <v>0</v>
      </c>
      <c r="UBR1362" s="84">
        <f>UBQ1362/UBP1362</f>
        <v>0</v>
      </c>
      <c r="UBS1362" s="84">
        <f>SUM(UBS1359)</f>
        <v>1000000</v>
      </c>
      <c r="UBT1362" s="84">
        <f>SUM(UBT1359:UBT1360)</f>
        <v>2000000</v>
      </c>
      <c r="UBU1362" s="84">
        <f>SUM(UBU1359:UBU1360)</f>
        <v>0</v>
      </c>
      <c r="UBV1362" s="84">
        <f>UBU1362/UBT1362</f>
        <v>0</v>
      </c>
      <c r="UBW1362" s="84">
        <f>UBT1362-UBU1362</f>
        <v>2000000</v>
      </c>
      <c r="UBX1362" s="84">
        <f t="shared" si="706"/>
        <v>3000000</v>
      </c>
      <c r="UCE1362" s="84" t="s">
        <v>5406</v>
      </c>
      <c r="UCF1362" s="84">
        <f>SUM(UCF1359:UCF1360)</f>
        <v>1000000</v>
      </c>
      <c r="UCG1362" s="84">
        <f>SUM(UCG1359:UCG1360)</f>
        <v>0</v>
      </c>
      <c r="UCH1362" s="84">
        <f>UCG1362/UCF1362</f>
        <v>0</v>
      </c>
      <c r="UCI1362" s="84">
        <f>SUM(UCI1359)</f>
        <v>1000000</v>
      </c>
      <c r="UCJ1362" s="84">
        <f>SUM(UCJ1359:UCJ1360)</f>
        <v>2000000</v>
      </c>
      <c r="UCK1362" s="84">
        <f>SUM(UCK1359:UCK1360)</f>
        <v>0</v>
      </c>
      <c r="UCL1362" s="84">
        <f>UCK1362/UCJ1362</f>
        <v>0</v>
      </c>
      <c r="UCM1362" s="84">
        <f>UCJ1362-UCK1362</f>
        <v>2000000</v>
      </c>
      <c r="UCN1362" s="84">
        <f t="shared" si="707"/>
        <v>3000000</v>
      </c>
      <c r="UCU1362" s="84" t="s">
        <v>5406</v>
      </c>
      <c r="UCV1362" s="84">
        <f>SUM(UCV1359:UCV1360)</f>
        <v>1000000</v>
      </c>
      <c r="UCW1362" s="84">
        <f>SUM(UCW1359:UCW1360)</f>
        <v>0</v>
      </c>
      <c r="UCX1362" s="84">
        <f>UCW1362/UCV1362</f>
        <v>0</v>
      </c>
      <c r="UCY1362" s="84">
        <f>SUM(UCY1359)</f>
        <v>1000000</v>
      </c>
      <c r="UCZ1362" s="84">
        <f>SUM(UCZ1359:UCZ1360)</f>
        <v>2000000</v>
      </c>
      <c r="UDA1362" s="84">
        <f>SUM(UDA1359:UDA1360)</f>
        <v>0</v>
      </c>
      <c r="UDB1362" s="84">
        <f>UDA1362/UCZ1362</f>
        <v>0</v>
      </c>
      <c r="UDC1362" s="84">
        <f>UCZ1362-UDA1362</f>
        <v>2000000</v>
      </c>
      <c r="UDD1362" s="84">
        <f t="shared" si="707"/>
        <v>3000000</v>
      </c>
      <c r="UDK1362" s="84" t="s">
        <v>5406</v>
      </c>
      <c r="UDL1362" s="84">
        <f>SUM(UDL1359:UDL1360)</f>
        <v>1000000</v>
      </c>
      <c r="UDM1362" s="84">
        <f>SUM(UDM1359:UDM1360)</f>
        <v>0</v>
      </c>
      <c r="UDN1362" s="84">
        <f>UDM1362/UDL1362</f>
        <v>0</v>
      </c>
      <c r="UDO1362" s="84">
        <f>SUM(UDO1359)</f>
        <v>1000000</v>
      </c>
      <c r="UDP1362" s="84">
        <f>SUM(UDP1359:UDP1360)</f>
        <v>2000000</v>
      </c>
      <c r="UDQ1362" s="84">
        <f>SUM(UDQ1359:UDQ1360)</f>
        <v>0</v>
      </c>
      <c r="UDR1362" s="84">
        <f>UDQ1362/UDP1362</f>
        <v>0</v>
      </c>
      <c r="UDS1362" s="84">
        <f>UDP1362-UDQ1362</f>
        <v>2000000</v>
      </c>
      <c r="UDT1362" s="84">
        <f t="shared" si="708"/>
        <v>3000000</v>
      </c>
      <c r="UEA1362" s="84" t="s">
        <v>5406</v>
      </c>
      <c r="UEB1362" s="84">
        <f>SUM(UEB1359:UEB1360)</f>
        <v>1000000</v>
      </c>
      <c r="UEC1362" s="84">
        <f>SUM(UEC1359:UEC1360)</f>
        <v>0</v>
      </c>
      <c r="UED1362" s="84">
        <f>UEC1362/UEB1362</f>
        <v>0</v>
      </c>
      <c r="UEE1362" s="84">
        <f>SUM(UEE1359)</f>
        <v>1000000</v>
      </c>
      <c r="UEF1362" s="84">
        <f>SUM(UEF1359:UEF1360)</f>
        <v>2000000</v>
      </c>
      <c r="UEG1362" s="84">
        <f>SUM(UEG1359:UEG1360)</f>
        <v>0</v>
      </c>
      <c r="UEH1362" s="84">
        <f>UEG1362/UEF1362</f>
        <v>0</v>
      </c>
      <c r="UEI1362" s="84">
        <f>UEF1362-UEG1362</f>
        <v>2000000</v>
      </c>
      <c r="UEJ1362" s="84">
        <f t="shared" si="708"/>
        <v>3000000</v>
      </c>
      <c r="UEQ1362" s="84" t="s">
        <v>5406</v>
      </c>
      <c r="UER1362" s="84">
        <f>SUM(UER1359:UER1360)</f>
        <v>1000000</v>
      </c>
      <c r="UES1362" s="84">
        <f>SUM(UES1359:UES1360)</f>
        <v>0</v>
      </c>
      <c r="UET1362" s="84">
        <f>UES1362/UER1362</f>
        <v>0</v>
      </c>
      <c r="UEU1362" s="84">
        <f>SUM(UEU1359)</f>
        <v>1000000</v>
      </c>
      <c r="UEV1362" s="84">
        <f>SUM(UEV1359:UEV1360)</f>
        <v>2000000</v>
      </c>
      <c r="UEW1362" s="84">
        <f>SUM(UEW1359:UEW1360)</f>
        <v>0</v>
      </c>
      <c r="UEX1362" s="84">
        <f>UEW1362/UEV1362</f>
        <v>0</v>
      </c>
      <c r="UEY1362" s="84">
        <f>UEV1362-UEW1362</f>
        <v>2000000</v>
      </c>
      <c r="UEZ1362" s="84">
        <f t="shared" si="709"/>
        <v>3000000</v>
      </c>
      <c r="UFG1362" s="84" t="s">
        <v>5406</v>
      </c>
      <c r="UFH1362" s="84">
        <f>SUM(UFH1359:UFH1360)</f>
        <v>1000000</v>
      </c>
      <c r="UFI1362" s="84">
        <f>SUM(UFI1359:UFI1360)</f>
        <v>0</v>
      </c>
      <c r="UFJ1362" s="84">
        <f>UFI1362/UFH1362</f>
        <v>0</v>
      </c>
      <c r="UFK1362" s="84">
        <f>SUM(UFK1359)</f>
        <v>1000000</v>
      </c>
      <c r="UFL1362" s="84">
        <f>SUM(UFL1359:UFL1360)</f>
        <v>2000000</v>
      </c>
      <c r="UFM1362" s="84">
        <f>SUM(UFM1359:UFM1360)</f>
        <v>0</v>
      </c>
      <c r="UFN1362" s="84">
        <f>UFM1362/UFL1362</f>
        <v>0</v>
      </c>
      <c r="UFO1362" s="84">
        <f>UFL1362-UFM1362</f>
        <v>2000000</v>
      </c>
      <c r="UFP1362" s="84">
        <f t="shared" si="709"/>
        <v>3000000</v>
      </c>
      <c r="UFW1362" s="84" t="s">
        <v>5406</v>
      </c>
      <c r="UFX1362" s="84">
        <f>SUM(UFX1359:UFX1360)</f>
        <v>1000000</v>
      </c>
      <c r="UFY1362" s="84">
        <f>SUM(UFY1359:UFY1360)</f>
        <v>0</v>
      </c>
      <c r="UFZ1362" s="84">
        <f>UFY1362/UFX1362</f>
        <v>0</v>
      </c>
      <c r="UGA1362" s="84">
        <f>SUM(UGA1359)</f>
        <v>1000000</v>
      </c>
      <c r="UGB1362" s="84">
        <f>SUM(UGB1359:UGB1360)</f>
        <v>2000000</v>
      </c>
      <c r="UGC1362" s="84">
        <f>SUM(UGC1359:UGC1360)</f>
        <v>0</v>
      </c>
      <c r="UGD1362" s="84">
        <f>UGC1362/UGB1362</f>
        <v>0</v>
      </c>
      <c r="UGE1362" s="84">
        <f>UGB1362-UGC1362</f>
        <v>2000000</v>
      </c>
      <c r="UGF1362" s="84">
        <f t="shared" si="710"/>
        <v>3000000</v>
      </c>
      <c r="UGM1362" s="84" t="s">
        <v>5406</v>
      </c>
      <c r="UGN1362" s="84">
        <f>SUM(UGN1359:UGN1360)</f>
        <v>1000000</v>
      </c>
      <c r="UGO1362" s="84">
        <f>SUM(UGO1359:UGO1360)</f>
        <v>0</v>
      </c>
      <c r="UGP1362" s="84">
        <f>UGO1362/UGN1362</f>
        <v>0</v>
      </c>
      <c r="UGQ1362" s="84">
        <f>SUM(UGQ1359)</f>
        <v>1000000</v>
      </c>
      <c r="UGR1362" s="84">
        <f>SUM(UGR1359:UGR1360)</f>
        <v>2000000</v>
      </c>
      <c r="UGS1362" s="84">
        <f>SUM(UGS1359:UGS1360)</f>
        <v>0</v>
      </c>
      <c r="UGT1362" s="84">
        <f>UGS1362/UGR1362</f>
        <v>0</v>
      </c>
      <c r="UGU1362" s="84">
        <f>UGR1362-UGS1362</f>
        <v>2000000</v>
      </c>
      <c r="UGV1362" s="84">
        <f t="shared" si="710"/>
        <v>3000000</v>
      </c>
      <c r="UHC1362" s="84" t="s">
        <v>5406</v>
      </c>
      <c r="UHD1362" s="84">
        <f>SUM(UHD1359:UHD1360)</f>
        <v>1000000</v>
      </c>
      <c r="UHE1362" s="84">
        <f>SUM(UHE1359:UHE1360)</f>
        <v>0</v>
      </c>
      <c r="UHF1362" s="84">
        <f>UHE1362/UHD1362</f>
        <v>0</v>
      </c>
      <c r="UHG1362" s="84">
        <f>SUM(UHG1359)</f>
        <v>1000000</v>
      </c>
      <c r="UHH1362" s="84">
        <f>SUM(UHH1359:UHH1360)</f>
        <v>2000000</v>
      </c>
      <c r="UHI1362" s="84">
        <f>SUM(UHI1359:UHI1360)</f>
        <v>0</v>
      </c>
      <c r="UHJ1362" s="84">
        <f>UHI1362/UHH1362</f>
        <v>0</v>
      </c>
      <c r="UHK1362" s="84">
        <f>UHH1362-UHI1362</f>
        <v>2000000</v>
      </c>
      <c r="UHL1362" s="84">
        <f t="shared" si="711"/>
        <v>3000000</v>
      </c>
      <c r="UHS1362" s="84" t="s">
        <v>5406</v>
      </c>
      <c r="UHT1362" s="84">
        <f>SUM(UHT1359:UHT1360)</f>
        <v>1000000</v>
      </c>
      <c r="UHU1362" s="84">
        <f>SUM(UHU1359:UHU1360)</f>
        <v>0</v>
      </c>
      <c r="UHV1362" s="84">
        <f>UHU1362/UHT1362</f>
        <v>0</v>
      </c>
      <c r="UHW1362" s="84">
        <f>SUM(UHW1359)</f>
        <v>1000000</v>
      </c>
      <c r="UHX1362" s="84">
        <f>SUM(UHX1359:UHX1360)</f>
        <v>2000000</v>
      </c>
      <c r="UHY1362" s="84">
        <f>SUM(UHY1359:UHY1360)</f>
        <v>0</v>
      </c>
      <c r="UHZ1362" s="84">
        <f>UHY1362/UHX1362</f>
        <v>0</v>
      </c>
      <c r="UIA1362" s="84">
        <f>UHX1362-UHY1362</f>
        <v>2000000</v>
      </c>
      <c r="UIB1362" s="84">
        <f t="shared" si="711"/>
        <v>3000000</v>
      </c>
      <c r="UII1362" s="84" t="s">
        <v>5406</v>
      </c>
      <c r="UIJ1362" s="84">
        <f>SUM(UIJ1359:UIJ1360)</f>
        <v>1000000</v>
      </c>
      <c r="UIK1362" s="84">
        <f>SUM(UIK1359:UIK1360)</f>
        <v>0</v>
      </c>
      <c r="UIL1362" s="84">
        <f>UIK1362/UIJ1362</f>
        <v>0</v>
      </c>
      <c r="UIM1362" s="84">
        <f>SUM(UIM1359)</f>
        <v>1000000</v>
      </c>
      <c r="UIN1362" s="84">
        <f>SUM(UIN1359:UIN1360)</f>
        <v>2000000</v>
      </c>
      <c r="UIO1362" s="84">
        <f>SUM(UIO1359:UIO1360)</f>
        <v>0</v>
      </c>
      <c r="UIP1362" s="84">
        <f>UIO1362/UIN1362</f>
        <v>0</v>
      </c>
      <c r="UIQ1362" s="84">
        <f>UIN1362-UIO1362</f>
        <v>2000000</v>
      </c>
      <c r="UIR1362" s="84">
        <f t="shared" si="712"/>
        <v>3000000</v>
      </c>
      <c r="UIY1362" s="84" t="s">
        <v>5406</v>
      </c>
      <c r="UIZ1362" s="84">
        <f>SUM(UIZ1359:UIZ1360)</f>
        <v>1000000</v>
      </c>
      <c r="UJA1362" s="84">
        <f>SUM(UJA1359:UJA1360)</f>
        <v>0</v>
      </c>
      <c r="UJB1362" s="84">
        <f>UJA1362/UIZ1362</f>
        <v>0</v>
      </c>
      <c r="UJC1362" s="84">
        <f>SUM(UJC1359)</f>
        <v>1000000</v>
      </c>
      <c r="UJD1362" s="84">
        <f>SUM(UJD1359:UJD1360)</f>
        <v>2000000</v>
      </c>
      <c r="UJE1362" s="84">
        <f>SUM(UJE1359:UJE1360)</f>
        <v>0</v>
      </c>
      <c r="UJF1362" s="84">
        <f>UJE1362/UJD1362</f>
        <v>0</v>
      </c>
      <c r="UJG1362" s="84">
        <f>UJD1362-UJE1362</f>
        <v>2000000</v>
      </c>
      <c r="UJH1362" s="84">
        <f t="shared" si="712"/>
        <v>3000000</v>
      </c>
      <c r="UJO1362" s="84" t="s">
        <v>5406</v>
      </c>
      <c r="UJP1362" s="84">
        <f>SUM(UJP1359:UJP1360)</f>
        <v>1000000</v>
      </c>
      <c r="UJQ1362" s="84">
        <f>SUM(UJQ1359:UJQ1360)</f>
        <v>0</v>
      </c>
      <c r="UJR1362" s="84">
        <f>UJQ1362/UJP1362</f>
        <v>0</v>
      </c>
      <c r="UJS1362" s="84">
        <f>SUM(UJS1359)</f>
        <v>1000000</v>
      </c>
      <c r="UJT1362" s="84">
        <f>SUM(UJT1359:UJT1360)</f>
        <v>2000000</v>
      </c>
      <c r="UJU1362" s="84">
        <f>SUM(UJU1359:UJU1360)</f>
        <v>0</v>
      </c>
      <c r="UJV1362" s="84">
        <f>UJU1362/UJT1362</f>
        <v>0</v>
      </c>
      <c r="UJW1362" s="84">
        <f>UJT1362-UJU1362</f>
        <v>2000000</v>
      </c>
      <c r="UJX1362" s="84">
        <f t="shared" si="713"/>
        <v>3000000</v>
      </c>
      <c r="UKE1362" s="84" t="s">
        <v>5406</v>
      </c>
      <c r="UKF1362" s="84">
        <f>SUM(UKF1359:UKF1360)</f>
        <v>1000000</v>
      </c>
      <c r="UKG1362" s="84">
        <f>SUM(UKG1359:UKG1360)</f>
        <v>0</v>
      </c>
      <c r="UKH1362" s="84">
        <f>UKG1362/UKF1362</f>
        <v>0</v>
      </c>
      <c r="UKI1362" s="84">
        <f>SUM(UKI1359)</f>
        <v>1000000</v>
      </c>
      <c r="UKJ1362" s="84">
        <f>SUM(UKJ1359:UKJ1360)</f>
        <v>2000000</v>
      </c>
      <c r="UKK1362" s="84">
        <f>SUM(UKK1359:UKK1360)</f>
        <v>0</v>
      </c>
      <c r="UKL1362" s="84">
        <f>UKK1362/UKJ1362</f>
        <v>0</v>
      </c>
      <c r="UKM1362" s="84">
        <f>UKJ1362-UKK1362</f>
        <v>2000000</v>
      </c>
      <c r="UKN1362" s="84">
        <f t="shared" si="713"/>
        <v>3000000</v>
      </c>
      <c r="UKU1362" s="84" t="s">
        <v>5406</v>
      </c>
      <c r="UKV1362" s="84">
        <f>SUM(UKV1359:UKV1360)</f>
        <v>1000000</v>
      </c>
      <c r="UKW1362" s="84">
        <f>SUM(UKW1359:UKW1360)</f>
        <v>0</v>
      </c>
      <c r="UKX1362" s="84">
        <f>UKW1362/UKV1362</f>
        <v>0</v>
      </c>
      <c r="UKY1362" s="84">
        <f>SUM(UKY1359)</f>
        <v>1000000</v>
      </c>
      <c r="UKZ1362" s="84">
        <f>SUM(UKZ1359:UKZ1360)</f>
        <v>2000000</v>
      </c>
      <c r="ULA1362" s="84">
        <f>SUM(ULA1359:ULA1360)</f>
        <v>0</v>
      </c>
      <c r="ULB1362" s="84">
        <f>ULA1362/UKZ1362</f>
        <v>0</v>
      </c>
      <c r="ULC1362" s="84">
        <f>UKZ1362-ULA1362</f>
        <v>2000000</v>
      </c>
      <c r="ULD1362" s="84">
        <f t="shared" si="714"/>
        <v>3000000</v>
      </c>
      <c r="ULK1362" s="84" t="s">
        <v>5406</v>
      </c>
      <c r="ULL1362" s="84">
        <f>SUM(ULL1359:ULL1360)</f>
        <v>1000000</v>
      </c>
      <c r="ULM1362" s="84">
        <f>SUM(ULM1359:ULM1360)</f>
        <v>0</v>
      </c>
      <c r="ULN1362" s="84">
        <f>ULM1362/ULL1362</f>
        <v>0</v>
      </c>
      <c r="ULO1362" s="84">
        <f>SUM(ULO1359)</f>
        <v>1000000</v>
      </c>
      <c r="ULP1362" s="84">
        <f>SUM(ULP1359:ULP1360)</f>
        <v>2000000</v>
      </c>
      <c r="ULQ1362" s="84">
        <f>SUM(ULQ1359:ULQ1360)</f>
        <v>0</v>
      </c>
      <c r="ULR1362" s="84">
        <f>ULQ1362/ULP1362</f>
        <v>0</v>
      </c>
      <c r="ULS1362" s="84">
        <f>ULP1362-ULQ1362</f>
        <v>2000000</v>
      </c>
      <c r="ULT1362" s="84">
        <f t="shared" si="714"/>
        <v>3000000</v>
      </c>
      <c r="UMA1362" s="84" t="s">
        <v>5406</v>
      </c>
      <c r="UMB1362" s="84">
        <f>SUM(UMB1359:UMB1360)</f>
        <v>1000000</v>
      </c>
      <c r="UMC1362" s="84">
        <f>SUM(UMC1359:UMC1360)</f>
        <v>0</v>
      </c>
      <c r="UMD1362" s="84">
        <f>UMC1362/UMB1362</f>
        <v>0</v>
      </c>
      <c r="UME1362" s="84">
        <f>SUM(UME1359)</f>
        <v>1000000</v>
      </c>
      <c r="UMF1362" s="84">
        <f>SUM(UMF1359:UMF1360)</f>
        <v>2000000</v>
      </c>
      <c r="UMG1362" s="84">
        <f>SUM(UMG1359:UMG1360)</f>
        <v>0</v>
      </c>
      <c r="UMH1362" s="84">
        <f>UMG1362/UMF1362</f>
        <v>0</v>
      </c>
      <c r="UMI1362" s="84">
        <f>UMF1362-UMG1362</f>
        <v>2000000</v>
      </c>
      <c r="UMJ1362" s="84">
        <f t="shared" si="715"/>
        <v>3000000</v>
      </c>
      <c r="UMQ1362" s="84" t="s">
        <v>5406</v>
      </c>
      <c r="UMR1362" s="84">
        <f>SUM(UMR1359:UMR1360)</f>
        <v>1000000</v>
      </c>
      <c r="UMS1362" s="84">
        <f>SUM(UMS1359:UMS1360)</f>
        <v>0</v>
      </c>
      <c r="UMT1362" s="84">
        <f>UMS1362/UMR1362</f>
        <v>0</v>
      </c>
      <c r="UMU1362" s="84">
        <f>SUM(UMU1359)</f>
        <v>1000000</v>
      </c>
      <c r="UMV1362" s="84">
        <f>SUM(UMV1359:UMV1360)</f>
        <v>2000000</v>
      </c>
      <c r="UMW1362" s="84">
        <f>SUM(UMW1359:UMW1360)</f>
        <v>0</v>
      </c>
      <c r="UMX1362" s="84">
        <f>UMW1362/UMV1362</f>
        <v>0</v>
      </c>
      <c r="UMY1362" s="84">
        <f>UMV1362-UMW1362</f>
        <v>2000000</v>
      </c>
      <c r="UMZ1362" s="84">
        <f t="shared" si="715"/>
        <v>3000000</v>
      </c>
      <c r="UNG1362" s="84" t="s">
        <v>5406</v>
      </c>
      <c r="UNH1362" s="84">
        <f>SUM(UNH1359:UNH1360)</f>
        <v>1000000</v>
      </c>
      <c r="UNI1362" s="84">
        <f>SUM(UNI1359:UNI1360)</f>
        <v>0</v>
      </c>
      <c r="UNJ1362" s="84">
        <f>UNI1362/UNH1362</f>
        <v>0</v>
      </c>
      <c r="UNK1362" s="84">
        <f>SUM(UNK1359)</f>
        <v>1000000</v>
      </c>
      <c r="UNL1362" s="84">
        <f>SUM(UNL1359:UNL1360)</f>
        <v>2000000</v>
      </c>
      <c r="UNM1362" s="84">
        <f>SUM(UNM1359:UNM1360)</f>
        <v>0</v>
      </c>
      <c r="UNN1362" s="84">
        <f>UNM1362/UNL1362</f>
        <v>0</v>
      </c>
      <c r="UNO1362" s="84">
        <f>UNL1362-UNM1362</f>
        <v>2000000</v>
      </c>
      <c r="UNP1362" s="84">
        <f t="shared" si="716"/>
        <v>3000000</v>
      </c>
      <c r="UNW1362" s="84" t="s">
        <v>5406</v>
      </c>
      <c r="UNX1362" s="84">
        <f>SUM(UNX1359:UNX1360)</f>
        <v>1000000</v>
      </c>
      <c r="UNY1362" s="84">
        <f>SUM(UNY1359:UNY1360)</f>
        <v>0</v>
      </c>
      <c r="UNZ1362" s="84">
        <f>UNY1362/UNX1362</f>
        <v>0</v>
      </c>
      <c r="UOA1362" s="84">
        <f>SUM(UOA1359)</f>
        <v>1000000</v>
      </c>
      <c r="UOB1362" s="84">
        <f>SUM(UOB1359:UOB1360)</f>
        <v>2000000</v>
      </c>
      <c r="UOC1362" s="84">
        <f>SUM(UOC1359:UOC1360)</f>
        <v>0</v>
      </c>
      <c r="UOD1362" s="84">
        <f>UOC1362/UOB1362</f>
        <v>0</v>
      </c>
      <c r="UOE1362" s="84">
        <f>UOB1362-UOC1362</f>
        <v>2000000</v>
      </c>
      <c r="UOF1362" s="84">
        <f t="shared" si="716"/>
        <v>3000000</v>
      </c>
      <c r="UOM1362" s="84" t="s">
        <v>5406</v>
      </c>
      <c r="UON1362" s="84">
        <f>SUM(UON1359:UON1360)</f>
        <v>1000000</v>
      </c>
      <c r="UOO1362" s="84">
        <f>SUM(UOO1359:UOO1360)</f>
        <v>0</v>
      </c>
      <c r="UOP1362" s="84">
        <f>UOO1362/UON1362</f>
        <v>0</v>
      </c>
      <c r="UOQ1362" s="84">
        <f>SUM(UOQ1359)</f>
        <v>1000000</v>
      </c>
      <c r="UOR1362" s="84">
        <f>SUM(UOR1359:UOR1360)</f>
        <v>2000000</v>
      </c>
      <c r="UOS1362" s="84">
        <f>SUM(UOS1359:UOS1360)</f>
        <v>0</v>
      </c>
      <c r="UOT1362" s="84">
        <f>UOS1362/UOR1362</f>
        <v>0</v>
      </c>
      <c r="UOU1362" s="84">
        <f>UOR1362-UOS1362</f>
        <v>2000000</v>
      </c>
      <c r="UOV1362" s="84">
        <f t="shared" si="717"/>
        <v>3000000</v>
      </c>
      <c r="UPC1362" s="84" t="s">
        <v>5406</v>
      </c>
      <c r="UPD1362" s="84">
        <f>SUM(UPD1359:UPD1360)</f>
        <v>1000000</v>
      </c>
      <c r="UPE1362" s="84">
        <f>SUM(UPE1359:UPE1360)</f>
        <v>0</v>
      </c>
      <c r="UPF1362" s="84">
        <f>UPE1362/UPD1362</f>
        <v>0</v>
      </c>
      <c r="UPG1362" s="84">
        <f>SUM(UPG1359)</f>
        <v>1000000</v>
      </c>
      <c r="UPH1362" s="84">
        <f>SUM(UPH1359:UPH1360)</f>
        <v>2000000</v>
      </c>
      <c r="UPI1362" s="84">
        <f>SUM(UPI1359:UPI1360)</f>
        <v>0</v>
      </c>
      <c r="UPJ1362" s="84">
        <f>UPI1362/UPH1362</f>
        <v>0</v>
      </c>
      <c r="UPK1362" s="84">
        <f>UPH1362-UPI1362</f>
        <v>2000000</v>
      </c>
      <c r="UPL1362" s="84">
        <f t="shared" si="717"/>
        <v>3000000</v>
      </c>
      <c r="UPS1362" s="84" t="s">
        <v>5406</v>
      </c>
      <c r="UPT1362" s="84">
        <f>SUM(UPT1359:UPT1360)</f>
        <v>1000000</v>
      </c>
      <c r="UPU1362" s="84">
        <f>SUM(UPU1359:UPU1360)</f>
        <v>0</v>
      </c>
      <c r="UPV1362" s="84">
        <f>UPU1362/UPT1362</f>
        <v>0</v>
      </c>
      <c r="UPW1362" s="84">
        <f>SUM(UPW1359)</f>
        <v>1000000</v>
      </c>
      <c r="UPX1362" s="84">
        <f>SUM(UPX1359:UPX1360)</f>
        <v>2000000</v>
      </c>
      <c r="UPY1362" s="84">
        <f>SUM(UPY1359:UPY1360)</f>
        <v>0</v>
      </c>
      <c r="UPZ1362" s="84">
        <f>UPY1362/UPX1362</f>
        <v>0</v>
      </c>
      <c r="UQA1362" s="84">
        <f>UPX1362-UPY1362</f>
        <v>2000000</v>
      </c>
      <c r="UQB1362" s="84">
        <f t="shared" si="718"/>
        <v>3000000</v>
      </c>
      <c r="UQI1362" s="84" t="s">
        <v>5406</v>
      </c>
      <c r="UQJ1362" s="84">
        <f>SUM(UQJ1359:UQJ1360)</f>
        <v>1000000</v>
      </c>
      <c r="UQK1362" s="84">
        <f>SUM(UQK1359:UQK1360)</f>
        <v>0</v>
      </c>
      <c r="UQL1362" s="84">
        <f>UQK1362/UQJ1362</f>
        <v>0</v>
      </c>
      <c r="UQM1362" s="84">
        <f>SUM(UQM1359)</f>
        <v>1000000</v>
      </c>
      <c r="UQN1362" s="84">
        <f>SUM(UQN1359:UQN1360)</f>
        <v>2000000</v>
      </c>
      <c r="UQO1362" s="84">
        <f>SUM(UQO1359:UQO1360)</f>
        <v>0</v>
      </c>
      <c r="UQP1362" s="84">
        <f>UQO1362/UQN1362</f>
        <v>0</v>
      </c>
      <c r="UQQ1362" s="84">
        <f>UQN1362-UQO1362</f>
        <v>2000000</v>
      </c>
      <c r="UQR1362" s="84">
        <f t="shared" si="718"/>
        <v>3000000</v>
      </c>
      <c r="UQY1362" s="84" t="s">
        <v>5406</v>
      </c>
      <c r="UQZ1362" s="84">
        <f>SUM(UQZ1359:UQZ1360)</f>
        <v>1000000</v>
      </c>
      <c r="URA1362" s="84">
        <f>SUM(URA1359:URA1360)</f>
        <v>0</v>
      </c>
      <c r="URB1362" s="84">
        <f>URA1362/UQZ1362</f>
        <v>0</v>
      </c>
      <c r="URC1362" s="84">
        <f>SUM(URC1359)</f>
        <v>1000000</v>
      </c>
      <c r="URD1362" s="84">
        <f>SUM(URD1359:URD1360)</f>
        <v>2000000</v>
      </c>
      <c r="URE1362" s="84">
        <f>SUM(URE1359:URE1360)</f>
        <v>0</v>
      </c>
      <c r="URF1362" s="84">
        <f>URE1362/URD1362</f>
        <v>0</v>
      </c>
      <c r="URG1362" s="84">
        <f>URD1362-URE1362</f>
        <v>2000000</v>
      </c>
      <c r="URH1362" s="84">
        <f t="shared" si="719"/>
        <v>3000000</v>
      </c>
      <c r="URO1362" s="84" t="s">
        <v>5406</v>
      </c>
      <c r="URP1362" s="84">
        <f>SUM(URP1359:URP1360)</f>
        <v>1000000</v>
      </c>
      <c r="URQ1362" s="84">
        <f>SUM(URQ1359:URQ1360)</f>
        <v>0</v>
      </c>
      <c r="URR1362" s="84">
        <f>URQ1362/URP1362</f>
        <v>0</v>
      </c>
      <c r="URS1362" s="84">
        <f>SUM(URS1359)</f>
        <v>1000000</v>
      </c>
      <c r="URT1362" s="84">
        <f>SUM(URT1359:URT1360)</f>
        <v>2000000</v>
      </c>
      <c r="URU1362" s="84">
        <f>SUM(URU1359:URU1360)</f>
        <v>0</v>
      </c>
      <c r="URV1362" s="84">
        <f>URU1362/URT1362</f>
        <v>0</v>
      </c>
      <c r="URW1362" s="84">
        <f>URT1362-URU1362</f>
        <v>2000000</v>
      </c>
      <c r="URX1362" s="84">
        <f t="shared" si="719"/>
        <v>3000000</v>
      </c>
      <c r="USE1362" s="84" t="s">
        <v>5406</v>
      </c>
      <c r="USF1362" s="84">
        <f>SUM(USF1359:USF1360)</f>
        <v>1000000</v>
      </c>
      <c r="USG1362" s="84">
        <f>SUM(USG1359:USG1360)</f>
        <v>0</v>
      </c>
      <c r="USH1362" s="84">
        <f>USG1362/USF1362</f>
        <v>0</v>
      </c>
      <c r="USI1362" s="84">
        <f>SUM(USI1359)</f>
        <v>1000000</v>
      </c>
      <c r="USJ1362" s="84">
        <f>SUM(USJ1359:USJ1360)</f>
        <v>2000000</v>
      </c>
      <c r="USK1362" s="84">
        <f>SUM(USK1359:USK1360)</f>
        <v>0</v>
      </c>
      <c r="USL1362" s="84">
        <f>USK1362/USJ1362</f>
        <v>0</v>
      </c>
      <c r="USM1362" s="84">
        <f>USJ1362-USK1362</f>
        <v>2000000</v>
      </c>
      <c r="USN1362" s="84">
        <f t="shared" si="720"/>
        <v>3000000</v>
      </c>
      <c r="USU1362" s="84" t="s">
        <v>5406</v>
      </c>
      <c r="USV1362" s="84">
        <f>SUM(USV1359:USV1360)</f>
        <v>1000000</v>
      </c>
      <c r="USW1362" s="84">
        <f>SUM(USW1359:USW1360)</f>
        <v>0</v>
      </c>
      <c r="USX1362" s="84">
        <f>USW1362/USV1362</f>
        <v>0</v>
      </c>
      <c r="USY1362" s="84">
        <f>SUM(USY1359)</f>
        <v>1000000</v>
      </c>
      <c r="USZ1362" s="84">
        <f>SUM(USZ1359:USZ1360)</f>
        <v>2000000</v>
      </c>
      <c r="UTA1362" s="84">
        <f>SUM(UTA1359:UTA1360)</f>
        <v>0</v>
      </c>
      <c r="UTB1362" s="84">
        <f>UTA1362/USZ1362</f>
        <v>0</v>
      </c>
      <c r="UTC1362" s="84">
        <f>USZ1362-UTA1362</f>
        <v>2000000</v>
      </c>
      <c r="UTD1362" s="84">
        <f t="shared" si="720"/>
        <v>3000000</v>
      </c>
      <c r="UTK1362" s="84" t="s">
        <v>5406</v>
      </c>
      <c r="UTL1362" s="84">
        <f>SUM(UTL1359:UTL1360)</f>
        <v>1000000</v>
      </c>
      <c r="UTM1362" s="84">
        <f>SUM(UTM1359:UTM1360)</f>
        <v>0</v>
      </c>
      <c r="UTN1362" s="84">
        <f>UTM1362/UTL1362</f>
        <v>0</v>
      </c>
      <c r="UTO1362" s="84">
        <f>SUM(UTO1359)</f>
        <v>1000000</v>
      </c>
      <c r="UTP1362" s="84">
        <f>SUM(UTP1359:UTP1360)</f>
        <v>2000000</v>
      </c>
      <c r="UTQ1362" s="84">
        <f>SUM(UTQ1359:UTQ1360)</f>
        <v>0</v>
      </c>
      <c r="UTR1362" s="84">
        <f>UTQ1362/UTP1362</f>
        <v>0</v>
      </c>
      <c r="UTS1362" s="84">
        <f>UTP1362-UTQ1362</f>
        <v>2000000</v>
      </c>
      <c r="UTT1362" s="84">
        <f t="shared" si="721"/>
        <v>3000000</v>
      </c>
      <c r="UUA1362" s="84" t="s">
        <v>5406</v>
      </c>
      <c r="UUB1362" s="84">
        <f>SUM(UUB1359:UUB1360)</f>
        <v>1000000</v>
      </c>
      <c r="UUC1362" s="84">
        <f>SUM(UUC1359:UUC1360)</f>
        <v>0</v>
      </c>
      <c r="UUD1362" s="84">
        <f>UUC1362/UUB1362</f>
        <v>0</v>
      </c>
      <c r="UUE1362" s="84">
        <f>SUM(UUE1359)</f>
        <v>1000000</v>
      </c>
      <c r="UUF1362" s="84">
        <f>SUM(UUF1359:UUF1360)</f>
        <v>2000000</v>
      </c>
      <c r="UUG1362" s="84">
        <f>SUM(UUG1359:UUG1360)</f>
        <v>0</v>
      </c>
      <c r="UUH1362" s="84">
        <f>UUG1362/UUF1362</f>
        <v>0</v>
      </c>
      <c r="UUI1362" s="84">
        <f>UUF1362-UUG1362</f>
        <v>2000000</v>
      </c>
      <c r="UUJ1362" s="84">
        <f t="shared" si="721"/>
        <v>3000000</v>
      </c>
      <c r="UUQ1362" s="84" t="s">
        <v>5406</v>
      </c>
      <c r="UUR1362" s="84">
        <f>SUM(UUR1359:UUR1360)</f>
        <v>1000000</v>
      </c>
      <c r="UUS1362" s="84">
        <f>SUM(UUS1359:UUS1360)</f>
        <v>0</v>
      </c>
      <c r="UUT1362" s="84">
        <f>UUS1362/UUR1362</f>
        <v>0</v>
      </c>
      <c r="UUU1362" s="84">
        <f>SUM(UUU1359)</f>
        <v>1000000</v>
      </c>
      <c r="UUV1362" s="84">
        <f>SUM(UUV1359:UUV1360)</f>
        <v>2000000</v>
      </c>
      <c r="UUW1362" s="84">
        <f>SUM(UUW1359:UUW1360)</f>
        <v>0</v>
      </c>
      <c r="UUX1362" s="84">
        <f>UUW1362/UUV1362</f>
        <v>0</v>
      </c>
      <c r="UUY1362" s="84">
        <f>UUV1362-UUW1362</f>
        <v>2000000</v>
      </c>
      <c r="UUZ1362" s="84">
        <f t="shared" si="722"/>
        <v>3000000</v>
      </c>
      <c r="UVG1362" s="84" t="s">
        <v>5406</v>
      </c>
      <c r="UVH1362" s="84">
        <f>SUM(UVH1359:UVH1360)</f>
        <v>1000000</v>
      </c>
      <c r="UVI1362" s="84">
        <f>SUM(UVI1359:UVI1360)</f>
        <v>0</v>
      </c>
      <c r="UVJ1362" s="84">
        <f>UVI1362/UVH1362</f>
        <v>0</v>
      </c>
      <c r="UVK1362" s="84">
        <f>SUM(UVK1359)</f>
        <v>1000000</v>
      </c>
      <c r="UVL1362" s="84">
        <f>SUM(UVL1359:UVL1360)</f>
        <v>2000000</v>
      </c>
      <c r="UVM1362" s="84">
        <f>SUM(UVM1359:UVM1360)</f>
        <v>0</v>
      </c>
      <c r="UVN1362" s="84">
        <f>UVM1362/UVL1362</f>
        <v>0</v>
      </c>
      <c r="UVO1362" s="84">
        <f>UVL1362-UVM1362</f>
        <v>2000000</v>
      </c>
      <c r="UVP1362" s="84">
        <f t="shared" si="722"/>
        <v>3000000</v>
      </c>
      <c r="UVW1362" s="84" t="s">
        <v>5406</v>
      </c>
      <c r="UVX1362" s="84">
        <f>SUM(UVX1359:UVX1360)</f>
        <v>1000000</v>
      </c>
      <c r="UVY1362" s="84">
        <f>SUM(UVY1359:UVY1360)</f>
        <v>0</v>
      </c>
      <c r="UVZ1362" s="84">
        <f>UVY1362/UVX1362</f>
        <v>0</v>
      </c>
      <c r="UWA1362" s="84">
        <f>SUM(UWA1359)</f>
        <v>1000000</v>
      </c>
      <c r="UWB1362" s="84">
        <f>SUM(UWB1359:UWB1360)</f>
        <v>2000000</v>
      </c>
      <c r="UWC1362" s="84">
        <f>SUM(UWC1359:UWC1360)</f>
        <v>0</v>
      </c>
      <c r="UWD1362" s="84">
        <f>UWC1362/UWB1362</f>
        <v>0</v>
      </c>
      <c r="UWE1362" s="84">
        <f>UWB1362-UWC1362</f>
        <v>2000000</v>
      </c>
      <c r="UWF1362" s="84">
        <f t="shared" si="723"/>
        <v>3000000</v>
      </c>
      <c r="UWM1362" s="84" t="s">
        <v>5406</v>
      </c>
      <c r="UWN1362" s="84">
        <f>SUM(UWN1359:UWN1360)</f>
        <v>1000000</v>
      </c>
      <c r="UWO1362" s="84">
        <f>SUM(UWO1359:UWO1360)</f>
        <v>0</v>
      </c>
      <c r="UWP1362" s="84">
        <f>UWO1362/UWN1362</f>
        <v>0</v>
      </c>
      <c r="UWQ1362" s="84">
        <f>SUM(UWQ1359)</f>
        <v>1000000</v>
      </c>
      <c r="UWR1362" s="84">
        <f>SUM(UWR1359:UWR1360)</f>
        <v>2000000</v>
      </c>
      <c r="UWS1362" s="84">
        <f>SUM(UWS1359:UWS1360)</f>
        <v>0</v>
      </c>
      <c r="UWT1362" s="84">
        <f>UWS1362/UWR1362</f>
        <v>0</v>
      </c>
      <c r="UWU1362" s="84">
        <f>UWR1362-UWS1362</f>
        <v>2000000</v>
      </c>
      <c r="UWV1362" s="84">
        <f t="shared" si="723"/>
        <v>3000000</v>
      </c>
      <c r="UXC1362" s="84" t="s">
        <v>5406</v>
      </c>
      <c r="UXD1362" s="84">
        <f>SUM(UXD1359:UXD1360)</f>
        <v>1000000</v>
      </c>
      <c r="UXE1362" s="84">
        <f>SUM(UXE1359:UXE1360)</f>
        <v>0</v>
      </c>
      <c r="UXF1362" s="84">
        <f>UXE1362/UXD1362</f>
        <v>0</v>
      </c>
      <c r="UXG1362" s="84">
        <f>SUM(UXG1359)</f>
        <v>1000000</v>
      </c>
      <c r="UXH1362" s="84">
        <f>SUM(UXH1359:UXH1360)</f>
        <v>2000000</v>
      </c>
      <c r="UXI1362" s="84">
        <f>SUM(UXI1359:UXI1360)</f>
        <v>0</v>
      </c>
      <c r="UXJ1362" s="84">
        <f>UXI1362/UXH1362</f>
        <v>0</v>
      </c>
      <c r="UXK1362" s="84">
        <f>UXH1362-UXI1362</f>
        <v>2000000</v>
      </c>
      <c r="UXL1362" s="84">
        <f t="shared" si="724"/>
        <v>3000000</v>
      </c>
      <c r="UXS1362" s="84" t="s">
        <v>5406</v>
      </c>
      <c r="UXT1362" s="84">
        <f>SUM(UXT1359:UXT1360)</f>
        <v>1000000</v>
      </c>
      <c r="UXU1362" s="84">
        <f>SUM(UXU1359:UXU1360)</f>
        <v>0</v>
      </c>
      <c r="UXV1362" s="84">
        <f>UXU1362/UXT1362</f>
        <v>0</v>
      </c>
      <c r="UXW1362" s="84">
        <f>SUM(UXW1359)</f>
        <v>1000000</v>
      </c>
      <c r="UXX1362" s="84">
        <f>SUM(UXX1359:UXX1360)</f>
        <v>2000000</v>
      </c>
      <c r="UXY1362" s="84">
        <f>SUM(UXY1359:UXY1360)</f>
        <v>0</v>
      </c>
      <c r="UXZ1362" s="84">
        <f>UXY1362/UXX1362</f>
        <v>0</v>
      </c>
      <c r="UYA1362" s="84">
        <f>UXX1362-UXY1362</f>
        <v>2000000</v>
      </c>
      <c r="UYB1362" s="84">
        <f t="shared" si="724"/>
        <v>3000000</v>
      </c>
      <c r="UYI1362" s="84" t="s">
        <v>5406</v>
      </c>
      <c r="UYJ1362" s="84">
        <f>SUM(UYJ1359:UYJ1360)</f>
        <v>1000000</v>
      </c>
      <c r="UYK1362" s="84">
        <f>SUM(UYK1359:UYK1360)</f>
        <v>0</v>
      </c>
      <c r="UYL1362" s="84">
        <f>UYK1362/UYJ1362</f>
        <v>0</v>
      </c>
      <c r="UYM1362" s="84">
        <f>SUM(UYM1359)</f>
        <v>1000000</v>
      </c>
      <c r="UYN1362" s="84">
        <f>SUM(UYN1359:UYN1360)</f>
        <v>2000000</v>
      </c>
      <c r="UYO1362" s="84">
        <f>SUM(UYO1359:UYO1360)</f>
        <v>0</v>
      </c>
      <c r="UYP1362" s="84">
        <f>UYO1362/UYN1362</f>
        <v>0</v>
      </c>
      <c r="UYQ1362" s="84">
        <f>UYN1362-UYO1362</f>
        <v>2000000</v>
      </c>
      <c r="UYR1362" s="84">
        <f t="shared" si="725"/>
        <v>3000000</v>
      </c>
      <c r="UYY1362" s="84" t="s">
        <v>5406</v>
      </c>
      <c r="UYZ1362" s="84">
        <f>SUM(UYZ1359:UYZ1360)</f>
        <v>1000000</v>
      </c>
      <c r="UZA1362" s="84">
        <f>SUM(UZA1359:UZA1360)</f>
        <v>0</v>
      </c>
      <c r="UZB1362" s="84">
        <f>UZA1362/UYZ1362</f>
        <v>0</v>
      </c>
      <c r="UZC1362" s="84">
        <f>SUM(UZC1359)</f>
        <v>1000000</v>
      </c>
      <c r="UZD1362" s="84">
        <f>SUM(UZD1359:UZD1360)</f>
        <v>2000000</v>
      </c>
      <c r="UZE1362" s="84">
        <f>SUM(UZE1359:UZE1360)</f>
        <v>0</v>
      </c>
      <c r="UZF1362" s="84">
        <f>UZE1362/UZD1362</f>
        <v>0</v>
      </c>
      <c r="UZG1362" s="84">
        <f>UZD1362-UZE1362</f>
        <v>2000000</v>
      </c>
      <c r="UZH1362" s="84">
        <f t="shared" si="725"/>
        <v>3000000</v>
      </c>
      <c r="UZO1362" s="84" t="s">
        <v>5406</v>
      </c>
      <c r="UZP1362" s="84">
        <f>SUM(UZP1359:UZP1360)</f>
        <v>1000000</v>
      </c>
      <c r="UZQ1362" s="84">
        <f>SUM(UZQ1359:UZQ1360)</f>
        <v>0</v>
      </c>
      <c r="UZR1362" s="84">
        <f>UZQ1362/UZP1362</f>
        <v>0</v>
      </c>
      <c r="UZS1362" s="84">
        <f>SUM(UZS1359)</f>
        <v>1000000</v>
      </c>
      <c r="UZT1362" s="84">
        <f>SUM(UZT1359:UZT1360)</f>
        <v>2000000</v>
      </c>
      <c r="UZU1362" s="84">
        <f>SUM(UZU1359:UZU1360)</f>
        <v>0</v>
      </c>
      <c r="UZV1362" s="84">
        <f>UZU1362/UZT1362</f>
        <v>0</v>
      </c>
      <c r="UZW1362" s="84">
        <f>UZT1362-UZU1362</f>
        <v>2000000</v>
      </c>
      <c r="UZX1362" s="84">
        <f t="shared" si="726"/>
        <v>3000000</v>
      </c>
      <c r="VAE1362" s="84" t="s">
        <v>5406</v>
      </c>
      <c r="VAF1362" s="84">
        <f>SUM(VAF1359:VAF1360)</f>
        <v>1000000</v>
      </c>
      <c r="VAG1362" s="84">
        <f>SUM(VAG1359:VAG1360)</f>
        <v>0</v>
      </c>
      <c r="VAH1362" s="84">
        <f>VAG1362/VAF1362</f>
        <v>0</v>
      </c>
      <c r="VAI1362" s="84">
        <f>SUM(VAI1359)</f>
        <v>1000000</v>
      </c>
      <c r="VAJ1362" s="84">
        <f>SUM(VAJ1359:VAJ1360)</f>
        <v>2000000</v>
      </c>
      <c r="VAK1362" s="84">
        <f>SUM(VAK1359:VAK1360)</f>
        <v>0</v>
      </c>
      <c r="VAL1362" s="84">
        <f>VAK1362/VAJ1362</f>
        <v>0</v>
      </c>
      <c r="VAM1362" s="84">
        <f>VAJ1362-VAK1362</f>
        <v>2000000</v>
      </c>
      <c r="VAN1362" s="84">
        <f t="shared" si="726"/>
        <v>3000000</v>
      </c>
      <c r="VAU1362" s="84" t="s">
        <v>5406</v>
      </c>
      <c r="VAV1362" s="84">
        <f>SUM(VAV1359:VAV1360)</f>
        <v>1000000</v>
      </c>
      <c r="VAW1362" s="84">
        <f>SUM(VAW1359:VAW1360)</f>
        <v>0</v>
      </c>
      <c r="VAX1362" s="84">
        <f>VAW1362/VAV1362</f>
        <v>0</v>
      </c>
      <c r="VAY1362" s="84">
        <f>SUM(VAY1359)</f>
        <v>1000000</v>
      </c>
      <c r="VAZ1362" s="84">
        <f>SUM(VAZ1359:VAZ1360)</f>
        <v>2000000</v>
      </c>
      <c r="VBA1362" s="84">
        <f>SUM(VBA1359:VBA1360)</f>
        <v>0</v>
      </c>
      <c r="VBB1362" s="84">
        <f>VBA1362/VAZ1362</f>
        <v>0</v>
      </c>
      <c r="VBC1362" s="84">
        <f>VAZ1362-VBA1362</f>
        <v>2000000</v>
      </c>
      <c r="VBD1362" s="84">
        <f t="shared" si="727"/>
        <v>3000000</v>
      </c>
      <c r="VBK1362" s="84" t="s">
        <v>5406</v>
      </c>
      <c r="VBL1362" s="84">
        <f>SUM(VBL1359:VBL1360)</f>
        <v>1000000</v>
      </c>
      <c r="VBM1362" s="84">
        <f>SUM(VBM1359:VBM1360)</f>
        <v>0</v>
      </c>
      <c r="VBN1362" s="84">
        <f>VBM1362/VBL1362</f>
        <v>0</v>
      </c>
      <c r="VBO1362" s="84">
        <f>SUM(VBO1359)</f>
        <v>1000000</v>
      </c>
      <c r="VBP1362" s="84">
        <f>SUM(VBP1359:VBP1360)</f>
        <v>2000000</v>
      </c>
      <c r="VBQ1362" s="84">
        <f>SUM(VBQ1359:VBQ1360)</f>
        <v>0</v>
      </c>
      <c r="VBR1362" s="84">
        <f>VBQ1362/VBP1362</f>
        <v>0</v>
      </c>
      <c r="VBS1362" s="84">
        <f>VBP1362-VBQ1362</f>
        <v>2000000</v>
      </c>
      <c r="VBT1362" s="84">
        <f t="shared" si="727"/>
        <v>3000000</v>
      </c>
      <c r="VCA1362" s="84" t="s">
        <v>5406</v>
      </c>
      <c r="VCB1362" s="84">
        <f>SUM(VCB1359:VCB1360)</f>
        <v>1000000</v>
      </c>
      <c r="VCC1362" s="84">
        <f>SUM(VCC1359:VCC1360)</f>
        <v>0</v>
      </c>
      <c r="VCD1362" s="84">
        <f>VCC1362/VCB1362</f>
        <v>0</v>
      </c>
      <c r="VCE1362" s="84">
        <f>SUM(VCE1359)</f>
        <v>1000000</v>
      </c>
      <c r="VCF1362" s="84">
        <f>SUM(VCF1359:VCF1360)</f>
        <v>2000000</v>
      </c>
      <c r="VCG1362" s="84">
        <f>SUM(VCG1359:VCG1360)</f>
        <v>0</v>
      </c>
      <c r="VCH1362" s="84">
        <f>VCG1362/VCF1362</f>
        <v>0</v>
      </c>
      <c r="VCI1362" s="84">
        <f>VCF1362-VCG1362</f>
        <v>2000000</v>
      </c>
      <c r="VCJ1362" s="84">
        <f t="shared" si="728"/>
        <v>3000000</v>
      </c>
      <c r="VCQ1362" s="84" t="s">
        <v>5406</v>
      </c>
      <c r="VCR1362" s="84">
        <f>SUM(VCR1359:VCR1360)</f>
        <v>1000000</v>
      </c>
      <c r="VCS1362" s="84">
        <f>SUM(VCS1359:VCS1360)</f>
        <v>0</v>
      </c>
      <c r="VCT1362" s="84">
        <f>VCS1362/VCR1362</f>
        <v>0</v>
      </c>
      <c r="VCU1362" s="84">
        <f>SUM(VCU1359)</f>
        <v>1000000</v>
      </c>
      <c r="VCV1362" s="84">
        <f>SUM(VCV1359:VCV1360)</f>
        <v>2000000</v>
      </c>
      <c r="VCW1362" s="84">
        <f>SUM(VCW1359:VCW1360)</f>
        <v>0</v>
      </c>
      <c r="VCX1362" s="84">
        <f>VCW1362/VCV1362</f>
        <v>0</v>
      </c>
      <c r="VCY1362" s="84">
        <f>VCV1362-VCW1362</f>
        <v>2000000</v>
      </c>
      <c r="VCZ1362" s="84">
        <f t="shared" si="728"/>
        <v>3000000</v>
      </c>
      <c r="VDG1362" s="84" t="s">
        <v>5406</v>
      </c>
      <c r="VDH1362" s="84">
        <f>SUM(VDH1359:VDH1360)</f>
        <v>1000000</v>
      </c>
      <c r="VDI1362" s="84">
        <f>SUM(VDI1359:VDI1360)</f>
        <v>0</v>
      </c>
      <c r="VDJ1362" s="84">
        <f>VDI1362/VDH1362</f>
        <v>0</v>
      </c>
      <c r="VDK1362" s="84">
        <f>SUM(VDK1359)</f>
        <v>1000000</v>
      </c>
      <c r="VDL1362" s="84">
        <f>SUM(VDL1359:VDL1360)</f>
        <v>2000000</v>
      </c>
      <c r="VDM1362" s="84">
        <f>SUM(VDM1359:VDM1360)</f>
        <v>0</v>
      </c>
      <c r="VDN1362" s="84">
        <f>VDM1362/VDL1362</f>
        <v>0</v>
      </c>
      <c r="VDO1362" s="84">
        <f>VDL1362-VDM1362</f>
        <v>2000000</v>
      </c>
      <c r="VDP1362" s="84">
        <f t="shared" si="729"/>
        <v>3000000</v>
      </c>
      <c r="VDW1362" s="84" t="s">
        <v>5406</v>
      </c>
      <c r="VDX1362" s="84">
        <f>SUM(VDX1359:VDX1360)</f>
        <v>1000000</v>
      </c>
      <c r="VDY1362" s="84">
        <f>SUM(VDY1359:VDY1360)</f>
        <v>0</v>
      </c>
      <c r="VDZ1362" s="84">
        <f>VDY1362/VDX1362</f>
        <v>0</v>
      </c>
      <c r="VEA1362" s="84">
        <f>SUM(VEA1359)</f>
        <v>1000000</v>
      </c>
      <c r="VEB1362" s="84">
        <f>SUM(VEB1359:VEB1360)</f>
        <v>2000000</v>
      </c>
      <c r="VEC1362" s="84">
        <f>SUM(VEC1359:VEC1360)</f>
        <v>0</v>
      </c>
      <c r="VED1362" s="84">
        <f>VEC1362/VEB1362</f>
        <v>0</v>
      </c>
      <c r="VEE1362" s="84">
        <f>VEB1362-VEC1362</f>
        <v>2000000</v>
      </c>
      <c r="VEF1362" s="84">
        <f t="shared" si="729"/>
        <v>3000000</v>
      </c>
      <c r="VEM1362" s="84" t="s">
        <v>5406</v>
      </c>
      <c r="VEN1362" s="84">
        <f>SUM(VEN1359:VEN1360)</f>
        <v>1000000</v>
      </c>
      <c r="VEO1362" s="84">
        <f>SUM(VEO1359:VEO1360)</f>
        <v>0</v>
      </c>
      <c r="VEP1362" s="84">
        <f>VEO1362/VEN1362</f>
        <v>0</v>
      </c>
      <c r="VEQ1362" s="84">
        <f>SUM(VEQ1359)</f>
        <v>1000000</v>
      </c>
      <c r="VER1362" s="84">
        <f>SUM(VER1359:VER1360)</f>
        <v>2000000</v>
      </c>
      <c r="VES1362" s="84">
        <f>SUM(VES1359:VES1360)</f>
        <v>0</v>
      </c>
      <c r="VET1362" s="84">
        <f>VES1362/VER1362</f>
        <v>0</v>
      </c>
      <c r="VEU1362" s="84">
        <f>VER1362-VES1362</f>
        <v>2000000</v>
      </c>
      <c r="VEV1362" s="84">
        <f t="shared" si="730"/>
        <v>3000000</v>
      </c>
      <c r="VFC1362" s="84" t="s">
        <v>5406</v>
      </c>
      <c r="VFD1362" s="84">
        <f>SUM(VFD1359:VFD1360)</f>
        <v>1000000</v>
      </c>
      <c r="VFE1362" s="84">
        <f>SUM(VFE1359:VFE1360)</f>
        <v>0</v>
      </c>
      <c r="VFF1362" s="84">
        <f>VFE1362/VFD1362</f>
        <v>0</v>
      </c>
      <c r="VFG1362" s="84">
        <f>SUM(VFG1359)</f>
        <v>1000000</v>
      </c>
      <c r="VFH1362" s="84">
        <f>SUM(VFH1359:VFH1360)</f>
        <v>2000000</v>
      </c>
      <c r="VFI1362" s="84">
        <f>SUM(VFI1359:VFI1360)</f>
        <v>0</v>
      </c>
      <c r="VFJ1362" s="84">
        <f>VFI1362/VFH1362</f>
        <v>0</v>
      </c>
      <c r="VFK1362" s="84">
        <f>VFH1362-VFI1362</f>
        <v>2000000</v>
      </c>
      <c r="VFL1362" s="84">
        <f t="shared" si="730"/>
        <v>3000000</v>
      </c>
      <c r="VFS1362" s="84" t="s">
        <v>5406</v>
      </c>
      <c r="VFT1362" s="84">
        <f>SUM(VFT1359:VFT1360)</f>
        <v>1000000</v>
      </c>
      <c r="VFU1362" s="84">
        <f>SUM(VFU1359:VFU1360)</f>
        <v>0</v>
      </c>
      <c r="VFV1362" s="84">
        <f>VFU1362/VFT1362</f>
        <v>0</v>
      </c>
      <c r="VFW1362" s="84">
        <f>SUM(VFW1359)</f>
        <v>1000000</v>
      </c>
      <c r="VFX1362" s="84">
        <f>SUM(VFX1359:VFX1360)</f>
        <v>2000000</v>
      </c>
      <c r="VFY1362" s="84">
        <f>SUM(VFY1359:VFY1360)</f>
        <v>0</v>
      </c>
      <c r="VFZ1362" s="84">
        <f>VFY1362/VFX1362</f>
        <v>0</v>
      </c>
      <c r="VGA1362" s="84">
        <f>VFX1362-VFY1362</f>
        <v>2000000</v>
      </c>
      <c r="VGB1362" s="84">
        <f t="shared" si="731"/>
        <v>3000000</v>
      </c>
      <c r="VGI1362" s="84" t="s">
        <v>5406</v>
      </c>
      <c r="VGJ1362" s="84">
        <f>SUM(VGJ1359:VGJ1360)</f>
        <v>1000000</v>
      </c>
      <c r="VGK1362" s="84">
        <f>SUM(VGK1359:VGK1360)</f>
        <v>0</v>
      </c>
      <c r="VGL1362" s="84">
        <f>VGK1362/VGJ1362</f>
        <v>0</v>
      </c>
      <c r="VGM1362" s="84">
        <f>SUM(VGM1359)</f>
        <v>1000000</v>
      </c>
      <c r="VGN1362" s="84">
        <f>SUM(VGN1359:VGN1360)</f>
        <v>2000000</v>
      </c>
      <c r="VGO1362" s="84">
        <f>SUM(VGO1359:VGO1360)</f>
        <v>0</v>
      </c>
      <c r="VGP1362" s="84">
        <f>VGO1362/VGN1362</f>
        <v>0</v>
      </c>
      <c r="VGQ1362" s="84">
        <f>VGN1362-VGO1362</f>
        <v>2000000</v>
      </c>
      <c r="VGR1362" s="84">
        <f t="shared" si="731"/>
        <v>3000000</v>
      </c>
      <c r="VGY1362" s="84" t="s">
        <v>5406</v>
      </c>
      <c r="VGZ1362" s="84">
        <f>SUM(VGZ1359:VGZ1360)</f>
        <v>1000000</v>
      </c>
      <c r="VHA1362" s="84">
        <f>SUM(VHA1359:VHA1360)</f>
        <v>0</v>
      </c>
      <c r="VHB1362" s="84">
        <f>VHA1362/VGZ1362</f>
        <v>0</v>
      </c>
      <c r="VHC1362" s="84">
        <f>SUM(VHC1359)</f>
        <v>1000000</v>
      </c>
      <c r="VHD1362" s="84">
        <f>SUM(VHD1359:VHD1360)</f>
        <v>2000000</v>
      </c>
      <c r="VHE1362" s="84">
        <f>SUM(VHE1359:VHE1360)</f>
        <v>0</v>
      </c>
      <c r="VHF1362" s="84">
        <f>VHE1362/VHD1362</f>
        <v>0</v>
      </c>
      <c r="VHG1362" s="84">
        <f>VHD1362-VHE1362</f>
        <v>2000000</v>
      </c>
      <c r="VHH1362" s="84">
        <f t="shared" si="732"/>
        <v>3000000</v>
      </c>
      <c r="VHO1362" s="84" t="s">
        <v>5406</v>
      </c>
      <c r="VHP1362" s="84">
        <f>SUM(VHP1359:VHP1360)</f>
        <v>1000000</v>
      </c>
      <c r="VHQ1362" s="84">
        <f>SUM(VHQ1359:VHQ1360)</f>
        <v>0</v>
      </c>
      <c r="VHR1362" s="84">
        <f>VHQ1362/VHP1362</f>
        <v>0</v>
      </c>
      <c r="VHS1362" s="84">
        <f>SUM(VHS1359)</f>
        <v>1000000</v>
      </c>
      <c r="VHT1362" s="84">
        <f>SUM(VHT1359:VHT1360)</f>
        <v>2000000</v>
      </c>
      <c r="VHU1362" s="84">
        <f>SUM(VHU1359:VHU1360)</f>
        <v>0</v>
      </c>
      <c r="VHV1362" s="84">
        <f>VHU1362/VHT1362</f>
        <v>0</v>
      </c>
      <c r="VHW1362" s="84">
        <f>VHT1362-VHU1362</f>
        <v>2000000</v>
      </c>
      <c r="VHX1362" s="84">
        <f t="shared" si="732"/>
        <v>3000000</v>
      </c>
      <c r="VIE1362" s="84" t="s">
        <v>5406</v>
      </c>
      <c r="VIF1362" s="84">
        <f>SUM(VIF1359:VIF1360)</f>
        <v>1000000</v>
      </c>
      <c r="VIG1362" s="84">
        <f>SUM(VIG1359:VIG1360)</f>
        <v>0</v>
      </c>
      <c r="VIH1362" s="84">
        <f>VIG1362/VIF1362</f>
        <v>0</v>
      </c>
      <c r="VII1362" s="84">
        <f>SUM(VII1359)</f>
        <v>1000000</v>
      </c>
      <c r="VIJ1362" s="84">
        <f>SUM(VIJ1359:VIJ1360)</f>
        <v>2000000</v>
      </c>
      <c r="VIK1362" s="84">
        <f>SUM(VIK1359:VIK1360)</f>
        <v>0</v>
      </c>
      <c r="VIL1362" s="84">
        <f>VIK1362/VIJ1362</f>
        <v>0</v>
      </c>
      <c r="VIM1362" s="84">
        <f>VIJ1362-VIK1362</f>
        <v>2000000</v>
      </c>
      <c r="VIN1362" s="84">
        <f t="shared" si="733"/>
        <v>3000000</v>
      </c>
      <c r="VIU1362" s="84" t="s">
        <v>5406</v>
      </c>
      <c r="VIV1362" s="84">
        <f>SUM(VIV1359:VIV1360)</f>
        <v>1000000</v>
      </c>
      <c r="VIW1362" s="84">
        <f>SUM(VIW1359:VIW1360)</f>
        <v>0</v>
      </c>
      <c r="VIX1362" s="84">
        <f>VIW1362/VIV1362</f>
        <v>0</v>
      </c>
      <c r="VIY1362" s="84">
        <f>SUM(VIY1359)</f>
        <v>1000000</v>
      </c>
      <c r="VIZ1362" s="84">
        <f>SUM(VIZ1359:VIZ1360)</f>
        <v>2000000</v>
      </c>
      <c r="VJA1362" s="84">
        <f>SUM(VJA1359:VJA1360)</f>
        <v>0</v>
      </c>
      <c r="VJB1362" s="84">
        <f>VJA1362/VIZ1362</f>
        <v>0</v>
      </c>
      <c r="VJC1362" s="84">
        <f>VIZ1362-VJA1362</f>
        <v>2000000</v>
      </c>
      <c r="VJD1362" s="84">
        <f t="shared" si="733"/>
        <v>3000000</v>
      </c>
      <c r="VJK1362" s="84" t="s">
        <v>5406</v>
      </c>
      <c r="VJL1362" s="84">
        <f>SUM(VJL1359:VJL1360)</f>
        <v>1000000</v>
      </c>
      <c r="VJM1362" s="84">
        <f>SUM(VJM1359:VJM1360)</f>
        <v>0</v>
      </c>
      <c r="VJN1362" s="84">
        <f>VJM1362/VJL1362</f>
        <v>0</v>
      </c>
      <c r="VJO1362" s="84">
        <f>SUM(VJO1359)</f>
        <v>1000000</v>
      </c>
      <c r="VJP1362" s="84">
        <f>SUM(VJP1359:VJP1360)</f>
        <v>2000000</v>
      </c>
      <c r="VJQ1362" s="84">
        <f>SUM(VJQ1359:VJQ1360)</f>
        <v>0</v>
      </c>
      <c r="VJR1362" s="84">
        <f>VJQ1362/VJP1362</f>
        <v>0</v>
      </c>
      <c r="VJS1362" s="84">
        <f>VJP1362-VJQ1362</f>
        <v>2000000</v>
      </c>
      <c r="VJT1362" s="84">
        <f t="shared" si="734"/>
        <v>3000000</v>
      </c>
      <c r="VKA1362" s="84" t="s">
        <v>5406</v>
      </c>
      <c r="VKB1362" s="84">
        <f>SUM(VKB1359:VKB1360)</f>
        <v>1000000</v>
      </c>
      <c r="VKC1362" s="84">
        <f>SUM(VKC1359:VKC1360)</f>
        <v>0</v>
      </c>
      <c r="VKD1362" s="84">
        <f>VKC1362/VKB1362</f>
        <v>0</v>
      </c>
      <c r="VKE1362" s="84">
        <f>SUM(VKE1359)</f>
        <v>1000000</v>
      </c>
      <c r="VKF1362" s="84">
        <f>SUM(VKF1359:VKF1360)</f>
        <v>2000000</v>
      </c>
      <c r="VKG1362" s="84">
        <f>SUM(VKG1359:VKG1360)</f>
        <v>0</v>
      </c>
      <c r="VKH1362" s="84">
        <f>VKG1362/VKF1362</f>
        <v>0</v>
      </c>
      <c r="VKI1362" s="84">
        <f>VKF1362-VKG1362</f>
        <v>2000000</v>
      </c>
      <c r="VKJ1362" s="84">
        <f t="shared" si="734"/>
        <v>3000000</v>
      </c>
      <c r="VKQ1362" s="84" t="s">
        <v>5406</v>
      </c>
      <c r="VKR1362" s="84">
        <f>SUM(VKR1359:VKR1360)</f>
        <v>1000000</v>
      </c>
      <c r="VKS1362" s="84">
        <f>SUM(VKS1359:VKS1360)</f>
        <v>0</v>
      </c>
      <c r="VKT1362" s="84">
        <f>VKS1362/VKR1362</f>
        <v>0</v>
      </c>
      <c r="VKU1362" s="84">
        <f>SUM(VKU1359)</f>
        <v>1000000</v>
      </c>
      <c r="VKV1362" s="84">
        <f>SUM(VKV1359:VKV1360)</f>
        <v>2000000</v>
      </c>
      <c r="VKW1362" s="84">
        <f>SUM(VKW1359:VKW1360)</f>
        <v>0</v>
      </c>
      <c r="VKX1362" s="84">
        <f>VKW1362/VKV1362</f>
        <v>0</v>
      </c>
      <c r="VKY1362" s="84">
        <f>VKV1362-VKW1362</f>
        <v>2000000</v>
      </c>
      <c r="VKZ1362" s="84">
        <f t="shared" si="735"/>
        <v>3000000</v>
      </c>
      <c r="VLG1362" s="84" t="s">
        <v>5406</v>
      </c>
      <c r="VLH1362" s="84">
        <f>SUM(VLH1359:VLH1360)</f>
        <v>1000000</v>
      </c>
      <c r="VLI1362" s="84">
        <f>SUM(VLI1359:VLI1360)</f>
        <v>0</v>
      </c>
      <c r="VLJ1362" s="84">
        <f>VLI1362/VLH1362</f>
        <v>0</v>
      </c>
      <c r="VLK1362" s="84">
        <f>SUM(VLK1359)</f>
        <v>1000000</v>
      </c>
      <c r="VLL1362" s="84">
        <f>SUM(VLL1359:VLL1360)</f>
        <v>2000000</v>
      </c>
      <c r="VLM1362" s="84">
        <f>SUM(VLM1359:VLM1360)</f>
        <v>0</v>
      </c>
      <c r="VLN1362" s="84">
        <f>VLM1362/VLL1362</f>
        <v>0</v>
      </c>
      <c r="VLO1362" s="84">
        <f>VLL1362-VLM1362</f>
        <v>2000000</v>
      </c>
      <c r="VLP1362" s="84">
        <f t="shared" si="735"/>
        <v>3000000</v>
      </c>
      <c r="VLW1362" s="84" t="s">
        <v>5406</v>
      </c>
      <c r="VLX1362" s="84">
        <f>SUM(VLX1359:VLX1360)</f>
        <v>1000000</v>
      </c>
      <c r="VLY1362" s="84">
        <f>SUM(VLY1359:VLY1360)</f>
        <v>0</v>
      </c>
      <c r="VLZ1362" s="84">
        <f>VLY1362/VLX1362</f>
        <v>0</v>
      </c>
      <c r="VMA1362" s="84">
        <f>SUM(VMA1359)</f>
        <v>1000000</v>
      </c>
      <c r="VMB1362" s="84">
        <f>SUM(VMB1359:VMB1360)</f>
        <v>2000000</v>
      </c>
      <c r="VMC1362" s="84">
        <f>SUM(VMC1359:VMC1360)</f>
        <v>0</v>
      </c>
      <c r="VMD1362" s="84">
        <f>VMC1362/VMB1362</f>
        <v>0</v>
      </c>
      <c r="VME1362" s="84">
        <f>VMB1362-VMC1362</f>
        <v>2000000</v>
      </c>
      <c r="VMF1362" s="84">
        <f t="shared" si="736"/>
        <v>3000000</v>
      </c>
      <c r="VMM1362" s="84" t="s">
        <v>5406</v>
      </c>
      <c r="VMN1362" s="84">
        <f>SUM(VMN1359:VMN1360)</f>
        <v>1000000</v>
      </c>
      <c r="VMO1362" s="84">
        <f>SUM(VMO1359:VMO1360)</f>
        <v>0</v>
      </c>
      <c r="VMP1362" s="84">
        <f>VMO1362/VMN1362</f>
        <v>0</v>
      </c>
      <c r="VMQ1362" s="84">
        <f>SUM(VMQ1359)</f>
        <v>1000000</v>
      </c>
      <c r="VMR1362" s="84">
        <f>SUM(VMR1359:VMR1360)</f>
        <v>2000000</v>
      </c>
      <c r="VMS1362" s="84">
        <f>SUM(VMS1359:VMS1360)</f>
        <v>0</v>
      </c>
      <c r="VMT1362" s="84">
        <f>VMS1362/VMR1362</f>
        <v>0</v>
      </c>
      <c r="VMU1362" s="84">
        <f>VMR1362-VMS1362</f>
        <v>2000000</v>
      </c>
      <c r="VMV1362" s="84">
        <f t="shared" si="736"/>
        <v>3000000</v>
      </c>
      <c r="VNC1362" s="84" t="s">
        <v>5406</v>
      </c>
      <c r="VND1362" s="84">
        <f>SUM(VND1359:VND1360)</f>
        <v>1000000</v>
      </c>
      <c r="VNE1362" s="84">
        <f>SUM(VNE1359:VNE1360)</f>
        <v>0</v>
      </c>
      <c r="VNF1362" s="84">
        <f>VNE1362/VND1362</f>
        <v>0</v>
      </c>
      <c r="VNG1362" s="84">
        <f>SUM(VNG1359)</f>
        <v>1000000</v>
      </c>
      <c r="VNH1362" s="84">
        <f>SUM(VNH1359:VNH1360)</f>
        <v>2000000</v>
      </c>
      <c r="VNI1362" s="84">
        <f>SUM(VNI1359:VNI1360)</f>
        <v>0</v>
      </c>
      <c r="VNJ1362" s="84">
        <f>VNI1362/VNH1362</f>
        <v>0</v>
      </c>
      <c r="VNK1362" s="84">
        <f>VNH1362-VNI1362</f>
        <v>2000000</v>
      </c>
      <c r="VNL1362" s="84">
        <f t="shared" si="737"/>
        <v>3000000</v>
      </c>
      <c r="VNS1362" s="84" t="s">
        <v>5406</v>
      </c>
      <c r="VNT1362" s="84">
        <f>SUM(VNT1359:VNT1360)</f>
        <v>1000000</v>
      </c>
      <c r="VNU1362" s="84">
        <f>SUM(VNU1359:VNU1360)</f>
        <v>0</v>
      </c>
      <c r="VNV1362" s="84">
        <f>VNU1362/VNT1362</f>
        <v>0</v>
      </c>
      <c r="VNW1362" s="84">
        <f>SUM(VNW1359)</f>
        <v>1000000</v>
      </c>
      <c r="VNX1362" s="84">
        <f>SUM(VNX1359:VNX1360)</f>
        <v>2000000</v>
      </c>
      <c r="VNY1362" s="84">
        <f>SUM(VNY1359:VNY1360)</f>
        <v>0</v>
      </c>
      <c r="VNZ1362" s="84">
        <f>VNY1362/VNX1362</f>
        <v>0</v>
      </c>
      <c r="VOA1362" s="84">
        <f>VNX1362-VNY1362</f>
        <v>2000000</v>
      </c>
      <c r="VOB1362" s="84">
        <f t="shared" si="737"/>
        <v>3000000</v>
      </c>
      <c r="VOI1362" s="84" t="s">
        <v>5406</v>
      </c>
      <c r="VOJ1362" s="84">
        <f>SUM(VOJ1359:VOJ1360)</f>
        <v>1000000</v>
      </c>
      <c r="VOK1362" s="84">
        <f>SUM(VOK1359:VOK1360)</f>
        <v>0</v>
      </c>
      <c r="VOL1362" s="84">
        <f>VOK1362/VOJ1362</f>
        <v>0</v>
      </c>
      <c r="VOM1362" s="84">
        <f>SUM(VOM1359)</f>
        <v>1000000</v>
      </c>
      <c r="VON1362" s="84">
        <f>SUM(VON1359:VON1360)</f>
        <v>2000000</v>
      </c>
      <c r="VOO1362" s="84">
        <f>SUM(VOO1359:VOO1360)</f>
        <v>0</v>
      </c>
      <c r="VOP1362" s="84">
        <f>VOO1362/VON1362</f>
        <v>0</v>
      </c>
      <c r="VOQ1362" s="84">
        <f>VON1362-VOO1362</f>
        <v>2000000</v>
      </c>
      <c r="VOR1362" s="84">
        <f t="shared" si="738"/>
        <v>3000000</v>
      </c>
      <c r="VOY1362" s="84" t="s">
        <v>5406</v>
      </c>
      <c r="VOZ1362" s="84">
        <f>SUM(VOZ1359:VOZ1360)</f>
        <v>1000000</v>
      </c>
      <c r="VPA1362" s="84">
        <f>SUM(VPA1359:VPA1360)</f>
        <v>0</v>
      </c>
      <c r="VPB1362" s="84">
        <f>VPA1362/VOZ1362</f>
        <v>0</v>
      </c>
      <c r="VPC1362" s="84">
        <f>SUM(VPC1359)</f>
        <v>1000000</v>
      </c>
      <c r="VPD1362" s="84">
        <f>SUM(VPD1359:VPD1360)</f>
        <v>2000000</v>
      </c>
      <c r="VPE1362" s="84">
        <f>SUM(VPE1359:VPE1360)</f>
        <v>0</v>
      </c>
      <c r="VPF1362" s="84">
        <f>VPE1362/VPD1362</f>
        <v>0</v>
      </c>
      <c r="VPG1362" s="84">
        <f>VPD1362-VPE1362</f>
        <v>2000000</v>
      </c>
      <c r="VPH1362" s="84">
        <f t="shared" si="738"/>
        <v>3000000</v>
      </c>
      <c r="VPO1362" s="84" t="s">
        <v>5406</v>
      </c>
      <c r="VPP1362" s="84">
        <f>SUM(VPP1359:VPP1360)</f>
        <v>1000000</v>
      </c>
      <c r="VPQ1362" s="84">
        <f>SUM(VPQ1359:VPQ1360)</f>
        <v>0</v>
      </c>
      <c r="VPR1362" s="84">
        <f>VPQ1362/VPP1362</f>
        <v>0</v>
      </c>
      <c r="VPS1362" s="84">
        <f>SUM(VPS1359)</f>
        <v>1000000</v>
      </c>
      <c r="VPT1362" s="84">
        <f>SUM(VPT1359:VPT1360)</f>
        <v>2000000</v>
      </c>
      <c r="VPU1362" s="84">
        <f>SUM(VPU1359:VPU1360)</f>
        <v>0</v>
      </c>
      <c r="VPV1362" s="84">
        <f>VPU1362/VPT1362</f>
        <v>0</v>
      </c>
      <c r="VPW1362" s="84">
        <f>VPT1362-VPU1362</f>
        <v>2000000</v>
      </c>
      <c r="VPX1362" s="84">
        <f t="shared" si="739"/>
        <v>3000000</v>
      </c>
      <c r="VQE1362" s="84" t="s">
        <v>5406</v>
      </c>
      <c r="VQF1362" s="84">
        <f>SUM(VQF1359:VQF1360)</f>
        <v>1000000</v>
      </c>
      <c r="VQG1362" s="84">
        <f>SUM(VQG1359:VQG1360)</f>
        <v>0</v>
      </c>
      <c r="VQH1362" s="84">
        <f>VQG1362/VQF1362</f>
        <v>0</v>
      </c>
      <c r="VQI1362" s="84">
        <f>SUM(VQI1359)</f>
        <v>1000000</v>
      </c>
      <c r="VQJ1362" s="84">
        <f>SUM(VQJ1359:VQJ1360)</f>
        <v>2000000</v>
      </c>
      <c r="VQK1362" s="84">
        <f>SUM(VQK1359:VQK1360)</f>
        <v>0</v>
      </c>
      <c r="VQL1362" s="84">
        <f>VQK1362/VQJ1362</f>
        <v>0</v>
      </c>
      <c r="VQM1362" s="84">
        <f>VQJ1362-VQK1362</f>
        <v>2000000</v>
      </c>
      <c r="VQN1362" s="84">
        <f t="shared" si="739"/>
        <v>3000000</v>
      </c>
      <c r="VQU1362" s="84" t="s">
        <v>5406</v>
      </c>
      <c r="VQV1362" s="84">
        <f>SUM(VQV1359:VQV1360)</f>
        <v>1000000</v>
      </c>
      <c r="VQW1362" s="84">
        <f>SUM(VQW1359:VQW1360)</f>
        <v>0</v>
      </c>
      <c r="VQX1362" s="84">
        <f>VQW1362/VQV1362</f>
        <v>0</v>
      </c>
      <c r="VQY1362" s="84">
        <f>SUM(VQY1359)</f>
        <v>1000000</v>
      </c>
      <c r="VQZ1362" s="84">
        <f>SUM(VQZ1359:VQZ1360)</f>
        <v>2000000</v>
      </c>
      <c r="VRA1362" s="84">
        <f>SUM(VRA1359:VRA1360)</f>
        <v>0</v>
      </c>
      <c r="VRB1362" s="84">
        <f>VRA1362/VQZ1362</f>
        <v>0</v>
      </c>
      <c r="VRC1362" s="84">
        <f>VQZ1362-VRA1362</f>
        <v>2000000</v>
      </c>
      <c r="VRD1362" s="84">
        <f t="shared" si="740"/>
        <v>3000000</v>
      </c>
      <c r="VRK1362" s="84" t="s">
        <v>5406</v>
      </c>
      <c r="VRL1362" s="84">
        <f>SUM(VRL1359:VRL1360)</f>
        <v>1000000</v>
      </c>
      <c r="VRM1362" s="84">
        <f>SUM(VRM1359:VRM1360)</f>
        <v>0</v>
      </c>
      <c r="VRN1362" s="84">
        <f>VRM1362/VRL1362</f>
        <v>0</v>
      </c>
      <c r="VRO1362" s="84">
        <f>SUM(VRO1359)</f>
        <v>1000000</v>
      </c>
      <c r="VRP1362" s="84">
        <f>SUM(VRP1359:VRP1360)</f>
        <v>2000000</v>
      </c>
      <c r="VRQ1362" s="84">
        <f>SUM(VRQ1359:VRQ1360)</f>
        <v>0</v>
      </c>
      <c r="VRR1362" s="84">
        <f>VRQ1362/VRP1362</f>
        <v>0</v>
      </c>
      <c r="VRS1362" s="84">
        <f>VRP1362-VRQ1362</f>
        <v>2000000</v>
      </c>
      <c r="VRT1362" s="84">
        <f t="shared" si="740"/>
        <v>3000000</v>
      </c>
      <c r="VSA1362" s="84" t="s">
        <v>5406</v>
      </c>
      <c r="VSB1362" s="84">
        <f>SUM(VSB1359:VSB1360)</f>
        <v>1000000</v>
      </c>
      <c r="VSC1362" s="84">
        <f>SUM(VSC1359:VSC1360)</f>
        <v>0</v>
      </c>
      <c r="VSD1362" s="84">
        <f>VSC1362/VSB1362</f>
        <v>0</v>
      </c>
      <c r="VSE1362" s="84">
        <f>SUM(VSE1359)</f>
        <v>1000000</v>
      </c>
      <c r="VSF1362" s="84">
        <f>SUM(VSF1359:VSF1360)</f>
        <v>2000000</v>
      </c>
      <c r="VSG1362" s="84">
        <f>SUM(VSG1359:VSG1360)</f>
        <v>0</v>
      </c>
      <c r="VSH1362" s="84">
        <f>VSG1362/VSF1362</f>
        <v>0</v>
      </c>
      <c r="VSI1362" s="84">
        <f>VSF1362-VSG1362</f>
        <v>2000000</v>
      </c>
      <c r="VSJ1362" s="84">
        <f t="shared" si="741"/>
        <v>3000000</v>
      </c>
      <c r="VSQ1362" s="84" t="s">
        <v>5406</v>
      </c>
      <c r="VSR1362" s="84">
        <f>SUM(VSR1359:VSR1360)</f>
        <v>1000000</v>
      </c>
      <c r="VSS1362" s="84">
        <f>SUM(VSS1359:VSS1360)</f>
        <v>0</v>
      </c>
      <c r="VST1362" s="84">
        <f>VSS1362/VSR1362</f>
        <v>0</v>
      </c>
      <c r="VSU1362" s="84">
        <f>SUM(VSU1359)</f>
        <v>1000000</v>
      </c>
      <c r="VSV1362" s="84">
        <f>SUM(VSV1359:VSV1360)</f>
        <v>2000000</v>
      </c>
      <c r="VSW1362" s="84">
        <f>SUM(VSW1359:VSW1360)</f>
        <v>0</v>
      </c>
      <c r="VSX1362" s="84">
        <f>VSW1362/VSV1362</f>
        <v>0</v>
      </c>
      <c r="VSY1362" s="84">
        <f>VSV1362-VSW1362</f>
        <v>2000000</v>
      </c>
      <c r="VSZ1362" s="84">
        <f t="shared" si="741"/>
        <v>3000000</v>
      </c>
      <c r="VTG1362" s="84" t="s">
        <v>5406</v>
      </c>
      <c r="VTH1362" s="84">
        <f>SUM(VTH1359:VTH1360)</f>
        <v>1000000</v>
      </c>
      <c r="VTI1362" s="84">
        <f>SUM(VTI1359:VTI1360)</f>
        <v>0</v>
      </c>
      <c r="VTJ1362" s="84">
        <f>VTI1362/VTH1362</f>
        <v>0</v>
      </c>
      <c r="VTK1362" s="84">
        <f>SUM(VTK1359)</f>
        <v>1000000</v>
      </c>
      <c r="VTL1362" s="84">
        <f>SUM(VTL1359:VTL1360)</f>
        <v>2000000</v>
      </c>
      <c r="VTM1362" s="84">
        <f>SUM(VTM1359:VTM1360)</f>
        <v>0</v>
      </c>
      <c r="VTN1362" s="84">
        <f>VTM1362/VTL1362</f>
        <v>0</v>
      </c>
      <c r="VTO1362" s="84">
        <f>VTL1362-VTM1362</f>
        <v>2000000</v>
      </c>
      <c r="VTP1362" s="84">
        <f t="shared" si="742"/>
        <v>3000000</v>
      </c>
      <c r="VTW1362" s="84" t="s">
        <v>5406</v>
      </c>
      <c r="VTX1362" s="84">
        <f>SUM(VTX1359:VTX1360)</f>
        <v>1000000</v>
      </c>
      <c r="VTY1362" s="84">
        <f>SUM(VTY1359:VTY1360)</f>
        <v>0</v>
      </c>
      <c r="VTZ1362" s="84">
        <f>VTY1362/VTX1362</f>
        <v>0</v>
      </c>
      <c r="VUA1362" s="84">
        <f>SUM(VUA1359)</f>
        <v>1000000</v>
      </c>
      <c r="VUB1362" s="84">
        <f>SUM(VUB1359:VUB1360)</f>
        <v>2000000</v>
      </c>
      <c r="VUC1362" s="84">
        <f>SUM(VUC1359:VUC1360)</f>
        <v>0</v>
      </c>
      <c r="VUD1362" s="84">
        <f>VUC1362/VUB1362</f>
        <v>0</v>
      </c>
      <c r="VUE1362" s="84">
        <f>VUB1362-VUC1362</f>
        <v>2000000</v>
      </c>
      <c r="VUF1362" s="84">
        <f t="shared" si="742"/>
        <v>3000000</v>
      </c>
      <c r="VUM1362" s="84" t="s">
        <v>5406</v>
      </c>
      <c r="VUN1362" s="84">
        <f>SUM(VUN1359:VUN1360)</f>
        <v>1000000</v>
      </c>
      <c r="VUO1362" s="84">
        <f>SUM(VUO1359:VUO1360)</f>
        <v>0</v>
      </c>
      <c r="VUP1362" s="84">
        <f>VUO1362/VUN1362</f>
        <v>0</v>
      </c>
      <c r="VUQ1362" s="84">
        <f>SUM(VUQ1359)</f>
        <v>1000000</v>
      </c>
      <c r="VUR1362" s="84">
        <f>SUM(VUR1359:VUR1360)</f>
        <v>2000000</v>
      </c>
      <c r="VUS1362" s="84">
        <f>SUM(VUS1359:VUS1360)</f>
        <v>0</v>
      </c>
      <c r="VUT1362" s="84">
        <f>VUS1362/VUR1362</f>
        <v>0</v>
      </c>
      <c r="VUU1362" s="84">
        <f>VUR1362-VUS1362</f>
        <v>2000000</v>
      </c>
      <c r="VUV1362" s="84">
        <f t="shared" si="743"/>
        <v>3000000</v>
      </c>
      <c r="VVC1362" s="84" t="s">
        <v>5406</v>
      </c>
      <c r="VVD1362" s="84">
        <f>SUM(VVD1359:VVD1360)</f>
        <v>1000000</v>
      </c>
      <c r="VVE1362" s="84">
        <f>SUM(VVE1359:VVE1360)</f>
        <v>0</v>
      </c>
      <c r="VVF1362" s="84">
        <f>VVE1362/VVD1362</f>
        <v>0</v>
      </c>
      <c r="VVG1362" s="84">
        <f>SUM(VVG1359)</f>
        <v>1000000</v>
      </c>
      <c r="VVH1362" s="84">
        <f>SUM(VVH1359:VVH1360)</f>
        <v>2000000</v>
      </c>
      <c r="VVI1362" s="84">
        <f>SUM(VVI1359:VVI1360)</f>
        <v>0</v>
      </c>
      <c r="VVJ1362" s="84">
        <f>VVI1362/VVH1362</f>
        <v>0</v>
      </c>
      <c r="VVK1362" s="84">
        <f>VVH1362-VVI1362</f>
        <v>2000000</v>
      </c>
      <c r="VVL1362" s="84">
        <f t="shared" si="743"/>
        <v>3000000</v>
      </c>
      <c r="VVS1362" s="84" t="s">
        <v>5406</v>
      </c>
      <c r="VVT1362" s="84">
        <f>SUM(VVT1359:VVT1360)</f>
        <v>1000000</v>
      </c>
      <c r="VVU1362" s="84">
        <f>SUM(VVU1359:VVU1360)</f>
        <v>0</v>
      </c>
      <c r="VVV1362" s="84">
        <f>VVU1362/VVT1362</f>
        <v>0</v>
      </c>
      <c r="VVW1362" s="84">
        <f>SUM(VVW1359)</f>
        <v>1000000</v>
      </c>
      <c r="VVX1362" s="84">
        <f>SUM(VVX1359:VVX1360)</f>
        <v>2000000</v>
      </c>
      <c r="VVY1362" s="84">
        <f>SUM(VVY1359:VVY1360)</f>
        <v>0</v>
      </c>
      <c r="VVZ1362" s="84">
        <f>VVY1362/VVX1362</f>
        <v>0</v>
      </c>
      <c r="VWA1362" s="84">
        <f>VVX1362-VVY1362</f>
        <v>2000000</v>
      </c>
      <c r="VWB1362" s="84">
        <f t="shared" si="744"/>
        <v>3000000</v>
      </c>
      <c r="VWI1362" s="84" t="s">
        <v>5406</v>
      </c>
      <c r="VWJ1362" s="84">
        <f>SUM(VWJ1359:VWJ1360)</f>
        <v>1000000</v>
      </c>
      <c r="VWK1362" s="84">
        <f>SUM(VWK1359:VWK1360)</f>
        <v>0</v>
      </c>
      <c r="VWL1362" s="84">
        <f>VWK1362/VWJ1362</f>
        <v>0</v>
      </c>
      <c r="VWM1362" s="84">
        <f>SUM(VWM1359)</f>
        <v>1000000</v>
      </c>
      <c r="VWN1362" s="84">
        <f>SUM(VWN1359:VWN1360)</f>
        <v>2000000</v>
      </c>
      <c r="VWO1362" s="84">
        <f>SUM(VWO1359:VWO1360)</f>
        <v>0</v>
      </c>
      <c r="VWP1362" s="84">
        <f>VWO1362/VWN1362</f>
        <v>0</v>
      </c>
      <c r="VWQ1362" s="84">
        <f>VWN1362-VWO1362</f>
        <v>2000000</v>
      </c>
      <c r="VWR1362" s="84">
        <f t="shared" si="744"/>
        <v>3000000</v>
      </c>
      <c r="VWY1362" s="84" t="s">
        <v>5406</v>
      </c>
      <c r="VWZ1362" s="84">
        <f>SUM(VWZ1359:VWZ1360)</f>
        <v>1000000</v>
      </c>
      <c r="VXA1362" s="84">
        <f>SUM(VXA1359:VXA1360)</f>
        <v>0</v>
      </c>
      <c r="VXB1362" s="84">
        <f>VXA1362/VWZ1362</f>
        <v>0</v>
      </c>
      <c r="VXC1362" s="84">
        <f>SUM(VXC1359)</f>
        <v>1000000</v>
      </c>
      <c r="VXD1362" s="84">
        <f>SUM(VXD1359:VXD1360)</f>
        <v>2000000</v>
      </c>
      <c r="VXE1362" s="84">
        <f>SUM(VXE1359:VXE1360)</f>
        <v>0</v>
      </c>
      <c r="VXF1362" s="84">
        <f>VXE1362/VXD1362</f>
        <v>0</v>
      </c>
      <c r="VXG1362" s="84">
        <f>VXD1362-VXE1362</f>
        <v>2000000</v>
      </c>
      <c r="VXH1362" s="84">
        <f t="shared" si="745"/>
        <v>3000000</v>
      </c>
      <c r="VXO1362" s="84" t="s">
        <v>5406</v>
      </c>
      <c r="VXP1362" s="84">
        <f>SUM(VXP1359:VXP1360)</f>
        <v>1000000</v>
      </c>
      <c r="VXQ1362" s="84">
        <f>SUM(VXQ1359:VXQ1360)</f>
        <v>0</v>
      </c>
      <c r="VXR1362" s="84">
        <f>VXQ1362/VXP1362</f>
        <v>0</v>
      </c>
      <c r="VXS1362" s="84">
        <f>SUM(VXS1359)</f>
        <v>1000000</v>
      </c>
      <c r="VXT1362" s="84">
        <f>SUM(VXT1359:VXT1360)</f>
        <v>2000000</v>
      </c>
      <c r="VXU1362" s="84">
        <f>SUM(VXU1359:VXU1360)</f>
        <v>0</v>
      </c>
      <c r="VXV1362" s="84">
        <f>VXU1362/VXT1362</f>
        <v>0</v>
      </c>
      <c r="VXW1362" s="84">
        <f>VXT1362-VXU1362</f>
        <v>2000000</v>
      </c>
      <c r="VXX1362" s="84">
        <f t="shared" si="745"/>
        <v>3000000</v>
      </c>
      <c r="VYE1362" s="84" t="s">
        <v>5406</v>
      </c>
      <c r="VYF1362" s="84">
        <f>SUM(VYF1359:VYF1360)</f>
        <v>1000000</v>
      </c>
      <c r="VYG1362" s="84">
        <f>SUM(VYG1359:VYG1360)</f>
        <v>0</v>
      </c>
      <c r="VYH1362" s="84">
        <f>VYG1362/VYF1362</f>
        <v>0</v>
      </c>
      <c r="VYI1362" s="84">
        <f>SUM(VYI1359)</f>
        <v>1000000</v>
      </c>
      <c r="VYJ1362" s="84">
        <f>SUM(VYJ1359:VYJ1360)</f>
        <v>2000000</v>
      </c>
      <c r="VYK1362" s="84">
        <f>SUM(VYK1359:VYK1360)</f>
        <v>0</v>
      </c>
      <c r="VYL1362" s="84">
        <f>VYK1362/VYJ1362</f>
        <v>0</v>
      </c>
      <c r="VYM1362" s="84">
        <f>VYJ1362-VYK1362</f>
        <v>2000000</v>
      </c>
      <c r="VYN1362" s="84">
        <f t="shared" si="746"/>
        <v>3000000</v>
      </c>
      <c r="VYU1362" s="84" t="s">
        <v>5406</v>
      </c>
      <c r="VYV1362" s="84">
        <f>SUM(VYV1359:VYV1360)</f>
        <v>1000000</v>
      </c>
      <c r="VYW1362" s="84">
        <f>SUM(VYW1359:VYW1360)</f>
        <v>0</v>
      </c>
      <c r="VYX1362" s="84">
        <f>VYW1362/VYV1362</f>
        <v>0</v>
      </c>
      <c r="VYY1362" s="84">
        <f>SUM(VYY1359)</f>
        <v>1000000</v>
      </c>
      <c r="VYZ1362" s="84">
        <f>SUM(VYZ1359:VYZ1360)</f>
        <v>2000000</v>
      </c>
      <c r="VZA1362" s="84">
        <f>SUM(VZA1359:VZA1360)</f>
        <v>0</v>
      </c>
      <c r="VZB1362" s="84">
        <f>VZA1362/VYZ1362</f>
        <v>0</v>
      </c>
      <c r="VZC1362" s="84">
        <f>VYZ1362-VZA1362</f>
        <v>2000000</v>
      </c>
      <c r="VZD1362" s="84">
        <f t="shared" si="746"/>
        <v>3000000</v>
      </c>
      <c r="VZK1362" s="84" t="s">
        <v>5406</v>
      </c>
      <c r="VZL1362" s="84">
        <f>SUM(VZL1359:VZL1360)</f>
        <v>1000000</v>
      </c>
      <c r="VZM1362" s="84">
        <f>SUM(VZM1359:VZM1360)</f>
        <v>0</v>
      </c>
      <c r="VZN1362" s="84">
        <f>VZM1362/VZL1362</f>
        <v>0</v>
      </c>
      <c r="VZO1362" s="84">
        <f>SUM(VZO1359)</f>
        <v>1000000</v>
      </c>
      <c r="VZP1362" s="84">
        <f>SUM(VZP1359:VZP1360)</f>
        <v>2000000</v>
      </c>
      <c r="VZQ1362" s="84">
        <f>SUM(VZQ1359:VZQ1360)</f>
        <v>0</v>
      </c>
      <c r="VZR1362" s="84">
        <f>VZQ1362/VZP1362</f>
        <v>0</v>
      </c>
      <c r="VZS1362" s="84">
        <f>VZP1362-VZQ1362</f>
        <v>2000000</v>
      </c>
      <c r="VZT1362" s="84">
        <f t="shared" si="747"/>
        <v>3000000</v>
      </c>
      <c r="WAA1362" s="84" t="s">
        <v>5406</v>
      </c>
      <c r="WAB1362" s="84">
        <f>SUM(WAB1359:WAB1360)</f>
        <v>1000000</v>
      </c>
      <c r="WAC1362" s="84">
        <f>SUM(WAC1359:WAC1360)</f>
        <v>0</v>
      </c>
      <c r="WAD1362" s="84">
        <f>WAC1362/WAB1362</f>
        <v>0</v>
      </c>
      <c r="WAE1362" s="84">
        <f>SUM(WAE1359)</f>
        <v>1000000</v>
      </c>
      <c r="WAF1362" s="84">
        <f>SUM(WAF1359:WAF1360)</f>
        <v>2000000</v>
      </c>
      <c r="WAG1362" s="84">
        <f>SUM(WAG1359:WAG1360)</f>
        <v>0</v>
      </c>
      <c r="WAH1362" s="84">
        <f>WAG1362/WAF1362</f>
        <v>0</v>
      </c>
      <c r="WAI1362" s="84">
        <f>WAF1362-WAG1362</f>
        <v>2000000</v>
      </c>
      <c r="WAJ1362" s="84">
        <f t="shared" si="747"/>
        <v>3000000</v>
      </c>
      <c r="WAQ1362" s="84" t="s">
        <v>5406</v>
      </c>
      <c r="WAR1362" s="84">
        <f>SUM(WAR1359:WAR1360)</f>
        <v>1000000</v>
      </c>
      <c r="WAS1362" s="84">
        <f>SUM(WAS1359:WAS1360)</f>
        <v>0</v>
      </c>
      <c r="WAT1362" s="84">
        <f>WAS1362/WAR1362</f>
        <v>0</v>
      </c>
      <c r="WAU1362" s="84">
        <f>SUM(WAU1359)</f>
        <v>1000000</v>
      </c>
      <c r="WAV1362" s="84">
        <f>SUM(WAV1359:WAV1360)</f>
        <v>2000000</v>
      </c>
      <c r="WAW1362" s="84">
        <f>SUM(WAW1359:WAW1360)</f>
        <v>0</v>
      </c>
      <c r="WAX1362" s="84">
        <f>WAW1362/WAV1362</f>
        <v>0</v>
      </c>
      <c r="WAY1362" s="84">
        <f>WAV1362-WAW1362</f>
        <v>2000000</v>
      </c>
      <c r="WAZ1362" s="84">
        <f t="shared" si="748"/>
        <v>3000000</v>
      </c>
      <c r="WBG1362" s="84" t="s">
        <v>5406</v>
      </c>
      <c r="WBH1362" s="84">
        <f>SUM(WBH1359:WBH1360)</f>
        <v>1000000</v>
      </c>
      <c r="WBI1362" s="84">
        <f>SUM(WBI1359:WBI1360)</f>
        <v>0</v>
      </c>
      <c r="WBJ1362" s="84">
        <f>WBI1362/WBH1362</f>
        <v>0</v>
      </c>
      <c r="WBK1362" s="84">
        <f>SUM(WBK1359)</f>
        <v>1000000</v>
      </c>
      <c r="WBL1362" s="84">
        <f>SUM(WBL1359:WBL1360)</f>
        <v>2000000</v>
      </c>
      <c r="WBM1362" s="84">
        <f>SUM(WBM1359:WBM1360)</f>
        <v>0</v>
      </c>
      <c r="WBN1362" s="84">
        <f>WBM1362/WBL1362</f>
        <v>0</v>
      </c>
      <c r="WBO1362" s="84">
        <f>WBL1362-WBM1362</f>
        <v>2000000</v>
      </c>
      <c r="WBP1362" s="84">
        <f t="shared" si="748"/>
        <v>3000000</v>
      </c>
      <c r="WBW1362" s="84" t="s">
        <v>5406</v>
      </c>
      <c r="WBX1362" s="84">
        <f>SUM(WBX1359:WBX1360)</f>
        <v>1000000</v>
      </c>
      <c r="WBY1362" s="84">
        <f>SUM(WBY1359:WBY1360)</f>
        <v>0</v>
      </c>
      <c r="WBZ1362" s="84">
        <f>WBY1362/WBX1362</f>
        <v>0</v>
      </c>
      <c r="WCA1362" s="84">
        <f>SUM(WCA1359)</f>
        <v>1000000</v>
      </c>
      <c r="WCB1362" s="84">
        <f>SUM(WCB1359:WCB1360)</f>
        <v>2000000</v>
      </c>
      <c r="WCC1362" s="84">
        <f>SUM(WCC1359:WCC1360)</f>
        <v>0</v>
      </c>
      <c r="WCD1362" s="84">
        <f>WCC1362/WCB1362</f>
        <v>0</v>
      </c>
      <c r="WCE1362" s="84">
        <f>WCB1362-WCC1362</f>
        <v>2000000</v>
      </c>
      <c r="WCF1362" s="84">
        <f t="shared" si="749"/>
        <v>3000000</v>
      </c>
      <c r="WCM1362" s="84" t="s">
        <v>5406</v>
      </c>
      <c r="WCN1362" s="84">
        <f>SUM(WCN1359:WCN1360)</f>
        <v>1000000</v>
      </c>
      <c r="WCO1362" s="84">
        <f>SUM(WCO1359:WCO1360)</f>
        <v>0</v>
      </c>
      <c r="WCP1362" s="84">
        <f>WCO1362/WCN1362</f>
        <v>0</v>
      </c>
      <c r="WCQ1362" s="84">
        <f>SUM(WCQ1359)</f>
        <v>1000000</v>
      </c>
      <c r="WCR1362" s="84">
        <f>SUM(WCR1359:WCR1360)</f>
        <v>2000000</v>
      </c>
      <c r="WCS1362" s="84">
        <f>SUM(WCS1359:WCS1360)</f>
        <v>0</v>
      </c>
      <c r="WCT1362" s="84">
        <f>WCS1362/WCR1362</f>
        <v>0</v>
      </c>
      <c r="WCU1362" s="84">
        <f>WCR1362-WCS1362</f>
        <v>2000000</v>
      </c>
      <c r="WCV1362" s="84">
        <f t="shared" si="749"/>
        <v>3000000</v>
      </c>
      <c r="WDC1362" s="84" t="s">
        <v>5406</v>
      </c>
      <c r="WDD1362" s="84">
        <f>SUM(WDD1359:WDD1360)</f>
        <v>1000000</v>
      </c>
      <c r="WDE1362" s="84">
        <f>SUM(WDE1359:WDE1360)</f>
        <v>0</v>
      </c>
      <c r="WDF1362" s="84">
        <f>WDE1362/WDD1362</f>
        <v>0</v>
      </c>
      <c r="WDG1362" s="84">
        <f>SUM(WDG1359)</f>
        <v>1000000</v>
      </c>
      <c r="WDH1362" s="84">
        <f>SUM(WDH1359:WDH1360)</f>
        <v>2000000</v>
      </c>
      <c r="WDI1362" s="84">
        <f>SUM(WDI1359:WDI1360)</f>
        <v>0</v>
      </c>
      <c r="WDJ1362" s="84">
        <f>WDI1362/WDH1362</f>
        <v>0</v>
      </c>
      <c r="WDK1362" s="84">
        <f>WDH1362-WDI1362</f>
        <v>2000000</v>
      </c>
      <c r="WDL1362" s="84">
        <f t="shared" si="750"/>
        <v>3000000</v>
      </c>
      <c r="WDS1362" s="84" t="s">
        <v>5406</v>
      </c>
      <c r="WDT1362" s="84">
        <f>SUM(WDT1359:WDT1360)</f>
        <v>1000000</v>
      </c>
      <c r="WDU1362" s="84">
        <f>SUM(WDU1359:WDU1360)</f>
        <v>0</v>
      </c>
      <c r="WDV1362" s="84">
        <f>WDU1362/WDT1362</f>
        <v>0</v>
      </c>
      <c r="WDW1362" s="84">
        <f>SUM(WDW1359)</f>
        <v>1000000</v>
      </c>
      <c r="WDX1362" s="84">
        <f>SUM(WDX1359:WDX1360)</f>
        <v>2000000</v>
      </c>
      <c r="WDY1362" s="84">
        <f>SUM(WDY1359:WDY1360)</f>
        <v>0</v>
      </c>
      <c r="WDZ1362" s="84">
        <f>WDY1362/WDX1362</f>
        <v>0</v>
      </c>
      <c r="WEA1362" s="84">
        <f>WDX1362-WDY1362</f>
        <v>2000000</v>
      </c>
      <c r="WEB1362" s="84">
        <f t="shared" si="750"/>
        <v>3000000</v>
      </c>
      <c r="WEI1362" s="84" t="s">
        <v>5406</v>
      </c>
      <c r="WEJ1362" s="84">
        <f>SUM(WEJ1359:WEJ1360)</f>
        <v>1000000</v>
      </c>
      <c r="WEK1362" s="84">
        <f>SUM(WEK1359:WEK1360)</f>
        <v>0</v>
      </c>
      <c r="WEL1362" s="84">
        <f>WEK1362/WEJ1362</f>
        <v>0</v>
      </c>
      <c r="WEM1362" s="84">
        <f>SUM(WEM1359)</f>
        <v>1000000</v>
      </c>
      <c r="WEN1362" s="84">
        <f>SUM(WEN1359:WEN1360)</f>
        <v>2000000</v>
      </c>
      <c r="WEO1362" s="84">
        <f>SUM(WEO1359:WEO1360)</f>
        <v>0</v>
      </c>
      <c r="WEP1362" s="84">
        <f>WEO1362/WEN1362</f>
        <v>0</v>
      </c>
      <c r="WEQ1362" s="84">
        <f>WEN1362-WEO1362</f>
        <v>2000000</v>
      </c>
      <c r="WER1362" s="84">
        <f t="shared" si="751"/>
        <v>3000000</v>
      </c>
      <c r="WEY1362" s="84" t="s">
        <v>5406</v>
      </c>
      <c r="WEZ1362" s="84">
        <f>SUM(WEZ1359:WEZ1360)</f>
        <v>1000000</v>
      </c>
      <c r="WFA1362" s="84">
        <f>SUM(WFA1359:WFA1360)</f>
        <v>0</v>
      </c>
      <c r="WFB1362" s="84">
        <f>WFA1362/WEZ1362</f>
        <v>0</v>
      </c>
      <c r="WFC1362" s="84">
        <f>SUM(WFC1359)</f>
        <v>1000000</v>
      </c>
      <c r="WFD1362" s="84">
        <f>SUM(WFD1359:WFD1360)</f>
        <v>2000000</v>
      </c>
      <c r="WFE1362" s="84">
        <f>SUM(WFE1359:WFE1360)</f>
        <v>0</v>
      </c>
      <c r="WFF1362" s="84">
        <f>WFE1362/WFD1362</f>
        <v>0</v>
      </c>
      <c r="WFG1362" s="84">
        <f>WFD1362-WFE1362</f>
        <v>2000000</v>
      </c>
      <c r="WFH1362" s="84">
        <f t="shared" si="751"/>
        <v>3000000</v>
      </c>
      <c r="WFO1362" s="84" t="s">
        <v>5406</v>
      </c>
      <c r="WFP1362" s="84">
        <f>SUM(WFP1359:WFP1360)</f>
        <v>1000000</v>
      </c>
      <c r="WFQ1362" s="84">
        <f>SUM(WFQ1359:WFQ1360)</f>
        <v>0</v>
      </c>
      <c r="WFR1362" s="84">
        <f>WFQ1362/WFP1362</f>
        <v>0</v>
      </c>
      <c r="WFS1362" s="84">
        <f>SUM(WFS1359)</f>
        <v>1000000</v>
      </c>
      <c r="WFT1362" s="84">
        <f>SUM(WFT1359:WFT1360)</f>
        <v>2000000</v>
      </c>
      <c r="WFU1362" s="84">
        <f>SUM(WFU1359:WFU1360)</f>
        <v>0</v>
      </c>
      <c r="WFV1362" s="84">
        <f>WFU1362/WFT1362</f>
        <v>0</v>
      </c>
      <c r="WFW1362" s="84">
        <f>WFT1362-WFU1362</f>
        <v>2000000</v>
      </c>
      <c r="WFX1362" s="84">
        <f t="shared" si="752"/>
        <v>3000000</v>
      </c>
      <c r="WGE1362" s="84" t="s">
        <v>5406</v>
      </c>
      <c r="WGF1362" s="84">
        <f>SUM(WGF1359:WGF1360)</f>
        <v>1000000</v>
      </c>
      <c r="WGG1362" s="84">
        <f>SUM(WGG1359:WGG1360)</f>
        <v>0</v>
      </c>
      <c r="WGH1362" s="84">
        <f>WGG1362/WGF1362</f>
        <v>0</v>
      </c>
      <c r="WGI1362" s="84">
        <f>SUM(WGI1359)</f>
        <v>1000000</v>
      </c>
      <c r="WGJ1362" s="84">
        <f>SUM(WGJ1359:WGJ1360)</f>
        <v>2000000</v>
      </c>
      <c r="WGK1362" s="84">
        <f>SUM(WGK1359:WGK1360)</f>
        <v>0</v>
      </c>
      <c r="WGL1362" s="84">
        <f>WGK1362/WGJ1362</f>
        <v>0</v>
      </c>
      <c r="WGM1362" s="84">
        <f>WGJ1362-WGK1362</f>
        <v>2000000</v>
      </c>
      <c r="WGN1362" s="84">
        <f t="shared" si="752"/>
        <v>3000000</v>
      </c>
      <c r="WGU1362" s="84" t="s">
        <v>5406</v>
      </c>
      <c r="WGV1362" s="84">
        <f>SUM(WGV1359:WGV1360)</f>
        <v>1000000</v>
      </c>
      <c r="WGW1362" s="84">
        <f>SUM(WGW1359:WGW1360)</f>
        <v>0</v>
      </c>
      <c r="WGX1362" s="84">
        <f>WGW1362/WGV1362</f>
        <v>0</v>
      </c>
      <c r="WGY1362" s="84">
        <f>SUM(WGY1359)</f>
        <v>1000000</v>
      </c>
      <c r="WGZ1362" s="84">
        <f>SUM(WGZ1359:WGZ1360)</f>
        <v>2000000</v>
      </c>
      <c r="WHA1362" s="84">
        <f>SUM(WHA1359:WHA1360)</f>
        <v>0</v>
      </c>
      <c r="WHB1362" s="84">
        <f>WHA1362/WGZ1362</f>
        <v>0</v>
      </c>
      <c r="WHC1362" s="84">
        <f>WGZ1362-WHA1362</f>
        <v>2000000</v>
      </c>
      <c r="WHD1362" s="84">
        <f t="shared" si="753"/>
        <v>3000000</v>
      </c>
      <c r="WHK1362" s="84" t="s">
        <v>5406</v>
      </c>
      <c r="WHL1362" s="84">
        <f>SUM(WHL1359:WHL1360)</f>
        <v>1000000</v>
      </c>
      <c r="WHM1362" s="84">
        <f>SUM(WHM1359:WHM1360)</f>
        <v>0</v>
      </c>
      <c r="WHN1362" s="84">
        <f>WHM1362/WHL1362</f>
        <v>0</v>
      </c>
      <c r="WHO1362" s="84">
        <f>SUM(WHO1359)</f>
        <v>1000000</v>
      </c>
      <c r="WHP1362" s="84">
        <f>SUM(WHP1359:WHP1360)</f>
        <v>2000000</v>
      </c>
      <c r="WHQ1362" s="84">
        <f>SUM(WHQ1359:WHQ1360)</f>
        <v>0</v>
      </c>
      <c r="WHR1362" s="84">
        <f>WHQ1362/WHP1362</f>
        <v>0</v>
      </c>
      <c r="WHS1362" s="84">
        <f>WHP1362-WHQ1362</f>
        <v>2000000</v>
      </c>
      <c r="WHT1362" s="84">
        <f t="shared" si="753"/>
        <v>3000000</v>
      </c>
      <c r="WIA1362" s="84" t="s">
        <v>5406</v>
      </c>
      <c r="WIB1362" s="84">
        <f>SUM(WIB1359:WIB1360)</f>
        <v>1000000</v>
      </c>
      <c r="WIC1362" s="84">
        <f>SUM(WIC1359:WIC1360)</f>
        <v>0</v>
      </c>
      <c r="WID1362" s="84">
        <f>WIC1362/WIB1362</f>
        <v>0</v>
      </c>
      <c r="WIE1362" s="84">
        <f>SUM(WIE1359)</f>
        <v>1000000</v>
      </c>
      <c r="WIF1362" s="84">
        <f>SUM(WIF1359:WIF1360)</f>
        <v>2000000</v>
      </c>
      <c r="WIG1362" s="84">
        <f>SUM(WIG1359:WIG1360)</f>
        <v>0</v>
      </c>
      <c r="WIH1362" s="84">
        <f>WIG1362/WIF1362</f>
        <v>0</v>
      </c>
      <c r="WII1362" s="84">
        <f>WIF1362-WIG1362</f>
        <v>2000000</v>
      </c>
      <c r="WIJ1362" s="84">
        <f t="shared" si="754"/>
        <v>3000000</v>
      </c>
      <c r="WIQ1362" s="84" t="s">
        <v>5406</v>
      </c>
      <c r="WIR1362" s="84">
        <f>SUM(WIR1359:WIR1360)</f>
        <v>1000000</v>
      </c>
      <c r="WIS1362" s="84">
        <f>SUM(WIS1359:WIS1360)</f>
        <v>0</v>
      </c>
      <c r="WIT1362" s="84">
        <f>WIS1362/WIR1362</f>
        <v>0</v>
      </c>
      <c r="WIU1362" s="84">
        <f>SUM(WIU1359)</f>
        <v>1000000</v>
      </c>
      <c r="WIV1362" s="84">
        <f>SUM(WIV1359:WIV1360)</f>
        <v>2000000</v>
      </c>
      <c r="WIW1362" s="84">
        <f>SUM(WIW1359:WIW1360)</f>
        <v>0</v>
      </c>
      <c r="WIX1362" s="84">
        <f>WIW1362/WIV1362</f>
        <v>0</v>
      </c>
      <c r="WIY1362" s="84">
        <f>WIV1362-WIW1362</f>
        <v>2000000</v>
      </c>
      <c r="WIZ1362" s="84">
        <f t="shared" si="754"/>
        <v>3000000</v>
      </c>
      <c r="WJG1362" s="84" t="s">
        <v>5406</v>
      </c>
      <c r="WJH1362" s="84">
        <f>SUM(WJH1359:WJH1360)</f>
        <v>1000000</v>
      </c>
      <c r="WJI1362" s="84">
        <f>SUM(WJI1359:WJI1360)</f>
        <v>0</v>
      </c>
      <c r="WJJ1362" s="84">
        <f>WJI1362/WJH1362</f>
        <v>0</v>
      </c>
      <c r="WJK1362" s="84">
        <f>SUM(WJK1359)</f>
        <v>1000000</v>
      </c>
      <c r="WJL1362" s="84">
        <f>SUM(WJL1359:WJL1360)</f>
        <v>2000000</v>
      </c>
      <c r="WJM1362" s="84">
        <f>SUM(WJM1359:WJM1360)</f>
        <v>0</v>
      </c>
      <c r="WJN1362" s="84">
        <f>WJM1362/WJL1362</f>
        <v>0</v>
      </c>
      <c r="WJO1362" s="84">
        <f>WJL1362-WJM1362</f>
        <v>2000000</v>
      </c>
      <c r="WJP1362" s="84">
        <f t="shared" si="755"/>
        <v>3000000</v>
      </c>
      <c r="WJW1362" s="84" t="s">
        <v>5406</v>
      </c>
      <c r="WJX1362" s="84">
        <f>SUM(WJX1359:WJX1360)</f>
        <v>1000000</v>
      </c>
      <c r="WJY1362" s="84">
        <f>SUM(WJY1359:WJY1360)</f>
        <v>0</v>
      </c>
      <c r="WJZ1362" s="84">
        <f>WJY1362/WJX1362</f>
        <v>0</v>
      </c>
      <c r="WKA1362" s="84">
        <f>SUM(WKA1359)</f>
        <v>1000000</v>
      </c>
      <c r="WKB1362" s="84">
        <f>SUM(WKB1359:WKB1360)</f>
        <v>2000000</v>
      </c>
      <c r="WKC1362" s="84">
        <f>SUM(WKC1359:WKC1360)</f>
        <v>0</v>
      </c>
      <c r="WKD1362" s="84">
        <f>WKC1362/WKB1362</f>
        <v>0</v>
      </c>
      <c r="WKE1362" s="84">
        <f>WKB1362-WKC1362</f>
        <v>2000000</v>
      </c>
      <c r="WKF1362" s="84">
        <f t="shared" si="755"/>
        <v>3000000</v>
      </c>
      <c r="WKM1362" s="84" t="s">
        <v>5406</v>
      </c>
      <c r="WKN1362" s="84">
        <f>SUM(WKN1359:WKN1360)</f>
        <v>1000000</v>
      </c>
      <c r="WKO1362" s="84">
        <f>SUM(WKO1359:WKO1360)</f>
        <v>0</v>
      </c>
      <c r="WKP1362" s="84">
        <f>WKO1362/WKN1362</f>
        <v>0</v>
      </c>
      <c r="WKQ1362" s="84">
        <f>SUM(WKQ1359)</f>
        <v>1000000</v>
      </c>
      <c r="WKR1362" s="84">
        <f>SUM(WKR1359:WKR1360)</f>
        <v>2000000</v>
      </c>
      <c r="WKS1362" s="84">
        <f>SUM(WKS1359:WKS1360)</f>
        <v>0</v>
      </c>
      <c r="WKT1362" s="84">
        <f>WKS1362/WKR1362</f>
        <v>0</v>
      </c>
      <c r="WKU1362" s="84">
        <f>WKR1362-WKS1362</f>
        <v>2000000</v>
      </c>
      <c r="WKV1362" s="84">
        <f t="shared" si="756"/>
        <v>3000000</v>
      </c>
      <c r="WLC1362" s="84" t="s">
        <v>5406</v>
      </c>
      <c r="WLD1362" s="84">
        <f>SUM(WLD1359:WLD1360)</f>
        <v>1000000</v>
      </c>
      <c r="WLE1362" s="84">
        <f>SUM(WLE1359:WLE1360)</f>
        <v>0</v>
      </c>
      <c r="WLF1362" s="84">
        <f>WLE1362/WLD1362</f>
        <v>0</v>
      </c>
      <c r="WLG1362" s="84">
        <f>SUM(WLG1359)</f>
        <v>1000000</v>
      </c>
      <c r="WLH1362" s="84">
        <f>SUM(WLH1359:WLH1360)</f>
        <v>2000000</v>
      </c>
      <c r="WLI1362" s="84">
        <f>SUM(WLI1359:WLI1360)</f>
        <v>0</v>
      </c>
      <c r="WLJ1362" s="84">
        <f>WLI1362/WLH1362</f>
        <v>0</v>
      </c>
      <c r="WLK1362" s="84">
        <f>WLH1362-WLI1362</f>
        <v>2000000</v>
      </c>
      <c r="WLL1362" s="84">
        <f t="shared" si="756"/>
        <v>3000000</v>
      </c>
      <c r="WLS1362" s="84" t="s">
        <v>5406</v>
      </c>
      <c r="WLT1362" s="84">
        <f>SUM(WLT1359:WLT1360)</f>
        <v>1000000</v>
      </c>
      <c r="WLU1362" s="84">
        <f>SUM(WLU1359:WLU1360)</f>
        <v>0</v>
      </c>
      <c r="WLV1362" s="84">
        <f>WLU1362/WLT1362</f>
        <v>0</v>
      </c>
      <c r="WLW1362" s="84">
        <f>SUM(WLW1359)</f>
        <v>1000000</v>
      </c>
      <c r="WLX1362" s="84">
        <f>SUM(WLX1359:WLX1360)</f>
        <v>2000000</v>
      </c>
      <c r="WLY1362" s="84">
        <f>SUM(WLY1359:WLY1360)</f>
        <v>0</v>
      </c>
      <c r="WLZ1362" s="84">
        <f>WLY1362/WLX1362</f>
        <v>0</v>
      </c>
      <c r="WMA1362" s="84">
        <f>WLX1362-WLY1362</f>
        <v>2000000</v>
      </c>
      <c r="WMB1362" s="84">
        <f t="shared" si="757"/>
        <v>3000000</v>
      </c>
      <c r="WMI1362" s="84" t="s">
        <v>5406</v>
      </c>
      <c r="WMJ1362" s="84">
        <f>SUM(WMJ1359:WMJ1360)</f>
        <v>1000000</v>
      </c>
      <c r="WMK1362" s="84">
        <f>SUM(WMK1359:WMK1360)</f>
        <v>0</v>
      </c>
      <c r="WML1362" s="84">
        <f>WMK1362/WMJ1362</f>
        <v>0</v>
      </c>
      <c r="WMM1362" s="84">
        <f>SUM(WMM1359)</f>
        <v>1000000</v>
      </c>
      <c r="WMN1362" s="84">
        <f>SUM(WMN1359:WMN1360)</f>
        <v>2000000</v>
      </c>
      <c r="WMO1362" s="84">
        <f>SUM(WMO1359:WMO1360)</f>
        <v>0</v>
      </c>
      <c r="WMP1362" s="84">
        <f>WMO1362/WMN1362</f>
        <v>0</v>
      </c>
      <c r="WMQ1362" s="84">
        <f>WMN1362-WMO1362</f>
        <v>2000000</v>
      </c>
      <c r="WMR1362" s="84">
        <f t="shared" si="757"/>
        <v>3000000</v>
      </c>
      <c r="WMY1362" s="84" t="s">
        <v>5406</v>
      </c>
      <c r="WMZ1362" s="84">
        <f>SUM(WMZ1359:WMZ1360)</f>
        <v>1000000</v>
      </c>
      <c r="WNA1362" s="84">
        <f>SUM(WNA1359:WNA1360)</f>
        <v>0</v>
      </c>
      <c r="WNB1362" s="84">
        <f>WNA1362/WMZ1362</f>
        <v>0</v>
      </c>
      <c r="WNC1362" s="84">
        <f>SUM(WNC1359)</f>
        <v>1000000</v>
      </c>
      <c r="WND1362" s="84">
        <f>SUM(WND1359:WND1360)</f>
        <v>2000000</v>
      </c>
      <c r="WNE1362" s="84">
        <f>SUM(WNE1359:WNE1360)</f>
        <v>0</v>
      </c>
      <c r="WNF1362" s="84">
        <f>WNE1362/WND1362</f>
        <v>0</v>
      </c>
      <c r="WNG1362" s="84">
        <f>WND1362-WNE1362</f>
        <v>2000000</v>
      </c>
      <c r="WNH1362" s="84">
        <f t="shared" si="758"/>
        <v>3000000</v>
      </c>
      <c r="WNO1362" s="84" t="s">
        <v>5406</v>
      </c>
      <c r="WNP1362" s="84">
        <f>SUM(WNP1359:WNP1360)</f>
        <v>1000000</v>
      </c>
      <c r="WNQ1362" s="84">
        <f>SUM(WNQ1359:WNQ1360)</f>
        <v>0</v>
      </c>
      <c r="WNR1362" s="84">
        <f>WNQ1362/WNP1362</f>
        <v>0</v>
      </c>
      <c r="WNS1362" s="84">
        <f>SUM(WNS1359)</f>
        <v>1000000</v>
      </c>
      <c r="WNT1362" s="84">
        <f>SUM(WNT1359:WNT1360)</f>
        <v>2000000</v>
      </c>
      <c r="WNU1362" s="84">
        <f>SUM(WNU1359:WNU1360)</f>
        <v>0</v>
      </c>
      <c r="WNV1362" s="84">
        <f>WNU1362/WNT1362</f>
        <v>0</v>
      </c>
      <c r="WNW1362" s="84">
        <f>WNT1362-WNU1362</f>
        <v>2000000</v>
      </c>
      <c r="WNX1362" s="84">
        <f t="shared" si="758"/>
        <v>3000000</v>
      </c>
      <c r="WOE1362" s="84" t="s">
        <v>5406</v>
      </c>
      <c r="WOF1362" s="84">
        <f>SUM(WOF1359:WOF1360)</f>
        <v>1000000</v>
      </c>
      <c r="WOG1362" s="84">
        <f>SUM(WOG1359:WOG1360)</f>
        <v>0</v>
      </c>
      <c r="WOH1362" s="84">
        <f>WOG1362/WOF1362</f>
        <v>0</v>
      </c>
      <c r="WOI1362" s="84">
        <f>SUM(WOI1359)</f>
        <v>1000000</v>
      </c>
      <c r="WOJ1362" s="84">
        <f>SUM(WOJ1359:WOJ1360)</f>
        <v>2000000</v>
      </c>
      <c r="WOK1362" s="84">
        <f>SUM(WOK1359:WOK1360)</f>
        <v>0</v>
      </c>
      <c r="WOL1362" s="84">
        <f>WOK1362/WOJ1362</f>
        <v>0</v>
      </c>
      <c r="WOM1362" s="84">
        <f>WOJ1362-WOK1362</f>
        <v>2000000</v>
      </c>
      <c r="WON1362" s="84">
        <f t="shared" si="759"/>
        <v>3000000</v>
      </c>
      <c r="WOU1362" s="84" t="s">
        <v>5406</v>
      </c>
      <c r="WOV1362" s="84">
        <f>SUM(WOV1359:WOV1360)</f>
        <v>1000000</v>
      </c>
      <c r="WOW1362" s="84">
        <f>SUM(WOW1359:WOW1360)</f>
        <v>0</v>
      </c>
      <c r="WOX1362" s="84">
        <f>WOW1362/WOV1362</f>
        <v>0</v>
      </c>
      <c r="WOY1362" s="84">
        <f>SUM(WOY1359)</f>
        <v>1000000</v>
      </c>
      <c r="WOZ1362" s="84">
        <f>SUM(WOZ1359:WOZ1360)</f>
        <v>2000000</v>
      </c>
      <c r="WPA1362" s="84">
        <f>SUM(WPA1359:WPA1360)</f>
        <v>0</v>
      </c>
      <c r="WPB1362" s="84">
        <f>WPA1362/WOZ1362</f>
        <v>0</v>
      </c>
      <c r="WPC1362" s="84">
        <f>WOZ1362-WPA1362</f>
        <v>2000000</v>
      </c>
      <c r="WPD1362" s="84">
        <f t="shared" si="759"/>
        <v>3000000</v>
      </c>
      <c r="WPK1362" s="84" t="s">
        <v>5406</v>
      </c>
      <c r="WPL1362" s="84">
        <f>SUM(WPL1359:WPL1360)</f>
        <v>1000000</v>
      </c>
      <c r="WPM1362" s="84">
        <f>SUM(WPM1359:WPM1360)</f>
        <v>0</v>
      </c>
      <c r="WPN1362" s="84">
        <f>WPM1362/WPL1362</f>
        <v>0</v>
      </c>
      <c r="WPO1362" s="84">
        <f>SUM(WPO1359)</f>
        <v>1000000</v>
      </c>
      <c r="WPP1362" s="84">
        <f>SUM(WPP1359:WPP1360)</f>
        <v>2000000</v>
      </c>
      <c r="WPQ1362" s="84">
        <f>SUM(WPQ1359:WPQ1360)</f>
        <v>0</v>
      </c>
      <c r="WPR1362" s="84">
        <f>WPQ1362/WPP1362</f>
        <v>0</v>
      </c>
      <c r="WPS1362" s="84">
        <f>WPP1362-WPQ1362</f>
        <v>2000000</v>
      </c>
      <c r="WPT1362" s="84">
        <f t="shared" si="760"/>
        <v>3000000</v>
      </c>
      <c r="WQA1362" s="84" t="s">
        <v>5406</v>
      </c>
      <c r="WQB1362" s="84">
        <f>SUM(WQB1359:WQB1360)</f>
        <v>1000000</v>
      </c>
      <c r="WQC1362" s="84">
        <f>SUM(WQC1359:WQC1360)</f>
        <v>0</v>
      </c>
      <c r="WQD1362" s="84">
        <f>WQC1362/WQB1362</f>
        <v>0</v>
      </c>
      <c r="WQE1362" s="84">
        <f>SUM(WQE1359)</f>
        <v>1000000</v>
      </c>
      <c r="WQF1362" s="84">
        <f>SUM(WQF1359:WQF1360)</f>
        <v>2000000</v>
      </c>
      <c r="WQG1362" s="84">
        <f>SUM(WQG1359:WQG1360)</f>
        <v>0</v>
      </c>
      <c r="WQH1362" s="84">
        <f>WQG1362/WQF1362</f>
        <v>0</v>
      </c>
      <c r="WQI1362" s="84">
        <f>WQF1362-WQG1362</f>
        <v>2000000</v>
      </c>
      <c r="WQJ1362" s="84">
        <f t="shared" si="760"/>
        <v>3000000</v>
      </c>
      <c r="WQQ1362" s="84" t="s">
        <v>5406</v>
      </c>
      <c r="WQR1362" s="84">
        <f>SUM(WQR1359:WQR1360)</f>
        <v>1000000</v>
      </c>
      <c r="WQS1362" s="84">
        <f>SUM(WQS1359:WQS1360)</f>
        <v>0</v>
      </c>
      <c r="WQT1362" s="84">
        <f>WQS1362/WQR1362</f>
        <v>0</v>
      </c>
      <c r="WQU1362" s="84">
        <f>SUM(WQU1359)</f>
        <v>1000000</v>
      </c>
      <c r="WQV1362" s="84">
        <f>SUM(WQV1359:WQV1360)</f>
        <v>2000000</v>
      </c>
      <c r="WQW1362" s="84">
        <f>SUM(WQW1359:WQW1360)</f>
        <v>0</v>
      </c>
      <c r="WQX1362" s="84">
        <f>WQW1362/WQV1362</f>
        <v>0</v>
      </c>
      <c r="WQY1362" s="84">
        <f>WQV1362-WQW1362</f>
        <v>2000000</v>
      </c>
      <c r="WQZ1362" s="84">
        <f t="shared" si="761"/>
        <v>3000000</v>
      </c>
      <c r="WRG1362" s="84" t="s">
        <v>5406</v>
      </c>
      <c r="WRH1362" s="84">
        <f>SUM(WRH1359:WRH1360)</f>
        <v>1000000</v>
      </c>
      <c r="WRI1362" s="84">
        <f>SUM(WRI1359:WRI1360)</f>
        <v>0</v>
      </c>
      <c r="WRJ1362" s="84">
        <f>WRI1362/WRH1362</f>
        <v>0</v>
      </c>
      <c r="WRK1362" s="84">
        <f>SUM(WRK1359)</f>
        <v>1000000</v>
      </c>
      <c r="WRL1362" s="84">
        <f>SUM(WRL1359:WRL1360)</f>
        <v>2000000</v>
      </c>
      <c r="WRM1362" s="84">
        <f>SUM(WRM1359:WRM1360)</f>
        <v>0</v>
      </c>
      <c r="WRN1362" s="84">
        <f>WRM1362/WRL1362</f>
        <v>0</v>
      </c>
      <c r="WRO1362" s="84">
        <f>WRL1362-WRM1362</f>
        <v>2000000</v>
      </c>
      <c r="WRP1362" s="84">
        <f t="shared" si="761"/>
        <v>3000000</v>
      </c>
      <c r="WRW1362" s="84" t="s">
        <v>5406</v>
      </c>
      <c r="WRX1362" s="84">
        <f>SUM(WRX1359:WRX1360)</f>
        <v>1000000</v>
      </c>
      <c r="WRY1362" s="84">
        <f>SUM(WRY1359:WRY1360)</f>
        <v>0</v>
      </c>
      <c r="WRZ1362" s="84">
        <f>WRY1362/WRX1362</f>
        <v>0</v>
      </c>
      <c r="WSA1362" s="84">
        <f>SUM(WSA1359)</f>
        <v>1000000</v>
      </c>
      <c r="WSB1362" s="84">
        <f>SUM(WSB1359:WSB1360)</f>
        <v>2000000</v>
      </c>
      <c r="WSC1362" s="84">
        <f>SUM(WSC1359:WSC1360)</f>
        <v>0</v>
      </c>
      <c r="WSD1362" s="84">
        <f>WSC1362/WSB1362</f>
        <v>0</v>
      </c>
      <c r="WSE1362" s="84">
        <f>WSB1362-WSC1362</f>
        <v>2000000</v>
      </c>
      <c r="WSF1362" s="84">
        <f t="shared" si="762"/>
        <v>3000000</v>
      </c>
      <c r="WSM1362" s="84" t="s">
        <v>5406</v>
      </c>
      <c r="WSN1362" s="84">
        <f>SUM(WSN1359:WSN1360)</f>
        <v>1000000</v>
      </c>
      <c r="WSO1362" s="84">
        <f>SUM(WSO1359:WSO1360)</f>
        <v>0</v>
      </c>
      <c r="WSP1362" s="84">
        <f>WSO1362/WSN1362</f>
        <v>0</v>
      </c>
      <c r="WSQ1362" s="84">
        <f>SUM(WSQ1359)</f>
        <v>1000000</v>
      </c>
      <c r="WSR1362" s="84">
        <f>SUM(WSR1359:WSR1360)</f>
        <v>2000000</v>
      </c>
      <c r="WSS1362" s="84">
        <f>SUM(WSS1359:WSS1360)</f>
        <v>0</v>
      </c>
      <c r="WST1362" s="84">
        <f>WSS1362/WSR1362</f>
        <v>0</v>
      </c>
      <c r="WSU1362" s="84">
        <f>WSR1362-WSS1362</f>
        <v>2000000</v>
      </c>
      <c r="WSV1362" s="84">
        <f t="shared" si="762"/>
        <v>3000000</v>
      </c>
      <c r="WTC1362" s="84" t="s">
        <v>5406</v>
      </c>
      <c r="WTD1362" s="84">
        <f>SUM(WTD1359:WTD1360)</f>
        <v>1000000</v>
      </c>
      <c r="WTE1362" s="84">
        <f>SUM(WTE1359:WTE1360)</f>
        <v>0</v>
      </c>
      <c r="WTF1362" s="84">
        <f>WTE1362/WTD1362</f>
        <v>0</v>
      </c>
      <c r="WTG1362" s="84">
        <f>SUM(WTG1359)</f>
        <v>1000000</v>
      </c>
      <c r="WTH1362" s="84">
        <f>SUM(WTH1359:WTH1360)</f>
        <v>2000000</v>
      </c>
      <c r="WTI1362" s="84">
        <f>SUM(WTI1359:WTI1360)</f>
        <v>0</v>
      </c>
      <c r="WTJ1362" s="84">
        <f>WTI1362/WTH1362</f>
        <v>0</v>
      </c>
      <c r="WTK1362" s="84">
        <f>WTH1362-WTI1362</f>
        <v>2000000</v>
      </c>
      <c r="WTL1362" s="84">
        <f t="shared" si="763"/>
        <v>3000000</v>
      </c>
      <c r="WTS1362" s="84" t="s">
        <v>5406</v>
      </c>
      <c r="WTT1362" s="84">
        <f>SUM(WTT1359:WTT1360)</f>
        <v>1000000</v>
      </c>
      <c r="WTU1362" s="84">
        <f>SUM(WTU1359:WTU1360)</f>
        <v>0</v>
      </c>
      <c r="WTV1362" s="84">
        <f>WTU1362/WTT1362</f>
        <v>0</v>
      </c>
      <c r="WTW1362" s="84">
        <f>SUM(WTW1359)</f>
        <v>1000000</v>
      </c>
      <c r="WTX1362" s="84">
        <f>SUM(WTX1359:WTX1360)</f>
        <v>2000000</v>
      </c>
      <c r="WTY1362" s="84">
        <f>SUM(WTY1359:WTY1360)</f>
        <v>0</v>
      </c>
      <c r="WTZ1362" s="84">
        <f>WTY1362/WTX1362</f>
        <v>0</v>
      </c>
      <c r="WUA1362" s="84">
        <f>WTX1362-WTY1362</f>
        <v>2000000</v>
      </c>
      <c r="WUB1362" s="84">
        <f t="shared" si="763"/>
        <v>3000000</v>
      </c>
      <c r="WUI1362" s="84" t="s">
        <v>5406</v>
      </c>
      <c r="WUJ1362" s="84">
        <f>SUM(WUJ1359:WUJ1360)</f>
        <v>1000000</v>
      </c>
      <c r="WUK1362" s="84">
        <f>SUM(WUK1359:WUK1360)</f>
        <v>0</v>
      </c>
      <c r="WUL1362" s="84">
        <f>WUK1362/WUJ1362</f>
        <v>0</v>
      </c>
      <c r="WUM1362" s="84">
        <f>SUM(WUM1359)</f>
        <v>1000000</v>
      </c>
      <c r="WUN1362" s="84">
        <f>SUM(WUN1359:WUN1360)</f>
        <v>2000000</v>
      </c>
      <c r="WUO1362" s="84">
        <f>SUM(WUO1359:WUO1360)</f>
        <v>0</v>
      </c>
      <c r="WUP1362" s="84">
        <f>WUO1362/WUN1362</f>
        <v>0</v>
      </c>
      <c r="WUQ1362" s="84">
        <f>WUN1362-WUO1362</f>
        <v>2000000</v>
      </c>
      <c r="WUR1362" s="84">
        <f t="shared" si="764"/>
        <v>3000000</v>
      </c>
      <c r="WUY1362" s="84" t="s">
        <v>5406</v>
      </c>
      <c r="WUZ1362" s="84">
        <f>SUM(WUZ1359:WUZ1360)</f>
        <v>1000000</v>
      </c>
      <c r="WVA1362" s="84">
        <f>SUM(WVA1359:WVA1360)</f>
        <v>0</v>
      </c>
      <c r="WVB1362" s="84">
        <f>WVA1362/WUZ1362</f>
        <v>0</v>
      </c>
      <c r="WVC1362" s="84">
        <f>SUM(WVC1359)</f>
        <v>1000000</v>
      </c>
      <c r="WVD1362" s="84">
        <f>SUM(WVD1359:WVD1360)</f>
        <v>2000000</v>
      </c>
      <c r="WVE1362" s="84">
        <f>SUM(WVE1359:WVE1360)</f>
        <v>0</v>
      </c>
      <c r="WVF1362" s="84">
        <f>WVE1362/WVD1362</f>
        <v>0</v>
      </c>
      <c r="WVG1362" s="84">
        <f>WVD1362-WVE1362</f>
        <v>2000000</v>
      </c>
      <c r="WVH1362" s="84">
        <f t="shared" si="764"/>
        <v>3000000</v>
      </c>
      <c r="WVO1362" s="84" t="s">
        <v>5406</v>
      </c>
      <c r="WVP1362" s="84">
        <f>SUM(WVP1359:WVP1360)</f>
        <v>1000000</v>
      </c>
      <c r="WVQ1362" s="84">
        <f>SUM(WVQ1359:WVQ1360)</f>
        <v>0</v>
      </c>
      <c r="WVR1362" s="84">
        <f>WVQ1362/WVP1362</f>
        <v>0</v>
      </c>
      <c r="WVS1362" s="84">
        <f>SUM(WVS1359)</f>
        <v>1000000</v>
      </c>
      <c r="WVT1362" s="84">
        <f>SUM(WVT1359:WVT1360)</f>
        <v>2000000</v>
      </c>
      <c r="WVU1362" s="84">
        <f>SUM(WVU1359:WVU1360)</f>
        <v>0</v>
      </c>
      <c r="WVV1362" s="84">
        <f>WVU1362/WVT1362</f>
        <v>0</v>
      </c>
      <c r="WVW1362" s="84">
        <f>WVT1362-WVU1362</f>
        <v>2000000</v>
      </c>
      <c r="WVX1362" s="84">
        <f t="shared" si="765"/>
        <v>3000000</v>
      </c>
      <c r="WWE1362" s="84" t="s">
        <v>5406</v>
      </c>
      <c r="WWF1362" s="84">
        <f>SUM(WWF1359:WWF1360)</f>
        <v>1000000</v>
      </c>
      <c r="WWG1362" s="84">
        <f>SUM(WWG1359:WWG1360)</f>
        <v>0</v>
      </c>
      <c r="WWH1362" s="84">
        <f>WWG1362/WWF1362</f>
        <v>0</v>
      </c>
      <c r="WWI1362" s="84">
        <f>SUM(WWI1359)</f>
        <v>1000000</v>
      </c>
      <c r="WWJ1362" s="84">
        <f>SUM(WWJ1359:WWJ1360)</f>
        <v>2000000</v>
      </c>
      <c r="WWK1362" s="84">
        <f>SUM(WWK1359:WWK1360)</f>
        <v>0</v>
      </c>
      <c r="WWL1362" s="84">
        <f>WWK1362/WWJ1362</f>
        <v>0</v>
      </c>
      <c r="WWM1362" s="84">
        <f>WWJ1362-WWK1362</f>
        <v>2000000</v>
      </c>
      <c r="WWN1362" s="84">
        <f t="shared" si="765"/>
        <v>3000000</v>
      </c>
      <c r="WWU1362" s="84" t="s">
        <v>5406</v>
      </c>
      <c r="WWV1362" s="84">
        <f>SUM(WWV1359:WWV1360)</f>
        <v>1000000</v>
      </c>
      <c r="WWW1362" s="84">
        <f>SUM(WWW1359:WWW1360)</f>
        <v>0</v>
      </c>
      <c r="WWX1362" s="84">
        <f>WWW1362/WWV1362</f>
        <v>0</v>
      </c>
      <c r="WWY1362" s="84">
        <f>SUM(WWY1359)</f>
        <v>1000000</v>
      </c>
      <c r="WWZ1362" s="84">
        <f>SUM(WWZ1359:WWZ1360)</f>
        <v>2000000</v>
      </c>
      <c r="WXA1362" s="84">
        <f>SUM(WXA1359:WXA1360)</f>
        <v>0</v>
      </c>
      <c r="WXB1362" s="84">
        <f>WXA1362/WWZ1362</f>
        <v>0</v>
      </c>
      <c r="WXC1362" s="84">
        <f>WWZ1362-WXA1362</f>
        <v>2000000</v>
      </c>
      <c r="WXD1362" s="84">
        <f t="shared" si="766"/>
        <v>3000000</v>
      </c>
      <c r="WXK1362" s="84" t="s">
        <v>5406</v>
      </c>
      <c r="WXL1362" s="84">
        <f>SUM(WXL1359:WXL1360)</f>
        <v>1000000</v>
      </c>
      <c r="WXM1362" s="84">
        <f>SUM(WXM1359:WXM1360)</f>
        <v>0</v>
      </c>
      <c r="WXN1362" s="84">
        <f>WXM1362/WXL1362</f>
        <v>0</v>
      </c>
      <c r="WXO1362" s="84">
        <f>SUM(WXO1359)</f>
        <v>1000000</v>
      </c>
      <c r="WXP1362" s="84">
        <f>SUM(WXP1359:WXP1360)</f>
        <v>2000000</v>
      </c>
      <c r="WXQ1362" s="84">
        <f>SUM(WXQ1359:WXQ1360)</f>
        <v>0</v>
      </c>
      <c r="WXR1362" s="84">
        <f>WXQ1362/WXP1362</f>
        <v>0</v>
      </c>
      <c r="WXS1362" s="84">
        <f>WXP1362-WXQ1362</f>
        <v>2000000</v>
      </c>
      <c r="WXT1362" s="84">
        <f t="shared" si="766"/>
        <v>3000000</v>
      </c>
      <c r="WYA1362" s="84" t="s">
        <v>5406</v>
      </c>
      <c r="WYB1362" s="84">
        <f>SUM(WYB1359:WYB1360)</f>
        <v>1000000</v>
      </c>
      <c r="WYC1362" s="84">
        <f>SUM(WYC1359:WYC1360)</f>
        <v>0</v>
      </c>
      <c r="WYD1362" s="84">
        <f>WYC1362/WYB1362</f>
        <v>0</v>
      </c>
      <c r="WYE1362" s="84">
        <f>SUM(WYE1359)</f>
        <v>1000000</v>
      </c>
      <c r="WYF1362" s="84">
        <f>SUM(WYF1359:WYF1360)</f>
        <v>2000000</v>
      </c>
      <c r="WYG1362" s="84">
        <f>SUM(WYG1359:WYG1360)</f>
        <v>0</v>
      </c>
      <c r="WYH1362" s="84">
        <f>WYG1362/WYF1362</f>
        <v>0</v>
      </c>
      <c r="WYI1362" s="84">
        <f>WYF1362-WYG1362</f>
        <v>2000000</v>
      </c>
      <c r="WYJ1362" s="84">
        <f t="shared" si="767"/>
        <v>3000000</v>
      </c>
      <c r="WYQ1362" s="84" t="s">
        <v>5406</v>
      </c>
      <c r="WYR1362" s="84">
        <f>SUM(WYR1359:WYR1360)</f>
        <v>1000000</v>
      </c>
      <c r="WYS1362" s="84">
        <f>SUM(WYS1359:WYS1360)</f>
        <v>0</v>
      </c>
      <c r="WYT1362" s="84">
        <f>WYS1362/WYR1362</f>
        <v>0</v>
      </c>
      <c r="WYU1362" s="84">
        <f>SUM(WYU1359)</f>
        <v>1000000</v>
      </c>
      <c r="WYV1362" s="84">
        <f>SUM(WYV1359:WYV1360)</f>
        <v>2000000</v>
      </c>
      <c r="WYW1362" s="84">
        <f>SUM(WYW1359:WYW1360)</f>
        <v>0</v>
      </c>
      <c r="WYX1362" s="84">
        <f>WYW1362/WYV1362</f>
        <v>0</v>
      </c>
      <c r="WYY1362" s="84">
        <f>WYV1362-WYW1362</f>
        <v>2000000</v>
      </c>
      <c r="WYZ1362" s="84">
        <f t="shared" si="767"/>
        <v>3000000</v>
      </c>
      <c r="WZG1362" s="84" t="s">
        <v>5406</v>
      </c>
      <c r="WZH1362" s="84">
        <f>SUM(WZH1359:WZH1360)</f>
        <v>1000000</v>
      </c>
      <c r="WZI1362" s="84">
        <f>SUM(WZI1359:WZI1360)</f>
        <v>0</v>
      </c>
      <c r="WZJ1362" s="84">
        <f>WZI1362/WZH1362</f>
        <v>0</v>
      </c>
      <c r="WZK1362" s="84">
        <f>SUM(WZK1359)</f>
        <v>1000000</v>
      </c>
      <c r="WZL1362" s="84">
        <f>SUM(WZL1359:WZL1360)</f>
        <v>2000000</v>
      </c>
      <c r="WZM1362" s="84">
        <f>SUM(WZM1359:WZM1360)</f>
        <v>0</v>
      </c>
      <c r="WZN1362" s="84">
        <f>WZM1362/WZL1362</f>
        <v>0</v>
      </c>
      <c r="WZO1362" s="84">
        <f>WZL1362-WZM1362</f>
        <v>2000000</v>
      </c>
      <c r="WZP1362" s="84">
        <f t="shared" si="768"/>
        <v>3000000</v>
      </c>
      <c r="WZW1362" s="84" t="s">
        <v>5406</v>
      </c>
      <c r="WZX1362" s="84">
        <f>SUM(WZX1359:WZX1360)</f>
        <v>1000000</v>
      </c>
      <c r="WZY1362" s="84">
        <f>SUM(WZY1359:WZY1360)</f>
        <v>0</v>
      </c>
      <c r="WZZ1362" s="84">
        <f>WZY1362/WZX1362</f>
        <v>0</v>
      </c>
      <c r="XAA1362" s="84">
        <f>SUM(XAA1359)</f>
        <v>1000000</v>
      </c>
      <c r="XAB1362" s="84">
        <f>SUM(XAB1359:XAB1360)</f>
        <v>2000000</v>
      </c>
      <c r="XAC1362" s="84">
        <f>SUM(XAC1359:XAC1360)</f>
        <v>0</v>
      </c>
      <c r="XAD1362" s="84">
        <f>XAC1362/XAB1362</f>
        <v>0</v>
      </c>
      <c r="XAE1362" s="84">
        <f>XAB1362-XAC1362</f>
        <v>2000000</v>
      </c>
      <c r="XAF1362" s="84">
        <f t="shared" si="768"/>
        <v>3000000</v>
      </c>
      <c r="XAM1362" s="84" t="s">
        <v>5406</v>
      </c>
      <c r="XAN1362" s="84">
        <f>SUM(XAN1359:XAN1360)</f>
        <v>1000000</v>
      </c>
      <c r="XAO1362" s="84">
        <f>SUM(XAO1359:XAO1360)</f>
        <v>0</v>
      </c>
      <c r="XAP1362" s="84">
        <f>XAO1362/XAN1362</f>
        <v>0</v>
      </c>
      <c r="XAQ1362" s="84">
        <f>SUM(XAQ1359)</f>
        <v>1000000</v>
      </c>
      <c r="XAR1362" s="84">
        <f>SUM(XAR1359:XAR1360)</f>
        <v>2000000</v>
      </c>
      <c r="XAS1362" s="84">
        <f>SUM(XAS1359:XAS1360)</f>
        <v>0</v>
      </c>
      <c r="XAT1362" s="84">
        <f>XAS1362/XAR1362</f>
        <v>0</v>
      </c>
      <c r="XAU1362" s="84">
        <f>XAR1362-XAS1362</f>
        <v>2000000</v>
      </c>
      <c r="XAV1362" s="84">
        <f t="shared" si="769"/>
        <v>3000000</v>
      </c>
      <c r="XBC1362" s="84" t="s">
        <v>5406</v>
      </c>
      <c r="XBD1362" s="84">
        <f>SUM(XBD1359:XBD1360)</f>
        <v>1000000</v>
      </c>
      <c r="XBE1362" s="84">
        <f>SUM(XBE1359:XBE1360)</f>
        <v>0</v>
      </c>
      <c r="XBF1362" s="84">
        <f>XBE1362/XBD1362</f>
        <v>0</v>
      </c>
      <c r="XBG1362" s="84">
        <f>SUM(XBG1359)</f>
        <v>1000000</v>
      </c>
      <c r="XBH1362" s="84">
        <f>SUM(XBH1359:XBH1360)</f>
        <v>2000000</v>
      </c>
      <c r="XBI1362" s="84">
        <f>SUM(XBI1359:XBI1360)</f>
        <v>0</v>
      </c>
      <c r="XBJ1362" s="84">
        <f>XBI1362/XBH1362</f>
        <v>0</v>
      </c>
      <c r="XBK1362" s="84">
        <f>XBH1362-XBI1362</f>
        <v>2000000</v>
      </c>
      <c r="XBL1362" s="84">
        <f t="shared" si="769"/>
        <v>3000000</v>
      </c>
      <c r="XBS1362" s="84" t="s">
        <v>5406</v>
      </c>
      <c r="XBT1362" s="84">
        <f>SUM(XBT1359:XBT1360)</f>
        <v>1000000</v>
      </c>
      <c r="XBU1362" s="84">
        <f>SUM(XBU1359:XBU1360)</f>
        <v>0</v>
      </c>
      <c r="XBV1362" s="84">
        <f>XBU1362/XBT1362</f>
        <v>0</v>
      </c>
      <c r="XBW1362" s="84">
        <f>SUM(XBW1359)</f>
        <v>1000000</v>
      </c>
      <c r="XBX1362" s="84">
        <f>SUM(XBX1359:XBX1360)</f>
        <v>2000000</v>
      </c>
      <c r="XBY1362" s="84">
        <f>SUM(XBY1359:XBY1360)</f>
        <v>0</v>
      </c>
      <c r="XBZ1362" s="84">
        <f>XBY1362/XBX1362</f>
        <v>0</v>
      </c>
      <c r="XCA1362" s="84">
        <f>XBX1362-XBY1362</f>
        <v>2000000</v>
      </c>
      <c r="XCB1362" s="84">
        <f t="shared" si="770"/>
        <v>3000000</v>
      </c>
      <c r="XCI1362" s="84" t="s">
        <v>5406</v>
      </c>
      <c r="XCJ1362" s="84">
        <f>SUM(XCJ1359:XCJ1360)</f>
        <v>1000000</v>
      </c>
      <c r="XCK1362" s="84">
        <f>SUM(XCK1359:XCK1360)</f>
        <v>0</v>
      </c>
      <c r="XCL1362" s="84">
        <f>XCK1362/XCJ1362</f>
        <v>0</v>
      </c>
      <c r="XCM1362" s="84">
        <f>SUM(XCM1359)</f>
        <v>1000000</v>
      </c>
      <c r="XCN1362" s="84">
        <f>SUM(XCN1359:XCN1360)</f>
        <v>2000000</v>
      </c>
      <c r="XCO1362" s="84">
        <f>SUM(XCO1359:XCO1360)</f>
        <v>0</v>
      </c>
      <c r="XCP1362" s="84">
        <f>XCO1362/XCN1362</f>
        <v>0</v>
      </c>
      <c r="XCQ1362" s="84">
        <f>XCN1362-XCO1362</f>
        <v>2000000</v>
      </c>
      <c r="XCR1362" s="84">
        <f t="shared" si="770"/>
        <v>3000000</v>
      </c>
      <c r="XCY1362" s="84" t="s">
        <v>5406</v>
      </c>
      <c r="XCZ1362" s="84">
        <f>SUM(XCZ1359:XCZ1360)</f>
        <v>1000000</v>
      </c>
      <c r="XDA1362" s="84">
        <f>SUM(XDA1359:XDA1360)</f>
        <v>0</v>
      </c>
      <c r="XDB1362" s="84">
        <f>XDA1362/XCZ1362</f>
        <v>0</v>
      </c>
      <c r="XDC1362" s="84">
        <f>SUM(XDC1359)</f>
        <v>1000000</v>
      </c>
      <c r="XDD1362" s="84">
        <f>SUM(XDD1359:XDD1360)</f>
        <v>2000000</v>
      </c>
      <c r="XDE1362" s="84">
        <f>SUM(XDE1359:XDE1360)</f>
        <v>0</v>
      </c>
      <c r="XDF1362" s="84">
        <f>XDE1362/XDD1362</f>
        <v>0</v>
      </c>
      <c r="XDG1362" s="84">
        <f>XDD1362-XDE1362</f>
        <v>2000000</v>
      </c>
      <c r="XDH1362" s="84">
        <f t="shared" si="771"/>
        <v>3000000</v>
      </c>
      <c r="XDO1362" s="84" t="s">
        <v>5406</v>
      </c>
      <c r="XDP1362" s="84">
        <f>SUM(XDP1359:XDP1360)</f>
        <v>1000000</v>
      </c>
      <c r="XDQ1362" s="84">
        <f>SUM(XDQ1359:XDQ1360)</f>
        <v>0</v>
      </c>
      <c r="XDR1362" s="84">
        <f>XDQ1362/XDP1362</f>
        <v>0</v>
      </c>
      <c r="XDS1362" s="84">
        <f>SUM(XDS1359)</f>
        <v>1000000</v>
      </c>
      <c r="XDT1362" s="84">
        <f>SUM(XDT1359:XDT1360)</f>
        <v>2000000</v>
      </c>
      <c r="XDU1362" s="84">
        <f>SUM(XDU1359:XDU1360)</f>
        <v>0</v>
      </c>
      <c r="XDV1362" s="84">
        <f>XDU1362/XDT1362</f>
        <v>0</v>
      </c>
      <c r="XDW1362" s="84">
        <f>XDT1362-XDU1362</f>
        <v>2000000</v>
      </c>
      <c r="XDX1362" s="84">
        <f t="shared" si="771"/>
        <v>3000000</v>
      </c>
      <c r="XEE1362" s="84" t="s">
        <v>5406</v>
      </c>
      <c r="XEF1362" s="84">
        <f>SUM(XEF1359:XEF1360)</f>
        <v>1000000</v>
      </c>
      <c r="XEG1362" s="84">
        <f>SUM(XEG1359:XEG1360)</f>
        <v>0</v>
      </c>
      <c r="XEH1362" s="84">
        <f>XEG1362/XEF1362</f>
        <v>0</v>
      </c>
      <c r="XEI1362" s="84">
        <f>SUM(XEI1359)</f>
        <v>1000000</v>
      </c>
      <c r="XEJ1362" s="84">
        <f>SUM(XEJ1359:XEJ1360)</f>
        <v>2000000</v>
      </c>
      <c r="XEK1362" s="84">
        <f>SUM(XEK1359:XEK1360)</f>
        <v>0</v>
      </c>
      <c r="XEL1362" s="84">
        <f>XEK1362/XEJ1362</f>
        <v>0</v>
      </c>
      <c r="XEM1362" s="84">
        <f>XEJ1362-XEK1362</f>
        <v>2000000</v>
      </c>
      <c r="XEN1362" s="84">
        <f t="shared" si="772"/>
        <v>3000000</v>
      </c>
      <c r="XEU1362" s="84" t="s">
        <v>5406</v>
      </c>
      <c r="XEV1362" s="84">
        <f>SUM(XEV1359:XEV1360)</f>
        <v>1000000</v>
      </c>
      <c r="XEW1362" s="84">
        <f>SUM(XEW1359:XEW1360)</f>
        <v>0</v>
      </c>
      <c r="XEX1362" s="84">
        <f>XEW1362/XEV1362</f>
        <v>0</v>
      </c>
      <c r="XEY1362" s="84">
        <f>SUM(XEY1359)</f>
        <v>1000000</v>
      </c>
      <c r="XEZ1362" s="84">
        <f>SUM(XEZ1359:XEZ1360)</f>
        <v>2000000</v>
      </c>
      <c r="XFA1362" s="84">
        <f>SUM(XFA1359:XFA1360)</f>
        <v>0</v>
      </c>
      <c r="XFB1362" s="84">
        <f>XFA1362/XEZ1362</f>
        <v>0</v>
      </c>
      <c r="XFC1362" s="84">
        <f>XEZ1362-XFA1362</f>
        <v>2000000</v>
      </c>
      <c r="XFD1362" s="84">
        <f t="shared" si="772"/>
        <v>3000000</v>
      </c>
    </row>
    <row r="1363" spans="1:1024 1030:2048 2054:3072 3078:4096 4102:5120 5126:6144 6150:7168 7174:8192 8198:9216 9222:10240 10246:11264 11270:12288 12294:13312 13318:14336 14342:15360 15366:16384">
      <c r="A1363" s="84"/>
      <c r="B1363" s="84"/>
      <c r="G1363" s="798" t="s">
        <v>5407</v>
      </c>
      <c r="H1363" s="781"/>
      <c r="I1363" s="781"/>
      <c r="J1363" s="782"/>
      <c r="K1363" s="781"/>
      <c r="L1363" s="783"/>
      <c r="M1363" s="783"/>
      <c r="N1363" s="784"/>
      <c r="O1363" s="783"/>
      <c r="P1363" s="783"/>
      <c r="Q1363" s="801"/>
      <c r="R1363" s="802"/>
      <c r="S1363" s="801"/>
      <c r="T1363" s="84"/>
      <c r="V1363" s="84"/>
      <c r="W1363" s="84" t="s">
        <v>5407</v>
      </c>
      <c r="AM1363" s="84" t="s">
        <v>5407</v>
      </c>
      <c r="BC1363" s="84" t="s">
        <v>5407</v>
      </c>
      <c r="BS1363" s="84" t="s">
        <v>5407</v>
      </c>
      <c r="CI1363" s="84" t="s">
        <v>5407</v>
      </c>
      <c r="CY1363" s="84" t="s">
        <v>5407</v>
      </c>
      <c r="DO1363" s="84" t="s">
        <v>5407</v>
      </c>
      <c r="EE1363" s="84" t="s">
        <v>5407</v>
      </c>
      <c r="EU1363" s="84" t="s">
        <v>5407</v>
      </c>
      <c r="FK1363" s="84" t="s">
        <v>5407</v>
      </c>
      <c r="GA1363" s="84" t="s">
        <v>5407</v>
      </c>
      <c r="GQ1363" s="84" t="s">
        <v>5407</v>
      </c>
      <c r="HG1363" s="84" t="s">
        <v>5407</v>
      </c>
      <c r="HW1363" s="84" t="s">
        <v>5407</v>
      </c>
      <c r="IM1363" s="84" t="s">
        <v>5407</v>
      </c>
      <c r="JC1363" s="84" t="s">
        <v>5407</v>
      </c>
      <c r="JS1363" s="84" t="s">
        <v>5407</v>
      </c>
      <c r="KI1363" s="84" t="s">
        <v>5407</v>
      </c>
      <c r="KY1363" s="84" t="s">
        <v>5407</v>
      </c>
      <c r="LO1363" s="84" t="s">
        <v>5407</v>
      </c>
      <c r="ME1363" s="84" t="s">
        <v>5407</v>
      </c>
      <c r="MU1363" s="84" t="s">
        <v>5407</v>
      </c>
      <c r="NK1363" s="84" t="s">
        <v>5407</v>
      </c>
      <c r="OA1363" s="84" t="s">
        <v>5407</v>
      </c>
      <c r="OQ1363" s="84" t="s">
        <v>5407</v>
      </c>
      <c r="PG1363" s="84" t="s">
        <v>5407</v>
      </c>
      <c r="PW1363" s="84" t="s">
        <v>5407</v>
      </c>
      <c r="QM1363" s="84" t="s">
        <v>5407</v>
      </c>
      <c r="RC1363" s="84" t="s">
        <v>5407</v>
      </c>
      <c r="RS1363" s="84" t="s">
        <v>5407</v>
      </c>
      <c r="SI1363" s="84" t="s">
        <v>5407</v>
      </c>
      <c r="SY1363" s="84" t="s">
        <v>5407</v>
      </c>
      <c r="TO1363" s="84" t="s">
        <v>5407</v>
      </c>
      <c r="UE1363" s="84" t="s">
        <v>5407</v>
      </c>
      <c r="UU1363" s="84" t="s">
        <v>5407</v>
      </c>
      <c r="VK1363" s="84" t="s">
        <v>5407</v>
      </c>
      <c r="WA1363" s="84" t="s">
        <v>5407</v>
      </c>
      <c r="WQ1363" s="84" t="s">
        <v>5407</v>
      </c>
      <c r="XG1363" s="84" t="s">
        <v>5407</v>
      </c>
      <c r="XW1363" s="84" t="s">
        <v>5407</v>
      </c>
      <c r="YM1363" s="84" t="s">
        <v>5407</v>
      </c>
      <c r="ZC1363" s="84" t="s">
        <v>5407</v>
      </c>
      <c r="ZS1363" s="84" t="s">
        <v>5407</v>
      </c>
      <c r="AAI1363" s="84" t="s">
        <v>5407</v>
      </c>
      <c r="AAY1363" s="84" t="s">
        <v>5407</v>
      </c>
      <c r="ABO1363" s="84" t="s">
        <v>5407</v>
      </c>
      <c r="ACE1363" s="84" t="s">
        <v>5407</v>
      </c>
      <c r="ACU1363" s="84" t="s">
        <v>5407</v>
      </c>
      <c r="ADK1363" s="84" t="s">
        <v>5407</v>
      </c>
      <c r="AEA1363" s="84" t="s">
        <v>5407</v>
      </c>
      <c r="AEQ1363" s="84" t="s">
        <v>5407</v>
      </c>
      <c r="AFG1363" s="84" t="s">
        <v>5407</v>
      </c>
      <c r="AFW1363" s="84" t="s">
        <v>5407</v>
      </c>
      <c r="AGM1363" s="84" t="s">
        <v>5407</v>
      </c>
      <c r="AHC1363" s="84" t="s">
        <v>5407</v>
      </c>
      <c r="AHS1363" s="84" t="s">
        <v>5407</v>
      </c>
      <c r="AII1363" s="84" t="s">
        <v>5407</v>
      </c>
      <c r="AIY1363" s="84" t="s">
        <v>5407</v>
      </c>
      <c r="AJO1363" s="84" t="s">
        <v>5407</v>
      </c>
      <c r="AKE1363" s="84" t="s">
        <v>5407</v>
      </c>
      <c r="AKU1363" s="84" t="s">
        <v>5407</v>
      </c>
      <c r="ALK1363" s="84" t="s">
        <v>5407</v>
      </c>
      <c r="AMA1363" s="84" t="s">
        <v>5407</v>
      </c>
      <c r="AMQ1363" s="84" t="s">
        <v>5407</v>
      </c>
      <c r="ANG1363" s="84" t="s">
        <v>5407</v>
      </c>
      <c r="ANW1363" s="84" t="s">
        <v>5407</v>
      </c>
      <c r="AOM1363" s="84" t="s">
        <v>5407</v>
      </c>
      <c r="APC1363" s="84" t="s">
        <v>5407</v>
      </c>
      <c r="APS1363" s="84" t="s">
        <v>5407</v>
      </c>
      <c r="AQI1363" s="84" t="s">
        <v>5407</v>
      </c>
      <c r="AQY1363" s="84" t="s">
        <v>5407</v>
      </c>
      <c r="ARO1363" s="84" t="s">
        <v>5407</v>
      </c>
      <c r="ASE1363" s="84" t="s">
        <v>5407</v>
      </c>
      <c r="ASU1363" s="84" t="s">
        <v>5407</v>
      </c>
      <c r="ATK1363" s="84" t="s">
        <v>5407</v>
      </c>
      <c r="AUA1363" s="84" t="s">
        <v>5407</v>
      </c>
      <c r="AUQ1363" s="84" t="s">
        <v>5407</v>
      </c>
      <c r="AVG1363" s="84" t="s">
        <v>5407</v>
      </c>
      <c r="AVW1363" s="84" t="s">
        <v>5407</v>
      </c>
      <c r="AWM1363" s="84" t="s">
        <v>5407</v>
      </c>
      <c r="AXC1363" s="84" t="s">
        <v>5407</v>
      </c>
      <c r="AXS1363" s="84" t="s">
        <v>5407</v>
      </c>
      <c r="AYI1363" s="84" t="s">
        <v>5407</v>
      </c>
      <c r="AYY1363" s="84" t="s">
        <v>5407</v>
      </c>
      <c r="AZO1363" s="84" t="s">
        <v>5407</v>
      </c>
      <c r="BAE1363" s="84" t="s">
        <v>5407</v>
      </c>
      <c r="BAU1363" s="84" t="s">
        <v>5407</v>
      </c>
      <c r="BBK1363" s="84" t="s">
        <v>5407</v>
      </c>
      <c r="BCA1363" s="84" t="s">
        <v>5407</v>
      </c>
      <c r="BCQ1363" s="84" t="s">
        <v>5407</v>
      </c>
      <c r="BDG1363" s="84" t="s">
        <v>5407</v>
      </c>
      <c r="BDW1363" s="84" t="s">
        <v>5407</v>
      </c>
      <c r="BEM1363" s="84" t="s">
        <v>5407</v>
      </c>
      <c r="BFC1363" s="84" t="s">
        <v>5407</v>
      </c>
      <c r="BFS1363" s="84" t="s">
        <v>5407</v>
      </c>
      <c r="BGI1363" s="84" t="s">
        <v>5407</v>
      </c>
      <c r="BGY1363" s="84" t="s">
        <v>5407</v>
      </c>
      <c r="BHO1363" s="84" t="s">
        <v>5407</v>
      </c>
      <c r="BIE1363" s="84" t="s">
        <v>5407</v>
      </c>
      <c r="BIU1363" s="84" t="s">
        <v>5407</v>
      </c>
      <c r="BJK1363" s="84" t="s">
        <v>5407</v>
      </c>
      <c r="BKA1363" s="84" t="s">
        <v>5407</v>
      </c>
      <c r="BKQ1363" s="84" t="s">
        <v>5407</v>
      </c>
      <c r="BLG1363" s="84" t="s">
        <v>5407</v>
      </c>
      <c r="BLW1363" s="84" t="s">
        <v>5407</v>
      </c>
      <c r="BMM1363" s="84" t="s">
        <v>5407</v>
      </c>
      <c r="BNC1363" s="84" t="s">
        <v>5407</v>
      </c>
      <c r="BNS1363" s="84" t="s">
        <v>5407</v>
      </c>
      <c r="BOI1363" s="84" t="s">
        <v>5407</v>
      </c>
      <c r="BOY1363" s="84" t="s">
        <v>5407</v>
      </c>
      <c r="BPO1363" s="84" t="s">
        <v>5407</v>
      </c>
      <c r="BQE1363" s="84" t="s">
        <v>5407</v>
      </c>
      <c r="BQU1363" s="84" t="s">
        <v>5407</v>
      </c>
      <c r="BRK1363" s="84" t="s">
        <v>5407</v>
      </c>
      <c r="BSA1363" s="84" t="s">
        <v>5407</v>
      </c>
      <c r="BSQ1363" s="84" t="s">
        <v>5407</v>
      </c>
      <c r="BTG1363" s="84" t="s">
        <v>5407</v>
      </c>
      <c r="BTW1363" s="84" t="s">
        <v>5407</v>
      </c>
      <c r="BUM1363" s="84" t="s">
        <v>5407</v>
      </c>
      <c r="BVC1363" s="84" t="s">
        <v>5407</v>
      </c>
      <c r="BVS1363" s="84" t="s">
        <v>5407</v>
      </c>
      <c r="BWI1363" s="84" t="s">
        <v>5407</v>
      </c>
      <c r="BWY1363" s="84" t="s">
        <v>5407</v>
      </c>
      <c r="BXO1363" s="84" t="s">
        <v>5407</v>
      </c>
      <c r="BYE1363" s="84" t="s">
        <v>5407</v>
      </c>
      <c r="BYU1363" s="84" t="s">
        <v>5407</v>
      </c>
      <c r="BZK1363" s="84" t="s">
        <v>5407</v>
      </c>
      <c r="CAA1363" s="84" t="s">
        <v>5407</v>
      </c>
      <c r="CAQ1363" s="84" t="s">
        <v>5407</v>
      </c>
      <c r="CBG1363" s="84" t="s">
        <v>5407</v>
      </c>
      <c r="CBW1363" s="84" t="s">
        <v>5407</v>
      </c>
      <c r="CCM1363" s="84" t="s">
        <v>5407</v>
      </c>
      <c r="CDC1363" s="84" t="s">
        <v>5407</v>
      </c>
      <c r="CDS1363" s="84" t="s">
        <v>5407</v>
      </c>
      <c r="CEI1363" s="84" t="s">
        <v>5407</v>
      </c>
      <c r="CEY1363" s="84" t="s">
        <v>5407</v>
      </c>
      <c r="CFO1363" s="84" t="s">
        <v>5407</v>
      </c>
      <c r="CGE1363" s="84" t="s">
        <v>5407</v>
      </c>
      <c r="CGU1363" s="84" t="s">
        <v>5407</v>
      </c>
      <c r="CHK1363" s="84" t="s">
        <v>5407</v>
      </c>
      <c r="CIA1363" s="84" t="s">
        <v>5407</v>
      </c>
      <c r="CIQ1363" s="84" t="s">
        <v>5407</v>
      </c>
      <c r="CJG1363" s="84" t="s">
        <v>5407</v>
      </c>
      <c r="CJW1363" s="84" t="s">
        <v>5407</v>
      </c>
      <c r="CKM1363" s="84" t="s">
        <v>5407</v>
      </c>
      <c r="CLC1363" s="84" t="s">
        <v>5407</v>
      </c>
      <c r="CLS1363" s="84" t="s">
        <v>5407</v>
      </c>
      <c r="CMI1363" s="84" t="s">
        <v>5407</v>
      </c>
      <c r="CMY1363" s="84" t="s">
        <v>5407</v>
      </c>
      <c r="CNO1363" s="84" t="s">
        <v>5407</v>
      </c>
      <c r="COE1363" s="84" t="s">
        <v>5407</v>
      </c>
      <c r="COU1363" s="84" t="s">
        <v>5407</v>
      </c>
      <c r="CPK1363" s="84" t="s">
        <v>5407</v>
      </c>
      <c r="CQA1363" s="84" t="s">
        <v>5407</v>
      </c>
      <c r="CQQ1363" s="84" t="s">
        <v>5407</v>
      </c>
      <c r="CRG1363" s="84" t="s">
        <v>5407</v>
      </c>
      <c r="CRW1363" s="84" t="s">
        <v>5407</v>
      </c>
      <c r="CSM1363" s="84" t="s">
        <v>5407</v>
      </c>
      <c r="CTC1363" s="84" t="s">
        <v>5407</v>
      </c>
      <c r="CTS1363" s="84" t="s">
        <v>5407</v>
      </c>
      <c r="CUI1363" s="84" t="s">
        <v>5407</v>
      </c>
      <c r="CUY1363" s="84" t="s">
        <v>5407</v>
      </c>
      <c r="CVO1363" s="84" t="s">
        <v>5407</v>
      </c>
      <c r="CWE1363" s="84" t="s">
        <v>5407</v>
      </c>
      <c r="CWU1363" s="84" t="s">
        <v>5407</v>
      </c>
      <c r="CXK1363" s="84" t="s">
        <v>5407</v>
      </c>
      <c r="CYA1363" s="84" t="s">
        <v>5407</v>
      </c>
      <c r="CYQ1363" s="84" t="s">
        <v>5407</v>
      </c>
      <c r="CZG1363" s="84" t="s">
        <v>5407</v>
      </c>
      <c r="CZW1363" s="84" t="s">
        <v>5407</v>
      </c>
      <c r="DAM1363" s="84" t="s">
        <v>5407</v>
      </c>
      <c r="DBC1363" s="84" t="s">
        <v>5407</v>
      </c>
      <c r="DBS1363" s="84" t="s">
        <v>5407</v>
      </c>
      <c r="DCI1363" s="84" t="s">
        <v>5407</v>
      </c>
      <c r="DCY1363" s="84" t="s">
        <v>5407</v>
      </c>
      <c r="DDO1363" s="84" t="s">
        <v>5407</v>
      </c>
      <c r="DEE1363" s="84" t="s">
        <v>5407</v>
      </c>
      <c r="DEU1363" s="84" t="s">
        <v>5407</v>
      </c>
      <c r="DFK1363" s="84" t="s">
        <v>5407</v>
      </c>
      <c r="DGA1363" s="84" t="s">
        <v>5407</v>
      </c>
      <c r="DGQ1363" s="84" t="s">
        <v>5407</v>
      </c>
      <c r="DHG1363" s="84" t="s">
        <v>5407</v>
      </c>
      <c r="DHW1363" s="84" t="s">
        <v>5407</v>
      </c>
      <c r="DIM1363" s="84" t="s">
        <v>5407</v>
      </c>
      <c r="DJC1363" s="84" t="s">
        <v>5407</v>
      </c>
      <c r="DJS1363" s="84" t="s">
        <v>5407</v>
      </c>
      <c r="DKI1363" s="84" t="s">
        <v>5407</v>
      </c>
      <c r="DKY1363" s="84" t="s">
        <v>5407</v>
      </c>
      <c r="DLO1363" s="84" t="s">
        <v>5407</v>
      </c>
      <c r="DME1363" s="84" t="s">
        <v>5407</v>
      </c>
      <c r="DMU1363" s="84" t="s">
        <v>5407</v>
      </c>
      <c r="DNK1363" s="84" t="s">
        <v>5407</v>
      </c>
      <c r="DOA1363" s="84" t="s">
        <v>5407</v>
      </c>
      <c r="DOQ1363" s="84" t="s">
        <v>5407</v>
      </c>
      <c r="DPG1363" s="84" t="s">
        <v>5407</v>
      </c>
      <c r="DPW1363" s="84" t="s">
        <v>5407</v>
      </c>
      <c r="DQM1363" s="84" t="s">
        <v>5407</v>
      </c>
      <c r="DRC1363" s="84" t="s">
        <v>5407</v>
      </c>
      <c r="DRS1363" s="84" t="s">
        <v>5407</v>
      </c>
      <c r="DSI1363" s="84" t="s">
        <v>5407</v>
      </c>
      <c r="DSY1363" s="84" t="s">
        <v>5407</v>
      </c>
      <c r="DTO1363" s="84" t="s">
        <v>5407</v>
      </c>
      <c r="DUE1363" s="84" t="s">
        <v>5407</v>
      </c>
      <c r="DUU1363" s="84" t="s">
        <v>5407</v>
      </c>
      <c r="DVK1363" s="84" t="s">
        <v>5407</v>
      </c>
      <c r="DWA1363" s="84" t="s">
        <v>5407</v>
      </c>
      <c r="DWQ1363" s="84" t="s">
        <v>5407</v>
      </c>
      <c r="DXG1363" s="84" t="s">
        <v>5407</v>
      </c>
      <c r="DXW1363" s="84" t="s">
        <v>5407</v>
      </c>
      <c r="DYM1363" s="84" t="s">
        <v>5407</v>
      </c>
      <c r="DZC1363" s="84" t="s">
        <v>5407</v>
      </c>
      <c r="DZS1363" s="84" t="s">
        <v>5407</v>
      </c>
      <c r="EAI1363" s="84" t="s">
        <v>5407</v>
      </c>
      <c r="EAY1363" s="84" t="s">
        <v>5407</v>
      </c>
      <c r="EBO1363" s="84" t="s">
        <v>5407</v>
      </c>
      <c r="ECE1363" s="84" t="s">
        <v>5407</v>
      </c>
      <c r="ECU1363" s="84" t="s">
        <v>5407</v>
      </c>
      <c r="EDK1363" s="84" t="s">
        <v>5407</v>
      </c>
      <c r="EEA1363" s="84" t="s">
        <v>5407</v>
      </c>
      <c r="EEQ1363" s="84" t="s">
        <v>5407</v>
      </c>
      <c r="EFG1363" s="84" t="s">
        <v>5407</v>
      </c>
      <c r="EFW1363" s="84" t="s">
        <v>5407</v>
      </c>
      <c r="EGM1363" s="84" t="s">
        <v>5407</v>
      </c>
      <c r="EHC1363" s="84" t="s">
        <v>5407</v>
      </c>
      <c r="EHS1363" s="84" t="s">
        <v>5407</v>
      </c>
      <c r="EII1363" s="84" t="s">
        <v>5407</v>
      </c>
      <c r="EIY1363" s="84" t="s">
        <v>5407</v>
      </c>
      <c r="EJO1363" s="84" t="s">
        <v>5407</v>
      </c>
      <c r="EKE1363" s="84" t="s">
        <v>5407</v>
      </c>
      <c r="EKU1363" s="84" t="s">
        <v>5407</v>
      </c>
      <c r="ELK1363" s="84" t="s">
        <v>5407</v>
      </c>
      <c r="EMA1363" s="84" t="s">
        <v>5407</v>
      </c>
      <c r="EMQ1363" s="84" t="s">
        <v>5407</v>
      </c>
      <c r="ENG1363" s="84" t="s">
        <v>5407</v>
      </c>
      <c r="ENW1363" s="84" t="s">
        <v>5407</v>
      </c>
      <c r="EOM1363" s="84" t="s">
        <v>5407</v>
      </c>
      <c r="EPC1363" s="84" t="s">
        <v>5407</v>
      </c>
      <c r="EPS1363" s="84" t="s">
        <v>5407</v>
      </c>
      <c r="EQI1363" s="84" t="s">
        <v>5407</v>
      </c>
      <c r="EQY1363" s="84" t="s">
        <v>5407</v>
      </c>
      <c r="ERO1363" s="84" t="s">
        <v>5407</v>
      </c>
      <c r="ESE1363" s="84" t="s">
        <v>5407</v>
      </c>
      <c r="ESU1363" s="84" t="s">
        <v>5407</v>
      </c>
      <c r="ETK1363" s="84" t="s">
        <v>5407</v>
      </c>
      <c r="EUA1363" s="84" t="s">
        <v>5407</v>
      </c>
      <c r="EUQ1363" s="84" t="s">
        <v>5407</v>
      </c>
      <c r="EVG1363" s="84" t="s">
        <v>5407</v>
      </c>
      <c r="EVW1363" s="84" t="s">
        <v>5407</v>
      </c>
      <c r="EWM1363" s="84" t="s">
        <v>5407</v>
      </c>
      <c r="EXC1363" s="84" t="s">
        <v>5407</v>
      </c>
      <c r="EXS1363" s="84" t="s">
        <v>5407</v>
      </c>
      <c r="EYI1363" s="84" t="s">
        <v>5407</v>
      </c>
      <c r="EYY1363" s="84" t="s">
        <v>5407</v>
      </c>
      <c r="EZO1363" s="84" t="s">
        <v>5407</v>
      </c>
      <c r="FAE1363" s="84" t="s">
        <v>5407</v>
      </c>
      <c r="FAU1363" s="84" t="s">
        <v>5407</v>
      </c>
      <c r="FBK1363" s="84" t="s">
        <v>5407</v>
      </c>
      <c r="FCA1363" s="84" t="s">
        <v>5407</v>
      </c>
      <c r="FCQ1363" s="84" t="s">
        <v>5407</v>
      </c>
      <c r="FDG1363" s="84" t="s">
        <v>5407</v>
      </c>
      <c r="FDW1363" s="84" t="s">
        <v>5407</v>
      </c>
      <c r="FEM1363" s="84" t="s">
        <v>5407</v>
      </c>
      <c r="FFC1363" s="84" t="s">
        <v>5407</v>
      </c>
      <c r="FFS1363" s="84" t="s">
        <v>5407</v>
      </c>
      <c r="FGI1363" s="84" t="s">
        <v>5407</v>
      </c>
      <c r="FGY1363" s="84" t="s">
        <v>5407</v>
      </c>
      <c r="FHO1363" s="84" t="s">
        <v>5407</v>
      </c>
      <c r="FIE1363" s="84" t="s">
        <v>5407</v>
      </c>
      <c r="FIU1363" s="84" t="s">
        <v>5407</v>
      </c>
      <c r="FJK1363" s="84" t="s">
        <v>5407</v>
      </c>
      <c r="FKA1363" s="84" t="s">
        <v>5407</v>
      </c>
      <c r="FKQ1363" s="84" t="s">
        <v>5407</v>
      </c>
      <c r="FLG1363" s="84" t="s">
        <v>5407</v>
      </c>
      <c r="FLW1363" s="84" t="s">
        <v>5407</v>
      </c>
      <c r="FMM1363" s="84" t="s">
        <v>5407</v>
      </c>
      <c r="FNC1363" s="84" t="s">
        <v>5407</v>
      </c>
      <c r="FNS1363" s="84" t="s">
        <v>5407</v>
      </c>
      <c r="FOI1363" s="84" t="s">
        <v>5407</v>
      </c>
      <c r="FOY1363" s="84" t="s">
        <v>5407</v>
      </c>
      <c r="FPO1363" s="84" t="s">
        <v>5407</v>
      </c>
      <c r="FQE1363" s="84" t="s">
        <v>5407</v>
      </c>
      <c r="FQU1363" s="84" t="s">
        <v>5407</v>
      </c>
      <c r="FRK1363" s="84" t="s">
        <v>5407</v>
      </c>
      <c r="FSA1363" s="84" t="s">
        <v>5407</v>
      </c>
      <c r="FSQ1363" s="84" t="s">
        <v>5407</v>
      </c>
      <c r="FTG1363" s="84" t="s">
        <v>5407</v>
      </c>
      <c r="FTW1363" s="84" t="s">
        <v>5407</v>
      </c>
      <c r="FUM1363" s="84" t="s">
        <v>5407</v>
      </c>
      <c r="FVC1363" s="84" t="s">
        <v>5407</v>
      </c>
      <c r="FVS1363" s="84" t="s">
        <v>5407</v>
      </c>
      <c r="FWI1363" s="84" t="s">
        <v>5407</v>
      </c>
      <c r="FWY1363" s="84" t="s">
        <v>5407</v>
      </c>
      <c r="FXO1363" s="84" t="s">
        <v>5407</v>
      </c>
      <c r="FYE1363" s="84" t="s">
        <v>5407</v>
      </c>
      <c r="FYU1363" s="84" t="s">
        <v>5407</v>
      </c>
      <c r="FZK1363" s="84" t="s">
        <v>5407</v>
      </c>
      <c r="GAA1363" s="84" t="s">
        <v>5407</v>
      </c>
      <c r="GAQ1363" s="84" t="s">
        <v>5407</v>
      </c>
      <c r="GBG1363" s="84" t="s">
        <v>5407</v>
      </c>
      <c r="GBW1363" s="84" t="s">
        <v>5407</v>
      </c>
      <c r="GCM1363" s="84" t="s">
        <v>5407</v>
      </c>
      <c r="GDC1363" s="84" t="s">
        <v>5407</v>
      </c>
      <c r="GDS1363" s="84" t="s">
        <v>5407</v>
      </c>
      <c r="GEI1363" s="84" t="s">
        <v>5407</v>
      </c>
      <c r="GEY1363" s="84" t="s">
        <v>5407</v>
      </c>
      <c r="GFO1363" s="84" t="s">
        <v>5407</v>
      </c>
      <c r="GGE1363" s="84" t="s">
        <v>5407</v>
      </c>
      <c r="GGU1363" s="84" t="s">
        <v>5407</v>
      </c>
      <c r="GHK1363" s="84" t="s">
        <v>5407</v>
      </c>
      <c r="GIA1363" s="84" t="s">
        <v>5407</v>
      </c>
      <c r="GIQ1363" s="84" t="s">
        <v>5407</v>
      </c>
      <c r="GJG1363" s="84" t="s">
        <v>5407</v>
      </c>
      <c r="GJW1363" s="84" t="s">
        <v>5407</v>
      </c>
      <c r="GKM1363" s="84" t="s">
        <v>5407</v>
      </c>
      <c r="GLC1363" s="84" t="s">
        <v>5407</v>
      </c>
      <c r="GLS1363" s="84" t="s">
        <v>5407</v>
      </c>
      <c r="GMI1363" s="84" t="s">
        <v>5407</v>
      </c>
      <c r="GMY1363" s="84" t="s">
        <v>5407</v>
      </c>
      <c r="GNO1363" s="84" t="s">
        <v>5407</v>
      </c>
      <c r="GOE1363" s="84" t="s">
        <v>5407</v>
      </c>
      <c r="GOU1363" s="84" t="s">
        <v>5407</v>
      </c>
      <c r="GPK1363" s="84" t="s">
        <v>5407</v>
      </c>
      <c r="GQA1363" s="84" t="s">
        <v>5407</v>
      </c>
      <c r="GQQ1363" s="84" t="s">
        <v>5407</v>
      </c>
      <c r="GRG1363" s="84" t="s">
        <v>5407</v>
      </c>
      <c r="GRW1363" s="84" t="s">
        <v>5407</v>
      </c>
      <c r="GSM1363" s="84" t="s">
        <v>5407</v>
      </c>
      <c r="GTC1363" s="84" t="s">
        <v>5407</v>
      </c>
      <c r="GTS1363" s="84" t="s">
        <v>5407</v>
      </c>
      <c r="GUI1363" s="84" t="s">
        <v>5407</v>
      </c>
      <c r="GUY1363" s="84" t="s">
        <v>5407</v>
      </c>
      <c r="GVO1363" s="84" t="s">
        <v>5407</v>
      </c>
      <c r="GWE1363" s="84" t="s">
        <v>5407</v>
      </c>
      <c r="GWU1363" s="84" t="s">
        <v>5407</v>
      </c>
      <c r="GXK1363" s="84" t="s">
        <v>5407</v>
      </c>
      <c r="GYA1363" s="84" t="s">
        <v>5407</v>
      </c>
      <c r="GYQ1363" s="84" t="s">
        <v>5407</v>
      </c>
      <c r="GZG1363" s="84" t="s">
        <v>5407</v>
      </c>
      <c r="GZW1363" s="84" t="s">
        <v>5407</v>
      </c>
      <c r="HAM1363" s="84" t="s">
        <v>5407</v>
      </c>
      <c r="HBC1363" s="84" t="s">
        <v>5407</v>
      </c>
      <c r="HBS1363" s="84" t="s">
        <v>5407</v>
      </c>
      <c r="HCI1363" s="84" t="s">
        <v>5407</v>
      </c>
      <c r="HCY1363" s="84" t="s">
        <v>5407</v>
      </c>
      <c r="HDO1363" s="84" t="s">
        <v>5407</v>
      </c>
      <c r="HEE1363" s="84" t="s">
        <v>5407</v>
      </c>
      <c r="HEU1363" s="84" t="s">
        <v>5407</v>
      </c>
      <c r="HFK1363" s="84" t="s">
        <v>5407</v>
      </c>
      <c r="HGA1363" s="84" t="s">
        <v>5407</v>
      </c>
      <c r="HGQ1363" s="84" t="s">
        <v>5407</v>
      </c>
      <c r="HHG1363" s="84" t="s">
        <v>5407</v>
      </c>
      <c r="HHW1363" s="84" t="s">
        <v>5407</v>
      </c>
      <c r="HIM1363" s="84" t="s">
        <v>5407</v>
      </c>
      <c r="HJC1363" s="84" t="s">
        <v>5407</v>
      </c>
      <c r="HJS1363" s="84" t="s">
        <v>5407</v>
      </c>
      <c r="HKI1363" s="84" t="s">
        <v>5407</v>
      </c>
      <c r="HKY1363" s="84" t="s">
        <v>5407</v>
      </c>
      <c r="HLO1363" s="84" t="s">
        <v>5407</v>
      </c>
      <c r="HME1363" s="84" t="s">
        <v>5407</v>
      </c>
      <c r="HMU1363" s="84" t="s">
        <v>5407</v>
      </c>
      <c r="HNK1363" s="84" t="s">
        <v>5407</v>
      </c>
      <c r="HOA1363" s="84" t="s">
        <v>5407</v>
      </c>
      <c r="HOQ1363" s="84" t="s">
        <v>5407</v>
      </c>
      <c r="HPG1363" s="84" t="s">
        <v>5407</v>
      </c>
      <c r="HPW1363" s="84" t="s">
        <v>5407</v>
      </c>
      <c r="HQM1363" s="84" t="s">
        <v>5407</v>
      </c>
      <c r="HRC1363" s="84" t="s">
        <v>5407</v>
      </c>
      <c r="HRS1363" s="84" t="s">
        <v>5407</v>
      </c>
      <c r="HSI1363" s="84" t="s">
        <v>5407</v>
      </c>
      <c r="HSY1363" s="84" t="s">
        <v>5407</v>
      </c>
      <c r="HTO1363" s="84" t="s">
        <v>5407</v>
      </c>
      <c r="HUE1363" s="84" t="s">
        <v>5407</v>
      </c>
      <c r="HUU1363" s="84" t="s">
        <v>5407</v>
      </c>
      <c r="HVK1363" s="84" t="s">
        <v>5407</v>
      </c>
      <c r="HWA1363" s="84" t="s">
        <v>5407</v>
      </c>
      <c r="HWQ1363" s="84" t="s">
        <v>5407</v>
      </c>
      <c r="HXG1363" s="84" t="s">
        <v>5407</v>
      </c>
      <c r="HXW1363" s="84" t="s">
        <v>5407</v>
      </c>
      <c r="HYM1363" s="84" t="s">
        <v>5407</v>
      </c>
      <c r="HZC1363" s="84" t="s">
        <v>5407</v>
      </c>
      <c r="HZS1363" s="84" t="s">
        <v>5407</v>
      </c>
      <c r="IAI1363" s="84" t="s">
        <v>5407</v>
      </c>
      <c r="IAY1363" s="84" t="s">
        <v>5407</v>
      </c>
      <c r="IBO1363" s="84" t="s">
        <v>5407</v>
      </c>
      <c r="ICE1363" s="84" t="s">
        <v>5407</v>
      </c>
      <c r="ICU1363" s="84" t="s">
        <v>5407</v>
      </c>
      <c r="IDK1363" s="84" t="s">
        <v>5407</v>
      </c>
      <c r="IEA1363" s="84" t="s">
        <v>5407</v>
      </c>
      <c r="IEQ1363" s="84" t="s">
        <v>5407</v>
      </c>
      <c r="IFG1363" s="84" t="s">
        <v>5407</v>
      </c>
      <c r="IFW1363" s="84" t="s">
        <v>5407</v>
      </c>
      <c r="IGM1363" s="84" t="s">
        <v>5407</v>
      </c>
      <c r="IHC1363" s="84" t="s">
        <v>5407</v>
      </c>
      <c r="IHS1363" s="84" t="s">
        <v>5407</v>
      </c>
      <c r="III1363" s="84" t="s">
        <v>5407</v>
      </c>
      <c r="IIY1363" s="84" t="s">
        <v>5407</v>
      </c>
      <c r="IJO1363" s="84" t="s">
        <v>5407</v>
      </c>
      <c r="IKE1363" s="84" t="s">
        <v>5407</v>
      </c>
      <c r="IKU1363" s="84" t="s">
        <v>5407</v>
      </c>
      <c r="ILK1363" s="84" t="s">
        <v>5407</v>
      </c>
      <c r="IMA1363" s="84" t="s">
        <v>5407</v>
      </c>
      <c r="IMQ1363" s="84" t="s">
        <v>5407</v>
      </c>
      <c r="ING1363" s="84" t="s">
        <v>5407</v>
      </c>
      <c r="INW1363" s="84" t="s">
        <v>5407</v>
      </c>
      <c r="IOM1363" s="84" t="s">
        <v>5407</v>
      </c>
      <c r="IPC1363" s="84" t="s">
        <v>5407</v>
      </c>
      <c r="IPS1363" s="84" t="s">
        <v>5407</v>
      </c>
      <c r="IQI1363" s="84" t="s">
        <v>5407</v>
      </c>
      <c r="IQY1363" s="84" t="s">
        <v>5407</v>
      </c>
      <c r="IRO1363" s="84" t="s">
        <v>5407</v>
      </c>
      <c r="ISE1363" s="84" t="s">
        <v>5407</v>
      </c>
      <c r="ISU1363" s="84" t="s">
        <v>5407</v>
      </c>
      <c r="ITK1363" s="84" t="s">
        <v>5407</v>
      </c>
      <c r="IUA1363" s="84" t="s">
        <v>5407</v>
      </c>
      <c r="IUQ1363" s="84" t="s">
        <v>5407</v>
      </c>
      <c r="IVG1363" s="84" t="s">
        <v>5407</v>
      </c>
      <c r="IVW1363" s="84" t="s">
        <v>5407</v>
      </c>
      <c r="IWM1363" s="84" t="s">
        <v>5407</v>
      </c>
      <c r="IXC1363" s="84" t="s">
        <v>5407</v>
      </c>
      <c r="IXS1363" s="84" t="s">
        <v>5407</v>
      </c>
      <c r="IYI1363" s="84" t="s">
        <v>5407</v>
      </c>
      <c r="IYY1363" s="84" t="s">
        <v>5407</v>
      </c>
      <c r="IZO1363" s="84" t="s">
        <v>5407</v>
      </c>
      <c r="JAE1363" s="84" t="s">
        <v>5407</v>
      </c>
      <c r="JAU1363" s="84" t="s">
        <v>5407</v>
      </c>
      <c r="JBK1363" s="84" t="s">
        <v>5407</v>
      </c>
      <c r="JCA1363" s="84" t="s">
        <v>5407</v>
      </c>
      <c r="JCQ1363" s="84" t="s">
        <v>5407</v>
      </c>
      <c r="JDG1363" s="84" t="s">
        <v>5407</v>
      </c>
      <c r="JDW1363" s="84" t="s">
        <v>5407</v>
      </c>
      <c r="JEM1363" s="84" t="s">
        <v>5407</v>
      </c>
      <c r="JFC1363" s="84" t="s">
        <v>5407</v>
      </c>
      <c r="JFS1363" s="84" t="s">
        <v>5407</v>
      </c>
      <c r="JGI1363" s="84" t="s">
        <v>5407</v>
      </c>
      <c r="JGY1363" s="84" t="s">
        <v>5407</v>
      </c>
      <c r="JHO1363" s="84" t="s">
        <v>5407</v>
      </c>
      <c r="JIE1363" s="84" t="s">
        <v>5407</v>
      </c>
      <c r="JIU1363" s="84" t="s">
        <v>5407</v>
      </c>
      <c r="JJK1363" s="84" t="s">
        <v>5407</v>
      </c>
      <c r="JKA1363" s="84" t="s">
        <v>5407</v>
      </c>
      <c r="JKQ1363" s="84" t="s">
        <v>5407</v>
      </c>
      <c r="JLG1363" s="84" t="s">
        <v>5407</v>
      </c>
      <c r="JLW1363" s="84" t="s">
        <v>5407</v>
      </c>
      <c r="JMM1363" s="84" t="s">
        <v>5407</v>
      </c>
      <c r="JNC1363" s="84" t="s">
        <v>5407</v>
      </c>
      <c r="JNS1363" s="84" t="s">
        <v>5407</v>
      </c>
      <c r="JOI1363" s="84" t="s">
        <v>5407</v>
      </c>
      <c r="JOY1363" s="84" t="s">
        <v>5407</v>
      </c>
      <c r="JPO1363" s="84" t="s">
        <v>5407</v>
      </c>
      <c r="JQE1363" s="84" t="s">
        <v>5407</v>
      </c>
      <c r="JQU1363" s="84" t="s">
        <v>5407</v>
      </c>
      <c r="JRK1363" s="84" t="s">
        <v>5407</v>
      </c>
      <c r="JSA1363" s="84" t="s">
        <v>5407</v>
      </c>
      <c r="JSQ1363" s="84" t="s">
        <v>5407</v>
      </c>
      <c r="JTG1363" s="84" t="s">
        <v>5407</v>
      </c>
      <c r="JTW1363" s="84" t="s">
        <v>5407</v>
      </c>
      <c r="JUM1363" s="84" t="s">
        <v>5407</v>
      </c>
      <c r="JVC1363" s="84" t="s">
        <v>5407</v>
      </c>
      <c r="JVS1363" s="84" t="s">
        <v>5407</v>
      </c>
      <c r="JWI1363" s="84" t="s">
        <v>5407</v>
      </c>
      <c r="JWY1363" s="84" t="s">
        <v>5407</v>
      </c>
      <c r="JXO1363" s="84" t="s">
        <v>5407</v>
      </c>
      <c r="JYE1363" s="84" t="s">
        <v>5407</v>
      </c>
      <c r="JYU1363" s="84" t="s">
        <v>5407</v>
      </c>
      <c r="JZK1363" s="84" t="s">
        <v>5407</v>
      </c>
      <c r="KAA1363" s="84" t="s">
        <v>5407</v>
      </c>
      <c r="KAQ1363" s="84" t="s">
        <v>5407</v>
      </c>
      <c r="KBG1363" s="84" t="s">
        <v>5407</v>
      </c>
      <c r="KBW1363" s="84" t="s">
        <v>5407</v>
      </c>
      <c r="KCM1363" s="84" t="s">
        <v>5407</v>
      </c>
      <c r="KDC1363" s="84" t="s">
        <v>5407</v>
      </c>
      <c r="KDS1363" s="84" t="s">
        <v>5407</v>
      </c>
      <c r="KEI1363" s="84" t="s">
        <v>5407</v>
      </c>
      <c r="KEY1363" s="84" t="s">
        <v>5407</v>
      </c>
      <c r="KFO1363" s="84" t="s">
        <v>5407</v>
      </c>
      <c r="KGE1363" s="84" t="s">
        <v>5407</v>
      </c>
      <c r="KGU1363" s="84" t="s">
        <v>5407</v>
      </c>
      <c r="KHK1363" s="84" t="s">
        <v>5407</v>
      </c>
      <c r="KIA1363" s="84" t="s">
        <v>5407</v>
      </c>
      <c r="KIQ1363" s="84" t="s">
        <v>5407</v>
      </c>
      <c r="KJG1363" s="84" t="s">
        <v>5407</v>
      </c>
      <c r="KJW1363" s="84" t="s">
        <v>5407</v>
      </c>
      <c r="KKM1363" s="84" t="s">
        <v>5407</v>
      </c>
      <c r="KLC1363" s="84" t="s">
        <v>5407</v>
      </c>
      <c r="KLS1363" s="84" t="s">
        <v>5407</v>
      </c>
      <c r="KMI1363" s="84" t="s">
        <v>5407</v>
      </c>
      <c r="KMY1363" s="84" t="s">
        <v>5407</v>
      </c>
      <c r="KNO1363" s="84" t="s">
        <v>5407</v>
      </c>
      <c r="KOE1363" s="84" t="s">
        <v>5407</v>
      </c>
      <c r="KOU1363" s="84" t="s">
        <v>5407</v>
      </c>
      <c r="KPK1363" s="84" t="s">
        <v>5407</v>
      </c>
      <c r="KQA1363" s="84" t="s">
        <v>5407</v>
      </c>
      <c r="KQQ1363" s="84" t="s">
        <v>5407</v>
      </c>
      <c r="KRG1363" s="84" t="s">
        <v>5407</v>
      </c>
      <c r="KRW1363" s="84" t="s">
        <v>5407</v>
      </c>
      <c r="KSM1363" s="84" t="s">
        <v>5407</v>
      </c>
      <c r="KTC1363" s="84" t="s">
        <v>5407</v>
      </c>
      <c r="KTS1363" s="84" t="s">
        <v>5407</v>
      </c>
      <c r="KUI1363" s="84" t="s">
        <v>5407</v>
      </c>
      <c r="KUY1363" s="84" t="s">
        <v>5407</v>
      </c>
      <c r="KVO1363" s="84" t="s">
        <v>5407</v>
      </c>
      <c r="KWE1363" s="84" t="s">
        <v>5407</v>
      </c>
      <c r="KWU1363" s="84" t="s">
        <v>5407</v>
      </c>
      <c r="KXK1363" s="84" t="s">
        <v>5407</v>
      </c>
      <c r="KYA1363" s="84" t="s">
        <v>5407</v>
      </c>
      <c r="KYQ1363" s="84" t="s">
        <v>5407</v>
      </c>
      <c r="KZG1363" s="84" t="s">
        <v>5407</v>
      </c>
      <c r="KZW1363" s="84" t="s">
        <v>5407</v>
      </c>
      <c r="LAM1363" s="84" t="s">
        <v>5407</v>
      </c>
      <c r="LBC1363" s="84" t="s">
        <v>5407</v>
      </c>
      <c r="LBS1363" s="84" t="s">
        <v>5407</v>
      </c>
      <c r="LCI1363" s="84" t="s">
        <v>5407</v>
      </c>
      <c r="LCY1363" s="84" t="s">
        <v>5407</v>
      </c>
      <c r="LDO1363" s="84" t="s">
        <v>5407</v>
      </c>
      <c r="LEE1363" s="84" t="s">
        <v>5407</v>
      </c>
      <c r="LEU1363" s="84" t="s">
        <v>5407</v>
      </c>
      <c r="LFK1363" s="84" t="s">
        <v>5407</v>
      </c>
      <c r="LGA1363" s="84" t="s">
        <v>5407</v>
      </c>
      <c r="LGQ1363" s="84" t="s">
        <v>5407</v>
      </c>
      <c r="LHG1363" s="84" t="s">
        <v>5407</v>
      </c>
      <c r="LHW1363" s="84" t="s">
        <v>5407</v>
      </c>
      <c r="LIM1363" s="84" t="s">
        <v>5407</v>
      </c>
      <c r="LJC1363" s="84" t="s">
        <v>5407</v>
      </c>
      <c r="LJS1363" s="84" t="s">
        <v>5407</v>
      </c>
      <c r="LKI1363" s="84" t="s">
        <v>5407</v>
      </c>
      <c r="LKY1363" s="84" t="s">
        <v>5407</v>
      </c>
      <c r="LLO1363" s="84" t="s">
        <v>5407</v>
      </c>
      <c r="LME1363" s="84" t="s">
        <v>5407</v>
      </c>
      <c r="LMU1363" s="84" t="s">
        <v>5407</v>
      </c>
      <c r="LNK1363" s="84" t="s">
        <v>5407</v>
      </c>
      <c r="LOA1363" s="84" t="s">
        <v>5407</v>
      </c>
      <c r="LOQ1363" s="84" t="s">
        <v>5407</v>
      </c>
      <c r="LPG1363" s="84" t="s">
        <v>5407</v>
      </c>
      <c r="LPW1363" s="84" t="s">
        <v>5407</v>
      </c>
      <c r="LQM1363" s="84" t="s">
        <v>5407</v>
      </c>
      <c r="LRC1363" s="84" t="s">
        <v>5407</v>
      </c>
      <c r="LRS1363" s="84" t="s">
        <v>5407</v>
      </c>
      <c r="LSI1363" s="84" t="s">
        <v>5407</v>
      </c>
      <c r="LSY1363" s="84" t="s">
        <v>5407</v>
      </c>
      <c r="LTO1363" s="84" t="s">
        <v>5407</v>
      </c>
      <c r="LUE1363" s="84" t="s">
        <v>5407</v>
      </c>
      <c r="LUU1363" s="84" t="s">
        <v>5407</v>
      </c>
      <c r="LVK1363" s="84" t="s">
        <v>5407</v>
      </c>
      <c r="LWA1363" s="84" t="s">
        <v>5407</v>
      </c>
      <c r="LWQ1363" s="84" t="s">
        <v>5407</v>
      </c>
      <c r="LXG1363" s="84" t="s">
        <v>5407</v>
      </c>
      <c r="LXW1363" s="84" t="s">
        <v>5407</v>
      </c>
      <c r="LYM1363" s="84" t="s">
        <v>5407</v>
      </c>
      <c r="LZC1363" s="84" t="s">
        <v>5407</v>
      </c>
      <c r="LZS1363" s="84" t="s">
        <v>5407</v>
      </c>
      <c r="MAI1363" s="84" t="s">
        <v>5407</v>
      </c>
      <c r="MAY1363" s="84" t="s">
        <v>5407</v>
      </c>
      <c r="MBO1363" s="84" t="s">
        <v>5407</v>
      </c>
      <c r="MCE1363" s="84" t="s">
        <v>5407</v>
      </c>
      <c r="MCU1363" s="84" t="s">
        <v>5407</v>
      </c>
      <c r="MDK1363" s="84" t="s">
        <v>5407</v>
      </c>
      <c r="MEA1363" s="84" t="s">
        <v>5407</v>
      </c>
      <c r="MEQ1363" s="84" t="s">
        <v>5407</v>
      </c>
      <c r="MFG1363" s="84" t="s">
        <v>5407</v>
      </c>
      <c r="MFW1363" s="84" t="s">
        <v>5407</v>
      </c>
      <c r="MGM1363" s="84" t="s">
        <v>5407</v>
      </c>
      <c r="MHC1363" s="84" t="s">
        <v>5407</v>
      </c>
      <c r="MHS1363" s="84" t="s">
        <v>5407</v>
      </c>
      <c r="MII1363" s="84" t="s">
        <v>5407</v>
      </c>
      <c r="MIY1363" s="84" t="s">
        <v>5407</v>
      </c>
      <c r="MJO1363" s="84" t="s">
        <v>5407</v>
      </c>
      <c r="MKE1363" s="84" t="s">
        <v>5407</v>
      </c>
      <c r="MKU1363" s="84" t="s">
        <v>5407</v>
      </c>
      <c r="MLK1363" s="84" t="s">
        <v>5407</v>
      </c>
      <c r="MMA1363" s="84" t="s">
        <v>5407</v>
      </c>
      <c r="MMQ1363" s="84" t="s">
        <v>5407</v>
      </c>
      <c r="MNG1363" s="84" t="s">
        <v>5407</v>
      </c>
      <c r="MNW1363" s="84" t="s">
        <v>5407</v>
      </c>
      <c r="MOM1363" s="84" t="s">
        <v>5407</v>
      </c>
      <c r="MPC1363" s="84" t="s">
        <v>5407</v>
      </c>
      <c r="MPS1363" s="84" t="s">
        <v>5407</v>
      </c>
      <c r="MQI1363" s="84" t="s">
        <v>5407</v>
      </c>
      <c r="MQY1363" s="84" t="s">
        <v>5407</v>
      </c>
      <c r="MRO1363" s="84" t="s">
        <v>5407</v>
      </c>
      <c r="MSE1363" s="84" t="s">
        <v>5407</v>
      </c>
      <c r="MSU1363" s="84" t="s">
        <v>5407</v>
      </c>
      <c r="MTK1363" s="84" t="s">
        <v>5407</v>
      </c>
      <c r="MUA1363" s="84" t="s">
        <v>5407</v>
      </c>
      <c r="MUQ1363" s="84" t="s">
        <v>5407</v>
      </c>
      <c r="MVG1363" s="84" t="s">
        <v>5407</v>
      </c>
      <c r="MVW1363" s="84" t="s">
        <v>5407</v>
      </c>
      <c r="MWM1363" s="84" t="s">
        <v>5407</v>
      </c>
      <c r="MXC1363" s="84" t="s">
        <v>5407</v>
      </c>
      <c r="MXS1363" s="84" t="s">
        <v>5407</v>
      </c>
      <c r="MYI1363" s="84" t="s">
        <v>5407</v>
      </c>
      <c r="MYY1363" s="84" t="s">
        <v>5407</v>
      </c>
      <c r="MZO1363" s="84" t="s">
        <v>5407</v>
      </c>
      <c r="NAE1363" s="84" t="s">
        <v>5407</v>
      </c>
      <c r="NAU1363" s="84" t="s">
        <v>5407</v>
      </c>
      <c r="NBK1363" s="84" t="s">
        <v>5407</v>
      </c>
      <c r="NCA1363" s="84" t="s">
        <v>5407</v>
      </c>
      <c r="NCQ1363" s="84" t="s">
        <v>5407</v>
      </c>
      <c r="NDG1363" s="84" t="s">
        <v>5407</v>
      </c>
      <c r="NDW1363" s="84" t="s">
        <v>5407</v>
      </c>
      <c r="NEM1363" s="84" t="s">
        <v>5407</v>
      </c>
      <c r="NFC1363" s="84" t="s">
        <v>5407</v>
      </c>
      <c r="NFS1363" s="84" t="s">
        <v>5407</v>
      </c>
      <c r="NGI1363" s="84" t="s">
        <v>5407</v>
      </c>
      <c r="NGY1363" s="84" t="s">
        <v>5407</v>
      </c>
      <c r="NHO1363" s="84" t="s">
        <v>5407</v>
      </c>
      <c r="NIE1363" s="84" t="s">
        <v>5407</v>
      </c>
      <c r="NIU1363" s="84" t="s">
        <v>5407</v>
      </c>
      <c r="NJK1363" s="84" t="s">
        <v>5407</v>
      </c>
      <c r="NKA1363" s="84" t="s">
        <v>5407</v>
      </c>
      <c r="NKQ1363" s="84" t="s">
        <v>5407</v>
      </c>
      <c r="NLG1363" s="84" t="s">
        <v>5407</v>
      </c>
      <c r="NLW1363" s="84" t="s">
        <v>5407</v>
      </c>
      <c r="NMM1363" s="84" t="s">
        <v>5407</v>
      </c>
      <c r="NNC1363" s="84" t="s">
        <v>5407</v>
      </c>
      <c r="NNS1363" s="84" t="s">
        <v>5407</v>
      </c>
      <c r="NOI1363" s="84" t="s">
        <v>5407</v>
      </c>
      <c r="NOY1363" s="84" t="s">
        <v>5407</v>
      </c>
      <c r="NPO1363" s="84" t="s">
        <v>5407</v>
      </c>
      <c r="NQE1363" s="84" t="s">
        <v>5407</v>
      </c>
      <c r="NQU1363" s="84" t="s">
        <v>5407</v>
      </c>
      <c r="NRK1363" s="84" t="s">
        <v>5407</v>
      </c>
      <c r="NSA1363" s="84" t="s">
        <v>5407</v>
      </c>
      <c r="NSQ1363" s="84" t="s">
        <v>5407</v>
      </c>
      <c r="NTG1363" s="84" t="s">
        <v>5407</v>
      </c>
      <c r="NTW1363" s="84" t="s">
        <v>5407</v>
      </c>
      <c r="NUM1363" s="84" t="s">
        <v>5407</v>
      </c>
      <c r="NVC1363" s="84" t="s">
        <v>5407</v>
      </c>
      <c r="NVS1363" s="84" t="s">
        <v>5407</v>
      </c>
      <c r="NWI1363" s="84" t="s">
        <v>5407</v>
      </c>
      <c r="NWY1363" s="84" t="s">
        <v>5407</v>
      </c>
      <c r="NXO1363" s="84" t="s">
        <v>5407</v>
      </c>
      <c r="NYE1363" s="84" t="s">
        <v>5407</v>
      </c>
      <c r="NYU1363" s="84" t="s">
        <v>5407</v>
      </c>
      <c r="NZK1363" s="84" t="s">
        <v>5407</v>
      </c>
      <c r="OAA1363" s="84" t="s">
        <v>5407</v>
      </c>
      <c r="OAQ1363" s="84" t="s">
        <v>5407</v>
      </c>
      <c r="OBG1363" s="84" t="s">
        <v>5407</v>
      </c>
      <c r="OBW1363" s="84" t="s">
        <v>5407</v>
      </c>
      <c r="OCM1363" s="84" t="s">
        <v>5407</v>
      </c>
      <c r="ODC1363" s="84" t="s">
        <v>5407</v>
      </c>
      <c r="ODS1363" s="84" t="s">
        <v>5407</v>
      </c>
      <c r="OEI1363" s="84" t="s">
        <v>5407</v>
      </c>
      <c r="OEY1363" s="84" t="s">
        <v>5407</v>
      </c>
      <c r="OFO1363" s="84" t="s">
        <v>5407</v>
      </c>
      <c r="OGE1363" s="84" t="s">
        <v>5407</v>
      </c>
      <c r="OGU1363" s="84" t="s">
        <v>5407</v>
      </c>
      <c r="OHK1363" s="84" t="s">
        <v>5407</v>
      </c>
      <c r="OIA1363" s="84" t="s">
        <v>5407</v>
      </c>
      <c r="OIQ1363" s="84" t="s">
        <v>5407</v>
      </c>
      <c r="OJG1363" s="84" t="s">
        <v>5407</v>
      </c>
      <c r="OJW1363" s="84" t="s">
        <v>5407</v>
      </c>
      <c r="OKM1363" s="84" t="s">
        <v>5407</v>
      </c>
      <c r="OLC1363" s="84" t="s">
        <v>5407</v>
      </c>
      <c r="OLS1363" s="84" t="s">
        <v>5407</v>
      </c>
      <c r="OMI1363" s="84" t="s">
        <v>5407</v>
      </c>
      <c r="OMY1363" s="84" t="s">
        <v>5407</v>
      </c>
      <c r="ONO1363" s="84" t="s">
        <v>5407</v>
      </c>
      <c r="OOE1363" s="84" t="s">
        <v>5407</v>
      </c>
      <c r="OOU1363" s="84" t="s">
        <v>5407</v>
      </c>
      <c r="OPK1363" s="84" t="s">
        <v>5407</v>
      </c>
      <c r="OQA1363" s="84" t="s">
        <v>5407</v>
      </c>
      <c r="OQQ1363" s="84" t="s">
        <v>5407</v>
      </c>
      <c r="ORG1363" s="84" t="s">
        <v>5407</v>
      </c>
      <c r="ORW1363" s="84" t="s">
        <v>5407</v>
      </c>
      <c r="OSM1363" s="84" t="s">
        <v>5407</v>
      </c>
      <c r="OTC1363" s="84" t="s">
        <v>5407</v>
      </c>
      <c r="OTS1363" s="84" t="s">
        <v>5407</v>
      </c>
      <c r="OUI1363" s="84" t="s">
        <v>5407</v>
      </c>
      <c r="OUY1363" s="84" t="s">
        <v>5407</v>
      </c>
      <c r="OVO1363" s="84" t="s">
        <v>5407</v>
      </c>
      <c r="OWE1363" s="84" t="s">
        <v>5407</v>
      </c>
      <c r="OWU1363" s="84" t="s">
        <v>5407</v>
      </c>
      <c r="OXK1363" s="84" t="s">
        <v>5407</v>
      </c>
      <c r="OYA1363" s="84" t="s">
        <v>5407</v>
      </c>
      <c r="OYQ1363" s="84" t="s">
        <v>5407</v>
      </c>
      <c r="OZG1363" s="84" t="s">
        <v>5407</v>
      </c>
      <c r="OZW1363" s="84" t="s">
        <v>5407</v>
      </c>
      <c r="PAM1363" s="84" t="s">
        <v>5407</v>
      </c>
      <c r="PBC1363" s="84" t="s">
        <v>5407</v>
      </c>
      <c r="PBS1363" s="84" t="s">
        <v>5407</v>
      </c>
      <c r="PCI1363" s="84" t="s">
        <v>5407</v>
      </c>
      <c r="PCY1363" s="84" t="s">
        <v>5407</v>
      </c>
      <c r="PDO1363" s="84" t="s">
        <v>5407</v>
      </c>
      <c r="PEE1363" s="84" t="s">
        <v>5407</v>
      </c>
      <c r="PEU1363" s="84" t="s">
        <v>5407</v>
      </c>
      <c r="PFK1363" s="84" t="s">
        <v>5407</v>
      </c>
      <c r="PGA1363" s="84" t="s">
        <v>5407</v>
      </c>
      <c r="PGQ1363" s="84" t="s">
        <v>5407</v>
      </c>
      <c r="PHG1363" s="84" t="s">
        <v>5407</v>
      </c>
      <c r="PHW1363" s="84" t="s">
        <v>5407</v>
      </c>
      <c r="PIM1363" s="84" t="s">
        <v>5407</v>
      </c>
      <c r="PJC1363" s="84" t="s">
        <v>5407</v>
      </c>
      <c r="PJS1363" s="84" t="s">
        <v>5407</v>
      </c>
      <c r="PKI1363" s="84" t="s">
        <v>5407</v>
      </c>
      <c r="PKY1363" s="84" t="s">
        <v>5407</v>
      </c>
      <c r="PLO1363" s="84" t="s">
        <v>5407</v>
      </c>
      <c r="PME1363" s="84" t="s">
        <v>5407</v>
      </c>
      <c r="PMU1363" s="84" t="s">
        <v>5407</v>
      </c>
      <c r="PNK1363" s="84" t="s">
        <v>5407</v>
      </c>
      <c r="POA1363" s="84" t="s">
        <v>5407</v>
      </c>
      <c r="POQ1363" s="84" t="s">
        <v>5407</v>
      </c>
      <c r="PPG1363" s="84" t="s">
        <v>5407</v>
      </c>
      <c r="PPW1363" s="84" t="s">
        <v>5407</v>
      </c>
      <c r="PQM1363" s="84" t="s">
        <v>5407</v>
      </c>
      <c r="PRC1363" s="84" t="s">
        <v>5407</v>
      </c>
      <c r="PRS1363" s="84" t="s">
        <v>5407</v>
      </c>
      <c r="PSI1363" s="84" t="s">
        <v>5407</v>
      </c>
      <c r="PSY1363" s="84" t="s">
        <v>5407</v>
      </c>
      <c r="PTO1363" s="84" t="s">
        <v>5407</v>
      </c>
      <c r="PUE1363" s="84" t="s">
        <v>5407</v>
      </c>
      <c r="PUU1363" s="84" t="s">
        <v>5407</v>
      </c>
      <c r="PVK1363" s="84" t="s">
        <v>5407</v>
      </c>
      <c r="PWA1363" s="84" t="s">
        <v>5407</v>
      </c>
      <c r="PWQ1363" s="84" t="s">
        <v>5407</v>
      </c>
      <c r="PXG1363" s="84" t="s">
        <v>5407</v>
      </c>
      <c r="PXW1363" s="84" t="s">
        <v>5407</v>
      </c>
      <c r="PYM1363" s="84" t="s">
        <v>5407</v>
      </c>
      <c r="PZC1363" s="84" t="s">
        <v>5407</v>
      </c>
      <c r="PZS1363" s="84" t="s">
        <v>5407</v>
      </c>
      <c r="QAI1363" s="84" t="s">
        <v>5407</v>
      </c>
      <c r="QAY1363" s="84" t="s">
        <v>5407</v>
      </c>
      <c r="QBO1363" s="84" t="s">
        <v>5407</v>
      </c>
      <c r="QCE1363" s="84" t="s">
        <v>5407</v>
      </c>
      <c r="QCU1363" s="84" t="s">
        <v>5407</v>
      </c>
      <c r="QDK1363" s="84" t="s">
        <v>5407</v>
      </c>
      <c r="QEA1363" s="84" t="s">
        <v>5407</v>
      </c>
      <c r="QEQ1363" s="84" t="s">
        <v>5407</v>
      </c>
      <c r="QFG1363" s="84" t="s">
        <v>5407</v>
      </c>
      <c r="QFW1363" s="84" t="s">
        <v>5407</v>
      </c>
      <c r="QGM1363" s="84" t="s">
        <v>5407</v>
      </c>
      <c r="QHC1363" s="84" t="s">
        <v>5407</v>
      </c>
      <c r="QHS1363" s="84" t="s">
        <v>5407</v>
      </c>
      <c r="QII1363" s="84" t="s">
        <v>5407</v>
      </c>
      <c r="QIY1363" s="84" t="s">
        <v>5407</v>
      </c>
      <c r="QJO1363" s="84" t="s">
        <v>5407</v>
      </c>
      <c r="QKE1363" s="84" t="s">
        <v>5407</v>
      </c>
      <c r="QKU1363" s="84" t="s">
        <v>5407</v>
      </c>
      <c r="QLK1363" s="84" t="s">
        <v>5407</v>
      </c>
      <c r="QMA1363" s="84" t="s">
        <v>5407</v>
      </c>
      <c r="QMQ1363" s="84" t="s">
        <v>5407</v>
      </c>
      <c r="QNG1363" s="84" t="s">
        <v>5407</v>
      </c>
      <c r="QNW1363" s="84" t="s">
        <v>5407</v>
      </c>
      <c r="QOM1363" s="84" t="s">
        <v>5407</v>
      </c>
      <c r="QPC1363" s="84" t="s">
        <v>5407</v>
      </c>
      <c r="QPS1363" s="84" t="s">
        <v>5407</v>
      </c>
      <c r="QQI1363" s="84" t="s">
        <v>5407</v>
      </c>
      <c r="QQY1363" s="84" t="s">
        <v>5407</v>
      </c>
      <c r="QRO1363" s="84" t="s">
        <v>5407</v>
      </c>
      <c r="QSE1363" s="84" t="s">
        <v>5407</v>
      </c>
      <c r="QSU1363" s="84" t="s">
        <v>5407</v>
      </c>
      <c r="QTK1363" s="84" t="s">
        <v>5407</v>
      </c>
      <c r="QUA1363" s="84" t="s">
        <v>5407</v>
      </c>
      <c r="QUQ1363" s="84" t="s">
        <v>5407</v>
      </c>
      <c r="QVG1363" s="84" t="s">
        <v>5407</v>
      </c>
      <c r="QVW1363" s="84" t="s">
        <v>5407</v>
      </c>
      <c r="QWM1363" s="84" t="s">
        <v>5407</v>
      </c>
      <c r="QXC1363" s="84" t="s">
        <v>5407</v>
      </c>
      <c r="QXS1363" s="84" t="s">
        <v>5407</v>
      </c>
      <c r="QYI1363" s="84" t="s">
        <v>5407</v>
      </c>
      <c r="QYY1363" s="84" t="s">
        <v>5407</v>
      </c>
      <c r="QZO1363" s="84" t="s">
        <v>5407</v>
      </c>
      <c r="RAE1363" s="84" t="s">
        <v>5407</v>
      </c>
      <c r="RAU1363" s="84" t="s">
        <v>5407</v>
      </c>
      <c r="RBK1363" s="84" t="s">
        <v>5407</v>
      </c>
      <c r="RCA1363" s="84" t="s">
        <v>5407</v>
      </c>
      <c r="RCQ1363" s="84" t="s">
        <v>5407</v>
      </c>
      <c r="RDG1363" s="84" t="s">
        <v>5407</v>
      </c>
      <c r="RDW1363" s="84" t="s">
        <v>5407</v>
      </c>
      <c r="REM1363" s="84" t="s">
        <v>5407</v>
      </c>
      <c r="RFC1363" s="84" t="s">
        <v>5407</v>
      </c>
      <c r="RFS1363" s="84" t="s">
        <v>5407</v>
      </c>
      <c r="RGI1363" s="84" t="s">
        <v>5407</v>
      </c>
      <c r="RGY1363" s="84" t="s">
        <v>5407</v>
      </c>
      <c r="RHO1363" s="84" t="s">
        <v>5407</v>
      </c>
      <c r="RIE1363" s="84" t="s">
        <v>5407</v>
      </c>
      <c r="RIU1363" s="84" t="s">
        <v>5407</v>
      </c>
      <c r="RJK1363" s="84" t="s">
        <v>5407</v>
      </c>
      <c r="RKA1363" s="84" t="s">
        <v>5407</v>
      </c>
      <c r="RKQ1363" s="84" t="s">
        <v>5407</v>
      </c>
      <c r="RLG1363" s="84" t="s">
        <v>5407</v>
      </c>
      <c r="RLW1363" s="84" t="s">
        <v>5407</v>
      </c>
      <c r="RMM1363" s="84" t="s">
        <v>5407</v>
      </c>
      <c r="RNC1363" s="84" t="s">
        <v>5407</v>
      </c>
      <c r="RNS1363" s="84" t="s">
        <v>5407</v>
      </c>
      <c r="ROI1363" s="84" t="s">
        <v>5407</v>
      </c>
      <c r="ROY1363" s="84" t="s">
        <v>5407</v>
      </c>
      <c r="RPO1363" s="84" t="s">
        <v>5407</v>
      </c>
      <c r="RQE1363" s="84" t="s">
        <v>5407</v>
      </c>
      <c r="RQU1363" s="84" t="s">
        <v>5407</v>
      </c>
      <c r="RRK1363" s="84" t="s">
        <v>5407</v>
      </c>
      <c r="RSA1363" s="84" t="s">
        <v>5407</v>
      </c>
      <c r="RSQ1363" s="84" t="s">
        <v>5407</v>
      </c>
      <c r="RTG1363" s="84" t="s">
        <v>5407</v>
      </c>
      <c r="RTW1363" s="84" t="s">
        <v>5407</v>
      </c>
      <c r="RUM1363" s="84" t="s">
        <v>5407</v>
      </c>
      <c r="RVC1363" s="84" t="s">
        <v>5407</v>
      </c>
      <c r="RVS1363" s="84" t="s">
        <v>5407</v>
      </c>
      <c r="RWI1363" s="84" t="s">
        <v>5407</v>
      </c>
      <c r="RWY1363" s="84" t="s">
        <v>5407</v>
      </c>
      <c r="RXO1363" s="84" t="s">
        <v>5407</v>
      </c>
      <c r="RYE1363" s="84" t="s">
        <v>5407</v>
      </c>
      <c r="RYU1363" s="84" t="s">
        <v>5407</v>
      </c>
      <c r="RZK1363" s="84" t="s">
        <v>5407</v>
      </c>
      <c r="SAA1363" s="84" t="s">
        <v>5407</v>
      </c>
      <c r="SAQ1363" s="84" t="s">
        <v>5407</v>
      </c>
      <c r="SBG1363" s="84" t="s">
        <v>5407</v>
      </c>
      <c r="SBW1363" s="84" t="s">
        <v>5407</v>
      </c>
      <c r="SCM1363" s="84" t="s">
        <v>5407</v>
      </c>
      <c r="SDC1363" s="84" t="s">
        <v>5407</v>
      </c>
      <c r="SDS1363" s="84" t="s">
        <v>5407</v>
      </c>
      <c r="SEI1363" s="84" t="s">
        <v>5407</v>
      </c>
      <c r="SEY1363" s="84" t="s">
        <v>5407</v>
      </c>
      <c r="SFO1363" s="84" t="s">
        <v>5407</v>
      </c>
      <c r="SGE1363" s="84" t="s">
        <v>5407</v>
      </c>
      <c r="SGU1363" s="84" t="s">
        <v>5407</v>
      </c>
      <c r="SHK1363" s="84" t="s">
        <v>5407</v>
      </c>
      <c r="SIA1363" s="84" t="s">
        <v>5407</v>
      </c>
      <c r="SIQ1363" s="84" t="s">
        <v>5407</v>
      </c>
      <c r="SJG1363" s="84" t="s">
        <v>5407</v>
      </c>
      <c r="SJW1363" s="84" t="s">
        <v>5407</v>
      </c>
      <c r="SKM1363" s="84" t="s">
        <v>5407</v>
      </c>
      <c r="SLC1363" s="84" t="s">
        <v>5407</v>
      </c>
      <c r="SLS1363" s="84" t="s">
        <v>5407</v>
      </c>
      <c r="SMI1363" s="84" t="s">
        <v>5407</v>
      </c>
      <c r="SMY1363" s="84" t="s">
        <v>5407</v>
      </c>
      <c r="SNO1363" s="84" t="s">
        <v>5407</v>
      </c>
      <c r="SOE1363" s="84" t="s">
        <v>5407</v>
      </c>
      <c r="SOU1363" s="84" t="s">
        <v>5407</v>
      </c>
      <c r="SPK1363" s="84" t="s">
        <v>5407</v>
      </c>
      <c r="SQA1363" s="84" t="s">
        <v>5407</v>
      </c>
      <c r="SQQ1363" s="84" t="s">
        <v>5407</v>
      </c>
      <c r="SRG1363" s="84" t="s">
        <v>5407</v>
      </c>
      <c r="SRW1363" s="84" t="s">
        <v>5407</v>
      </c>
      <c r="SSM1363" s="84" t="s">
        <v>5407</v>
      </c>
      <c r="STC1363" s="84" t="s">
        <v>5407</v>
      </c>
      <c r="STS1363" s="84" t="s">
        <v>5407</v>
      </c>
      <c r="SUI1363" s="84" t="s">
        <v>5407</v>
      </c>
      <c r="SUY1363" s="84" t="s">
        <v>5407</v>
      </c>
      <c r="SVO1363" s="84" t="s">
        <v>5407</v>
      </c>
      <c r="SWE1363" s="84" t="s">
        <v>5407</v>
      </c>
      <c r="SWU1363" s="84" t="s">
        <v>5407</v>
      </c>
      <c r="SXK1363" s="84" t="s">
        <v>5407</v>
      </c>
      <c r="SYA1363" s="84" t="s">
        <v>5407</v>
      </c>
      <c r="SYQ1363" s="84" t="s">
        <v>5407</v>
      </c>
      <c r="SZG1363" s="84" t="s">
        <v>5407</v>
      </c>
      <c r="SZW1363" s="84" t="s">
        <v>5407</v>
      </c>
      <c r="TAM1363" s="84" t="s">
        <v>5407</v>
      </c>
      <c r="TBC1363" s="84" t="s">
        <v>5407</v>
      </c>
      <c r="TBS1363" s="84" t="s">
        <v>5407</v>
      </c>
      <c r="TCI1363" s="84" t="s">
        <v>5407</v>
      </c>
      <c r="TCY1363" s="84" t="s">
        <v>5407</v>
      </c>
      <c r="TDO1363" s="84" t="s">
        <v>5407</v>
      </c>
      <c r="TEE1363" s="84" t="s">
        <v>5407</v>
      </c>
      <c r="TEU1363" s="84" t="s">
        <v>5407</v>
      </c>
      <c r="TFK1363" s="84" t="s">
        <v>5407</v>
      </c>
      <c r="TGA1363" s="84" t="s">
        <v>5407</v>
      </c>
      <c r="TGQ1363" s="84" t="s">
        <v>5407</v>
      </c>
      <c r="THG1363" s="84" t="s">
        <v>5407</v>
      </c>
      <c r="THW1363" s="84" t="s">
        <v>5407</v>
      </c>
      <c r="TIM1363" s="84" t="s">
        <v>5407</v>
      </c>
      <c r="TJC1363" s="84" t="s">
        <v>5407</v>
      </c>
      <c r="TJS1363" s="84" t="s">
        <v>5407</v>
      </c>
      <c r="TKI1363" s="84" t="s">
        <v>5407</v>
      </c>
      <c r="TKY1363" s="84" t="s">
        <v>5407</v>
      </c>
      <c r="TLO1363" s="84" t="s">
        <v>5407</v>
      </c>
      <c r="TME1363" s="84" t="s">
        <v>5407</v>
      </c>
      <c r="TMU1363" s="84" t="s">
        <v>5407</v>
      </c>
      <c r="TNK1363" s="84" t="s">
        <v>5407</v>
      </c>
      <c r="TOA1363" s="84" t="s">
        <v>5407</v>
      </c>
      <c r="TOQ1363" s="84" t="s">
        <v>5407</v>
      </c>
      <c r="TPG1363" s="84" t="s">
        <v>5407</v>
      </c>
      <c r="TPW1363" s="84" t="s">
        <v>5407</v>
      </c>
      <c r="TQM1363" s="84" t="s">
        <v>5407</v>
      </c>
      <c r="TRC1363" s="84" t="s">
        <v>5407</v>
      </c>
      <c r="TRS1363" s="84" t="s">
        <v>5407</v>
      </c>
      <c r="TSI1363" s="84" t="s">
        <v>5407</v>
      </c>
      <c r="TSY1363" s="84" t="s">
        <v>5407</v>
      </c>
      <c r="TTO1363" s="84" t="s">
        <v>5407</v>
      </c>
      <c r="TUE1363" s="84" t="s">
        <v>5407</v>
      </c>
      <c r="TUU1363" s="84" t="s">
        <v>5407</v>
      </c>
      <c r="TVK1363" s="84" t="s">
        <v>5407</v>
      </c>
      <c r="TWA1363" s="84" t="s">
        <v>5407</v>
      </c>
      <c r="TWQ1363" s="84" t="s">
        <v>5407</v>
      </c>
      <c r="TXG1363" s="84" t="s">
        <v>5407</v>
      </c>
      <c r="TXW1363" s="84" t="s">
        <v>5407</v>
      </c>
      <c r="TYM1363" s="84" t="s">
        <v>5407</v>
      </c>
      <c r="TZC1363" s="84" t="s">
        <v>5407</v>
      </c>
      <c r="TZS1363" s="84" t="s">
        <v>5407</v>
      </c>
      <c r="UAI1363" s="84" t="s">
        <v>5407</v>
      </c>
      <c r="UAY1363" s="84" t="s">
        <v>5407</v>
      </c>
      <c r="UBO1363" s="84" t="s">
        <v>5407</v>
      </c>
      <c r="UCE1363" s="84" t="s">
        <v>5407</v>
      </c>
      <c r="UCU1363" s="84" t="s">
        <v>5407</v>
      </c>
      <c r="UDK1363" s="84" t="s">
        <v>5407</v>
      </c>
      <c r="UEA1363" s="84" t="s">
        <v>5407</v>
      </c>
      <c r="UEQ1363" s="84" t="s">
        <v>5407</v>
      </c>
      <c r="UFG1363" s="84" t="s">
        <v>5407</v>
      </c>
      <c r="UFW1363" s="84" t="s">
        <v>5407</v>
      </c>
      <c r="UGM1363" s="84" t="s">
        <v>5407</v>
      </c>
      <c r="UHC1363" s="84" t="s">
        <v>5407</v>
      </c>
      <c r="UHS1363" s="84" t="s">
        <v>5407</v>
      </c>
      <c r="UII1363" s="84" t="s">
        <v>5407</v>
      </c>
      <c r="UIY1363" s="84" t="s">
        <v>5407</v>
      </c>
      <c r="UJO1363" s="84" t="s">
        <v>5407</v>
      </c>
      <c r="UKE1363" s="84" t="s">
        <v>5407</v>
      </c>
      <c r="UKU1363" s="84" t="s">
        <v>5407</v>
      </c>
      <c r="ULK1363" s="84" t="s">
        <v>5407</v>
      </c>
      <c r="UMA1363" s="84" t="s">
        <v>5407</v>
      </c>
      <c r="UMQ1363" s="84" t="s">
        <v>5407</v>
      </c>
      <c r="UNG1363" s="84" t="s">
        <v>5407</v>
      </c>
      <c r="UNW1363" s="84" t="s">
        <v>5407</v>
      </c>
      <c r="UOM1363" s="84" t="s">
        <v>5407</v>
      </c>
      <c r="UPC1363" s="84" t="s">
        <v>5407</v>
      </c>
      <c r="UPS1363" s="84" t="s">
        <v>5407</v>
      </c>
      <c r="UQI1363" s="84" t="s">
        <v>5407</v>
      </c>
      <c r="UQY1363" s="84" t="s">
        <v>5407</v>
      </c>
      <c r="URO1363" s="84" t="s">
        <v>5407</v>
      </c>
      <c r="USE1363" s="84" t="s">
        <v>5407</v>
      </c>
      <c r="USU1363" s="84" t="s">
        <v>5407</v>
      </c>
      <c r="UTK1363" s="84" t="s">
        <v>5407</v>
      </c>
      <c r="UUA1363" s="84" t="s">
        <v>5407</v>
      </c>
      <c r="UUQ1363" s="84" t="s">
        <v>5407</v>
      </c>
      <c r="UVG1363" s="84" t="s">
        <v>5407</v>
      </c>
      <c r="UVW1363" s="84" t="s">
        <v>5407</v>
      </c>
      <c r="UWM1363" s="84" t="s">
        <v>5407</v>
      </c>
      <c r="UXC1363" s="84" t="s">
        <v>5407</v>
      </c>
      <c r="UXS1363" s="84" t="s">
        <v>5407</v>
      </c>
      <c r="UYI1363" s="84" t="s">
        <v>5407</v>
      </c>
      <c r="UYY1363" s="84" t="s">
        <v>5407</v>
      </c>
      <c r="UZO1363" s="84" t="s">
        <v>5407</v>
      </c>
      <c r="VAE1363" s="84" t="s">
        <v>5407</v>
      </c>
      <c r="VAU1363" s="84" t="s">
        <v>5407</v>
      </c>
      <c r="VBK1363" s="84" t="s">
        <v>5407</v>
      </c>
      <c r="VCA1363" s="84" t="s">
        <v>5407</v>
      </c>
      <c r="VCQ1363" s="84" t="s">
        <v>5407</v>
      </c>
      <c r="VDG1363" s="84" t="s">
        <v>5407</v>
      </c>
      <c r="VDW1363" s="84" t="s">
        <v>5407</v>
      </c>
      <c r="VEM1363" s="84" t="s">
        <v>5407</v>
      </c>
      <c r="VFC1363" s="84" t="s">
        <v>5407</v>
      </c>
      <c r="VFS1363" s="84" t="s">
        <v>5407</v>
      </c>
      <c r="VGI1363" s="84" t="s">
        <v>5407</v>
      </c>
      <c r="VGY1363" s="84" t="s">
        <v>5407</v>
      </c>
      <c r="VHO1363" s="84" t="s">
        <v>5407</v>
      </c>
      <c r="VIE1363" s="84" t="s">
        <v>5407</v>
      </c>
      <c r="VIU1363" s="84" t="s">
        <v>5407</v>
      </c>
      <c r="VJK1363" s="84" t="s">
        <v>5407</v>
      </c>
      <c r="VKA1363" s="84" t="s">
        <v>5407</v>
      </c>
      <c r="VKQ1363" s="84" t="s">
        <v>5407</v>
      </c>
      <c r="VLG1363" s="84" t="s">
        <v>5407</v>
      </c>
      <c r="VLW1363" s="84" t="s">
        <v>5407</v>
      </c>
      <c r="VMM1363" s="84" t="s">
        <v>5407</v>
      </c>
      <c r="VNC1363" s="84" t="s">
        <v>5407</v>
      </c>
      <c r="VNS1363" s="84" t="s">
        <v>5407</v>
      </c>
      <c r="VOI1363" s="84" t="s">
        <v>5407</v>
      </c>
      <c r="VOY1363" s="84" t="s">
        <v>5407</v>
      </c>
      <c r="VPO1363" s="84" t="s">
        <v>5407</v>
      </c>
      <c r="VQE1363" s="84" t="s">
        <v>5407</v>
      </c>
      <c r="VQU1363" s="84" t="s">
        <v>5407</v>
      </c>
      <c r="VRK1363" s="84" t="s">
        <v>5407</v>
      </c>
      <c r="VSA1363" s="84" t="s">
        <v>5407</v>
      </c>
      <c r="VSQ1363" s="84" t="s">
        <v>5407</v>
      </c>
      <c r="VTG1363" s="84" t="s">
        <v>5407</v>
      </c>
      <c r="VTW1363" s="84" t="s">
        <v>5407</v>
      </c>
      <c r="VUM1363" s="84" t="s">
        <v>5407</v>
      </c>
      <c r="VVC1363" s="84" t="s">
        <v>5407</v>
      </c>
      <c r="VVS1363" s="84" t="s">
        <v>5407</v>
      </c>
      <c r="VWI1363" s="84" t="s">
        <v>5407</v>
      </c>
      <c r="VWY1363" s="84" t="s">
        <v>5407</v>
      </c>
      <c r="VXO1363" s="84" t="s">
        <v>5407</v>
      </c>
      <c r="VYE1363" s="84" t="s">
        <v>5407</v>
      </c>
      <c r="VYU1363" s="84" t="s">
        <v>5407</v>
      </c>
      <c r="VZK1363" s="84" t="s">
        <v>5407</v>
      </c>
      <c r="WAA1363" s="84" t="s">
        <v>5407</v>
      </c>
      <c r="WAQ1363" s="84" t="s">
        <v>5407</v>
      </c>
      <c r="WBG1363" s="84" t="s">
        <v>5407</v>
      </c>
      <c r="WBW1363" s="84" t="s">
        <v>5407</v>
      </c>
      <c r="WCM1363" s="84" t="s">
        <v>5407</v>
      </c>
      <c r="WDC1363" s="84" t="s">
        <v>5407</v>
      </c>
      <c r="WDS1363" s="84" t="s">
        <v>5407</v>
      </c>
      <c r="WEI1363" s="84" t="s">
        <v>5407</v>
      </c>
      <c r="WEY1363" s="84" t="s">
        <v>5407</v>
      </c>
      <c r="WFO1363" s="84" t="s">
        <v>5407</v>
      </c>
      <c r="WGE1363" s="84" t="s">
        <v>5407</v>
      </c>
      <c r="WGU1363" s="84" t="s">
        <v>5407</v>
      </c>
      <c r="WHK1363" s="84" t="s">
        <v>5407</v>
      </c>
      <c r="WIA1363" s="84" t="s">
        <v>5407</v>
      </c>
      <c r="WIQ1363" s="84" t="s">
        <v>5407</v>
      </c>
      <c r="WJG1363" s="84" t="s">
        <v>5407</v>
      </c>
      <c r="WJW1363" s="84" t="s">
        <v>5407</v>
      </c>
      <c r="WKM1363" s="84" t="s">
        <v>5407</v>
      </c>
      <c r="WLC1363" s="84" t="s">
        <v>5407</v>
      </c>
      <c r="WLS1363" s="84" t="s">
        <v>5407</v>
      </c>
      <c r="WMI1363" s="84" t="s">
        <v>5407</v>
      </c>
      <c r="WMY1363" s="84" t="s">
        <v>5407</v>
      </c>
      <c r="WNO1363" s="84" t="s">
        <v>5407</v>
      </c>
      <c r="WOE1363" s="84" t="s">
        <v>5407</v>
      </c>
      <c r="WOU1363" s="84" t="s">
        <v>5407</v>
      </c>
      <c r="WPK1363" s="84" t="s">
        <v>5407</v>
      </c>
      <c r="WQA1363" s="84" t="s">
        <v>5407</v>
      </c>
      <c r="WQQ1363" s="84" t="s">
        <v>5407</v>
      </c>
      <c r="WRG1363" s="84" t="s">
        <v>5407</v>
      </c>
      <c r="WRW1363" s="84" t="s">
        <v>5407</v>
      </c>
      <c r="WSM1363" s="84" t="s">
        <v>5407</v>
      </c>
      <c r="WTC1363" s="84" t="s">
        <v>5407</v>
      </c>
      <c r="WTS1363" s="84" t="s">
        <v>5407</v>
      </c>
      <c r="WUI1363" s="84" t="s">
        <v>5407</v>
      </c>
      <c r="WUY1363" s="84" t="s">
        <v>5407</v>
      </c>
      <c r="WVO1363" s="84" t="s">
        <v>5407</v>
      </c>
      <c r="WWE1363" s="84" t="s">
        <v>5407</v>
      </c>
      <c r="WWU1363" s="84" t="s">
        <v>5407</v>
      </c>
      <c r="WXK1363" s="84" t="s">
        <v>5407</v>
      </c>
      <c r="WYA1363" s="84" t="s">
        <v>5407</v>
      </c>
      <c r="WYQ1363" s="84" t="s">
        <v>5407</v>
      </c>
      <c r="WZG1363" s="84" t="s">
        <v>5407</v>
      </c>
      <c r="WZW1363" s="84" t="s">
        <v>5407</v>
      </c>
      <c r="XAM1363" s="84" t="s">
        <v>5407</v>
      </c>
      <c r="XBC1363" s="84" t="s">
        <v>5407</v>
      </c>
      <c r="XBS1363" s="84" t="s">
        <v>5407</v>
      </c>
      <c r="XCI1363" s="84" t="s">
        <v>5407</v>
      </c>
      <c r="XCY1363" s="84" t="s">
        <v>5407</v>
      </c>
      <c r="XDO1363" s="84" t="s">
        <v>5407</v>
      </c>
      <c r="XEE1363" s="84" t="s">
        <v>5407</v>
      </c>
      <c r="XEU1363" s="84" t="s">
        <v>5407</v>
      </c>
    </row>
    <row r="1364" spans="1:1024 1030:2048 2054:3072 3078:4096 4102:5120 5126:6144 6150:7168 7174:8192 8198:9216 9222:10240 10246:11264 11270:12288 12294:13312 13318:14336 14342:15360 15366:16384">
      <c r="A1364" s="84"/>
      <c r="B1364" s="84"/>
      <c r="F1364" s="746" t="s">
        <v>235</v>
      </c>
      <c r="G1364" s="1131" t="s">
        <v>236</v>
      </c>
      <c r="H1364" s="781">
        <f>H1359</f>
        <v>3000000</v>
      </c>
      <c r="I1364" s="781">
        <f t="shared" ref="I1364:BL1365" si="773">I1359</f>
        <v>0</v>
      </c>
      <c r="J1364" s="782">
        <f t="shared" si="773"/>
        <v>0</v>
      </c>
      <c r="K1364" s="781">
        <f t="shared" si="773"/>
        <v>3000000</v>
      </c>
      <c r="L1364" s="783">
        <f t="shared" si="773"/>
        <v>0</v>
      </c>
      <c r="M1364" s="783">
        <f t="shared" si="773"/>
        <v>0</v>
      </c>
      <c r="N1364" s="784">
        <f t="shared" si="773"/>
        <v>0</v>
      </c>
      <c r="O1364" s="783">
        <f t="shared" si="773"/>
        <v>0</v>
      </c>
      <c r="P1364" s="783">
        <f t="shared" si="773"/>
        <v>3000000</v>
      </c>
      <c r="Q1364" s="801"/>
      <c r="R1364" s="802"/>
      <c r="S1364" s="801"/>
      <c r="T1364" s="84"/>
      <c r="V1364" s="84" t="s">
        <v>235</v>
      </c>
      <c r="W1364" s="84" t="s">
        <v>236</v>
      </c>
      <c r="X1364" s="816">
        <f>X1359</f>
        <v>1000000</v>
      </c>
      <c r="Y1364" s="817">
        <f t="shared" si="773"/>
        <v>0</v>
      </c>
      <c r="Z1364" s="813">
        <f t="shared" si="773"/>
        <v>0</v>
      </c>
      <c r="AA1364" s="814">
        <f t="shared" si="773"/>
        <v>1000000</v>
      </c>
      <c r="AB1364" s="84">
        <f t="shared" si="773"/>
        <v>0</v>
      </c>
      <c r="AC1364" s="84">
        <f t="shared" si="773"/>
        <v>0</v>
      </c>
      <c r="AD1364" s="84">
        <f t="shared" si="773"/>
        <v>0</v>
      </c>
      <c r="AE1364" s="84">
        <f t="shared" si="773"/>
        <v>0</v>
      </c>
      <c r="AF1364" s="84">
        <f t="shared" si="773"/>
        <v>1000000</v>
      </c>
      <c r="AL1364" s="84" t="s">
        <v>235</v>
      </c>
      <c r="AM1364" s="84" t="s">
        <v>236</v>
      </c>
      <c r="AN1364" s="84">
        <f>AN1359</f>
        <v>1000000</v>
      </c>
      <c r="AO1364" s="84">
        <f t="shared" si="773"/>
        <v>0</v>
      </c>
      <c r="AP1364" s="84">
        <f t="shared" si="773"/>
        <v>0</v>
      </c>
      <c r="AQ1364" s="84">
        <f t="shared" si="773"/>
        <v>1000000</v>
      </c>
      <c r="AR1364" s="84">
        <f t="shared" si="773"/>
        <v>0</v>
      </c>
      <c r="AS1364" s="84">
        <f t="shared" si="773"/>
        <v>0</v>
      </c>
      <c r="AT1364" s="84">
        <f t="shared" si="773"/>
        <v>0</v>
      </c>
      <c r="AU1364" s="84">
        <f t="shared" si="773"/>
        <v>0</v>
      </c>
      <c r="AV1364" s="84">
        <f t="shared" si="773"/>
        <v>1000000</v>
      </c>
      <c r="BB1364" s="84" t="s">
        <v>235</v>
      </c>
      <c r="BC1364" s="84" t="s">
        <v>236</v>
      </c>
      <c r="BD1364" s="84">
        <f>BD1359</f>
        <v>1000000</v>
      </c>
      <c r="BE1364" s="84">
        <f t="shared" si="773"/>
        <v>0</v>
      </c>
      <c r="BF1364" s="84">
        <f t="shared" si="773"/>
        <v>0</v>
      </c>
      <c r="BG1364" s="84">
        <f t="shared" si="773"/>
        <v>1000000</v>
      </c>
      <c r="BH1364" s="84">
        <f t="shared" si="773"/>
        <v>0</v>
      </c>
      <c r="BI1364" s="84">
        <f t="shared" si="773"/>
        <v>0</v>
      </c>
      <c r="BJ1364" s="84">
        <f t="shared" si="773"/>
        <v>0</v>
      </c>
      <c r="BK1364" s="84">
        <f t="shared" si="773"/>
        <v>0</v>
      </c>
      <c r="BL1364" s="84">
        <f t="shared" si="773"/>
        <v>1000000</v>
      </c>
      <c r="BR1364" s="84" t="s">
        <v>235</v>
      </c>
      <c r="BS1364" s="84" t="s">
        <v>236</v>
      </c>
      <c r="BT1364" s="84">
        <f>BT1359</f>
        <v>1000000</v>
      </c>
      <c r="BU1364" s="84">
        <f t="shared" ref="BU1364:DX1365" si="774">BU1359</f>
        <v>0</v>
      </c>
      <c r="BV1364" s="84">
        <f t="shared" si="774"/>
        <v>0</v>
      </c>
      <c r="BW1364" s="84">
        <f t="shared" si="774"/>
        <v>1000000</v>
      </c>
      <c r="BX1364" s="84">
        <f t="shared" si="774"/>
        <v>0</v>
      </c>
      <c r="BY1364" s="84">
        <f t="shared" si="774"/>
        <v>0</v>
      </c>
      <c r="BZ1364" s="84">
        <f t="shared" si="774"/>
        <v>0</v>
      </c>
      <c r="CA1364" s="84">
        <f t="shared" si="774"/>
        <v>0</v>
      </c>
      <c r="CB1364" s="84">
        <f t="shared" si="774"/>
        <v>1000000</v>
      </c>
      <c r="CH1364" s="84" t="s">
        <v>235</v>
      </c>
      <c r="CI1364" s="84" t="s">
        <v>236</v>
      </c>
      <c r="CJ1364" s="84">
        <f>CJ1359</f>
        <v>1000000</v>
      </c>
      <c r="CK1364" s="84">
        <f t="shared" si="774"/>
        <v>0</v>
      </c>
      <c r="CL1364" s="84">
        <f t="shared" si="774"/>
        <v>0</v>
      </c>
      <c r="CM1364" s="84">
        <f t="shared" si="774"/>
        <v>1000000</v>
      </c>
      <c r="CN1364" s="84">
        <f t="shared" si="774"/>
        <v>0</v>
      </c>
      <c r="CO1364" s="84">
        <f t="shared" si="774"/>
        <v>0</v>
      </c>
      <c r="CP1364" s="84">
        <f t="shared" si="774"/>
        <v>0</v>
      </c>
      <c r="CQ1364" s="84">
        <f t="shared" si="774"/>
        <v>0</v>
      </c>
      <c r="CR1364" s="84">
        <f t="shared" si="774"/>
        <v>1000000</v>
      </c>
      <c r="CX1364" s="84" t="s">
        <v>235</v>
      </c>
      <c r="CY1364" s="84" t="s">
        <v>236</v>
      </c>
      <c r="CZ1364" s="84">
        <f>CZ1359</f>
        <v>1000000</v>
      </c>
      <c r="DA1364" s="84">
        <f t="shared" si="774"/>
        <v>0</v>
      </c>
      <c r="DB1364" s="84">
        <f t="shared" si="774"/>
        <v>0</v>
      </c>
      <c r="DC1364" s="84">
        <f t="shared" si="774"/>
        <v>1000000</v>
      </c>
      <c r="DD1364" s="84">
        <f t="shared" si="774"/>
        <v>0</v>
      </c>
      <c r="DE1364" s="84">
        <f t="shared" si="774"/>
        <v>0</v>
      </c>
      <c r="DF1364" s="84">
        <f t="shared" si="774"/>
        <v>0</v>
      </c>
      <c r="DG1364" s="84">
        <f t="shared" si="774"/>
        <v>0</v>
      </c>
      <c r="DH1364" s="84">
        <f t="shared" si="774"/>
        <v>1000000</v>
      </c>
      <c r="DN1364" s="84" t="s">
        <v>235</v>
      </c>
      <c r="DO1364" s="84" t="s">
        <v>236</v>
      </c>
      <c r="DP1364" s="84">
        <f>DP1359</f>
        <v>1000000</v>
      </c>
      <c r="DQ1364" s="84">
        <f t="shared" si="774"/>
        <v>0</v>
      </c>
      <c r="DR1364" s="84">
        <f t="shared" si="774"/>
        <v>0</v>
      </c>
      <c r="DS1364" s="84">
        <f t="shared" si="774"/>
        <v>1000000</v>
      </c>
      <c r="DT1364" s="84">
        <f t="shared" si="774"/>
        <v>0</v>
      </c>
      <c r="DU1364" s="84">
        <f t="shared" si="774"/>
        <v>0</v>
      </c>
      <c r="DV1364" s="84">
        <f t="shared" si="774"/>
        <v>0</v>
      </c>
      <c r="DW1364" s="84">
        <f t="shared" si="774"/>
        <v>0</v>
      </c>
      <c r="DX1364" s="84">
        <f t="shared" si="774"/>
        <v>1000000</v>
      </c>
      <c r="ED1364" s="84" t="s">
        <v>235</v>
      </c>
      <c r="EE1364" s="84" t="s">
        <v>236</v>
      </c>
      <c r="EF1364" s="84">
        <f>EF1359</f>
        <v>1000000</v>
      </c>
      <c r="EG1364" s="84">
        <f t="shared" ref="EG1364:GJ1365" si="775">EG1359</f>
        <v>0</v>
      </c>
      <c r="EH1364" s="84">
        <f t="shared" si="775"/>
        <v>0</v>
      </c>
      <c r="EI1364" s="84">
        <f t="shared" si="775"/>
        <v>1000000</v>
      </c>
      <c r="EJ1364" s="84">
        <f t="shared" si="775"/>
        <v>0</v>
      </c>
      <c r="EK1364" s="84">
        <f t="shared" si="775"/>
        <v>0</v>
      </c>
      <c r="EL1364" s="84">
        <f t="shared" si="775"/>
        <v>0</v>
      </c>
      <c r="EM1364" s="84">
        <f t="shared" si="775"/>
        <v>0</v>
      </c>
      <c r="EN1364" s="84">
        <f t="shared" si="775"/>
        <v>1000000</v>
      </c>
      <c r="ET1364" s="84" t="s">
        <v>235</v>
      </c>
      <c r="EU1364" s="84" t="s">
        <v>236</v>
      </c>
      <c r="EV1364" s="84">
        <f>EV1359</f>
        <v>1000000</v>
      </c>
      <c r="EW1364" s="84">
        <f t="shared" si="775"/>
        <v>0</v>
      </c>
      <c r="EX1364" s="84">
        <f t="shared" si="775"/>
        <v>0</v>
      </c>
      <c r="EY1364" s="84">
        <f t="shared" si="775"/>
        <v>1000000</v>
      </c>
      <c r="EZ1364" s="84">
        <f t="shared" si="775"/>
        <v>0</v>
      </c>
      <c r="FA1364" s="84">
        <f t="shared" si="775"/>
        <v>0</v>
      </c>
      <c r="FB1364" s="84">
        <f t="shared" si="775"/>
        <v>0</v>
      </c>
      <c r="FC1364" s="84">
        <f t="shared" si="775"/>
        <v>0</v>
      </c>
      <c r="FD1364" s="84">
        <f t="shared" si="775"/>
        <v>1000000</v>
      </c>
      <c r="FJ1364" s="84" t="s">
        <v>235</v>
      </c>
      <c r="FK1364" s="84" t="s">
        <v>236</v>
      </c>
      <c r="FL1364" s="84">
        <f>FL1359</f>
        <v>1000000</v>
      </c>
      <c r="FM1364" s="84">
        <f t="shared" si="775"/>
        <v>0</v>
      </c>
      <c r="FN1364" s="84">
        <f t="shared" si="775"/>
        <v>0</v>
      </c>
      <c r="FO1364" s="84">
        <f t="shared" si="775"/>
        <v>1000000</v>
      </c>
      <c r="FP1364" s="84">
        <f t="shared" si="775"/>
        <v>0</v>
      </c>
      <c r="FQ1364" s="84">
        <f t="shared" si="775"/>
        <v>0</v>
      </c>
      <c r="FR1364" s="84">
        <f t="shared" si="775"/>
        <v>0</v>
      </c>
      <c r="FS1364" s="84">
        <f t="shared" si="775"/>
        <v>0</v>
      </c>
      <c r="FT1364" s="84">
        <f t="shared" si="775"/>
        <v>1000000</v>
      </c>
      <c r="FZ1364" s="84" t="s">
        <v>235</v>
      </c>
      <c r="GA1364" s="84" t="s">
        <v>236</v>
      </c>
      <c r="GB1364" s="84">
        <f>GB1359</f>
        <v>1000000</v>
      </c>
      <c r="GC1364" s="84">
        <f t="shared" si="775"/>
        <v>0</v>
      </c>
      <c r="GD1364" s="84">
        <f t="shared" si="775"/>
        <v>0</v>
      </c>
      <c r="GE1364" s="84">
        <f t="shared" si="775"/>
        <v>1000000</v>
      </c>
      <c r="GF1364" s="84">
        <f t="shared" si="775"/>
        <v>0</v>
      </c>
      <c r="GG1364" s="84">
        <f t="shared" si="775"/>
        <v>0</v>
      </c>
      <c r="GH1364" s="84">
        <f t="shared" si="775"/>
        <v>0</v>
      </c>
      <c r="GI1364" s="84">
        <f t="shared" si="775"/>
        <v>0</v>
      </c>
      <c r="GJ1364" s="84">
        <f t="shared" si="775"/>
        <v>1000000</v>
      </c>
      <c r="GP1364" s="84" t="s">
        <v>235</v>
      </c>
      <c r="GQ1364" s="84" t="s">
        <v>236</v>
      </c>
      <c r="GR1364" s="84">
        <f>GR1359</f>
        <v>1000000</v>
      </c>
      <c r="GS1364" s="84">
        <f t="shared" ref="GS1364:IV1365" si="776">GS1359</f>
        <v>0</v>
      </c>
      <c r="GT1364" s="84">
        <f t="shared" si="776"/>
        <v>0</v>
      </c>
      <c r="GU1364" s="84">
        <f t="shared" si="776"/>
        <v>1000000</v>
      </c>
      <c r="GV1364" s="84">
        <f t="shared" si="776"/>
        <v>0</v>
      </c>
      <c r="GW1364" s="84">
        <f t="shared" si="776"/>
        <v>0</v>
      </c>
      <c r="GX1364" s="84">
        <f t="shared" si="776"/>
        <v>0</v>
      </c>
      <c r="GY1364" s="84">
        <f t="shared" si="776"/>
        <v>0</v>
      </c>
      <c r="GZ1364" s="84">
        <f t="shared" si="776"/>
        <v>1000000</v>
      </c>
      <c r="HF1364" s="84" t="s">
        <v>235</v>
      </c>
      <c r="HG1364" s="84" t="s">
        <v>236</v>
      </c>
      <c r="HH1364" s="84">
        <f>HH1359</f>
        <v>1000000</v>
      </c>
      <c r="HI1364" s="84">
        <f t="shared" si="776"/>
        <v>0</v>
      </c>
      <c r="HJ1364" s="84">
        <f t="shared" si="776"/>
        <v>0</v>
      </c>
      <c r="HK1364" s="84">
        <f t="shared" si="776"/>
        <v>1000000</v>
      </c>
      <c r="HL1364" s="84">
        <f t="shared" si="776"/>
        <v>0</v>
      </c>
      <c r="HM1364" s="84">
        <f t="shared" si="776"/>
        <v>0</v>
      </c>
      <c r="HN1364" s="84">
        <f t="shared" si="776"/>
        <v>0</v>
      </c>
      <c r="HO1364" s="84">
        <f t="shared" si="776"/>
        <v>0</v>
      </c>
      <c r="HP1364" s="84">
        <f t="shared" si="776"/>
        <v>1000000</v>
      </c>
      <c r="HV1364" s="84" t="s">
        <v>235</v>
      </c>
      <c r="HW1364" s="84" t="s">
        <v>236</v>
      </c>
      <c r="HX1364" s="84">
        <f>HX1359</f>
        <v>1000000</v>
      </c>
      <c r="HY1364" s="84">
        <f t="shared" si="776"/>
        <v>0</v>
      </c>
      <c r="HZ1364" s="84">
        <f t="shared" si="776"/>
        <v>0</v>
      </c>
      <c r="IA1364" s="84">
        <f t="shared" si="776"/>
        <v>1000000</v>
      </c>
      <c r="IB1364" s="84">
        <f t="shared" si="776"/>
        <v>0</v>
      </c>
      <c r="IC1364" s="84">
        <f t="shared" si="776"/>
        <v>0</v>
      </c>
      <c r="ID1364" s="84">
        <f t="shared" si="776"/>
        <v>0</v>
      </c>
      <c r="IE1364" s="84">
        <f t="shared" si="776"/>
        <v>0</v>
      </c>
      <c r="IF1364" s="84">
        <f t="shared" si="776"/>
        <v>1000000</v>
      </c>
      <c r="IL1364" s="84" t="s">
        <v>235</v>
      </c>
      <c r="IM1364" s="84" t="s">
        <v>236</v>
      </c>
      <c r="IN1364" s="84">
        <f>IN1359</f>
        <v>1000000</v>
      </c>
      <c r="IO1364" s="84">
        <f t="shared" si="776"/>
        <v>0</v>
      </c>
      <c r="IP1364" s="84">
        <f t="shared" si="776"/>
        <v>0</v>
      </c>
      <c r="IQ1364" s="84">
        <f t="shared" si="776"/>
        <v>1000000</v>
      </c>
      <c r="IR1364" s="84">
        <f t="shared" si="776"/>
        <v>0</v>
      </c>
      <c r="IS1364" s="84">
        <f t="shared" si="776"/>
        <v>0</v>
      </c>
      <c r="IT1364" s="84">
        <f t="shared" si="776"/>
        <v>0</v>
      </c>
      <c r="IU1364" s="84">
        <f t="shared" si="776"/>
        <v>0</v>
      </c>
      <c r="IV1364" s="84">
        <f t="shared" si="776"/>
        <v>1000000</v>
      </c>
      <c r="JB1364" s="84" t="s">
        <v>235</v>
      </c>
      <c r="JC1364" s="84" t="s">
        <v>236</v>
      </c>
      <c r="JD1364" s="84">
        <f>JD1359</f>
        <v>1000000</v>
      </c>
      <c r="JE1364" s="84">
        <f t="shared" ref="JE1364:LH1365" si="777">JE1359</f>
        <v>0</v>
      </c>
      <c r="JF1364" s="84">
        <f t="shared" si="777"/>
        <v>0</v>
      </c>
      <c r="JG1364" s="84">
        <f t="shared" si="777"/>
        <v>1000000</v>
      </c>
      <c r="JH1364" s="84">
        <f t="shared" si="777"/>
        <v>0</v>
      </c>
      <c r="JI1364" s="84">
        <f t="shared" si="777"/>
        <v>0</v>
      </c>
      <c r="JJ1364" s="84">
        <f t="shared" si="777"/>
        <v>0</v>
      </c>
      <c r="JK1364" s="84">
        <f t="shared" si="777"/>
        <v>0</v>
      </c>
      <c r="JL1364" s="84">
        <f t="shared" si="777"/>
        <v>1000000</v>
      </c>
      <c r="JR1364" s="84" t="s">
        <v>235</v>
      </c>
      <c r="JS1364" s="84" t="s">
        <v>236</v>
      </c>
      <c r="JT1364" s="84">
        <f>JT1359</f>
        <v>1000000</v>
      </c>
      <c r="JU1364" s="84">
        <f t="shared" si="777"/>
        <v>0</v>
      </c>
      <c r="JV1364" s="84">
        <f t="shared" si="777"/>
        <v>0</v>
      </c>
      <c r="JW1364" s="84">
        <f t="shared" si="777"/>
        <v>1000000</v>
      </c>
      <c r="JX1364" s="84">
        <f t="shared" si="777"/>
        <v>0</v>
      </c>
      <c r="JY1364" s="84">
        <f t="shared" si="777"/>
        <v>0</v>
      </c>
      <c r="JZ1364" s="84">
        <f t="shared" si="777"/>
        <v>0</v>
      </c>
      <c r="KA1364" s="84">
        <f t="shared" si="777"/>
        <v>0</v>
      </c>
      <c r="KB1364" s="84">
        <f t="shared" si="777"/>
        <v>1000000</v>
      </c>
      <c r="KH1364" s="84" t="s">
        <v>235</v>
      </c>
      <c r="KI1364" s="84" t="s">
        <v>236</v>
      </c>
      <c r="KJ1364" s="84">
        <f>KJ1359</f>
        <v>1000000</v>
      </c>
      <c r="KK1364" s="84">
        <f t="shared" si="777"/>
        <v>0</v>
      </c>
      <c r="KL1364" s="84">
        <f t="shared" si="777"/>
        <v>0</v>
      </c>
      <c r="KM1364" s="84">
        <f t="shared" si="777"/>
        <v>1000000</v>
      </c>
      <c r="KN1364" s="84">
        <f t="shared" si="777"/>
        <v>0</v>
      </c>
      <c r="KO1364" s="84">
        <f t="shared" si="777"/>
        <v>0</v>
      </c>
      <c r="KP1364" s="84">
        <f t="shared" si="777"/>
        <v>0</v>
      </c>
      <c r="KQ1364" s="84">
        <f t="shared" si="777"/>
        <v>0</v>
      </c>
      <c r="KR1364" s="84">
        <f t="shared" si="777"/>
        <v>1000000</v>
      </c>
      <c r="KX1364" s="84" t="s">
        <v>235</v>
      </c>
      <c r="KY1364" s="84" t="s">
        <v>236</v>
      </c>
      <c r="KZ1364" s="84">
        <f>KZ1359</f>
        <v>1000000</v>
      </c>
      <c r="LA1364" s="84">
        <f t="shared" si="777"/>
        <v>0</v>
      </c>
      <c r="LB1364" s="84">
        <f t="shared" si="777"/>
        <v>0</v>
      </c>
      <c r="LC1364" s="84">
        <f t="shared" si="777"/>
        <v>1000000</v>
      </c>
      <c r="LD1364" s="84">
        <f t="shared" si="777"/>
        <v>0</v>
      </c>
      <c r="LE1364" s="84">
        <f t="shared" si="777"/>
        <v>0</v>
      </c>
      <c r="LF1364" s="84">
        <f t="shared" si="777"/>
        <v>0</v>
      </c>
      <c r="LG1364" s="84">
        <f t="shared" si="777"/>
        <v>0</v>
      </c>
      <c r="LH1364" s="84">
        <f t="shared" si="777"/>
        <v>1000000</v>
      </c>
      <c r="LN1364" s="84" t="s">
        <v>235</v>
      </c>
      <c r="LO1364" s="84" t="s">
        <v>236</v>
      </c>
      <c r="LP1364" s="84">
        <f>LP1359</f>
        <v>1000000</v>
      </c>
      <c r="LQ1364" s="84">
        <f t="shared" ref="LQ1364:NT1365" si="778">LQ1359</f>
        <v>0</v>
      </c>
      <c r="LR1364" s="84">
        <f t="shared" si="778"/>
        <v>0</v>
      </c>
      <c r="LS1364" s="84">
        <f t="shared" si="778"/>
        <v>1000000</v>
      </c>
      <c r="LT1364" s="84">
        <f t="shared" si="778"/>
        <v>0</v>
      </c>
      <c r="LU1364" s="84">
        <f t="shared" si="778"/>
        <v>0</v>
      </c>
      <c r="LV1364" s="84">
        <f t="shared" si="778"/>
        <v>0</v>
      </c>
      <c r="LW1364" s="84">
        <f t="shared" si="778"/>
        <v>0</v>
      </c>
      <c r="LX1364" s="84">
        <f t="shared" si="778"/>
        <v>1000000</v>
      </c>
      <c r="MD1364" s="84" t="s">
        <v>235</v>
      </c>
      <c r="ME1364" s="84" t="s">
        <v>236</v>
      </c>
      <c r="MF1364" s="84">
        <f>MF1359</f>
        <v>1000000</v>
      </c>
      <c r="MG1364" s="84">
        <f t="shared" si="778"/>
        <v>0</v>
      </c>
      <c r="MH1364" s="84">
        <f t="shared" si="778"/>
        <v>0</v>
      </c>
      <c r="MI1364" s="84">
        <f t="shared" si="778"/>
        <v>1000000</v>
      </c>
      <c r="MJ1364" s="84">
        <f t="shared" si="778"/>
        <v>0</v>
      </c>
      <c r="MK1364" s="84">
        <f t="shared" si="778"/>
        <v>0</v>
      </c>
      <c r="ML1364" s="84">
        <f t="shared" si="778"/>
        <v>0</v>
      </c>
      <c r="MM1364" s="84">
        <f t="shared" si="778"/>
        <v>0</v>
      </c>
      <c r="MN1364" s="84">
        <f t="shared" si="778"/>
        <v>1000000</v>
      </c>
      <c r="MT1364" s="84" t="s">
        <v>235</v>
      </c>
      <c r="MU1364" s="84" t="s">
        <v>236</v>
      </c>
      <c r="MV1364" s="84">
        <f>MV1359</f>
        <v>1000000</v>
      </c>
      <c r="MW1364" s="84">
        <f t="shared" si="778"/>
        <v>0</v>
      </c>
      <c r="MX1364" s="84">
        <f t="shared" si="778"/>
        <v>0</v>
      </c>
      <c r="MY1364" s="84">
        <f t="shared" si="778"/>
        <v>1000000</v>
      </c>
      <c r="MZ1364" s="84">
        <f t="shared" si="778"/>
        <v>0</v>
      </c>
      <c r="NA1364" s="84">
        <f t="shared" si="778"/>
        <v>0</v>
      </c>
      <c r="NB1364" s="84">
        <f t="shared" si="778"/>
        <v>0</v>
      </c>
      <c r="NC1364" s="84">
        <f t="shared" si="778"/>
        <v>0</v>
      </c>
      <c r="ND1364" s="84">
        <f t="shared" si="778"/>
        <v>1000000</v>
      </c>
      <c r="NJ1364" s="84" t="s">
        <v>235</v>
      </c>
      <c r="NK1364" s="84" t="s">
        <v>236</v>
      </c>
      <c r="NL1364" s="84">
        <f>NL1359</f>
        <v>1000000</v>
      </c>
      <c r="NM1364" s="84">
        <f t="shared" si="778"/>
        <v>0</v>
      </c>
      <c r="NN1364" s="84">
        <f t="shared" si="778"/>
        <v>0</v>
      </c>
      <c r="NO1364" s="84">
        <f t="shared" si="778"/>
        <v>1000000</v>
      </c>
      <c r="NP1364" s="84">
        <f t="shared" si="778"/>
        <v>0</v>
      </c>
      <c r="NQ1364" s="84">
        <f t="shared" si="778"/>
        <v>0</v>
      </c>
      <c r="NR1364" s="84">
        <f t="shared" si="778"/>
        <v>0</v>
      </c>
      <c r="NS1364" s="84">
        <f t="shared" si="778"/>
        <v>0</v>
      </c>
      <c r="NT1364" s="84">
        <f t="shared" si="778"/>
        <v>1000000</v>
      </c>
      <c r="NZ1364" s="84" t="s">
        <v>235</v>
      </c>
      <c r="OA1364" s="84" t="s">
        <v>236</v>
      </c>
      <c r="OB1364" s="84">
        <f>OB1359</f>
        <v>1000000</v>
      </c>
      <c r="OC1364" s="84">
        <f t="shared" ref="OC1364:QF1365" si="779">OC1359</f>
        <v>0</v>
      </c>
      <c r="OD1364" s="84">
        <f t="shared" si="779"/>
        <v>0</v>
      </c>
      <c r="OE1364" s="84">
        <f t="shared" si="779"/>
        <v>1000000</v>
      </c>
      <c r="OF1364" s="84">
        <f t="shared" si="779"/>
        <v>0</v>
      </c>
      <c r="OG1364" s="84">
        <f t="shared" si="779"/>
        <v>0</v>
      </c>
      <c r="OH1364" s="84">
        <f t="shared" si="779"/>
        <v>0</v>
      </c>
      <c r="OI1364" s="84">
        <f t="shared" si="779"/>
        <v>0</v>
      </c>
      <c r="OJ1364" s="84">
        <f t="shared" si="779"/>
        <v>1000000</v>
      </c>
      <c r="OP1364" s="84" t="s">
        <v>235</v>
      </c>
      <c r="OQ1364" s="84" t="s">
        <v>236</v>
      </c>
      <c r="OR1364" s="84">
        <f>OR1359</f>
        <v>1000000</v>
      </c>
      <c r="OS1364" s="84">
        <f t="shared" si="779"/>
        <v>0</v>
      </c>
      <c r="OT1364" s="84">
        <f t="shared" si="779"/>
        <v>0</v>
      </c>
      <c r="OU1364" s="84">
        <f t="shared" si="779"/>
        <v>1000000</v>
      </c>
      <c r="OV1364" s="84">
        <f t="shared" si="779"/>
        <v>0</v>
      </c>
      <c r="OW1364" s="84">
        <f t="shared" si="779"/>
        <v>0</v>
      </c>
      <c r="OX1364" s="84">
        <f t="shared" si="779"/>
        <v>0</v>
      </c>
      <c r="OY1364" s="84">
        <f t="shared" si="779"/>
        <v>0</v>
      </c>
      <c r="OZ1364" s="84">
        <f t="shared" si="779"/>
        <v>1000000</v>
      </c>
      <c r="PF1364" s="84" t="s">
        <v>235</v>
      </c>
      <c r="PG1364" s="84" t="s">
        <v>236</v>
      </c>
      <c r="PH1364" s="84">
        <f>PH1359</f>
        <v>1000000</v>
      </c>
      <c r="PI1364" s="84">
        <f t="shared" si="779"/>
        <v>0</v>
      </c>
      <c r="PJ1364" s="84">
        <f t="shared" si="779"/>
        <v>0</v>
      </c>
      <c r="PK1364" s="84">
        <f t="shared" si="779"/>
        <v>1000000</v>
      </c>
      <c r="PL1364" s="84">
        <f t="shared" si="779"/>
        <v>0</v>
      </c>
      <c r="PM1364" s="84">
        <f t="shared" si="779"/>
        <v>0</v>
      </c>
      <c r="PN1364" s="84">
        <f t="shared" si="779"/>
        <v>0</v>
      </c>
      <c r="PO1364" s="84">
        <f t="shared" si="779"/>
        <v>0</v>
      </c>
      <c r="PP1364" s="84">
        <f t="shared" si="779"/>
        <v>1000000</v>
      </c>
      <c r="PV1364" s="84" t="s">
        <v>235</v>
      </c>
      <c r="PW1364" s="84" t="s">
        <v>236</v>
      </c>
      <c r="PX1364" s="84">
        <f>PX1359</f>
        <v>1000000</v>
      </c>
      <c r="PY1364" s="84">
        <f t="shared" si="779"/>
        <v>0</v>
      </c>
      <c r="PZ1364" s="84">
        <f t="shared" si="779"/>
        <v>0</v>
      </c>
      <c r="QA1364" s="84">
        <f t="shared" si="779"/>
        <v>1000000</v>
      </c>
      <c r="QB1364" s="84">
        <f t="shared" si="779"/>
        <v>0</v>
      </c>
      <c r="QC1364" s="84">
        <f t="shared" si="779"/>
        <v>0</v>
      </c>
      <c r="QD1364" s="84">
        <f t="shared" si="779"/>
        <v>0</v>
      </c>
      <c r="QE1364" s="84">
        <f t="shared" si="779"/>
        <v>0</v>
      </c>
      <c r="QF1364" s="84">
        <f t="shared" si="779"/>
        <v>1000000</v>
      </c>
      <c r="QL1364" s="84" t="s">
        <v>235</v>
      </c>
      <c r="QM1364" s="84" t="s">
        <v>236</v>
      </c>
      <c r="QN1364" s="84">
        <f>QN1359</f>
        <v>1000000</v>
      </c>
      <c r="QO1364" s="84">
        <f t="shared" ref="QO1364:SR1365" si="780">QO1359</f>
        <v>0</v>
      </c>
      <c r="QP1364" s="84">
        <f t="shared" si="780"/>
        <v>0</v>
      </c>
      <c r="QQ1364" s="84">
        <f t="shared" si="780"/>
        <v>1000000</v>
      </c>
      <c r="QR1364" s="84">
        <f t="shared" si="780"/>
        <v>0</v>
      </c>
      <c r="QS1364" s="84">
        <f t="shared" si="780"/>
        <v>0</v>
      </c>
      <c r="QT1364" s="84">
        <f t="shared" si="780"/>
        <v>0</v>
      </c>
      <c r="QU1364" s="84">
        <f t="shared" si="780"/>
        <v>0</v>
      </c>
      <c r="QV1364" s="84">
        <f t="shared" si="780"/>
        <v>1000000</v>
      </c>
      <c r="RB1364" s="84" t="s">
        <v>235</v>
      </c>
      <c r="RC1364" s="84" t="s">
        <v>236</v>
      </c>
      <c r="RD1364" s="84">
        <f>RD1359</f>
        <v>1000000</v>
      </c>
      <c r="RE1364" s="84">
        <f t="shared" si="780"/>
        <v>0</v>
      </c>
      <c r="RF1364" s="84">
        <f t="shared" si="780"/>
        <v>0</v>
      </c>
      <c r="RG1364" s="84">
        <f t="shared" si="780"/>
        <v>1000000</v>
      </c>
      <c r="RH1364" s="84">
        <f t="shared" si="780"/>
        <v>0</v>
      </c>
      <c r="RI1364" s="84">
        <f t="shared" si="780"/>
        <v>0</v>
      </c>
      <c r="RJ1364" s="84">
        <f t="shared" si="780"/>
        <v>0</v>
      </c>
      <c r="RK1364" s="84">
        <f t="shared" si="780"/>
        <v>0</v>
      </c>
      <c r="RL1364" s="84">
        <f t="shared" si="780"/>
        <v>1000000</v>
      </c>
      <c r="RR1364" s="84" t="s">
        <v>235</v>
      </c>
      <c r="RS1364" s="84" t="s">
        <v>236</v>
      </c>
      <c r="RT1364" s="84">
        <f>RT1359</f>
        <v>1000000</v>
      </c>
      <c r="RU1364" s="84">
        <f t="shared" si="780"/>
        <v>0</v>
      </c>
      <c r="RV1364" s="84">
        <f t="shared" si="780"/>
        <v>0</v>
      </c>
      <c r="RW1364" s="84">
        <f t="shared" si="780"/>
        <v>1000000</v>
      </c>
      <c r="RX1364" s="84">
        <f t="shared" si="780"/>
        <v>0</v>
      </c>
      <c r="RY1364" s="84">
        <f t="shared" si="780"/>
        <v>0</v>
      </c>
      <c r="RZ1364" s="84">
        <f t="shared" si="780"/>
        <v>0</v>
      </c>
      <c r="SA1364" s="84">
        <f t="shared" si="780"/>
        <v>0</v>
      </c>
      <c r="SB1364" s="84">
        <f t="shared" si="780"/>
        <v>1000000</v>
      </c>
      <c r="SH1364" s="84" t="s">
        <v>235</v>
      </c>
      <c r="SI1364" s="84" t="s">
        <v>236</v>
      </c>
      <c r="SJ1364" s="84">
        <f>SJ1359</f>
        <v>1000000</v>
      </c>
      <c r="SK1364" s="84">
        <f t="shared" si="780"/>
        <v>0</v>
      </c>
      <c r="SL1364" s="84">
        <f t="shared" si="780"/>
        <v>0</v>
      </c>
      <c r="SM1364" s="84">
        <f t="shared" si="780"/>
        <v>1000000</v>
      </c>
      <c r="SN1364" s="84">
        <f t="shared" si="780"/>
        <v>0</v>
      </c>
      <c r="SO1364" s="84">
        <f t="shared" si="780"/>
        <v>0</v>
      </c>
      <c r="SP1364" s="84">
        <f t="shared" si="780"/>
        <v>0</v>
      </c>
      <c r="SQ1364" s="84">
        <f t="shared" si="780"/>
        <v>0</v>
      </c>
      <c r="SR1364" s="84">
        <f t="shared" si="780"/>
        <v>1000000</v>
      </c>
      <c r="SX1364" s="84" t="s">
        <v>235</v>
      </c>
      <c r="SY1364" s="84" t="s">
        <v>236</v>
      </c>
      <c r="SZ1364" s="84">
        <f>SZ1359</f>
        <v>1000000</v>
      </c>
      <c r="TA1364" s="84">
        <f t="shared" ref="TA1364:VD1365" si="781">TA1359</f>
        <v>0</v>
      </c>
      <c r="TB1364" s="84">
        <f t="shared" si="781"/>
        <v>0</v>
      </c>
      <c r="TC1364" s="84">
        <f t="shared" si="781"/>
        <v>1000000</v>
      </c>
      <c r="TD1364" s="84">
        <f t="shared" si="781"/>
        <v>0</v>
      </c>
      <c r="TE1364" s="84">
        <f t="shared" si="781"/>
        <v>0</v>
      </c>
      <c r="TF1364" s="84">
        <f t="shared" si="781"/>
        <v>0</v>
      </c>
      <c r="TG1364" s="84">
        <f t="shared" si="781"/>
        <v>0</v>
      </c>
      <c r="TH1364" s="84">
        <f t="shared" si="781"/>
        <v>1000000</v>
      </c>
      <c r="TN1364" s="84" t="s">
        <v>235</v>
      </c>
      <c r="TO1364" s="84" t="s">
        <v>236</v>
      </c>
      <c r="TP1364" s="84">
        <f>TP1359</f>
        <v>1000000</v>
      </c>
      <c r="TQ1364" s="84">
        <f t="shared" si="781"/>
        <v>0</v>
      </c>
      <c r="TR1364" s="84">
        <f t="shared" si="781"/>
        <v>0</v>
      </c>
      <c r="TS1364" s="84">
        <f t="shared" si="781"/>
        <v>1000000</v>
      </c>
      <c r="TT1364" s="84">
        <f t="shared" si="781"/>
        <v>0</v>
      </c>
      <c r="TU1364" s="84">
        <f t="shared" si="781"/>
        <v>0</v>
      </c>
      <c r="TV1364" s="84">
        <f t="shared" si="781"/>
        <v>0</v>
      </c>
      <c r="TW1364" s="84">
        <f t="shared" si="781"/>
        <v>0</v>
      </c>
      <c r="TX1364" s="84">
        <f t="shared" si="781"/>
        <v>1000000</v>
      </c>
      <c r="UD1364" s="84" t="s">
        <v>235</v>
      </c>
      <c r="UE1364" s="84" t="s">
        <v>236</v>
      </c>
      <c r="UF1364" s="84">
        <f>UF1359</f>
        <v>1000000</v>
      </c>
      <c r="UG1364" s="84">
        <f t="shared" si="781"/>
        <v>0</v>
      </c>
      <c r="UH1364" s="84">
        <f t="shared" si="781"/>
        <v>0</v>
      </c>
      <c r="UI1364" s="84">
        <f t="shared" si="781"/>
        <v>1000000</v>
      </c>
      <c r="UJ1364" s="84">
        <f t="shared" si="781"/>
        <v>0</v>
      </c>
      <c r="UK1364" s="84">
        <f t="shared" si="781"/>
        <v>0</v>
      </c>
      <c r="UL1364" s="84">
        <f t="shared" si="781"/>
        <v>0</v>
      </c>
      <c r="UM1364" s="84">
        <f t="shared" si="781"/>
        <v>0</v>
      </c>
      <c r="UN1364" s="84">
        <f t="shared" si="781"/>
        <v>1000000</v>
      </c>
      <c r="UT1364" s="84" t="s">
        <v>235</v>
      </c>
      <c r="UU1364" s="84" t="s">
        <v>236</v>
      </c>
      <c r="UV1364" s="84">
        <f>UV1359</f>
        <v>1000000</v>
      </c>
      <c r="UW1364" s="84">
        <f t="shared" si="781"/>
        <v>0</v>
      </c>
      <c r="UX1364" s="84">
        <f t="shared" si="781"/>
        <v>0</v>
      </c>
      <c r="UY1364" s="84">
        <f t="shared" si="781"/>
        <v>1000000</v>
      </c>
      <c r="UZ1364" s="84">
        <f t="shared" si="781"/>
        <v>0</v>
      </c>
      <c r="VA1364" s="84">
        <f t="shared" si="781"/>
        <v>0</v>
      </c>
      <c r="VB1364" s="84">
        <f t="shared" si="781"/>
        <v>0</v>
      </c>
      <c r="VC1364" s="84">
        <f t="shared" si="781"/>
        <v>0</v>
      </c>
      <c r="VD1364" s="84">
        <f t="shared" si="781"/>
        <v>1000000</v>
      </c>
      <c r="VJ1364" s="84" t="s">
        <v>235</v>
      </c>
      <c r="VK1364" s="84" t="s">
        <v>236</v>
      </c>
      <c r="VL1364" s="84">
        <f>VL1359</f>
        <v>1000000</v>
      </c>
      <c r="VM1364" s="84">
        <f t="shared" ref="VM1364:XP1365" si="782">VM1359</f>
        <v>0</v>
      </c>
      <c r="VN1364" s="84">
        <f t="shared" si="782"/>
        <v>0</v>
      </c>
      <c r="VO1364" s="84">
        <f t="shared" si="782"/>
        <v>1000000</v>
      </c>
      <c r="VP1364" s="84">
        <f t="shared" si="782"/>
        <v>0</v>
      </c>
      <c r="VQ1364" s="84">
        <f t="shared" si="782"/>
        <v>0</v>
      </c>
      <c r="VR1364" s="84">
        <f t="shared" si="782"/>
        <v>0</v>
      </c>
      <c r="VS1364" s="84">
        <f t="shared" si="782"/>
        <v>0</v>
      </c>
      <c r="VT1364" s="84">
        <f t="shared" si="782"/>
        <v>1000000</v>
      </c>
      <c r="VZ1364" s="84" t="s">
        <v>235</v>
      </c>
      <c r="WA1364" s="84" t="s">
        <v>236</v>
      </c>
      <c r="WB1364" s="84">
        <f>WB1359</f>
        <v>1000000</v>
      </c>
      <c r="WC1364" s="84">
        <f t="shared" si="782"/>
        <v>0</v>
      </c>
      <c r="WD1364" s="84">
        <f t="shared" si="782"/>
        <v>0</v>
      </c>
      <c r="WE1364" s="84">
        <f t="shared" si="782"/>
        <v>1000000</v>
      </c>
      <c r="WF1364" s="84">
        <f t="shared" si="782"/>
        <v>0</v>
      </c>
      <c r="WG1364" s="84">
        <f t="shared" si="782"/>
        <v>0</v>
      </c>
      <c r="WH1364" s="84">
        <f t="shared" si="782"/>
        <v>0</v>
      </c>
      <c r="WI1364" s="84">
        <f t="shared" si="782"/>
        <v>0</v>
      </c>
      <c r="WJ1364" s="84">
        <f t="shared" si="782"/>
        <v>1000000</v>
      </c>
      <c r="WP1364" s="84" t="s">
        <v>235</v>
      </c>
      <c r="WQ1364" s="84" t="s">
        <v>236</v>
      </c>
      <c r="WR1364" s="84">
        <f>WR1359</f>
        <v>1000000</v>
      </c>
      <c r="WS1364" s="84">
        <f t="shared" si="782"/>
        <v>0</v>
      </c>
      <c r="WT1364" s="84">
        <f t="shared" si="782"/>
        <v>0</v>
      </c>
      <c r="WU1364" s="84">
        <f t="shared" si="782"/>
        <v>1000000</v>
      </c>
      <c r="WV1364" s="84">
        <f t="shared" si="782"/>
        <v>0</v>
      </c>
      <c r="WW1364" s="84">
        <f t="shared" si="782"/>
        <v>0</v>
      </c>
      <c r="WX1364" s="84">
        <f t="shared" si="782"/>
        <v>0</v>
      </c>
      <c r="WY1364" s="84">
        <f t="shared" si="782"/>
        <v>0</v>
      </c>
      <c r="WZ1364" s="84">
        <f t="shared" si="782"/>
        <v>1000000</v>
      </c>
      <c r="XF1364" s="84" t="s">
        <v>235</v>
      </c>
      <c r="XG1364" s="84" t="s">
        <v>236</v>
      </c>
      <c r="XH1364" s="84">
        <f>XH1359</f>
        <v>1000000</v>
      </c>
      <c r="XI1364" s="84">
        <f t="shared" si="782"/>
        <v>0</v>
      </c>
      <c r="XJ1364" s="84">
        <f t="shared" si="782"/>
        <v>0</v>
      </c>
      <c r="XK1364" s="84">
        <f t="shared" si="782"/>
        <v>1000000</v>
      </c>
      <c r="XL1364" s="84">
        <f t="shared" si="782"/>
        <v>0</v>
      </c>
      <c r="XM1364" s="84">
        <f t="shared" si="782"/>
        <v>0</v>
      </c>
      <c r="XN1364" s="84">
        <f t="shared" si="782"/>
        <v>0</v>
      </c>
      <c r="XO1364" s="84">
        <f t="shared" si="782"/>
        <v>0</v>
      </c>
      <c r="XP1364" s="84">
        <f t="shared" si="782"/>
        <v>1000000</v>
      </c>
      <c r="XV1364" s="84" t="s">
        <v>235</v>
      </c>
      <c r="XW1364" s="84" t="s">
        <v>236</v>
      </c>
      <c r="XX1364" s="84">
        <f>XX1359</f>
        <v>1000000</v>
      </c>
      <c r="XY1364" s="84">
        <f t="shared" ref="XY1364:AAB1365" si="783">XY1359</f>
        <v>0</v>
      </c>
      <c r="XZ1364" s="84">
        <f t="shared" si="783"/>
        <v>0</v>
      </c>
      <c r="YA1364" s="84">
        <f t="shared" si="783"/>
        <v>1000000</v>
      </c>
      <c r="YB1364" s="84">
        <f t="shared" si="783"/>
        <v>0</v>
      </c>
      <c r="YC1364" s="84">
        <f t="shared" si="783"/>
        <v>0</v>
      </c>
      <c r="YD1364" s="84">
        <f t="shared" si="783"/>
        <v>0</v>
      </c>
      <c r="YE1364" s="84">
        <f t="shared" si="783"/>
        <v>0</v>
      </c>
      <c r="YF1364" s="84">
        <f t="shared" si="783"/>
        <v>1000000</v>
      </c>
      <c r="YL1364" s="84" t="s">
        <v>235</v>
      </c>
      <c r="YM1364" s="84" t="s">
        <v>236</v>
      </c>
      <c r="YN1364" s="84">
        <f>YN1359</f>
        <v>1000000</v>
      </c>
      <c r="YO1364" s="84">
        <f t="shared" si="783"/>
        <v>0</v>
      </c>
      <c r="YP1364" s="84">
        <f t="shared" si="783"/>
        <v>0</v>
      </c>
      <c r="YQ1364" s="84">
        <f t="shared" si="783"/>
        <v>1000000</v>
      </c>
      <c r="YR1364" s="84">
        <f t="shared" si="783"/>
        <v>0</v>
      </c>
      <c r="YS1364" s="84">
        <f t="shared" si="783"/>
        <v>0</v>
      </c>
      <c r="YT1364" s="84">
        <f t="shared" si="783"/>
        <v>0</v>
      </c>
      <c r="YU1364" s="84">
        <f t="shared" si="783"/>
        <v>0</v>
      </c>
      <c r="YV1364" s="84">
        <f t="shared" si="783"/>
        <v>1000000</v>
      </c>
      <c r="ZB1364" s="84" t="s">
        <v>235</v>
      </c>
      <c r="ZC1364" s="84" t="s">
        <v>236</v>
      </c>
      <c r="ZD1364" s="84">
        <f>ZD1359</f>
        <v>1000000</v>
      </c>
      <c r="ZE1364" s="84">
        <f t="shared" si="783"/>
        <v>0</v>
      </c>
      <c r="ZF1364" s="84">
        <f t="shared" si="783"/>
        <v>0</v>
      </c>
      <c r="ZG1364" s="84">
        <f t="shared" si="783"/>
        <v>1000000</v>
      </c>
      <c r="ZH1364" s="84">
        <f t="shared" si="783"/>
        <v>0</v>
      </c>
      <c r="ZI1364" s="84">
        <f t="shared" si="783"/>
        <v>0</v>
      </c>
      <c r="ZJ1364" s="84">
        <f t="shared" si="783"/>
        <v>0</v>
      </c>
      <c r="ZK1364" s="84">
        <f t="shared" si="783"/>
        <v>0</v>
      </c>
      <c r="ZL1364" s="84">
        <f t="shared" si="783"/>
        <v>1000000</v>
      </c>
      <c r="ZR1364" s="84" t="s">
        <v>235</v>
      </c>
      <c r="ZS1364" s="84" t="s">
        <v>236</v>
      </c>
      <c r="ZT1364" s="84">
        <f>ZT1359</f>
        <v>1000000</v>
      </c>
      <c r="ZU1364" s="84">
        <f t="shared" si="783"/>
        <v>0</v>
      </c>
      <c r="ZV1364" s="84">
        <f t="shared" si="783"/>
        <v>0</v>
      </c>
      <c r="ZW1364" s="84">
        <f t="shared" si="783"/>
        <v>1000000</v>
      </c>
      <c r="ZX1364" s="84">
        <f t="shared" si="783"/>
        <v>0</v>
      </c>
      <c r="ZY1364" s="84">
        <f t="shared" si="783"/>
        <v>0</v>
      </c>
      <c r="ZZ1364" s="84">
        <f t="shared" si="783"/>
        <v>0</v>
      </c>
      <c r="AAA1364" s="84">
        <f t="shared" si="783"/>
        <v>0</v>
      </c>
      <c r="AAB1364" s="84">
        <f t="shared" si="783"/>
        <v>1000000</v>
      </c>
      <c r="AAH1364" s="84" t="s">
        <v>235</v>
      </c>
      <c r="AAI1364" s="84" t="s">
        <v>236</v>
      </c>
      <c r="AAJ1364" s="84">
        <f>AAJ1359</f>
        <v>1000000</v>
      </c>
      <c r="AAK1364" s="84">
        <f t="shared" ref="AAK1364:ACN1365" si="784">AAK1359</f>
        <v>0</v>
      </c>
      <c r="AAL1364" s="84">
        <f t="shared" si="784"/>
        <v>0</v>
      </c>
      <c r="AAM1364" s="84">
        <f t="shared" si="784"/>
        <v>1000000</v>
      </c>
      <c r="AAN1364" s="84">
        <f t="shared" si="784"/>
        <v>0</v>
      </c>
      <c r="AAO1364" s="84">
        <f t="shared" si="784"/>
        <v>0</v>
      </c>
      <c r="AAP1364" s="84">
        <f t="shared" si="784"/>
        <v>0</v>
      </c>
      <c r="AAQ1364" s="84">
        <f t="shared" si="784"/>
        <v>0</v>
      </c>
      <c r="AAR1364" s="84">
        <f t="shared" si="784"/>
        <v>1000000</v>
      </c>
      <c r="AAX1364" s="84" t="s">
        <v>235</v>
      </c>
      <c r="AAY1364" s="84" t="s">
        <v>236</v>
      </c>
      <c r="AAZ1364" s="84">
        <f>AAZ1359</f>
        <v>1000000</v>
      </c>
      <c r="ABA1364" s="84">
        <f t="shared" si="784"/>
        <v>0</v>
      </c>
      <c r="ABB1364" s="84">
        <f t="shared" si="784"/>
        <v>0</v>
      </c>
      <c r="ABC1364" s="84">
        <f t="shared" si="784"/>
        <v>1000000</v>
      </c>
      <c r="ABD1364" s="84">
        <f t="shared" si="784"/>
        <v>0</v>
      </c>
      <c r="ABE1364" s="84">
        <f t="shared" si="784"/>
        <v>0</v>
      </c>
      <c r="ABF1364" s="84">
        <f t="shared" si="784"/>
        <v>0</v>
      </c>
      <c r="ABG1364" s="84">
        <f t="shared" si="784"/>
        <v>0</v>
      </c>
      <c r="ABH1364" s="84">
        <f t="shared" si="784"/>
        <v>1000000</v>
      </c>
      <c r="ABN1364" s="84" t="s">
        <v>235</v>
      </c>
      <c r="ABO1364" s="84" t="s">
        <v>236</v>
      </c>
      <c r="ABP1364" s="84">
        <f>ABP1359</f>
        <v>1000000</v>
      </c>
      <c r="ABQ1364" s="84">
        <f t="shared" si="784"/>
        <v>0</v>
      </c>
      <c r="ABR1364" s="84">
        <f t="shared" si="784"/>
        <v>0</v>
      </c>
      <c r="ABS1364" s="84">
        <f t="shared" si="784"/>
        <v>1000000</v>
      </c>
      <c r="ABT1364" s="84">
        <f t="shared" si="784"/>
        <v>0</v>
      </c>
      <c r="ABU1364" s="84">
        <f t="shared" si="784"/>
        <v>0</v>
      </c>
      <c r="ABV1364" s="84">
        <f t="shared" si="784"/>
        <v>0</v>
      </c>
      <c r="ABW1364" s="84">
        <f t="shared" si="784"/>
        <v>0</v>
      </c>
      <c r="ABX1364" s="84">
        <f t="shared" si="784"/>
        <v>1000000</v>
      </c>
      <c r="ACD1364" s="84" t="s">
        <v>235</v>
      </c>
      <c r="ACE1364" s="84" t="s">
        <v>236</v>
      </c>
      <c r="ACF1364" s="84">
        <f>ACF1359</f>
        <v>1000000</v>
      </c>
      <c r="ACG1364" s="84">
        <f t="shared" si="784"/>
        <v>0</v>
      </c>
      <c r="ACH1364" s="84">
        <f t="shared" si="784"/>
        <v>0</v>
      </c>
      <c r="ACI1364" s="84">
        <f t="shared" si="784"/>
        <v>1000000</v>
      </c>
      <c r="ACJ1364" s="84">
        <f t="shared" si="784"/>
        <v>0</v>
      </c>
      <c r="ACK1364" s="84">
        <f t="shared" si="784"/>
        <v>0</v>
      </c>
      <c r="ACL1364" s="84">
        <f t="shared" si="784"/>
        <v>0</v>
      </c>
      <c r="ACM1364" s="84">
        <f t="shared" si="784"/>
        <v>0</v>
      </c>
      <c r="ACN1364" s="84">
        <f t="shared" si="784"/>
        <v>1000000</v>
      </c>
      <c r="ACT1364" s="84" t="s">
        <v>235</v>
      </c>
      <c r="ACU1364" s="84" t="s">
        <v>236</v>
      </c>
      <c r="ACV1364" s="84">
        <f>ACV1359</f>
        <v>1000000</v>
      </c>
      <c r="ACW1364" s="84">
        <f t="shared" ref="ACW1364:AEZ1365" si="785">ACW1359</f>
        <v>0</v>
      </c>
      <c r="ACX1364" s="84">
        <f t="shared" si="785"/>
        <v>0</v>
      </c>
      <c r="ACY1364" s="84">
        <f t="shared" si="785"/>
        <v>1000000</v>
      </c>
      <c r="ACZ1364" s="84">
        <f t="shared" si="785"/>
        <v>0</v>
      </c>
      <c r="ADA1364" s="84">
        <f t="shared" si="785"/>
        <v>0</v>
      </c>
      <c r="ADB1364" s="84">
        <f t="shared" si="785"/>
        <v>0</v>
      </c>
      <c r="ADC1364" s="84">
        <f t="shared" si="785"/>
        <v>0</v>
      </c>
      <c r="ADD1364" s="84">
        <f t="shared" si="785"/>
        <v>1000000</v>
      </c>
      <c r="ADJ1364" s="84" t="s">
        <v>235</v>
      </c>
      <c r="ADK1364" s="84" t="s">
        <v>236</v>
      </c>
      <c r="ADL1364" s="84">
        <f>ADL1359</f>
        <v>1000000</v>
      </c>
      <c r="ADM1364" s="84">
        <f t="shared" si="785"/>
        <v>0</v>
      </c>
      <c r="ADN1364" s="84">
        <f t="shared" si="785"/>
        <v>0</v>
      </c>
      <c r="ADO1364" s="84">
        <f t="shared" si="785"/>
        <v>1000000</v>
      </c>
      <c r="ADP1364" s="84">
        <f t="shared" si="785"/>
        <v>0</v>
      </c>
      <c r="ADQ1364" s="84">
        <f t="shared" si="785"/>
        <v>0</v>
      </c>
      <c r="ADR1364" s="84">
        <f t="shared" si="785"/>
        <v>0</v>
      </c>
      <c r="ADS1364" s="84">
        <f t="shared" si="785"/>
        <v>0</v>
      </c>
      <c r="ADT1364" s="84">
        <f t="shared" si="785"/>
        <v>1000000</v>
      </c>
      <c r="ADZ1364" s="84" t="s">
        <v>235</v>
      </c>
      <c r="AEA1364" s="84" t="s">
        <v>236</v>
      </c>
      <c r="AEB1364" s="84">
        <f>AEB1359</f>
        <v>1000000</v>
      </c>
      <c r="AEC1364" s="84">
        <f t="shared" si="785"/>
        <v>0</v>
      </c>
      <c r="AED1364" s="84">
        <f t="shared" si="785"/>
        <v>0</v>
      </c>
      <c r="AEE1364" s="84">
        <f t="shared" si="785"/>
        <v>1000000</v>
      </c>
      <c r="AEF1364" s="84">
        <f t="shared" si="785"/>
        <v>0</v>
      </c>
      <c r="AEG1364" s="84">
        <f t="shared" si="785"/>
        <v>0</v>
      </c>
      <c r="AEH1364" s="84">
        <f t="shared" si="785"/>
        <v>0</v>
      </c>
      <c r="AEI1364" s="84">
        <f t="shared" si="785"/>
        <v>0</v>
      </c>
      <c r="AEJ1364" s="84">
        <f t="shared" si="785"/>
        <v>1000000</v>
      </c>
      <c r="AEP1364" s="84" t="s">
        <v>235</v>
      </c>
      <c r="AEQ1364" s="84" t="s">
        <v>236</v>
      </c>
      <c r="AER1364" s="84">
        <f>AER1359</f>
        <v>1000000</v>
      </c>
      <c r="AES1364" s="84">
        <f t="shared" si="785"/>
        <v>0</v>
      </c>
      <c r="AET1364" s="84">
        <f t="shared" si="785"/>
        <v>0</v>
      </c>
      <c r="AEU1364" s="84">
        <f t="shared" si="785"/>
        <v>1000000</v>
      </c>
      <c r="AEV1364" s="84">
        <f t="shared" si="785"/>
        <v>0</v>
      </c>
      <c r="AEW1364" s="84">
        <f t="shared" si="785"/>
        <v>0</v>
      </c>
      <c r="AEX1364" s="84">
        <f t="shared" si="785"/>
        <v>0</v>
      </c>
      <c r="AEY1364" s="84">
        <f t="shared" si="785"/>
        <v>0</v>
      </c>
      <c r="AEZ1364" s="84">
        <f t="shared" si="785"/>
        <v>1000000</v>
      </c>
      <c r="AFF1364" s="84" t="s">
        <v>235</v>
      </c>
      <c r="AFG1364" s="84" t="s">
        <v>236</v>
      </c>
      <c r="AFH1364" s="84">
        <f>AFH1359</f>
        <v>1000000</v>
      </c>
      <c r="AFI1364" s="84">
        <f t="shared" ref="AFI1364:AHL1365" si="786">AFI1359</f>
        <v>0</v>
      </c>
      <c r="AFJ1364" s="84">
        <f t="shared" si="786"/>
        <v>0</v>
      </c>
      <c r="AFK1364" s="84">
        <f t="shared" si="786"/>
        <v>1000000</v>
      </c>
      <c r="AFL1364" s="84">
        <f t="shared" si="786"/>
        <v>0</v>
      </c>
      <c r="AFM1364" s="84">
        <f t="shared" si="786"/>
        <v>0</v>
      </c>
      <c r="AFN1364" s="84">
        <f t="shared" si="786"/>
        <v>0</v>
      </c>
      <c r="AFO1364" s="84">
        <f t="shared" si="786"/>
        <v>0</v>
      </c>
      <c r="AFP1364" s="84">
        <f t="shared" si="786"/>
        <v>1000000</v>
      </c>
      <c r="AFV1364" s="84" t="s">
        <v>235</v>
      </c>
      <c r="AFW1364" s="84" t="s">
        <v>236</v>
      </c>
      <c r="AFX1364" s="84">
        <f>AFX1359</f>
        <v>1000000</v>
      </c>
      <c r="AFY1364" s="84">
        <f t="shared" si="786"/>
        <v>0</v>
      </c>
      <c r="AFZ1364" s="84">
        <f t="shared" si="786"/>
        <v>0</v>
      </c>
      <c r="AGA1364" s="84">
        <f t="shared" si="786"/>
        <v>1000000</v>
      </c>
      <c r="AGB1364" s="84">
        <f t="shared" si="786"/>
        <v>0</v>
      </c>
      <c r="AGC1364" s="84">
        <f t="shared" si="786"/>
        <v>0</v>
      </c>
      <c r="AGD1364" s="84">
        <f t="shared" si="786"/>
        <v>0</v>
      </c>
      <c r="AGE1364" s="84">
        <f t="shared" si="786"/>
        <v>0</v>
      </c>
      <c r="AGF1364" s="84">
        <f t="shared" si="786"/>
        <v>1000000</v>
      </c>
      <c r="AGL1364" s="84" t="s">
        <v>235</v>
      </c>
      <c r="AGM1364" s="84" t="s">
        <v>236</v>
      </c>
      <c r="AGN1364" s="84">
        <f>AGN1359</f>
        <v>1000000</v>
      </c>
      <c r="AGO1364" s="84">
        <f t="shared" si="786"/>
        <v>0</v>
      </c>
      <c r="AGP1364" s="84">
        <f t="shared" si="786"/>
        <v>0</v>
      </c>
      <c r="AGQ1364" s="84">
        <f t="shared" si="786"/>
        <v>1000000</v>
      </c>
      <c r="AGR1364" s="84">
        <f t="shared" si="786"/>
        <v>0</v>
      </c>
      <c r="AGS1364" s="84">
        <f t="shared" si="786"/>
        <v>0</v>
      </c>
      <c r="AGT1364" s="84">
        <f t="shared" si="786"/>
        <v>0</v>
      </c>
      <c r="AGU1364" s="84">
        <f t="shared" si="786"/>
        <v>0</v>
      </c>
      <c r="AGV1364" s="84">
        <f t="shared" si="786"/>
        <v>1000000</v>
      </c>
      <c r="AHB1364" s="84" t="s">
        <v>235</v>
      </c>
      <c r="AHC1364" s="84" t="s">
        <v>236</v>
      </c>
      <c r="AHD1364" s="84">
        <f>AHD1359</f>
        <v>1000000</v>
      </c>
      <c r="AHE1364" s="84">
        <f t="shared" si="786"/>
        <v>0</v>
      </c>
      <c r="AHF1364" s="84">
        <f t="shared" si="786"/>
        <v>0</v>
      </c>
      <c r="AHG1364" s="84">
        <f t="shared" si="786"/>
        <v>1000000</v>
      </c>
      <c r="AHH1364" s="84">
        <f t="shared" si="786"/>
        <v>0</v>
      </c>
      <c r="AHI1364" s="84">
        <f t="shared" si="786"/>
        <v>0</v>
      </c>
      <c r="AHJ1364" s="84">
        <f t="shared" si="786"/>
        <v>0</v>
      </c>
      <c r="AHK1364" s="84">
        <f t="shared" si="786"/>
        <v>0</v>
      </c>
      <c r="AHL1364" s="84">
        <f t="shared" si="786"/>
        <v>1000000</v>
      </c>
      <c r="AHR1364" s="84" t="s">
        <v>235</v>
      </c>
      <c r="AHS1364" s="84" t="s">
        <v>236</v>
      </c>
      <c r="AHT1364" s="84">
        <f>AHT1359</f>
        <v>1000000</v>
      </c>
      <c r="AHU1364" s="84">
        <f t="shared" ref="AHU1364:AJX1365" si="787">AHU1359</f>
        <v>0</v>
      </c>
      <c r="AHV1364" s="84">
        <f t="shared" si="787"/>
        <v>0</v>
      </c>
      <c r="AHW1364" s="84">
        <f t="shared" si="787"/>
        <v>1000000</v>
      </c>
      <c r="AHX1364" s="84">
        <f t="shared" si="787"/>
        <v>0</v>
      </c>
      <c r="AHY1364" s="84">
        <f t="shared" si="787"/>
        <v>0</v>
      </c>
      <c r="AHZ1364" s="84">
        <f t="shared" si="787"/>
        <v>0</v>
      </c>
      <c r="AIA1364" s="84">
        <f t="shared" si="787"/>
        <v>0</v>
      </c>
      <c r="AIB1364" s="84">
        <f t="shared" si="787"/>
        <v>1000000</v>
      </c>
      <c r="AIH1364" s="84" t="s">
        <v>235</v>
      </c>
      <c r="AII1364" s="84" t="s">
        <v>236</v>
      </c>
      <c r="AIJ1364" s="84">
        <f>AIJ1359</f>
        <v>1000000</v>
      </c>
      <c r="AIK1364" s="84">
        <f t="shared" si="787"/>
        <v>0</v>
      </c>
      <c r="AIL1364" s="84">
        <f t="shared" si="787"/>
        <v>0</v>
      </c>
      <c r="AIM1364" s="84">
        <f t="shared" si="787"/>
        <v>1000000</v>
      </c>
      <c r="AIN1364" s="84">
        <f t="shared" si="787"/>
        <v>0</v>
      </c>
      <c r="AIO1364" s="84">
        <f t="shared" si="787"/>
        <v>0</v>
      </c>
      <c r="AIP1364" s="84">
        <f t="shared" si="787"/>
        <v>0</v>
      </c>
      <c r="AIQ1364" s="84">
        <f t="shared" si="787"/>
        <v>0</v>
      </c>
      <c r="AIR1364" s="84">
        <f t="shared" si="787"/>
        <v>1000000</v>
      </c>
      <c r="AIX1364" s="84" t="s">
        <v>235</v>
      </c>
      <c r="AIY1364" s="84" t="s">
        <v>236</v>
      </c>
      <c r="AIZ1364" s="84">
        <f>AIZ1359</f>
        <v>1000000</v>
      </c>
      <c r="AJA1364" s="84">
        <f t="shared" si="787"/>
        <v>0</v>
      </c>
      <c r="AJB1364" s="84">
        <f t="shared" si="787"/>
        <v>0</v>
      </c>
      <c r="AJC1364" s="84">
        <f t="shared" si="787"/>
        <v>1000000</v>
      </c>
      <c r="AJD1364" s="84">
        <f t="shared" si="787"/>
        <v>0</v>
      </c>
      <c r="AJE1364" s="84">
        <f t="shared" si="787"/>
        <v>0</v>
      </c>
      <c r="AJF1364" s="84">
        <f t="shared" si="787"/>
        <v>0</v>
      </c>
      <c r="AJG1364" s="84">
        <f t="shared" si="787"/>
        <v>0</v>
      </c>
      <c r="AJH1364" s="84">
        <f t="shared" si="787"/>
        <v>1000000</v>
      </c>
      <c r="AJN1364" s="84" t="s">
        <v>235</v>
      </c>
      <c r="AJO1364" s="84" t="s">
        <v>236</v>
      </c>
      <c r="AJP1364" s="84">
        <f>AJP1359</f>
        <v>1000000</v>
      </c>
      <c r="AJQ1364" s="84">
        <f t="shared" si="787"/>
        <v>0</v>
      </c>
      <c r="AJR1364" s="84">
        <f t="shared" si="787"/>
        <v>0</v>
      </c>
      <c r="AJS1364" s="84">
        <f t="shared" si="787"/>
        <v>1000000</v>
      </c>
      <c r="AJT1364" s="84">
        <f t="shared" si="787"/>
        <v>0</v>
      </c>
      <c r="AJU1364" s="84">
        <f t="shared" si="787"/>
        <v>0</v>
      </c>
      <c r="AJV1364" s="84">
        <f t="shared" si="787"/>
        <v>0</v>
      </c>
      <c r="AJW1364" s="84">
        <f t="shared" si="787"/>
        <v>0</v>
      </c>
      <c r="AJX1364" s="84">
        <f t="shared" si="787"/>
        <v>1000000</v>
      </c>
      <c r="AKD1364" s="84" t="s">
        <v>235</v>
      </c>
      <c r="AKE1364" s="84" t="s">
        <v>236</v>
      </c>
      <c r="AKF1364" s="84">
        <f>AKF1359</f>
        <v>1000000</v>
      </c>
      <c r="AKG1364" s="84">
        <f t="shared" ref="AKG1364:AMJ1365" si="788">AKG1359</f>
        <v>0</v>
      </c>
      <c r="AKH1364" s="84">
        <f t="shared" si="788"/>
        <v>0</v>
      </c>
      <c r="AKI1364" s="84">
        <f t="shared" si="788"/>
        <v>1000000</v>
      </c>
      <c r="AKJ1364" s="84">
        <f t="shared" si="788"/>
        <v>0</v>
      </c>
      <c r="AKK1364" s="84">
        <f t="shared" si="788"/>
        <v>0</v>
      </c>
      <c r="AKL1364" s="84">
        <f t="shared" si="788"/>
        <v>0</v>
      </c>
      <c r="AKM1364" s="84">
        <f t="shared" si="788"/>
        <v>0</v>
      </c>
      <c r="AKN1364" s="84">
        <f t="shared" si="788"/>
        <v>1000000</v>
      </c>
      <c r="AKT1364" s="84" t="s">
        <v>235</v>
      </c>
      <c r="AKU1364" s="84" t="s">
        <v>236</v>
      </c>
      <c r="AKV1364" s="84">
        <f>AKV1359</f>
        <v>1000000</v>
      </c>
      <c r="AKW1364" s="84">
        <f t="shared" si="788"/>
        <v>0</v>
      </c>
      <c r="AKX1364" s="84">
        <f t="shared" si="788"/>
        <v>0</v>
      </c>
      <c r="AKY1364" s="84">
        <f t="shared" si="788"/>
        <v>1000000</v>
      </c>
      <c r="AKZ1364" s="84">
        <f t="shared" si="788"/>
        <v>0</v>
      </c>
      <c r="ALA1364" s="84">
        <f t="shared" si="788"/>
        <v>0</v>
      </c>
      <c r="ALB1364" s="84">
        <f t="shared" si="788"/>
        <v>0</v>
      </c>
      <c r="ALC1364" s="84">
        <f t="shared" si="788"/>
        <v>0</v>
      </c>
      <c r="ALD1364" s="84">
        <f t="shared" si="788"/>
        <v>1000000</v>
      </c>
      <c r="ALJ1364" s="84" t="s">
        <v>235</v>
      </c>
      <c r="ALK1364" s="84" t="s">
        <v>236</v>
      </c>
      <c r="ALL1364" s="84">
        <f>ALL1359</f>
        <v>1000000</v>
      </c>
      <c r="ALM1364" s="84">
        <f t="shared" si="788"/>
        <v>0</v>
      </c>
      <c r="ALN1364" s="84">
        <f t="shared" si="788"/>
        <v>0</v>
      </c>
      <c r="ALO1364" s="84">
        <f t="shared" si="788"/>
        <v>1000000</v>
      </c>
      <c r="ALP1364" s="84">
        <f t="shared" si="788"/>
        <v>0</v>
      </c>
      <c r="ALQ1364" s="84">
        <f t="shared" si="788"/>
        <v>0</v>
      </c>
      <c r="ALR1364" s="84">
        <f t="shared" si="788"/>
        <v>0</v>
      </c>
      <c r="ALS1364" s="84">
        <f t="shared" si="788"/>
        <v>0</v>
      </c>
      <c r="ALT1364" s="84">
        <f t="shared" si="788"/>
        <v>1000000</v>
      </c>
      <c r="ALZ1364" s="84" t="s">
        <v>235</v>
      </c>
      <c r="AMA1364" s="84" t="s">
        <v>236</v>
      </c>
      <c r="AMB1364" s="84">
        <f>AMB1359</f>
        <v>1000000</v>
      </c>
      <c r="AMC1364" s="84">
        <f t="shared" si="788"/>
        <v>0</v>
      </c>
      <c r="AMD1364" s="84">
        <f t="shared" si="788"/>
        <v>0</v>
      </c>
      <c r="AME1364" s="84">
        <f t="shared" si="788"/>
        <v>1000000</v>
      </c>
      <c r="AMF1364" s="84">
        <f t="shared" si="788"/>
        <v>0</v>
      </c>
      <c r="AMG1364" s="84">
        <f t="shared" si="788"/>
        <v>0</v>
      </c>
      <c r="AMH1364" s="84">
        <f t="shared" si="788"/>
        <v>0</v>
      </c>
      <c r="AMI1364" s="84">
        <f t="shared" si="788"/>
        <v>0</v>
      </c>
      <c r="AMJ1364" s="84">
        <f t="shared" si="788"/>
        <v>1000000</v>
      </c>
      <c r="AMP1364" s="84" t="s">
        <v>235</v>
      </c>
      <c r="AMQ1364" s="84" t="s">
        <v>236</v>
      </c>
      <c r="AMR1364" s="84">
        <f>AMR1359</f>
        <v>1000000</v>
      </c>
      <c r="AMS1364" s="84">
        <f t="shared" ref="AMS1364:AOV1365" si="789">AMS1359</f>
        <v>0</v>
      </c>
      <c r="AMT1364" s="84">
        <f t="shared" si="789"/>
        <v>0</v>
      </c>
      <c r="AMU1364" s="84">
        <f t="shared" si="789"/>
        <v>1000000</v>
      </c>
      <c r="AMV1364" s="84">
        <f t="shared" si="789"/>
        <v>0</v>
      </c>
      <c r="AMW1364" s="84">
        <f t="shared" si="789"/>
        <v>0</v>
      </c>
      <c r="AMX1364" s="84">
        <f t="shared" si="789"/>
        <v>0</v>
      </c>
      <c r="AMY1364" s="84">
        <f t="shared" si="789"/>
        <v>0</v>
      </c>
      <c r="AMZ1364" s="84">
        <f t="shared" si="789"/>
        <v>1000000</v>
      </c>
      <c r="ANF1364" s="84" t="s">
        <v>235</v>
      </c>
      <c r="ANG1364" s="84" t="s">
        <v>236</v>
      </c>
      <c r="ANH1364" s="84">
        <f>ANH1359</f>
        <v>1000000</v>
      </c>
      <c r="ANI1364" s="84">
        <f t="shared" si="789"/>
        <v>0</v>
      </c>
      <c r="ANJ1364" s="84">
        <f t="shared" si="789"/>
        <v>0</v>
      </c>
      <c r="ANK1364" s="84">
        <f t="shared" si="789"/>
        <v>1000000</v>
      </c>
      <c r="ANL1364" s="84">
        <f t="shared" si="789"/>
        <v>0</v>
      </c>
      <c r="ANM1364" s="84">
        <f t="shared" si="789"/>
        <v>0</v>
      </c>
      <c r="ANN1364" s="84">
        <f t="shared" si="789"/>
        <v>0</v>
      </c>
      <c r="ANO1364" s="84">
        <f t="shared" si="789"/>
        <v>0</v>
      </c>
      <c r="ANP1364" s="84">
        <f t="shared" si="789"/>
        <v>1000000</v>
      </c>
      <c r="ANV1364" s="84" t="s">
        <v>235</v>
      </c>
      <c r="ANW1364" s="84" t="s">
        <v>236</v>
      </c>
      <c r="ANX1364" s="84">
        <f>ANX1359</f>
        <v>1000000</v>
      </c>
      <c r="ANY1364" s="84">
        <f t="shared" si="789"/>
        <v>0</v>
      </c>
      <c r="ANZ1364" s="84">
        <f t="shared" si="789"/>
        <v>0</v>
      </c>
      <c r="AOA1364" s="84">
        <f t="shared" si="789"/>
        <v>1000000</v>
      </c>
      <c r="AOB1364" s="84">
        <f t="shared" si="789"/>
        <v>0</v>
      </c>
      <c r="AOC1364" s="84">
        <f t="shared" si="789"/>
        <v>0</v>
      </c>
      <c r="AOD1364" s="84">
        <f t="shared" si="789"/>
        <v>0</v>
      </c>
      <c r="AOE1364" s="84">
        <f t="shared" si="789"/>
        <v>0</v>
      </c>
      <c r="AOF1364" s="84">
        <f t="shared" si="789"/>
        <v>1000000</v>
      </c>
      <c r="AOL1364" s="84" t="s">
        <v>235</v>
      </c>
      <c r="AOM1364" s="84" t="s">
        <v>236</v>
      </c>
      <c r="AON1364" s="84">
        <f>AON1359</f>
        <v>1000000</v>
      </c>
      <c r="AOO1364" s="84">
        <f t="shared" si="789"/>
        <v>0</v>
      </c>
      <c r="AOP1364" s="84">
        <f t="shared" si="789"/>
        <v>0</v>
      </c>
      <c r="AOQ1364" s="84">
        <f t="shared" si="789"/>
        <v>1000000</v>
      </c>
      <c r="AOR1364" s="84">
        <f t="shared" si="789"/>
        <v>0</v>
      </c>
      <c r="AOS1364" s="84">
        <f t="shared" si="789"/>
        <v>0</v>
      </c>
      <c r="AOT1364" s="84">
        <f t="shared" si="789"/>
        <v>0</v>
      </c>
      <c r="AOU1364" s="84">
        <f t="shared" si="789"/>
        <v>0</v>
      </c>
      <c r="AOV1364" s="84">
        <f t="shared" si="789"/>
        <v>1000000</v>
      </c>
      <c r="APB1364" s="84" t="s">
        <v>235</v>
      </c>
      <c r="APC1364" s="84" t="s">
        <v>236</v>
      </c>
      <c r="APD1364" s="84">
        <f>APD1359</f>
        <v>1000000</v>
      </c>
      <c r="APE1364" s="84">
        <f t="shared" ref="APE1364:ARH1365" si="790">APE1359</f>
        <v>0</v>
      </c>
      <c r="APF1364" s="84">
        <f t="shared" si="790"/>
        <v>0</v>
      </c>
      <c r="APG1364" s="84">
        <f t="shared" si="790"/>
        <v>1000000</v>
      </c>
      <c r="APH1364" s="84">
        <f t="shared" si="790"/>
        <v>0</v>
      </c>
      <c r="API1364" s="84">
        <f t="shared" si="790"/>
        <v>0</v>
      </c>
      <c r="APJ1364" s="84">
        <f t="shared" si="790"/>
        <v>0</v>
      </c>
      <c r="APK1364" s="84">
        <f t="shared" si="790"/>
        <v>0</v>
      </c>
      <c r="APL1364" s="84">
        <f t="shared" si="790"/>
        <v>1000000</v>
      </c>
      <c r="APR1364" s="84" t="s">
        <v>235</v>
      </c>
      <c r="APS1364" s="84" t="s">
        <v>236</v>
      </c>
      <c r="APT1364" s="84">
        <f>APT1359</f>
        <v>1000000</v>
      </c>
      <c r="APU1364" s="84">
        <f t="shared" si="790"/>
        <v>0</v>
      </c>
      <c r="APV1364" s="84">
        <f t="shared" si="790"/>
        <v>0</v>
      </c>
      <c r="APW1364" s="84">
        <f t="shared" si="790"/>
        <v>1000000</v>
      </c>
      <c r="APX1364" s="84">
        <f t="shared" si="790"/>
        <v>0</v>
      </c>
      <c r="APY1364" s="84">
        <f t="shared" si="790"/>
        <v>0</v>
      </c>
      <c r="APZ1364" s="84">
        <f t="shared" si="790"/>
        <v>0</v>
      </c>
      <c r="AQA1364" s="84">
        <f t="shared" si="790"/>
        <v>0</v>
      </c>
      <c r="AQB1364" s="84">
        <f t="shared" si="790"/>
        <v>1000000</v>
      </c>
      <c r="AQH1364" s="84" t="s">
        <v>235</v>
      </c>
      <c r="AQI1364" s="84" t="s">
        <v>236</v>
      </c>
      <c r="AQJ1364" s="84">
        <f>AQJ1359</f>
        <v>1000000</v>
      </c>
      <c r="AQK1364" s="84">
        <f t="shared" si="790"/>
        <v>0</v>
      </c>
      <c r="AQL1364" s="84">
        <f t="shared" si="790"/>
        <v>0</v>
      </c>
      <c r="AQM1364" s="84">
        <f t="shared" si="790"/>
        <v>1000000</v>
      </c>
      <c r="AQN1364" s="84">
        <f t="shared" si="790"/>
        <v>0</v>
      </c>
      <c r="AQO1364" s="84">
        <f t="shared" si="790"/>
        <v>0</v>
      </c>
      <c r="AQP1364" s="84">
        <f t="shared" si="790"/>
        <v>0</v>
      </c>
      <c r="AQQ1364" s="84">
        <f t="shared" si="790"/>
        <v>0</v>
      </c>
      <c r="AQR1364" s="84">
        <f t="shared" si="790"/>
        <v>1000000</v>
      </c>
      <c r="AQX1364" s="84" t="s">
        <v>235</v>
      </c>
      <c r="AQY1364" s="84" t="s">
        <v>236</v>
      </c>
      <c r="AQZ1364" s="84">
        <f>AQZ1359</f>
        <v>1000000</v>
      </c>
      <c r="ARA1364" s="84">
        <f t="shared" si="790"/>
        <v>0</v>
      </c>
      <c r="ARB1364" s="84">
        <f t="shared" si="790"/>
        <v>0</v>
      </c>
      <c r="ARC1364" s="84">
        <f t="shared" si="790"/>
        <v>1000000</v>
      </c>
      <c r="ARD1364" s="84">
        <f t="shared" si="790"/>
        <v>0</v>
      </c>
      <c r="ARE1364" s="84">
        <f t="shared" si="790"/>
        <v>0</v>
      </c>
      <c r="ARF1364" s="84">
        <f t="shared" si="790"/>
        <v>0</v>
      </c>
      <c r="ARG1364" s="84">
        <f t="shared" si="790"/>
        <v>0</v>
      </c>
      <c r="ARH1364" s="84">
        <f t="shared" si="790"/>
        <v>1000000</v>
      </c>
      <c r="ARN1364" s="84" t="s">
        <v>235</v>
      </c>
      <c r="ARO1364" s="84" t="s">
        <v>236</v>
      </c>
      <c r="ARP1364" s="84">
        <f>ARP1359</f>
        <v>1000000</v>
      </c>
      <c r="ARQ1364" s="84">
        <f t="shared" ref="ARQ1364:ATT1365" si="791">ARQ1359</f>
        <v>0</v>
      </c>
      <c r="ARR1364" s="84">
        <f t="shared" si="791"/>
        <v>0</v>
      </c>
      <c r="ARS1364" s="84">
        <f t="shared" si="791"/>
        <v>1000000</v>
      </c>
      <c r="ART1364" s="84">
        <f t="shared" si="791"/>
        <v>0</v>
      </c>
      <c r="ARU1364" s="84">
        <f t="shared" si="791"/>
        <v>0</v>
      </c>
      <c r="ARV1364" s="84">
        <f t="shared" si="791"/>
        <v>0</v>
      </c>
      <c r="ARW1364" s="84">
        <f t="shared" si="791"/>
        <v>0</v>
      </c>
      <c r="ARX1364" s="84">
        <f t="shared" si="791"/>
        <v>1000000</v>
      </c>
      <c r="ASD1364" s="84" t="s">
        <v>235</v>
      </c>
      <c r="ASE1364" s="84" t="s">
        <v>236</v>
      </c>
      <c r="ASF1364" s="84">
        <f>ASF1359</f>
        <v>1000000</v>
      </c>
      <c r="ASG1364" s="84">
        <f t="shared" si="791"/>
        <v>0</v>
      </c>
      <c r="ASH1364" s="84">
        <f t="shared" si="791"/>
        <v>0</v>
      </c>
      <c r="ASI1364" s="84">
        <f t="shared" si="791"/>
        <v>1000000</v>
      </c>
      <c r="ASJ1364" s="84">
        <f t="shared" si="791"/>
        <v>0</v>
      </c>
      <c r="ASK1364" s="84">
        <f t="shared" si="791"/>
        <v>0</v>
      </c>
      <c r="ASL1364" s="84">
        <f t="shared" si="791"/>
        <v>0</v>
      </c>
      <c r="ASM1364" s="84">
        <f t="shared" si="791"/>
        <v>0</v>
      </c>
      <c r="ASN1364" s="84">
        <f t="shared" si="791"/>
        <v>1000000</v>
      </c>
      <c r="AST1364" s="84" t="s">
        <v>235</v>
      </c>
      <c r="ASU1364" s="84" t="s">
        <v>236</v>
      </c>
      <c r="ASV1364" s="84">
        <f>ASV1359</f>
        <v>1000000</v>
      </c>
      <c r="ASW1364" s="84">
        <f t="shared" si="791"/>
        <v>0</v>
      </c>
      <c r="ASX1364" s="84">
        <f t="shared" si="791"/>
        <v>0</v>
      </c>
      <c r="ASY1364" s="84">
        <f t="shared" si="791"/>
        <v>1000000</v>
      </c>
      <c r="ASZ1364" s="84">
        <f t="shared" si="791"/>
        <v>0</v>
      </c>
      <c r="ATA1364" s="84">
        <f t="shared" si="791"/>
        <v>0</v>
      </c>
      <c r="ATB1364" s="84">
        <f t="shared" si="791"/>
        <v>0</v>
      </c>
      <c r="ATC1364" s="84">
        <f t="shared" si="791"/>
        <v>0</v>
      </c>
      <c r="ATD1364" s="84">
        <f t="shared" si="791"/>
        <v>1000000</v>
      </c>
      <c r="ATJ1364" s="84" t="s">
        <v>235</v>
      </c>
      <c r="ATK1364" s="84" t="s">
        <v>236</v>
      </c>
      <c r="ATL1364" s="84">
        <f>ATL1359</f>
        <v>1000000</v>
      </c>
      <c r="ATM1364" s="84">
        <f t="shared" si="791"/>
        <v>0</v>
      </c>
      <c r="ATN1364" s="84">
        <f t="shared" si="791"/>
        <v>0</v>
      </c>
      <c r="ATO1364" s="84">
        <f t="shared" si="791"/>
        <v>1000000</v>
      </c>
      <c r="ATP1364" s="84">
        <f t="shared" si="791"/>
        <v>0</v>
      </c>
      <c r="ATQ1364" s="84">
        <f t="shared" si="791"/>
        <v>0</v>
      </c>
      <c r="ATR1364" s="84">
        <f t="shared" si="791"/>
        <v>0</v>
      </c>
      <c r="ATS1364" s="84">
        <f t="shared" si="791"/>
        <v>0</v>
      </c>
      <c r="ATT1364" s="84">
        <f t="shared" si="791"/>
        <v>1000000</v>
      </c>
      <c r="ATZ1364" s="84" t="s">
        <v>235</v>
      </c>
      <c r="AUA1364" s="84" t="s">
        <v>236</v>
      </c>
      <c r="AUB1364" s="84">
        <f>AUB1359</f>
        <v>1000000</v>
      </c>
      <c r="AUC1364" s="84">
        <f t="shared" ref="AUC1364:AWF1365" si="792">AUC1359</f>
        <v>0</v>
      </c>
      <c r="AUD1364" s="84">
        <f t="shared" si="792"/>
        <v>0</v>
      </c>
      <c r="AUE1364" s="84">
        <f t="shared" si="792"/>
        <v>1000000</v>
      </c>
      <c r="AUF1364" s="84">
        <f t="shared" si="792"/>
        <v>0</v>
      </c>
      <c r="AUG1364" s="84">
        <f t="shared" si="792"/>
        <v>0</v>
      </c>
      <c r="AUH1364" s="84">
        <f t="shared" si="792"/>
        <v>0</v>
      </c>
      <c r="AUI1364" s="84">
        <f t="shared" si="792"/>
        <v>0</v>
      </c>
      <c r="AUJ1364" s="84">
        <f t="shared" si="792"/>
        <v>1000000</v>
      </c>
      <c r="AUP1364" s="84" t="s">
        <v>235</v>
      </c>
      <c r="AUQ1364" s="84" t="s">
        <v>236</v>
      </c>
      <c r="AUR1364" s="84">
        <f>AUR1359</f>
        <v>1000000</v>
      </c>
      <c r="AUS1364" s="84">
        <f t="shared" si="792"/>
        <v>0</v>
      </c>
      <c r="AUT1364" s="84">
        <f t="shared" si="792"/>
        <v>0</v>
      </c>
      <c r="AUU1364" s="84">
        <f t="shared" si="792"/>
        <v>1000000</v>
      </c>
      <c r="AUV1364" s="84">
        <f t="shared" si="792"/>
        <v>0</v>
      </c>
      <c r="AUW1364" s="84">
        <f t="shared" si="792"/>
        <v>0</v>
      </c>
      <c r="AUX1364" s="84">
        <f t="shared" si="792"/>
        <v>0</v>
      </c>
      <c r="AUY1364" s="84">
        <f t="shared" si="792"/>
        <v>0</v>
      </c>
      <c r="AUZ1364" s="84">
        <f t="shared" si="792"/>
        <v>1000000</v>
      </c>
      <c r="AVF1364" s="84" t="s">
        <v>235</v>
      </c>
      <c r="AVG1364" s="84" t="s">
        <v>236</v>
      </c>
      <c r="AVH1364" s="84">
        <f>AVH1359</f>
        <v>1000000</v>
      </c>
      <c r="AVI1364" s="84">
        <f t="shared" si="792"/>
        <v>0</v>
      </c>
      <c r="AVJ1364" s="84">
        <f t="shared" si="792"/>
        <v>0</v>
      </c>
      <c r="AVK1364" s="84">
        <f t="shared" si="792"/>
        <v>1000000</v>
      </c>
      <c r="AVL1364" s="84">
        <f t="shared" si="792"/>
        <v>0</v>
      </c>
      <c r="AVM1364" s="84">
        <f t="shared" si="792"/>
        <v>0</v>
      </c>
      <c r="AVN1364" s="84">
        <f t="shared" si="792"/>
        <v>0</v>
      </c>
      <c r="AVO1364" s="84">
        <f t="shared" si="792"/>
        <v>0</v>
      </c>
      <c r="AVP1364" s="84">
        <f t="shared" si="792"/>
        <v>1000000</v>
      </c>
      <c r="AVV1364" s="84" t="s">
        <v>235</v>
      </c>
      <c r="AVW1364" s="84" t="s">
        <v>236</v>
      </c>
      <c r="AVX1364" s="84">
        <f>AVX1359</f>
        <v>1000000</v>
      </c>
      <c r="AVY1364" s="84">
        <f t="shared" si="792"/>
        <v>0</v>
      </c>
      <c r="AVZ1364" s="84">
        <f t="shared" si="792"/>
        <v>0</v>
      </c>
      <c r="AWA1364" s="84">
        <f t="shared" si="792"/>
        <v>1000000</v>
      </c>
      <c r="AWB1364" s="84">
        <f t="shared" si="792"/>
        <v>0</v>
      </c>
      <c r="AWC1364" s="84">
        <f t="shared" si="792"/>
        <v>0</v>
      </c>
      <c r="AWD1364" s="84">
        <f t="shared" si="792"/>
        <v>0</v>
      </c>
      <c r="AWE1364" s="84">
        <f t="shared" si="792"/>
        <v>0</v>
      </c>
      <c r="AWF1364" s="84">
        <f t="shared" si="792"/>
        <v>1000000</v>
      </c>
      <c r="AWL1364" s="84" t="s">
        <v>235</v>
      </c>
      <c r="AWM1364" s="84" t="s">
        <v>236</v>
      </c>
      <c r="AWN1364" s="84">
        <f>AWN1359</f>
        <v>1000000</v>
      </c>
      <c r="AWO1364" s="84">
        <f t="shared" ref="AWO1364:AYR1365" si="793">AWO1359</f>
        <v>0</v>
      </c>
      <c r="AWP1364" s="84">
        <f t="shared" si="793"/>
        <v>0</v>
      </c>
      <c r="AWQ1364" s="84">
        <f t="shared" si="793"/>
        <v>1000000</v>
      </c>
      <c r="AWR1364" s="84">
        <f t="shared" si="793"/>
        <v>0</v>
      </c>
      <c r="AWS1364" s="84">
        <f t="shared" si="793"/>
        <v>0</v>
      </c>
      <c r="AWT1364" s="84">
        <f t="shared" si="793"/>
        <v>0</v>
      </c>
      <c r="AWU1364" s="84">
        <f t="shared" si="793"/>
        <v>0</v>
      </c>
      <c r="AWV1364" s="84">
        <f t="shared" si="793"/>
        <v>1000000</v>
      </c>
      <c r="AXB1364" s="84" t="s">
        <v>235</v>
      </c>
      <c r="AXC1364" s="84" t="s">
        <v>236</v>
      </c>
      <c r="AXD1364" s="84">
        <f>AXD1359</f>
        <v>1000000</v>
      </c>
      <c r="AXE1364" s="84">
        <f t="shared" si="793"/>
        <v>0</v>
      </c>
      <c r="AXF1364" s="84">
        <f t="shared" si="793"/>
        <v>0</v>
      </c>
      <c r="AXG1364" s="84">
        <f t="shared" si="793"/>
        <v>1000000</v>
      </c>
      <c r="AXH1364" s="84">
        <f t="shared" si="793"/>
        <v>0</v>
      </c>
      <c r="AXI1364" s="84">
        <f t="shared" si="793"/>
        <v>0</v>
      </c>
      <c r="AXJ1364" s="84">
        <f t="shared" si="793"/>
        <v>0</v>
      </c>
      <c r="AXK1364" s="84">
        <f t="shared" si="793"/>
        <v>0</v>
      </c>
      <c r="AXL1364" s="84">
        <f t="shared" si="793"/>
        <v>1000000</v>
      </c>
      <c r="AXR1364" s="84" t="s">
        <v>235</v>
      </c>
      <c r="AXS1364" s="84" t="s">
        <v>236</v>
      </c>
      <c r="AXT1364" s="84">
        <f>AXT1359</f>
        <v>1000000</v>
      </c>
      <c r="AXU1364" s="84">
        <f t="shared" si="793"/>
        <v>0</v>
      </c>
      <c r="AXV1364" s="84">
        <f t="shared" si="793"/>
        <v>0</v>
      </c>
      <c r="AXW1364" s="84">
        <f t="shared" si="793"/>
        <v>1000000</v>
      </c>
      <c r="AXX1364" s="84">
        <f t="shared" si="793"/>
        <v>0</v>
      </c>
      <c r="AXY1364" s="84">
        <f t="shared" si="793"/>
        <v>0</v>
      </c>
      <c r="AXZ1364" s="84">
        <f t="shared" si="793"/>
        <v>0</v>
      </c>
      <c r="AYA1364" s="84">
        <f t="shared" si="793"/>
        <v>0</v>
      </c>
      <c r="AYB1364" s="84">
        <f t="shared" si="793"/>
        <v>1000000</v>
      </c>
      <c r="AYH1364" s="84" t="s">
        <v>235</v>
      </c>
      <c r="AYI1364" s="84" t="s">
        <v>236</v>
      </c>
      <c r="AYJ1364" s="84">
        <f>AYJ1359</f>
        <v>1000000</v>
      </c>
      <c r="AYK1364" s="84">
        <f t="shared" si="793"/>
        <v>0</v>
      </c>
      <c r="AYL1364" s="84">
        <f t="shared" si="793"/>
        <v>0</v>
      </c>
      <c r="AYM1364" s="84">
        <f t="shared" si="793"/>
        <v>1000000</v>
      </c>
      <c r="AYN1364" s="84">
        <f t="shared" si="793"/>
        <v>0</v>
      </c>
      <c r="AYO1364" s="84">
        <f t="shared" si="793"/>
        <v>0</v>
      </c>
      <c r="AYP1364" s="84">
        <f t="shared" si="793"/>
        <v>0</v>
      </c>
      <c r="AYQ1364" s="84">
        <f t="shared" si="793"/>
        <v>0</v>
      </c>
      <c r="AYR1364" s="84">
        <f t="shared" si="793"/>
        <v>1000000</v>
      </c>
      <c r="AYX1364" s="84" t="s">
        <v>235</v>
      </c>
      <c r="AYY1364" s="84" t="s">
        <v>236</v>
      </c>
      <c r="AYZ1364" s="84">
        <f>AYZ1359</f>
        <v>1000000</v>
      </c>
      <c r="AZA1364" s="84">
        <f t="shared" ref="AZA1364:BBD1365" si="794">AZA1359</f>
        <v>0</v>
      </c>
      <c r="AZB1364" s="84">
        <f t="shared" si="794"/>
        <v>0</v>
      </c>
      <c r="AZC1364" s="84">
        <f t="shared" si="794"/>
        <v>1000000</v>
      </c>
      <c r="AZD1364" s="84">
        <f t="shared" si="794"/>
        <v>0</v>
      </c>
      <c r="AZE1364" s="84">
        <f t="shared" si="794"/>
        <v>0</v>
      </c>
      <c r="AZF1364" s="84">
        <f t="shared" si="794"/>
        <v>0</v>
      </c>
      <c r="AZG1364" s="84">
        <f t="shared" si="794"/>
        <v>0</v>
      </c>
      <c r="AZH1364" s="84">
        <f t="shared" si="794"/>
        <v>1000000</v>
      </c>
      <c r="AZN1364" s="84" t="s">
        <v>235</v>
      </c>
      <c r="AZO1364" s="84" t="s">
        <v>236</v>
      </c>
      <c r="AZP1364" s="84">
        <f>AZP1359</f>
        <v>1000000</v>
      </c>
      <c r="AZQ1364" s="84">
        <f t="shared" si="794"/>
        <v>0</v>
      </c>
      <c r="AZR1364" s="84">
        <f t="shared" si="794"/>
        <v>0</v>
      </c>
      <c r="AZS1364" s="84">
        <f t="shared" si="794"/>
        <v>1000000</v>
      </c>
      <c r="AZT1364" s="84">
        <f t="shared" si="794"/>
        <v>0</v>
      </c>
      <c r="AZU1364" s="84">
        <f t="shared" si="794"/>
        <v>0</v>
      </c>
      <c r="AZV1364" s="84">
        <f t="shared" si="794"/>
        <v>0</v>
      </c>
      <c r="AZW1364" s="84">
        <f t="shared" si="794"/>
        <v>0</v>
      </c>
      <c r="AZX1364" s="84">
        <f t="shared" si="794"/>
        <v>1000000</v>
      </c>
      <c r="BAD1364" s="84" t="s">
        <v>235</v>
      </c>
      <c r="BAE1364" s="84" t="s">
        <v>236</v>
      </c>
      <c r="BAF1364" s="84">
        <f>BAF1359</f>
        <v>1000000</v>
      </c>
      <c r="BAG1364" s="84">
        <f t="shared" si="794"/>
        <v>0</v>
      </c>
      <c r="BAH1364" s="84">
        <f t="shared" si="794"/>
        <v>0</v>
      </c>
      <c r="BAI1364" s="84">
        <f t="shared" si="794"/>
        <v>1000000</v>
      </c>
      <c r="BAJ1364" s="84">
        <f t="shared" si="794"/>
        <v>0</v>
      </c>
      <c r="BAK1364" s="84">
        <f t="shared" si="794"/>
        <v>0</v>
      </c>
      <c r="BAL1364" s="84">
        <f t="shared" si="794"/>
        <v>0</v>
      </c>
      <c r="BAM1364" s="84">
        <f t="shared" si="794"/>
        <v>0</v>
      </c>
      <c r="BAN1364" s="84">
        <f t="shared" si="794"/>
        <v>1000000</v>
      </c>
      <c r="BAT1364" s="84" t="s">
        <v>235</v>
      </c>
      <c r="BAU1364" s="84" t="s">
        <v>236</v>
      </c>
      <c r="BAV1364" s="84">
        <f>BAV1359</f>
        <v>1000000</v>
      </c>
      <c r="BAW1364" s="84">
        <f t="shared" si="794"/>
        <v>0</v>
      </c>
      <c r="BAX1364" s="84">
        <f t="shared" si="794"/>
        <v>0</v>
      </c>
      <c r="BAY1364" s="84">
        <f t="shared" si="794"/>
        <v>1000000</v>
      </c>
      <c r="BAZ1364" s="84">
        <f t="shared" si="794"/>
        <v>0</v>
      </c>
      <c r="BBA1364" s="84">
        <f t="shared" si="794"/>
        <v>0</v>
      </c>
      <c r="BBB1364" s="84">
        <f t="shared" si="794"/>
        <v>0</v>
      </c>
      <c r="BBC1364" s="84">
        <f t="shared" si="794"/>
        <v>0</v>
      </c>
      <c r="BBD1364" s="84">
        <f t="shared" si="794"/>
        <v>1000000</v>
      </c>
      <c r="BBJ1364" s="84" t="s">
        <v>235</v>
      </c>
      <c r="BBK1364" s="84" t="s">
        <v>236</v>
      </c>
      <c r="BBL1364" s="84">
        <f>BBL1359</f>
        <v>1000000</v>
      </c>
      <c r="BBM1364" s="84">
        <f t="shared" ref="BBM1364:BDP1365" si="795">BBM1359</f>
        <v>0</v>
      </c>
      <c r="BBN1364" s="84">
        <f t="shared" si="795"/>
        <v>0</v>
      </c>
      <c r="BBO1364" s="84">
        <f t="shared" si="795"/>
        <v>1000000</v>
      </c>
      <c r="BBP1364" s="84">
        <f t="shared" si="795"/>
        <v>0</v>
      </c>
      <c r="BBQ1364" s="84">
        <f t="shared" si="795"/>
        <v>0</v>
      </c>
      <c r="BBR1364" s="84">
        <f t="shared" si="795"/>
        <v>0</v>
      </c>
      <c r="BBS1364" s="84">
        <f t="shared" si="795"/>
        <v>0</v>
      </c>
      <c r="BBT1364" s="84">
        <f t="shared" si="795"/>
        <v>1000000</v>
      </c>
      <c r="BBZ1364" s="84" t="s">
        <v>235</v>
      </c>
      <c r="BCA1364" s="84" t="s">
        <v>236</v>
      </c>
      <c r="BCB1364" s="84">
        <f>BCB1359</f>
        <v>1000000</v>
      </c>
      <c r="BCC1364" s="84">
        <f t="shared" si="795"/>
        <v>0</v>
      </c>
      <c r="BCD1364" s="84">
        <f t="shared" si="795"/>
        <v>0</v>
      </c>
      <c r="BCE1364" s="84">
        <f t="shared" si="795"/>
        <v>1000000</v>
      </c>
      <c r="BCF1364" s="84">
        <f t="shared" si="795"/>
        <v>0</v>
      </c>
      <c r="BCG1364" s="84">
        <f t="shared" si="795"/>
        <v>0</v>
      </c>
      <c r="BCH1364" s="84">
        <f t="shared" si="795"/>
        <v>0</v>
      </c>
      <c r="BCI1364" s="84">
        <f t="shared" si="795"/>
        <v>0</v>
      </c>
      <c r="BCJ1364" s="84">
        <f t="shared" si="795"/>
        <v>1000000</v>
      </c>
      <c r="BCP1364" s="84" t="s">
        <v>235</v>
      </c>
      <c r="BCQ1364" s="84" t="s">
        <v>236</v>
      </c>
      <c r="BCR1364" s="84">
        <f>BCR1359</f>
        <v>1000000</v>
      </c>
      <c r="BCS1364" s="84">
        <f t="shared" si="795"/>
        <v>0</v>
      </c>
      <c r="BCT1364" s="84">
        <f t="shared" si="795"/>
        <v>0</v>
      </c>
      <c r="BCU1364" s="84">
        <f t="shared" si="795"/>
        <v>1000000</v>
      </c>
      <c r="BCV1364" s="84">
        <f t="shared" si="795"/>
        <v>0</v>
      </c>
      <c r="BCW1364" s="84">
        <f t="shared" si="795"/>
        <v>0</v>
      </c>
      <c r="BCX1364" s="84">
        <f t="shared" si="795"/>
        <v>0</v>
      </c>
      <c r="BCY1364" s="84">
        <f t="shared" si="795"/>
        <v>0</v>
      </c>
      <c r="BCZ1364" s="84">
        <f t="shared" si="795"/>
        <v>1000000</v>
      </c>
      <c r="BDF1364" s="84" t="s">
        <v>235</v>
      </c>
      <c r="BDG1364" s="84" t="s">
        <v>236</v>
      </c>
      <c r="BDH1364" s="84">
        <f>BDH1359</f>
        <v>1000000</v>
      </c>
      <c r="BDI1364" s="84">
        <f t="shared" si="795"/>
        <v>0</v>
      </c>
      <c r="BDJ1364" s="84">
        <f t="shared" si="795"/>
        <v>0</v>
      </c>
      <c r="BDK1364" s="84">
        <f t="shared" si="795"/>
        <v>1000000</v>
      </c>
      <c r="BDL1364" s="84">
        <f t="shared" si="795"/>
        <v>0</v>
      </c>
      <c r="BDM1364" s="84">
        <f t="shared" si="795"/>
        <v>0</v>
      </c>
      <c r="BDN1364" s="84">
        <f t="shared" si="795"/>
        <v>0</v>
      </c>
      <c r="BDO1364" s="84">
        <f t="shared" si="795"/>
        <v>0</v>
      </c>
      <c r="BDP1364" s="84">
        <f t="shared" si="795"/>
        <v>1000000</v>
      </c>
      <c r="BDV1364" s="84" t="s">
        <v>235</v>
      </c>
      <c r="BDW1364" s="84" t="s">
        <v>236</v>
      </c>
      <c r="BDX1364" s="84">
        <f>BDX1359</f>
        <v>1000000</v>
      </c>
      <c r="BDY1364" s="84">
        <f t="shared" ref="BDY1364:BGB1365" si="796">BDY1359</f>
        <v>0</v>
      </c>
      <c r="BDZ1364" s="84">
        <f t="shared" si="796"/>
        <v>0</v>
      </c>
      <c r="BEA1364" s="84">
        <f t="shared" si="796"/>
        <v>1000000</v>
      </c>
      <c r="BEB1364" s="84">
        <f t="shared" si="796"/>
        <v>0</v>
      </c>
      <c r="BEC1364" s="84">
        <f t="shared" si="796"/>
        <v>0</v>
      </c>
      <c r="BED1364" s="84">
        <f t="shared" si="796"/>
        <v>0</v>
      </c>
      <c r="BEE1364" s="84">
        <f t="shared" si="796"/>
        <v>0</v>
      </c>
      <c r="BEF1364" s="84">
        <f t="shared" si="796"/>
        <v>1000000</v>
      </c>
      <c r="BEL1364" s="84" t="s">
        <v>235</v>
      </c>
      <c r="BEM1364" s="84" t="s">
        <v>236</v>
      </c>
      <c r="BEN1364" s="84">
        <f>BEN1359</f>
        <v>1000000</v>
      </c>
      <c r="BEO1364" s="84">
        <f t="shared" si="796"/>
        <v>0</v>
      </c>
      <c r="BEP1364" s="84">
        <f t="shared" si="796"/>
        <v>0</v>
      </c>
      <c r="BEQ1364" s="84">
        <f t="shared" si="796"/>
        <v>1000000</v>
      </c>
      <c r="BER1364" s="84">
        <f t="shared" si="796"/>
        <v>0</v>
      </c>
      <c r="BES1364" s="84">
        <f t="shared" si="796"/>
        <v>0</v>
      </c>
      <c r="BET1364" s="84">
        <f t="shared" si="796"/>
        <v>0</v>
      </c>
      <c r="BEU1364" s="84">
        <f t="shared" si="796"/>
        <v>0</v>
      </c>
      <c r="BEV1364" s="84">
        <f t="shared" si="796"/>
        <v>1000000</v>
      </c>
      <c r="BFB1364" s="84" t="s">
        <v>235</v>
      </c>
      <c r="BFC1364" s="84" t="s">
        <v>236</v>
      </c>
      <c r="BFD1364" s="84">
        <f>BFD1359</f>
        <v>1000000</v>
      </c>
      <c r="BFE1364" s="84">
        <f t="shared" si="796"/>
        <v>0</v>
      </c>
      <c r="BFF1364" s="84">
        <f t="shared" si="796"/>
        <v>0</v>
      </c>
      <c r="BFG1364" s="84">
        <f t="shared" si="796"/>
        <v>1000000</v>
      </c>
      <c r="BFH1364" s="84">
        <f t="shared" si="796"/>
        <v>0</v>
      </c>
      <c r="BFI1364" s="84">
        <f t="shared" si="796"/>
        <v>0</v>
      </c>
      <c r="BFJ1364" s="84">
        <f t="shared" si="796"/>
        <v>0</v>
      </c>
      <c r="BFK1364" s="84">
        <f t="shared" si="796"/>
        <v>0</v>
      </c>
      <c r="BFL1364" s="84">
        <f t="shared" si="796"/>
        <v>1000000</v>
      </c>
      <c r="BFR1364" s="84" t="s">
        <v>235</v>
      </c>
      <c r="BFS1364" s="84" t="s">
        <v>236</v>
      </c>
      <c r="BFT1364" s="84">
        <f>BFT1359</f>
        <v>1000000</v>
      </c>
      <c r="BFU1364" s="84">
        <f t="shared" si="796"/>
        <v>0</v>
      </c>
      <c r="BFV1364" s="84">
        <f t="shared" si="796"/>
        <v>0</v>
      </c>
      <c r="BFW1364" s="84">
        <f t="shared" si="796"/>
        <v>1000000</v>
      </c>
      <c r="BFX1364" s="84">
        <f t="shared" si="796"/>
        <v>0</v>
      </c>
      <c r="BFY1364" s="84">
        <f t="shared" si="796"/>
        <v>0</v>
      </c>
      <c r="BFZ1364" s="84">
        <f t="shared" si="796"/>
        <v>0</v>
      </c>
      <c r="BGA1364" s="84">
        <f t="shared" si="796"/>
        <v>0</v>
      </c>
      <c r="BGB1364" s="84">
        <f t="shared" si="796"/>
        <v>1000000</v>
      </c>
      <c r="BGH1364" s="84" t="s">
        <v>235</v>
      </c>
      <c r="BGI1364" s="84" t="s">
        <v>236</v>
      </c>
      <c r="BGJ1364" s="84">
        <f>BGJ1359</f>
        <v>1000000</v>
      </c>
      <c r="BGK1364" s="84">
        <f t="shared" ref="BGK1364:BIN1365" si="797">BGK1359</f>
        <v>0</v>
      </c>
      <c r="BGL1364" s="84">
        <f t="shared" si="797"/>
        <v>0</v>
      </c>
      <c r="BGM1364" s="84">
        <f t="shared" si="797"/>
        <v>1000000</v>
      </c>
      <c r="BGN1364" s="84">
        <f t="shared" si="797"/>
        <v>0</v>
      </c>
      <c r="BGO1364" s="84">
        <f t="shared" si="797"/>
        <v>0</v>
      </c>
      <c r="BGP1364" s="84">
        <f t="shared" si="797"/>
        <v>0</v>
      </c>
      <c r="BGQ1364" s="84">
        <f t="shared" si="797"/>
        <v>0</v>
      </c>
      <c r="BGR1364" s="84">
        <f t="shared" si="797"/>
        <v>1000000</v>
      </c>
      <c r="BGX1364" s="84" t="s">
        <v>235</v>
      </c>
      <c r="BGY1364" s="84" t="s">
        <v>236</v>
      </c>
      <c r="BGZ1364" s="84">
        <f>BGZ1359</f>
        <v>1000000</v>
      </c>
      <c r="BHA1364" s="84">
        <f t="shared" si="797"/>
        <v>0</v>
      </c>
      <c r="BHB1364" s="84">
        <f t="shared" si="797"/>
        <v>0</v>
      </c>
      <c r="BHC1364" s="84">
        <f t="shared" si="797"/>
        <v>1000000</v>
      </c>
      <c r="BHD1364" s="84">
        <f t="shared" si="797"/>
        <v>0</v>
      </c>
      <c r="BHE1364" s="84">
        <f t="shared" si="797"/>
        <v>0</v>
      </c>
      <c r="BHF1364" s="84">
        <f t="shared" si="797"/>
        <v>0</v>
      </c>
      <c r="BHG1364" s="84">
        <f t="shared" si="797"/>
        <v>0</v>
      </c>
      <c r="BHH1364" s="84">
        <f t="shared" si="797"/>
        <v>1000000</v>
      </c>
      <c r="BHN1364" s="84" t="s">
        <v>235</v>
      </c>
      <c r="BHO1364" s="84" t="s">
        <v>236</v>
      </c>
      <c r="BHP1364" s="84">
        <f>BHP1359</f>
        <v>1000000</v>
      </c>
      <c r="BHQ1364" s="84">
        <f t="shared" si="797"/>
        <v>0</v>
      </c>
      <c r="BHR1364" s="84">
        <f t="shared" si="797"/>
        <v>0</v>
      </c>
      <c r="BHS1364" s="84">
        <f t="shared" si="797"/>
        <v>1000000</v>
      </c>
      <c r="BHT1364" s="84">
        <f t="shared" si="797"/>
        <v>0</v>
      </c>
      <c r="BHU1364" s="84">
        <f t="shared" si="797"/>
        <v>0</v>
      </c>
      <c r="BHV1364" s="84">
        <f t="shared" si="797"/>
        <v>0</v>
      </c>
      <c r="BHW1364" s="84">
        <f t="shared" si="797"/>
        <v>0</v>
      </c>
      <c r="BHX1364" s="84">
        <f t="shared" si="797"/>
        <v>1000000</v>
      </c>
      <c r="BID1364" s="84" t="s">
        <v>235</v>
      </c>
      <c r="BIE1364" s="84" t="s">
        <v>236</v>
      </c>
      <c r="BIF1364" s="84">
        <f>BIF1359</f>
        <v>1000000</v>
      </c>
      <c r="BIG1364" s="84">
        <f t="shared" si="797"/>
        <v>0</v>
      </c>
      <c r="BIH1364" s="84">
        <f t="shared" si="797"/>
        <v>0</v>
      </c>
      <c r="BII1364" s="84">
        <f t="shared" si="797"/>
        <v>1000000</v>
      </c>
      <c r="BIJ1364" s="84">
        <f t="shared" si="797"/>
        <v>0</v>
      </c>
      <c r="BIK1364" s="84">
        <f t="shared" si="797"/>
        <v>0</v>
      </c>
      <c r="BIL1364" s="84">
        <f t="shared" si="797"/>
        <v>0</v>
      </c>
      <c r="BIM1364" s="84">
        <f t="shared" si="797"/>
        <v>0</v>
      </c>
      <c r="BIN1364" s="84">
        <f t="shared" si="797"/>
        <v>1000000</v>
      </c>
      <c r="BIT1364" s="84" t="s">
        <v>235</v>
      </c>
      <c r="BIU1364" s="84" t="s">
        <v>236</v>
      </c>
      <c r="BIV1364" s="84">
        <f>BIV1359</f>
        <v>1000000</v>
      </c>
      <c r="BIW1364" s="84">
        <f t="shared" ref="BIW1364:BKZ1365" si="798">BIW1359</f>
        <v>0</v>
      </c>
      <c r="BIX1364" s="84">
        <f t="shared" si="798"/>
        <v>0</v>
      </c>
      <c r="BIY1364" s="84">
        <f t="shared" si="798"/>
        <v>1000000</v>
      </c>
      <c r="BIZ1364" s="84">
        <f t="shared" si="798"/>
        <v>0</v>
      </c>
      <c r="BJA1364" s="84">
        <f t="shared" si="798"/>
        <v>0</v>
      </c>
      <c r="BJB1364" s="84">
        <f t="shared" si="798"/>
        <v>0</v>
      </c>
      <c r="BJC1364" s="84">
        <f t="shared" si="798"/>
        <v>0</v>
      </c>
      <c r="BJD1364" s="84">
        <f t="shared" si="798"/>
        <v>1000000</v>
      </c>
      <c r="BJJ1364" s="84" t="s">
        <v>235</v>
      </c>
      <c r="BJK1364" s="84" t="s">
        <v>236</v>
      </c>
      <c r="BJL1364" s="84">
        <f>BJL1359</f>
        <v>1000000</v>
      </c>
      <c r="BJM1364" s="84">
        <f t="shared" si="798"/>
        <v>0</v>
      </c>
      <c r="BJN1364" s="84">
        <f t="shared" si="798"/>
        <v>0</v>
      </c>
      <c r="BJO1364" s="84">
        <f t="shared" si="798"/>
        <v>1000000</v>
      </c>
      <c r="BJP1364" s="84">
        <f t="shared" si="798"/>
        <v>0</v>
      </c>
      <c r="BJQ1364" s="84">
        <f t="shared" si="798"/>
        <v>0</v>
      </c>
      <c r="BJR1364" s="84">
        <f t="shared" si="798"/>
        <v>0</v>
      </c>
      <c r="BJS1364" s="84">
        <f t="shared" si="798"/>
        <v>0</v>
      </c>
      <c r="BJT1364" s="84">
        <f t="shared" si="798"/>
        <v>1000000</v>
      </c>
      <c r="BJZ1364" s="84" t="s">
        <v>235</v>
      </c>
      <c r="BKA1364" s="84" t="s">
        <v>236</v>
      </c>
      <c r="BKB1364" s="84">
        <f>BKB1359</f>
        <v>1000000</v>
      </c>
      <c r="BKC1364" s="84">
        <f t="shared" si="798"/>
        <v>0</v>
      </c>
      <c r="BKD1364" s="84">
        <f t="shared" si="798"/>
        <v>0</v>
      </c>
      <c r="BKE1364" s="84">
        <f t="shared" si="798"/>
        <v>1000000</v>
      </c>
      <c r="BKF1364" s="84">
        <f t="shared" si="798"/>
        <v>0</v>
      </c>
      <c r="BKG1364" s="84">
        <f t="shared" si="798"/>
        <v>0</v>
      </c>
      <c r="BKH1364" s="84">
        <f t="shared" si="798"/>
        <v>0</v>
      </c>
      <c r="BKI1364" s="84">
        <f t="shared" si="798"/>
        <v>0</v>
      </c>
      <c r="BKJ1364" s="84">
        <f t="shared" si="798"/>
        <v>1000000</v>
      </c>
      <c r="BKP1364" s="84" t="s">
        <v>235</v>
      </c>
      <c r="BKQ1364" s="84" t="s">
        <v>236</v>
      </c>
      <c r="BKR1364" s="84">
        <f>BKR1359</f>
        <v>1000000</v>
      </c>
      <c r="BKS1364" s="84">
        <f t="shared" si="798"/>
        <v>0</v>
      </c>
      <c r="BKT1364" s="84">
        <f t="shared" si="798"/>
        <v>0</v>
      </c>
      <c r="BKU1364" s="84">
        <f t="shared" si="798"/>
        <v>1000000</v>
      </c>
      <c r="BKV1364" s="84">
        <f t="shared" si="798"/>
        <v>0</v>
      </c>
      <c r="BKW1364" s="84">
        <f t="shared" si="798"/>
        <v>0</v>
      </c>
      <c r="BKX1364" s="84">
        <f t="shared" si="798"/>
        <v>0</v>
      </c>
      <c r="BKY1364" s="84">
        <f t="shared" si="798"/>
        <v>0</v>
      </c>
      <c r="BKZ1364" s="84">
        <f t="shared" si="798"/>
        <v>1000000</v>
      </c>
      <c r="BLF1364" s="84" t="s">
        <v>235</v>
      </c>
      <c r="BLG1364" s="84" t="s">
        <v>236</v>
      </c>
      <c r="BLH1364" s="84">
        <f>BLH1359</f>
        <v>1000000</v>
      </c>
      <c r="BLI1364" s="84">
        <f t="shared" ref="BLI1364:BNL1365" si="799">BLI1359</f>
        <v>0</v>
      </c>
      <c r="BLJ1364" s="84">
        <f t="shared" si="799"/>
        <v>0</v>
      </c>
      <c r="BLK1364" s="84">
        <f t="shared" si="799"/>
        <v>1000000</v>
      </c>
      <c r="BLL1364" s="84">
        <f t="shared" si="799"/>
        <v>0</v>
      </c>
      <c r="BLM1364" s="84">
        <f t="shared" si="799"/>
        <v>0</v>
      </c>
      <c r="BLN1364" s="84">
        <f t="shared" si="799"/>
        <v>0</v>
      </c>
      <c r="BLO1364" s="84">
        <f t="shared" si="799"/>
        <v>0</v>
      </c>
      <c r="BLP1364" s="84">
        <f t="shared" si="799"/>
        <v>1000000</v>
      </c>
      <c r="BLV1364" s="84" t="s">
        <v>235</v>
      </c>
      <c r="BLW1364" s="84" t="s">
        <v>236</v>
      </c>
      <c r="BLX1364" s="84">
        <f>BLX1359</f>
        <v>1000000</v>
      </c>
      <c r="BLY1364" s="84">
        <f t="shared" si="799"/>
        <v>0</v>
      </c>
      <c r="BLZ1364" s="84">
        <f t="shared" si="799"/>
        <v>0</v>
      </c>
      <c r="BMA1364" s="84">
        <f t="shared" si="799"/>
        <v>1000000</v>
      </c>
      <c r="BMB1364" s="84">
        <f t="shared" si="799"/>
        <v>0</v>
      </c>
      <c r="BMC1364" s="84">
        <f t="shared" si="799"/>
        <v>0</v>
      </c>
      <c r="BMD1364" s="84">
        <f t="shared" si="799"/>
        <v>0</v>
      </c>
      <c r="BME1364" s="84">
        <f t="shared" si="799"/>
        <v>0</v>
      </c>
      <c r="BMF1364" s="84">
        <f t="shared" si="799"/>
        <v>1000000</v>
      </c>
      <c r="BML1364" s="84" t="s">
        <v>235</v>
      </c>
      <c r="BMM1364" s="84" t="s">
        <v>236</v>
      </c>
      <c r="BMN1364" s="84">
        <f>BMN1359</f>
        <v>1000000</v>
      </c>
      <c r="BMO1364" s="84">
        <f t="shared" si="799"/>
        <v>0</v>
      </c>
      <c r="BMP1364" s="84">
        <f t="shared" si="799"/>
        <v>0</v>
      </c>
      <c r="BMQ1364" s="84">
        <f t="shared" si="799"/>
        <v>1000000</v>
      </c>
      <c r="BMR1364" s="84">
        <f t="shared" si="799"/>
        <v>0</v>
      </c>
      <c r="BMS1364" s="84">
        <f t="shared" si="799"/>
        <v>0</v>
      </c>
      <c r="BMT1364" s="84">
        <f t="shared" si="799"/>
        <v>0</v>
      </c>
      <c r="BMU1364" s="84">
        <f t="shared" si="799"/>
        <v>0</v>
      </c>
      <c r="BMV1364" s="84">
        <f t="shared" si="799"/>
        <v>1000000</v>
      </c>
      <c r="BNB1364" s="84" t="s">
        <v>235</v>
      </c>
      <c r="BNC1364" s="84" t="s">
        <v>236</v>
      </c>
      <c r="BND1364" s="84">
        <f>BND1359</f>
        <v>1000000</v>
      </c>
      <c r="BNE1364" s="84">
        <f t="shared" si="799"/>
        <v>0</v>
      </c>
      <c r="BNF1364" s="84">
        <f t="shared" si="799"/>
        <v>0</v>
      </c>
      <c r="BNG1364" s="84">
        <f t="shared" si="799"/>
        <v>1000000</v>
      </c>
      <c r="BNH1364" s="84">
        <f t="shared" si="799"/>
        <v>0</v>
      </c>
      <c r="BNI1364" s="84">
        <f t="shared" si="799"/>
        <v>0</v>
      </c>
      <c r="BNJ1364" s="84">
        <f t="shared" si="799"/>
        <v>0</v>
      </c>
      <c r="BNK1364" s="84">
        <f t="shared" si="799"/>
        <v>0</v>
      </c>
      <c r="BNL1364" s="84">
        <f t="shared" si="799"/>
        <v>1000000</v>
      </c>
      <c r="BNR1364" s="84" t="s">
        <v>235</v>
      </c>
      <c r="BNS1364" s="84" t="s">
        <v>236</v>
      </c>
      <c r="BNT1364" s="84">
        <f>BNT1359</f>
        <v>1000000</v>
      </c>
      <c r="BNU1364" s="84">
        <f t="shared" ref="BNU1364:BPX1365" si="800">BNU1359</f>
        <v>0</v>
      </c>
      <c r="BNV1364" s="84">
        <f t="shared" si="800"/>
        <v>0</v>
      </c>
      <c r="BNW1364" s="84">
        <f t="shared" si="800"/>
        <v>1000000</v>
      </c>
      <c r="BNX1364" s="84">
        <f t="shared" si="800"/>
        <v>0</v>
      </c>
      <c r="BNY1364" s="84">
        <f t="shared" si="800"/>
        <v>0</v>
      </c>
      <c r="BNZ1364" s="84">
        <f t="shared" si="800"/>
        <v>0</v>
      </c>
      <c r="BOA1364" s="84">
        <f t="shared" si="800"/>
        <v>0</v>
      </c>
      <c r="BOB1364" s="84">
        <f t="shared" si="800"/>
        <v>1000000</v>
      </c>
      <c r="BOH1364" s="84" t="s">
        <v>235</v>
      </c>
      <c r="BOI1364" s="84" t="s">
        <v>236</v>
      </c>
      <c r="BOJ1364" s="84">
        <f>BOJ1359</f>
        <v>1000000</v>
      </c>
      <c r="BOK1364" s="84">
        <f t="shared" si="800"/>
        <v>0</v>
      </c>
      <c r="BOL1364" s="84">
        <f t="shared" si="800"/>
        <v>0</v>
      </c>
      <c r="BOM1364" s="84">
        <f t="shared" si="800"/>
        <v>1000000</v>
      </c>
      <c r="BON1364" s="84">
        <f t="shared" si="800"/>
        <v>0</v>
      </c>
      <c r="BOO1364" s="84">
        <f t="shared" si="800"/>
        <v>0</v>
      </c>
      <c r="BOP1364" s="84">
        <f t="shared" si="800"/>
        <v>0</v>
      </c>
      <c r="BOQ1364" s="84">
        <f t="shared" si="800"/>
        <v>0</v>
      </c>
      <c r="BOR1364" s="84">
        <f t="shared" si="800"/>
        <v>1000000</v>
      </c>
      <c r="BOX1364" s="84" t="s">
        <v>235</v>
      </c>
      <c r="BOY1364" s="84" t="s">
        <v>236</v>
      </c>
      <c r="BOZ1364" s="84">
        <f>BOZ1359</f>
        <v>1000000</v>
      </c>
      <c r="BPA1364" s="84">
        <f t="shared" si="800"/>
        <v>0</v>
      </c>
      <c r="BPB1364" s="84">
        <f t="shared" si="800"/>
        <v>0</v>
      </c>
      <c r="BPC1364" s="84">
        <f t="shared" si="800"/>
        <v>1000000</v>
      </c>
      <c r="BPD1364" s="84">
        <f t="shared" si="800"/>
        <v>0</v>
      </c>
      <c r="BPE1364" s="84">
        <f t="shared" si="800"/>
        <v>0</v>
      </c>
      <c r="BPF1364" s="84">
        <f t="shared" si="800"/>
        <v>0</v>
      </c>
      <c r="BPG1364" s="84">
        <f t="shared" si="800"/>
        <v>0</v>
      </c>
      <c r="BPH1364" s="84">
        <f t="shared" si="800"/>
        <v>1000000</v>
      </c>
      <c r="BPN1364" s="84" t="s">
        <v>235</v>
      </c>
      <c r="BPO1364" s="84" t="s">
        <v>236</v>
      </c>
      <c r="BPP1364" s="84">
        <f>BPP1359</f>
        <v>1000000</v>
      </c>
      <c r="BPQ1364" s="84">
        <f t="shared" si="800"/>
        <v>0</v>
      </c>
      <c r="BPR1364" s="84">
        <f t="shared" si="800"/>
        <v>0</v>
      </c>
      <c r="BPS1364" s="84">
        <f t="shared" si="800"/>
        <v>1000000</v>
      </c>
      <c r="BPT1364" s="84">
        <f t="shared" si="800"/>
        <v>0</v>
      </c>
      <c r="BPU1364" s="84">
        <f t="shared" si="800"/>
        <v>0</v>
      </c>
      <c r="BPV1364" s="84">
        <f t="shared" si="800"/>
        <v>0</v>
      </c>
      <c r="BPW1364" s="84">
        <f t="shared" si="800"/>
        <v>0</v>
      </c>
      <c r="BPX1364" s="84">
        <f t="shared" si="800"/>
        <v>1000000</v>
      </c>
      <c r="BQD1364" s="84" t="s">
        <v>235</v>
      </c>
      <c r="BQE1364" s="84" t="s">
        <v>236</v>
      </c>
      <c r="BQF1364" s="84">
        <f>BQF1359</f>
        <v>1000000</v>
      </c>
      <c r="BQG1364" s="84">
        <f t="shared" ref="BQG1364:BSJ1365" si="801">BQG1359</f>
        <v>0</v>
      </c>
      <c r="BQH1364" s="84">
        <f t="shared" si="801"/>
        <v>0</v>
      </c>
      <c r="BQI1364" s="84">
        <f t="shared" si="801"/>
        <v>1000000</v>
      </c>
      <c r="BQJ1364" s="84">
        <f t="shared" si="801"/>
        <v>0</v>
      </c>
      <c r="BQK1364" s="84">
        <f t="shared" si="801"/>
        <v>0</v>
      </c>
      <c r="BQL1364" s="84">
        <f t="shared" si="801"/>
        <v>0</v>
      </c>
      <c r="BQM1364" s="84">
        <f t="shared" si="801"/>
        <v>0</v>
      </c>
      <c r="BQN1364" s="84">
        <f t="shared" si="801"/>
        <v>1000000</v>
      </c>
      <c r="BQT1364" s="84" t="s">
        <v>235</v>
      </c>
      <c r="BQU1364" s="84" t="s">
        <v>236</v>
      </c>
      <c r="BQV1364" s="84">
        <f>BQV1359</f>
        <v>1000000</v>
      </c>
      <c r="BQW1364" s="84">
        <f t="shared" si="801"/>
        <v>0</v>
      </c>
      <c r="BQX1364" s="84">
        <f t="shared" si="801"/>
        <v>0</v>
      </c>
      <c r="BQY1364" s="84">
        <f t="shared" si="801"/>
        <v>1000000</v>
      </c>
      <c r="BQZ1364" s="84">
        <f t="shared" si="801"/>
        <v>0</v>
      </c>
      <c r="BRA1364" s="84">
        <f t="shared" si="801"/>
        <v>0</v>
      </c>
      <c r="BRB1364" s="84">
        <f t="shared" si="801"/>
        <v>0</v>
      </c>
      <c r="BRC1364" s="84">
        <f t="shared" si="801"/>
        <v>0</v>
      </c>
      <c r="BRD1364" s="84">
        <f t="shared" si="801"/>
        <v>1000000</v>
      </c>
      <c r="BRJ1364" s="84" t="s">
        <v>235</v>
      </c>
      <c r="BRK1364" s="84" t="s">
        <v>236</v>
      </c>
      <c r="BRL1364" s="84">
        <f>BRL1359</f>
        <v>1000000</v>
      </c>
      <c r="BRM1364" s="84">
        <f t="shared" si="801"/>
        <v>0</v>
      </c>
      <c r="BRN1364" s="84">
        <f t="shared" si="801"/>
        <v>0</v>
      </c>
      <c r="BRO1364" s="84">
        <f t="shared" si="801"/>
        <v>1000000</v>
      </c>
      <c r="BRP1364" s="84">
        <f t="shared" si="801"/>
        <v>0</v>
      </c>
      <c r="BRQ1364" s="84">
        <f t="shared" si="801"/>
        <v>0</v>
      </c>
      <c r="BRR1364" s="84">
        <f t="shared" si="801"/>
        <v>0</v>
      </c>
      <c r="BRS1364" s="84">
        <f t="shared" si="801"/>
        <v>0</v>
      </c>
      <c r="BRT1364" s="84">
        <f t="shared" si="801"/>
        <v>1000000</v>
      </c>
      <c r="BRZ1364" s="84" t="s">
        <v>235</v>
      </c>
      <c r="BSA1364" s="84" t="s">
        <v>236</v>
      </c>
      <c r="BSB1364" s="84">
        <f>BSB1359</f>
        <v>1000000</v>
      </c>
      <c r="BSC1364" s="84">
        <f t="shared" si="801"/>
        <v>0</v>
      </c>
      <c r="BSD1364" s="84">
        <f t="shared" si="801"/>
        <v>0</v>
      </c>
      <c r="BSE1364" s="84">
        <f t="shared" si="801"/>
        <v>1000000</v>
      </c>
      <c r="BSF1364" s="84">
        <f t="shared" si="801"/>
        <v>0</v>
      </c>
      <c r="BSG1364" s="84">
        <f t="shared" si="801"/>
        <v>0</v>
      </c>
      <c r="BSH1364" s="84">
        <f t="shared" si="801"/>
        <v>0</v>
      </c>
      <c r="BSI1364" s="84">
        <f t="shared" si="801"/>
        <v>0</v>
      </c>
      <c r="BSJ1364" s="84">
        <f t="shared" si="801"/>
        <v>1000000</v>
      </c>
      <c r="BSP1364" s="84" t="s">
        <v>235</v>
      </c>
      <c r="BSQ1364" s="84" t="s">
        <v>236</v>
      </c>
      <c r="BSR1364" s="84">
        <f>BSR1359</f>
        <v>1000000</v>
      </c>
      <c r="BSS1364" s="84">
        <f t="shared" ref="BSS1364:BUV1365" si="802">BSS1359</f>
        <v>0</v>
      </c>
      <c r="BST1364" s="84">
        <f t="shared" si="802"/>
        <v>0</v>
      </c>
      <c r="BSU1364" s="84">
        <f t="shared" si="802"/>
        <v>1000000</v>
      </c>
      <c r="BSV1364" s="84">
        <f t="shared" si="802"/>
        <v>0</v>
      </c>
      <c r="BSW1364" s="84">
        <f t="shared" si="802"/>
        <v>0</v>
      </c>
      <c r="BSX1364" s="84">
        <f t="shared" si="802"/>
        <v>0</v>
      </c>
      <c r="BSY1364" s="84">
        <f t="shared" si="802"/>
        <v>0</v>
      </c>
      <c r="BSZ1364" s="84">
        <f t="shared" si="802"/>
        <v>1000000</v>
      </c>
      <c r="BTF1364" s="84" t="s">
        <v>235</v>
      </c>
      <c r="BTG1364" s="84" t="s">
        <v>236</v>
      </c>
      <c r="BTH1364" s="84">
        <f>BTH1359</f>
        <v>1000000</v>
      </c>
      <c r="BTI1364" s="84">
        <f t="shared" si="802"/>
        <v>0</v>
      </c>
      <c r="BTJ1364" s="84">
        <f t="shared" si="802"/>
        <v>0</v>
      </c>
      <c r="BTK1364" s="84">
        <f t="shared" si="802"/>
        <v>1000000</v>
      </c>
      <c r="BTL1364" s="84">
        <f t="shared" si="802"/>
        <v>0</v>
      </c>
      <c r="BTM1364" s="84">
        <f t="shared" si="802"/>
        <v>0</v>
      </c>
      <c r="BTN1364" s="84">
        <f t="shared" si="802"/>
        <v>0</v>
      </c>
      <c r="BTO1364" s="84">
        <f t="shared" si="802"/>
        <v>0</v>
      </c>
      <c r="BTP1364" s="84">
        <f t="shared" si="802"/>
        <v>1000000</v>
      </c>
      <c r="BTV1364" s="84" t="s">
        <v>235</v>
      </c>
      <c r="BTW1364" s="84" t="s">
        <v>236</v>
      </c>
      <c r="BTX1364" s="84">
        <f>BTX1359</f>
        <v>1000000</v>
      </c>
      <c r="BTY1364" s="84">
        <f t="shared" si="802"/>
        <v>0</v>
      </c>
      <c r="BTZ1364" s="84">
        <f t="shared" si="802"/>
        <v>0</v>
      </c>
      <c r="BUA1364" s="84">
        <f t="shared" si="802"/>
        <v>1000000</v>
      </c>
      <c r="BUB1364" s="84">
        <f t="shared" si="802"/>
        <v>0</v>
      </c>
      <c r="BUC1364" s="84">
        <f t="shared" si="802"/>
        <v>0</v>
      </c>
      <c r="BUD1364" s="84">
        <f t="shared" si="802"/>
        <v>0</v>
      </c>
      <c r="BUE1364" s="84">
        <f t="shared" si="802"/>
        <v>0</v>
      </c>
      <c r="BUF1364" s="84">
        <f t="shared" si="802"/>
        <v>1000000</v>
      </c>
      <c r="BUL1364" s="84" t="s">
        <v>235</v>
      </c>
      <c r="BUM1364" s="84" t="s">
        <v>236</v>
      </c>
      <c r="BUN1364" s="84">
        <f>BUN1359</f>
        <v>1000000</v>
      </c>
      <c r="BUO1364" s="84">
        <f t="shared" si="802"/>
        <v>0</v>
      </c>
      <c r="BUP1364" s="84">
        <f t="shared" si="802"/>
        <v>0</v>
      </c>
      <c r="BUQ1364" s="84">
        <f t="shared" si="802"/>
        <v>1000000</v>
      </c>
      <c r="BUR1364" s="84">
        <f t="shared" si="802"/>
        <v>0</v>
      </c>
      <c r="BUS1364" s="84">
        <f t="shared" si="802"/>
        <v>0</v>
      </c>
      <c r="BUT1364" s="84">
        <f t="shared" si="802"/>
        <v>0</v>
      </c>
      <c r="BUU1364" s="84">
        <f t="shared" si="802"/>
        <v>0</v>
      </c>
      <c r="BUV1364" s="84">
        <f t="shared" si="802"/>
        <v>1000000</v>
      </c>
      <c r="BVB1364" s="84" t="s">
        <v>235</v>
      </c>
      <c r="BVC1364" s="84" t="s">
        <v>236</v>
      </c>
      <c r="BVD1364" s="84">
        <f>BVD1359</f>
        <v>1000000</v>
      </c>
      <c r="BVE1364" s="84">
        <f t="shared" ref="BVE1364:BXH1365" si="803">BVE1359</f>
        <v>0</v>
      </c>
      <c r="BVF1364" s="84">
        <f t="shared" si="803"/>
        <v>0</v>
      </c>
      <c r="BVG1364" s="84">
        <f t="shared" si="803"/>
        <v>1000000</v>
      </c>
      <c r="BVH1364" s="84">
        <f t="shared" si="803"/>
        <v>0</v>
      </c>
      <c r="BVI1364" s="84">
        <f t="shared" si="803"/>
        <v>0</v>
      </c>
      <c r="BVJ1364" s="84">
        <f t="shared" si="803"/>
        <v>0</v>
      </c>
      <c r="BVK1364" s="84">
        <f t="shared" si="803"/>
        <v>0</v>
      </c>
      <c r="BVL1364" s="84">
        <f t="shared" si="803"/>
        <v>1000000</v>
      </c>
      <c r="BVR1364" s="84" t="s">
        <v>235</v>
      </c>
      <c r="BVS1364" s="84" t="s">
        <v>236</v>
      </c>
      <c r="BVT1364" s="84">
        <f>BVT1359</f>
        <v>1000000</v>
      </c>
      <c r="BVU1364" s="84">
        <f t="shared" si="803"/>
        <v>0</v>
      </c>
      <c r="BVV1364" s="84">
        <f t="shared" si="803"/>
        <v>0</v>
      </c>
      <c r="BVW1364" s="84">
        <f t="shared" si="803"/>
        <v>1000000</v>
      </c>
      <c r="BVX1364" s="84">
        <f t="shared" si="803"/>
        <v>0</v>
      </c>
      <c r="BVY1364" s="84">
        <f t="shared" si="803"/>
        <v>0</v>
      </c>
      <c r="BVZ1364" s="84">
        <f t="shared" si="803"/>
        <v>0</v>
      </c>
      <c r="BWA1364" s="84">
        <f t="shared" si="803"/>
        <v>0</v>
      </c>
      <c r="BWB1364" s="84">
        <f t="shared" si="803"/>
        <v>1000000</v>
      </c>
      <c r="BWH1364" s="84" t="s">
        <v>235</v>
      </c>
      <c r="BWI1364" s="84" t="s">
        <v>236</v>
      </c>
      <c r="BWJ1364" s="84">
        <f>BWJ1359</f>
        <v>1000000</v>
      </c>
      <c r="BWK1364" s="84">
        <f t="shared" si="803"/>
        <v>0</v>
      </c>
      <c r="BWL1364" s="84">
        <f t="shared" si="803"/>
        <v>0</v>
      </c>
      <c r="BWM1364" s="84">
        <f t="shared" si="803"/>
        <v>1000000</v>
      </c>
      <c r="BWN1364" s="84">
        <f t="shared" si="803"/>
        <v>0</v>
      </c>
      <c r="BWO1364" s="84">
        <f t="shared" si="803"/>
        <v>0</v>
      </c>
      <c r="BWP1364" s="84">
        <f t="shared" si="803"/>
        <v>0</v>
      </c>
      <c r="BWQ1364" s="84">
        <f t="shared" si="803"/>
        <v>0</v>
      </c>
      <c r="BWR1364" s="84">
        <f t="shared" si="803"/>
        <v>1000000</v>
      </c>
      <c r="BWX1364" s="84" t="s">
        <v>235</v>
      </c>
      <c r="BWY1364" s="84" t="s">
        <v>236</v>
      </c>
      <c r="BWZ1364" s="84">
        <f>BWZ1359</f>
        <v>1000000</v>
      </c>
      <c r="BXA1364" s="84">
        <f t="shared" si="803"/>
        <v>0</v>
      </c>
      <c r="BXB1364" s="84">
        <f t="shared" si="803"/>
        <v>0</v>
      </c>
      <c r="BXC1364" s="84">
        <f t="shared" si="803"/>
        <v>1000000</v>
      </c>
      <c r="BXD1364" s="84">
        <f t="shared" si="803"/>
        <v>0</v>
      </c>
      <c r="BXE1364" s="84">
        <f t="shared" si="803"/>
        <v>0</v>
      </c>
      <c r="BXF1364" s="84">
        <f t="shared" si="803"/>
        <v>0</v>
      </c>
      <c r="BXG1364" s="84">
        <f t="shared" si="803"/>
        <v>0</v>
      </c>
      <c r="BXH1364" s="84">
        <f t="shared" si="803"/>
        <v>1000000</v>
      </c>
      <c r="BXN1364" s="84" t="s">
        <v>235</v>
      </c>
      <c r="BXO1364" s="84" t="s">
        <v>236</v>
      </c>
      <c r="BXP1364" s="84">
        <f>BXP1359</f>
        <v>1000000</v>
      </c>
      <c r="BXQ1364" s="84">
        <f t="shared" ref="BXQ1364:BZT1365" si="804">BXQ1359</f>
        <v>0</v>
      </c>
      <c r="BXR1364" s="84">
        <f t="shared" si="804"/>
        <v>0</v>
      </c>
      <c r="BXS1364" s="84">
        <f t="shared" si="804"/>
        <v>1000000</v>
      </c>
      <c r="BXT1364" s="84">
        <f t="shared" si="804"/>
        <v>0</v>
      </c>
      <c r="BXU1364" s="84">
        <f t="shared" si="804"/>
        <v>0</v>
      </c>
      <c r="BXV1364" s="84">
        <f t="shared" si="804"/>
        <v>0</v>
      </c>
      <c r="BXW1364" s="84">
        <f t="shared" si="804"/>
        <v>0</v>
      </c>
      <c r="BXX1364" s="84">
        <f t="shared" si="804"/>
        <v>1000000</v>
      </c>
      <c r="BYD1364" s="84" t="s">
        <v>235</v>
      </c>
      <c r="BYE1364" s="84" t="s">
        <v>236</v>
      </c>
      <c r="BYF1364" s="84">
        <f>BYF1359</f>
        <v>1000000</v>
      </c>
      <c r="BYG1364" s="84">
        <f t="shared" si="804"/>
        <v>0</v>
      </c>
      <c r="BYH1364" s="84">
        <f t="shared" si="804"/>
        <v>0</v>
      </c>
      <c r="BYI1364" s="84">
        <f t="shared" si="804"/>
        <v>1000000</v>
      </c>
      <c r="BYJ1364" s="84">
        <f t="shared" si="804"/>
        <v>0</v>
      </c>
      <c r="BYK1364" s="84">
        <f t="shared" si="804"/>
        <v>0</v>
      </c>
      <c r="BYL1364" s="84">
        <f t="shared" si="804"/>
        <v>0</v>
      </c>
      <c r="BYM1364" s="84">
        <f t="shared" si="804"/>
        <v>0</v>
      </c>
      <c r="BYN1364" s="84">
        <f t="shared" si="804"/>
        <v>1000000</v>
      </c>
      <c r="BYT1364" s="84" t="s">
        <v>235</v>
      </c>
      <c r="BYU1364" s="84" t="s">
        <v>236</v>
      </c>
      <c r="BYV1364" s="84">
        <f>BYV1359</f>
        <v>1000000</v>
      </c>
      <c r="BYW1364" s="84">
        <f t="shared" si="804"/>
        <v>0</v>
      </c>
      <c r="BYX1364" s="84">
        <f t="shared" si="804"/>
        <v>0</v>
      </c>
      <c r="BYY1364" s="84">
        <f t="shared" si="804"/>
        <v>1000000</v>
      </c>
      <c r="BYZ1364" s="84">
        <f t="shared" si="804"/>
        <v>0</v>
      </c>
      <c r="BZA1364" s="84">
        <f t="shared" si="804"/>
        <v>0</v>
      </c>
      <c r="BZB1364" s="84">
        <f t="shared" si="804"/>
        <v>0</v>
      </c>
      <c r="BZC1364" s="84">
        <f t="shared" si="804"/>
        <v>0</v>
      </c>
      <c r="BZD1364" s="84">
        <f t="shared" si="804"/>
        <v>1000000</v>
      </c>
      <c r="BZJ1364" s="84" t="s">
        <v>235</v>
      </c>
      <c r="BZK1364" s="84" t="s">
        <v>236</v>
      </c>
      <c r="BZL1364" s="84">
        <f>BZL1359</f>
        <v>1000000</v>
      </c>
      <c r="BZM1364" s="84">
        <f t="shared" si="804"/>
        <v>0</v>
      </c>
      <c r="BZN1364" s="84">
        <f t="shared" si="804"/>
        <v>0</v>
      </c>
      <c r="BZO1364" s="84">
        <f t="shared" si="804"/>
        <v>1000000</v>
      </c>
      <c r="BZP1364" s="84">
        <f t="shared" si="804"/>
        <v>0</v>
      </c>
      <c r="BZQ1364" s="84">
        <f t="shared" si="804"/>
        <v>0</v>
      </c>
      <c r="BZR1364" s="84">
        <f t="shared" si="804"/>
        <v>0</v>
      </c>
      <c r="BZS1364" s="84">
        <f t="shared" si="804"/>
        <v>0</v>
      </c>
      <c r="BZT1364" s="84">
        <f t="shared" si="804"/>
        <v>1000000</v>
      </c>
      <c r="BZZ1364" s="84" t="s">
        <v>235</v>
      </c>
      <c r="CAA1364" s="84" t="s">
        <v>236</v>
      </c>
      <c r="CAB1364" s="84">
        <f>CAB1359</f>
        <v>1000000</v>
      </c>
      <c r="CAC1364" s="84">
        <f t="shared" ref="CAC1364:CCF1365" si="805">CAC1359</f>
        <v>0</v>
      </c>
      <c r="CAD1364" s="84">
        <f t="shared" si="805"/>
        <v>0</v>
      </c>
      <c r="CAE1364" s="84">
        <f t="shared" si="805"/>
        <v>1000000</v>
      </c>
      <c r="CAF1364" s="84">
        <f t="shared" si="805"/>
        <v>0</v>
      </c>
      <c r="CAG1364" s="84">
        <f t="shared" si="805"/>
        <v>0</v>
      </c>
      <c r="CAH1364" s="84">
        <f t="shared" si="805"/>
        <v>0</v>
      </c>
      <c r="CAI1364" s="84">
        <f t="shared" si="805"/>
        <v>0</v>
      </c>
      <c r="CAJ1364" s="84">
        <f t="shared" si="805"/>
        <v>1000000</v>
      </c>
      <c r="CAP1364" s="84" t="s">
        <v>235</v>
      </c>
      <c r="CAQ1364" s="84" t="s">
        <v>236</v>
      </c>
      <c r="CAR1364" s="84">
        <f>CAR1359</f>
        <v>1000000</v>
      </c>
      <c r="CAS1364" s="84">
        <f t="shared" si="805"/>
        <v>0</v>
      </c>
      <c r="CAT1364" s="84">
        <f t="shared" si="805"/>
        <v>0</v>
      </c>
      <c r="CAU1364" s="84">
        <f t="shared" si="805"/>
        <v>1000000</v>
      </c>
      <c r="CAV1364" s="84">
        <f t="shared" si="805"/>
        <v>0</v>
      </c>
      <c r="CAW1364" s="84">
        <f t="shared" si="805"/>
        <v>0</v>
      </c>
      <c r="CAX1364" s="84">
        <f t="shared" si="805"/>
        <v>0</v>
      </c>
      <c r="CAY1364" s="84">
        <f t="shared" si="805"/>
        <v>0</v>
      </c>
      <c r="CAZ1364" s="84">
        <f t="shared" si="805"/>
        <v>1000000</v>
      </c>
      <c r="CBF1364" s="84" t="s">
        <v>235</v>
      </c>
      <c r="CBG1364" s="84" t="s">
        <v>236</v>
      </c>
      <c r="CBH1364" s="84">
        <f>CBH1359</f>
        <v>1000000</v>
      </c>
      <c r="CBI1364" s="84">
        <f t="shared" si="805"/>
        <v>0</v>
      </c>
      <c r="CBJ1364" s="84">
        <f t="shared" si="805"/>
        <v>0</v>
      </c>
      <c r="CBK1364" s="84">
        <f t="shared" si="805"/>
        <v>1000000</v>
      </c>
      <c r="CBL1364" s="84">
        <f t="shared" si="805"/>
        <v>0</v>
      </c>
      <c r="CBM1364" s="84">
        <f t="shared" si="805"/>
        <v>0</v>
      </c>
      <c r="CBN1364" s="84">
        <f t="shared" si="805"/>
        <v>0</v>
      </c>
      <c r="CBO1364" s="84">
        <f t="shared" si="805"/>
        <v>0</v>
      </c>
      <c r="CBP1364" s="84">
        <f t="shared" si="805"/>
        <v>1000000</v>
      </c>
      <c r="CBV1364" s="84" t="s">
        <v>235</v>
      </c>
      <c r="CBW1364" s="84" t="s">
        <v>236</v>
      </c>
      <c r="CBX1364" s="84">
        <f>CBX1359</f>
        <v>1000000</v>
      </c>
      <c r="CBY1364" s="84">
        <f t="shared" si="805"/>
        <v>0</v>
      </c>
      <c r="CBZ1364" s="84">
        <f t="shared" si="805"/>
        <v>0</v>
      </c>
      <c r="CCA1364" s="84">
        <f t="shared" si="805"/>
        <v>1000000</v>
      </c>
      <c r="CCB1364" s="84">
        <f t="shared" si="805"/>
        <v>0</v>
      </c>
      <c r="CCC1364" s="84">
        <f t="shared" si="805"/>
        <v>0</v>
      </c>
      <c r="CCD1364" s="84">
        <f t="shared" si="805"/>
        <v>0</v>
      </c>
      <c r="CCE1364" s="84">
        <f t="shared" si="805"/>
        <v>0</v>
      </c>
      <c r="CCF1364" s="84">
        <f t="shared" si="805"/>
        <v>1000000</v>
      </c>
      <c r="CCL1364" s="84" t="s">
        <v>235</v>
      </c>
      <c r="CCM1364" s="84" t="s">
        <v>236</v>
      </c>
      <c r="CCN1364" s="84">
        <f>CCN1359</f>
        <v>1000000</v>
      </c>
      <c r="CCO1364" s="84">
        <f t="shared" ref="CCO1364:CER1365" si="806">CCO1359</f>
        <v>0</v>
      </c>
      <c r="CCP1364" s="84">
        <f t="shared" si="806"/>
        <v>0</v>
      </c>
      <c r="CCQ1364" s="84">
        <f t="shared" si="806"/>
        <v>1000000</v>
      </c>
      <c r="CCR1364" s="84">
        <f t="shared" si="806"/>
        <v>0</v>
      </c>
      <c r="CCS1364" s="84">
        <f t="shared" si="806"/>
        <v>0</v>
      </c>
      <c r="CCT1364" s="84">
        <f t="shared" si="806"/>
        <v>0</v>
      </c>
      <c r="CCU1364" s="84">
        <f t="shared" si="806"/>
        <v>0</v>
      </c>
      <c r="CCV1364" s="84">
        <f t="shared" si="806"/>
        <v>1000000</v>
      </c>
      <c r="CDB1364" s="84" t="s">
        <v>235</v>
      </c>
      <c r="CDC1364" s="84" t="s">
        <v>236</v>
      </c>
      <c r="CDD1364" s="84">
        <f>CDD1359</f>
        <v>1000000</v>
      </c>
      <c r="CDE1364" s="84">
        <f t="shared" si="806"/>
        <v>0</v>
      </c>
      <c r="CDF1364" s="84">
        <f t="shared" si="806"/>
        <v>0</v>
      </c>
      <c r="CDG1364" s="84">
        <f t="shared" si="806"/>
        <v>1000000</v>
      </c>
      <c r="CDH1364" s="84">
        <f t="shared" si="806"/>
        <v>0</v>
      </c>
      <c r="CDI1364" s="84">
        <f t="shared" si="806"/>
        <v>0</v>
      </c>
      <c r="CDJ1364" s="84">
        <f t="shared" si="806"/>
        <v>0</v>
      </c>
      <c r="CDK1364" s="84">
        <f t="shared" si="806"/>
        <v>0</v>
      </c>
      <c r="CDL1364" s="84">
        <f t="shared" si="806"/>
        <v>1000000</v>
      </c>
      <c r="CDR1364" s="84" t="s">
        <v>235</v>
      </c>
      <c r="CDS1364" s="84" t="s">
        <v>236</v>
      </c>
      <c r="CDT1364" s="84">
        <f>CDT1359</f>
        <v>1000000</v>
      </c>
      <c r="CDU1364" s="84">
        <f t="shared" si="806"/>
        <v>0</v>
      </c>
      <c r="CDV1364" s="84">
        <f t="shared" si="806"/>
        <v>0</v>
      </c>
      <c r="CDW1364" s="84">
        <f t="shared" si="806"/>
        <v>1000000</v>
      </c>
      <c r="CDX1364" s="84">
        <f t="shared" si="806"/>
        <v>0</v>
      </c>
      <c r="CDY1364" s="84">
        <f t="shared" si="806"/>
        <v>0</v>
      </c>
      <c r="CDZ1364" s="84">
        <f t="shared" si="806"/>
        <v>0</v>
      </c>
      <c r="CEA1364" s="84">
        <f t="shared" si="806"/>
        <v>0</v>
      </c>
      <c r="CEB1364" s="84">
        <f t="shared" si="806"/>
        <v>1000000</v>
      </c>
      <c r="CEH1364" s="84" t="s">
        <v>235</v>
      </c>
      <c r="CEI1364" s="84" t="s">
        <v>236</v>
      </c>
      <c r="CEJ1364" s="84">
        <f>CEJ1359</f>
        <v>1000000</v>
      </c>
      <c r="CEK1364" s="84">
        <f t="shared" si="806"/>
        <v>0</v>
      </c>
      <c r="CEL1364" s="84">
        <f t="shared" si="806"/>
        <v>0</v>
      </c>
      <c r="CEM1364" s="84">
        <f t="shared" si="806"/>
        <v>1000000</v>
      </c>
      <c r="CEN1364" s="84">
        <f t="shared" si="806"/>
        <v>0</v>
      </c>
      <c r="CEO1364" s="84">
        <f t="shared" si="806"/>
        <v>0</v>
      </c>
      <c r="CEP1364" s="84">
        <f t="shared" si="806"/>
        <v>0</v>
      </c>
      <c r="CEQ1364" s="84">
        <f t="shared" si="806"/>
        <v>0</v>
      </c>
      <c r="CER1364" s="84">
        <f t="shared" si="806"/>
        <v>1000000</v>
      </c>
      <c r="CEX1364" s="84" t="s">
        <v>235</v>
      </c>
      <c r="CEY1364" s="84" t="s">
        <v>236</v>
      </c>
      <c r="CEZ1364" s="84">
        <f>CEZ1359</f>
        <v>1000000</v>
      </c>
      <c r="CFA1364" s="84">
        <f t="shared" ref="CFA1364:CHD1365" si="807">CFA1359</f>
        <v>0</v>
      </c>
      <c r="CFB1364" s="84">
        <f t="shared" si="807"/>
        <v>0</v>
      </c>
      <c r="CFC1364" s="84">
        <f t="shared" si="807"/>
        <v>1000000</v>
      </c>
      <c r="CFD1364" s="84">
        <f t="shared" si="807"/>
        <v>0</v>
      </c>
      <c r="CFE1364" s="84">
        <f t="shared" si="807"/>
        <v>0</v>
      </c>
      <c r="CFF1364" s="84">
        <f t="shared" si="807"/>
        <v>0</v>
      </c>
      <c r="CFG1364" s="84">
        <f t="shared" si="807"/>
        <v>0</v>
      </c>
      <c r="CFH1364" s="84">
        <f t="shared" si="807"/>
        <v>1000000</v>
      </c>
      <c r="CFN1364" s="84" t="s">
        <v>235</v>
      </c>
      <c r="CFO1364" s="84" t="s">
        <v>236</v>
      </c>
      <c r="CFP1364" s="84">
        <f>CFP1359</f>
        <v>1000000</v>
      </c>
      <c r="CFQ1364" s="84">
        <f t="shared" si="807"/>
        <v>0</v>
      </c>
      <c r="CFR1364" s="84">
        <f t="shared" si="807"/>
        <v>0</v>
      </c>
      <c r="CFS1364" s="84">
        <f t="shared" si="807"/>
        <v>1000000</v>
      </c>
      <c r="CFT1364" s="84">
        <f t="shared" si="807"/>
        <v>0</v>
      </c>
      <c r="CFU1364" s="84">
        <f t="shared" si="807"/>
        <v>0</v>
      </c>
      <c r="CFV1364" s="84">
        <f t="shared" si="807"/>
        <v>0</v>
      </c>
      <c r="CFW1364" s="84">
        <f t="shared" si="807"/>
        <v>0</v>
      </c>
      <c r="CFX1364" s="84">
        <f t="shared" si="807"/>
        <v>1000000</v>
      </c>
      <c r="CGD1364" s="84" t="s">
        <v>235</v>
      </c>
      <c r="CGE1364" s="84" t="s">
        <v>236</v>
      </c>
      <c r="CGF1364" s="84">
        <f>CGF1359</f>
        <v>1000000</v>
      </c>
      <c r="CGG1364" s="84">
        <f t="shared" si="807"/>
        <v>0</v>
      </c>
      <c r="CGH1364" s="84">
        <f t="shared" si="807"/>
        <v>0</v>
      </c>
      <c r="CGI1364" s="84">
        <f t="shared" si="807"/>
        <v>1000000</v>
      </c>
      <c r="CGJ1364" s="84">
        <f t="shared" si="807"/>
        <v>0</v>
      </c>
      <c r="CGK1364" s="84">
        <f t="shared" si="807"/>
        <v>0</v>
      </c>
      <c r="CGL1364" s="84">
        <f t="shared" si="807"/>
        <v>0</v>
      </c>
      <c r="CGM1364" s="84">
        <f t="shared" si="807"/>
        <v>0</v>
      </c>
      <c r="CGN1364" s="84">
        <f t="shared" si="807"/>
        <v>1000000</v>
      </c>
      <c r="CGT1364" s="84" t="s">
        <v>235</v>
      </c>
      <c r="CGU1364" s="84" t="s">
        <v>236</v>
      </c>
      <c r="CGV1364" s="84">
        <f>CGV1359</f>
        <v>1000000</v>
      </c>
      <c r="CGW1364" s="84">
        <f t="shared" si="807"/>
        <v>0</v>
      </c>
      <c r="CGX1364" s="84">
        <f t="shared" si="807"/>
        <v>0</v>
      </c>
      <c r="CGY1364" s="84">
        <f t="shared" si="807"/>
        <v>1000000</v>
      </c>
      <c r="CGZ1364" s="84">
        <f t="shared" si="807"/>
        <v>0</v>
      </c>
      <c r="CHA1364" s="84">
        <f t="shared" si="807"/>
        <v>0</v>
      </c>
      <c r="CHB1364" s="84">
        <f t="shared" si="807"/>
        <v>0</v>
      </c>
      <c r="CHC1364" s="84">
        <f t="shared" si="807"/>
        <v>0</v>
      </c>
      <c r="CHD1364" s="84">
        <f t="shared" si="807"/>
        <v>1000000</v>
      </c>
      <c r="CHJ1364" s="84" t="s">
        <v>235</v>
      </c>
      <c r="CHK1364" s="84" t="s">
        <v>236</v>
      </c>
      <c r="CHL1364" s="84">
        <f>CHL1359</f>
        <v>1000000</v>
      </c>
      <c r="CHM1364" s="84">
        <f t="shared" ref="CHM1364:CJP1365" si="808">CHM1359</f>
        <v>0</v>
      </c>
      <c r="CHN1364" s="84">
        <f t="shared" si="808"/>
        <v>0</v>
      </c>
      <c r="CHO1364" s="84">
        <f t="shared" si="808"/>
        <v>1000000</v>
      </c>
      <c r="CHP1364" s="84">
        <f t="shared" si="808"/>
        <v>0</v>
      </c>
      <c r="CHQ1364" s="84">
        <f t="shared" si="808"/>
        <v>0</v>
      </c>
      <c r="CHR1364" s="84">
        <f t="shared" si="808"/>
        <v>0</v>
      </c>
      <c r="CHS1364" s="84">
        <f t="shared" si="808"/>
        <v>0</v>
      </c>
      <c r="CHT1364" s="84">
        <f t="shared" si="808"/>
        <v>1000000</v>
      </c>
      <c r="CHZ1364" s="84" t="s">
        <v>235</v>
      </c>
      <c r="CIA1364" s="84" t="s">
        <v>236</v>
      </c>
      <c r="CIB1364" s="84">
        <f>CIB1359</f>
        <v>1000000</v>
      </c>
      <c r="CIC1364" s="84">
        <f t="shared" si="808"/>
        <v>0</v>
      </c>
      <c r="CID1364" s="84">
        <f t="shared" si="808"/>
        <v>0</v>
      </c>
      <c r="CIE1364" s="84">
        <f t="shared" si="808"/>
        <v>1000000</v>
      </c>
      <c r="CIF1364" s="84">
        <f t="shared" si="808"/>
        <v>0</v>
      </c>
      <c r="CIG1364" s="84">
        <f t="shared" si="808"/>
        <v>0</v>
      </c>
      <c r="CIH1364" s="84">
        <f t="shared" si="808"/>
        <v>0</v>
      </c>
      <c r="CII1364" s="84">
        <f t="shared" si="808"/>
        <v>0</v>
      </c>
      <c r="CIJ1364" s="84">
        <f t="shared" si="808"/>
        <v>1000000</v>
      </c>
      <c r="CIP1364" s="84" t="s">
        <v>235</v>
      </c>
      <c r="CIQ1364" s="84" t="s">
        <v>236</v>
      </c>
      <c r="CIR1364" s="84">
        <f>CIR1359</f>
        <v>1000000</v>
      </c>
      <c r="CIS1364" s="84">
        <f t="shared" si="808"/>
        <v>0</v>
      </c>
      <c r="CIT1364" s="84">
        <f t="shared" si="808"/>
        <v>0</v>
      </c>
      <c r="CIU1364" s="84">
        <f t="shared" si="808"/>
        <v>1000000</v>
      </c>
      <c r="CIV1364" s="84">
        <f t="shared" si="808"/>
        <v>0</v>
      </c>
      <c r="CIW1364" s="84">
        <f t="shared" si="808"/>
        <v>0</v>
      </c>
      <c r="CIX1364" s="84">
        <f t="shared" si="808"/>
        <v>0</v>
      </c>
      <c r="CIY1364" s="84">
        <f t="shared" si="808"/>
        <v>0</v>
      </c>
      <c r="CIZ1364" s="84">
        <f t="shared" si="808"/>
        <v>1000000</v>
      </c>
      <c r="CJF1364" s="84" t="s">
        <v>235</v>
      </c>
      <c r="CJG1364" s="84" t="s">
        <v>236</v>
      </c>
      <c r="CJH1364" s="84">
        <f>CJH1359</f>
        <v>1000000</v>
      </c>
      <c r="CJI1364" s="84">
        <f t="shared" si="808"/>
        <v>0</v>
      </c>
      <c r="CJJ1364" s="84">
        <f t="shared" si="808"/>
        <v>0</v>
      </c>
      <c r="CJK1364" s="84">
        <f t="shared" si="808"/>
        <v>1000000</v>
      </c>
      <c r="CJL1364" s="84">
        <f t="shared" si="808"/>
        <v>0</v>
      </c>
      <c r="CJM1364" s="84">
        <f t="shared" si="808"/>
        <v>0</v>
      </c>
      <c r="CJN1364" s="84">
        <f t="shared" si="808"/>
        <v>0</v>
      </c>
      <c r="CJO1364" s="84">
        <f t="shared" si="808"/>
        <v>0</v>
      </c>
      <c r="CJP1364" s="84">
        <f t="shared" si="808"/>
        <v>1000000</v>
      </c>
      <c r="CJV1364" s="84" t="s">
        <v>235</v>
      </c>
      <c r="CJW1364" s="84" t="s">
        <v>236</v>
      </c>
      <c r="CJX1364" s="84">
        <f>CJX1359</f>
        <v>1000000</v>
      </c>
      <c r="CJY1364" s="84">
        <f t="shared" ref="CJY1364:CMB1365" si="809">CJY1359</f>
        <v>0</v>
      </c>
      <c r="CJZ1364" s="84">
        <f t="shared" si="809"/>
        <v>0</v>
      </c>
      <c r="CKA1364" s="84">
        <f t="shared" si="809"/>
        <v>1000000</v>
      </c>
      <c r="CKB1364" s="84">
        <f t="shared" si="809"/>
        <v>0</v>
      </c>
      <c r="CKC1364" s="84">
        <f t="shared" si="809"/>
        <v>0</v>
      </c>
      <c r="CKD1364" s="84">
        <f t="shared" si="809"/>
        <v>0</v>
      </c>
      <c r="CKE1364" s="84">
        <f t="shared" si="809"/>
        <v>0</v>
      </c>
      <c r="CKF1364" s="84">
        <f t="shared" si="809"/>
        <v>1000000</v>
      </c>
      <c r="CKL1364" s="84" t="s">
        <v>235</v>
      </c>
      <c r="CKM1364" s="84" t="s">
        <v>236</v>
      </c>
      <c r="CKN1364" s="84">
        <f>CKN1359</f>
        <v>1000000</v>
      </c>
      <c r="CKO1364" s="84">
        <f t="shared" si="809"/>
        <v>0</v>
      </c>
      <c r="CKP1364" s="84">
        <f t="shared" si="809"/>
        <v>0</v>
      </c>
      <c r="CKQ1364" s="84">
        <f t="shared" si="809"/>
        <v>1000000</v>
      </c>
      <c r="CKR1364" s="84">
        <f t="shared" si="809"/>
        <v>0</v>
      </c>
      <c r="CKS1364" s="84">
        <f t="shared" si="809"/>
        <v>0</v>
      </c>
      <c r="CKT1364" s="84">
        <f t="shared" si="809"/>
        <v>0</v>
      </c>
      <c r="CKU1364" s="84">
        <f t="shared" si="809"/>
        <v>0</v>
      </c>
      <c r="CKV1364" s="84">
        <f t="shared" si="809"/>
        <v>1000000</v>
      </c>
      <c r="CLB1364" s="84" t="s">
        <v>235</v>
      </c>
      <c r="CLC1364" s="84" t="s">
        <v>236</v>
      </c>
      <c r="CLD1364" s="84">
        <f>CLD1359</f>
        <v>1000000</v>
      </c>
      <c r="CLE1364" s="84">
        <f t="shared" si="809"/>
        <v>0</v>
      </c>
      <c r="CLF1364" s="84">
        <f t="shared" si="809"/>
        <v>0</v>
      </c>
      <c r="CLG1364" s="84">
        <f t="shared" si="809"/>
        <v>1000000</v>
      </c>
      <c r="CLH1364" s="84">
        <f t="shared" si="809"/>
        <v>0</v>
      </c>
      <c r="CLI1364" s="84">
        <f t="shared" si="809"/>
        <v>0</v>
      </c>
      <c r="CLJ1364" s="84">
        <f t="shared" si="809"/>
        <v>0</v>
      </c>
      <c r="CLK1364" s="84">
        <f t="shared" si="809"/>
        <v>0</v>
      </c>
      <c r="CLL1364" s="84">
        <f t="shared" si="809"/>
        <v>1000000</v>
      </c>
      <c r="CLR1364" s="84" t="s">
        <v>235</v>
      </c>
      <c r="CLS1364" s="84" t="s">
        <v>236</v>
      </c>
      <c r="CLT1364" s="84">
        <f>CLT1359</f>
        <v>1000000</v>
      </c>
      <c r="CLU1364" s="84">
        <f t="shared" si="809"/>
        <v>0</v>
      </c>
      <c r="CLV1364" s="84">
        <f t="shared" si="809"/>
        <v>0</v>
      </c>
      <c r="CLW1364" s="84">
        <f t="shared" si="809"/>
        <v>1000000</v>
      </c>
      <c r="CLX1364" s="84">
        <f t="shared" si="809"/>
        <v>0</v>
      </c>
      <c r="CLY1364" s="84">
        <f t="shared" si="809"/>
        <v>0</v>
      </c>
      <c r="CLZ1364" s="84">
        <f t="shared" si="809"/>
        <v>0</v>
      </c>
      <c r="CMA1364" s="84">
        <f t="shared" si="809"/>
        <v>0</v>
      </c>
      <c r="CMB1364" s="84">
        <f t="shared" si="809"/>
        <v>1000000</v>
      </c>
      <c r="CMH1364" s="84" t="s">
        <v>235</v>
      </c>
      <c r="CMI1364" s="84" t="s">
        <v>236</v>
      </c>
      <c r="CMJ1364" s="84">
        <f>CMJ1359</f>
        <v>1000000</v>
      </c>
      <c r="CMK1364" s="84">
        <f t="shared" ref="CMK1364:CON1365" si="810">CMK1359</f>
        <v>0</v>
      </c>
      <c r="CML1364" s="84">
        <f t="shared" si="810"/>
        <v>0</v>
      </c>
      <c r="CMM1364" s="84">
        <f t="shared" si="810"/>
        <v>1000000</v>
      </c>
      <c r="CMN1364" s="84">
        <f t="shared" si="810"/>
        <v>0</v>
      </c>
      <c r="CMO1364" s="84">
        <f t="shared" si="810"/>
        <v>0</v>
      </c>
      <c r="CMP1364" s="84">
        <f t="shared" si="810"/>
        <v>0</v>
      </c>
      <c r="CMQ1364" s="84">
        <f t="shared" si="810"/>
        <v>0</v>
      </c>
      <c r="CMR1364" s="84">
        <f t="shared" si="810"/>
        <v>1000000</v>
      </c>
      <c r="CMX1364" s="84" t="s">
        <v>235</v>
      </c>
      <c r="CMY1364" s="84" t="s">
        <v>236</v>
      </c>
      <c r="CMZ1364" s="84">
        <f>CMZ1359</f>
        <v>1000000</v>
      </c>
      <c r="CNA1364" s="84">
        <f t="shared" si="810"/>
        <v>0</v>
      </c>
      <c r="CNB1364" s="84">
        <f t="shared" si="810"/>
        <v>0</v>
      </c>
      <c r="CNC1364" s="84">
        <f t="shared" si="810"/>
        <v>1000000</v>
      </c>
      <c r="CND1364" s="84">
        <f t="shared" si="810"/>
        <v>0</v>
      </c>
      <c r="CNE1364" s="84">
        <f t="shared" si="810"/>
        <v>0</v>
      </c>
      <c r="CNF1364" s="84">
        <f t="shared" si="810"/>
        <v>0</v>
      </c>
      <c r="CNG1364" s="84">
        <f t="shared" si="810"/>
        <v>0</v>
      </c>
      <c r="CNH1364" s="84">
        <f t="shared" si="810"/>
        <v>1000000</v>
      </c>
      <c r="CNN1364" s="84" t="s">
        <v>235</v>
      </c>
      <c r="CNO1364" s="84" t="s">
        <v>236</v>
      </c>
      <c r="CNP1364" s="84">
        <f>CNP1359</f>
        <v>1000000</v>
      </c>
      <c r="CNQ1364" s="84">
        <f t="shared" si="810"/>
        <v>0</v>
      </c>
      <c r="CNR1364" s="84">
        <f t="shared" si="810"/>
        <v>0</v>
      </c>
      <c r="CNS1364" s="84">
        <f t="shared" si="810"/>
        <v>1000000</v>
      </c>
      <c r="CNT1364" s="84">
        <f t="shared" si="810"/>
        <v>0</v>
      </c>
      <c r="CNU1364" s="84">
        <f t="shared" si="810"/>
        <v>0</v>
      </c>
      <c r="CNV1364" s="84">
        <f t="shared" si="810"/>
        <v>0</v>
      </c>
      <c r="CNW1364" s="84">
        <f t="shared" si="810"/>
        <v>0</v>
      </c>
      <c r="CNX1364" s="84">
        <f t="shared" si="810"/>
        <v>1000000</v>
      </c>
      <c r="COD1364" s="84" t="s">
        <v>235</v>
      </c>
      <c r="COE1364" s="84" t="s">
        <v>236</v>
      </c>
      <c r="COF1364" s="84">
        <f>COF1359</f>
        <v>1000000</v>
      </c>
      <c r="COG1364" s="84">
        <f t="shared" si="810"/>
        <v>0</v>
      </c>
      <c r="COH1364" s="84">
        <f t="shared" si="810"/>
        <v>0</v>
      </c>
      <c r="COI1364" s="84">
        <f t="shared" si="810"/>
        <v>1000000</v>
      </c>
      <c r="COJ1364" s="84">
        <f t="shared" si="810"/>
        <v>0</v>
      </c>
      <c r="COK1364" s="84">
        <f t="shared" si="810"/>
        <v>0</v>
      </c>
      <c r="COL1364" s="84">
        <f t="shared" si="810"/>
        <v>0</v>
      </c>
      <c r="COM1364" s="84">
        <f t="shared" si="810"/>
        <v>0</v>
      </c>
      <c r="CON1364" s="84">
        <f t="shared" si="810"/>
        <v>1000000</v>
      </c>
      <c r="COT1364" s="84" t="s">
        <v>235</v>
      </c>
      <c r="COU1364" s="84" t="s">
        <v>236</v>
      </c>
      <c r="COV1364" s="84">
        <f>COV1359</f>
        <v>1000000</v>
      </c>
      <c r="COW1364" s="84">
        <f t="shared" ref="COW1364:CQZ1365" si="811">COW1359</f>
        <v>0</v>
      </c>
      <c r="COX1364" s="84">
        <f t="shared" si="811"/>
        <v>0</v>
      </c>
      <c r="COY1364" s="84">
        <f t="shared" si="811"/>
        <v>1000000</v>
      </c>
      <c r="COZ1364" s="84">
        <f t="shared" si="811"/>
        <v>0</v>
      </c>
      <c r="CPA1364" s="84">
        <f t="shared" si="811"/>
        <v>0</v>
      </c>
      <c r="CPB1364" s="84">
        <f t="shared" si="811"/>
        <v>0</v>
      </c>
      <c r="CPC1364" s="84">
        <f t="shared" si="811"/>
        <v>0</v>
      </c>
      <c r="CPD1364" s="84">
        <f t="shared" si="811"/>
        <v>1000000</v>
      </c>
      <c r="CPJ1364" s="84" t="s">
        <v>235</v>
      </c>
      <c r="CPK1364" s="84" t="s">
        <v>236</v>
      </c>
      <c r="CPL1364" s="84">
        <f>CPL1359</f>
        <v>1000000</v>
      </c>
      <c r="CPM1364" s="84">
        <f t="shared" si="811"/>
        <v>0</v>
      </c>
      <c r="CPN1364" s="84">
        <f t="shared" si="811"/>
        <v>0</v>
      </c>
      <c r="CPO1364" s="84">
        <f t="shared" si="811"/>
        <v>1000000</v>
      </c>
      <c r="CPP1364" s="84">
        <f t="shared" si="811"/>
        <v>0</v>
      </c>
      <c r="CPQ1364" s="84">
        <f t="shared" si="811"/>
        <v>0</v>
      </c>
      <c r="CPR1364" s="84">
        <f t="shared" si="811"/>
        <v>0</v>
      </c>
      <c r="CPS1364" s="84">
        <f t="shared" si="811"/>
        <v>0</v>
      </c>
      <c r="CPT1364" s="84">
        <f t="shared" si="811"/>
        <v>1000000</v>
      </c>
      <c r="CPZ1364" s="84" t="s">
        <v>235</v>
      </c>
      <c r="CQA1364" s="84" t="s">
        <v>236</v>
      </c>
      <c r="CQB1364" s="84">
        <f>CQB1359</f>
        <v>1000000</v>
      </c>
      <c r="CQC1364" s="84">
        <f t="shared" si="811"/>
        <v>0</v>
      </c>
      <c r="CQD1364" s="84">
        <f t="shared" si="811"/>
        <v>0</v>
      </c>
      <c r="CQE1364" s="84">
        <f t="shared" si="811"/>
        <v>1000000</v>
      </c>
      <c r="CQF1364" s="84">
        <f t="shared" si="811"/>
        <v>0</v>
      </c>
      <c r="CQG1364" s="84">
        <f t="shared" si="811"/>
        <v>0</v>
      </c>
      <c r="CQH1364" s="84">
        <f t="shared" si="811"/>
        <v>0</v>
      </c>
      <c r="CQI1364" s="84">
        <f t="shared" si="811"/>
        <v>0</v>
      </c>
      <c r="CQJ1364" s="84">
        <f t="shared" si="811"/>
        <v>1000000</v>
      </c>
      <c r="CQP1364" s="84" t="s">
        <v>235</v>
      </c>
      <c r="CQQ1364" s="84" t="s">
        <v>236</v>
      </c>
      <c r="CQR1364" s="84">
        <f>CQR1359</f>
        <v>1000000</v>
      </c>
      <c r="CQS1364" s="84">
        <f t="shared" si="811"/>
        <v>0</v>
      </c>
      <c r="CQT1364" s="84">
        <f t="shared" si="811"/>
        <v>0</v>
      </c>
      <c r="CQU1364" s="84">
        <f t="shared" si="811"/>
        <v>1000000</v>
      </c>
      <c r="CQV1364" s="84">
        <f t="shared" si="811"/>
        <v>0</v>
      </c>
      <c r="CQW1364" s="84">
        <f t="shared" si="811"/>
        <v>0</v>
      </c>
      <c r="CQX1364" s="84">
        <f t="shared" si="811"/>
        <v>0</v>
      </c>
      <c r="CQY1364" s="84">
        <f t="shared" si="811"/>
        <v>0</v>
      </c>
      <c r="CQZ1364" s="84">
        <f t="shared" si="811"/>
        <v>1000000</v>
      </c>
      <c r="CRF1364" s="84" t="s">
        <v>235</v>
      </c>
      <c r="CRG1364" s="84" t="s">
        <v>236</v>
      </c>
      <c r="CRH1364" s="84">
        <f>CRH1359</f>
        <v>1000000</v>
      </c>
      <c r="CRI1364" s="84">
        <f t="shared" ref="CRI1364:CTL1365" si="812">CRI1359</f>
        <v>0</v>
      </c>
      <c r="CRJ1364" s="84">
        <f t="shared" si="812"/>
        <v>0</v>
      </c>
      <c r="CRK1364" s="84">
        <f t="shared" si="812"/>
        <v>1000000</v>
      </c>
      <c r="CRL1364" s="84">
        <f t="shared" si="812"/>
        <v>0</v>
      </c>
      <c r="CRM1364" s="84">
        <f t="shared" si="812"/>
        <v>0</v>
      </c>
      <c r="CRN1364" s="84">
        <f t="shared" si="812"/>
        <v>0</v>
      </c>
      <c r="CRO1364" s="84">
        <f t="shared" si="812"/>
        <v>0</v>
      </c>
      <c r="CRP1364" s="84">
        <f t="shared" si="812"/>
        <v>1000000</v>
      </c>
      <c r="CRV1364" s="84" t="s">
        <v>235</v>
      </c>
      <c r="CRW1364" s="84" t="s">
        <v>236</v>
      </c>
      <c r="CRX1364" s="84">
        <f>CRX1359</f>
        <v>1000000</v>
      </c>
      <c r="CRY1364" s="84">
        <f t="shared" si="812"/>
        <v>0</v>
      </c>
      <c r="CRZ1364" s="84">
        <f t="shared" si="812"/>
        <v>0</v>
      </c>
      <c r="CSA1364" s="84">
        <f t="shared" si="812"/>
        <v>1000000</v>
      </c>
      <c r="CSB1364" s="84">
        <f t="shared" si="812"/>
        <v>0</v>
      </c>
      <c r="CSC1364" s="84">
        <f t="shared" si="812"/>
        <v>0</v>
      </c>
      <c r="CSD1364" s="84">
        <f t="shared" si="812"/>
        <v>0</v>
      </c>
      <c r="CSE1364" s="84">
        <f t="shared" si="812"/>
        <v>0</v>
      </c>
      <c r="CSF1364" s="84">
        <f t="shared" si="812"/>
        <v>1000000</v>
      </c>
      <c r="CSL1364" s="84" t="s">
        <v>235</v>
      </c>
      <c r="CSM1364" s="84" t="s">
        <v>236</v>
      </c>
      <c r="CSN1364" s="84">
        <f>CSN1359</f>
        <v>1000000</v>
      </c>
      <c r="CSO1364" s="84">
        <f t="shared" si="812"/>
        <v>0</v>
      </c>
      <c r="CSP1364" s="84">
        <f t="shared" si="812"/>
        <v>0</v>
      </c>
      <c r="CSQ1364" s="84">
        <f t="shared" si="812"/>
        <v>1000000</v>
      </c>
      <c r="CSR1364" s="84">
        <f t="shared" si="812"/>
        <v>0</v>
      </c>
      <c r="CSS1364" s="84">
        <f t="shared" si="812"/>
        <v>0</v>
      </c>
      <c r="CST1364" s="84">
        <f t="shared" si="812"/>
        <v>0</v>
      </c>
      <c r="CSU1364" s="84">
        <f t="shared" si="812"/>
        <v>0</v>
      </c>
      <c r="CSV1364" s="84">
        <f t="shared" si="812"/>
        <v>1000000</v>
      </c>
      <c r="CTB1364" s="84" t="s">
        <v>235</v>
      </c>
      <c r="CTC1364" s="84" t="s">
        <v>236</v>
      </c>
      <c r="CTD1364" s="84">
        <f>CTD1359</f>
        <v>1000000</v>
      </c>
      <c r="CTE1364" s="84">
        <f t="shared" si="812"/>
        <v>0</v>
      </c>
      <c r="CTF1364" s="84">
        <f t="shared" si="812"/>
        <v>0</v>
      </c>
      <c r="CTG1364" s="84">
        <f t="shared" si="812"/>
        <v>1000000</v>
      </c>
      <c r="CTH1364" s="84">
        <f t="shared" si="812"/>
        <v>0</v>
      </c>
      <c r="CTI1364" s="84">
        <f t="shared" si="812"/>
        <v>0</v>
      </c>
      <c r="CTJ1364" s="84">
        <f t="shared" si="812"/>
        <v>0</v>
      </c>
      <c r="CTK1364" s="84">
        <f t="shared" si="812"/>
        <v>0</v>
      </c>
      <c r="CTL1364" s="84">
        <f t="shared" si="812"/>
        <v>1000000</v>
      </c>
      <c r="CTR1364" s="84" t="s">
        <v>235</v>
      </c>
      <c r="CTS1364" s="84" t="s">
        <v>236</v>
      </c>
      <c r="CTT1364" s="84">
        <f>CTT1359</f>
        <v>1000000</v>
      </c>
      <c r="CTU1364" s="84">
        <f t="shared" ref="CTU1364:CVX1365" si="813">CTU1359</f>
        <v>0</v>
      </c>
      <c r="CTV1364" s="84">
        <f t="shared" si="813"/>
        <v>0</v>
      </c>
      <c r="CTW1364" s="84">
        <f t="shared" si="813"/>
        <v>1000000</v>
      </c>
      <c r="CTX1364" s="84">
        <f t="shared" si="813"/>
        <v>0</v>
      </c>
      <c r="CTY1364" s="84">
        <f t="shared" si="813"/>
        <v>0</v>
      </c>
      <c r="CTZ1364" s="84">
        <f t="shared" si="813"/>
        <v>0</v>
      </c>
      <c r="CUA1364" s="84">
        <f t="shared" si="813"/>
        <v>0</v>
      </c>
      <c r="CUB1364" s="84">
        <f t="shared" si="813"/>
        <v>1000000</v>
      </c>
      <c r="CUH1364" s="84" t="s">
        <v>235</v>
      </c>
      <c r="CUI1364" s="84" t="s">
        <v>236</v>
      </c>
      <c r="CUJ1364" s="84">
        <f>CUJ1359</f>
        <v>1000000</v>
      </c>
      <c r="CUK1364" s="84">
        <f t="shared" si="813"/>
        <v>0</v>
      </c>
      <c r="CUL1364" s="84">
        <f t="shared" si="813"/>
        <v>0</v>
      </c>
      <c r="CUM1364" s="84">
        <f t="shared" si="813"/>
        <v>1000000</v>
      </c>
      <c r="CUN1364" s="84">
        <f t="shared" si="813"/>
        <v>0</v>
      </c>
      <c r="CUO1364" s="84">
        <f t="shared" si="813"/>
        <v>0</v>
      </c>
      <c r="CUP1364" s="84">
        <f t="shared" si="813"/>
        <v>0</v>
      </c>
      <c r="CUQ1364" s="84">
        <f t="shared" si="813"/>
        <v>0</v>
      </c>
      <c r="CUR1364" s="84">
        <f t="shared" si="813"/>
        <v>1000000</v>
      </c>
      <c r="CUX1364" s="84" t="s">
        <v>235</v>
      </c>
      <c r="CUY1364" s="84" t="s">
        <v>236</v>
      </c>
      <c r="CUZ1364" s="84">
        <f>CUZ1359</f>
        <v>1000000</v>
      </c>
      <c r="CVA1364" s="84">
        <f t="shared" si="813"/>
        <v>0</v>
      </c>
      <c r="CVB1364" s="84">
        <f t="shared" si="813"/>
        <v>0</v>
      </c>
      <c r="CVC1364" s="84">
        <f t="shared" si="813"/>
        <v>1000000</v>
      </c>
      <c r="CVD1364" s="84">
        <f t="shared" si="813"/>
        <v>0</v>
      </c>
      <c r="CVE1364" s="84">
        <f t="shared" si="813"/>
        <v>0</v>
      </c>
      <c r="CVF1364" s="84">
        <f t="shared" si="813"/>
        <v>0</v>
      </c>
      <c r="CVG1364" s="84">
        <f t="shared" si="813"/>
        <v>0</v>
      </c>
      <c r="CVH1364" s="84">
        <f t="shared" si="813"/>
        <v>1000000</v>
      </c>
      <c r="CVN1364" s="84" t="s">
        <v>235</v>
      </c>
      <c r="CVO1364" s="84" t="s">
        <v>236</v>
      </c>
      <c r="CVP1364" s="84">
        <f>CVP1359</f>
        <v>1000000</v>
      </c>
      <c r="CVQ1364" s="84">
        <f t="shared" si="813"/>
        <v>0</v>
      </c>
      <c r="CVR1364" s="84">
        <f t="shared" si="813"/>
        <v>0</v>
      </c>
      <c r="CVS1364" s="84">
        <f t="shared" si="813"/>
        <v>1000000</v>
      </c>
      <c r="CVT1364" s="84">
        <f t="shared" si="813"/>
        <v>0</v>
      </c>
      <c r="CVU1364" s="84">
        <f t="shared" si="813"/>
        <v>0</v>
      </c>
      <c r="CVV1364" s="84">
        <f t="shared" si="813"/>
        <v>0</v>
      </c>
      <c r="CVW1364" s="84">
        <f t="shared" si="813"/>
        <v>0</v>
      </c>
      <c r="CVX1364" s="84">
        <f t="shared" si="813"/>
        <v>1000000</v>
      </c>
      <c r="CWD1364" s="84" t="s">
        <v>235</v>
      </c>
      <c r="CWE1364" s="84" t="s">
        <v>236</v>
      </c>
      <c r="CWF1364" s="84">
        <f>CWF1359</f>
        <v>1000000</v>
      </c>
      <c r="CWG1364" s="84">
        <f t="shared" ref="CWG1364:CYJ1365" si="814">CWG1359</f>
        <v>0</v>
      </c>
      <c r="CWH1364" s="84">
        <f t="shared" si="814"/>
        <v>0</v>
      </c>
      <c r="CWI1364" s="84">
        <f t="shared" si="814"/>
        <v>1000000</v>
      </c>
      <c r="CWJ1364" s="84">
        <f t="shared" si="814"/>
        <v>0</v>
      </c>
      <c r="CWK1364" s="84">
        <f t="shared" si="814"/>
        <v>0</v>
      </c>
      <c r="CWL1364" s="84">
        <f t="shared" si="814"/>
        <v>0</v>
      </c>
      <c r="CWM1364" s="84">
        <f t="shared" si="814"/>
        <v>0</v>
      </c>
      <c r="CWN1364" s="84">
        <f t="shared" si="814"/>
        <v>1000000</v>
      </c>
      <c r="CWT1364" s="84" t="s">
        <v>235</v>
      </c>
      <c r="CWU1364" s="84" t="s">
        <v>236</v>
      </c>
      <c r="CWV1364" s="84">
        <f>CWV1359</f>
        <v>1000000</v>
      </c>
      <c r="CWW1364" s="84">
        <f t="shared" si="814"/>
        <v>0</v>
      </c>
      <c r="CWX1364" s="84">
        <f t="shared" si="814"/>
        <v>0</v>
      </c>
      <c r="CWY1364" s="84">
        <f t="shared" si="814"/>
        <v>1000000</v>
      </c>
      <c r="CWZ1364" s="84">
        <f t="shared" si="814"/>
        <v>0</v>
      </c>
      <c r="CXA1364" s="84">
        <f t="shared" si="814"/>
        <v>0</v>
      </c>
      <c r="CXB1364" s="84">
        <f t="shared" si="814"/>
        <v>0</v>
      </c>
      <c r="CXC1364" s="84">
        <f t="shared" si="814"/>
        <v>0</v>
      </c>
      <c r="CXD1364" s="84">
        <f t="shared" si="814"/>
        <v>1000000</v>
      </c>
      <c r="CXJ1364" s="84" t="s">
        <v>235</v>
      </c>
      <c r="CXK1364" s="84" t="s">
        <v>236</v>
      </c>
      <c r="CXL1364" s="84">
        <f>CXL1359</f>
        <v>1000000</v>
      </c>
      <c r="CXM1364" s="84">
        <f t="shared" si="814"/>
        <v>0</v>
      </c>
      <c r="CXN1364" s="84">
        <f t="shared" si="814"/>
        <v>0</v>
      </c>
      <c r="CXO1364" s="84">
        <f t="shared" si="814"/>
        <v>1000000</v>
      </c>
      <c r="CXP1364" s="84">
        <f t="shared" si="814"/>
        <v>0</v>
      </c>
      <c r="CXQ1364" s="84">
        <f t="shared" si="814"/>
        <v>0</v>
      </c>
      <c r="CXR1364" s="84">
        <f t="shared" si="814"/>
        <v>0</v>
      </c>
      <c r="CXS1364" s="84">
        <f t="shared" si="814"/>
        <v>0</v>
      </c>
      <c r="CXT1364" s="84">
        <f t="shared" si="814"/>
        <v>1000000</v>
      </c>
      <c r="CXZ1364" s="84" t="s">
        <v>235</v>
      </c>
      <c r="CYA1364" s="84" t="s">
        <v>236</v>
      </c>
      <c r="CYB1364" s="84">
        <f>CYB1359</f>
        <v>1000000</v>
      </c>
      <c r="CYC1364" s="84">
        <f t="shared" si="814"/>
        <v>0</v>
      </c>
      <c r="CYD1364" s="84">
        <f t="shared" si="814"/>
        <v>0</v>
      </c>
      <c r="CYE1364" s="84">
        <f t="shared" si="814"/>
        <v>1000000</v>
      </c>
      <c r="CYF1364" s="84">
        <f t="shared" si="814"/>
        <v>0</v>
      </c>
      <c r="CYG1364" s="84">
        <f t="shared" si="814"/>
        <v>0</v>
      </c>
      <c r="CYH1364" s="84">
        <f t="shared" si="814"/>
        <v>0</v>
      </c>
      <c r="CYI1364" s="84">
        <f t="shared" si="814"/>
        <v>0</v>
      </c>
      <c r="CYJ1364" s="84">
        <f t="shared" si="814"/>
        <v>1000000</v>
      </c>
      <c r="CYP1364" s="84" t="s">
        <v>235</v>
      </c>
      <c r="CYQ1364" s="84" t="s">
        <v>236</v>
      </c>
      <c r="CYR1364" s="84">
        <f>CYR1359</f>
        <v>1000000</v>
      </c>
      <c r="CYS1364" s="84">
        <f t="shared" ref="CYS1364:DAV1365" si="815">CYS1359</f>
        <v>0</v>
      </c>
      <c r="CYT1364" s="84">
        <f t="shared" si="815"/>
        <v>0</v>
      </c>
      <c r="CYU1364" s="84">
        <f t="shared" si="815"/>
        <v>1000000</v>
      </c>
      <c r="CYV1364" s="84">
        <f t="shared" si="815"/>
        <v>0</v>
      </c>
      <c r="CYW1364" s="84">
        <f t="shared" si="815"/>
        <v>0</v>
      </c>
      <c r="CYX1364" s="84">
        <f t="shared" si="815"/>
        <v>0</v>
      </c>
      <c r="CYY1364" s="84">
        <f t="shared" si="815"/>
        <v>0</v>
      </c>
      <c r="CYZ1364" s="84">
        <f t="shared" si="815"/>
        <v>1000000</v>
      </c>
      <c r="CZF1364" s="84" t="s">
        <v>235</v>
      </c>
      <c r="CZG1364" s="84" t="s">
        <v>236</v>
      </c>
      <c r="CZH1364" s="84">
        <f>CZH1359</f>
        <v>1000000</v>
      </c>
      <c r="CZI1364" s="84">
        <f t="shared" si="815"/>
        <v>0</v>
      </c>
      <c r="CZJ1364" s="84">
        <f t="shared" si="815"/>
        <v>0</v>
      </c>
      <c r="CZK1364" s="84">
        <f t="shared" si="815"/>
        <v>1000000</v>
      </c>
      <c r="CZL1364" s="84">
        <f t="shared" si="815"/>
        <v>0</v>
      </c>
      <c r="CZM1364" s="84">
        <f t="shared" si="815"/>
        <v>0</v>
      </c>
      <c r="CZN1364" s="84">
        <f t="shared" si="815"/>
        <v>0</v>
      </c>
      <c r="CZO1364" s="84">
        <f t="shared" si="815"/>
        <v>0</v>
      </c>
      <c r="CZP1364" s="84">
        <f t="shared" si="815"/>
        <v>1000000</v>
      </c>
      <c r="CZV1364" s="84" t="s">
        <v>235</v>
      </c>
      <c r="CZW1364" s="84" t="s">
        <v>236</v>
      </c>
      <c r="CZX1364" s="84">
        <f>CZX1359</f>
        <v>1000000</v>
      </c>
      <c r="CZY1364" s="84">
        <f t="shared" si="815"/>
        <v>0</v>
      </c>
      <c r="CZZ1364" s="84">
        <f t="shared" si="815"/>
        <v>0</v>
      </c>
      <c r="DAA1364" s="84">
        <f t="shared" si="815"/>
        <v>1000000</v>
      </c>
      <c r="DAB1364" s="84">
        <f t="shared" si="815"/>
        <v>0</v>
      </c>
      <c r="DAC1364" s="84">
        <f t="shared" si="815"/>
        <v>0</v>
      </c>
      <c r="DAD1364" s="84">
        <f t="shared" si="815"/>
        <v>0</v>
      </c>
      <c r="DAE1364" s="84">
        <f t="shared" si="815"/>
        <v>0</v>
      </c>
      <c r="DAF1364" s="84">
        <f t="shared" si="815"/>
        <v>1000000</v>
      </c>
      <c r="DAL1364" s="84" t="s">
        <v>235</v>
      </c>
      <c r="DAM1364" s="84" t="s">
        <v>236</v>
      </c>
      <c r="DAN1364" s="84">
        <f>DAN1359</f>
        <v>1000000</v>
      </c>
      <c r="DAO1364" s="84">
        <f t="shared" si="815"/>
        <v>0</v>
      </c>
      <c r="DAP1364" s="84">
        <f t="shared" si="815"/>
        <v>0</v>
      </c>
      <c r="DAQ1364" s="84">
        <f t="shared" si="815"/>
        <v>1000000</v>
      </c>
      <c r="DAR1364" s="84">
        <f t="shared" si="815"/>
        <v>0</v>
      </c>
      <c r="DAS1364" s="84">
        <f t="shared" si="815"/>
        <v>0</v>
      </c>
      <c r="DAT1364" s="84">
        <f t="shared" si="815"/>
        <v>0</v>
      </c>
      <c r="DAU1364" s="84">
        <f t="shared" si="815"/>
        <v>0</v>
      </c>
      <c r="DAV1364" s="84">
        <f t="shared" si="815"/>
        <v>1000000</v>
      </c>
      <c r="DBB1364" s="84" t="s">
        <v>235</v>
      </c>
      <c r="DBC1364" s="84" t="s">
        <v>236</v>
      </c>
      <c r="DBD1364" s="84">
        <f>DBD1359</f>
        <v>1000000</v>
      </c>
      <c r="DBE1364" s="84">
        <f t="shared" ref="DBE1364:DDH1365" si="816">DBE1359</f>
        <v>0</v>
      </c>
      <c r="DBF1364" s="84">
        <f t="shared" si="816"/>
        <v>0</v>
      </c>
      <c r="DBG1364" s="84">
        <f t="shared" si="816"/>
        <v>1000000</v>
      </c>
      <c r="DBH1364" s="84">
        <f t="shared" si="816"/>
        <v>0</v>
      </c>
      <c r="DBI1364" s="84">
        <f t="shared" si="816"/>
        <v>0</v>
      </c>
      <c r="DBJ1364" s="84">
        <f t="shared" si="816"/>
        <v>0</v>
      </c>
      <c r="DBK1364" s="84">
        <f t="shared" si="816"/>
        <v>0</v>
      </c>
      <c r="DBL1364" s="84">
        <f t="shared" si="816"/>
        <v>1000000</v>
      </c>
      <c r="DBR1364" s="84" t="s">
        <v>235</v>
      </c>
      <c r="DBS1364" s="84" t="s">
        <v>236</v>
      </c>
      <c r="DBT1364" s="84">
        <f>DBT1359</f>
        <v>1000000</v>
      </c>
      <c r="DBU1364" s="84">
        <f t="shared" si="816"/>
        <v>0</v>
      </c>
      <c r="DBV1364" s="84">
        <f t="shared" si="816"/>
        <v>0</v>
      </c>
      <c r="DBW1364" s="84">
        <f t="shared" si="816"/>
        <v>1000000</v>
      </c>
      <c r="DBX1364" s="84">
        <f t="shared" si="816"/>
        <v>0</v>
      </c>
      <c r="DBY1364" s="84">
        <f t="shared" si="816"/>
        <v>0</v>
      </c>
      <c r="DBZ1364" s="84">
        <f t="shared" si="816"/>
        <v>0</v>
      </c>
      <c r="DCA1364" s="84">
        <f t="shared" si="816"/>
        <v>0</v>
      </c>
      <c r="DCB1364" s="84">
        <f t="shared" si="816"/>
        <v>1000000</v>
      </c>
      <c r="DCH1364" s="84" t="s">
        <v>235</v>
      </c>
      <c r="DCI1364" s="84" t="s">
        <v>236</v>
      </c>
      <c r="DCJ1364" s="84">
        <f>DCJ1359</f>
        <v>1000000</v>
      </c>
      <c r="DCK1364" s="84">
        <f t="shared" si="816"/>
        <v>0</v>
      </c>
      <c r="DCL1364" s="84">
        <f t="shared" si="816"/>
        <v>0</v>
      </c>
      <c r="DCM1364" s="84">
        <f t="shared" si="816"/>
        <v>1000000</v>
      </c>
      <c r="DCN1364" s="84">
        <f t="shared" si="816"/>
        <v>0</v>
      </c>
      <c r="DCO1364" s="84">
        <f t="shared" si="816"/>
        <v>0</v>
      </c>
      <c r="DCP1364" s="84">
        <f t="shared" si="816"/>
        <v>0</v>
      </c>
      <c r="DCQ1364" s="84">
        <f t="shared" si="816"/>
        <v>0</v>
      </c>
      <c r="DCR1364" s="84">
        <f t="shared" si="816"/>
        <v>1000000</v>
      </c>
      <c r="DCX1364" s="84" t="s">
        <v>235</v>
      </c>
      <c r="DCY1364" s="84" t="s">
        <v>236</v>
      </c>
      <c r="DCZ1364" s="84">
        <f>DCZ1359</f>
        <v>1000000</v>
      </c>
      <c r="DDA1364" s="84">
        <f t="shared" si="816"/>
        <v>0</v>
      </c>
      <c r="DDB1364" s="84">
        <f t="shared" si="816"/>
        <v>0</v>
      </c>
      <c r="DDC1364" s="84">
        <f t="shared" si="816"/>
        <v>1000000</v>
      </c>
      <c r="DDD1364" s="84">
        <f t="shared" si="816"/>
        <v>0</v>
      </c>
      <c r="DDE1364" s="84">
        <f t="shared" si="816"/>
        <v>0</v>
      </c>
      <c r="DDF1364" s="84">
        <f t="shared" si="816"/>
        <v>0</v>
      </c>
      <c r="DDG1364" s="84">
        <f t="shared" si="816"/>
        <v>0</v>
      </c>
      <c r="DDH1364" s="84">
        <f t="shared" si="816"/>
        <v>1000000</v>
      </c>
      <c r="DDN1364" s="84" t="s">
        <v>235</v>
      </c>
      <c r="DDO1364" s="84" t="s">
        <v>236</v>
      </c>
      <c r="DDP1364" s="84">
        <f>DDP1359</f>
        <v>1000000</v>
      </c>
      <c r="DDQ1364" s="84">
        <f t="shared" ref="DDQ1364:DFT1365" si="817">DDQ1359</f>
        <v>0</v>
      </c>
      <c r="DDR1364" s="84">
        <f t="shared" si="817"/>
        <v>0</v>
      </c>
      <c r="DDS1364" s="84">
        <f t="shared" si="817"/>
        <v>1000000</v>
      </c>
      <c r="DDT1364" s="84">
        <f t="shared" si="817"/>
        <v>0</v>
      </c>
      <c r="DDU1364" s="84">
        <f t="shared" si="817"/>
        <v>0</v>
      </c>
      <c r="DDV1364" s="84">
        <f t="shared" si="817"/>
        <v>0</v>
      </c>
      <c r="DDW1364" s="84">
        <f t="shared" si="817"/>
        <v>0</v>
      </c>
      <c r="DDX1364" s="84">
        <f t="shared" si="817"/>
        <v>1000000</v>
      </c>
      <c r="DED1364" s="84" t="s">
        <v>235</v>
      </c>
      <c r="DEE1364" s="84" t="s">
        <v>236</v>
      </c>
      <c r="DEF1364" s="84">
        <f>DEF1359</f>
        <v>1000000</v>
      </c>
      <c r="DEG1364" s="84">
        <f t="shared" si="817"/>
        <v>0</v>
      </c>
      <c r="DEH1364" s="84">
        <f t="shared" si="817"/>
        <v>0</v>
      </c>
      <c r="DEI1364" s="84">
        <f t="shared" si="817"/>
        <v>1000000</v>
      </c>
      <c r="DEJ1364" s="84">
        <f t="shared" si="817"/>
        <v>0</v>
      </c>
      <c r="DEK1364" s="84">
        <f t="shared" si="817"/>
        <v>0</v>
      </c>
      <c r="DEL1364" s="84">
        <f t="shared" si="817"/>
        <v>0</v>
      </c>
      <c r="DEM1364" s="84">
        <f t="shared" si="817"/>
        <v>0</v>
      </c>
      <c r="DEN1364" s="84">
        <f t="shared" si="817"/>
        <v>1000000</v>
      </c>
      <c r="DET1364" s="84" t="s">
        <v>235</v>
      </c>
      <c r="DEU1364" s="84" t="s">
        <v>236</v>
      </c>
      <c r="DEV1364" s="84">
        <f>DEV1359</f>
        <v>1000000</v>
      </c>
      <c r="DEW1364" s="84">
        <f t="shared" si="817"/>
        <v>0</v>
      </c>
      <c r="DEX1364" s="84">
        <f t="shared" si="817"/>
        <v>0</v>
      </c>
      <c r="DEY1364" s="84">
        <f t="shared" si="817"/>
        <v>1000000</v>
      </c>
      <c r="DEZ1364" s="84">
        <f t="shared" si="817"/>
        <v>0</v>
      </c>
      <c r="DFA1364" s="84">
        <f t="shared" si="817"/>
        <v>0</v>
      </c>
      <c r="DFB1364" s="84">
        <f t="shared" si="817"/>
        <v>0</v>
      </c>
      <c r="DFC1364" s="84">
        <f t="shared" si="817"/>
        <v>0</v>
      </c>
      <c r="DFD1364" s="84">
        <f t="shared" si="817"/>
        <v>1000000</v>
      </c>
      <c r="DFJ1364" s="84" t="s">
        <v>235</v>
      </c>
      <c r="DFK1364" s="84" t="s">
        <v>236</v>
      </c>
      <c r="DFL1364" s="84">
        <f>DFL1359</f>
        <v>1000000</v>
      </c>
      <c r="DFM1364" s="84">
        <f t="shared" si="817"/>
        <v>0</v>
      </c>
      <c r="DFN1364" s="84">
        <f t="shared" si="817"/>
        <v>0</v>
      </c>
      <c r="DFO1364" s="84">
        <f t="shared" si="817"/>
        <v>1000000</v>
      </c>
      <c r="DFP1364" s="84">
        <f t="shared" si="817"/>
        <v>0</v>
      </c>
      <c r="DFQ1364" s="84">
        <f t="shared" si="817"/>
        <v>0</v>
      </c>
      <c r="DFR1364" s="84">
        <f t="shared" si="817"/>
        <v>0</v>
      </c>
      <c r="DFS1364" s="84">
        <f t="shared" si="817"/>
        <v>0</v>
      </c>
      <c r="DFT1364" s="84">
        <f t="shared" si="817"/>
        <v>1000000</v>
      </c>
      <c r="DFZ1364" s="84" t="s">
        <v>235</v>
      </c>
      <c r="DGA1364" s="84" t="s">
        <v>236</v>
      </c>
      <c r="DGB1364" s="84">
        <f>DGB1359</f>
        <v>1000000</v>
      </c>
      <c r="DGC1364" s="84">
        <f t="shared" ref="DGC1364:DIF1365" si="818">DGC1359</f>
        <v>0</v>
      </c>
      <c r="DGD1364" s="84">
        <f t="shared" si="818"/>
        <v>0</v>
      </c>
      <c r="DGE1364" s="84">
        <f t="shared" si="818"/>
        <v>1000000</v>
      </c>
      <c r="DGF1364" s="84">
        <f t="shared" si="818"/>
        <v>0</v>
      </c>
      <c r="DGG1364" s="84">
        <f t="shared" si="818"/>
        <v>0</v>
      </c>
      <c r="DGH1364" s="84">
        <f t="shared" si="818"/>
        <v>0</v>
      </c>
      <c r="DGI1364" s="84">
        <f t="shared" si="818"/>
        <v>0</v>
      </c>
      <c r="DGJ1364" s="84">
        <f t="shared" si="818"/>
        <v>1000000</v>
      </c>
      <c r="DGP1364" s="84" t="s">
        <v>235</v>
      </c>
      <c r="DGQ1364" s="84" t="s">
        <v>236</v>
      </c>
      <c r="DGR1364" s="84">
        <f>DGR1359</f>
        <v>1000000</v>
      </c>
      <c r="DGS1364" s="84">
        <f t="shared" si="818"/>
        <v>0</v>
      </c>
      <c r="DGT1364" s="84">
        <f t="shared" si="818"/>
        <v>0</v>
      </c>
      <c r="DGU1364" s="84">
        <f t="shared" si="818"/>
        <v>1000000</v>
      </c>
      <c r="DGV1364" s="84">
        <f t="shared" si="818"/>
        <v>0</v>
      </c>
      <c r="DGW1364" s="84">
        <f t="shared" si="818"/>
        <v>0</v>
      </c>
      <c r="DGX1364" s="84">
        <f t="shared" si="818"/>
        <v>0</v>
      </c>
      <c r="DGY1364" s="84">
        <f t="shared" si="818"/>
        <v>0</v>
      </c>
      <c r="DGZ1364" s="84">
        <f t="shared" si="818"/>
        <v>1000000</v>
      </c>
      <c r="DHF1364" s="84" t="s">
        <v>235</v>
      </c>
      <c r="DHG1364" s="84" t="s">
        <v>236</v>
      </c>
      <c r="DHH1364" s="84">
        <f>DHH1359</f>
        <v>1000000</v>
      </c>
      <c r="DHI1364" s="84">
        <f t="shared" si="818"/>
        <v>0</v>
      </c>
      <c r="DHJ1364" s="84">
        <f t="shared" si="818"/>
        <v>0</v>
      </c>
      <c r="DHK1364" s="84">
        <f t="shared" si="818"/>
        <v>1000000</v>
      </c>
      <c r="DHL1364" s="84">
        <f t="shared" si="818"/>
        <v>0</v>
      </c>
      <c r="DHM1364" s="84">
        <f t="shared" si="818"/>
        <v>0</v>
      </c>
      <c r="DHN1364" s="84">
        <f t="shared" si="818"/>
        <v>0</v>
      </c>
      <c r="DHO1364" s="84">
        <f t="shared" si="818"/>
        <v>0</v>
      </c>
      <c r="DHP1364" s="84">
        <f t="shared" si="818"/>
        <v>1000000</v>
      </c>
      <c r="DHV1364" s="84" t="s">
        <v>235</v>
      </c>
      <c r="DHW1364" s="84" t="s">
        <v>236</v>
      </c>
      <c r="DHX1364" s="84">
        <f>DHX1359</f>
        <v>1000000</v>
      </c>
      <c r="DHY1364" s="84">
        <f t="shared" si="818"/>
        <v>0</v>
      </c>
      <c r="DHZ1364" s="84">
        <f t="shared" si="818"/>
        <v>0</v>
      </c>
      <c r="DIA1364" s="84">
        <f t="shared" si="818"/>
        <v>1000000</v>
      </c>
      <c r="DIB1364" s="84">
        <f t="shared" si="818"/>
        <v>0</v>
      </c>
      <c r="DIC1364" s="84">
        <f t="shared" si="818"/>
        <v>0</v>
      </c>
      <c r="DID1364" s="84">
        <f t="shared" si="818"/>
        <v>0</v>
      </c>
      <c r="DIE1364" s="84">
        <f t="shared" si="818"/>
        <v>0</v>
      </c>
      <c r="DIF1364" s="84">
        <f t="shared" si="818"/>
        <v>1000000</v>
      </c>
      <c r="DIL1364" s="84" t="s">
        <v>235</v>
      </c>
      <c r="DIM1364" s="84" t="s">
        <v>236</v>
      </c>
      <c r="DIN1364" s="84">
        <f>DIN1359</f>
        <v>1000000</v>
      </c>
      <c r="DIO1364" s="84">
        <f t="shared" ref="DIO1364:DKR1365" si="819">DIO1359</f>
        <v>0</v>
      </c>
      <c r="DIP1364" s="84">
        <f t="shared" si="819"/>
        <v>0</v>
      </c>
      <c r="DIQ1364" s="84">
        <f t="shared" si="819"/>
        <v>1000000</v>
      </c>
      <c r="DIR1364" s="84">
        <f t="shared" si="819"/>
        <v>0</v>
      </c>
      <c r="DIS1364" s="84">
        <f t="shared" si="819"/>
        <v>0</v>
      </c>
      <c r="DIT1364" s="84">
        <f t="shared" si="819"/>
        <v>0</v>
      </c>
      <c r="DIU1364" s="84">
        <f t="shared" si="819"/>
        <v>0</v>
      </c>
      <c r="DIV1364" s="84">
        <f t="shared" si="819"/>
        <v>1000000</v>
      </c>
      <c r="DJB1364" s="84" t="s">
        <v>235</v>
      </c>
      <c r="DJC1364" s="84" t="s">
        <v>236</v>
      </c>
      <c r="DJD1364" s="84">
        <f>DJD1359</f>
        <v>1000000</v>
      </c>
      <c r="DJE1364" s="84">
        <f t="shared" si="819"/>
        <v>0</v>
      </c>
      <c r="DJF1364" s="84">
        <f t="shared" si="819"/>
        <v>0</v>
      </c>
      <c r="DJG1364" s="84">
        <f t="shared" si="819"/>
        <v>1000000</v>
      </c>
      <c r="DJH1364" s="84">
        <f t="shared" si="819"/>
        <v>0</v>
      </c>
      <c r="DJI1364" s="84">
        <f t="shared" si="819"/>
        <v>0</v>
      </c>
      <c r="DJJ1364" s="84">
        <f t="shared" si="819"/>
        <v>0</v>
      </c>
      <c r="DJK1364" s="84">
        <f t="shared" si="819"/>
        <v>0</v>
      </c>
      <c r="DJL1364" s="84">
        <f t="shared" si="819"/>
        <v>1000000</v>
      </c>
      <c r="DJR1364" s="84" t="s">
        <v>235</v>
      </c>
      <c r="DJS1364" s="84" t="s">
        <v>236</v>
      </c>
      <c r="DJT1364" s="84">
        <f>DJT1359</f>
        <v>1000000</v>
      </c>
      <c r="DJU1364" s="84">
        <f t="shared" si="819"/>
        <v>0</v>
      </c>
      <c r="DJV1364" s="84">
        <f t="shared" si="819"/>
        <v>0</v>
      </c>
      <c r="DJW1364" s="84">
        <f t="shared" si="819"/>
        <v>1000000</v>
      </c>
      <c r="DJX1364" s="84">
        <f t="shared" si="819"/>
        <v>0</v>
      </c>
      <c r="DJY1364" s="84">
        <f t="shared" si="819"/>
        <v>0</v>
      </c>
      <c r="DJZ1364" s="84">
        <f t="shared" si="819"/>
        <v>0</v>
      </c>
      <c r="DKA1364" s="84">
        <f t="shared" si="819"/>
        <v>0</v>
      </c>
      <c r="DKB1364" s="84">
        <f t="shared" si="819"/>
        <v>1000000</v>
      </c>
      <c r="DKH1364" s="84" t="s">
        <v>235</v>
      </c>
      <c r="DKI1364" s="84" t="s">
        <v>236</v>
      </c>
      <c r="DKJ1364" s="84">
        <f>DKJ1359</f>
        <v>1000000</v>
      </c>
      <c r="DKK1364" s="84">
        <f t="shared" si="819"/>
        <v>0</v>
      </c>
      <c r="DKL1364" s="84">
        <f t="shared" si="819"/>
        <v>0</v>
      </c>
      <c r="DKM1364" s="84">
        <f t="shared" si="819"/>
        <v>1000000</v>
      </c>
      <c r="DKN1364" s="84">
        <f t="shared" si="819"/>
        <v>0</v>
      </c>
      <c r="DKO1364" s="84">
        <f t="shared" si="819"/>
        <v>0</v>
      </c>
      <c r="DKP1364" s="84">
        <f t="shared" si="819"/>
        <v>0</v>
      </c>
      <c r="DKQ1364" s="84">
        <f t="shared" si="819"/>
        <v>0</v>
      </c>
      <c r="DKR1364" s="84">
        <f t="shared" si="819"/>
        <v>1000000</v>
      </c>
      <c r="DKX1364" s="84" t="s">
        <v>235</v>
      </c>
      <c r="DKY1364" s="84" t="s">
        <v>236</v>
      </c>
      <c r="DKZ1364" s="84">
        <f>DKZ1359</f>
        <v>1000000</v>
      </c>
      <c r="DLA1364" s="84">
        <f t="shared" ref="DLA1364:DND1365" si="820">DLA1359</f>
        <v>0</v>
      </c>
      <c r="DLB1364" s="84">
        <f t="shared" si="820"/>
        <v>0</v>
      </c>
      <c r="DLC1364" s="84">
        <f t="shared" si="820"/>
        <v>1000000</v>
      </c>
      <c r="DLD1364" s="84">
        <f t="shared" si="820"/>
        <v>0</v>
      </c>
      <c r="DLE1364" s="84">
        <f t="shared" si="820"/>
        <v>0</v>
      </c>
      <c r="DLF1364" s="84">
        <f t="shared" si="820"/>
        <v>0</v>
      </c>
      <c r="DLG1364" s="84">
        <f t="shared" si="820"/>
        <v>0</v>
      </c>
      <c r="DLH1364" s="84">
        <f t="shared" si="820"/>
        <v>1000000</v>
      </c>
      <c r="DLN1364" s="84" t="s">
        <v>235</v>
      </c>
      <c r="DLO1364" s="84" t="s">
        <v>236</v>
      </c>
      <c r="DLP1364" s="84">
        <f>DLP1359</f>
        <v>1000000</v>
      </c>
      <c r="DLQ1364" s="84">
        <f t="shared" si="820"/>
        <v>0</v>
      </c>
      <c r="DLR1364" s="84">
        <f t="shared" si="820"/>
        <v>0</v>
      </c>
      <c r="DLS1364" s="84">
        <f t="shared" si="820"/>
        <v>1000000</v>
      </c>
      <c r="DLT1364" s="84">
        <f t="shared" si="820"/>
        <v>0</v>
      </c>
      <c r="DLU1364" s="84">
        <f t="shared" si="820"/>
        <v>0</v>
      </c>
      <c r="DLV1364" s="84">
        <f t="shared" si="820"/>
        <v>0</v>
      </c>
      <c r="DLW1364" s="84">
        <f t="shared" si="820"/>
        <v>0</v>
      </c>
      <c r="DLX1364" s="84">
        <f t="shared" si="820"/>
        <v>1000000</v>
      </c>
      <c r="DMD1364" s="84" t="s">
        <v>235</v>
      </c>
      <c r="DME1364" s="84" t="s">
        <v>236</v>
      </c>
      <c r="DMF1364" s="84">
        <f>DMF1359</f>
        <v>1000000</v>
      </c>
      <c r="DMG1364" s="84">
        <f t="shared" si="820"/>
        <v>0</v>
      </c>
      <c r="DMH1364" s="84">
        <f t="shared" si="820"/>
        <v>0</v>
      </c>
      <c r="DMI1364" s="84">
        <f t="shared" si="820"/>
        <v>1000000</v>
      </c>
      <c r="DMJ1364" s="84">
        <f t="shared" si="820"/>
        <v>0</v>
      </c>
      <c r="DMK1364" s="84">
        <f t="shared" si="820"/>
        <v>0</v>
      </c>
      <c r="DML1364" s="84">
        <f t="shared" si="820"/>
        <v>0</v>
      </c>
      <c r="DMM1364" s="84">
        <f t="shared" si="820"/>
        <v>0</v>
      </c>
      <c r="DMN1364" s="84">
        <f t="shared" si="820"/>
        <v>1000000</v>
      </c>
      <c r="DMT1364" s="84" t="s">
        <v>235</v>
      </c>
      <c r="DMU1364" s="84" t="s">
        <v>236</v>
      </c>
      <c r="DMV1364" s="84">
        <f>DMV1359</f>
        <v>1000000</v>
      </c>
      <c r="DMW1364" s="84">
        <f t="shared" si="820"/>
        <v>0</v>
      </c>
      <c r="DMX1364" s="84">
        <f t="shared" si="820"/>
        <v>0</v>
      </c>
      <c r="DMY1364" s="84">
        <f t="shared" si="820"/>
        <v>1000000</v>
      </c>
      <c r="DMZ1364" s="84">
        <f t="shared" si="820"/>
        <v>0</v>
      </c>
      <c r="DNA1364" s="84">
        <f t="shared" si="820"/>
        <v>0</v>
      </c>
      <c r="DNB1364" s="84">
        <f t="shared" si="820"/>
        <v>0</v>
      </c>
      <c r="DNC1364" s="84">
        <f t="shared" si="820"/>
        <v>0</v>
      </c>
      <c r="DND1364" s="84">
        <f t="shared" si="820"/>
        <v>1000000</v>
      </c>
      <c r="DNJ1364" s="84" t="s">
        <v>235</v>
      </c>
      <c r="DNK1364" s="84" t="s">
        <v>236</v>
      </c>
      <c r="DNL1364" s="84">
        <f>DNL1359</f>
        <v>1000000</v>
      </c>
      <c r="DNM1364" s="84">
        <f t="shared" ref="DNM1364:DPP1365" si="821">DNM1359</f>
        <v>0</v>
      </c>
      <c r="DNN1364" s="84">
        <f t="shared" si="821"/>
        <v>0</v>
      </c>
      <c r="DNO1364" s="84">
        <f t="shared" si="821"/>
        <v>1000000</v>
      </c>
      <c r="DNP1364" s="84">
        <f t="shared" si="821"/>
        <v>0</v>
      </c>
      <c r="DNQ1364" s="84">
        <f t="shared" si="821"/>
        <v>0</v>
      </c>
      <c r="DNR1364" s="84">
        <f t="shared" si="821"/>
        <v>0</v>
      </c>
      <c r="DNS1364" s="84">
        <f t="shared" si="821"/>
        <v>0</v>
      </c>
      <c r="DNT1364" s="84">
        <f t="shared" si="821"/>
        <v>1000000</v>
      </c>
      <c r="DNZ1364" s="84" t="s">
        <v>235</v>
      </c>
      <c r="DOA1364" s="84" t="s">
        <v>236</v>
      </c>
      <c r="DOB1364" s="84">
        <f>DOB1359</f>
        <v>1000000</v>
      </c>
      <c r="DOC1364" s="84">
        <f t="shared" si="821"/>
        <v>0</v>
      </c>
      <c r="DOD1364" s="84">
        <f t="shared" si="821"/>
        <v>0</v>
      </c>
      <c r="DOE1364" s="84">
        <f t="shared" si="821"/>
        <v>1000000</v>
      </c>
      <c r="DOF1364" s="84">
        <f t="shared" si="821"/>
        <v>0</v>
      </c>
      <c r="DOG1364" s="84">
        <f t="shared" si="821"/>
        <v>0</v>
      </c>
      <c r="DOH1364" s="84">
        <f t="shared" si="821"/>
        <v>0</v>
      </c>
      <c r="DOI1364" s="84">
        <f t="shared" si="821"/>
        <v>0</v>
      </c>
      <c r="DOJ1364" s="84">
        <f t="shared" si="821"/>
        <v>1000000</v>
      </c>
      <c r="DOP1364" s="84" t="s">
        <v>235</v>
      </c>
      <c r="DOQ1364" s="84" t="s">
        <v>236</v>
      </c>
      <c r="DOR1364" s="84">
        <f>DOR1359</f>
        <v>1000000</v>
      </c>
      <c r="DOS1364" s="84">
        <f t="shared" si="821"/>
        <v>0</v>
      </c>
      <c r="DOT1364" s="84">
        <f t="shared" si="821"/>
        <v>0</v>
      </c>
      <c r="DOU1364" s="84">
        <f t="shared" si="821"/>
        <v>1000000</v>
      </c>
      <c r="DOV1364" s="84">
        <f t="shared" si="821"/>
        <v>0</v>
      </c>
      <c r="DOW1364" s="84">
        <f t="shared" si="821"/>
        <v>0</v>
      </c>
      <c r="DOX1364" s="84">
        <f t="shared" si="821"/>
        <v>0</v>
      </c>
      <c r="DOY1364" s="84">
        <f t="shared" si="821"/>
        <v>0</v>
      </c>
      <c r="DOZ1364" s="84">
        <f t="shared" si="821"/>
        <v>1000000</v>
      </c>
      <c r="DPF1364" s="84" t="s">
        <v>235</v>
      </c>
      <c r="DPG1364" s="84" t="s">
        <v>236</v>
      </c>
      <c r="DPH1364" s="84">
        <f>DPH1359</f>
        <v>1000000</v>
      </c>
      <c r="DPI1364" s="84">
        <f t="shared" si="821"/>
        <v>0</v>
      </c>
      <c r="DPJ1364" s="84">
        <f t="shared" si="821"/>
        <v>0</v>
      </c>
      <c r="DPK1364" s="84">
        <f t="shared" si="821"/>
        <v>1000000</v>
      </c>
      <c r="DPL1364" s="84">
        <f t="shared" si="821"/>
        <v>0</v>
      </c>
      <c r="DPM1364" s="84">
        <f t="shared" si="821"/>
        <v>0</v>
      </c>
      <c r="DPN1364" s="84">
        <f t="shared" si="821"/>
        <v>0</v>
      </c>
      <c r="DPO1364" s="84">
        <f t="shared" si="821"/>
        <v>0</v>
      </c>
      <c r="DPP1364" s="84">
        <f t="shared" si="821"/>
        <v>1000000</v>
      </c>
      <c r="DPV1364" s="84" t="s">
        <v>235</v>
      </c>
      <c r="DPW1364" s="84" t="s">
        <v>236</v>
      </c>
      <c r="DPX1364" s="84">
        <f>DPX1359</f>
        <v>1000000</v>
      </c>
      <c r="DPY1364" s="84">
        <f t="shared" ref="DPY1364:DSB1365" si="822">DPY1359</f>
        <v>0</v>
      </c>
      <c r="DPZ1364" s="84">
        <f t="shared" si="822"/>
        <v>0</v>
      </c>
      <c r="DQA1364" s="84">
        <f t="shared" si="822"/>
        <v>1000000</v>
      </c>
      <c r="DQB1364" s="84">
        <f t="shared" si="822"/>
        <v>0</v>
      </c>
      <c r="DQC1364" s="84">
        <f t="shared" si="822"/>
        <v>0</v>
      </c>
      <c r="DQD1364" s="84">
        <f t="shared" si="822"/>
        <v>0</v>
      </c>
      <c r="DQE1364" s="84">
        <f t="shared" si="822"/>
        <v>0</v>
      </c>
      <c r="DQF1364" s="84">
        <f t="shared" si="822"/>
        <v>1000000</v>
      </c>
      <c r="DQL1364" s="84" t="s">
        <v>235</v>
      </c>
      <c r="DQM1364" s="84" t="s">
        <v>236</v>
      </c>
      <c r="DQN1364" s="84">
        <f>DQN1359</f>
        <v>1000000</v>
      </c>
      <c r="DQO1364" s="84">
        <f t="shared" si="822"/>
        <v>0</v>
      </c>
      <c r="DQP1364" s="84">
        <f t="shared" si="822"/>
        <v>0</v>
      </c>
      <c r="DQQ1364" s="84">
        <f t="shared" si="822"/>
        <v>1000000</v>
      </c>
      <c r="DQR1364" s="84">
        <f t="shared" si="822"/>
        <v>0</v>
      </c>
      <c r="DQS1364" s="84">
        <f t="shared" si="822"/>
        <v>0</v>
      </c>
      <c r="DQT1364" s="84">
        <f t="shared" si="822"/>
        <v>0</v>
      </c>
      <c r="DQU1364" s="84">
        <f t="shared" si="822"/>
        <v>0</v>
      </c>
      <c r="DQV1364" s="84">
        <f t="shared" si="822"/>
        <v>1000000</v>
      </c>
      <c r="DRB1364" s="84" t="s">
        <v>235</v>
      </c>
      <c r="DRC1364" s="84" t="s">
        <v>236</v>
      </c>
      <c r="DRD1364" s="84">
        <f>DRD1359</f>
        <v>1000000</v>
      </c>
      <c r="DRE1364" s="84">
        <f t="shared" si="822"/>
        <v>0</v>
      </c>
      <c r="DRF1364" s="84">
        <f t="shared" si="822"/>
        <v>0</v>
      </c>
      <c r="DRG1364" s="84">
        <f t="shared" si="822"/>
        <v>1000000</v>
      </c>
      <c r="DRH1364" s="84">
        <f t="shared" si="822"/>
        <v>0</v>
      </c>
      <c r="DRI1364" s="84">
        <f t="shared" si="822"/>
        <v>0</v>
      </c>
      <c r="DRJ1364" s="84">
        <f t="shared" si="822"/>
        <v>0</v>
      </c>
      <c r="DRK1364" s="84">
        <f t="shared" si="822"/>
        <v>0</v>
      </c>
      <c r="DRL1364" s="84">
        <f t="shared" si="822"/>
        <v>1000000</v>
      </c>
      <c r="DRR1364" s="84" t="s">
        <v>235</v>
      </c>
      <c r="DRS1364" s="84" t="s">
        <v>236</v>
      </c>
      <c r="DRT1364" s="84">
        <f>DRT1359</f>
        <v>1000000</v>
      </c>
      <c r="DRU1364" s="84">
        <f t="shared" si="822"/>
        <v>0</v>
      </c>
      <c r="DRV1364" s="84">
        <f t="shared" si="822"/>
        <v>0</v>
      </c>
      <c r="DRW1364" s="84">
        <f t="shared" si="822"/>
        <v>1000000</v>
      </c>
      <c r="DRX1364" s="84">
        <f t="shared" si="822"/>
        <v>0</v>
      </c>
      <c r="DRY1364" s="84">
        <f t="shared" si="822"/>
        <v>0</v>
      </c>
      <c r="DRZ1364" s="84">
        <f t="shared" si="822"/>
        <v>0</v>
      </c>
      <c r="DSA1364" s="84">
        <f t="shared" si="822"/>
        <v>0</v>
      </c>
      <c r="DSB1364" s="84">
        <f t="shared" si="822"/>
        <v>1000000</v>
      </c>
      <c r="DSH1364" s="84" t="s">
        <v>235</v>
      </c>
      <c r="DSI1364" s="84" t="s">
        <v>236</v>
      </c>
      <c r="DSJ1364" s="84">
        <f>DSJ1359</f>
        <v>1000000</v>
      </c>
      <c r="DSK1364" s="84">
        <f t="shared" ref="DSK1364:DUN1365" si="823">DSK1359</f>
        <v>0</v>
      </c>
      <c r="DSL1364" s="84">
        <f t="shared" si="823"/>
        <v>0</v>
      </c>
      <c r="DSM1364" s="84">
        <f t="shared" si="823"/>
        <v>1000000</v>
      </c>
      <c r="DSN1364" s="84">
        <f t="shared" si="823"/>
        <v>0</v>
      </c>
      <c r="DSO1364" s="84">
        <f t="shared" si="823"/>
        <v>0</v>
      </c>
      <c r="DSP1364" s="84">
        <f t="shared" si="823"/>
        <v>0</v>
      </c>
      <c r="DSQ1364" s="84">
        <f t="shared" si="823"/>
        <v>0</v>
      </c>
      <c r="DSR1364" s="84">
        <f t="shared" si="823"/>
        <v>1000000</v>
      </c>
      <c r="DSX1364" s="84" t="s">
        <v>235</v>
      </c>
      <c r="DSY1364" s="84" t="s">
        <v>236</v>
      </c>
      <c r="DSZ1364" s="84">
        <f>DSZ1359</f>
        <v>1000000</v>
      </c>
      <c r="DTA1364" s="84">
        <f t="shared" si="823"/>
        <v>0</v>
      </c>
      <c r="DTB1364" s="84">
        <f t="shared" si="823"/>
        <v>0</v>
      </c>
      <c r="DTC1364" s="84">
        <f t="shared" si="823"/>
        <v>1000000</v>
      </c>
      <c r="DTD1364" s="84">
        <f t="shared" si="823"/>
        <v>0</v>
      </c>
      <c r="DTE1364" s="84">
        <f t="shared" si="823"/>
        <v>0</v>
      </c>
      <c r="DTF1364" s="84">
        <f t="shared" si="823"/>
        <v>0</v>
      </c>
      <c r="DTG1364" s="84">
        <f t="shared" si="823"/>
        <v>0</v>
      </c>
      <c r="DTH1364" s="84">
        <f t="shared" si="823"/>
        <v>1000000</v>
      </c>
      <c r="DTN1364" s="84" t="s">
        <v>235</v>
      </c>
      <c r="DTO1364" s="84" t="s">
        <v>236</v>
      </c>
      <c r="DTP1364" s="84">
        <f>DTP1359</f>
        <v>1000000</v>
      </c>
      <c r="DTQ1364" s="84">
        <f t="shared" si="823"/>
        <v>0</v>
      </c>
      <c r="DTR1364" s="84">
        <f t="shared" si="823"/>
        <v>0</v>
      </c>
      <c r="DTS1364" s="84">
        <f t="shared" si="823"/>
        <v>1000000</v>
      </c>
      <c r="DTT1364" s="84">
        <f t="shared" si="823"/>
        <v>0</v>
      </c>
      <c r="DTU1364" s="84">
        <f t="shared" si="823"/>
        <v>0</v>
      </c>
      <c r="DTV1364" s="84">
        <f t="shared" si="823"/>
        <v>0</v>
      </c>
      <c r="DTW1364" s="84">
        <f t="shared" si="823"/>
        <v>0</v>
      </c>
      <c r="DTX1364" s="84">
        <f t="shared" si="823"/>
        <v>1000000</v>
      </c>
      <c r="DUD1364" s="84" t="s">
        <v>235</v>
      </c>
      <c r="DUE1364" s="84" t="s">
        <v>236</v>
      </c>
      <c r="DUF1364" s="84">
        <f>DUF1359</f>
        <v>1000000</v>
      </c>
      <c r="DUG1364" s="84">
        <f t="shared" si="823"/>
        <v>0</v>
      </c>
      <c r="DUH1364" s="84">
        <f t="shared" si="823"/>
        <v>0</v>
      </c>
      <c r="DUI1364" s="84">
        <f t="shared" si="823"/>
        <v>1000000</v>
      </c>
      <c r="DUJ1364" s="84">
        <f t="shared" si="823"/>
        <v>0</v>
      </c>
      <c r="DUK1364" s="84">
        <f t="shared" si="823"/>
        <v>0</v>
      </c>
      <c r="DUL1364" s="84">
        <f t="shared" si="823"/>
        <v>0</v>
      </c>
      <c r="DUM1364" s="84">
        <f t="shared" si="823"/>
        <v>0</v>
      </c>
      <c r="DUN1364" s="84">
        <f t="shared" si="823"/>
        <v>1000000</v>
      </c>
      <c r="DUT1364" s="84" t="s">
        <v>235</v>
      </c>
      <c r="DUU1364" s="84" t="s">
        <v>236</v>
      </c>
      <c r="DUV1364" s="84">
        <f>DUV1359</f>
        <v>1000000</v>
      </c>
      <c r="DUW1364" s="84">
        <f t="shared" ref="DUW1364:DWZ1365" si="824">DUW1359</f>
        <v>0</v>
      </c>
      <c r="DUX1364" s="84">
        <f t="shared" si="824"/>
        <v>0</v>
      </c>
      <c r="DUY1364" s="84">
        <f t="shared" si="824"/>
        <v>1000000</v>
      </c>
      <c r="DUZ1364" s="84">
        <f t="shared" si="824"/>
        <v>0</v>
      </c>
      <c r="DVA1364" s="84">
        <f t="shared" si="824"/>
        <v>0</v>
      </c>
      <c r="DVB1364" s="84">
        <f t="shared" si="824"/>
        <v>0</v>
      </c>
      <c r="DVC1364" s="84">
        <f t="shared" si="824"/>
        <v>0</v>
      </c>
      <c r="DVD1364" s="84">
        <f t="shared" si="824"/>
        <v>1000000</v>
      </c>
      <c r="DVJ1364" s="84" t="s">
        <v>235</v>
      </c>
      <c r="DVK1364" s="84" t="s">
        <v>236</v>
      </c>
      <c r="DVL1364" s="84">
        <f>DVL1359</f>
        <v>1000000</v>
      </c>
      <c r="DVM1364" s="84">
        <f t="shared" si="824"/>
        <v>0</v>
      </c>
      <c r="DVN1364" s="84">
        <f t="shared" si="824"/>
        <v>0</v>
      </c>
      <c r="DVO1364" s="84">
        <f t="shared" si="824"/>
        <v>1000000</v>
      </c>
      <c r="DVP1364" s="84">
        <f t="shared" si="824"/>
        <v>0</v>
      </c>
      <c r="DVQ1364" s="84">
        <f t="shared" si="824"/>
        <v>0</v>
      </c>
      <c r="DVR1364" s="84">
        <f t="shared" si="824"/>
        <v>0</v>
      </c>
      <c r="DVS1364" s="84">
        <f t="shared" si="824"/>
        <v>0</v>
      </c>
      <c r="DVT1364" s="84">
        <f t="shared" si="824"/>
        <v>1000000</v>
      </c>
      <c r="DVZ1364" s="84" t="s">
        <v>235</v>
      </c>
      <c r="DWA1364" s="84" t="s">
        <v>236</v>
      </c>
      <c r="DWB1364" s="84">
        <f>DWB1359</f>
        <v>1000000</v>
      </c>
      <c r="DWC1364" s="84">
        <f t="shared" si="824"/>
        <v>0</v>
      </c>
      <c r="DWD1364" s="84">
        <f t="shared" si="824"/>
        <v>0</v>
      </c>
      <c r="DWE1364" s="84">
        <f t="shared" si="824"/>
        <v>1000000</v>
      </c>
      <c r="DWF1364" s="84">
        <f t="shared" si="824"/>
        <v>0</v>
      </c>
      <c r="DWG1364" s="84">
        <f t="shared" si="824"/>
        <v>0</v>
      </c>
      <c r="DWH1364" s="84">
        <f t="shared" si="824"/>
        <v>0</v>
      </c>
      <c r="DWI1364" s="84">
        <f t="shared" si="824"/>
        <v>0</v>
      </c>
      <c r="DWJ1364" s="84">
        <f t="shared" si="824"/>
        <v>1000000</v>
      </c>
      <c r="DWP1364" s="84" t="s">
        <v>235</v>
      </c>
      <c r="DWQ1364" s="84" t="s">
        <v>236</v>
      </c>
      <c r="DWR1364" s="84">
        <f>DWR1359</f>
        <v>1000000</v>
      </c>
      <c r="DWS1364" s="84">
        <f t="shared" si="824"/>
        <v>0</v>
      </c>
      <c r="DWT1364" s="84">
        <f t="shared" si="824"/>
        <v>0</v>
      </c>
      <c r="DWU1364" s="84">
        <f t="shared" si="824"/>
        <v>1000000</v>
      </c>
      <c r="DWV1364" s="84">
        <f t="shared" si="824"/>
        <v>0</v>
      </c>
      <c r="DWW1364" s="84">
        <f t="shared" si="824"/>
        <v>0</v>
      </c>
      <c r="DWX1364" s="84">
        <f t="shared" si="824"/>
        <v>0</v>
      </c>
      <c r="DWY1364" s="84">
        <f t="shared" si="824"/>
        <v>0</v>
      </c>
      <c r="DWZ1364" s="84">
        <f t="shared" si="824"/>
        <v>1000000</v>
      </c>
      <c r="DXF1364" s="84" t="s">
        <v>235</v>
      </c>
      <c r="DXG1364" s="84" t="s">
        <v>236</v>
      </c>
      <c r="DXH1364" s="84">
        <f>DXH1359</f>
        <v>1000000</v>
      </c>
      <c r="DXI1364" s="84">
        <f t="shared" ref="DXI1364:DZL1365" si="825">DXI1359</f>
        <v>0</v>
      </c>
      <c r="DXJ1364" s="84">
        <f t="shared" si="825"/>
        <v>0</v>
      </c>
      <c r="DXK1364" s="84">
        <f t="shared" si="825"/>
        <v>1000000</v>
      </c>
      <c r="DXL1364" s="84">
        <f t="shared" si="825"/>
        <v>0</v>
      </c>
      <c r="DXM1364" s="84">
        <f t="shared" si="825"/>
        <v>0</v>
      </c>
      <c r="DXN1364" s="84">
        <f t="shared" si="825"/>
        <v>0</v>
      </c>
      <c r="DXO1364" s="84">
        <f t="shared" si="825"/>
        <v>0</v>
      </c>
      <c r="DXP1364" s="84">
        <f t="shared" si="825"/>
        <v>1000000</v>
      </c>
      <c r="DXV1364" s="84" t="s">
        <v>235</v>
      </c>
      <c r="DXW1364" s="84" t="s">
        <v>236</v>
      </c>
      <c r="DXX1364" s="84">
        <f>DXX1359</f>
        <v>1000000</v>
      </c>
      <c r="DXY1364" s="84">
        <f t="shared" si="825"/>
        <v>0</v>
      </c>
      <c r="DXZ1364" s="84">
        <f t="shared" si="825"/>
        <v>0</v>
      </c>
      <c r="DYA1364" s="84">
        <f t="shared" si="825"/>
        <v>1000000</v>
      </c>
      <c r="DYB1364" s="84">
        <f t="shared" si="825"/>
        <v>0</v>
      </c>
      <c r="DYC1364" s="84">
        <f t="shared" si="825"/>
        <v>0</v>
      </c>
      <c r="DYD1364" s="84">
        <f t="shared" si="825"/>
        <v>0</v>
      </c>
      <c r="DYE1364" s="84">
        <f t="shared" si="825"/>
        <v>0</v>
      </c>
      <c r="DYF1364" s="84">
        <f t="shared" si="825"/>
        <v>1000000</v>
      </c>
      <c r="DYL1364" s="84" t="s">
        <v>235</v>
      </c>
      <c r="DYM1364" s="84" t="s">
        <v>236</v>
      </c>
      <c r="DYN1364" s="84">
        <f>DYN1359</f>
        <v>1000000</v>
      </c>
      <c r="DYO1364" s="84">
        <f t="shared" si="825"/>
        <v>0</v>
      </c>
      <c r="DYP1364" s="84">
        <f t="shared" si="825"/>
        <v>0</v>
      </c>
      <c r="DYQ1364" s="84">
        <f t="shared" si="825"/>
        <v>1000000</v>
      </c>
      <c r="DYR1364" s="84">
        <f t="shared" si="825"/>
        <v>0</v>
      </c>
      <c r="DYS1364" s="84">
        <f t="shared" si="825"/>
        <v>0</v>
      </c>
      <c r="DYT1364" s="84">
        <f t="shared" si="825"/>
        <v>0</v>
      </c>
      <c r="DYU1364" s="84">
        <f t="shared" si="825"/>
        <v>0</v>
      </c>
      <c r="DYV1364" s="84">
        <f t="shared" si="825"/>
        <v>1000000</v>
      </c>
      <c r="DZB1364" s="84" t="s">
        <v>235</v>
      </c>
      <c r="DZC1364" s="84" t="s">
        <v>236</v>
      </c>
      <c r="DZD1364" s="84">
        <f>DZD1359</f>
        <v>1000000</v>
      </c>
      <c r="DZE1364" s="84">
        <f t="shared" si="825"/>
        <v>0</v>
      </c>
      <c r="DZF1364" s="84">
        <f t="shared" si="825"/>
        <v>0</v>
      </c>
      <c r="DZG1364" s="84">
        <f t="shared" si="825"/>
        <v>1000000</v>
      </c>
      <c r="DZH1364" s="84">
        <f t="shared" si="825"/>
        <v>0</v>
      </c>
      <c r="DZI1364" s="84">
        <f t="shared" si="825"/>
        <v>0</v>
      </c>
      <c r="DZJ1364" s="84">
        <f t="shared" si="825"/>
        <v>0</v>
      </c>
      <c r="DZK1364" s="84">
        <f t="shared" si="825"/>
        <v>0</v>
      </c>
      <c r="DZL1364" s="84">
        <f t="shared" si="825"/>
        <v>1000000</v>
      </c>
      <c r="DZR1364" s="84" t="s">
        <v>235</v>
      </c>
      <c r="DZS1364" s="84" t="s">
        <v>236</v>
      </c>
      <c r="DZT1364" s="84">
        <f>DZT1359</f>
        <v>1000000</v>
      </c>
      <c r="DZU1364" s="84">
        <f t="shared" ref="DZU1364:EBX1365" si="826">DZU1359</f>
        <v>0</v>
      </c>
      <c r="DZV1364" s="84">
        <f t="shared" si="826"/>
        <v>0</v>
      </c>
      <c r="DZW1364" s="84">
        <f t="shared" si="826"/>
        <v>1000000</v>
      </c>
      <c r="DZX1364" s="84">
        <f t="shared" si="826"/>
        <v>0</v>
      </c>
      <c r="DZY1364" s="84">
        <f t="shared" si="826"/>
        <v>0</v>
      </c>
      <c r="DZZ1364" s="84">
        <f t="shared" si="826"/>
        <v>0</v>
      </c>
      <c r="EAA1364" s="84">
        <f t="shared" si="826"/>
        <v>0</v>
      </c>
      <c r="EAB1364" s="84">
        <f t="shared" si="826"/>
        <v>1000000</v>
      </c>
      <c r="EAH1364" s="84" t="s">
        <v>235</v>
      </c>
      <c r="EAI1364" s="84" t="s">
        <v>236</v>
      </c>
      <c r="EAJ1364" s="84">
        <f>EAJ1359</f>
        <v>1000000</v>
      </c>
      <c r="EAK1364" s="84">
        <f t="shared" si="826"/>
        <v>0</v>
      </c>
      <c r="EAL1364" s="84">
        <f t="shared" si="826"/>
        <v>0</v>
      </c>
      <c r="EAM1364" s="84">
        <f t="shared" si="826"/>
        <v>1000000</v>
      </c>
      <c r="EAN1364" s="84">
        <f t="shared" si="826"/>
        <v>0</v>
      </c>
      <c r="EAO1364" s="84">
        <f t="shared" si="826"/>
        <v>0</v>
      </c>
      <c r="EAP1364" s="84">
        <f t="shared" si="826"/>
        <v>0</v>
      </c>
      <c r="EAQ1364" s="84">
        <f t="shared" si="826"/>
        <v>0</v>
      </c>
      <c r="EAR1364" s="84">
        <f t="shared" si="826"/>
        <v>1000000</v>
      </c>
      <c r="EAX1364" s="84" t="s">
        <v>235</v>
      </c>
      <c r="EAY1364" s="84" t="s">
        <v>236</v>
      </c>
      <c r="EAZ1364" s="84">
        <f>EAZ1359</f>
        <v>1000000</v>
      </c>
      <c r="EBA1364" s="84">
        <f t="shared" si="826"/>
        <v>0</v>
      </c>
      <c r="EBB1364" s="84">
        <f t="shared" si="826"/>
        <v>0</v>
      </c>
      <c r="EBC1364" s="84">
        <f t="shared" si="826"/>
        <v>1000000</v>
      </c>
      <c r="EBD1364" s="84">
        <f t="shared" si="826"/>
        <v>0</v>
      </c>
      <c r="EBE1364" s="84">
        <f t="shared" si="826"/>
        <v>0</v>
      </c>
      <c r="EBF1364" s="84">
        <f t="shared" si="826"/>
        <v>0</v>
      </c>
      <c r="EBG1364" s="84">
        <f t="shared" si="826"/>
        <v>0</v>
      </c>
      <c r="EBH1364" s="84">
        <f t="shared" si="826"/>
        <v>1000000</v>
      </c>
      <c r="EBN1364" s="84" t="s">
        <v>235</v>
      </c>
      <c r="EBO1364" s="84" t="s">
        <v>236</v>
      </c>
      <c r="EBP1364" s="84">
        <f>EBP1359</f>
        <v>1000000</v>
      </c>
      <c r="EBQ1364" s="84">
        <f t="shared" si="826"/>
        <v>0</v>
      </c>
      <c r="EBR1364" s="84">
        <f t="shared" si="826"/>
        <v>0</v>
      </c>
      <c r="EBS1364" s="84">
        <f t="shared" si="826"/>
        <v>1000000</v>
      </c>
      <c r="EBT1364" s="84">
        <f t="shared" si="826"/>
        <v>0</v>
      </c>
      <c r="EBU1364" s="84">
        <f t="shared" si="826"/>
        <v>0</v>
      </c>
      <c r="EBV1364" s="84">
        <f t="shared" si="826"/>
        <v>0</v>
      </c>
      <c r="EBW1364" s="84">
        <f t="shared" si="826"/>
        <v>0</v>
      </c>
      <c r="EBX1364" s="84">
        <f t="shared" si="826"/>
        <v>1000000</v>
      </c>
      <c r="ECD1364" s="84" t="s">
        <v>235</v>
      </c>
      <c r="ECE1364" s="84" t="s">
        <v>236</v>
      </c>
      <c r="ECF1364" s="84">
        <f>ECF1359</f>
        <v>1000000</v>
      </c>
      <c r="ECG1364" s="84">
        <f t="shared" ref="ECG1364:EEJ1365" si="827">ECG1359</f>
        <v>0</v>
      </c>
      <c r="ECH1364" s="84">
        <f t="shared" si="827"/>
        <v>0</v>
      </c>
      <c r="ECI1364" s="84">
        <f t="shared" si="827"/>
        <v>1000000</v>
      </c>
      <c r="ECJ1364" s="84">
        <f t="shared" si="827"/>
        <v>0</v>
      </c>
      <c r="ECK1364" s="84">
        <f t="shared" si="827"/>
        <v>0</v>
      </c>
      <c r="ECL1364" s="84">
        <f t="shared" si="827"/>
        <v>0</v>
      </c>
      <c r="ECM1364" s="84">
        <f t="shared" si="827"/>
        <v>0</v>
      </c>
      <c r="ECN1364" s="84">
        <f t="shared" si="827"/>
        <v>1000000</v>
      </c>
      <c r="ECT1364" s="84" t="s">
        <v>235</v>
      </c>
      <c r="ECU1364" s="84" t="s">
        <v>236</v>
      </c>
      <c r="ECV1364" s="84">
        <f>ECV1359</f>
        <v>1000000</v>
      </c>
      <c r="ECW1364" s="84">
        <f t="shared" si="827"/>
        <v>0</v>
      </c>
      <c r="ECX1364" s="84">
        <f t="shared" si="827"/>
        <v>0</v>
      </c>
      <c r="ECY1364" s="84">
        <f t="shared" si="827"/>
        <v>1000000</v>
      </c>
      <c r="ECZ1364" s="84">
        <f t="shared" si="827"/>
        <v>0</v>
      </c>
      <c r="EDA1364" s="84">
        <f t="shared" si="827"/>
        <v>0</v>
      </c>
      <c r="EDB1364" s="84">
        <f t="shared" si="827"/>
        <v>0</v>
      </c>
      <c r="EDC1364" s="84">
        <f t="shared" si="827"/>
        <v>0</v>
      </c>
      <c r="EDD1364" s="84">
        <f t="shared" si="827"/>
        <v>1000000</v>
      </c>
      <c r="EDJ1364" s="84" t="s">
        <v>235</v>
      </c>
      <c r="EDK1364" s="84" t="s">
        <v>236</v>
      </c>
      <c r="EDL1364" s="84">
        <f>EDL1359</f>
        <v>1000000</v>
      </c>
      <c r="EDM1364" s="84">
        <f t="shared" si="827"/>
        <v>0</v>
      </c>
      <c r="EDN1364" s="84">
        <f t="shared" si="827"/>
        <v>0</v>
      </c>
      <c r="EDO1364" s="84">
        <f t="shared" si="827"/>
        <v>1000000</v>
      </c>
      <c r="EDP1364" s="84">
        <f t="shared" si="827"/>
        <v>0</v>
      </c>
      <c r="EDQ1364" s="84">
        <f t="shared" si="827"/>
        <v>0</v>
      </c>
      <c r="EDR1364" s="84">
        <f t="shared" si="827"/>
        <v>0</v>
      </c>
      <c r="EDS1364" s="84">
        <f t="shared" si="827"/>
        <v>0</v>
      </c>
      <c r="EDT1364" s="84">
        <f t="shared" si="827"/>
        <v>1000000</v>
      </c>
      <c r="EDZ1364" s="84" t="s">
        <v>235</v>
      </c>
      <c r="EEA1364" s="84" t="s">
        <v>236</v>
      </c>
      <c r="EEB1364" s="84">
        <f>EEB1359</f>
        <v>1000000</v>
      </c>
      <c r="EEC1364" s="84">
        <f t="shared" si="827"/>
        <v>0</v>
      </c>
      <c r="EED1364" s="84">
        <f t="shared" si="827"/>
        <v>0</v>
      </c>
      <c r="EEE1364" s="84">
        <f t="shared" si="827"/>
        <v>1000000</v>
      </c>
      <c r="EEF1364" s="84">
        <f t="shared" si="827"/>
        <v>0</v>
      </c>
      <c r="EEG1364" s="84">
        <f t="shared" si="827"/>
        <v>0</v>
      </c>
      <c r="EEH1364" s="84">
        <f t="shared" si="827"/>
        <v>0</v>
      </c>
      <c r="EEI1364" s="84">
        <f t="shared" si="827"/>
        <v>0</v>
      </c>
      <c r="EEJ1364" s="84">
        <f t="shared" si="827"/>
        <v>1000000</v>
      </c>
      <c r="EEP1364" s="84" t="s">
        <v>235</v>
      </c>
      <c r="EEQ1364" s="84" t="s">
        <v>236</v>
      </c>
      <c r="EER1364" s="84">
        <f>EER1359</f>
        <v>1000000</v>
      </c>
      <c r="EES1364" s="84">
        <f t="shared" ref="EES1364:EGV1365" si="828">EES1359</f>
        <v>0</v>
      </c>
      <c r="EET1364" s="84">
        <f t="shared" si="828"/>
        <v>0</v>
      </c>
      <c r="EEU1364" s="84">
        <f t="shared" si="828"/>
        <v>1000000</v>
      </c>
      <c r="EEV1364" s="84">
        <f t="shared" si="828"/>
        <v>0</v>
      </c>
      <c r="EEW1364" s="84">
        <f t="shared" si="828"/>
        <v>0</v>
      </c>
      <c r="EEX1364" s="84">
        <f t="shared" si="828"/>
        <v>0</v>
      </c>
      <c r="EEY1364" s="84">
        <f t="shared" si="828"/>
        <v>0</v>
      </c>
      <c r="EEZ1364" s="84">
        <f t="shared" si="828"/>
        <v>1000000</v>
      </c>
      <c r="EFF1364" s="84" t="s">
        <v>235</v>
      </c>
      <c r="EFG1364" s="84" t="s">
        <v>236</v>
      </c>
      <c r="EFH1364" s="84">
        <f>EFH1359</f>
        <v>1000000</v>
      </c>
      <c r="EFI1364" s="84">
        <f t="shared" si="828"/>
        <v>0</v>
      </c>
      <c r="EFJ1364" s="84">
        <f t="shared" si="828"/>
        <v>0</v>
      </c>
      <c r="EFK1364" s="84">
        <f t="shared" si="828"/>
        <v>1000000</v>
      </c>
      <c r="EFL1364" s="84">
        <f t="shared" si="828"/>
        <v>0</v>
      </c>
      <c r="EFM1364" s="84">
        <f t="shared" si="828"/>
        <v>0</v>
      </c>
      <c r="EFN1364" s="84">
        <f t="shared" si="828"/>
        <v>0</v>
      </c>
      <c r="EFO1364" s="84">
        <f t="shared" si="828"/>
        <v>0</v>
      </c>
      <c r="EFP1364" s="84">
        <f t="shared" si="828"/>
        <v>1000000</v>
      </c>
      <c r="EFV1364" s="84" t="s">
        <v>235</v>
      </c>
      <c r="EFW1364" s="84" t="s">
        <v>236</v>
      </c>
      <c r="EFX1364" s="84">
        <f>EFX1359</f>
        <v>1000000</v>
      </c>
      <c r="EFY1364" s="84">
        <f t="shared" si="828"/>
        <v>0</v>
      </c>
      <c r="EFZ1364" s="84">
        <f t="shared" si="828"/>
        <v>0</v>
      </c>
      <c r="EGA1364" s="84">
        <f t="shared" si="828"/>
        <v>1000000</v>
      </c>
      <c r="EGB1364" s="84">
        <f t="shared" si="828"/>
        <v>0</v>
      </c>
      <c r="EGC1364" s="84">
        <f t="shared" si="828"/>
        <v>0</v>
      </c>
      <c r="EGD1364" s="84">
        <f t="shared" si="828"/>
        <v>0</v>
      </c>
      <c r="EGE1364" s="84">
        <f t="shared" si="828"/>
        <v>0</v>
      </c>
      <c r="EGF1364" s="84">
        <f t="shared" si="828"/>
        <v>1000000</v>
      </c>
      <c r="EGL1364" s="84" t="s">
        <v>235</v>
      </c>
      <c r="EGM1364" s="84" t="s">
        <v>236</v>
      </c>
      <c r="EGN1364" s="84">
        <f>EGN1359</f>
        <v>1000000</v>
      </c>
      <c r="EGO1364" s="84">
        <f t="shared" si="828"/>
        <v>0</v>
      </c>
      <c r="EGP1364" s="84">
        <f t="shared" si="828"/>
        <v>0</v>
      </c>
      <c r="EGQ1364" s="84">
        <f t="shared" si="828"/>
        <v>1000000</v>
      </c>
      <c r="EGR1364" s="84">
        <f t="shared" si="828"/>
        <v>0</v>
      </c>
      <c r="EGS1364" s="84">
        <f t="shared" si="828"/>
        <v>0</v>
      </c>
      <c r="EGT1364" s="84">
        <f t="shared" si="828"/>
        <v>0</v>
      </c>
      <c r="EGU1364" s="84">
        <f t="shared" si="828"/>
        <v>0</v>
      </c>
      <c r="EGV1364" s="84">
        <f t="shared" si="828"/>
        <v>1000000</v>
      </c>
      <c r="EHB1364" s="84" t="s">
        <v>235</v>
      </c>
      <c r="EHC1364" s="84" t="s">
        <v>236</v>
      </c>
      <c r="EHD1364" s="84">
        <f>EHD1359</f>
        <v>1000000</v>
      </c>
      <c r="EHE1364" s="84">
        <f t="shared" ref="EHE1364:EJH1365" si="829">EHE1359</f>
        <v>0</v>
      </c>
      <c r="EHF1364" s="84">
        <f t="shared" si="829"/>
        <v>0</v>
      </c>
      <c r="EHG1364" s="84">
        <f t="shared" si="829"/>
        <v>1000000</v>
      </c>
      <c r="EHH1364" s="84">
        <f t="shared" si="829"/>
        <v>0</v>
      </c>
      <c r="EHI1364" s="84">
        <f t="shared" si="829"/>
        <v>0</v>
      </c>
      <c r="EHJ1364" s="84">
        <f t="shared" si="829"/>
        <v>0</v>
      </c>
      <c r="EHK1364" s="84">
        <f t="shared" si="829"/>
        <v>0</v>
      </c>
      <c r="EHL1364" s="84">
        <f t="shared" si="829"/>
        <v>1000000</v>
      </c>
      <c r="EHR1364" s="84" t="s">
        <v>235</v>
      </c>
      <c r="EHS1364" s="84" t="s">
        <v>236</v>
      </c>
      <c r="EHT1364" s="84">
        <f>EHT1359</f>
        <v>1000000</v>
      </c>
      <c r="EHU1364" s="84">
        <f t="shared" si="829"/>
        <v>0</v>
      </c>
      <c r="EHV1364" s="84">
        <f t="shared" si="829"/>
        <v>0</v>
      </c>
      <c r="EHW1364" s="84">
        <f t="shared" si="829"/>
        <v>1000000</v>
      </c>
      <c r="EHX1364" s="84">
        <f t="shared" si="829"/>
        <v>0</v>
      </c>
      <c r="EHY1364" s="84">
        <f t="shared" si="829"/>
        <v>0</v>
      </c>
      <c r="EHZ1364" s="84">
        <f t="shared" si="829"/>
        <v>0</v>
      </c>
      <c r="EIA1364" s="84">
        <f t="shared" si="829"/>
        <v>0</v>
      </c>
      <c r="EIB1364" s="84">
        <f t="shared" si="829"/>
        <v>1000000</v>
      </c>
      <c r="EIH1364" s="84" t="s">
        <v>235</v>
      </c>
      <c r="EII1364" s="84" t="s">
        <v>236</v>
      </c>
      <c r="EIJ1364" s="84">
        <f>EIJ1359</f>
        <v>1000000</v>
      </c>
      <c r="EIK1364" s="84">
        <f t="shared" si="829"/>
        <v>0</v>
      </c>
      <c r="EIL1364" s="84">
        <f t="shared" si="829"/>
        <v>0</v>
      </c>
      <c r="EIM1364" s="84">
        <f t="shared" si="829"/>
        <v>1000000</v>
      </c>
      <c r="EIN1364" s="84">
        <f t="shared" si="829"/>
        <v>0</v>
      </c>
      <c r="EIO1364" s="84">
        <f t="shared" si="829"/>
        <v>0</v>
      </c>
      <c r="EIP1364" s="84">
        <f t="shared" si="829"/>
        <v>0</v>
      </c>
      <c r="EIQ1364" s="84">
        <f t="shared" si="829"/>
        <v>0</v>
      </c>
      <c r="EIR1364" s="84">
        <f t="shared" si="829"/>
        <v>1000000</v>
      </c>
      <c r="EIX1364" s="84" t="s">
        <v>235</v>
      </c>
      <c r="EIY1364" s="84" t="s">
        <v>236</v>
      </c>
      <c r="EIZ1364" s="84">
        <f>EIZ1359</f>
        <v>1000000</v>
      </c>
      <c r="EJA1364" s="84">
        <f t="shared" si="829"/>
        <v>0</v>
      </c>
      <c r="EJB1364" s="84">
        <f t="shared" si="829"/>
        <v>0</v>
      </c>
      <c r="EJC1364" s="84">
        <f t="shared" si="829"/>
        <v>1000000</v>
      </c>
      <c r="EJD1364" s="84">
        <f t="shared" si="829"/>
        <v>0</v>
      </c>
      <c r="EJE1364" s="84">
        <f t="shared" si="829"/>
        <v>0</v>
      </c>
      <c r="EJF1364" s="84">
        <f t="shared" si="829"/>
        <v>0</v>
      </c>
      <c r="EJG1364" s="84">
        <f t="shared" si="829"/>
        <v>0</v>
      </c>
      <c r="EJH1364" s="84">
        <f t="shared" si="829"/>
        <v>1000000</v>
      </c>
      <c r="EJN1364" s="84" t="s">
        <v>235</v>
      </c>
      <c r="EJO1364" s="84" t="s">
        <v>236</v>
      </c>
      <c r="EJP1364" s="84">
        <f>EJP1359</f>
        <v>1000000</v>
      </c>
      <c r="EJQ1364" s="84">
        <f t="shared" ref="EJQ1364:ELT1365" si="830">EJQ1359</f>
        <v>0</v>
      </c>
      <c r="EJR1364" s="84">
        <f t="shared" si="830"/>
        <v>0</v>
      </c>
      <c r="EJS1364" s="84">
        <f t="shared" si="830"/>
        <v>1000000</v>
      </c>
      <c r="EJT1364" s="84">
        <f t="shared" si="830"/>
        <v>0</v>
      </c>
      <c r="EJU1364" s="84">
        <f t="shared" si="830"/>
        <v>0</v>
      </c>
      <c r="EJV1364" s="84">
        <f t="shared" si="830"/>
        <v>0</v>
      </c>
      <c r="EJW1364" s="84">
        <f t="shared" si="830"/>
        <v>0</v>
      </c>
      <c r="EJX1364" s="84">
        <f t="shared" si="830"/>
        <v>1000000</v>
      </c>
      <c r="EKD1364" s="84" t="s">
        <v>235</v>
      </c>
      <c r="EKE1364" s="84" t="s">
        <v>236</v>
      </c>
      <c r="EKF1364" s="84">
        <f>EKF1359</f>
        <v>1000000</v>
      </c>
      <c r="EKG1364" s="84">
        <f t="shared" si="830"/>
        <v>0</v>
      </c>
      <c r="EKH1364" s="84">
        <f t="shared" si="830"/>
        <v>0</v>
      </c>
      <c r="EKI1364" s="84">
        <f t="shared" si="830"/>
        <v>1000000</v>
      </c>
      <c r="EKJ1364" s="84">
        <f t="shared" si="830"/>
        <v>0</v>
      </c>
      <c r="EKK1364" s="84">
        <f t="shared" si="830"/>
        <v>0</v>
      </c>
      <c r="EKL1364" s="84">
        <f t="shared" si="830"/>
        <v>0</v>
      </c>
      <c r="EKM1364" s="84">
        <f t="shared" si="830"/>
        <v>0</v>
      </c>
      <c r="EKN1364" s="84">
        <f t="shared" si="830"/>
        <v>1000000</v>
      </c>
      <c r="EKT1364" s="84" t="s">
        <v>235</v>
      </c>
      <c r="EKU1364" s="84" t="s">
        <v>236</v>
      </c>
      <c r="EKV1364" s="84">
        <f>EKV1359</f>
        <v>1000000</v>
      </c>
      <c r="EKW1364" s="84">
        <f t="shared" si="830"/>
        <v>0</v>
      </c>
      <c r="EKX1364" s="84">
        <f t="shared" si="830"/>
        <v>0</v>
      </c>
      <c r="EKY1364" s="84">
        <f t="shared" si="830"/>
        <v>1000000</v>
      </c>
      <c r="EKZ1364" s="84">
        <f t="shared" si="830"/>
        <v>0</v>
      </c>
      <c r="ELA1364" s="84">
        <f t="shared" si="830"/>
        <v>0</v>
      </c>
      <c r="ELB1364" s="84">
        <f t="shared" si="830"/>
        <v>0</v>
      </c>
      <c r="ELC1364" s="84">
        <f t="shared" si="830"/>
        <v>0</v>
      </c>
      <c r="ELD1364" s="84">
        <f t="shared" si="830"/>
        <v>1000000</v>
      </c>
      <c r="ELJ1364" s="84" t="s">
        <v>235</v>
      </c>
      <c r="ELK1364" s="84" t="s">
        <v>236</v>
      </c>
      <c r="ELL1364" s="84">
        <f>ELL1359</f>
        <v>1000000</v>
      </c>
      <c r="ELM1364" s="84">
        <f t="shared" si="830"/>
        <v>0</v>
      </c>
      <c r="ELN1364" s="84">
        <f t="shared" si="830"/>
        <v>0</v>
      </c>
      <c r="ELO1364" s="84">
        <f t="shared" si="830"/>
        <v>1000000</v>
      </c>
      <c r="ELP1364" s="84">
        <f t="shared" si="830"/>
        <v>0</v>
      </c>
      <c r="ELQ1364" s="84">
        <f t="shared" si="830"/>
        <v>0</v>
      </c>
      <c r="ELR1364" s="84">
        <f t="shared" si="830"/>
        <v>0</v>
      </c>
      <c r="ELS1364" s="84">
        <f t="shared" si="830"/>
        <v>0</v>
      </c>
      <c r="ELT1364" s="84">
        <f t="shared" si="830"/>
        <v>1000000</v>
      </c>
      <c r="ELZ1364" s="84" t="s">
        <v>235</v>
      </c>
      <c r="EMA1364" s="84" t="s">
        <v>236</v>
      </c>
      <c r="EMB1364" s="84">
        <f>EMB1359</f>
        <v>1000000</v>
      </c>
      <c r="EMC1364" s="84">
        <f t="shared" ref="EMC1364:EOF1365" si="831">EMC1359</f>
        <v>0</v>
      </c>
      <c r="EMD1364" s="84">
        <f t="shared" si="831"/>
        <v>0</v>
      </c>
      <c r="EME1364" s="84">
        <f t="shared" si="831"/>
        <v>1000000</v>
      </c>
      <c r="EMF1364" s="84">
        <f t="shared" si="831"/>
        <v>0</v>
      </c>
      <c r="EMG1364" s="84">
        <f t="shared" si="831"/>
        <v>0</v>
      </c>
      <c r="EMH1364" s="84">
        <f t="shared" si="831"/>
        <v>0</v>
      </c>
      <c r="EMI1364" s="84">
        <f t="shared" si="831"/>
        <v>0</v>
      </c>
      <c r="EMJ1364" s="84">
        <f t="shared" si="831"/>
        <v>1000000</v>
      </c>
      <c r="EMP1364" s="84" t="s">
        <v>235</v>
      </c>
      <c r="EMQ1364" s="84" t="s">
        <v>236</v>
      </c>
      <c r="EMR1364" s="84">
        <f>EMR1359</f>
        <v>1000000</v>
      </c>
      <c r="EMS1364" s="84">
        <f t="shared" si="831"/>
        <v>0</v>
      </c>
      <c r="EMT1364" s="84">
        <f t="shared" si="831"/>
        <v>0</v>
      </c>
      <c r="EMU1364" s="84">
        <f t="shared" si="831"/>
        <v>1000000</v>
      </c>
      <c r="EMV1364" s="84">
        <f t="shared" si="831"/>
        <v>0</v>
      </c>
      <c r="EMW1364" s="84">
        <f t="shared" si="831"/>
        <v>0</v>
      </c>
      <c r="EMX1364" s="84">
        <f t="shared" si="831"/>
        <v>0</v>
      </c>
      <c r="EMY1364" s="84">
        <f t="shared" si="831"/>
        <v>0</v>
      </c>
      <c r="EMZ1364" s="84">
        <f t="shared" si="831"/>
        <v>1000000</v>
      </c>
      <c r="ENF1364" s="84" t="s">
        <v>235</v>
      </c>
      <c r="ENG1364" s="84" t="s">
        <v>236</v>
      </c>
      <c r="ENH1364" s="84">
        <f>ENH1359</f>
        <v>1000000</v>
      </c>
      <c r="ENI1364" s="84">
        <f t="shared" si="831"/>
        <v>0</v>
      </c>
      <c r="ENJ1364" s="84">
        <f t="shared" si="831"/>
        <v>0</v>
      </c>
      <c r="ENK1364" s="84">
        <f t="shared" si="831"/>
        <v>1000000</v>
      </c>
      <c r="ENL1364" s="84">
        <f t="shared" si="831"/>
        <v>0</v>
      </c>
      <c r="ENM1364" s="84">
        <f t="shared" si="831"/>
        <v>0</v>
      </c>
      <c r="ENN1364" s="84">
        <f t="shared" si="831"/>
        <v>0</v>
      </c>
      <c r="ENO1364" s="84">
        <f t="shared" si="831"/>
        <v>0</v>
      </c>
      <c r="ENP1364" s="84">
        <f t="shared" si="831"/>
        <v>1000000</v>
      </c>
      <c r="ENV1364" s="84" t="s">
        <v>235</v>
      </c>
      <c r="ENW1364" s="84" t="s">
        <v>236</v>
      </c>
      <c r="ENX1364" s="84">
        <f>ENX1359</f>
        <v>1000000</v>
      </c>
      <c r="ENY1364" s="84">
        <f t="shared" si="831"/>
        <v>0</v>
      </c>
      <c r="ENZ1364" s="84">
        <f t="shared" si="831"/>
        <v>0</v>
      </c>
      <c r="EOA1364" s="84">
        <f t="shared" si="831"/>
        <v>1000000</v>
      </c>
      <c r="EOB1364" s="84">
        <f t="shared" si="831"/>
        <v>0</v>
      </c>
      <c r="EOC1364" s="84">
        <f t="shared" si="831"/>
        <v>0</v>
      </c>
      <c r="EOD1364" s="84">
        <f t="shared" si="831"/>
        <v>0</v>
      </c>
      <c r="EOE1364" s="84">
        <f t="shared" si="831"/>
        <v>0</v>
      </c>
      <c r="EOF1364" s="84">
        <f t="shared" si="831"/>
        <v>1000000</v>
      </c>
      <c r="EOL1364" s="84" t="s">
        <v>235</v>
      </c>
      <c r="EOM1364" s="84" t="s">
        <v>236</v>
      </c>
      <c r="EON1364" s="84">
        <f>EON1359</f>
        <v>1000000</v>
      </c>
      <c r="EOO1364" s="84">
        <f t="shared" ref="EOO1364:EQR1365" si="832">EOO1359</f>
        <v>0</v>
      </c>
      <c r="EOP1364" s="84">
        <f t="shared" si="832"/>
        <v>0</v>
      </c>
      <c r="EOQ1364" s="84">
        <f t="shared" si="832"/>
        <v>1000000</v>
      </c>
      <c r="EOR1364" s="84">
        <f t="shared" si="832"/>
        <v>0</v>
      </c>
      <c r="EOS1364" s="84">
        <f t="shared" si="832"/>
        <v>0</v>
      </c>
      <c r="EOT1364" s="84">
        <f t="shared" si="832"/>
        <v>0</v>
      </c>
      <c r="EOU1364" s="84">
        <f t="shared" si="832"/>
        <v>0</v>
      </c>
      <c r="EOV1364" s="84">
        <f t="shared" si="832"/>
        <v>1000000</v>
      </c>
      <c r="EPB1364" s="84" t="s">
        <v>235</v>
      </c>
      <c r="EPC1364" s="84" t="s">
        <v>236</v>
      </c>
      <c r="EPD1364" s="84">
        <f>EPD1359</f>
        <v>1000000</v>
      </c>
      <c r="EPE1364" s="84">
        <f t="shared" si="832"/>
        <v>0</v>
      </c>
      <c r="EPF1364" s="84">
        <f t="shared" si="832"/>
        <v>0</v>
      </c>
      <c r="EPG1364" s="84">
        <f t="shared" si="832"/>
        <v>1000000</v>
      </c>
      <c r="EPH1364" s="84">
        <f t="shared" si="832"/>
        <v>0</v>
      </c>
      <c r="EPI1364" s="84">
        <f t="shared" si="832"/>
        <v>0</v>
      </c>
      <c r="EPJ1364" s="84">
        <f t="shared" si="832"/>
        <v>0</v>
      </c>
      <c r="EPK1364" s="84">
        <f t="shared" si="832"/>
        <v>0</v>
      </c>
      <c r="EPL1364" s="84">
        <f t="shared" si="832"/>
        <v>1000000</v>
      </c>
      <c r="EPR1364" s="84" t="s">
        <v>235</v>
      </c>
      <c r="EPS1364" s="84" t="s">
        <v>236</v>
      </c>
      <c r="EPT1364" s="84">
        <f>EPT1359</f>
        <v>1000000</v>
      </c>
      <c r="EPU1364" s="84">
        <f t="shared" si="832"/>
        <v>0</v>
      </c>
      <c r="EPV1364" s="84">
        <f t="shared" si="832"/>
        <v>0</v>
      </c>
      <c r="EPW1364" s="84">
        <f t="shared" si="832"/>
        <v>1000000</v>
      </c>
      <c r="EPX1364" s="84">
        <f t="shared" si="832"/>
        <v>0</v>
      </c>
      <c r="EPY1364" s="84">
        <f t="shared" si="832"/>
        <v>0</v>
      </c>
      <c r="EPZ1364" s="84">
        <f t="shared" si="832"/>
        <v>0</v>
      </c>
      <c r="EQA1364" s="84">
        <f t="shared" si="832"/>
        <v>0</v>
      </c>
      <c r="EQB1364" s="84">
        <f t="shared" si="832"/>
        <v>1000000</v>
      </c>
      <c r="EQH1364" s="84" t="s">
        <v>235</v>
      </c>
      <c r="EQI1364" s="84" t="s">
        <v>236</v>
      </c>
      <c r="EQJ1364" s="84">
        <f>EQJ1359</f>
        <v>1000000</v>
      </c>
      <c r="EQK1364" s="84">
        <f t="shared" si="832"/>
        <v>0</v>
      </c>
      <c r="EQL1364" s="84">
        <f t="shared" si="832"/>
        <v>0</v>
      </c>
      <c r="EQM1364" s="84">
        <f t="shared" si="832"/>
        <v>1000000</v>
      </c>
      <c r="EQN1364" s="84">
        <f t="shared" si="832"/>
        <v>0</v>
      </c>
      <c r="EQO1364" s="84">
        <f t="shared" si="832"/>
        <v>0</v>
      </c>
      <c r="EQP1364" s="84">
        <f t="shared" si="832"/>
        <v>0</v>
      </c>
      <c r="EQQ1364" s="84">
        <f t="shared" si="832"/>
        <v>0</v>
      </c>
      <c r="EQR1364" s="84">
        <f t="shared" si="832"/>
        <v>1000000</v>
      </c>
      <c r="EQX1364" s="84" t="s">
        <v>235</v>
      </c>
      <c r="EQY1364" s="84" t="s">
        <v>236</v>
      </c>
      <c r="EQZ1364" s="84">
        <f>EQZ1359</f>
        <v>1000000</v>
      </c>
      <c r="ERA1364" s="84">
        <f t="shared" ref="ERA1364:ETD1365" si="833">ERA1359</f>
        <v>0</v>
      </c>
      <c r="ERB1364" s="84">
        <f t="shared" si="833"/>
        <v>0</v>
      </c>
      <c r="ERC1364" s="84">
        <f t="shared" si="833"/>
        <v>1000000</v>
      </c>
      <c r="ERD1364" s="84">
        <f t="shared" si="833"/>
        <v>0</v>
      </c>
      <c r="ERE1364" s="84">
        <f t="shared" si="833"/>
        <v>0</v>
      </c>
      <c r="ERF1364" s="84">
        <f t="shared" si="833"/>
        <v>0</v>
      </c>
      <c r="ERG1364" s="84">
        <f t="shared" si="833"/>
        <v>0</v>
      </c>
      <c r="ERH1364" s="84">
        <f t="shared" si="833"/>
        <v>1000000</v>
      </c>
      <c r="ERN1364" s="84" t="s">
        <v>235</v>
      </c>
      <c r="ERO1364" s="84" t="s">
        <v>236</v>
      </c>
      <c r="ERP1364" s="84">
        <f>ERP1359</f>
        <v>1000000</v>
      </c>
      <c r="ERQ1364" s="84">
        <f t="shared" si="833"/>
        <v>0</v>
      </c>
      <c r="ERR1364" s="84">
        <f t="shared" si="833"/>
        <v>0</v>
      </c>
      <c r="ERS1364" s="84">
        <f t="shared" si="833"/>
        <v>1000000</v>
      </c>
      <c r="ERT1364" s="84">
        <f t="shared" si="833"/>
        <v>0</v>
      </c>
      <c r="ERU1364" s="84">
        <f t="shared" si="833"/>
        <v>0</v>
      </c>
      <c r="ERV1364" s="84">
        <f t="shared" si="833"/>
        <v>0</v>
      </c>
      <c r="ERW1364" s="84">
        <f t="shared" si="833"/>
        <v>0</v>
      </c>
      <c r="ERX1364" s="84">
        <f t="shared" si="833"/>
        <v>1000000</v>
      </c>
      <c r="ESD1364" s="84" t="s">
        <v>235</v>
      </c>
      <c r="ESE1364" s="84" t="s">
        <v>236</v>
      </c>
      <c r="ESF1364" s="84">
        <f>ESF1359</f>
        <v>1000000</v>
      </c>
      <c r="ESG1364" s="84">
        <f t="shared" si="833"/>
        <v>0</v>
      </c>
      <c r="ESH1364" s="84">
        <f t="shared" si="833"/>
        <v>0</v>
      </c>
      <c r="ESI1364" s="84">
        <f t="shared" si="833"/>
        <v>1000000</v>
      </c>
      <c r="ESJ1364" s="84">
        <f t="shared" si="833"/>
        <v>0</v>
      </c>
      <c r="ESK1364" s="84">
        <f t="shared" si="833"/>
        <v>0</v>
      </c>
      <c r="ESL1364" s="84">
        <f t="shared" si="833"/>
        <v>0</v>
      </c>
      <c r="ESM1364" s="84">
        <f t="shared" si="833"/>
        <v>0</v>
      </c>
      <c r="ESN1364" s="84">
        <f t="shared" si="833"/>
        <v>1000000</v>
      </c>
      <c r="EST1364" s="84" t="s">
        <v>235</v>
      </c>
      <c r="ESU1364" s="84" t="s">
        <v>236</v>
      </c>
      <c r="ESV1364" s="84">
        <f>ESV1359</f>
        <v>1000000</v>
      </c>
      <c r="ESW1364" s="84">
        <f t="shared" si="833"/>
        <v>0</v>
      </c>
      <c r="ESX1364" s="84">
        <f t="shared" si="833"/>
        <v>0</v>
      </c>
      <c r="ESY1364" s="84">
        <f t="shared" si="833"/>
        <v>1000000</v>
      </c>
      <c r="ESZ1364" s="84">
        <f t="shared" si="833"/>
        <v>0</v>
      </c>
      <c r="ETA1364" s="84">
        <f t="shared" si="833"/>
        <v>0</v>
      </c>
      <c r="ETB1364" s="84">
        <f t="shared" si="833"/>
        <v>0</v>
      </c>
      <c r="ETC1364" s="84">
        <f t="shared" si="833"/>
        <v>0</v>
      </c>
      <c r="ETD1364" s="84">
        <f t="shared" si="833"/>
        <v>1000000</v>
      </c>
      <c r="ETJ1364" s="84" t="s">
        <v>235</v>
      </c>
      <c r="ETK1364" s="84" t="s">
        <v>236</v>
      </c>
      <c r="ETL1364" s="84">
        <f>ETL1359</f>
        <v>1000000</v>
      </c>
      <c r="ETM1364" s="84">
        <f t="shared" ref="ETM1364:EVP1365" si="834">ETM1359</f>
        <v>0</v>
      </c>
      <c r="ETN1364" s="84">
        <f t="shared" si="834"/>
        <v>0</v>
      </c>
      <c r="ETO1364" s="84">
        <f t="shared" si="834"/>
        <v>1000000</v>
      </c>
      <c r="ETP1364" s="84">
        <f t="shared" si="834"/>
        <v>0</v>
      </c>
      <c r="ETQ1364" s="84">
        <f t="shared" si="834"/>
        <v>0</v>
      </c>
      <c r="ETR1364" s="84">
        <f t="shared" si="834"/>
        <v>0</v>
      </c>
      <c r="ETS1364" s="84">
        <f t="shared" si="834"/>
        <v>0</v>
      </c>
      <c r="ETT1364" s="84">
        <f t="shared" si="834"/>
        <v>1000000</v>
      </c>
      <c r="ETZ1364" s="84" t="s">
        <v>235</v>
      </c>
      <c r="EUA1364" s="84" t="s">
        <v>236</v>
      </c>
      <c r="EUB1364" s="84">
        <f>EUB1359</f>
        <v>1000000</v>
      </c>
      <c r="EUC1364" s="84">
        <f t="shared" si="834"/>
        <v>0</v>
      </c>
      <c r="EUD1364" s="84">
        <f t="shared" si="834"/>
        <v>0</v>
      </c>
      <c r="EUE1364" s="84">
        <f t="shared" si="834"/>
        <v>1000000</v>
      </c>
      <c r="EUF1364" s="84">
        <f t="shared" si="834"/>
        <v>0</v>
      </c>
      <c r="EUG1364" s="84">
        <f t="shared" si="834"/>
        <v>0</v>
      </c>
      <c r="EUH1364" s="84">
        <f t="shared" si="834"/>
        <v>0</v>
      </c>
      <c r="EUI1364" s="84">
        <f t="shared" si="834"/>
        <v>0</v>
      </c>
      <c r="EUJ1364" s="84">
        <f t="shared" si="834"/>
        <v>1000000</v>
      </c>
      <c r="EUP1364" s="84" t="s">
        <v>235</v>
      </c>
      <c r="EUQ1364" s="84" t="s">
        <v>236</v>
      </c>
      <c r="EUR1364" s="84">
        <f>EUR1359</f>
        <v>1000000</v>
      </c>
      <c r="EUS1364" s="84">
        <f t="shared" si="834"/>
        <v>0</v>
      </c>
      <c r="EUT1364" s="84">
        <f t="shared" si="834"/>
        <v>0</v>
      </c>
      <c r="EUU1364" s="84">
        <f t="shared" si="834"/>
        <v>1000000</v>
      </c>
      <c r="EUV1364" s="84">
        <f t="shared" si="834"/>
        <v>0</v>
      </c>
      <c r="EUW1364" s="84">
        <f t="shared" si="834"/>
        <v>0</v>
      </c>
      <c r="EUX1364" s="84">
        <f t="shared" si="834"/>
        <v>0</v>
      </c>
      <c r="EUY1364" s="84">
        <f t="shared" si="834"/>
        <v>0</v>
      </c>
      <c r="EUZ1364" s="84">
        <f t="shared" si="834"/>
        <v>1000000</v>
      </c>
      <c r="EVF1364" s="84" t="s">
        <v>235</v>
      </c>
      <c r="EVG1364" s="84" t="s">
        <v>236</v>
      </c>
      <c r="EVH1364" s="84">
        <f>EVH1359</f>
        <v>1000000</v>
      </c>
      <c r="EVI1364" s="84">
        <f t="shared" si="834"/>
        <v>0</v>
      </c>
      <c r="EVJ1364" s="84">
        <f t="shared" si="834"/>
        <v>0</v>
      </c>
      <c r="EVK1364" s="84">
        <f t="shared" si="834"/>
        <v>1000000</v>
      </c>
      <c r="EVL1364" s="84">
        <f t="shared" si="834"/>
        <v>0</v>
      </c>
      <c r="EVM1364" s="84">
        <f t="shared" si="834"/>
        <v>0</v>
      </c>
      <c r="EVN1364" s="84">
        <f t="shared" si="834"/>
        <v>0</v>
      </c>
      <c r="EVO1364" s="84">
        <f t="shared" si="834"/>
        <v>0</v>
      </c>
      <c r="EVP1364" s="84">
        <f t="shared" si="834"/>
        <v>1000000</v>
      </c>
      <c r="EVV1364" s="84" t="s">
        <v>235</v>
      </c>
      <c r="EVW1364" s="84" t="s">
        <v>236</v>
      </c>
      <c r="EVX1364" s="84">
        <f>EVX1359</f>
        <v>1000000</v>
      </c>
      <c r="EVY1364" s="84">
        <f t="shared" ref="EVY1364:EYB1365" si="835">EVY1359</f>
        <v>0</v>
      </c>
      <c r="EVZ1364" s="84">
        <f t="shared" si="835"/>
        <v>0</v>
      </c>
      <c r="EWA1364" s="84">
        <f t="shared" si="835"/>
        <v>1000000</v>
      </c>
      <c r="EWB1364" s="84">
        <f t="shared" si="835"/>
        <v>0</v>
      </c>
      <c r="EWC1364" s="84">
        <f t="shared" si="835"/>
        <v>0</v>
      </c>
      <c r="EWD1364" s="84">
        <f t="shared" si="835"/>
        <v>0</v>
      </c>
      <c r="EWE1364" s="84">
        <f t="shared" si="835"/>
        <v>0</v>
      </c>
      <c r="EWF1364" s="84">
        <f t="shared" si="835"/>
        <v>1000000</v>
      </c>
      <c r="EWL1364" s="84" t="s">
        <v>235</v>
      </c>
      <c r="EWM1364" s="84" t="s">
        <v>236</v>
      </c>
      <c r="EWN1364" s="84">
        <f>EWN1359</f>
        <v>1000000</v>
      </c>
      <c r="EWO1364" s="84">
        <f t="shared" si="835"/>
        <v>0</v>
      </c>
      <c r="EWP1364" s="84">
        <f t="shared" si="835"/>
        <v>0</v>
      </c>
      <c r="EWQ1364" s="84">
        <f t="shared" si="835"/>
        <v>1000000</v>
      </c>
      <c r="EWR1364" s="84">
        <f t="shared" si="835"/>
        <v>0</v>
      </c>
      <c r="EWS1364" s="84">
        <f t="shared" si="835"/>
        <v>0</v>
      </c>
      <c r="EWT1364" s="84">
        <f t="shared" si="835"/>
        <v>0</v>
      </c>
      <c r="EWU1364" s="84">
        <f t="shared" si="835"/>
        <v>0</v>
      </c>
      <c r="EWV1364" s="84">
        <f t="shared" si="835"/>
        <v>1000000</v>
      </c>
      <c r="EXB1364" s="84" t="s">
        <v>235</v>
      </c>
      <c r="EXC1364" s="84" t="s">
        <v>236</v>
      </c>
      <c r="EXD1364" s="84">
        <f>EXD1359</f>
        <v>1000000</v>
      </c>
      <c r="EXE1364" s="84">
        <f t="shared" si="835"/>
        <v>0</v>
      </c>
      <c r="EXF1364" s="84">
        <f t="shared" si="835"/>
        <v>0</v>
      </c>
      <c r="EXG1364" s="84">
        <f t="shared" si="835"/>
        <v>1000000</v>
      </c>
      <c r="EXH1364" s="84">
        <f t="shared" si="835"/>
        <v>0</v>
      </c>
      <c r="EXI1364" s="84">
        <f t="shared" si="835"/>
        <v>0</v>
      </c>
      <c r="EXJ1364" s="84">
        <f t="shared" si="835"/>
        <v>0</v>
      </c>
      <c r="EXK1364" s="84">
        <f t="shared" si="835"/>
        <v>0</v>
      </c>
      <c r="EXL1364" s="84">
        <f t="shared" si="835"/>
        <v>1000000</v>
      </c>
      <c r="EXR1364" s="84" t="s">
        <v>235</v>
      </c>
      <c r="EXS1364" s="84" t="s">
        <v>236</v>
      </c>
      <c r="EXT1364" s="84">
        <f>EXT1359</f>
        <v>1000000</v>
      </c>
      <c r="EXU1364" s="84">
        <f t="shared" si="835"/>
        <v>0</v>
      </c>
      <c r="EXV1364" s="84">
        <f t="shared" si="835"/>
        <v>0</v>
      </c>
      <c r="EXW1364" s="84">
        <f t="shared" si="835"/>
        <v>1000000</v>
      </c>
      <c r="EXX1364" s="84">
        <f t="shared" si="835"/>
        <v>0</v>
      </c>
      <c r="EXY1364" s="84">
        <f t="shared" si="835"/>
        <v>0</v>
      </c>
      <c r="EXZ1364" s="84">
        <f t="shared" si="835"/>
        <v>0</v>
      </c>
      <c r="EYA1364" s="84">
        <f t="shared" si="835"/>
        <v>0</v>
      </c>
      <c r="EYB1364" s="84">
        <f t="shared" si="835"/>
        <v>1000000</v>
      </c>
      <c r="EYH1364" s="84" t="s">
        <v>235</v>
      </c>
      <c r="EYI1364" s="84" t="s">
        <v>236</v>
      </c>
      <c r="EYJ1364" s="84">
        <f>EYJ1359</f>
        <v>1000000</v>
      </c>
      <c r="EYK1364" s="84">
        <f t="shared" ref="EYK1364:FAN1365" si="836">EYK1359</f>
        <v>0</v>
      </c>
      <c r="EYL1364" s="84">
        <f t="shared" si="836"/>
        <v>0</v>
      </c>
      <c r="EYM1364" s="84">
        <f t="shared" si="836"/>
        <v>1000000</v>
      </c>
      <c r="EYN1364" s="84">
        <f t="shared" si="836"/>
        <v>0</v>
      </c>
      <c r="EYO1364" s="84">
        <f t="shared" si="836"/>
        <v>0</v>
      </c>
      <c r="EYP1364" s="84">
        <f t="shared" si="836"/>
        <v>0</v>
      </c>
      <c r="EYQ1364" s="84">
        <f t="shared" si="836"/>
        <v>0</v>
      </c>
      <c r="EYR1364" s="84">
        <f t="shared" si="836"/>
        <v>1000000</v>
      </c>
      <c r="EYX1364" s="84" t="s">
        <v>235</v>
      </c>
      <c r="EYY1364" s="84" t="s">
        <v>236</v>
      </c>
      <c r="EYZ1364" s="84">
        <f>EYZ1359</f>
        <v>1000000</v>
      </c>
      <c r="EZA1364" s="84">
        <f t="shared" si="836"/>
        <v>0</v>
      </c>
      <c r="EZB1364" s="84">
        <f t="shared" si="836"/>
        <v>0</v>
      </c>
      <c r="EZC1364" s="84">
        <f t="shared" si="836"/>
        <v>1000000</v>
      </c>
      <c r="EZD1364" s="84">
        <f t="shared" si="836"/>
        <v>0</v>
      </c>
      <c r="EZE1364" s="84">
        <f t="shared" si="836"/>
        <v>0</v>
      </c>
      <c r="EZF1364" s="84">
        <f t="shared" si="836"/>
        <v>0</v>
      </c>
      <c r="EZG1364" s="84">
        <f t="shared" si="836"/>
        <v>0</v>
      </c>
      <c r="EZH1364" s="84">
        <f t="shared" si="836"/>
        <v>1000000</v>
      </c>
      <c r="EZN1364" s="84" t="s">
        <v>235</v>
      </c>
      <c r="EZO1364" s="84" t="s">
        <v>236</v>
      </c>
      <c r="EZP1364" s="84">
        <f>EZP1359</f>
        <v>1000000</v>
      </c>
      <c r="EZQ1364" s="84">
        <f t="shared" si="836"/>
        <v>0</v>
      </c>
      <c r="EZR1364" s="84">
        <f t="shared" si="836"/>
        <v>0</v>
      </c>
      <c r="EZS1364" s="84">
        <f t="shared" si="836"/>
        <v>1000000</v>
      </c>
      <c r="EZT1364" s="84">
        <f t="shared" si="836"/>
        <v>0</v>
      </c>
      <c r="EZU1364" s="84">
        <f t="shared" si="836"/>
        <v>0</v>
      </c>
      <c r="EZV1364" s="84">
        <f t="shared" si="836"/>
        <v>0</v>
      </c>
      <c r="EZW1364" s="84">
        <f t="shared" si="836"/>
        <v>0</v>
      </c>
      <c r="EZX1364" s="84">
        <f t="shared" si="836"/>
        <v>1000000</v>
      </c>
      <c r="FAD1364" s="84" t="s">
        <v>235</v>
      </c>
      <c r="FAE1364" s="84" t="s">
        <v>236</v>
      </c>
      <c r="FAF1364" s="84">
        <f>FAF1359</f>
        <v>1000000</v>
      </c>
      <c r="FAG1364" s="84">
        <f t="shared" si="836"/>
        <v>0</v>
      </c>
      <c r="FAH1364" s="84">
        <f t="shared" si="836"/>
        <v>0</v>
      </c>
      <c r="FAI1364" s="84">
        <f t="shared" si="836"/>
        <v>1000000</v>
      </c>
      <c r="FAJ1364" s="84">
        <f t="shared" si="836"/>
        <v>0</v>
      </c>
      <c r="FAK1364" s="84">
        <f t="shared" si="836"/>
        <v>0</v>
      </c>
      <c r="FAL1364" s="84">
        <f t="shared" si="836"/>
        <v>0</v>
      </c>
      <c r="FAM1364" s="84">
        <f t="shared" si="836"/>
        <v>0</v>
      </c>
      <c r="FAN1364" s="84">
        <f t="shared" si="836"/>
        <v>1000000</v>
      </c>
      <c r="FAT1364" s="84" t="s">
        <v>235</v>
      </c>
      <c r="FAU1364" s="84" t="s">
        <v>236</v>
      </c>
      <c r="FAV1364" s="84">
        <f>FAV1359</f>
        <v>1000000</v>
      </c>
      <c r="FAW1364" s="84">
        <f t="shared" ref="FAW1364:FCZ1365" si="837">FAW1359</f>
        <v>0</v>
      </c>
      <c r="FAX1364" s="84">
        <f t="shared" si="837"/>
        <v>0</v>
      </c>
      <c r="FAY1364" s="84">
        <f t="shared" si="837"/>
        <v>1000000</v>
      </c>
      <c r="FAZ1364" s="84">
        <f t="shared" si="837"/>
        <v>0</v>
      </c>
      <c r="FBA1364" s="84">
        <f t="shared" si="837"/>
        <v>0</v>
      </c>
      <c r="FBB1364" s="84">
        <f t="shared" si="837"/>
        <v>0</v>
      </c>
      <c r="FBC1364" s="84">
        <f t="shared" si="837"/>
        <v>0</v>
      </c>
      <c r="FBD1364" s="84">
        <f t="shared" si="837"/>
        <v>1000000</v>
      </c>
      <c r="FBJ1364" s="84" t="s">
        <v>235</v>
      </c>
      <c r="FBK1364" s="84" t="s">
        <v>236</v>
      </c>
      <c r="FBL1364" s="84">
        <f>FBL1359</f>
        <v>1000000</v>
      </c>
      <c r="FBM1364" s="84">
        <f t="shared" si="837"/>
        <v>0</v>
      </c>
      <c r="FBN1364" s="84">
        <f t="shared" si="837"/>
        <v>0</v>
      </c>
      <c r="FBO1364" s="84">
        <f t="shared" si="837"/>
        <v>1000000</v>
      </c>
      <c r="FBP1364" s="84">
        <f t="shared" si="837"/>
        <v>0</v>
      </c>
      <c r="FBQ1364" s="84">
        <f t="shared" si="837"/>
        <v>0</v>
      </c>
      <c r="FBR1364" s="84">
        <f t="shared" si="837"/>
        <v>0</v>
      </c>
      <c r="FBS1364" s="84">
        <f t="shared" si="837"/>
        <v>0</v>
      </c>
      <c r="FBT1364" s="84">
        <f t="shared" si="837"/>
        <v>1000000</v>
      </c>
      <c r="FBZ1364" s="84" t="s">
        <v>235</v>
      </c>
      <c r="FCA1364" s="84" t="s">
        <v>236</v>
      </c>
      <c r="FCB1364" s="84">
        <f>FCB1359</f>
        <v>1000000</v>
      </c>
      <c r="FCC1364" s="84">
        <f t="shared" si="837"/>
        <v>0</v>
      </c>
      <c r="FCD1364" s="84">
        <f t="shared" si="837"/>
        <v>0</v>
      </c>
      <c r="FCE1364" s="84">
        <f t="shared" si="837"/>
        <v>1000000</v>
      </c>
      <c r="FCF1364" s="84">
        <f t="shared" si="837"/>
        <v>0</v>
      </c>
      <c r="FCG1364" s="84">
        <f t="shared" si="837"/>
        <v>0</v>
      </c>
      <c r="FCH1364" s="84">
        <f t="shared" si="837"/>
        <v>0</v>
      </c>
      <c r="FCI1364" s="84">
        <f t="shared" si="837"/>
        <v>0</v>
      </c>
      <c r="FCJ1364" s="84">
        <f t="shared" si="837"/>
        <v>1000000</v>
      </c>
      <c r="FCP1364" s="84" t="s">
        <v>235</v>
      </c>
      <c r="FCQ1364" s="84" t="s">
        <v>236</v>
      </c>
      <c r="FCR1364" s="84">
        <f>FCR1359</f>
        <v>1000000</v>
      </c>
      <c r="FCS1364" s="84">
        <f t="shared" si="837"/>
        <v>0</v>
      </c>
      <c r="FCT1364" s="84">
        <f t="shared" si="837"/>
        <v>0</v>
      </c>
      <c r="FCU1364" s="84">
        <f t="shared" si="837"/>
        <v>1000000</v>
      </c>
      <c r="FCV1364" s="84">
        <f t="shared" si="837"/>
        <v>0</v>
      </c>
      <c r="FCW1364" s="84">
        <f t="shared" si="837"/>
        <v>0</v>
      </c>
      <c r="FCX1364" s="84">
        <f t="shared" si="837"/>
        <v>0</v>
      </c>
      <c r="FCY1364" s="84">
        <f t="shared" si="837"/>
        <v>0</v>
      </c>
      <c r="FCZ1364" s="84">
        <f t="shared" si="837"/>
        <v>1000000</v>
      </c>
      <c r="FDF1364" s="84" t="s">
        <v>235</v>
      </c>
      <c r="FDG1364" s="84" t="s">
        <v>236</v>
      </c>
      <c r="FDH1364" s="84">
        <f>FDH1359</f>
        <v>1000000</v>
      </c>
      <c r="FDI1364" s="84">
        <f t="shared" ref="FDI1364:FFL1365" si="838">FDI1359</f>
        <v>0</v>
      </c>
      <c r="FDJ1364" s="84">
        <f t="shared" si="838"/>
        <v>0</v>
      </c>
      <c r="FDK1364" s="84">
        <f t="shared" si="838"/>
        <v>1000000</v>
      </c>
      <c r="FDL1364" s="84">
        <f t="shared" si="838"/>
        <v>0</v>
      </c>
      <c r="FDM1364" s="84">
        <f t="shared" si="838"/>
        <v>0</v>
      </c>
      <c r="FDN1364" s="84">
        <f t="shared" si="838"/>
        <v>0</v>
      </c>
      <c r="FDO1364" s="84">
        <f t="shared" si="838"/>
        <v>0</v>
      </c>
      <c r="FDP1364" s="84">
        <f t="shared" si="838"/>
        <v>1000000</v>
      </c>
      <c r="FDV1364" s="84" t="s">
        <v>235</v>
      </c>
      <c r="FDW1364" s="84" t="s">
        <v>236</v>
      </c>
      <c r="FDX1364" s="84">
        <f>FDX1359</f>
        <v>1000000</v>
      </c>
      <c r="FDY1364" s="84">
        <f t="shared" si="838"/>
        <v>0</v>
      </c>
      <c r="FDZ1364" s="84">
        <f t="shared" si="838"/>
        <v>0</v>
      </c>
      <c r="FEA1364" s="84">
        <f t="shared" si="838"/>
        <v>1000000</v>
      </c>
      <c r="FEB1364" s="84">
        <f t="shared" si="838"/>
        <v>0</v>
      </c>
      <c r="FEC1364" s="84">
        <f t="shared" si="838"/>
        <v>0</v>
      </c>
      <c r="FED1364" s="84">
        <f t="shared" si="838"/>
        <v>0</v>
      </c>
      <c r="FEE1364" s="84">
        <f t="shared" si="838"/>
        <v>0</v>
      </c>
      <c r="FEF1364" s="84">
        <f t="shared" si="838"/>
        <v>1000000</v>
      </c>
      <c r="FEL1364" s="84" t="s">
        <v>235</v>
      </c>
      <c r="FEM1364" s="84" t="s">
        <v>236</v>
      </c>
      <c r="FEN1364" s="84">
        <f>FEN1359</f>
        <v>1000000</v>
      </c>
      <c r="FEO1364" s="84">
        <f t="shared" si="838"/>
        <v>0</v>
      </c>
      <c r="FEP1364" s="84">
        <f t="shared" si="838"/>
        <v>0</v>
      </c>
      <c r="FEQ1364" s="84">
        <f t="shared" si="838"/>
        <v>1000000</v>
      </c>
      <c r="FER1364" s="84">
        <f t="shared" si="838"/>
        <v>0</v>
      </c>
      <c r="FES1364" s="84">
        <f t="shared" si="838"/>
        <v>0</v>
      </c>
      <c r="FET1364" s="84">
        <f t="shared" si="838"/>
        <v>0</v>
      </c>
      <c r="FEU1364" s="84">
        <f t="shared" si="838"/>
        <v>0</v>
      </c>
      <c r="FEV1364" s="84">
        <f t="shared" si="838"/>
        <v>1000000</v>
      </c>
      <c r="FFB1364" s="84" t="s">
        <v>235</v>
      </c>
      <c r="FFC1364" s="84" t="s">
        <v>236</v>
      </c>
      <c r="FFD1364" s="84">
        <f>FFD1359</f>
        <v>1000000</v>
      </c>
      <c r="FFE1364" s="84">
        <f t="shared" si="838"/>
        <v>0</v>
      </c>
      <c r="FFF1364" s="84">
        <f t="shared" si="838"/>
        <v>0</v>
      </c>
      <c r="FFG1364" s="84">
        <f t="shared" si="838"/>
        <v>1000000</v>
      </c>
      <c r="FFH1364" s="84">
        <f t="shared" si="838"/>
        <v>0</v>
      </c>
      <c r="FFI1364" s="84">
        <f t="shared" si="838"/>
        <v>0</v>
      </c>
      <c r="FFJ1364" s="84">
        <f t="shared" si="838"/>
        <v>0</v>
      </c>
      <c r="FFK1364" s="84">
        <f t="shared" si="838"/>
        <v>0</v>
      </c>
      <c r="FFL1364" s="84">
        <f t="shared" si="838"/>
        <v>1000000</v>
      </c>
      <c r="FFR1364" s="84" t="s">
        <v>235</v>
      </c>
      <c r="FFS1364" s="84" t="s">
        <v>236</v>
      </c>
      <c r="FFT1364" s="84">
        <f>FFT1359</f>
        <v>1000000</v>
      </c>
      <c r="FFU1364" s="84">
        <f t="shared" ref="FFU1364:FHX1365" si="839">FFU1359</f>
        <v>0</v>
      </c>
      <c r="FFV1364" s="84">
        <f t="shared" si="839"/>
        <v>0</v>
      </c>
      <c r="FFW1364" s="84">
        <f t="shared" si="839"/>
        <v>1000000</v>
      </c>
      <c r="FFX1364" s="84">
        <f t="shared" si="839"/>
        <v>0</v>
      </c>
      <c r="FFY1364" s="84">
        <f t="shared" si="839"/>
        <v>0</v>
      </c>
      <c r="FFZ1364" s="84">
        <f t="shared" si="839"/>
        <v>0</v>
      </c>
      <c r="FGA1364" s="84">
        <f t="shared" si="839"/>
        <v>0</v>
      </c>
      <c r="FGB1364" s="84">
        <f t="shared" si="839"/>
        <v>1000000</v>
      </c>
      <c r="FGH1364" s="84" t="s">
        <v>235</v>
      </c>
      <c r="FGI1364" s="84" t="s">
        <v>236</v>
      </c>
      <c r="FGJ1364" s="84">
        <f>FGJ1359</f>
        <v>1000000</v>
      </c>
      <c r="FGK1364" s="84">
        <f t="shared" si="839"/>
        <v>0</v>
      </c>
      <c r="FGL1364" s="84">
        <f t="shared" si="839"/>
        <v>0</v>
      </c>
      <c r="FGM1364" s="84">
        <f t="shared" si="839"/>
        <v>1000000</v>
      </c>
      <c r="FGN1364" s="84">
        <f t="shared" si="839"/>
        <v>0</v>
      </c>
      <c r="FGO1364" s="84">
        <f t="shared" si="839"/>
        <v>0</v>
      </c>
      <c r="FGP1364" s="84">
        <f t="shared" si="839"/>
        <v>0</v>
      </c>
      <c r="FGQ1364" s="84">
        <f t="shared" si="839"/>
        <v>0</v>
      </c>
      <c r="FGR1364" s="84">
        <f t="shared" si="839"/>
        <v>1000000</v>
      </c>
      <c r="FGX1364" s="84" t="s">
        <v>235</v>
      </c>
      <c r="FGY1364" s="84" t="s">
        <v>236</v>
      </c>
      <c r="FGZ1364" s="84">
        <f>FGZ1359</f>
        <v>1000000</v>
      </c>
      <c r="FHA1364" s="84">
        <f t="shared" si="839"/>
        <v>0</v>
      </c>
      <c r="FHB1364" s="84">
        <f t="shared" si="839"/>
        <v>0</v>
      </c>
      <c r="FHC1364" s="84">
        <f t="shared" si="839"/>
        <v>1000000</v>
      </c>
      <c r="FHD1364" s="84">
        <f t="shared" si="839"/>
        <v>0</v>
      </c>
      <c r="FHE1364" s="84">
        <f t="shared" si="839"/>
        <v>0</v>
      </c>
      <c r="FHF1364" s="84">
        <f t="shared" si="839"/>
        <v>0</v>
      </c>
      <c r="FHG1364" s="84">
        <f t="shared" si="839"/>
        <v>0</v>
      </c>
      <c r="FHH1364" s="84">
        <f t="shared" si="839"/>
        <v>1000000</v>
      </c>
      <c r="FHN1364" s="84" t="s">
        <v>235</v>
      </c>
      <c r="FHO1364" s="84" t="s">
        <v>236</v>
      </c>
      <c r="FHP1364" s="84">
        <f>FHP1359</f>
        <v>1000000</v>
      </c>
      <c r="FHQ1364" s="84">
        <f t="shared" si="839"/>
        <v>0</v>
      </c>
      <c r="FHR1364" s="84">
        <f t="shared" si="839"/>
        <v>0</v>
      </c>
      <c r="FHS1364" s="84">
        <f t="shared" si="839"/>
        <v>1000000</v>
      </c>
      <c r="FHT1364" s="84">
        <f t="shared" si="839"/>
        <v>0</v>
      </c>
      <c r="FHU1364" s="84">
        <f t="shared" si="839"/>
        <v>0</v>
      </c>
      <c r="FHV1364" s="84">
        <f t="shared" si="839"/>
        <v>0</v>
      </c>
      <c r="FHW1364" s="84">
        <f t="shared" si="839"/>
        <v>0</v>
      </c>
      <c r="FHX1364" s="84">
        <f t="shared" si="839"/>
        <v>1000000</v>
      </c>
      <c r="FID1364" s="84" t="s">
        <v>235</v>
      </c>
      <c r="FIE1364" s="84" t="s">
        <v>236</v>
      </c>
      <c r="FIF1364" s="84">
        <f>FIF1359</f>
        <v>1000000</v>
      </c>
      <c r="FIG1364" s="84">
        <f t="shared" ref="FIG1364:FKJ1365" si="840">FIG1359</f>
        <v>0</v>
      </c>
      <c r="FIH1364" s="84">
        <f t="shared" si="840"/>
        <v>0</v>
      </c>
      <c r="FII1364" s="84">
        <f t="shared" si="840"/>
        <v>1000000</v>
      </c>
      <c r="FIJ1364" s="84">
        <f t="shared" si="840"/>
        <v>0</v>
      </c>
      <c r="FIK1364" s="84">
        <f t="shared" si="840"/>
        <v>0</v>
      </c>
      <c r="FIL1364" s="84">
        <f t="shared" si="840"/>
        <v>0</v>
      </c>
      <c r="FIM1364" s="84">
        <f t="shared" si="840"/>
        <v>0</v>
      </c>
      <c r="FIN1364" s="84">
        <f t="shared" si="840"/>
        <v>1000000</v>
      </c>
      <c r="FIT1364" s="84" t="s">
        <v>235</v>
      </c>
      <c r="FIU1364" s="84" t="s">
        <v>236</v>
      </c>
      <c r="FIV1364" s="84">
        <f>FIV1359</f>
        <v>1000000</v>
      </c>
      <c r="FIW1364" s="84">
        <f t="shared" si="840"/>
        <v>0</v>
      </c>
      <c r="FIX1364" s="84">
        <f t="shared" si="840"/>
        <v>0</v>
      </c>
      <c r="FIY1364" s="84">
        <f t="shared" si="840"/>
        <v>1000000</v>
      </c>
      <c r="FIZ1364" s="84">
        <f t="shared" si="840"/>
        <v>0</v>
      </c>
      <c r="FJA1364" s="84">
        <f t="shared" si="840"/>
        <v>0</v>
      </c>
      <c r="FJB1364" s="84">
        <f t="shared" si="840"/>
        <v>0</v>
      </c>
      <c r="FJC1364" s="84">
        <f t="shared" si="840"/>
        <v>0</v>
      </c>
      <c r="FJD1364" s="84">
        <f t="shared" si="840"/>
        <v>1000000</v>
      </c>
      <c r="FJJ1364" s="84" t="s">
        <v>235</v>
      </c>
      <c r="FJK1364" s="84" t="s">
        <v>236</v>
      </c>
      <c r="FJL1364" s="84">
        <f>FJL1359</f>
        <v>1000000</v>
      </c>
      <c r="FJM1364" s="84">
        <f t="shared" si="840"/>
        <v>0</v>
      </c>
      <c r="FJN1364" s="84">
        <f t="shared" si="840"/>
        <v>0</v>
      </c>
      <c r="FJO1364" s="84">
        <f t="shared" si="840"/>
        <v>1000000</v>
      </c>
      <c r="FJP1364" s="84">
        <f t="shared" si="840"/>
        <v>0</v>
      </c>
      <c r="FJQ1364" s="84">
        <f t="shared" si="840"/>
        <v>0</v>
      </c>
      <c r="FJR1364" s="84">
        <f t="shared" si="840"/>
        <v>0</v>
      </c>
      <c r="FJS1364" s="84">
        <f t="shared" si="840"/>
        <v>0</v>
      </c>
      <c r="FJT1364" s="84">
        <f t="shared" si="840"/>
        <v>1000000</v>
      </c>
      <c r="FJZ1364" s="84" t="s">
        <v>235</v>
      </c>
      <c r="FKA1364" s="84" t="s">
        <v>236</v>
      </c>
      <c r="FKB1364" s="84">
        <f>FKB1359</f>
        <v>1000000</v>
      </c>
      <c r="FKC1364" s="84">
        <f t="shared" si="840"/>
        <v>0</v>
      </c>
      <c r="FKD1364" s="84">
        <f t="shared" si="840"/>
        <v>0</v>
      </c>
      <c r="FKE1364" s="84">
        <f t="shared" si="840"/>
        <v>1000000</v>
      </c>
      <c r="FKF1364" s="84">
        <f t="shared" si="840"/>
        <v>0</v>
      </c>
      <c r="FKG1364" s="84">
        <f t="shared" si="840"/>
        <v>0</v>
      </c>
      <c r="FKH1364" s="84">
        <f t="shared" si="840"/>
        <v>0</v>
      </c>
      <c r="FKI1364" s="84">
        <f t="shared" si="840"/>
        <v>0</v>
      </c>
      <c r="FKJ1364" s="84">
        <f t="shared" si="840"/>
        <v>1000000</v>
      </c>
      <c r="FKP1364" s="84" t="s">
        <v>235</v>
      </c>
      <c r="FKQ1364" s="84" t="s">
        <v>236</v>
      </c>
      <c r="FKR1364" s="84">
        <f>FKR1359</f>
        <v>1000000</v>
      </c>
      <c r="FKS1364" s="84">
        <f t="shared" ref="FKS1364:FMV1365" si="841">FKS1359</f>
        <v>0</v>
      </c>
      <c r="FKT1364" s="84">
        <f t="shared" si="841"/>
        <v>0</v>
      </c>
      <c r="FKU1364" s="84">
        <f t="shared" si="841"/>
        <v>1000000</v>
      </c>
      <c r="FKV1364" s="84">
        <f t="shared" si="841"/>
        <v>0</v>
      </c>
      <c r="FKW1364" s="84">
        <f t="shared" si="841"/>
        <v>0</v>
      </c>
      <c r="FKX1364" s="84">
        <f t="shared" si="841"/>
        <v>0</v>
      </c>
      <c r="FKY1364" s="84">
        <f t="shared" si="841"/>
        <v>0</v>
      </c>
      <c r="FKZ1364" s="84">
        <f t="shared" si="841"/>
        <v>1000000</v>
      </c>
      <c r="FLF1364" s="84" t="s">
        <v>235</v>
      </c>
      <c r="FLG1364" s="84" t="s">
        <v>236</v>
      </c>
      <c r="FLH1364" s="84">
        <f>FLH1359</f>
        <v>1000000</v>
      </c>
      <c r="FLI1364" s="84">
        <f t="shared" si="841"/>
        <v>0</v>
      </c>
      <c r="FLJ1364" s="84">
        <f t="shared" si="841"/>
        <v>0</v>
      </c>
      <c r="FLK1364" s="84">
        <f t="shared" si="841"/>
        <v>1000000</v>
      </c>
      <c r="FLL1364" s="84">
        <f t="shared" si="841"/>
        <v>0</v>
      </c>
      <c r="FLM1364" s="84">
        <f t="shared" si="841"/>
        <v>0</v>
      </c>
      <c r="FLN1364" s="84">
        <f t="shared" si="841"/>
        <v>0</v>
      </c>
      <c r="FLO1364" s="84">
        <f t="shared" si="841"/>
        <v>0</v>
      </c>
      <c r="FLP1364" s="84">
        <f t="shared" si="841"/>
        <v>1000000</v>
      </c>
      <c r="FLV1364" s="84" t="s">
        <v>235</v>
      </c>
      <c r="FLW1364" s="84" t="s">
        <v>236</v>
      </c>
      <c r="FLX1364" s="84">
        <f>FLX1359</f>
        <v>1000000</v>
      </c>
      <c r="FLY1364" s="84">
        <f t="shared" si="841"/>
        <v>0</v>
      </c>
      <c r="FLZ1364" s="84">
        <f t="shared" si="841"/>
        <v>0</v>
      </c>
      <c r="FMA1364" s="84">
        <f t="shared" si="841"/>
        <v>1000000</v>
      </c>
      <c r="FMB1364" s="84">
        <f t="shared" si="841"/>
        <v>0</v>
      </c>
      <c r="FMC1364" s="84">
        <f t="shared" si="841"/>
        <v>0</v>
      </c>
      <c r="FMD1364" s="84">
        <f t="shared" si="841"/>
        <v>0</v>
      </c>
      <c r="FME1364" s="84">
        <f t="shared" si="841"/>
        <v>0</v>
      </c>
      <c r="FMF1364" s="84">
        <f t="shared" si="841"/>
        <v>1000000</v>
      </c>
      <c r="FML1364" s="84" t="s">
        <v>235</v>
      </c>
      <c r="FMM1364" s="84" t="s">
        <v>236</v>
      </c>
      <c r="FMN1364" s="84">
        <f>FMN1359</f>
        <v>1000000</v>
      </c>
      <c r="FMO1364" s="84">
        <f t="shared" si="841"/>
        <v>0</v>
      </c>
      <c r="FMP1364" s="84">
        <f t="shared" si="841"/>
        <v>0</v>
      </c>
      <c r="FMQ1364" s="84">
        <f t="shared" si="841"/>
        <v>1000000</v>
      </c>
      <c r="FMR1364" s="84">
        <f t="shared" si="841"/>
        <v>0</v>
      </c>
      <c r="FMS1364" s="84">
        <f t="shared" si="841"/>
        <v>0</v>
      </c>
      <c r="FMT1364" s="84">
        <f t="shared" si="841"/>
        <v>0</v>
      </c>
      <c r="FMU1364" s="84">
        <f t="shared" si="841"/>
        <v>0</v>
      </c>
      <c r="FMV1364" s="84">
        <f t="shared" si="841"/>
        <v>1000000</v>
      </c>
      <c r="FNB1364" s="84" t="s">
        <v>235</v>
      </c>
      <c r="FNC1364" s="84" t="s">
        <v>236</v>
      </c>
      <c r="FND1364" s="84">
        <f>FND1359</f>
        <v>1000000</v>
      </c>
      <c r="FNE1364" s="84">
        <f t="shared" ref="FNE1364:FPH1365" si="842">FNE1359</f>
        <v>0</v>
      </c>
      <c r="FNF1364" s="84">
        <f t="shared" si="842"/>
        <v>0</v>
      </c>
      <c r="FNG1364" s="84">
        <f t="shared" si="842"/>
        <v>1000000</v>
      </c>
      <c r="FNH1364" s="84">
        <f t="shared" si="842"/>
        <v>0</v>
      </c>
      <c r="FNI1364" s="84">
        <f t="shared" si="842"/>
        <v>0</v>
      </c>
      <c r="FNJ1364" s="84">
        <f t="shared" si="842"/>
        <v>0</v>
      </c>
      <c r="FNK1364" s="84">
        <f t="shared" si="842"/>
        <v>0</v>
      </c>
      <c r="FNL1364" s="84">
        <f t="shared" si="842"/>
        <v>1000000</v>
      </c>
      <c r="FNR1364" s="84" t="s">
        <v>235</v>
      </c>
      <c r="FNS1364" s="84" t="s">
        <v>236</v>
      </c>
      <c r="FNT1364" s="84">
        <f>FNT1359</f>
        <v>1000000</v>
      </c>
      <c r="FNU1364" s="84">
        <f t="shared" si="842"/>
        <v>0</v>
      </c>
      <c r="FNV1364" s="84">
        <f t="shared" si="842"/>
        <v>0</v>
      </c>
      <c r="FNW1364" s="84">
        <f t="shared" si="842"/>
        <v>1000000</v>
      </c>
      <c r="FNX1364" s="84">
        <f t="shared" si="842"/>
        <v>0</v>
      </c>
      <c r="FNY1364" s="84">
        <f t="shared" si="842"/>
        <v>0</v>
      </c>
      <c r="FNZ1364" s="84">
        <f t="shared" si="842"/>
        <v>0</v>
      </c>
      <c r="FOA1364" s="84">
        <f t="shared" si="842"/>
        <v>0</v>
      </c>
      <c r="FOB1364" s="84">
        <f t="shared" si="842"/>
        <v>1000000</v>
      </c>
      <c r="FOH1364" s="84" t="s">
        <v>235</v>
      </c>
      <c r="FOI1364" s="84" t="s">
        <v>236</v>
      </c>
      <c r="FOJ1364" s="84">
        <f>FOJ1359</f>
        <v>1000000</v>
      </c>
      <c r="FOK1364" s="84">
        <f t="shared" si="842"/>
        <v>0</v>
      </c>
      <c r="FOL1364" s="84">
        <f t="shared" si="842"/>
        <v>0</v>
      </c>
      <c r="FOM1364" s="84">
        <f t="shared" si="842"/>
        <v>1000000</v>
      </c>
      <c r="FON1364" s="84">
        <f t="shared" si="842"/>
        <v>0</v>
      </c>
      <c r="FOO1364" s="84">
        <f t="shared" si="842"/>
        <v>0</v>
      </c>
      <c r="FOP1364" s="84">
        <f t="shared" si="842"/>
        <v>0</v>
      </c>
      <c r="FOQ1364" s="84">
        <f t="shared" si="842"/>
        <v>0</v>
      </c>
      <c r="FOR1364" s="84">
        <f t="shared" si="842"/>
        <v>1000000</v>
      </c>
      <c r="FOX1364" s="84" t="s">
        <v>235</v>
      </c>
      <c r="FOY1364" s="84" t="s">
        <v>236</v>
      </c>
      <c r="FOZ1364" s="84">
        <f>FOZ1359</f>
        <v>1000000</v>
      </c>
      <c r="FPA1364" s="84">
        <f t="shared" si="842"/>
        <v>0</v>
      </c>
      <c r="FPB1364" s="84">
        <f t="shared" si="842"/>
        <v>0</v>
      </c>
      <c r="FPC1364" s="84">
        <f t="shared" si="842"/>
        <v>1000000</v>
      </c>
      <c r="FPD1364" s="84">
        <f t="shared" si="842"/>
        <v>0</v>
      </c>
      <c r="FPE1364" s="84">
        <f t="shared" si="842"/>
        <v>0</v>
      </c>
      <c r="FPF1364" s="84">
        <f t="shared" si="842"/>
        <v>0</v>
      </c>
      <c r="FPG1364" s="84">
        <f t="shared" si="842"/>
        <v>0</v>
      </c>
      <c r="FPH1364" s="84">
        <f t="shared" si="842"/>
        <v>1000000</v>
      </c>
      <c r="FPN1364" s="84" t="s">
        <v>235</v>
      </c>
      <c r="FPO1364" s="84" t="s">
        <v>236</v>
      </c>
      <c r="FPP1364" s="84">
        <f>FPP1359</f>
        <v>1000000</v>
      </c>
      <c r="FPQ1364" s="84">
        <f t="shared" ref="FPQ1364:FRT1365" si="843">FPQ1359</f>
        <v>0</v>
      </c>
      <c r="FPR1364" s="84">
        <f t="shared" si="843"/>
        <v>0</v>
      </c>
      <c r="FPS1364" s="84">
        <f t="shared" si="843"/>
        <v>1000000</v>
      </c>
      <c r="FPT1364" s="84">
        <f t="shared" si="843"/>
        <v>0</v>
      </c>
      <c r="FPU1364" s="84">
        <f t="shared" si="843"/>
        <v>0</v>
      </c>
      <c r="FPV1364" s="84">
        <f t="shared" si="843"/>
        <v>0</v>
      </c>
      <c r="FPW1364" s="84">
        <f t="shared" si="843"/>
        <v>0</v>
      </c>
      <c r="FPX1364" s="84">
        <f t="shared" si="843"/>
        <v>1000000</v>
      </c>
      <c r="FQD1364" s="84" t="s">
        <v>235</v>
      </c>
      <c r="FQE1364" s="84" t="s">
        <v>236</v>
      </c>
      <c r="FQF1364" s="84">
        <f>FQF1359</f>
        <v>1000000</v>
      </c>
      <c r="FQG1364" s="84">
        <f t="shared" si="843"/>
        <v>0</v>
      </c>
      <c r="FQH1364" s="84">
        <f t="shared" si="843"/>
        <v>0</v>
      </c>
      <c r="FQI1364" s="84">
        <f t="shared" si="843"/>
        <v>1000000</v>
      </c>
      <c r="FQJ1364" s="84">
        <f t="shared" si="843"/>
        <v>0</v>
      </c>
      <c r="FQK1364" s="84">
        <f t="shared" si="843"/>
        <v>0</v>
      </c>
      <c r="FQL1364" s="84">
        <f t="shared" si="843"/>
        <v>0</v>
      </c>
      <c r="FQM1364" s="84">
        <f t="shared" si="843"/>
        <v>0</v>
      </c>
      <c r="FQN1364" s="84">
        <f t="shared" si="843"/>
        <v>1000000</v>
      </c>
      <c r="FQT1364" s="84" t="s">
        <v>235</v>
      </c>
      <c r="FQU1364" s="84" t="s">
        <v>236</v>
      </c>
      <c r="FQV1364" s="84">
        <f>FQV1359</f>
        <v>1000000</v>
      </c>
      <c r="FQW1364" s="84">
        <f t="shared" si="843"/>
        <v>0</v>
      </c>
      <c r="FQX1364" s="84">
        <f t="shared" si="843"/>
        <v>0</v>
      </c>
      <c r="FQY1364" s="84">
        <f t="shared" si="843"/>
        <v>1000000</v>
      </c>
      <c r="FQZ1364" s="84">
        <f t="shared" si="843"/>
        <v>0</v>
      </c>
      <c r="FRA1364" s="84">
        <f t="shared" si="843"/>
        <v>0</v>
      </c>
      <c r="FRB1364" s="84">
        <f t="shared" si="843"/>
        <v>0</v>
      </c>
      <c r="FRC1364" s="84">
        <f t="shared" si="843"/>
        <v>0</v>
      </c>
      <c r="FRD1364" s="84">
        <f t="shared" si="843"/>
        <v>1000000</v>
      </c>
      <c r="FRJ1364" s="84" t="s">
        <v>235</v>
      </c>
      <c r="FRK1364" s="84" t="s">
        <v>236</v>
      </c>
      <c r="FRL1364" s="84">
        <f>FRL1359</f>
        <v>1000000</v>
      </c>
      <c r="FRM1364" s="84">
        <f t="shared" si="843"/>
        <v>0</v>
      </c>
      <c r="FRN1364" s="84">
        <f t="shared" si="843"/>
        <v>0</v>
      </c>
      <c r="FRO1364" s="84">
        <f t="shared" si="843"/>
        <v>1000000</v>
      </c>
      <c r="FRP1364" s="84">
        <f t="shared" si="843"/>
        <v>0</v>
      </c>
      <c r="FRQ1364" s="84">
        <f t="shared" si="843"/>
        <v>0</v>
      </c>
      <c r="FRR1364" s="84">
        <f t="shared" si="843"/>
        <v>0</v>
      </c>
      <c r="FRS1364" s="84">
        <f t="shared" si="843"/>
        <v>0</v>
      </c>
      <c r="FRT1364" s="84">
        <f t="shared" si="843"/>
        <v>1000000</v>
      </c>
      <c r="FRZ1364" s="84" t="s">
        <v>235</v>
      </c>
      <c r="FSA1364" s="84" t="s">
        <v>236</v>
      </c>
      <c r="FSB1364" s="84">
        <f>FSB1359</f>
        <v>1000000</v>
      </c>
      <c r="FSC1364" s="84">
        <f t="shared" ref="FSC1364:FUF1365" si="844">FSC1359</f>
        <v>0</v>
      </c>
      <c r="FSD1364" s="84">
        <f t="shared" si="844"/>
        <v>0</v>
      </c>
      <c r="FSE1364" s="84">
        <f t="shared" si="844"/>
        <v>1000000</v>
      </c>
      <c r="FSF1364" s="84">
        <f t="shared" si="844"/>
        <v>0</v>
      </c>
      <c r="FSG1364" s="84">
        <f t="shared" si="844"/>
        <v>0</v>
      </c>
      <c r="FSH1364" s="84">
        <f t="shared" si="844"/>
        <v>0</v>
      </c>
      <c r="FSI1364" s="84">
        <f t="shared" si="844"/>
        <v>0</v>
      </c>
      <c r="FSJ1364" s="84">
        <f t="shared" si="844"/>
        <v>1000000</v>
      </c>
      <c r="FSP1364" s="84" t="s">
        <v>235</v>
      </c>
      <c r="FSQ1364" s="84" t="s">
        <v>236</v>
      </c>
      <c r="FSR1364" s="84">
        <f>FSR1359</f>
        <v>1000000</v>
      </c>
      <c r="FSS1364" s="84">
        <f t="shared" si="844"/>
        <v>0</v>
      </c>
      <c r="FST1364" s="84">
        <f t="shared" si="844"/>
        <v>0</v>
      </c>
      <c r="FSU1364" s="84">
        <f t="shared" si="844"/>
        <v>1000000</v>
      </c>
      <c r="FSV1364" s="84">
        <f t="shared" si="844"/>
        <v>0</v>
      </c>
      <c r="FSW1364" s="84">
        <f t="shared" si="844"/>
        <v>0</v>
      </c>
      <c r="FSX1364" s="84">
        <f t="shared" si="844"/>
        <v>0</v>
      </c>
      <c r="FSY1364" s="84">
        <f t="shared" si="844"/>
        <v>0</v>
      </c>
      <c r="FSZ1364" s="84">
        <f t="shared" si="844"/>
        <v>1000000</v>
      </c>
      <c r="FTF1364" s="84" t="s">
        <v>235</v>
      </c>
      <c r="FTG1364" s="84" t="s">
        <v>236</v>
      </c>
      <c r="FTH1364" s="84">
        <f>FTH1359</f>
        <v>1000000</v>
      </c>
      <c r="FTI1364" s="84">
        <f t="shared" si="844"/>
        <v>0</v>
      </c>
      <c r="FTJ1364" s="84">
        <f t="shared" si="844"/>
        <v>0</v>
      </c>
      <c r="FTK1364" s="84">
        <f t="shared" si="844"/>
        <v>1000000</v>
      </c>
      <c r="FTL1364" s="84">
        <f t="shared" si="844"/>
        <v>0</v>
      </c>
      <c r="FTM1364" s="84">
        <f t="shared" si="844"/>
        <v>0</v>
      </c>
      <c r="FTN1364" s="84">
        <f t="shared" si="844"/>
        <v>0</v>
      </c>
      <c r="FTO1364" s="84">
        <f t="shared" si="844"/>
        <v>0</v>
      </c>
      <c r="FTP1364" s="84">
        <f t="shared" si="844"/>
        <v>1000000</v>
      </c>
      <c r="FTV1364" s="84" t="s">
        <v>235</v>
      </c>
      <c r="FTW1364" s="84" t="s">
        <v>236</v>
      </c>
      <c r="FTX1364" s="84">
        <f>FTX1359</f>
        <v>1000000</v>
      </c>
      <c r="FTY1364" s="84">
        <f t="shared" si="844"/>
        <v>0</v>
      </c>
      <c r="FTZ1364" s="84">
        <f t="shared" si="844"/>
        <v>0</v>
      </c>
      <c r="FUA1364" s="84">
        <f t="shared" si="844"/>
        <v>1000000</v>
      </c>
      <c r="FUB1364" s="84">
        <f t="shared" si="844"/>
        <v>0</v>
      </c>
      <c r="FUC1364" s="84">
        <f t="shared" si="844"/>
        <v>0</v>
      </c>
      <c r="FUD1364" s="84">
        <f t="shared" si="844"/>
        <v>0</v>
      </c>
      <c r="FUE1364" s="84">
        <f t="shared" si="844"/>
        <v>0</v>
      </c>
      <c r="FUF1364" s="84">
        <f t="shared" si="844"/>
        <v>1000000</v>
      </c>
      <c r="FUL1364" s="84" t="s">
        <v>235</v>
      </c>
      <c r="FUM1364" s="84" t="s">
        <v>236</v>
      </c>
      <c r="FUN1364" s="84">
        <f>FUN1359</f>
        <v>1000000</v>
      </c>
      <c r="FUO1364" s="84">
        <f t="shared" ref="FUO1364:FWR1365" si="845">FUO1359</f>
        <v>0</v>
      </c>
      <c r="FUP1364" s="84">
        <f t="shared" si="845"/>
        <v>0</v>
      </c>
      <c r="FUQ1364" s="84">
        <f t="shared" si="845"/>
        <v>1000000</v>
      </c>
      <c r="FUR1364" s="84">
        <f t="shared" si="845"/>
        <v>0</v>
      </c>
      <c r="FUS1364" s="84">
        <f t="shared" si="845"/>
        <v>0</v>
      </c>
      <c r="FUT1364" s="84">
        <f t="shared" si="845"/>
        <v>0</v>
      </c>
      <c r="FUU1364" s="84">
        <f t="shared" si="845"/>
        <v>0</v>
      </c>
      <c r="FUV1364" s="84">
        <f t="shared" si="845"/>
        <v>1000000</v>
      </c>
      <c r="FVB1364" s="84" t="s">
        <v>235</v>
      </c>
      <c r="FVC1364" s="84" t="s">
        <v>236</v>
      </c>
      <c r="FVD1364" s="84">
        <f>FVD1359</f>
        <v>1000000</v>
      </c>
      <c r="FVE1364" s="84">
        <f t="shared" si="845"/>
        <v>0</v>
      </c>
      <c r="FVF1364" s="84">
        <f t="shared" si="845"/>
        <v>0</v>
      </c>
      <c r="FVG1364" s="84">
        <f t="shared" si="845"/>
        <v>1000000</v>
      </c>
      <c r="FVH1364" s="84">
        <f t="shared" si="845"/>
        <v>0</v>
      </c>
      <c r="FVI1364" s="84">
        <f t="shared" si="845"/>
        <v>0</v>
      </c>
      <c r="FVJ1364" s="84">
        <f t="shared" si="845"/>
        <v>0</v>
      </c>
      <c r="FVK1364" s="84">
        <f t="shared" si="845"/>
        <v>0</v>
      </c>
      <c r="FVL1364" s="84">
        <f t="shared" si="845"/>
        <v>1000000</v>
      </c>
      <c r="FVR1364" s="84" t="s">
        <v>235</v>
      </c>
      <c r="FVS1364" s="84" t="s">
        <v>236</v>
      </c>
      <c r="FVT1364" s="84">
        <f>FVT1359</f>
        <v>1000000</v>
      </c>
      <c r="FVU1364" s="84">
        <f t="shared" si="845"/>
        <v>0</v>
      </c>
      <c r="FVV1364" s="84">
        <f t="shared" si="845"/>
        <v>0</v>
      </c>
      <c r="FVW1364" s="84">
        <f t="shared" si="845"/>
        <v>1000000</v>
      </c>
      <c r="FVX1364" s="84">
        <f t="shared" si="845"/>
        <v>0</v>
      </c>
      <c r="FVY1364" s="84">
        <f t="shared" si="845"/>
        <v>0</v>
      </c>
      <c r="FVZ1364" s="84">
        <f t="shared" si="845"/>
        <v>0</v>
      </c>
      <c r="FWA1364" s="84">
        <f t="shared" si="845"/>
        <v>0</v>
      </c>
      <c r="FWB1364" s="84">
        <f t="shared" si="845"/>
        <v>1000000</v>
      </c>
      <c r="FWH1364" s="84" t="s">
        <v>235</v>
      </c>
      <c r="FWI1364" s="84" t="s">
        <v>236</v>
      </c>
      <c r="FWJ1364" s="84">
        <f>FWJ1359</f>
        <v>1000000</v>
      </c>
      <c r="FWK1364" s="84">
        <f t="shared" si="845"/>
        <v>0</v>
      </c>
      <c r="FWL1364" s="84">
        <f t="shared" si="845"/>
        <v>0</v>
      </c>
      <c r="FWM1364" s="84">
        <f t="shared" si="845"/>
        <v>1000000</v>
      </c>
      <c r="FWN1364" s="84">
        <f t="shared" si="845"/>
        <v>0</v>
      </c>
      <c r="FWO1364" s="84">
        <f t="shared" si="845"/>
        <v>0</v>
      </c>
      <c r="FWP1364" s="84">
        <f t="shared" si="845"/>
        <v>0</v>
      </c>
      <c r="FWQ1364" s="84">
        <f t="shared" si="845"/>
        <v>0</v>
      </c>
      <c r="FWR1364" s="84">
        <f t="shared" si="845"/>
        <v>1000000</v>
      </c>
      <c r="FWX1364" s="84" t="s">
        <v>235</v>
      </c>
      <c r="FWY1364" s="84" t="s">
        <v>236</v>
      </c>
      <c r="FWZ1364" s="84">
        <f>FWZ1359</f>
        <v>1000000</v>
      </c>
      <c r="FXA1364" s="84">
        <f t="shared" ref="FXA1364:FZD1365" si="846">FXA1359</f>
        <v>0</v>
      </c>
      <c r="FXB1364" s="84">
        <f t="shared" si="846"/>
        <v>0</v>
      </c>
      <c r="FXC1364" s="84">
        <f t="shared" si="846"/>
        <v>1000000</v>
      </c>
      <c r="FXD1364" s="84">
        <f t="shared" si="846"/>
        <v>0</v>
      </c>
      <c r="FXE1364" s="84">
        <f t="shared" si="846"/>
        <v>0</v>
      </c>
      <c r="FXF1364" s="84">
        <f t="shared" si="846"/>
        <v>0</v>
      </c>
      <c r="FXG1364" s="84">
        <f t="shared" si="846"/>
        <v>0</v>
      </c>
      <c r="FXH1364" s="84">
        <f t="shared" si="846"/>
        <v>1000000</v>
      </c>
      <c r="FXN1364" s="84" t="s">
        <v>235</v>
      </c>
      <c r="FXO1364" s="84" t="s">
        <v>236</v>
      </c>
      <c r="FXP1364" s="84">
        <f>FXP1359</f>
        <v>1000000</v>
      </c>
      <c r="FXQ1364" s="84">
        <f t="shared" si="846"/>
        <v>0</v>
      </c>
      <c r="FXR1364" s="84">
        <f t="shared" si="846"/>
        <v>0</v>
      </c>
      <c r="FXS1364" s="84">
        <f t="shared" si="846"/>
        <v>1000000</v>
      </c>
      <c r="FXT1364" s="84">
        <f t="shared" si="846"/>
        <v>0</v>
      </c>
      <c r="FXU1364" s="84">
        <f t="shared" si="846"/>
        <v>0</v>
      </c>
      <c r="FXV1364" s="84">
        <f t="shared" si="846"/>
        <v>0</v>
      </c>
      <c r="FXW1364" s="84">
        <f t="shared" si="846"/>
        <v>0</v>
      </c>
      <c r="FXX1364" s="84">
        <f t="shared" si="846"/>
        <v>1000000</v>
      </c>
      <c r="FYD1364" s="84" t="s">
        <v>235</v>
      </c>
      <c r="FYE1364" s="84" t="s">
        <v>236</v>
      </c>
      <c r="FYF1364" s="84">
        <f>FYF1359</f>
        <v>1000000</v>
      </c>
      <c r="FYG1364" s="84">
        <f t="shared" si="846"/>
        <v>0</v>
      </c>
      <c r="FYH1364" s="84">
        <f t="shared" si="846"/>
        <v>0</v>
      </c>
      <c r="FYI1364" s="84">
        <f t="shared" si="846"/>
        <v>1000000</v>
      </c>
      <c r="FYJ1364" s="84">
        <f t="shared" si="846"/>
        <v>0</v>
      </c>
      <c r="FYK1364" s="84">
        <f t="shared" si="846"/>
        <v>0</v>
      </c>
      <c r="FYL1364" s="84">
        <f t="shared" si="846"/>
        <v>0</v>
      </c>
      <c r="FYM1364" s="84">
        <f t="shared" si="846"/>
        <v>0</v>
      </c>
      <c r="FYN1364" s="84">
        <f t="shared" si="846"/>
        <v>1000000</v>
      </c>
      <c r="FYT1364" s="84" t="s">
        <v>235</v>
      </c>
      <c r="FYU1364" s="84" t="s">
        <v>236</v>
      </c>
      <c r="FYV1364" s="84">
        <f>FYV1359</f>
        <v>1000000</v>
      </c>
      <c r="FYW1364" s="84">
        <f t="shared" si="846"/>
        <v>0</v>
      </c>
      <c r="FYX1364" s="84">
        <f t="shared" si="846"/>
        <v>0</v>
      </c>
      <c r="FYY1364" s="84">
        <f t="shared" si="846"/>
        <v>1000000</v>
      </c>
      <c r="FYZ1364" s="84">
        <f t="shared" si="846"/>
        <v>0</v>
      </c>
      <c r="FZA1364" s="84">
        <f t="shared" si="846"/>
        <v>0</v>
      </c>
      <c r="FZB1364" s="84">
        <f t="shared" si="846"/>
        <v>0</v>
      </c>
      <c r="FZC1364" s="84">
        <f t="shared" si="846"/>
        <v>0</v>
      </c>
      <c r="FZD1364" s="84">
        <f t="shared" si="846"/>
        <v>1000000</v>
      </c>
      <c r="FZJ1364" s="84" t="s">
        <v>235</v>
      </c>
      <c r="FZK1364" s="84" t="s">
        <v>236</v>
      </c>
      <c r="FZL1364" s="84">
        <f>FZL1359</f>
        <v>1000000</v>
      </c>
      <c r="FZM1364" s="84">
        <f t="shared" ref="FZM1364:GBP1365" si="847">FZM1359</f>
        <v>0</v>
      </c>
      <c r="FZN1364" s="84">
        <f t="shared" si="847"/>
        <v>0</v>
      </c>
      <c r="FZO1364" s="84">
        <f t="shared" si="847"/>
        <v>1000000</v>
      </c>
      <c r="FZP1364" s="84">
        <f t="shared" si="847"/>
        <v>0</v>
      </c>
      <c r="FZQ1364" s="84">
        <f t="shared" si="847"/>
        <v>0</v>
      </c>
      <c r="FZR1364" s="84">
        <f t="shared" si="847"/>
        <v>0</v>
      </c>
      <c r="FZS1364" s="84">
        <f t="shared" si="847"/>
        <v>0</v>
      </c>
      <c r="FZT1364" s="84">
        <f t="shared" si="847"/>
        <v>1000000</v>
      </c>
      <c r="FZZ1364" s="84" t="s">
        <v>235</v>
      </c>
      <c r="GAA1364" s="84" t="s">
        <v>236</v>
      </c>
      <c r="GAB1364" s="84">
        <f>GAB1359</f>
        <v>1000000</v>
      </c>
      <c r="GAC1364" s="84">
        <f t="shared" si="847"/>
        <v>0</v>
      </c>
      <c r="GAD1364" s="84">
        <f t="shared" si="847"/>
        <v>0</v>
      </c>
      <c r="GAE1364" s="84">
        <f t="shared" si="847"/>
        <v>1000000</v>
      </c>
      <c r="GAF1364" s="84">
        <f t="shared" si="847"/>
        <v>0</v>
      </c>
      <c r="GAG1364" s="84">
        <f t="shared" si="847"/>
        <v>0</v>
      </c>
      <c r="GAH1364" s="84">
        <f t="shared" si="847"/>
        <v>0</v>
      </c>
      <c r="GAI1364" s="84">
        <f t="shared" si="847"/>
        <v>0</v>
      </c>
      <c r="GAJ1364" s="84">
        <f t="shared" si="847"/>
        <v>1000000</v>
      </c>
      <c r="GAP1364" s="84" t="s">
        <v>235</v>
      </c>
      <c r="GAQ1364" s="84" t="s">
        <v>236</v>
      </c>
      <c r="GAR1364" s="84">
        <f>GAR1359</f>
        <v>1000000</v>
      </c>
      <c r="GAS1364" s="84">
        <f t="shared" si="847"/>
        <v>0</v>
      </c>
      <c r="GAT1364" s="84">
        <f t="shared" si="847"/>
        <v>0</v>
      </c>
      <c r="GAU1364" s="84">
        <f t="shared" si="847"/>
        <v>1000000</v>
      </c>
      <c r="GAV1364" s="84">
        <f t="shared" si="847"/>
        <v>0</v>
      </c>
      <c r="GAW1364" s="84">
        <f t="shared" si="847"/>
        <v>0</v>
      </c>
      <c r="GAX1364" s="84">
        <f t="shared" si="847"/>
        <v>0</v>
      </c>
      <c r="GAY1364" s="84">
        <f t="shared" si="847"/>
        <v>0</v>
      </c>
      <c r="GAZ1364" s="84">
        <f t="shared" si="847"/>
        <v>1000000</v>
      </c>
      <c r="GBF1364" s="84" t="s">
        <v>235</v>
      </c>
      <c r="GBG1364" s="84" t="s">
        <v>236</v>
      </c>
      <c r="GBH1364" s="84">
        <f>GBH1359</f>
        <v>1000000</v>
      </c>
      <c r="GBI1364" s="84">
        <f t="shared" si="847"/>
        <v>0</v>
      </c>
      <c r="GBJ1364" s="84">
        <f t="shared" si="847"/>
        <v>0</v>
      </c>
      <c r="GBK1364" s="84">
        <f t="shared" si="847"/>
        <v>1000000</v>
      </c>
      <c r="GBL1364" s="84">
        <f t="shared" si="847"/>
        <v>0</v>
      </c>
      <c r="GBM1364" s="84">
        <f t="shared" si="847"/>
        <v>0</v>
      </c>
      <c r="GBN1364" s="84">
        <f t="shared" si="847"/>
        <v>0</v>
      </c>
      <c r="GBO1364" s="84">
        <f t="shared" si="847"/>
        <v>0</v>
      </c>
      <c r="GBP1364" s="84">
        <f t="shared" si="847"/>
        <v>1000000</v>
      </c>
      <c r="GBV1364" s="84" t="s">
        <v>235</v>
      </c>
      <c r="GBW1364" s="84" t="s">
        <v>236</v>
      </c>
      <c r="GBX1364" s="84">
        <f>GBX1359</f>
        <v>1000000</v>
      </c>
      <c r="GBY1364" s="84">
        <f t="shared" ref="GBY1364:GEB1365" si="848">GBY1359</f>
        <v>0</v>
      </c>
      <c r="GBZ1364" s="84">
        <f t="shared" si="848"/>
        <v>0</v>
      </c>
      <c r="GCA1364" s="84">
        <f t="shared" si="848"/>
        <v>1000000</v>
      </c>
      <c r="GCB1364" s="84">
        <f t="shared" si="848"/>
        <v>0</v>
      </c>
      <c r="GCC1364" s="84">
        <f t="shared" si="848"/>
        <v>0</v>
      </c>
      <c r="GCD1364" s="84">
        <f t="shared" si="848"/>
        <v>0</v>
      </c>
      <c r="GCE1364" s="84">
        <f t="shared" si="848"/>
        <v>0</v>
      </c>
      <c r="GCF1364" s="84">
        <f t="shared" si="848"/>
        <v>1000000</v>
      </c>
      <c r="GCL1364" s="84" t="s">
        <v>235</v>
      </c>
      <c r="GCM1364" s="84" t="s">
        <v>236</v>
      </c>
      <c r="GCN1364" s="84">
        <f>GCN1359</f>
        <v>1000000</v>
      </c>
      <c r="GCO1364" s="84">
        <f t="shared" si="848"/>
        <v>0</v>
      </c>
      <c r="GCP1364" s="84">
        <f t="shared" si="848"/>
        <v>0</v>
      </c>
      <c r="GCQ1364" s="84">
        <f t="shared" si="848"/>
        <v>1000000</v>
      </c>
      <c r="GCR1364" s="84">
        <f t="shared" si="848"/>
        <v>0</v>
      </c>
      <c r="GCS1364" s="84">
        <f t="shared" si="848"/>
        <v>0</v>
      </c>
      <c r="GCT1364" s="84">
        <f t="shared" si="848"/>
        <v>0</v>
      </c>
      <c r="GCU1364" s="84">
        <f t="shared" si="848"/>
        <v>0</v>
      </c>
      <c r="GCV1364" s="84">
        <f t="shared" si="848"/>
        <v>1000000</v>
      </c>
      <c r="GDB1364" s="84" t="s">
        <v>235</v>
      </c>
      <c r="GDC1364" s="84" t="s">
        <v>236</v>
      </c>
      <c r="GDD1364" s="84">
        <f>GDD1359</f>
        <v>1000000</v>
      </c>
      <c r="GDE1364" s="84">
        <f t="shared" si="848"/>
        <v>0</v>
      </c>
      <c r="GDF1364" s="84">
        <f t="shared" si="848"/>
        <v>0</v>
      </c>
      <c r="GDG1364" s="84">
        <f t="shared" si="848"/>
        <v>1000000</v>
      </c>
      <c r="GDH1364" s="84">
        <f t="shared" si="848"/>
        <v>0</v>
      </c>
      <c r="GDI1364" s="84">
        <f t="shared" si="848"/>
        <v>0</v>
      </c>
      <c r="GDJ1364" s="84">
        <f t="shared" si="848"/>
        <v>0</v>
      </c>
      <c r="GDK1364" s="84">
        <f t="shared" si="848"/>
        <v>0</v>
      </c>
      <c r="GDL1364" s="84">
        <f t="shared" si="848"/>
        <v>1000000</v>
      </c>
      <c r="GDR1364" s="84" t="s">
        <v>235</v>
      </c>
      <c r="GDS1364" s="84" t="s">
        <v>236</v>
      </c>
      <c r="GDT1364" s="84">
        <f>GDT1359</f>
        <v>1000000</v>
      </c>
      <c r="GDU1364" s="84">
        <f t="shared" si="848"/>
        <v>0</v>
      </c>
      <c r="GDV1364" s="84">
        <f t="shared" si="848"/>
        <v>0</v>
      </c>
      <c r="GDW1364" s="84">
        <f t="shared" si="848"/>
        <v>1000000</v>
      </c>
      <c r="GDX1364" s="84">
        <f t="shared" si="848"/>
        <v>0</v>
      </c>
      <c r="GDY1364" s="84">
        <f t="shared" si="848"/>
        <v>0</v>
      </c>
      <c r="GDZ1364" s="84">
        <f t="shared" si="848"/>
        <v>0</v>
      </c>
      <c r="GEA1364" s="84">
        <f t="shared" si="848"/>
        <v>0</v>
      </c>
      <c r="GEB1364" s="84">
        <f t="shared" si="848"/>
        <v>1000000</v>
      </c>
      <c r="GEH1364" s="84" t="s">
        <v>235</v>
      </c>
      <c r="GEI1364" s="84" t="s">
        <v>236</v>
      </c>
      <c r="GEJ1364" s="84">
        <f>GEJ1359</f>
        <v>1000000</v>
      </c>
      <c r="GEK1364" s="84">
        <f t="shared" ref="GEK1364:GGN1365" si="849">GEK1359</f>
        <v>0</v>
      </c>
      <c r="GEL1364" s="84">
        <f t="shared" si="849"/>
        <v>0</v>
      </c>
      <c r="GEM1364" s="84">
        <f t="shared" si="849"/>
        <v>1000000</v>
      </c>
      <c r="GEN1364" s="84">
        <f t="shared" si="849"/>
        <v>0</v>
      </c>
      <c r="GEO1364" s="84">
        <f t="shared" si="849"/>
        <v>0</v>
      </c>
      <c r="GEP1364" s="84">
        <f t="shared" si="849"/>
        <v>0</v>
      </c>
      <c r="GEQ1364" s="84">
        <f t="shared" si="849"/>
        <v>0</v>
      </c>
      <c r="GER1364" s="84">
        <f t="shared" si="849"/>
        <v>1000000</v>
      </c>
      <c r="GEX1364" s="84" t="s">
        <v>235</v>
      </c>
      <c r="GEY1364" s="84" t="s">
        <v>236</v>
      </c>
      <c r="GEZ1364" s="84">
        <f>GEZ1359</f>
        <v>1000000</v>
      </c>
      <c r="GFA1364" s="84">
        <f t="shared" si="849"/>
        <v>0</v>
      </c>
      <c r="GFB1364" s="84">
        <f t="shared" si="849"/>
        <v>0</v>
      </c>
      <c r="GFC1364" s="84">
        <f t="shared" si="849"/>
        <v>1000000</v>
      </c>
      <c r="GFD1364" s="84">
        <f t="shared" si="849"/>
        <v>0</v>
      </c>
      <c r="GFE1364" s="84">
        <f t="shared" si="849"/>
        <v>0</v>
      </c>
      <c r="GFF1364" s="84">
        <f t="shared" si="849"/>
        <v>0</v>
      </c>
      <c r="GFG1364" s="84">
        <f t="shared" si="849"/>
        <v>0</v>
      </c>
      <c r="GFH1364" s="84">
        <f t="shared" si="849"/>
        <v>1000000</v>
      </c>
      <c r="GFN1364" s="84" t="s">
        <v>235</v>
      </c>
      <c r="GFO1364" s="84" t="s">
        <v>236</v>
      </c>
      <c r="GFP1364" s="84">
        <f>GFP1359</f>
        <v>1000000</v>
      </c>
      <c r="GFQ1364" s="84">
        <f t="shared" si="849"/>
        <v>0</v>
      </c>
      <c r="GFR1364" s="84">
        <f t="shared" si="849"/>
        <v>0</v>
      </c>
      <c r="GFS1364" s="84">
        <f t="shared" si="849"/>
        <v>1000000</v>
      </c>
      <c r="GFT1364" s="84">
        <f t="shared" si="849"/>
        <v>0</v>
      </c>
      <c r="GFU1364" s="84">
        <f t="shared" si="849"/>
        <v>0</v>
      </c>
      <c r="GFV1364" s="84">
        <f t="shared" si="849"/>
        <v>0</v>
      </c>
      <c r="GFW1364" s="84">
        <f t="shared" si="849"/>
        <v>0</v>
      </c>
      <c r="GFX1364" s="84">
        <f t="shared" si="849"/>
        <v>1000000</v>
      </c>
      <c r="GGD1364" s="84" t="s">
        <v>235</v>
      </c>
      <c r="GGE1364" s="84" t="s">
        <v>236</v>
      </c>
      <c r="GGF1364" s="84">
        <f>GGF1359</f>
        <v>1000000</v>
      </c>
      <c r="GGG1364" s="84">
        <f t="shared" si="849"/>
        <v>0</v>
      </c>
      <c r="GGH1364" s="84">
        <f t="shared" si="849"/>
        <v>0</v>
      </c>
      <c r="GGI1364" s="84">
        <f t="shared" si="849"/>
        <v>1000000</v>
      </c>
      <c r="GGJ1364" s="84">
        <f t="shared" si="849"/>
        <v>0</v>
      </c>
      <c r="GGK1364" s="84">
        <f t="shared" si="849"/>
        <v>0</v>
      </c>
      <c r="GGL1364" s="84">
        <f t="shared" si="849"/>
        <v>0</v>
      </c>
      <c r="GGM1364" s="84">
        <f t="shared" si="849"/>
        <v>0</v>
      </c>
      <c r="GGN1364" s="84">
        <f t="shared" si="849"/>
        <v>1000000</v>
      </c>
      <c r="GGT1364" s="84" t="s">
        <v>235</v>
      </c>
      <c r="GGU1364" s="84" t="s">
        <v>236</v>
      </c>
      <c r="GGV1364" s="84">
        <f>GGV1359</f>
        <v>1000000</v>
      </c>
      <c r="GGW1364" s="84">
        <f t="shared" ref="GGW1364:GIZ1365" si="850">GGW1359</f>
        <v>0</v>
      </c>
      <c r="GGX1364" s="84">
        <f t="shared" si="850"/>
        <v>0</v>
      </c>
      <c r="GGY1364" s="84">
        <f t="shared" si="850"/>
        <v>1000000</v>
      </c>
      <c r="GGZ1364" s="84">
        <f t="shared" si="850"/>
        <v>0</v>
      </c>
      <c r="GHA1364" s="84">
        <f t="shared" si="850"/>
        <v>0</v>
      </c>
      <c r="GHB1364" s="84">
        <f t="shared" si="850"/>
        <v>0</v>
      </c>
      <c r="GHC1364" s="84">
        <f t="shared" si="850"/>
        <v>0</v>
      </c>
      <c r="GHD1364" s="84">
        <f t="shared" si="850"/>
        <v>1000000</v>
      </c>
      <c r="GHJ1364" s="84" t="s">
        <v>235</v>
      </c>
      <c r="GHK1364" s="84" t="s">
        <v>236</v>
      </c>
      <c r="GHL1364" s="84">
        <f>GHL1359</f>
        <v>1000000</v>
      </c>
      <c r="GHM1364" s="84">
        <f t="shared" si="850"/>
        <v>0</v>
      </c>
      <c r="GHN1364" s="84">
        <f t="shared" si="850"/>
        <v>0</v>
      </c>
      <c r="GHO1364" s="84">
        <f t="shared" si="850"/>
        <v>1000000</v>
      </c>
      <c r="GHP1364" s="84">
        <f t="shared" si="850"/>
        <v>0</v>
      </c>
      <c r="GHQ1364" s="84">
        <f t="shared" si="850"/>
        <v>0</v>
      </c>
      <c r="GHR1364" s="84">
        <f t="shared" si="850"/>
        <v>0</v>
      </c>
      <c r="GHS1364" s="84">
        <f t="shared" si="850"/>
        <v>0</v>
      </c>
      <c r="GHT1364" s="84">
        <f t="shared" si="850"/>
        <v>1000000</v>
      </c>
      <c r="GHZ1364" s="84" t="s">
        <v>235</v>
      </c>
      <c r="GIA1364" s="84" t="s">
        <v>236</v>
      </c>
      <c r="GIB1364" s="84">
        <f>GIB1359</f>
        <v>1000000</v>
      </c>
      <c r="GIC1364" s="84">
        <f t="shared" si="850"/>
        <v>0</v>
      </c>
      <c r="GID1364" s="84">
        <f t="shared" si="850"/>
        <v>0</v>
      </c>
      <c r="GIE1364" s="84">
        <f t="shared" si="850"/>
        <v>1000000</v>
      </c>
      <c r="GIF1364" s="84">
        <f t="shared" si="850"/>
        <v>0</v>
      </c>
      <c r="GIG1364" s="84">
        <f t="shared" si="850"/>
        <v>0</v>
      </c>
      <c r="GIH1364" s="84">
        <f t="shared" si="850"/>
        <v>0</v>
      </c>
      <c r="GII1364" s="84">
        <f t="shared" si="850"/>
        <v>0</v>
      </c>
      <c r="GIJ1364" s="84">
        <f t="shared" si="850"/>
        <v>1000000</v>
      </c>
      <c r="GIP1364" s="84" t="s">
        <v>235</v>
      </c>
      <c r="GIQ1364" s="84" t="s">
        <v>236</v>
      </c>
      <c r="GIR1364" s="84">
        <f>GIR1359</f>
        <v>1000000</v>
      </c>
      <c r="GIS1364" s="84">
        <f t="shared" si="850"/>
        <v>0</v>
      </c>
      <c r="GIT1364" s="84">
        <f t="shared" si="850"/>
        <v>0</v>
      </c>
      <c r="GIU1364" s="84">
        <f t="shared" si="850"/>
        <v>1000000</v>
      </c>
      <c r="GIV1364" s="84">
        <f t="shared" si="850"/>
        <v>0</v>
      </c>
      <c r="GIW1364" s="84">
        <f t="shared" si="850"/>
        <v>0</v>
      </c>
      <c r="GIX1364" s="84">
        <f t="shared" si="850"/>
        <v>0</v>
      </c>
      <c r="GIY1364" s="84">
        <f t="shared" si="850"/>
        <v>0</v>
      </c>
      <c r="GIZ1364" s="84">
        <f t="shared" si="850"/>
        <v>1000000</v>
      </c>
      <c r="GJF1364" s="84" t="s">
        <v>235</v>
      </c>
      <c r="GJG1364" s="84" t="s">
        <v>236</v>
      </c>
      <c r="GJH1364" s="84">
        <f>GJH1359</f>
        <v>1000000</v>
      </c>
      <c r="GJI1364" s="84">
        <f t="shared" ref="GJI1364:GLL1365" si="851">GJI1359</f>
        <v>0</v>
      </c>
      <c r="GJJ1364" s="84">
        <f t="shared" si="851"/>
        <v>0</v>
      </c>
      <c r="GJK1364" s="84">
        <f t="shared" si="851"/>
        <v>1000000</v>
      </c>
      <c r="GJL1364" s="84">
        <f t="shared" si="851"/>
        <v>0</v>
      </c>
      <c r="GJM1364" s="84">
        <f t="shared" si="851"/>
        <v>0</v>
      </c>
      <c r="GJN1364" s="84">
        <f t="shared" si="851"/>
        <v>0</v>
      </c>
      <c r="GJO1364" s="84">
        <f t="shared" si="851"/>
        <v>0</v>
      </c>
      <c r="GJP1364" s="84">
        <f t="shared" si="851"/>
        <v>1000000</v>
      </c>
      <c r="GJV1364" s="84" t="s">
        <v>235</v>
      </c>
      <c r="GJW1364" s="84" t="s">
        <v>236</v>
      </c>
      <c r="GJX1364" s="84">
        <f>GJX1359</f>
        <v>1000000</v>
      </c>
      <c r="GJY1364" s="84">
        <f t="shared" si="851"/>
        <v>0</v>
      </c>
      <c r="GJZ1364" s="84">
        <f t="shared" si="851"/>
        <v>0</v>
      </c>
      <c r="GKA1364" s="84">
        <f t="shared" si="851"/>
        <v>1000000</v>
      </c>
      <c r="GKB1364" s="84">
        <f t="shared" si="851"/>
        <v>0</v>
      </c>
      <c r="GKC1364" s="84">
        <f t="shared" si="851"/>
        <v>0</v>
      </c>
      <c r="GKD1364" s="84">
        <f t="shared" si="851"/>
        <v>0</v>
      </c>
      <c r="GKE1364" s="84">
        <f t="shared" si="851"/>
        <v>0</v>
      </c>
      <c r="GKF1364" s="84">
        <f t="shared" si="851"/>
        <v>1000000</v>
      </c>
      <c r="GKL1364" s="84" t="s">
        <v>235</v>
      </c>
      <c r="GKM1364" s="84" t="s">
        <v>236</v>
      </c>
      <c r="GKN1364" s="84">
        <f>GKN1359</f>
        <v>1000000</v>
      </c>
      <c r="GKO1364" s="84">
        <f t="shared" si="851"/>
        <v>0</v>
      </c>
      <c r="GKP1364" s="84">
        <f t="shared" si="851"/>
        <v>0</v>
      </c>
      <c r="GKQ1364" s="84">
        <f t="shared" si="851"/>
        <v>1000000</v>
      </c>
      <c r="GKR1364" s="84">
        <f t="shared" si="851"/>
        <v>0</v>
      </c>
      <c r="GKS1364" s="84">
        <f t="shared" si="851"/>
        <v>0</v>
      </c>
      <c r="GKT1364" s="84">
        <f t="shared" si="851"/>
        <v>0</v>
      </c>
      <c r="GKU1364" s="84">
        <f t="shared" si="851"/>
        <v>0</v>
      </c>
      <c r="GKV1364" s="84">
        <f t="shared" si="851"/>
        <v>1000000</v>
      </c>
      <c r="GLB1364" s="84" t="s">
        <v>235</v>
      </c>
      <c r="GLC1364" s="84" t="s">
        <v>236</v>
      </c>
      <c r="GLD1364" s="84">
        <f>GLD1359</f>
        <v>1000000</v>
      </c>
      <c r="GLE1364" s="84">
        <f t="shared" si="851"/>
        <v>0</v>
      </c>
      <c r="GLF1364" s="84">
        <f t="shared" si="851"/>
        <v>0</v>
      </c>
      <c r="GLG1364" s="84">
        <f t="shared" si="851"/>
        <v>1000000</v>
      </c>
      <c r="GLH1364" s="84">
        <f t="shared" si="851"/>
        <v>0</v>
      </c>
      <c r="GLI1364" s="84">
        <f t="shared" si="851"/>
        <v>0</v>
      </c>
      <c r="GLJ1364" s="84">
        <f t="shared" si="851"/>
        <v>0</v>
      </c>
      <c r="GLK1364" s="84">
        <f t="shared" si="851"/>
        <v>0</v>
      </c>
      <c r="GLL1364" s="84">
        <f t="shared" si="851"/>
        <v>1000000</v>
      </c>
      <c r="GLR1364" s="84" t="s">
        <v>235</v>
      </c>
      <c r="GLS1364" s="84" t="s">
        <v>236</v>
      </c>
      <c r="GLT1364" s="84">
        <f>GLT1359</f>
        <v>1000000</v>
      </c>
      <c r="GLU1364" s="84">
        <f t="shared" ref="GLU1364:GNX1365" si="852">GLU1359</f>
        <v>0</v>
      </c>
      <c r="GLV1364" s="84">
        <f t="shared" si="852"/>
        <v>0</v>
      </c>
      <c r="GLW1364" s="84">
        <f t="shared" si="852"/>
        <v>1000000</v>
      </c>
      <c r="GLX1364" s="84">
        <f t="shared" si="852"/>
        <v>0</v>
      </c>
      <c r="GLY1364" s="84">
        <f t="shared" si="852"/>
        <v>0</v>
      </c>
      <c r="GLZ1364" s="84">
        <f t="shared" si="852"/>
        <v>0</v>
      </c>
      <c r="GMA1364" s="84">
        <f t="shared" si="852"/>
        <v>0</v>
      </c>
      <c r="GMB1364" s="84">
        <f t="shared" si="852"/>
        <v>1000000</v>
      </c>
      <c r="GMH1364" s="84" t="s">
        <v>235</v>
      </c>
      <c r="GMI1364" s="84" t="s">
        <v>236</v>
      </c>
      <c r="GMJ1364" s="84">
        <f>GMJ1359</f>
        <v>1000000</v>
      </c>
      <c r="GMK1364" s="84">
        <f t="shared" si="852"/>
        <v>0</v>
      </c>
      <c r="GML1364" s="84">
        <f t="shared" si="852"/>
        <v>0</v>
      </c>
      <c r="GMM1364" s="84">
        <f t="shared" si="852"/>
        <v>1000000</v>
      </c>
      <c r="GMN1364" s="84">
        <f t="shared" si="852"/>
        <v>0</v>
      </c>
      <c r="GMO1364" s="84">
        <f t="shared" si="852"/>
        <v>0</v>
      </c>
      <c r="GMP1364" s="84">
        <f t="shared" si="852"/>
        <v>0</v>
      </c>
      <c r="GMQ1364" s="84">
        <f t="shared" si="852"/>
        <v>0</v>
      </c>
      <c r="GMR1364" s="84">
        <f t="shared" si="852"/>
        <v>1000000</v>
      </c>
      <c r="GMX1364" s="84" t="s">
        <v>235</v>
      </c>
      <c r="GMY1364" s="84" t="s">
        <v>236</v>
      </c>
      <c r="GMZ1364" s="84">
        <f>GMZ1359</f>
        <v>1000000</v>
      </c>
      <c r="GNA1364" s="84">
        <f t="shared" si="852"/>
        <v>0</v>
      </c>
      <c r="GNB1364" s="84">
        <f t="shared" si="852"/>
        <v>0</v>
      </c>
      <c r="GNC1364" s="84">
        <f t="shared" si="852"/>
        <v>1000000</v>
      </c>
      <c r="GND1364" s="84">
        <f t="shared" si="852"/>
        <v>0</v>
      </c>
      <c r="GNE1364" s="84">
        <f t="shared" si="852"/>
        <v>0</v>
      </c>
      <c r="GNF1364" s="84">
        <f t="shared" si="852"/>
        <v>0</v>
      </c>
      <c r="GNG1364" s="84">
        <f t="shared" si="852"/>
        <v>0</v>
      </c>
      <c r="GNH1364" s="84">
        <f t="shared" si="852"/>
        <v>1000000</v>
      </c>
      <c r="GNN1364" s="84" t="s">
        <v>235</v>
      </c>
      <c r="GNO1364" s="84" t="s">
        <v>236</v>
      </c>
      <c r="GNP1364" s="84">
        <f>GNP1359</f>
        <v>1000000</v>
      </c>
      <c r="GNQ1364" s="84">
        <f t="shared" si="852"/>
        <v>0</v>
      </c>
      <c r="GNR1364" s="84">
        <f t="shared" si="852"/>
        <v>0</v>
      </c>
      <c r="GNS1364" s="84">
        <f t="shared" si="852"/>
        <v>1000000</v>
      </c>
      <c r="GNT1364" s="84">
        <f t="shared" si="852"/>
        <v>0</v>
      </c>
      <c r="GNU1364" s="84">
        <f t="shared" si="852"/>
        <v>0</v>
      </c>
      <c r="GNV1364" s="84">
        <f t="shared" si="852"/>
        <v>0</v>
      </c>
      <c r="GNW1364" s="84">
        <f t="shared" si="852"/>
        <v>0</v>
      </c>
      <c r="GNX1364" s="84">
        <f t="shared" si="852"/>
        <v>1000000</v>
      </c>
      <c r="GOD1364" s="84" t="s">
        <v>235</v>
      </c>
      <c r="GOE1364" s="84" t="s">
        <v>236</v>
      </c>
      <c r="GOF1364" s="84">
        <f>GOF1359</f>
        <v>1000000</v>
      </c>
      <c r="GOG1364" s="84">
        <f t="shared" ref="GOG1364:GQJ1365" si="853">GOG1359</f>
        <v>0</v>
      </c>
      <c r="GOH1364" s="84">
        <f t="shared" si="853"/>
        <v>0</v>
      </c>
      <c r="GOI1364" s="84">
        <f t="shared" si="853"/>
        <v>1000000</v>
      </c>
      <c r="GOJ1364" s="84">
        <f t="shared" si="853"/>
        <v>0</v>
      </c>
      <c r="GOK1364" s="84">
        <f t="shared" si="853"/>
        <v>0</v>
      </c>
      <c r="GOL1364" s="84">
        <f t="shared" si="853"/>
        <v>0</v>
      </c>
      <c r="GOM1364" s="84">
        <f t="shared" si="853"/>
        <v>0</v>
      </c>
      <c r="GON1364" s="84">
        <f t="shared" si="853"/>
        <v>1000000</v>
      </c>
      <c r="GOT1364" s="84" t="s">
        <v>235</v>
      </c>
      <c r="GOU1364" s="84" t="s">
        <v>236</v>
      </c>
      <c r="GOV1364" s="84">
        <f>GOV1359</f>
        <v>1000000</v>
      </c>
      <c r="GOW1364" s="84">
        <f t="shared" si="853"/>
        <v>0</v>
      </c>
      <c r="GOX1364" s="84">
        <f t="shared" si="853"/>
        <v>0</v>
      </c>
      <c r="GOY1364" s="84">
        <f t="shared" si="853"/>
        <v>1000000</v>
      </c>
      <c r="GOZ1364" s="84">
        <f t="shared" si="853"/>
        <v>0</v>
      </c>
      <c r="GPA1364" s="84">
        <f t="shared" si="853"/>
        <v>0</v>
      </c>
      <c r="GPB1364" s="84">
        <f t="shared" si="853"/>
        <v>0</v>
      </c>
      <c r="GPC1364" s="84">
        <f t="shared" si="853"/>
        <v>0</v>
      </c>
      <c r="GPD1364" s="84">
        <f t="shared" si="853"/>
        <v>1000000</v>
      </c>
      <c r="GPJ1364" s="84" t="s">
        <v>235</v>
      </c>
      <c r="GPK1364" s="84" t="s">
        <v>236</v>
      </c>
      <c r="GPL1364" s="84">
        <f>GPL1359</f>
        <v>1000000</v>
      </c>
      <c r="GPM1364" s="84">
        <f t="shared" si="853"/>
        <v>0</v>
      </c>
      <c r="GPN1364" s="84">
        <f t="shared" si="853"/>
        <v>0</v>
      </c>
      <c r="GPO1364" s="84">
        <f t="shared" si="853"/>
        <v>1000000</v>
      </c>
      <c r="GPP1364" s="84">
        <f t="shared" si="853"/>
        <v>0</v>
      </c>
      <c r="GPQ1364" s="84">
        <f t="shared" si="853"/>
        <v>0</v>
      </c>
      <c r="GPR1364" s="84">
        <f t="shared" si="853"/>
        <v>0</v>
      </c>
      <c r="GPS1364" s="84">
        <f t="shared" si="853"/>
        <v>0</v>
      </c>
      <c r="GPT1364" s="84">
        <f t="shared" si="853"/>
        <v>1000000</v>
      </c>
      <c r="GPZ1364" s="84" t="s">
        <v>235</v>
      </c>
      <c r="GQA1364" s="84" t="s">
        <v>236</v>
      </c>
      <c r="GQB1364" s="84">
        <f>GQB1359</f>
        <v>1000000</v>
      </c>
      <c r="GQC1364" s="84">
        <f t="shared" si="853"/>
        <v>0</v>
      </c>
      <c r="GQD1364" s="84">
        <f t="shared" si="853"/>
        <v>0</v>
      </c>
      <c r="GQE1364" s="84">
        <f t="shared" si="853"/>
        <v>1000000</v>
      </c>
      <c r="GQF1364" s="84">
        <f t="shared" si="853"/>
        <v>0</v>
      </c>
      <c r="GQG1364" s="84">
        <f t="shared" si="853"/>
        <v>0</v>
      </c>
      <c r="GQH1364" s="84">
        <f t="shared" si="853"/>
        <v>0</v>
      </c>
      <c r="GQI1364" s="84">
        <f t="shared" si="853"/>
        <v>0</v>
      </c>
      <c r="GQJ1364" s="84">
        <f t="shared" si="853"/>
        <v>1000000</v>
      </c>
      <c r="GQP1364" s="84" t="s">
        <v>235</v>
      </c>
      <c r="GQQ1364" s="84" t="s">
        <v>236</v>
      </c>
      <c r="GQR1364" s="84">
        <f>GQR1359</f>
        <v>1000000</v>
      </c>
      <c r="GQS1364" s="84">
        <f t="shared" ref="GQS1364:GSV1365" si="854">GQS1359</f>
        <v>0</v>
      </c>
      <c r="GQT1364" s="84">
        <f t="shared" si="854"/>
        <v>0</v>
      </c>
      <c r="GQU1364" s="84">
        <f t="shared" si="854"/>
        <v>1000000</v>
      </c>
      <c r="GQV1364" s="84">
        <f t="shared" si="854"/>
        <v>0</v>
      </c>
      <c r="GQW1364" s="84">
        <f t="shared" si="854"/>
        <v>0</v>
      </c>
      <c r="GQX1364" s="84">
        <f t="shared" si="854"/>
        <v>0</v>
      </c>
      <c r="GQY1364" s="84">
        <f t="shared" si="854"/>
        <v>0</v>
      </c>
      <c r="GQZ1364" s="84">
        <f t="shared" si="854"/>
        <v>1000000</v>
      </c>
      <c r="GRF1364" s="84" t="s">
        <v>235</v>
      </c>
      <c r="GRG1364" s="84" t="s">
        <v>236</v>
      </c>
      <c r="GRH1364" s="84">
        <f>GRH1359</f>
        <v>1000000</v>
      </c>
      <c r="GRI1364" s="84">
        <f t="shared" si="854"/>
        <v>0</v>
      </c>
      <c r="GRJ1364" s="84">
        <f t="shared" si="854"/>
        <v>0</v>
      </c>
      <c r="GRK1364" s="84">
        <f t="shared" si="854"/>
        <v>1000000</v>
      </c>
      <c r="GRL1364" s="84">
        <f t="shared" si="854"/>
        <v>0</v>
      </c>
      <c r="GRM1364" s="84">
        <f t="shared" si="854"/>
        <v>0</v>
      </c>
      <c r="GRN1364" s="84">
        <f t="shared" si="854"/>
        <v>0</v>
      </c>
      <c r="GRO1364" s="84">
        <f t="shared" si="854"/>
        <v>0</v>
      </c>
      <c r="GRP1364" s="84">
        <f t="shared" si="854"/>
        <v>1000000</v>
      </c>
      <c r="GRV1364" s="84" t="s">
        <v>235</v>
      </c>
      <c r="GRW1364" s="84" t="s">
        <v>236</v>
      </c>
      <c r="GRX1364" s="84">
        <f>GRX1359</f>
        <v>1000000</v>
      </c>
      <c r="GRY1364" s="84">
        <f t="shared" si="854"/>
        <v>0</v>
      </c>
      <c r="GRZ1364" s="84">
        <f t="shared" si="854"/>
        <v>0</v>
      </c>
      <c r="GSA1364" s="84">
        <f t="shared" si="854"/>
        <v>1000000</v>
      </c>
      <c r="GSB1364" s="84">
        <f t="shared" si="854"/>
        <v>0</v>
      </c>
      <c r="GSC1364" s="84">
        <f t="shared" si="854"/>
        <v>0</v>
      </c>
      <c r="GSD1364" s="84">
        <f t="shared" si="854"/>
        <v>0</v>
      </c>
      <c r="GSE1364" s="84">
        <f t="shared" si="854"/>
        <v>0</v>
      </c>
      <c r="GSF1364" s="84">
        <f t="shared" si="854"/>
        <v>1000000</v>
      </c>
      <c r="GSL1364" s="84" t="s">
        <v>235</v>
      </c>
      <c r="GSM1364" s="84" t="s">
        <v>236</v>
      </c>
      <c r="GSN1364" s="84">
        <f>GSN1359</f>
        <v>1000000</v>
      </c>
      <c r="GSO1364" s="84">
        <f t="shared" si="854"/>
        <v>0</v>
      </c>
      <c r="GSP1364" s="84">
        <f t="shared" si="854"/>
        <v>0</v>
      </c>
      <c r="GSQ1364" s="84">
        <f t="shared" si="854"/>
        <v>1000000</v>
      </c>
      <c r="GSR1364" s="84">
        <f t="shared" si="854"/>
        <v>0</v>
      </c>
      <c r="GSS1364" s="84">
        <f t="shared" si="854"/>
        <v>0</v>
      </c>
      <c r="GST1364" s="84">
        <f t="shared" si="854"/>
        <v>0</v>
      </c>
      <c r="GSU1364" s="84">
        <f t="shared" si="854"/>
        <v>0</v>
      </c>
      <c r="GSV1364" s="84">
        <f t="shared" si="854"/>
        <v>1000000</v>
      </c>
      <c r="GTB1364" s="84" t="s">
        <v>235</v>
      </c>
      <c r="GTC1364" s="84" t="s">
        <v>236</v>
      </c>
      <c r="GTD1364" s="84">
        <f>GTD1359</f>
        <v>1000000</v>
      </c>
      <c r="GTE1364" s="84">
        <f t="shared" ref="GTE1364:GVH1365" si="855">GTE1359</f>
        <v>0</v>
      </c>
      <c r="GTF1364" s="84">
        <f t="shared" si="855"/>
        <v>0</v>
      </c>
      <c r="GTG1364" s="84">
        <f t="shared" si="855"/>
        <v>1000000</v>
      </c>
      <c r="GTH1364" s="84">
        <f t="shared" si="855"/>
        <v>0</v>
      </c>
      <c r="GTI1364" s="84">
        <f t="shared" si="855"/>
        <v>0</v>
      </c>
      <c r="GTJ1364" s="84">
        <f t="shared" si="855"/>
        <v>0</v>
      </c>
      <c r="GTK1364" s="84">
        <f t="shared" si="855"/>
        <v>0</v>
      </c>
      <c r="GTL1364" s="84">
        <f t="shared" si="855"/>
        <v>1000000</v>
      </c>
      <c r="GTR1364" s="84" t="s">
        <v>235</v>
      </c>
      <c r="GTS1364" s="84" t="s">
        <v>236</v>
      </c>
      <c r="GTT1364" s="84">
        <f>GTT1359</f>
        <v>1000000</v>
      </c>
      <c r="GTU1364" s="84">
        <f t="shared" si="855"/>
        <v>0</v>
      </c>
      <c r="GTV1364" s="84">
        <f t="shared" si="855"/>
        <v>0</v>
      </c>
      <c r="GTW1364" s="84">
        <f t="shared" si="855"/>
        <v>1000000</v>
      </c>
      <c r="GTX1364" s="84">
        <f t="shared" si="855"/>
        <v>0</v>
      </c>
      <c r="GTY1364" s="84">
        <f t="shared" si="855"/>
        <v>0</v>
      </c>
      <c r="GTZ1364" s="84">
        <f t="shared" si="855"/>
        <v>0</v>
      </c>
      <c r="GUA1364" s="84">
        <f t="shared" si="855"/>
        <v>0</v>
      </c>
      <c r="GUB1364" s="84">
        <f t="shared" si="855"/>
        <v>1000000</v>
      </c>
      <c r="GUH1364" s="84" t="s">
        <v>235</v>
      </c>
      <c r="GUI1364" s="84" t="s">
        <v>236</v>
      </c>
      <c r="GUJ1364" s="84">
        <f>GUJ1359</f>
        <v>1000000</v>
      </c>
      <c r="GUK1364" s="84">
        <f t="shared" si="855"/>
        <v>0</v>
      </c>
      <c r="GUL1364" s="84">
        <f t="shared" si="855"/>
        <v>0</v>
      </c>
      <c r="GUM1364" s="84">
        <f t="shared" si="855"/>
        <v>1000000</v>
      </c>
      <c r="GUN1364" s="84">
        <f t="shared" si="855"/>
        <v>0</v>
      </c>
      <c r="GUO1364" s="84">
        <f t="shared" si="855"/>
        <v>0</v>
      </c>
      <c r="GUP1364" s="84">
        <f t="shared" si="855"/>
        <v>0</v>
      </c>
      <c r="GUQ1364" s="84">
        <f t="shared" si="855"/>
        <v>0</v>
      </c>
      <c r="GUR1364" s="84">
        <f t="shared" si="855"/>
        <v>1000000</v>
      </c>
      <c r="GUX1364" s="84" t="s">
        <v>235</v>
      </c>
      <c r="GUY1364" s="84" t="s">
        <v>236</v>
      </c>
      <c r="GUZ1364" s="84">
        <f>GUZ1359</f>
        <v>1000000</v>
      </c>
      <c r="GVA1364" s="84">
        <f t="shared" si="855"/>
        <v>0</v>
      </c>
      <c r="GVB1364" s="84">
        <f t="shared" si="855"/>
        <v>0</v>
      </c>
      <c r="GVC1364" s="84">
        <f t="shared" si="855"/>
        <v>1000000</v>
      </c>
      <c r="GVD1364" s="84">
        <f t="shared" si="855"/>
        <v>0</v>
      </c>
      <c r="GVE1364" s="84">
        <f t="shared" si="855"/>
        <v>0</v>
      </c>
      <c r="GVF1364" s="84">
        <f t="shared" si="855"/>
        <v>0</v>
      </c>
      <c r="GVG1364" s="84">
        <f t="shared" si="855"/>
        <v>0</v>
      </c>
      <c r="GVH1364" s="84">
        <f t="shared" si="855"/>
        <v>1000000</v>
      </c>
      <c r="GVN1364" s="84" t="s">
        <v>235</v>
      </c>
      <c r="GVO1364" s="84" t="s">
        <v>236</v>
      </c>
      <c r="GVP1364" s="84">
        <f>GVP1359</f>
        <v>1000000</v>
      </c>
      <c r="GVQ1364" s="84">
        <f t="shared" ref="GVQ1364:GXT1365" si="856">GVQ1359</f>
        <v>0</v>
      </c>
      <c r="GVR1364" s="84">
        <f t="shared" si="856"/>
        <v>0</v>
      </c>
      <c r="GVS1364" s="84">
        <f t="shared" si="856"/>
        <v>1000000</v>
      </c>
      <c r="GVT1364" s="84">
        <f t="shared" si="856"/>
        <v>0</v>
      </c>
      <c r="GVU1364" s="84">
        <f t="shared" si="856"/>
        <v>0</v>
      </c>
      <c r="GVV1364" s="84">
        <f t="shared" si="856"/>
        <v>0</v>
      </c>
      <c r="GVW1364" s="84">
        <f t="shared" si="856"/>
        <v>0</v>
      </c>
      <c r="GVX1364" s="84">
        <f t="shared" si="856"/>
        <v>1000000</v>
      </c>
      <c r="GWD1364" s="84" t="s">
        <v>235</v>
      </c>
      <c r="GWE1364" s="84" t="s">
        <v>236</v>
      </c>
      <c r="GWF1364" s="84">
        <f>GWF1359</f>
        <v>1000000</v>
      </c>
      <c r="GWG1364" s="84">
        <f t="shared" si="856"/>
        <v>0</v>
      </c>
      <c r="GWH1364" s="84">
        <f t="shared" si="856"/>
        <v>0</v>
      </c>
      <c r="GWI1364" s="84">
        <f t="shared" si="856"/>
        <v>1000000</v>
      </c>
      <c r="GWJ1364" s="84">
        <f t="shared" si="856"/>
        <v>0</v>
      </c>
      <c r="GWK1364" s="84">
        <f t="shared" si="856"/>
        <v>0</v>
      </c>
      <c r="GWL1364" s="84">
        <f t="shared" si="856"/>
        <v>0</v>
      </c>
      <c r="GWM1364" s="84">
        <f t="shared" si="856"/>
        <v>0</v>
      </c>
      <c r="GWN1364" s="84">
        <f t="shared" si="856"/>
        <v>1000000</v>
      </c>
      <c r="GWT1364" s="84" t="s">
        <v>235</v>
      </c>
      <c r="GWU1364" s="84" t="s">
        <v>236</v>
      </c>
      <c r="GWV1364" s="84">
        <f>GWV1359</f>
        <v>1000000</v>
      </c>
      <c r="GWW1364" s="84">
        <f t="shared" si="856"/>
        <v>0</v>
      </c>
      <c r="GWX1364" s="84">
        <f t="shared" si="856"/>
        <v>0</v>
      </c>
      <c r="GWY1364" s="84">
        <f t="shared" si="856"/>
        <v>1000000</v>
      </c>
      <c r="GWZ1364" s="84">
        <f t="shared" si="856"/>
        <v>0</v>
      </c>
      <c r="GXA1364" s="84">
        <f t="shared" si="856"/>
        <v>0</v>
      </c>
      <c r="GXB1364" s="84">
        <f t="shared" si="856"/>
        <v>0</v>
      </c>
      <c r="GXC1364" s="84">
        <f t="shared" si="856"/>
        <v>0</v>
      </c>
      <c r="GXD1364" s="84">
        <f t="shared" si="856"/>
        <v>1000000</v>
      </c>
      <c r="GXJ1364" s="84" t="s">
        <v>235</v>
      </c>
      <c r="GXK1364" s="84" t="s">
        <v>236</v>
      </c>
      <c r="GXL1364" s="84">
        <f>GXL1359</f>
        <v>1000000</v>
      </c>
      <c r="GXM1364" s="84">
        <f t="shared" si="856"/>
        <v>0</v>
      </c>
      <c r="GXN1364" s="84">
        <f t="shared" si="856"/>
        <v>0</v>
      </c>
      <c r="GXO1364" s="84">
        <f t="shared" si="856"/>
        <v>1000000</v>
      </c>
      <c r="GXP1364" s="84">
        <f t="shared" si="856"/>
        <v>0</v>
      </c>
      <c r="GXQ1364" s="84">
        <f t="shared" si="856"/>
        <v>0</v>
      </c>
      <c r="GXR1364" s="84">
        <f t="shared" si="856"/>
        <v>0</v>
      </c>
      <c r="GXS1364" s="84">
        <f t="shared" si="856"/>
        <v>0</v>
      </c>
      <c r="GXT1364" s="84">
        <f t="shared" si="856"/>
        <v>1000000</v>
      </c>
      <c r="GXZ1364" s="84" t="s">
        <v>235</v>
      </c>
      <c r="GYA1364" s="84" t="s">
        <v>236</v>
      </c>
      <c r="GYB1364" s="84">
        <f>GYB1359</f>
        <v>1000000</v>
      </c>
      <c r="GYC1364" s="84">
        <f t="shared" ref="GYC1364:HAF1365" si="857">GYC1359</f>
        <v>0</v>
      </c>
      <c r="GYD1364" s="84">
        <f t="shared" si="857"/>
        <v>0</v>
      </c>
      <c r="GYE1364" s="84">
        <f t="shared" si="857"/>
        <v>1000000</v>
      </c>
      <c r="GYF1364" s="84">
        <f t="shared" si="857"/>
        <v>0</v>
      </c>
      <c r="GYG1364" s="84">
        <f t="shared" si="857"/>
        <v>0</v>
      </c>
      <c r="GYH1364" s="84">
        <f t="shared" si="857"/>
        <v>0</v>
      </c>
      <c r="GYI1364" s="84">
        <f t="shared" si="857"/>
        <v>0</v>
      </c>
      <c r="GYJ1364" s="84">
        <f t="shared" si="857"/>
        <v>1000000</v>
      </c>
      <c r="GYP1364" s="84" t="s">
        <v>235</v>
      </c>
      <c r="GYQ1364" s="84" t="s">
        <v>236</v>
      </c>
      <c r="GYR1364" s="84">
        <f>GYR1359</f>
        <v>1000000</v>
      </c>
      <c r="GYS1364" s="84">
        <f t="shared" si="857"/>
        <v>0</v>
      </c>
      <c r="GYT1364" s="84">
        <f t="shared" si="857"/>
        <v>0</v>
      </c>
      <c r="GYU1364" s="84">
        <f t="shared" si="857"/>
        <v>1000000</v>
      </c>
      <c r="GYV1364" s="84">
        <f t="shared" si="857"/>
        <v>0</v>
      </c>
      <c r="GYW1364" s="84">
        <f t="shared" si="857"/>
        <v>0</v>
      </c>
      <c r="GYX1364" s="84">
        <f t="shared" si="857"/>
        <v>0</v>
      </c>
      <c r="GYY1364" s="84">
        <f t="shared" si="857"/>
        <v>0</v>
      </c>
      <c r="GYZ1364" s="84">
        <f t="shared" si="857"/>
        <v>1000000</v>
      </c>
      <c r="GZF1364" s="84" t="s">
        <v>235</v>
      </c>
      <c r="GZG1364" s="84" t="s">
        <v>236</v>
      </c>
      <c r="GZH1364" s="84">
        <f>GZH1359</f>
        <v>1000000</v>
      </c>
      <c r="GZI1364" s="84">
        <f t="shared" si="857"/>
        <v>0</v>
      </c>
      <c r="GZJ1364" s="84">
        <f t="shared" si="857"/>
        <v>0</v>
      </c>
      <c r="GZK1364" s="84">
        <f t="shared" si="857"/>
        <v>1000000</v>
      </c>
      <c r="GZL1364" s="84">
        <f t="shared" si="857"/>
        <v>0</v>
      </c>
      <c r="GZM1364" s="84">
        <f t="shared" si="857"/>
        <v>0</v>
      </c>
      <c r="GZN1364" s="84">
        <f t="shared" si="857"/>
        <v>0</v>
      </c>
      <c r="GZO1364" s="84">
        <f t="shared" si="857"/>
        <v>0</v>
      </c>
      <c r="GZP1364" s="84">
        <f t="shared" si="857"/>
        <v>1000000</v>
      </c>
      <c r="GZV1364" s="84" t="s">
        <v>235</v>
      </c>
      <c r="GZW1364" s="84" t="s">
        <v>236</v>
      </c>
      <c r="GZX1364" s="84">
        <f>GZX1359</f>
        <v>1000000</v>
      </c>
      <c r="GZY1364" s="84">
        <f t="shared" si="857"/>
        <v>0</v>
      </c>
      <c r="GZZ1364" s="84">
        <f t="shared" si="857"/>
        <v>0</v>
      </c>
      <c r="HAA1364" s="84">
        <f t="shared" si="857"/>
        <v>1000000</v>
      </c>
      <c r="HAB1364" s="84">
        <f t="shared" si="857"/>
        <v>0</v>
      </c>
      <c r="HAC1364" s="84">
        <f t="shared" si="857"/>
        <v>0</v>
      </c>
      <c r="HAD1364" s="84">
        <f t="shared" si="857"/>
        <v>0</v>
      </c>
      <c r="HAE1364" s="84">
        <f t="shared" si="857"/>
        <v>0</v>
      </c>
      <c r="HAF1364" s="84">
        <f t="shared" si="857"/>
        <v>1000000</v>
      </c>
      <c r="HAL1364" s="84" t="s">
        <v>235</v>
      </c>
      <c r="HAM1364" s="84" t="s">
        <v>236</v>
      </c>
      <c r="HAN1364" s="84">
        <f>HAN1359</f>
        <v>1000000</v>
      </c>
      <c r="HAO1364" s="84">
        <f t="shared" ref="HAO1364:HCR1365" si="858">HAO1359</f>
        <v>0</v>
      </c>
      <c r="HAP1364" s="84">
        <f t="shared" si="858"/>
        <v>0</v>
      </c>
      <c r="HAQ1364" s="84">
        <f t="shared" si="858"/>
        <v>1000000</v>
      </c>
      <c r="HAR1364" s="84">
        <f t="shared" si="858"/>
        <v>0</v>
      </c>
      <c r="HAS1364" s="84">
        <f t="shared" si="858"/>
        <v>0</v>
      </c>
      <c r="HAT1364" s="84">
        <f t="shared" si="858"/>
        <v>0</v>
      </c>
      <c r="HAU1364" s="84">
        <f t="shared" si="858"/>
        <v>0</v>
      </c>
      <c r="HAV1364" s="84">
        <f t="shared" si="858"/>
        <v>1000000</v>
      </c>
      <c r="HBB1364" s="84" t="s">
        <v>235</v>
      </c>
      <c r="HBC1364" s="84" t="s">
        <v>236</v>
      </c>
      <c r="HBD1364" s="84">
        <f>HBD1359</f>
        <v>1000000</v>
      </c>
      <c r="HBE1364" s="84">
        <f t="shared" si="858"/>
        <v>0</v>
      </c>
      <c r="HBF1364" s="84">
        <f t="shared" si="858"/>
        <v>0</v>
      </c>
      <c r="HBG1364" s="84">
        <f t="shared" si="858"/>
        <v>1000000</v>
      </c>
      <c r="HBH1364" s="84">
        <f t="shared" si="858"/>
        <v>0</v>
      </c>
      <c r="HBI1364" s="84">
        <f t="shared" si="858"/>
        <v>0</v>
      </c>
      <c r="HBJ1364" s="84">
        <f t="shared" si="858"/>
        <v>0</v>
      </c>
      <c r="HBK1364" s="84">
        <f t="shared" si="858"/>
        <v>0</v>
      </c>
      <c r="HBL1364" s="84">
        <f t="shared" si="858"/>
        <v>1000000</v>
      </c>
      <c r="HBR1364" s="84" t="s">
        <v>235</v>
      </c>
      <c r="HBS1364" s="84" t="s">
        <v>236</v>
      </c>
      <c r="HBT1364" s="84">
        <f>HBT1359</f>
        <v>1000000</v>
      </c>
      <c r="HBU1364" s="84">
        <f t="shared" si="858"/>
        <v>0</v>
      </c>
      <c r="HBV1364" s="84">
        <f t="shared" si="858"/>
        <v>0</v>
      </c>
      <c r="HBW1364" s="84">
        <f t="shared" si="858"/>
        <v>1000000</v>
      </c>
      <c r="HBX1364" s="84">
        <f t="shared" si="858"/>
        <v>0</v>
      </c>
      <c r="HBY1364" s="84">
        <f t="shared" si="858"/>
        <v>0</v>
      </c>
      <c r="HBZ1364" s="84">
        <f t="shared" si="858"/>
        <v>0</v>
      </c>
      <c r="HCA1364" s="84">
        <f t="shared" si="858"/>
        <v>0</v>
      </c>
      <c r="HCB1364" s="84">
        <f t="shared" si="858"/>
        <v>1000000</v>
      </c>
      <c r="HCH1364" s="84" t="s">
        <v>235</v>
      </c>
      <c r="HCI1364" s="84" t="s">
        <v>236</v>
      </c>
      <c r="HCJ1364" s="84">
        <f>HCJ1359</f>
        <v>1000000</v>
      </c>
      <c r="HCK1364" s="84">
        <f t="shared" si="858"/>
        <v>0</v>
      </c>
      <c r="HCL1364" s="84">
        <f t="shared" si="858"/>
        <v>0</v>
      </c>
      <c r="HCM1364" s="84">
        <f t="shared" si="858"/>
        <v>1000000</v>
      </c>
      <c r="HCN1364" s="84">
        <f t="shared" si="858"/>
        <v>0</v>
      </c>
      <c r="HCO1364" s="84">
        <f t="shared" si="858"/>
        <v>0</v>
      </c>
      <c r="HCP1364" s="84">
        <f t="shared" si="858"/>
        <v>0</v>
      </c>
      <c r="HCQ1364" s="84">
        <f t="shared" si="858"/>
        <v>0</v>
      </c>
      <c r="HCR1364" s="84">
        <f t="shared" si="858"/>
        <v>1000000</v>
      </c>
      <c r="HCX1364" s="84" t="s">
        <v>235</v>
      </c>
      <c r="HCY1364" s="84" t="s">
        <v>236</v>
      </c>
      <c r="HCZ1364" s="84">
        <f>HCZ1359</f>
        <v>1000000</v>
      </c>
      <c r="HDA1364" s="84">
        <f t="shared" ref="HDA1364:HFD1365" si="859">HDA1359</f>
        <v>0</v>
      </c>
      <c r="HDB1364" s="84">
        <f t="shared" si="859"/>
        <v>0</v>
      </c>
      <c r="HDC1364" s="84">
        <f t="shared" si="859"/>
        <v>1000000</v>
      </c>
      <c r="HDD1364" s="84">
        <f t="shared" si="859"/>
        <v>0</v>
      </c>
      <c r="HDE1364" s="84">
        <f t="shared" si="859"/>
        <v>0</v>
      </c>
      <c r="HDF1364" s="84">
        <f t="shared" si="859"/>
        <v>0</v>
      </c>
      <c r="HDG1364" s="84">
        <f t="shared" si="859"/>
        <v>0</v>
      </c>
      <c r="HDH1364" s="84">
        <f t="shared" si="859"/>
        <v>1000000</v>
      </c>
      <c r="HDN1364" s="84" t="s">
        <v>235</v>
      </c>
      <c r="HDO1364" s="84" t="s">
        <v>236</v>
      </c>
      <c r="HDP1364" s="84">
        <f>HDP1359</f>
        <v>1000000</v>
      </c>
      <c r="HDQ1364" s="84">
        <f t="shared" si="859"/>
        <v>0</v>
      </c>
      <c r="HDR1364" s="84">
        <f t="shared" si="859"/>
        <v>0</v>
      </c>
      <c r="HDS1364" s="84">
        <f t="shared" si="859"/>
        <v>1000000</v>
      </c>
      <c r="HDT1364" s="84">
        <f t="shared" si="859"/>
        <v>0</v>
      </c>
      <c r="HDU1364" s="84">
        <f t="shared" si="859"/>
        <v>0</v>
      </c>
      <c r="HDV1364" s="84">
        <f t="shared" si="859"/>
        <v>0</v>
      </c>
      <c r="HDW1364" s="84">
        <f t="shared" si="859"/>
        <v>0</v>
      </c>
      <c r="HDX1364" s="84">
        <f t="shared" si="859"/>
        <v>1000000</v>
      </c>
      <c r="HED1364" s="84" t="s">
        <v>235</v>
      </c>
      <c r="HEE1364" s="84" t="s">
        <v>236</v>
      </c>
      <c r="HEF1364" s="84">
        <f>HEF1359</f>
        <v>1000000</v>
      </c>
      <c r="HEG1364" s="84">
        <f t="shared" si="859"/>
        <v>0</v>
      </c>
      <c r="HEH1364" s="84">
        <f t="shared" si="859"/>
        <v>0</v>
      </c>
      <c r="HEI1364" s="84">
        <f t="shared" si="859"/>
        <v>1000000</v>
      </c>
      <c r="HEJ1364" s="84">
        <f t="shared" si="859"/>
        <v>0</v>
      </c>
      <c r="HEK1364" s="84">
        <f t="shared" si="859"/>
        <v>0</v>
      </c>
      <c r="HEL1364" s="84">
        <f t="shared" si="859"/>
        <v>0</v>
      </c>
      <c r="HEM1364" s="84">
        <f t="shared" si="859"/>
        <v>0</v>
      </c>
      <c r="HEN1364" s="84">
        <f t="shared" si="859"/>
        <v>1000000</v>
      </c>
      <c r="HET1364" s="84" t="s">
        <v>235</v>
      </c>
      <c r="HEU1364" s="84" t="s">
        <v>236</v>
      </c>
      <c r="HEV1364" s="84">
        <f>HEV1359</f>
        <v>1000000</v>
      </c>
      <c r="HEW1364" s="84">
        <f t="shared" si="859"/>
        <v>0</v>
      </c>
      <c r="HEX1364" s="84">
        <f t="shared" si="859"/>
        <v>0</v>
      </c>
      <c r="HEY1364" s="84">
        <f t="shared" si="859"/>
        <v>1000000</v>
      </c>
      <c r="HEZ1364" s="84">
        <f t="shared" si="859"/>
        <v>0</v>
      </c>
      <c r="HFA1364" s="84">
        <f t="shared" si="859"/>
        <v>0</v>
      </c>
      <c r="HFB1364" s="84">
        <f t="shared" si="859"/>
        <v>0</v>
      </c>
      <c r="HFC1364" s="84">
        <f t="shared" si="859"/>
        <v>0</v>
      </c>
      <c r="HFD1364" s="84">
        <f t="shared" si="859"/>
        <v>1000000</v>
      </c>
      <c r="HFJ1364" s="84" t="s">
        <v>235</v>
      </c>
      <c r="HFK1364" s="84" t="s">
        <v>236</v>
      </c>
      <c r="HFL1364" s="84">
        <f>HFL1359</f>
        <v>1000000</v>
      </c>
      <c r="HFM1364" s="84">
        <f t="shared" ref="HFM1364:HHP1365" si="860">HFM1359</f>
        <v>0</v>
      </c>
      <c r="HFN1364" s="84">
        <f t="shared" si="860"/>
        <v>0</v>
      </c>
      <c r="HFO1364" s="84">
        <f t="shared" si="860"/>
        <v>1000000</v>
      </c>
      <c r="HFP1364" s="84">
        <f t="shared" si="860"/>
        <v>0</v>
      </c>
      <c r="HFQ1364" s="84">
        <f t="shared" si="860"/>
        <v>0</v>
      </c>
      <c r="HFR1364" s="84">
        <f t="shared" si="860"/>
        <v>0</v>
      </c>
      <c r="HFS1364" s="84">
        <f t="shared" si="860"/>
        <v>0</v>
      </c>
      <c r="HFT1364" s="84">
        <f t="shared" si="860"/>
        <v>1000000</v>
      </c>
      <c r="HFZ1364" s="84" t="s">
        <v>235</v>
      </c>
      <c r="HGA1364" s="84" t="s">
        <v>236</v>
      </c>
      <c r="HGB1364" s="84">
        <f>HGB1359</f>
        <v>1000000</v>
      </c>
      <c r="HGC1364" s="84">
        <f t="shared" si="860"/>
        <v>0</v>
      </c>
      <c r="HGD1364" s="84">
        <f t="shared" si="860"/>
        <v>0</v>
      </c>
      <c r="HGE1364" s="84">
        <f t="shared" si="860"/>
        <v>1000000</v>
      </c>
      <c r="HGF1364" s="84">
        <f t="shared" si="860"/>
        <v>0</v>
      </c>
      <c r="HGG1364" s="84">
        <f t="shared" si="860"/>
        <v>0</v>
      </c>
      <c r="HGH1364" s="84">
        <f t="shared" si="860"/>
        <v>0</v>
      </c>
      <c r="HGI1364" s="84">
        <f t="shared" si="860"/>
        <v>0</v>
      </c>
      <c r="HGJ1364" s="84">
        <f t="shared" si="860"/>
        <v>1000000</v>
      </c>
      <c r="HGP1364" s="84" t="s">
        <v>235</v>
      </c>
      <c r="HGQ1364" s="84" t="s">
        <v>236</v>
      </c>
      <c r="HGR1364" s="84">
        <f>HGR1359</f>
        <v>1000000</v>
      </c>
      <c r="HGS1364" s="84">
        <f t="shared" si="860"/>
        <v>0</v>
      </c>
      <c r="HGT1364" s="84">
        <f t="shared" si="860"/>
        <v>0</v>
      </c>
      <c r="HGU1364" s="84">
        <f t="shared" si="860"/>
        <v>1000000</v>
      </c>
      <c r="HGV1364" s="84">
        <f t="shared" si="860"/>
        <v>0</v>
      </c>
      <c r="HGW1364" s="84">
        <f t="shared" si="860"/>
        <v>0</v>
      </c>
      <c r="HGX1364" s="84">
        <f t="shared" si="860"/>
        <v>0</v>
      </c>
      <c r="HGY1364" s="84">
        <f t="shared" si="860"/>
        <v>0</v>
      </c>
      <c r="HGZ1364" s="84">
        <f t="shared" si="860"/>
        <v>1000000</v>
      </c>
      <c r="HHF1364" s="84" t="s">
        <v>235</v>
      </c>
      <c r="HHG1364" s="84" t="s">
        <v>236</v>
      </c>
      <c r="HHH1364" s="84">
        <f>HHH1359</f>
        <v>1000000</v>
      </c>
      <c r="HHI1364" s="84">
        <f t="shared" si="860"/>
        <v>0</v>
      </c>
      <c r="HHJ1364" s="84">
        <f t="shared" si="860"/>
        <v>0</v>
      </c>
      <c r="HHK1364" s="84">
        <f t="shared" si="860"/>
        <v>1000000</v>
      </c>
      <c r="HHL1364" s="84">
        <f t="shared" si="860"/>
        <v>0</v>
      </c>
      <c r="HHM1364" s="84">
        <f t="shared" si="860"/>
        <v>0</v>
      </c>
      <c r="HHN1364" s="84">
        <f t="shared" si="860"/>
        <v>0</v>
      </c>
      <c r="HHO1364" s="84">
        <f t="shared" si="860"/>
        <v>0</v>
      </c>
      <c r="HHP1364" s="84">
        <f t="shared" si="860"/>
        <v>1000000</v>
      </c>
      <c r="HHV1364" s="84" t="s">
        <v>235</v>
      </c>
      <c r="HHW1364" s="84" t="s">
        <v>236</v>
      </c>
      <c r="HHX1364" s="84">
        <f>HHX1359</f>
        <v>1000000</v>
      </c>
      <c r="HHY1364" s="84">
        <f t="shared" ref="HHY1364:HKB1365" si="861">HHY1359</f>
        <v>0</v>
      </c>
      <c r="HHZ1364" s="84">
        <f t="shared" si="861"/>
        <v>0</v>
      </c>
      <c r="HIA1364" s="84">
        <f t="shared" si="861"/>
        <v>1000000</v>
      </c>
      <c r="HIB1364" s="84">
        <f t="shared" si="861"/>
        <v>0</v>
      </c>
      <c r="HIC1364" s="84">
        <f t="shared" si="861"/>
        <v>0</v>
      </c>
      <c r="HID1364" s="84">
        <f t="shared" si="861"/>
        <v>0</v>
      </c>
      <c r="HIE1364" s="84">
        <f t="shared" si="861"/>
        <v>0</v>
      </c>
      <c r="HIF1364" s="84">
        <f t="shared" si="861"/>
        <v>1000000</v>
      </c>
      <c r="HIL1364" s="84" t="s">
        <v>235</v>
      </c>
      <c r="HIM1364" s="84" t="s">
        <v>236</v>
      </c>
      <c r="HIN1364" s="84">
        <f>HIN1359</f>
        <v>1000000</v>
      </c>
      <c r="HIO1364" s="84">
        <f t="shared" si="861"/>
        <v>0</v>
      </c>
      <c r="HIP1364" s="84">
        <f t="shared" si="861"/>
        <v>0</v>
      </c>
      <c r="HIQ1364" s="84">
        <f t="shared" si="861"/>
        <v>1000000</v>
      </c>
      <c r="HIR1364" s="84">
        <f t="shared" si="861"/>
        <v>0</v>
      </c>
      <c r="HIS1364" s="84">
        <f t="shared" si="861"/>
        <v>0</v>
      </c>
      <c r="HIT1364" s="84">
        <f t="shared" si="861"/>
        <v>0</v>
      </c>
      <c r="HIU1364" s="84">
        <f t="shared" si="861"/>
        <v>0</v>
      </c>
      <c r="HIV1364" s="84">
        <f t="shared" si="861"/>
        <v>1000000</v>
      </c>
      <c r="HJB1364" s="84" t="s">
        <v>235</v>
      </c>
      <c r="HJC1364" s="84" t="s">
        <v>236</v>
      </c>
      <c r="HJD1364" s="84">
        <f>HJD1359</f>
        <v>1000000</v>
      </c>
      <c r="HJE1364" s="84">
        <f t="shared" si="861"/>
        <v>0</v>
      </c>
      <c r="HJF1364" s="84">
        <f t="shared" si="861"/>
        <v>0</v>
      </c>
      <c r="HJG1364" s="84">
        <f t="shared" si="861"/>
        <v>1000000</v>
      </c>
      <c r="HJH1364" s="84">
        <f t="shared" si="861"/>
        <v>0</v>
      </c>
      <c r="HJI1364" s="84">
        <f t="shared" si="861"/>
        <v>0</v>
      </c>
      <c r="HJJ1364" s="84">
        <f t="shared" si="861"/>
        <v>0</v>
      </c>
      <c r="HJK1364" s="84">
        <f t="shared" si="861"/>
        <v>0</v>
      </c>
      <c r="HJL1364" s="84">
        <f t="shared" si="861"/>
        <v>1000000</v>
      </c>
      <c r="HJR1364" s="84" t="s">
        <v>235</v>
      </c>
      <c r="HJS1364" s="84" t="s">
        <v>236</v>
      </c>
      <c r="HJT1364" s="84">
        <f>HJT1359</f>
        <v>1000000</v>
      </c>
      <c r="HJU1364" s="84">
        <f t="shared" si="861"/>
        <v>0</v>
      </c>
      <c r="HJV1364" s="84">
        <f t="shared" si="861"/>
        <v>0</v>
      </c>
      <c r="HJW1364" s="84">
        <f t="shared" si="861"/>
        <v>1000000</v>
      </c>
      <c r="HJX1364" s="84">
        <f t="shared" si="861"/>
        <v>0</v>
      </c>
      <c r="HJY1364" s="84">
        <f t="shared" si="861"/>
        <v>0</v>
      </c>
      <c r="HJZ1364" s="84">
        <f t="shared" si="861"/>
        <v>0</v>
      </c>
      <c r="HKA1364" s="84">
        <f t="shared" si="861"/>
        <v>0</v>
      </c>
      <c r="HKB1364" s="84">
        <f t="shared" si="861"/>
        <v>1000000</v>
      </c>
      <c r="HKH1364" s="84" t="s">
        <v>235</v>
      </c>
      <c r="HKI1364" s="84" t="s">
        <v>236</v>
      </c>
      <c r="HKJ1364" s="84">
        <f>HKJ1359</f>
        <v>1000000</v>
      </c>
      <c r="HKK1364" s="84">
        <f t="shared" ref="HKK1364:HMN1365" si="862">HKK1359</f>
        <v>0</v>
      </c>
      <c r="HKL1364" s="84">
        <f t="shared" si="862"/>
        <v>0</v>
      </c>
      <c r="HKM1364" s="84">
        <f t="shared" si="862"/>
        <v>1000000</v>
      </c>
      <c r="HKN1364" s="84">
        <f t="shared" si="862"/>
        <v>0</v>
      </c>
      <c r="HKO1364" s="84">
        <f t="shared" si="862"/>
        <v>0</v>
      </c>
      <c r="HKP1364" s="84">
        <f t="shared" si="862"/>
        <v>0</v>
      </c>
      <c r="HKQ1364" s="84">
        <f t="shared" si="862"/>
        <v>0</v>
      </c>
      <c r="HKR1364" s="84">
        <f t="shared" si="862"/>
        <v>1000000</v>
      </c>
      <c r="HKX1364" s="84" t="s">
        <v>235</v>
      </c>
      <c r="HKY1364" s="84" t="s">
        <v>236</v>
      </c>
      <c r="HKZ1364" s="84">
        <f>HKZ1359</f>
        <v>1000000</v>
      </c>
      <c r="HLA1364" s="84">
        <f t="shared" si="862"/>
        <v>0</v>
      </c>
      <c r="HLB1364" s="84">
        <f t="shared" si="862"/>
        <v>0</v>
      </c>
      <c r="HLC1364" s="84">
        <f t="shared" si="862"/>
        <v>1000000</v>
      </c>
      <c r="HLD1364" s="84">
        <f t="shared" si="862"/>
        <v>0</v>
      </c>
      <c r="HLE1364" s="84">
        <f t="shared" si="862"/>
        <v>0</v>
      </c>
      <c r="HLF1364" s="84">
        <f t="shared" si="862"/>
        <v>0</v>
      </c>
      <c r="HLG1364" s="84">
        <f t="shared" si="862"/>
        <v>0</v>
      </c>
      <c r="HLH1364" s="84">
        <f t="shared" si="862"/>
        <v>1000000</v>
      </c>
      <c r="HLN1364" s="84" t="s">
        <v>235</v>
      </c>
      <c r="HLO1364" s="84" t="s">
        <v>236</v>
      </c>
      <c r="HLP1364" s="84">
        <f>HLP1359</f>
        <v>1000000</v>
      </c>
      <c r="HLQ1364" s="84">
        <f t="shared" si="862"/>
        <v>0</v>
      </c>
      <c r="HLR1364" s="84">
        <f t="shared" si="862"/>
        <v>0</v>
      </c>
      <c r="HLS1364" s="84">
        <f t="shared" si="862"/>
        <v>1000000</v>
      </c>
      <c r="HLT1364" s="84">
        <f t="shared" si="862"/>
        <v>0</v>
      </c>
      <c r="HLU1364" s="84">
        <f t="shared" si="862"/>
        <v>0</v>
      </c>
      <c r="HLV1364" s="84">
        <f t="shared" si="862"/>
        <v>0</v>
      </c>
      <c r="HLW1364" s="84">
        <f t="shared" si="862"/>
        <v>0</v>
      </c>
      <c r="HLX1364" s="84">
        <f t="shared" si="862"/>
        <v>1000000</v>
      </c>
      <c r="HMD1364" s="84" t="s">
        <v>235</v>
      </c>
      <c r="HME1364" s="84" t="s">
        <v>236</v>
      </c>
      <c r="HMF1364" s="84">
        <f>HMF1359</f>
        <v>1000000</v>
      </c>
      <c r="HMG1364" s="84">
        <f t="shared" si="862"/>
        <v>0</v>
      </c>
      <c r="HMH1364" s="84">
        <f t="shared" si="862"/>
        <v>0</v>
      </c>
      <c r="HMI1364" s="84">
        <f t="shared" si="862"/>
        <v>1000000</v>
      </c>
      <c r="HMJ1364" s="84">
        <f t="shared" si="862"/>
        <v>0</v>
      </c>
      <c r="HMK1364" s="84">
        <f t="shared" si="862"/>
        <v>0</v>
      </c>
      <c r="HML1364" s="84">
        <f t="shared" si="862"/>
        <v>0</v>
      </c>
      <c r="HMM1364" s="84">
        <f t="shared" si="862"/>
        <v>0</v>
      </c>
      <c r="HMN1364" s="84">
        <f t="shared" si="862"/>
        <v>1000000</v>
      </c>
      <c r="HMT1364" s="84" t="s">
        <v>235</v>
      </c>
      <c r="HMU1364" s="84" t="s">
        <v>236</v>
      </c>
      <c r="HMV1364" s="84">
        <f>HMV1359</f>
        <v>1000000</v>
      </c>
      <c r="HMW1364" s="84">
        <f t="shared" ref="HMW1364:HOZ1365" si="863">HMW1359</f>
        <v>0</v>
      </c>
      <c r="HMX1364" s="84">
        <f t="shared" si="863"/>
        <v>0</v>
      </c>
      <c r="HMY1364" s="84">
        <f t="shared" si="863"/>
        <v>1000000</v>
      </c>
      <c r="HMZ1364" s="84">
        <f t="shared" si="863"/>
        <v>0</v>
      </c>
      <c r="HNA1364" s="84">
        <f t="shared" si="863"/>
        <v>0</v>
      </c>
      <c r="HNB1364" s="84">
        <f t="shared" si="863"/>
        <v>0</v>
      </c>
      <c r="HNC1364" s="84">
        <f t="shared" si="863"/>
        <v>0</v>
      </c>
      <c r="HND1364" s="84">
        <f t="shared" si="863"/>
        <v>1000000</v>
      </c>
      <c r="HNJ1364" s="84" t="s">
        <v>235</v>
      </c>
      <c r="HNK1364" s="84" t="s">
        <v>236</v>
      </c>
      <c r="HNL1364" s="84">
        <f>HNL1359</f>
        <v>1000000</v>
      </c>
      <c r="HNM1364" s="84">
        <f t="shared" si="863"/>
        <v>0</v>
      </c>
      <c r="HNN1364" s="84">
        <f t="shared" si="863"/>
        <v>0</v>
      </c>
      <c r="HNO1364" s="84">
        <f t="shared" si="863"/>
        <v>1000000</v>
      </c>
      <c r="HNP1364" s="84">
        <f t="shared" si="863"/>
        <v>0</v>
      </c>
      <c r="HNQ1364" s="84">
        <f t="shared" si="863"/>
        <v>0</v>
      </c>
      <c r="HNR1364" s="84">
        <f t="shared" si="863"/>
        <v>0</v>
      </c>
      <c r="HNS1364" s="84">
        <f t="shared" si="863"/>
        <v>0</v>
      </c>
      <c r="HNT1364" s="84">
        <f t="shared" si="863"/>
        <v>1000000</v>
      </c>
      <c r="HNZ1364" s="84" t="s">
        <v>235</v>
      </c>
      <c r="HOA1364" s="84" t="s">
        <v>236</v>
      </c>
      <c r="HOB1364" s="84">
        <f>HOB1359</f>
        <v>1000000</v>
      </c>
      <c r="HOC1364" s="84">
        <f t="shared" si="863"/>
        <v>0</v>
      </c>
      <c r="HOD1364" s="84">
        <f t="shared" si="863"/>
        <v>0</v>
      </c>
      <c r="HOE1364" s="84">
        <f t="shared" si="863"/>
        <v>1000000</v>
      </c>
      <c r="HOF1364" s="84">
        <f t="shared" si="863"/>
        <v>0</v>
      </c>
      <c r="HOG1364" s="84">
        <f t="shared" si="863"/>
        <v>0</v>
      </c>
      <c r="HOH1364" s="84">
        <f t="shared" si="863"/>
        <v>0</v>
      </c>
      <c r="HOI1364" s="84">
        <f t="shared" si="863"/>
        <v>0</v>
      </c>
      <c r="HOJ1364" s="84">
        <f t="shared" si="863"/>
        <v>1000000</v>
      </c>
      <c r="HOP1364" s="84" t="s">
        <v>235</v>
      </c>
      <c r="HOQ1364" s="84" t="s">
        <v>236</v>
      </c>
      <c r="HOR1364" s="84">
        <f>HOR1359</f>
        <v>1000000</v>
      </c>
      <c r="HOS1364" s="84">
        <f t="shared" si="863"/>
        <v>0</v>
      </c>
      <c r="HOT1364" s="84">
        <f t="shared" si="863"/>
        <v>0</v>
      </c>
      <c r="HOU1364" s="84">
        <f t="shared" si="863"/>
        <v>1000000</v>
      </c>
      <c r="HOV1364" s="84">
        <f t="shared" si="863"/>
        <v>0</v>
      </c>
      <c r="HOW1364" s="84">
        <f t="shared" si="863"/>
        <v>0</v>
      </c>
      <c r="HOX1364" s="84">
        <f t="shared" si="863"/>
        <v>0</v>
      </c>
      <c r="HOY1364" s="84">
        <f t="shared" si="863"/>
        <v>0</v>
      </c>
      <c r="HOZ1364" s="84">
        <f t="shared" si="863"/>
        <v>1000000</v>
      </c>
      <c r="HPF1364" s="84" t="s">
        <v>235</v>
      </c>
      <c r="HPG1364" s="84" t="s">
        <v>236</v>
      </c>
      <c r="HPH1364" s="84">
        <f>HPH1359</f>
        <v>1000000</v>
      </c>
      <c r="HPI1364" s="84">
        <f t="shared" ref="HPI1364:HRL1365" si="864">HPI1359</f>
        <v>0</v>
      </c>
      <c r="HPJ1364" s="84">
        <f t="shared" si="864"/>
        <v>0</v>
      </c>
      <c r="HPK1364" s="84">
        <f t="shared" si="864"/>
        <v>1000000</v>
      </c>
      <c r="HPL1364" s="84">
        <f t="shared" si="864"/>
        <v>0</v>
      </c>
      <c r="HPM1364" s="84">
        <f t="shared" si="864"/>
        <v>0</v>
      </c>
      <c r="HPN1364" s="84">
        <f t="shared" si="864"/>
        <v>0</v>
      </c>
      <c r="HPO1364" s="84">
        <f t="shared" si="864"/>
        <v>0</v>
      </c>
      <c r="HPP1364" s="84">
        <f t="shared" si="864"/>
        <v>1000000</v>
      </c>
      <c r="HPV1364" s="84" t="s">
        <v>235</v>
      </c>
      <c r="HPW1364" s="84" t="s">
        <v>236</v>
      </c>
      <c r="HPX1364" s="84">
        <f>HPX1359</f>
        <v>1000000</v>
      </c>
      <c r="HPY1364" s="84">
        <f t="shared" si="864"/>
        <v>0</v>
      </c>
      <c r="HPZ1364" s="84">
        <f t="shared" si="864"/>
        <v>0</v>
      </c>
      <c r="HQA1364" s="84">
        <f t="shared" si="864"/>
        <v>1000000</v>
      </c>
      <c r="HQB1364" s="84">
        <f t="shared" si="864"/>
        <v>0</v>
      </c>
      <c r="HQC1364" s="84">
        <f t="shared" si="864"/>
        <v>0</v>
      </c>
      <c r="HQD1364" s="84">
        <f t="shared" si="864"/>
        <v>0</v>
      </c>
      <c r="HQE1364" s="84">
        <f t="shared" si="864"/>
        <v>0</v>
      </c>
      <c r="HQF1364" s="84">
        <f t="shared" si="864"/>
        <v>1000000</v>
      </c>
      <c r="HQL1364" s="84" t="s">
        <v>235</v>
      </c>
      <c r="HQM1364" s="84" t="s">
        <v>236</v>
      </c>
      <c r="HQN1364" s="84">
        <f>HQN1359</f>
        <v>1000000</v>
      </c>
      <c r="HQO1364" s="84">
        <f t="shared" si="864"/>
        <v>0</v>
      </c>
      <c r="HQP1364" s="84">
        <f t="shared" si="864"/>
        <v>0</v>
      </c>
      <c r="HQQ1364" s="84">
        <f t="shared" si="864"/>
        <v>1000000</v>
      </c>
      <c r="HQR1364" s="84">
        <f t="shared" si="864"/>
        <v>0</v>
      </c>
      <c r="HQS1364" s="84">
        <f t="shared" si="864"/>
        <v>0</v>
      </c>
      <c r="HQT1364" s="84">
        <f t="shared" si="864"/>
        <v>0</v>
      </c>
      <c r="HQU1364" s="84">
        <f t="shared" si="864"/>
        <v>0</v>
      </c>
      <c r="HQV1364" s="84">
        <f t="shared" si="864"/>
        <v>1000000</v>
      </c>
      <c r="HRB1364" s="84" t="s">
        <v>235</v>
      </c>
      <c r="HRC1364" s="84" t="s">
        <v>236</v>
      </c>
      <c r="HRD1364" s="84">
        <f>HRD1359</f>
        <v>1000000</v>
      </c>
      <c r="HRE1364" s="84">
        <f t="shared" si="864"/>
        <v>0</v>
      </c>
      <c r="HRF1364" s="84">
        <f t="shared" si="864"/>
        <v>0</v>
      </c>
      <c r="HRG1364" s="84">
        <f t="shared" si="864"/>
        <v>1000000</v>
      </c>
      <c r="HRH1364" s="84">
        <f t="shared" si="864"/>
        <v>0</v>
      </c>
      <c r="HRI1364" s="84">
        <f t="shared" si="864"/>
        <v>0</v>
      </c>
      <c r="HRJ1364" s="84">
        <f t="shared" si="864"/>
        <v>0</v>
      </c>
      <c r="HRK1364" s="84">
        <f t="shared" si="864"/>
        <v>0</v>
      </c>
      <c r="HRL1364" s="84">
        <f t="shared" si="864"/>
        <v>1000000</v>
      </c>
      <c r="HRR1364" s="84" t="s">
        <v>235</v>
      </c>
      <c r="HRS1364" s="84" t="s">
        <v>236</v>
      </c>
      <c r="HRT1364" s="84">
        <f>HRT1359</f>
        <v>1000000</v>
      </c>
      <c r="HRU1364" s="84">
        <f t="shared" ref="HRU1364:HTX1365" si="865">HRU1359</f>
        <v>0</v>
      </c>
      <c r="HRV1364" s="84">
        <f t="shared" si="865"/>
        <v>0</v>
      </c>
      <c r="HRW1364" s="84">
        <f t="shared" si="865"/>
        <v>1000000</v>
      </c>
      <c r="HRX1364" s="84">
        <f t="shared" si="865"/>
        <v>0</v>
      </c>
      <c r="HRY1364" s="84">
        <f t="shared" si="865"/>
        <v>0</v>
      </c>
      <c r="HRZ1364" s="84">
        <f t="shared" si="865"/>
        <v>0</v>
      </c>
      <c r="HSA1364" s="84">
        <f t="shared" si="865"/>
        <v>0</v>
      </c>
      <c r="HSB1364" s="84">
        <f t="shared" si="865"/>
        <v>1000000</v>
      </c>
      <c r="HSH1364" s="84" t="s">
        <v>235</v>
      </c>
      <c r="HSI1364" s="84" t="s">
        <v>236</v>
      </c>
      <c r="HSJ1364" s="84">
        <f>HSJ1359</f>
        <v>1000000</v>
      </c>
      <c r="HSK1364" s="84">
        <f t="shared" si="865"/>
        <v>0</v>
      </c>
      <c r="HSL1364" s="84">
        <f t="shared" si="865"/>
        <v>0</v>
      </c>
      <c r="HSM1364" s="84">
        <f t="shared" si="865"/>
        <v>1000000</v>
      </c>
      <c r="HSN1364" s="84">
        <f t="shared" si="865"/>
        <v>0</v>
      </c>
      <c r="HSO1364" s="84">
        <f t="shared" si="865"/>
        <v>0</v>
      </c>
      <c r="HSP1364" s="84">
        <f t="shared" si="865"/>
        <v>0</v>
      </c>
      <c r="HSQ1364" s="84">
        <f t="shared" si="865"/>
        <v>0</v>
      </c>
      <c r="HSR1364" s="84">
        <f t="shared" si="865"/>
        <v>1000000</v>
      </c>
      <c r="HSX1364" s="84" t="s">
        <v>235</v>
      </c>
      <c r="HSY1364" s="84" t="s">
        <v>236</v>
      </c>
      <c r="HSZ1364" s="84">
        <f>HSZ1359</f>
        <v>1000000</v>
      </c>
      <c r="HTA1364" s="84">
        <f t="shared" si="865"/>
        <v>0</v>
      </c>
      <c r="HTB1364" s="84">
        <f t="shared" si="865"/>
        <v>0</v>
      </c>
      <c r="HTC1364" s="84">
        <f t="shared" si="865"/>
        <v>1000000</v>
      </c>
      <c r="HTD1364" s="84">
        <f t="shared" si="865"/>
        <v>0</v>
      </c>
      <c r="HTE1364" s="84">
        <f t="shared" si="865"/>
        <v>0</v>
      </c>
      <c r="HTF1364" s="84">
        <f t="shared" si="865"/>
        <v>0</v>
      </c>
      <c r="HTG1364" s="84">
        <f t="shared" si="865"/>
        <v>0</v>
      </c>
      <c r="HTH1364" s="84">
        <f t="shared" si="865"/>
        <v>1000000</v>
      </c>
      <c r="HTN1364" s="84" t="s">
        <v>235</v>
      </c>
      <c r="HTO1364" s="84" t="s">
        <v>236</v>
      </c>
      <c r="HTP1364" s="84">
        <f>HTP1359</f>
        <v>1000000</v>
      </c>
      <c r="HTQ1364" s="84">
        <f t="shared" si="865"/>
        <v>0</v>
      </c>
      <c r="HTR1364" s="84">
        <f t="shared" si="865"/>
        <v>0</v>
      </c>
      <c r="HTS1364" s="84">
        <f t="shared" si="865"/>
        <v>1000000</v>
      </c>
      <c r="HTT1364" s="84">
        <f t="shared" si="865"/>
        <v>0</v>
      </c>
      <c r="HTU1364" s="84">
        <f t="shared" si="865"/>
        <v>0</v>
      </c>
      <c r="HTV1364" s="84">
        <f t="shared" si="865"/>
        <v>0</v>
      </c>
      <c r="HTW1364" s="84">
        <f t="shared" si="865"/>
        <v>0</v>
      </c>
      <c r="HTX1364" s="84">
        <f t="shared" si="865"/>
        <v>1000000</v>
      </c>
      <c r="HUD1364" s="84" t="s">
        <v>235</v>
      </c>
      <c r="HUE1364" s="84" t="s">
        <v>236</v>
      </c>
      <c r="HUF1364" s="84">
        <f>HUF1359</f>
        <v>1000000</v>
      </c>
      <c r="HUG1364" s="84">
        <f t="shared" ref="HUG1364:HWJ1365" si="866">HUG1359</f>
        <v>0</v>
      </c>
      <c r="HUH1364" s="84">
        <f t="shared" si="866"/>
        <v>0</v>
      </c>
      <c r="HUI1364" s="84">
        <f t="shared" si="866"/>
        <v>1000000</v>
      </c>
      <c r="HUJ1364" s="84">
        <f t="shared" si="866"/>
        <v>0</v>
      </c>
      <c r="HUK1364" s="84">
        <f t="shared" si="866"/>
        <v>0</v>
      </c>
      <c r="HUL1364" s="84">
        <f t="shared" si="866"/>
        <v>0</v>
      </c>
      <c r="HUM1364" s="84">
        <f t="shared" si="866"/>
        <v>0</v>
      </c>
      <c r="HUN1364" s="84">
        <f t="shared" si="866"/>
        <v>1000000</v>
      </c>
      <c r="HUT1364" s="84" t="s">
        <v>235</v>
      </c>
      <c r="HUU1364" s="84" t="s">
        <v>236</v>
      </c>
      <c r="HUV1364" s="84">
        <f>HUV1359</f>
        <v>1000000</v>
      </c>
      <c r="HUW1364" s="84">
        <f t="shared" si="866"/>
        <v>0</v>
      </c>
      <c r="HUX1364" s="84">
        <f t="shared" si="866"/>
        <v>0</v>
      </c>
      <c r="HUY1364" s="84">
        <f t="shared" si="866"/>
        <v>1000000</v>
      </c>
      <c r="HUZ1364" s="84">
        <f t="shared" si="866"/>
        <v>0</v>
      </c>
      <c r="HVA1364" s="84">
        <f t="shared" si="866"/>
        <v>0</v>
      </c>
      <c r="HVB1364" s="84">
        <f t="shared" si="866"/>
        <v>0</v>
      </c>
      <c r="HVC1364" s="84">
        <f t="shared" si="866"/>
        <v>0</v>
      </c>
      <c r="HVD1364" s="84">
        <f t="shared" si="866"/>
        <v>1000000</v>
      </c>
      <c r="HVJ1364" s="84" t="s">
        <v>235</v>
      </c>
      <c r="HVK1364" s="84" t="s">
        <v>236</v>
      </c>
      <c r="HVL1364" s="84">
        <f>HVL1359</f>
        <v>1000000</v>
      </c>
      <c r="HVM1364" s="84">
        <f t="shared" si="866"/>
        <v>0</v>
      </c>
      <c r="HVN1364" s="84">
        <f t="shared" si="866"/>
        <v>0</v>
      </c>
      <c r="HVO1364" s="84">
        <f t="shared" si="866"/>
        <v>1000000</v>
      </c>
      <c r="HVP1364" s="84">
        <f t="shared" si="866"/>
        <v>0</v>
      </c>
      <c r="HVQ1364" s="84">
        <f t="shared" si="866"/>
        <v>0</v>
      </c>
      <c r="HVR1364" s="84">
        <f t="shared" si="866"/>
        <v>0</v>
      </c>
      <c r="HVS1364" s="84">
        <f t="shared" si="866"/>
        <v>0</v>
      </c>
      <c r="HVT1364" s="84">
        <f t="shared" si="866"/>
        <v>1000000</v>
      </c>
      <c r="HVZ1364" s="84" t="s">
        <v>235</v>
      </c>
      <c r="HWA1364" s="84" t="s">
        <v>236</v>
      </c>
      <c r="HWB1364" s="84">
        <f>HWB1359</f>
        <v>1000000</v>
      </c>
      <c r="HWC1364" s="84">
        <f t="shared" si="866"/>
        <v>0</v>
      </c>
      <c r="HWD1364" s="84">
        <f t="shared" si="866"/>
        <v>0</v>
      </c>
      <c r="HWE1364" s="84">
        <f t="shared" si="866"/>
        <v>1000000</v>
      </c>
      <c r="HWF1364" s="84">
        <f t="shared" si="866"/>
        <v>0</v>
      </c>
      <c r="HWG1364" s="84">
        <f t="shared" si="866"/>
        <v>0</v>
      </c>
      <c r="HWH1364" s="84">
        <f t="shared" si="866"/>
        <v>0</v>
      </c>
      <c r="HWI1364" s="84">
        <f t="shared" si="866"/>
        <v>0</v>
      </c>
      <c r="HWJ1364" s="84">
        <f t="shared" si="866"/>
        <v>1000000</v>
      </c>
      <c r="HWP1364" s="84" t="s">
        <v>235</v>
      </c>
      <c r="HWQ1364" s="84" t="s">
        <v>236</v>
      </c>
      <c r="HWR1364" s="84">
        <f>HWR1359</f>
        <v>1000000</v>
      </c>
      <c r="HWS1364" s="84">
        <f t="shared" ref="HWS1364:HYV1365" si="867">HWS1359</f>
        <v>0</v>
      </c>
      <c r="HWT1364" s="84">
        <f t="shared" si="867"/>
        <v>0</v>
      </c>
      <c r="HWU1364" s="84">
        <f t="shared" si="867"/>
        <v>1000000</v>
      </c>
      <c r="HWV1364" s="84">
        <f t="shared" si="867"/>
        <v>0</v>
      </c>
      <c r="HWW1364" s="84">
        <f t="shared" si="867"/>
        <v>0</v>
      </c>
      <c r="HWX1364" s="84">
        <f t="shared" si="867"/>
        <v>0</v>
      </c>
      <c r="HWY1364" s="84">
        <f t="shared" si="867"/>
        <v>0</v>
      </c>
      <c r="HWZ1364" s="84">
        <f t="shared" si="867"/>
        <v>1000000</v>
      </c>
      <c r="HXF1364" s="84" t="s">
        <v>235</v>
      </c>
      <c r="HXG1364" s="84" t="s">
        <v>236</v>
      </c>
      <c r="HXH1364" s="84">
        <f>HXH1359</f>
        <v>1000000</v>
      </c>
      <c r="HXI1364" s="84">
        <f t="shared" si="867"/>
        <v>0</v>
      </c>
      <c r="HXJ1364" s="84">
        <f t="shared" si="867"/>
        <v>0</v>
      </c>
      <c r="HXK1364" s="84">
        <f t="shared" si="867"/>
        <v>1000000</v>
      </c>
      <c r="HXL1364" s="84">
        <f t="shared" si="867"/>
        <v>0</v>
      </c>
      <c r="HXM1364" s="84">
        <f t="shared" si="867"/>
        <v>0</v>
      </c>
      <c r="HXN1364" s="84">
        <f t="shared" si="867"/>
        <v>0</v>
      </c>
      <c r="HXO1364" s="84">
        <f t="shared" si="867"/>
        <v>0</v>
      </c>
      <c r="HXP1364" s="84">
        <f t="shared" si="867"/>
        <v>1000000</v>
      </c>
      <c r="HXV1364" s="84" t="s">
        <v>235</v>
      </c>
      <c r="HXW1364" s="84" t="s">
        <v>236</v>
      </c>
      <c r="HXX1364" s="84">
        <f>HXX1359</f>
        <v>1000000</v>
      </c>
      <c r="HXY1364" s="84">
        <f t="shared" si="867"/>
        <v>0</v>
      </c>
      <c r="HXZ1364" s="84">
        <f t="shared" si="867"/>
        <v>0</v>
      </c>
      <c r="HYA1364" s="84">
        <f t="shared" si="867"/>
        <v>1000000</v>
      </c>
      <c r="HYB1364" s="84">
        <f t="shared" si="867"/>
        <v>0</v>
      </c>
      <c r="HYC1364" s="84">
        <f t="shared" si="867"/>
        <v>0</v>
      </c>
      <c r="HYD1364" s="84">
        <f t="shared" si="867"/>
        <v>0</v>
      </c>
      <c r="HYE1364" s="84">
        <f t="shared" si="867"/>
        <v>0</v>
      </c>
      <c r="HYF1364" s="84">
        <f t="shared" si="867"/>
        <v>1000000</v>
      </c>
      <c r="HYL1364" s="84" t="s">
        <v>235</v>
      </c>
      <c r="HYM1364" s="84" t="s">
        <v>236</v>
      </c>
      <c r="HYN1364" s="84">
        <f>HYN1359</f>
        <v>1000000</v>
      </c>
      <c r="HYO1364" s="84">
        <f t="shared" si="867"/>
        <v>0</v>
      </c>
      <c r="HYP1364" s="84">
        <f t="shared" si="867"/>
        <v>0</v>
      </c>
      <c r="HYQ1364" s="84">
        <f t="shared" si="867"/>
        <v>1000000</v>
      </c>
      <c r="HYR1364" s="84">
        <f t="shared" si="867"/>
        <v>0</v>
      </c>
      <c r="HYS1364" s="84">
        <f t="shared" si="867"/>
        <v>0</v>
      </c>
      <c r="HYT1364" s="84">
        <f t="shared" si="867"/>
        <v>0</v>
      </c>
      <c r="HYU1364" s="84">
        <f t="shared" si="867"/>
        <v>0</v>
      </c>
      <c r="HYV1364" s="84">
        <f t="shared" si="867"/>
        <v>1000000</v>
      </c>
      <c r="HZB1364" s="84" t="s">
        <v>235</v>
      </c>
      <c r="HZC1364" s="84" t="s">
        <v>236</v>
      </c>
      <c r="HZD1364" s="84">
        <f>HZD1359</f>
        <v>1000000</v>
      </c>
      <c r="HZE1364" s="84">
        <f t="shared" ref="HZE1364:IBH1365" si="868">HZE1359</f>
        <v>0</v>
      </c>
      <c r="HZF1364" s="84">
        <f t="shared" si="868"/>
        <v>0</v>
      </c>
      <c r="HZG1364" s="84">
        <f t="shared" si="868"/>
        <v>1000000</v>
      </c>
      <c r="HZH1364" s="84">
        <f t="shared" si="868"/>
        <v>0</v>
      </c>
      <c r="HZI1364" s="84">
        <f t="shared" si="868"/>
        <v>0</v>
      </c>
      <c r="HZJ1364" s="84">
        <f t="shared" si="868"/>
        <v>0</v>
      </c>
      <c r="HZK1364" s="84">
        <f t="shared" si="868"/>
        <v>0</v>
      </c>
      <c r="HZL1364" s="84">
        <f t="shared" si="868"/>
        <v>1000000</v>
      </c>
      <c r="HZR1364" s="84" t="s">
        <v>235</v>
      </c>
      <c r="HZS1364" s="84" t="s">
        <v>236</v>
      </c>
      <c r="HZT1364" s="84">
        <f>HZT1359</f>
        <v>1000000</v>
      </c>
      <c r="HZU1364" s="84">
        <f t="shared" si="868"/>
        <v>0</v>
      </c>
      <c r="HZV1364" s="84">
        <f t="shared" si="868"/>
        <v>0</v>
      </c>
      <c r="HZW1364" s="84">
        <f t="shared" si="868"/>
        <v>1000000</v>
      </c>
      <c r="HZX1364" s="84">
        <f t="shared" si="868"/>
        <v>0</v>
      </c>
      <c r="HZY1364" s="84">
        <f t="shared" si="868"/>
        <v>0</v>
      </c>
      <c r="HZZ1364" s="84">
        <f t="shared" si="868"/>
        <v>0</v>
      </c>
      <c r="IAA1364" s="84">
        <f t="shared" si="868"/>
        <v>0</v>
      </c>
      <c r="IAB1364" s="84">
        <f t="shared" si="868"/>
        <v>1000000</v>
      </c>
      <c r="IAH1364" s="84" t="s">
        <v>235</v>
      </c>
      <c r="IAI1364" s="84" t="s">
        <v>236</v>
      </c>
      <c r="IAJ1364" s="84">
        <f>IAJ1359</f>
        <v>1000000</v>
      </c>
      <c r="IAK1364" s="84">
        <f t="shared" si="868"/>
        <v>0</v>
      </c>
      <c r="IAL1364" s="84">
        <f t="shared" si="868"/>
        <v>0</v>
      </c>
      <c r="IAM1364" s="84">
        <f t="shared" si="868"/>
        <v>1000000</v>
      </c>
      <c r="IAN1364" s="84">
        <f t="shared" si="868"/>
        <v>0</v>
      </c>
      <c r="IAO1364" s="84">
        <f t="shared" si="868"/>
        <v>0</v>
      </c>
      <c r="IAP1364" s="84">
        <f t="shared" si="868"/>
        <v>0</v>
      </c>
      <c r="IAQ1364" s="84">
        <f t="shared" si="868"/>
        <v>0</v>
      </c>
      <c r="IAR1364" s="84">
        <f t="shared" si="868"/>
        <v>1000000</v>
      </c>
      <c r="IAX1364" s="84" t="s">
        <v>235</v>
      </c>
      <c r="IAY1364" s="84" t="s">
        <v>236</v>
      </c>
      <c r="IAZ1364" s="84">
        <f>IAZ1359</f>
        <v>1000000</v>
      </c>
      <c r="IBA1364" s="84">
        <f t="shared" si="868"/>
        <v>0</v>
      </c>
      <c r="IBB1364" s="84">
        <f t="shared" si="868"/>
        <v>0</v>
      </c>
      <c r="IBC1364" s="84">
        <f t="shared" si="868"/>
        <v>1000000</v>
      </c>
      <c r="IBD1364" s="84">
        <f t="shared" si="868"/>
        <v>0</v>
      </c>
      <c r="IBE1364" s="84">
        <f t="shared" si="868"/>
        <v>0</v>
      </c>
      <c r="IBF1364" s="84">
        <f t="shared" si="868"/>
        <v>0</v>
      </c>
      <c r="IBG1364" s="84">
        <f t="shared" si="868"/>
        <v>0</v>
      </c>
      <c r="IBH1364" s="84">
        <f t="shared" si="868"/>
        <v>1000000</v>
      </c>
      <c r="IBN1364" s="84" t="s">
        <v>235</v>
      </c>
      <c r="IBO1364" s="84" t="s">
        <v>236</v>
      </c>
      <c r="IBP1364" s="84">
        <f>IBP1359</f>
        <v>1000000</v>
      </c>
      <c r="IBQ1364" s="84">
        <f t="shared" ref="IBQ1364:IDT1365" si="869">IBQ1359</f>
        <v>0</v>
      </c>
      <c r="IBR1364" s="84">
        <f t="shared" si="869"/>
        <v>0</v>
      </c>
      <c r="IBS1364" s="84">
        <f t="shared" si="869"/>
        <v>1000000</v>
      </c>
      <c r="IBT1364" s="84">
        <f t="shared" si="869"/>
        <v>0</v>
      </c>
      <c r="IBU1364" s="84">
        <f t="shared" si="869"/>
        <v>0</v>
      </c>
      <c r="IBV1364" s="84">
        <f t="shared" si="869"/>
        <v>0</v>
      </c>
      <c r="IBW1364" s="84">
        <f t="shared" si="869"/>
        <v>0</v>
      </c>
      <c r="IBX1364" s="84">
        <f t="shared" si="869"/>
        <v>1000000</v>
      </c>
      <c r="ICD1364" s="84" t="s">
        <v>235</v>
      </c>
      <c r="ICE1364" s="84" t="s">
        <v>236</v>
      </c>
      <c r="ICF1364" s="84">
        <f>ICF1359</f>
        <v>1000000</v>
      </c>
      <c r="ICG1364" s="84">
        <f t="shared" si="869"/>
        <v>0</v>
      </c>
      <c r="ICH1364" s="84">
        <f t="shared" si="869"/>
        <v>0</v>
      </c>
      <c r="ICI1364" s="84">
        <f t="shared" si="869"/>
        <v>1000000</v>
      </c>
      <c r="ICJ1364" s="84">
        <f t="shared" si="869"/>
        <v>0</v>
      </c>
      <c r="ICK1364" s="84">
        <f t="shared" si="869"/>
        <v>0</v>
      </c>
      <c r="ICL1364" s="84">
        <f t="shared" si="869"/>
        <v>0</v>
      </c>
      <c r="ICM1364" s="84">
        <f t="shared" si="869"/>
        <v>0</v>
      </c>
      <c r="ICN1364" s="84">
        <f t="shared" si="869"/>
        <v>1000000</v>
      </c>
      <c r="ICT1364" s="84" t="s">
        <v>235</v>
      </c>
      <c r="ICU1364" s="84" t="s">
        <v>236</v>
      </c>
      <c r="ICV1364" s="84">
        <f>ICV1359</f>
        <v>1000000</v>
      </c>
      <c r="ICW1364" s="84">
        <f t="shared" si="869"/>
        <v>0</v>
      </c>
      <c r="ICX1364" s="84">
        <f t="shared" si="869"/>
        <v>0</v>
      </c>
      <c r="ICY1364" s="84">
        <f t="shared" si="869"/>
        <v>1000000</v>
      </c>
      <c r="ICZ1364" s="84">
        <f t="shared" si="869"/>
        <v>0</v>
      </c>
      <c r="IDA1364" s="84">
        <f t="shared" si="869"/>
        <v>0</v>
      </c>
      <c r="IDB1364" s="84">
        <f t="shared" si="869"/>
        <v>0</v>
      </c>
      <c r="IDC1364" s="84">
        <f t="shared" si="869"/>
        <v>0</v>
      </c>
      <c r="IDD1364" s="84">
        <f t="shared" si="869"/>
        <v>1000000</v>
      </c>
      <c r="IDJ1364" s="84" t="s">
        <v>235</v>
      </c>
      <c r="IDK1364" s="84" t="s">
        <v>236</v>
      </c>
      <c r="IDL1364" s="84">
        <f>IDL1359</f>
        <v>1000000</v>
      </c>
      <c r="IDM1364" s="84">
        <f t="shared" si="869"/>
        <v>0</v>
      </c>
      <c r="IDN1364" s="84">
        <f t="shared" si="869"/>
        <v>0</v>
      </c>
      <c r="IDO1364" s="84">
        <f t="shared" si="869"/>
        <v>1000000</v>
      </c>
      <c r="IDP1364" s="84">
        <f t="shared" si="869"/>
        <v>0</v>
      </c>
      <c r="IDQ1364" s="84">
        <f t="shared" si="869"/>
        <v>0</v>
      </c>
      <c r="IDR1364" s="84">
        <f t="shared" si="869"/>
        <v>0</v>
      </c>
      <c r="IDS1364" s="84">
        <f t="shared" si="869"/>
        <v>0</v>
      </c>
      <c r="IDT1364" s="84">
        <f t="shared" si="869"/>
        <v>1000000</v>
      </c>
      <c r="IDZ1364" s="84" t="s">
        <v>235</v>
      </c>
      <c r="IEA1364" s="84" t="s">
        <v>236</v>
      </c>
      <c r="IEB1364" s="84">
        <f>IEB1359</f>
        <v>1000000</v>
      </c>
      <c r="IEC1364" s="84">
        <f t="shared" ref="IEC1364:IGF1365" si="870">IEC1359</f>
        <v>0</v>
      </c>
      <c r="IED1364" s="84">
        <f t="shared" si="870"/>
        <v>0</v>
      </c>
      <c r="IEE1364" s="84">
        <f t="shared" si="870"/>
        <v>1000000</v>
      </c>
      <c r="IEF1364" s="84">
        <f t="shared" si="870"/>
        <v>0</v>
      </c>
      <c r="IEG1364" s="84">
        <f t="shared" si="870"/>
        <v>0</v>
      </c>
      <c r="IEH1364" s="84">
        <f t="shared" si="870"/>
        <v>0</v>
      </c>
      <c r="IEI1364" s="84">
        <f t="shared" si="870"/>
        <v>0</v>
      </c>
      <c r="IEJ1364" s="84">
        <f t="shared" si="870"/>
        <v>1000000</v>
      </c>
      <c r="IEP1364" s="84" t="s">
        <v>235</v>
      </c>
      <c r="IEQ1364" s="84" t="s">
        <v>236</v>
      </c>
      <c r="IER1364" s="84">
        <f>IER1359</f>
        <v>1000000</v>
      </c>
      <c r="IES1364" s="84">
        <f t="shared" si="870"/>
        <v>0</v>
      </c>
      <c r="IET1364" s="84">
        <f t="shared" si="870"/>
        <v>0</v>
      </c>
      <c r="IEU1364" s="84">
        <f t="shared" si="870"/>
        <v>1000000</v>
      </c>
      <c r="IEV1364" s="84">
        <f t="shared" si="870"/>
        <v>0</v>
      </c>
      <c r="IEW1364" s="84">
        <f t="shared" si="870"/>
        <v>0</v>
      </c>
      <c r="IEX1364" s="84">
        <f t="shared" si="870"/>
        <v>0</v>
      </c>
      <c r="IEY1364" s="84">
        <f t="shared" si="870"/>
        <v>0</v>
      </c>
      <c r="IEZ1364" s="84">
        <f t="shared" si="870"/>
        <v>1000000</v>
      </c>
      <c r="IFF1364" s="84" t="s">
        <v>235</v>
      </c>
      <c r="IFG1364" s="84" t="s">
        <v>236</v>
      </c>
      <c r="IFH1364" s="84">
        <f>IFH1359</f>
        <v>1000000</v>
      </c>
      <c r="IFI1364" s="84">
        <f t="shared" si="870"/>
        <v>0</v>
      </c>
      <c r="IFJ1364" s="84">
        <f t="shared" si="870"/>
        <v>0</v>
      </c>
      <c r="IFK1364" s="84">
        <f t="shared" si="870"/>
        <v>1000000</v>
      </c>
      <c r="IFL1364" s="84">
        <f t="shared" si="870"/>
        <v>0</v>
      </c>
      <c r="IFM1364" s="84">
        <f t="shared" si="870"/>
        <v>0</v>
      </c>
      <c r="IFN1364" s="84">
        <f t="shared" si="870"/>
        <v>0</v>
      </c>
      <c r="IFO1364" s="84">
        <f t="shared" si="870"/>
        <v>0</v>
      </c>
      <c r="IFP1364" s="84">
        <f t="shared" si="870"/>
        <v>1000000</v>
      </c>
      <c r="IFV1364" s="84" t="s">
        <v>235</v>
      </c>
      <c r="IFW1364" s="84" t="s">
        <v>236</v>
      </c>
      <c r="IFX1364" s="84">
        <f>IFX1359</f>
        <v>1000000</v>
      </c>
      <c r="IFY1364" s="84">
        <f t="shared" si="870"/>
        <v>0</v>
      </c>
      <c r="IFZ1364" s="84">
        <f t="shared" si="870"/>
        <v>0</v>
      </c>
      <c r="IGA1364" s="84">
        <f t="shared" si="870"/>
        <v>1000000</v>
      </c>
      <c r="IGB1364" s="84">
        <f t="shared" si="870"/>
        <v>0</v>
      </c>
      <c r="IGC1364" s="84">
        <f t="shared" si="870"/>
        <v>0</v>
      </c>
      <c r="IGD1364" s="84">
        <f t="shared" si="870"/>
        <v>0</v>
      </c>
      <c r="IGE1364" s="84">
        <f t="shared" si="870"/>
        <v>0</v>
      </c>
      <c r="IGF1364" s="84">
        <f t="shared" si="870"/>
        <v>1000000</v>
      </c>
      <c r="IGL1364" s="84" t="s">
        <v>235</v>
      </c>
      <c r="IGM1364" s="84" t="s">
        <v>236</v>
      </c>
      <c r="IGN1364" s="84">
        <f>IGN1359</f>
        <v>1000000</v>
      </c>
      <c r="IGO1364" s="84">
        <f t="shared" ref="IGO1364:IIR1365" si="871">IGO1359</f>
        <v>0</v>
      </c>
      <c r="IGP1364" s="84">
        <f t="shared" si="871"/>
        <v>0</v>
      </c>
      <c r="IGQ1364" s="84">
        <f t="shared" si="871"/>
        <v>1000000</v>
      </c>
      <c r="IGR1364" s="84">
        <f t="shared" si="871"/>
        <v>0</v>
      </c>
      <c r="IGS1364" s="84">
        <f t="shared" si="871"/>
        <v>0</v>
      </c>
      <c r="IGT1364" s="84">
        <f t="shared" si="871"/>
        <v>0</v>
      </c>
      <c r="IGU1364" s="84">
        <f t="shared" si="871"/>
        <v>0</v>
      </c>
      <c r="IGV1364" s="84">
        <f t="shared" si="871"/>
        <v>1000000</v>
      </c>
      <c r="IHB1364" s="84" t="s">
        <v>235</v>
      </c>
      <c r="IHC1364" s="84" t="s">
        <v>236</v>
      </c>
      <c r="IHD1364" s="84">
        <f>IHD1359</f>
        <v>1000000</v>
      </c>
      <c r="IHE1364" s="84">
        <f t="shared" si="871"/>
        <v>0</v>
      </c>
      <c r="IHF1364" s="84">
        <f t="shared" si="871"/>
        <v>0</v>
      </c>
      <c r="IHG1364" s="84">
        <f t="shared" si="871"/>
        <v>1000000</v>
      </c>
      <c r="IHH1364" s="84">
        <f t="shared" si="871"/>
        <v>0</v>
      </c>
      <c r="IHI1364" s="84">
        <f t="shared" si="871"/>
        <v>0</v>
      </c>
      <c r="IHJ1364" s="84">
        <f t="shared" si="871"/>
        <v>0</v>
      </c>
      <c r="IHK1364" s="84">
        <f t="shared" si="871"/>
        <v>0</v>
      </c>
      <c r="IHL1364" s="84">
        <f t="shared" si="871"/>
        <v>1000000</v>
      </c>
      <c r="IHR1364" s="84" t="s">
        <v>235</v>
      </c>
      <c r="IHS1364" s="84" t="s">
        <v>236</v>
      </c>
      <c r="IHT1364" s="84">
        <f>IHT1359</f>
        <v>1000000</v>
      </c>
      <c r="IHU1364" s="84">
        <f t="shared" si="871"/>
        <v>0</v>
      </c>
      <c r="IHV1364" s="84">
        <f t="shared" si="871"/>
        <v>0</v>
      </c>
      <c r="IHW1364" s="84">
        <f t="shared" si="871"/>
        <v>1000000</v>
      </c>
      <c r="IHX1364" s="84">
        <f t="shared" si="871"/>
        <v>0</v>
      </c>
      <c r="IHY1364" s="84">
        <f t="shared" si="871"/>
        <v>0</v>
      </c>
      <c r="IHZ1364" s="84">
        <f t="shared" si="871"/>
        <v>0</v>
      </c>
      <c r="IIA1364" s="84">
        <f t="shared" si="871"/>
        <v>0</v>
      </c>
      <c r="IIB1364" s="84">
        <f t="shared" si="871"/>
        <v>1000000</v>
      </c>
      <c r="IIH1364" s="84" t="s">
        <v>235</v>
      </c>
      <c r="III1364" s="84" t="s">
        <v>236</v>
      </c>
      <c r="IIJ1364" s="84">
        <f>IIJ1359</f>
        <v>1000000</v>
      </c>
      <c r="IIK1364" s="84">
        <f t="shared" si="871"/>
        <v>0</v>
      </c>
      <c r="IIL1364" s="84">
        <f t="shared" si="871"/>
        <v>0</v>
      </c>
      <c r="IIM1364" s="84">
        <f t="shared" si="871"/>
        <v>1000000</v>
      </c>
      <c r="IIN1364" s="84">
        <f t="shared" si="871"/>
        <v>0</v>
      </c>
      <c r="IIO1364" s="84">
        <f t="shared" si="871"/>
        <v>0</v>
      </c>
      <c r="IIP1364" s="84">
        <f t="shared" si="871"/>
        <v>0</v>
      </c>
      <c r="IIQ1364" s="84">
        <f t="shared" si="871"/>
        <v>0</v>
      </c>
      <c r="IIR1364" s="84">
        <f t="shared" si="871"/>
        <v>1000000</v>
      </c>
      <c r="IIX1364" s="84" t="s">
        <v>235</v>
      </c>
      <c r="IIY1364" s="84" t="s">
        <v>236</v>
      </c>
      <c r="IIZ1364" s="84">
        <f>IIZ1359</f>
        <v>1000000</v>
      </c>
      <c r="IJA1364" s="84">
        <f t="shared" ref="IJA1364:ILD1365" si="872">IJA1359</f>
        <v>0</v>
      </c>
      <c r="IJB1364" s="84">
        <f t="shared" si="872"/>
        <v>0</v>
      </c>
      <c r="IJC1364" s="84">
        <f t="shared" si="872"/>
        <v>1000000</v>
      </c>
      <c r="IJD1364" s="84">
        <f t="shared" si="872"/>
        <v>0</v>
      </c>
      <c r="IJE1364" s="84">
        <f t="shared" si="872"/>
        <v>0</v>
      </c>
      <c r="IJF1364" s="84">
        <f t="shared" si="872"/>
        <v>0</v>
      </c>
      <c r="IJG1364" s="84">
        <f t="shared" si="872"/>
        <v>0</v>
      </c>
      <c r="IJH1364" s="84">
        <f t="shared" si="872"/>
        <v>1000000</v>
      </c>
      <c r="IJN1364" s="84" t="s">
        <v>235</v>
      </c>
      <c r="IJO1364" s="84" t="s">
        <v>236</v>
      </c>
      <c r="IJP1364" s="84">
        <f>IJP1359</f>
        <v>1000000</v>
      </c>
      <c r="IJQ1364" s="84">
        <f t="shared" si="872"/>
        <v>0</v>
      </c>
      <c r="IJR1364" s="84">
        <f t="shared" si="872"/>
        <v>0</v>
      </c>
      <c r="IJS1364" s="84">
        <f t="shared" si="872"/>
        <v>1000000</v>
      </c>
      <c r="IJT1364" s="84">
        <f t="shared" si="872"/>
        <v>0</v>
      </c>
      <c r="IJU1364" s="84">
        <f t="shared" si="872"/>
        <v>0</v>
      </c>
      <c r="IJV1364" s="84">
        <f t="shared" si="872"/>
        <v>0</v>
      </c>
      <c r="IJW1364" s="84">
        <f t="shared" si="872"/>
        <v>0</v>
      </c>
      <c r="IJX1364" s="84">
        <f t="shared" si="872"/>
        <v>1000000</v>
      </c>
      <c r="IKD1364" s="84" t="s">
        <v>235</v>
      </c>
      <c r="IKE1364" s="84" t="s">
        <v>236</v>
      </c>
      <c r="IKF1364" s="84">
        <f>IKF1359</f>
        <v>1000000</v>
      </c>
      <c r="IKG1364" s="84">
        <f t="shared" si="872"/>
        <v>0</v>
      </c>
      <c r="IKH1364" s="84">
        <f t="shared" si="872"/>
        <v>0</v>
      </c>
      <c r="IKI1364" s="84">
        <f t="shared" si="872"/>
        <v>1000000</v>
      </c>
      <c r="IKJ1364" s="84">
        <f t="shared" si="872"/>
        <v>0</v>
      </c>
      <c r="IKK1364" s="84">
        <f t="shared" si="872"/>
        <v>0</v>
      </c>
      <c r="IKL1364" s="84">
        <f t="shared" si="872"/>
        <v>0</v>
      </c>
      <c r="IKM1364" s="84">
        <f t="shared" si="872"/>
        <v>0</v>
      </c>
      <c r="IKN1364" s="84">
        <f t="shared" si="872"/>
        <v>1000000</v>
      </c>
      <c r="IKT1364" s="84" t="s">
        <v>235</v>
      </c>
      <c r="IKU1364" s="84" t="s">
        <v>236</v>
      </c>
      <c r="IKV1364" s="84">
        <f>IKV1359</f>
        <v>1000000</v>
      </c>
      <c r="IKW1364" s="84">
        <f t="shared" si="872"/>
        <v>0</v>
      </c>
      <c r="IKX1364" s="84">
        <f t="shared" si="872"/>
        <v>0</v>
      </c>
      <c r="IKY1364" s="84">
        <f t="shared" si="872"/>
        <v>1000000</v>
      </c>
      <c r="IKZ1364" s="84">
        <f t="shared" si="872"/>
        <v>0</v>
      </c>
      <c r="ILA1364" s="84">
        <f t="shared" si="872"/>
        <v>0</v>
      </c>
      <c r="ILB1364" s="84">
        <f t="shared" si="872"/>
        <v>0</v>
      </c>
      <c r="ILC1364" s="84">
        <f t="shared" si="872"/>
        <v>0</v>
      </c>
      <c r="ILD1364" s="84">
        <f t="shared" si="872"/>
        <v>1000000</v>
      </c>
      <c r="ILJ1364" s="84" t="s">
        <v>235</v>
      </c>
      <c r="ILK1364" s="84" t="s">
        <v>236</v>
      </c>
      <c r="ILL1364" s="84">
        <f>ILL1359</f>
        <v>1000000</v>
      </c>
      <c r="ILM1364" s="84">
        <f t="shared" ref="ILM1364:INP1365" si="873">ILM1359</f>
        <v>0</v>
      </c>
      <c r="ILN1364" s="84">
        <f t="shared" si="873"/>
        <v>0</v>
      </c>
      <c r="ILO1364" s="84">
        <f t="shared" si="873"/>
        <v>1000000</v>
      </c>
      <c r="ILP1364" s="84">
        <f t="shared" si="873"/>
        <v>0</v>
      </c>
      <c r="ILQ1364" s="84">
        <f t="shared" si="873"/>
        <v>0</v>
      </c>
      <c r="ILR1364" s="84">
        <f t="shared" si="873"/>
        <v>0</v>
      </c>
      <c r="ILS1364" s="84">
        <f t="shared" si="873"/>
        <v>0</v>
      </c>
      <c r="ILT1364" s="84">
        <f t="shared" si="873"/>
        <v>1000000</v>
      </c>
      <c r="ILZ1364" s="84" t="s">
        <v>235</v>
      </c>
      <c r="IMA1364" s="84" t="s">
        <v>236</v>
      </c>
      <c r="IMB1364" s="84">
        <f>IMB1359</f>
        <v>1000000</v>
      </c>
      <c r="IMC1364" s="84">
        <f t="shared" si="873"/>
        <v>0</v>
      </c>
      <c r="IMD1364" s="84">
        <f t="shared" si="873"/>
        <v>0</v>
      </c>
      <c r="IME1364" s="84">
        <f t="shared" si="873"/>
        <v>1000000</v>
      </c>
      <c r="IMF1364" s="84">
        <f t="shared" si="873"/>
        <v>0</v>
      </c>
      <c r="IMG1364" s="84">
        <f t="shared" si="873"/>
        <v>0</v>
      </c>
      <c r="IMH1364" s="84">
        <f t="shared" si="873"/>
        <v>0</v>
      </c>
      <c r="IMI1364" s="84">
        <f t="shared" si="873"/>
        <v>0</v>
      </c>
      <c r="IMJ1364" s="84">
        <f t="shared" si="873"/>
        <v>1000000</v>
      </c>
      <c r="IMP1364" s="84" t="s">
        <v>235</v>
      </c>
      <c r="IMQ1364" s="84" t="s">
        <v>236</v>
      </c>
      <c r="IMR1364" s="84">
        <f>IMR1359</f>
        <v>1000000</v>
      </c>
      <c r="IMS1364" s="84">
        <f t="shared" si="873"/>
        <v>0</v>
      </c>
      <c r="IMT1364" s="84">
        <f t="shared" si="873"/>
        <v>0</v>
      </c>
      <c r="IMU1364" s="84">
        <f t="shared" si="873"/>
        <v>1000000</v>
      </c>
      <c r="IMV1364" s="84">
        <f t="shared" si="873"/>
        <v>0</v>
      </c>
      <c r="IMW1364" s="84">
        <f t="shared" si="873"/>
        <v>0</v>
      </c>
      <c r="IMX1364" s="84">
        <f t="shared" si="873"/>
        <v>0</v>
      </c>
      <c r="IMY1364" s="84">
        <f t="shared" si="873"/>
        <v>0</v>
      </c>
      <c r="IMZ1364" s="84">
        <f t="shared" si="873"/>
        <v>1000000</v>
      </c>
      <c r="INF1364" s="84" t="s">
        <v>235</v>
      </c>
      <c r="ING1364" s="84" t="s">
        <v>236</v>
      </c>
      <c r="INH1364" s="84">
        <f>INH1359</f>
        <v>1000000</v>
      </c>
      <c r="INI1364" s="84">
        <f t="shared" si="873"/>
        <v>0</v>
      </c>
      <c r="INJ1364" s="84">
        <f t="shared" si="873"/>
        <v>0</v>
      </c>
      <c r="INK1364" s="84">
        <f t="shared" si="873"/>
        <v>1000000</v>
      </c>
      <c r="INL1364" s="84">
        <f t="shared" si="873"/>
        <v>0</v>
      </c>
      <c r="INM1364" s="84">
        <f t="shared" si="873"/>
        <v>0</v>
      </c>
      <c r="INN1364" s="84">
        <f t="shared" si="873"/>
        <v>0</v>
      </c>
      <c r="INO1364" s="84">
        <f t="shared" si="873"/>
        <v>0</v>
      </c>
      <c r="INP1364" s="84">
        <f t="shared" si="873"/>
        <v>1000000</v>
      </c>
      <c r="INV1364" s="84" t="s">
        <v>235</v>
      </c>
      <c r="INW1364" s="84" t="s">
        <v>236</v>
      </c>
      <c r="INX1364" s="84">
        <f>INX1359</f>
        <v>1000000</v>
      </c>
      <c r="INY1364" s="84">
        <f t="shared" ref="INY1364:IQB1365" si="874">INY1359</f>
        <v>0</v>
      </c>
      <c r="INZ1364" s="84">
        <f t="shared" si="874"/>
        <v>0</v>
      </c>
      <c r="IOA1364" s="84">
        <f t="shared" si="874"/>
        <v>1000000</v>
      </c>
      <c r="IOB1364" s="84">
        <f t="shared" si="874"/>
        <v>0</v>
      </c>
      <c r="IOC1364" s="84">
        <f t="shared" si="874"/>
        <v>0</v>
      </c>
      <c r="IOD1364" s="84">
        <f t="shared" si="874"/>
        <v>0</v>
      </c>
      <c r="IOE1364" s="84">
        <f t="shared" si="874"/>
        <v>0</v>
      </c>
      <c r="IOF1364" s="84">
        <f t="shared" si="874"/>
        <v>1000000</v>
      </c>
      <c r="IOL1364" s="84" t="s">
        <v>235</v>
      </c>
      <c r="IOM1364" s="84" t="s">
        <v>236</v>
      </c>
      <c r="ION1364" s="84">
        <f>ION1359</f>
        <v>1000000</v>
      </c>
      <c r="IOO1364" s="84">
        <f t="shared" si="874"/>
        <v>0</v>
      </c>
      <c r="IOP1364" s="84">
        <f t="shared" si="874"/>
        <v>0</v>
      </c>
      <c r="IOQ1364" s="84">
        <f t="shared" si="874"/>
        <v>1000000</v>
      </c>
      <c r="IOR1364" s="84">
        <f t="shared" si="874"/>
        <v>0</v>
      </c>
      <c r="IOS1364" s="84">
        <f t="shared" si="874"/>
        <v>0</v>
      </c>
      <c r="IOT1364" s="84">
        <f t="shared" si="874"/>
        <v>0</v>
      </c>
      <c r="IOU1364" s="84">
        <f t="shared" si="874"/>
        <v>0</v>
      </c>
      <c r="IOV1364" s="84">
        <f t="shared" si="874"/>
        <v>1000000</v>
      </c>
      <c r="IPB1364" s="84" t="s">
        <v>235</v>
      </c>
      <c r="IPC1364" s="84" t="s">
        <v>236</v>
      </c>
      <c r="IPD1364" s="84">
        <f>IPD1359</f>
        <v>1000000</v>
      </c>
      <c r="IPE1364" s="84">
        <f t="shared" si="874"/>
        <v>0</v>
      </c>
      <c r="IPF1364" s="84">
        <f t="shared" si="874"/>
        <v>0</v>
      </c>
      <c r="IPG1364" s="84">
        <f t="shared" si="874"/>
        <v>1000000</v>
      </c>
      <c r="IPH1364" s="84">
        <f t="shared" si="874"/>
        <v>0</v>
      </c>
      <c r="IPI1364" s="84">
        <f t="shared" si="874"/>
        <v>0</v>
      </c>
      <c r="IPJ1364" s="84">
        <f t="shared" si="874"/>
        <v>0</v>
      </c>
      <c r="IPK1364" s="84">
        <f t="shared" si="874"/>
        <v>0</v>
      </c>
      <c r="IPL1364" s="84">
        <f t="shared" si="874"/>
        <v>1000000</v>
      </c>
      <c r="IPR1364" s="84" t="s">
        <v>235</v>
      </c>
      <c r="IPS1364" s="84" t="s">
        <v>236</v>
      </c>
      <c r="IPT1364" s="84">
        <f>IPT1359</f>
        <v>1000000</v>
      </c>
      <c r="IPU1364" s="84">
        <f t="shared" si="874"/>
        <v>0</v>
      </c>
      <c r="IPV1364" s="84">
        <f t="shared" si="874"/>
        <v>0</v>
      </c>
      <c r="IPW1364" s="84">
        <f t="shared" si="874"/>
        <v>1000000</v>
      </c>
      <c r="IPX1364" s="84">
        <f t="shared" si="874"/>
        <v>0</v>
      </c>
      <c r="IPY1364" s="84">
        <f t="shared" si="874"/>
        <v>0</v>
      </c>
      <c r="IPZ1364" s="84">
        <f t="shared" si="874"/>
        <v>0</v>
      </c>
      <c r="IQA1364" s="84">
        <f t="shared" si="874"/>
        <v>0</v>
      </c>
      <c r="IQB1364" s="84">
        <f t="shared" si="874"/>
        <v>1000000</v>
      </c>
      <c r="IQH1364" s="84" t="s">
        <v>235</v>
      </c>
      <c r="IQI1364" s="84" t="s">
        <v>236</v>
      </c>
      <c r="IQJ1364" s="84">
        <f>IQJ1359</f>
        <v>1000000</v>
      </c>
      <c r="IQK1364" s="84">
        <f t="shared" ref="IQK1364:ISN1365" si="875">IQK1359</f>
        <v>0</v>
      </c>
      <c r="IQL1364" s="84">
        <f t="shared" si="875"/>
        <v>0</v>
      </c>
      <c r="IQM1364" s="84">
        <f t="shared" si="875"/>
        <v>1000000</v>
      </c>
      <c r="IQN1364" s="84">
        <f t="shared" si="875"/>
        <v>0</v>
      </c>
      <c r="IQO1364" s="84">
        <f t="shared" si="875"/>
        <v>0</v>
      </c>
      <c r="IQP1364" s="84">
        <f t="shared" si="875"/>
        <v>0</v>
      </c>
      <c r="IQQ1364" s="84">
        <f t="shared" si="875"/>
        <v>0</v>
      </c>
      <c r="IQR1364" s="84">
        <f t="shared" si="875"/>
        <v>1000000</v>
      </c>
      <c r="IQX1364" s="84" t="s">
        <v>235</v>
      </c>
      <c r="IQY1364" s="84" t="s">
        <v>236</v>
      </c>
      <c r="IQZ1364" s="84">
        <f>IQZ1359</f>
        <v>1000000</v>
      </c>
      <c r="IRA1364" s="84">
        <f t="shared" si="875"/>
        <v>0</v>
      </c>
      <c r="IRB1364" s="84">
        <f t="shared" si="875"/>
        <v>0</v>
      </c>
      <c r="IRC1364" s="84">
        <f t="shared" si="875"/>
        <v>1000000</v>
      </c>
      <c r="IRD1364" s="84">
        <f t="shared" si="875"/>
        <v>0</v>
      </c>
      <c r="IRE1364" s="84">
        <f t="shared" si="875"/>
        <v>0</v>
      </c>
      <c r="IRF1364" s="84">
        <f t="shared" si="875"/>
        <v>0</v>
      </c>
      <c r="IRG1364" s="84">
        <f t="shared" si="875"/>
        <v>0</v>
      </c>
      <c r="IRH1364" s="84">
        <f t="shared" si="875"/>
        <v>1000000</v>
      </c>
      <c r="IRN1364" s="84" t="s">
        <v>235</v>
      </c>
      <c r="IRO1364" s="84" t="s">
        <v>236</v>
      </c>
      <c r="IRP1364" s="84">
        <f>IRP1359</f>
        <v>1000000</v>
      </c>
      <c r="IRQ1364" s="84">
        <f t="shared" si="875"/>
        <v>0</v>
      </c>
      <c r="IRR1364" s="84">
        <f t="shared" si="875"/>
        <v>0</v>
      </c>
      <c r="IRS1364" s="84">
        <f t="shared" si="875"/>
        <v>1000000</v>
      </c>
      <c r="IRT1364" s="84">
        <f t="shared" si="875"/>
        <v>0</v>
      </c>
      <c r="IRU1364" s="84">
        <f t="shared" si="875"/>
        <v>0</v>
      </c>
      <c r="IRV1364" s="84">
        <f t="shared" si="875"/>
        <v>0</v>
      </c>
      <c r="IRW1364" s="84">
        <f t="shared" si="875"/>
        <v>0</v>
      </c>
      <c r="IRX1364" s="84">
        <f t="shared" si="875"/>
        <v>1000000</v>
      </c>
      <c r="ISD1364" s="84" t="s">
        <v>235</v>
      </c>
      <c r="ISE1364" s="84" t="s">
        <v>236</v>
      </c>
      <c r="ISF1364" s="84">
        <f>ISF1359</f>
        <v>1000000</v>
      </c>
      <c r="ISG1364" s="84">
        <f t="shared" si="875"/>
        <v>0</v>
      </c>
      <c r="ISH1364" s="84">
        <f t="shared" si="875"/>
        <v>0</v>
      </c>
      <c r="ISI1364" s="84">
        <f t="shared" si="875"/>
        <v>1000000</v>
      </c>
      <c r="ISJ1364" s="84">
        <f t="shared" si="875"/>
        <v>0</v>
      </c>
      <c r="ISK1364" s="84">
        <f t="shared" si="875"/>
        <v>0</v>
      </c>
      <c r="ISL1364" s="84">
        <f t="shared" si="875"/>
        <v>0</v>
      </c>
      <c r="ISM1364" s="84">
        <f t="shared" si="875"/>
        <v>0</v>
      </c>
      <c r="ISN1364" s="84">
        <f t="shared" si="875"/>
        <v>1000000</v>
      </c>
      <c r="IST1364" s="84" t="s">
        <v>235</v>
      </c>
      <c r="ISU1364" s="84" t="s">
        <v>236</v>
      </c>
      <c r="ISV1364" s="84">
        <f>ISV1359</f>
        <v>1000000</v>
      </c>
      <c r="ISW1364" s="84">
        <f t="shared" ref="ISW1364:IUZ1365" si="876">ISW1359</f>
        <v>0</v>
      </c>
      <c r="ISX1364" s="84">
        <f t="shared" si="876"/>
        <v>0</v>
      </c>
      <c r="ISY1364" s="84">
        <f t="shared" si="876"/>
        <v>1000000</v>
      </c>
      <c r="ISZ1364" s="84">
        <f t="shared" si="876"/>
        <v>0</v>
      </c>
      <c r="ITA1364" s="84">
        <f t="shared" si="876"/>
        <v>0</v>
      </c>
      <c r="ITB1364" s="84">
        <f t="shared" si="876"/>
        <v>0</v>
      </c>
      <c r="ITC1364" s="84">
        <f t="shared" si="876"/>
        <v>0</v>
      </c>
      <c r="ITD1364" s="84">
        <f t="shared" si="876"/>
        <v>1000000</v>
      </c>
      <c r="ITJ1364" s="84" t="s">
        <v>235</v>
      </c>
      <c r="ITK1364" s="84" t="s">
        <v>236</v>
      </c>
      <c r="ITL1364" s="84">
        <f>ITL1359</f>
        <v>1000000</v>
      </c>
      <c r="ITM1364" s="84">
        <f t="shared" si="876"/>
        <v>0</v>
      </c>
      <c r="ITN1364" s="84">
        <f t="shared" si="876"/>
        <v>0</v>
      </c>
      <c r="ITO1364" s="84">
        <f t="shared" si="876"/>
        <v>1000000</v>
      </c>
      <c r="ITP1364" s="84">
        <f t="shared" si="876"/>
        <v>0</v>
      </c>
      <c r="ITQ1364" s="84">
        <f t="shared" si="876"/>
        <v>0</v>
      </c>
      <c r="ITR1364" s="84">
        <f t="shared" si="876"/>
        <v>0</v>
      </c>
      <c r="ITS1364" s="84">
        <f t="shared" si="876"/>
        <v>0</v>
      </c>
      <c r="ITT1364" s="84">
        <f t="shared" si="876"/>
        <v>1000000</v>
      </c>
      <c r="ITZ1364" s="84" t="s">
        <v>235</v>
      </c>
      <c r="IUA1364" s="84" t="s">
        <v>236</v>
      </c>
      <c r="IUB1364" s="84">
        <f>IUB1359</f>
        <v>1000000</v>
      </c>
      <c r="IUC1364" s="84">
        <f t="shared" si="876"/>
        <v>0</v>
      </c>
      <c r="IUD1364" s="84">
        <f t="shared" si="876"/>
        <v>0</v>
      </c>
      <c r="IUE1364" s="84">
        <f t="shared" si="876"/>
        <v>1000000</v>
      </c>
      <c r="IUF1364" s="84">
        <f t="shared" si="876"/>
        <v>0</v>
      </c>
      <c r="IUG1364" s="84">
        <f t="shared" si="876"/>
        <v>0</v>
      </c>
      <c r="IUH1364" s="84">
        <f t="shared" si="876"/>
        <v>0</v>
      </c>
      <c r="IUI1364" s="84">
        <f t="shared" si="876"/>
        <v>0</v>
      </c>
      <c r="IUJ1364" s="84">
        <f t="shared" si="876"/>
        <v>1000000</v>
      </c>
      <c r="IUP1364" s="84" t="s">
        <v>235</v>
      </c>
      <c r="IUQ1364" s="84" t="s">
        <v>236</v>
      </c>
      <c r="IUR1364" s="84">
        <f>IUR1359</f>
        <v>1000000</v>
      </c>
      <c r="IUS1364" s="84">
        <f t="shared" si="876"/>
        <v>0</v>
      </c>
      <c r="IUT1364" s="84">
        <f t="shared" si="876"/>
        <v>0</v>
      </c>
      <c r="IUU1364" s="84">
        <f t="shared" si="876"/>
        <v>1000000</v>
      </c>
      <c r="IUV1364" s="84">
        <f t="shared" si="876"/>
        <v>0</v>
      </c>
      <c r="IUW1364" s="84">
        <f t="shared" si="876"/>
        <v>0</v>
      </c>
      <c r="IUX1364" s="84">
        <f t="shared" si="876"/>
        <v>0</v>
      </c>
      <c r="IUY1364" s="84">
        <f t="shared" si="876"/>
        <v>0</v>
      </c>
      <c r="IUZ1364" s="84">
        <f t="shared" si="876"/>
        <v>1000000</v>
      </c>
      <c r="IVF1364" s="84" t="s">
        <v>235</v>
      </c>
      <c r="IVG1364" s="84" t="s">
        <v>236</v>
      </c>
      <c r="IVH1364" s="84">
        <f>IVH1359</f>
        <v>1000000</v>
      </c>
      <c r="IVI1364" s="84">
        <f t="shared" ref="IVI1364:IXL1365" si="877">IVI1359</f>
        <v>0</v>
      </c>
      <c r="IVJ1364" s="84">
        <f t="shared" si="877"/>
        <v>0</v>
      </c>
      <c r="IVK1364" s="84">
        <f t="shared" si="877"/>
        <v>1000000</v>
      </c>
      <c r="IVL1364" s="84">
        <f t="shared" si="877"/>
        <v>0</v>
      </c>
      <c r="IVM1364" s="84">
        <f t="shared" si="877"/>
        <v>0</v>
      </c>
      <c r="IVN1364" s="84">
        <f t="shared" si="877"/>
        <v>0</v>
      </c>
      <c r="IVO1364" s="84">
        <f t="shared" si="877"/>
        <v>0</v>
      </c>
      <c r="IVP1364" s="84">
        <f t="shared" si="877"/>
        <v>1000000</v>
      </c>
      <c r="IVV1364" s="84" t="s">
        <v>235</v>
      </c>
      <c r="IVW1364" s="84" t="s">
        <v>236</v>
      </c>
      <c r="IVX1364" s="84">
        <f>IVX1359</f>
        <v>1000000</v>
      </c>
      <c r="IVY1364" s="84">
        <f t="shared" si="877"/>
        <v>0</v>
      </c>
      <c r="IVZ1364" s="84">
        <f t="shared" si="877"/>
        <v>0</v>
      </c>
      <c r="IWA1364" s="84">
        <f t="shared" si="877"/>
        <v>1000000</v>
      </c>
      <c r="IWB1364" s="84">
        <f t="shared" si="877"/>
        <v>0</v>
      </c>
      <c r="IWC1364" s="84">
        <f t="shared" si="877"/>
        <v>0</v>
      </c>
      <c r="IWD1364" s="84">
        <f t="shared" si="877"/>
        <v>0</v>
      </c>
      <c r="IWE1364" s="84">
        <f t="shared" si="877"/>
        <v>0</v>
      </c>
      <c r="IWF1364" s="84">
        <f t="shared" si="877"/>
        <v>1000000</v>
      </c>
      <c r="IWL1364" s="84" t="s">
        <v>235</v>
      </c>
      <c r="IWM1364" s="84" t="s">
        <v>236</v>
      </c>
      <c r="IWN1364" s="84">
        <f>IWN1359</f>
        <v>1000000</v>
      </c>
      <c r="IWO1364" s="84">
        <f t="shared" si="877"/>
        <v>0</v>
      </c>
      <c r="IWP1364" s="84">
        <f t="shared" si="877"/>
        <v>0</v>
      </c>
      <c r="IWQ1364" s="84">
        <f t="shared" si="877"/>
        <v>1000000</v>
      </c>
      <c r="IWR1364" s="84">
        <f t="shared" si="877"/>
        <v>0</v>
      </c>
      <c r="IWS1364" s="84">
        <f t="shared" si="877"/>
        <v>0</v>
      </c>
      <c r="IWT1364" s="84">
        <f t="shared" si="877"/>
        <v>0</v>
      </c>
      <c r="IWU1364" s="84">
        <f t="shared" si="877"/>
        <v>0</v>
      </c>
      <c r="IWV1364" s="84">
        <f t="shared" si="877"/>
        <v>1000000</v>
      </c>
      <c r="IXB1364" s="84" t="s">
        <v>235</v>
      </c>
      <c r="IXC1364" s="84" t="s">
        <v>236</v>
      </c>
      <c r="IXD1364" s="84">
        <f>IXD1359</f>
        <v>1000000</v>
      </c>
      <c r="IXE1364" s="84">
        <f t="shared" si="877"/>
        <v>0</v>
      </c>
      <c r="IXF1364" s="84">
        <f t="shared" si="877"/>
        <v>0</v>
      </c>
      <c r="IXG1364" s="84">
        <f t="shared" si="877"/>
        <v>1000000</v>
      </c>
      <c r="IXH1364" s="84">
        <f t="shared" si="877"/>
        <v>0</v>
      </c>
      <c r="IXI1364" s="84">
        <f t="shared" si="877"/>
        <v>0</v>
      </c>
      <c r="IXJ1364" s="84">
        <f t="shared" si="877"/>
        <v>0</v>
      </c>
      <c r="IXK1364" s="84">
        <f t="shared" si="877"/>
        <v>0</v>
      </c>
      <c r="IXL1364" s="84">
        <f t="shared" si="877"/>
        <v>1000000</v>
      </c>
      <c r="IXR1364" s="84" t="s">
        <v>235</v>
      </c>
      <c r="IXS1364" s="84" t="s">
        <v>236</v>
      </c>
      <c r="IXT1364" s="84">
        <f>IXT1359</f>
        <v>1000000</v>
      </c>
      <c r="IXU1364" s="84">
        <f t="shared" ref="IXU1364:IZX1365" si="878">IXU1359</f>
        <v>0</v>
      </c>
      <c r="IXV1364" s="84">
        <f t="shared" si="878"/>
        <v>0</v>
      </c>
      <c r="IXW1364" s="84">
        <f t="shared" si="878"/>
        <v>1000000</v>
      </c>
      <c r="IXX1364" s="84">
        <f t="shared" si="878"/>
        <v>0</v>
      </c>
      <c r="IXY1364" s="84">
        <f t="shared" si="878"/>
        <v>0</v>
      </c>
      <c r="IXZ1364" s="84">
        <f t="shared" si="878"/>
        <v>0</v>
      </c>
      <c r="IYA1364" s="84">
        <f t="shared" si="878"/>
        <v>0</v>
      </c>
      <c r="IYB1364" s="84">
        <f t="shared" si="878"/>
        <v>1000000</v>
      </c>
      <c r="IYH1364" s="84" t="s">
        <v>235</v>
      </c>
      <c r="IYI1364" s="84" t="s">
        <v>236</v>
      </c>
      <c r="IYJ1364" s="84">
        <f>IYJ1359</f>
        <v>1000000</v>
      </c>
      <c r="IYK1364" s="84">
        <f t="shared" si="878"/>
        <v>0</v>
      </c>
      <c r="IYL1364" s="84">
        <f t="shared" si="878"/>
        <v>0</v>
      </c>
      <c r="IYM1364" s="84">
        <f t="shared" si="878"/>
        <v>1000000</v>
      </c>
      <c r="IYN1364" s="84">
        <f t="shared" si="878"/>
        <v>0</v>
      </c>
      <c r="IYO1364" s="84">
        <f t="shared" si="878"/>
        <v>0</v>
      </c>
      <c r="IYP1364" s="84">
        <f t="shared" si="878"/>
        <v>0</v>
      </c>
      <c r="IYQ1364" s="84">
        <f t="shared" si="878"/>
        <v>0</v>
      </c>
      <c r="IYR1364" s="84">
        <f t="shared" si="878"/>
        <v>1000000</v>
      </c>
      <c r="IYX1364" s="84" t="s">
        <v>235</v>
      </c>
      <c r="IYY1364" s="84" t="s">
        <v>236</v>
      </c>
      <c r="IYZ1364" s="84">
        <f>IYZ1359</f>
        <v>1000000</v>
      </c>
      <c r="IZA1364" s="84">
        <f t="shared" si="878"/>
        <v>0</v>
      </c>
      <c r="IZB1364" s="84">
        <f t="shared" si="878"/>
        <v>0</v>
      </c>
      <c r="IZC1364" s="84">
        <f t="shared" si="878"/>
        <v>1000000</v>
      </c>
      <c r="IZD1364" s="84">
        <f t="shared" si="878"/>
        <v>0</v>
      </c>
      <c r="IZE1364" s="84">
        <f t="shared" si="878"/>
        <v>0</v>
      </c>
      <c r="IZF1364" s="84">
        <f t="shared" si="878"/>
        <v>0</v>
      </c>
      <c r="IZG1364" s="84">
        <f t="shared" si="878"/>
        <v>0</v>
      </c>
      <c r="IZH1364" s="84">
        <f t="shared" si="878"/>
        <v>1000000</v>
      </c>
      <c r="IZN1364" s="84" t="s">
        <v>235</v>
      </c>
      <c r="IZO1364" s="84" t="s">
        <v>236</v>
      </c>
      <c r="IZP1364" s="84">
        <f>IZP1359</f>
        <v>1000000</v>
      </c>
      <c r="IZQ1364" s="84">
        <f t="shared" si="878"/>
        <v>0</v>
      </c>
      <c r="IZR1364" s="84">
        <f t="shared" si="878"/>
        <v>0</v>
      </c>
      <c r="IZS1364" s="84">
        <f t="shared" si="878"/>
        <v>1000000</v>
      </c>
      <c r="IZT1364" s="84">
        <f t="shared" si="878"/>
        <v>0</v>
      </c>
      <c r="IZU1364" s="84">
        <f t="shared" si="878"/>
        <v>0</v>
      </c>
      <c r="IZV1364" s="84">
        <f t="shared" si="878"/>
        <v>0</v>
      </c>
      <c r="IZW1364" s="84">
        <f t="shared" si="878"/>
        <v>0</v>
      </c>
      <c r="IZX1364" s="84">
        <f t="shared" si="878"/>
        <v>1000000</v>
      </c>
      <c r="JAD1364" s="84" t="s">
        <v>235</v>
      </c>
      <c r="JAE1364" s="84" t="s">
        <v>236</v>
      </c>
      <c r="JAF1364" s="84">
        <f>JAF1359</f>
        <v>1000000</v>
      </c>
      <c r="JAG1364" s="84">
        <f t="shared" ref="JAG1364:JCJ1365" si="879">JAG1359</f>
        <v>0</v>
      </c>
      <c r="JAH1364" s="84">
        <f t="shared" si="879"/>
        <v>0</v>
      </c>
      <c r="JAI1364" s="84">
        <f t="shared" si="879"/>
        <v>1000000</v>
      </c>
      <c r="JAJ1364" s="84">
        <f t="shared" si="879"/>
        <v>0</v>
      </c>
      <c r="JAK1364" s="84">
        <f t="shared" si="879"/>
        <v>0</v>
      </c>
      <c r="JAL1364" s="84">
        <f t="shared" si="879"/>
        <v>0</v>
      </c>
      <c r="JAM1364" s="84">
        <f t="shared" si="879"/>
        <v>0</v>
      </c>
      <c r="JAN1364" s="84">
        <f t="shared" si="879"/>
        <v>1000000</v>
      </c>
      <c r="JAT1364" s="84" t="s">
        <v>235</v>
      </c>
      <c r="JAU1364" s="84" t="s">
        <v>236</v>
      </c>
      <c r="JAV1364" s="84">
        <f>JAV1359</f>
        <v>1000000</v>
      </c>
      <c r="JAW1364" s="84">
        <f t="shared" si="879"/>
        <v>0</v>
      </c>
      <c r="JAX1364" s="84">
        <f t="shared" si="879"/>
        <v>0</v>
      </c>
      <c r="JAY1364" s="84">
        <f t="shared" si="879"/>
        <v>1000000</v>
      </c>
      <c r="JAZ1364" s="84">
        <f t="shared" si="879"/>
        <v>0</v>
      </c>
      <c r="JBA1364" s="84">
        <f t="shared" si="879"/>
        <v>0</v>
      </c>
      <c r="JBB1364" s="84">
        <f t="shared" si="879"/>
        <v>0</v>
      </c>
      <c r="JBC1364" s="84">
        <f t="shared" si="879"/>
        <v>0</v>
      </c>
      <c r="JBD1364" s="84">
        <f t="shared" si="879"/>
        <v>1000000</v>
      </c>
      <c r="JBJ1364" s="84" t="s">
        <v>235</v>
      </c>
      <c r="JBK1364" s="84" t="s">
        <v>236</v>
      </c>
      <c r="JBL1364" s="84">
        <f>JBL1359</f>
        <v>1000000</v>
      </c>
      <c r="JBM1364" s="84">
        <f t="shared" si="879"/>
        <v>0</v>
      </c>
      <c r="JBN1364" s="84">
        <f t="shared" si="879"/>
        <v>0</v>
      </c>
      <c r="JBO1364" s="84">
        <f t="shared" si="879"/>
        <v>1000000</v>
      </c>
      <c r="JBP1364" s="84">
        <f t="shared" si="879"/>
        <v>0</v>
      </c>
      <c r="JBQ1364" s="84">
        <f t="shared" si="879"/>
        <v>0</v>
      </c>
      <c r="JBR1364" s="84">
        <f t="shared" si="879"/>
        <v>0</v>
      </c>
      <c r="JBS1364" s="84">
        <f t="shared" si="879"/>
        <v>0</v>
      </c>
      <c r="JBT1364" s="84">
        <f t="shared" si="879"/>
        <v>1000000</v>
      </c>
      <c r="JBZ1364" s="84" t="s">
        <v>235</v>
      </c>
      <c r="JCA1364" s="84" t="s">
        <v>236</v>
      </c>
      <c r="JCB1364" s="84">
        <f>JCB1359</f>
        <v>1000000</v>
      </c>
      <c r="JCC1364" s="84">
        <f t="shared" si="879"/>
        <v>0</v>
      </c>
      <c r="JCD1364" s="84">
        <f t="shared" si="879"/>
        <v>0</v>
      </c>
      <c r="JCE1364" s="84">
        <f t="shared" si="879"/>
        <v>1000000</v>
      </c>
      <c r="JCF1364" s="84">
        <f t="shared" si="879"/>
        <v>0</v>
      </c>
      <c r="JCG1364" s="84">
        <f t="shared" si="879"/>
        <v>0</v>
      </c>
      <c r="JCH1364" s="84">
        <f t="shared" si="879"/>
        <v>0</v>
      </c>
      <c r="JCI1364" s="84">
        <f t="shared" si="879"/>
        <v>0</v>
      </c>
      <c r="JCJ1364" s="84">
        <f t="shared" si="879"/>
        <v>1000000</v>
      </c>
      <c r="JCP1364" s="84" t="s">
        <v>235</v>
      </c>
      <c r="JCQ1364" s="84" t="s">
        <v>236</v>
      </c>
      <c r="JCR1364" s="84">
        <f>JCR1359</f>
        <v>1000000</v>
      </c>
      <c r="JCS1364" s="84">
        <f t="shared" ref="JCS1364:JEV1365" si="880">JCS1359</f>
        <v>0</v>
      </c>
      <c r="JCT1364" s="84">
        <f t="shared" si="880"/>
        <v>0</v>
      </c>
      <c r="JCU1364" s="84">
        <f t="shared" si="880"/>
        <v>1000000</v>
      </c>
      <c r="JCV1364" s="84">
        <f t="shared" si="880"/>
        <v>0</v>
      </c>
      <c r="JCW1364" s="84">
        <f t="shared" si="880"/>
        <v>0</v>
      </c>
      <c r="JCX1364" s="84">
        <f t="shared" si="880"/>
        <v>0</v>
      </c>
      <c r="JCY1364" s="84">
        <f t="shared" si="880"/>
        <v>0</v>
      </c>
      <c r="JCZ1364" s="84">
        <f t="shared" si="880"/>
        <v>1000000</v>
      </c>
      <c r="JDF1364" s="84" t="s">
        <v>235</v>
      </c>
      <c r="JDG1364" s="84" t="s">
        <v>236</v>
      </c>
      <c r="JDH1364" s="84">
        <f>JDH1359</f>
        <v>1000000</v>
      </c>
      <c r="JDI1364" s="84">
        <f t="shared" si="880"/>
        <v>0</v>
      </c>
      <c r="JDJ1364" s="84">
        <f t="shared" si="880"/>
        <v>0</v>
      </c>
      <c r="JDK1364" s="84">
        <f t="shared" si="880"/>
        <v>1000000</v>
      </c>
      <c r="JDL1364" s="84">
        <f t="shared" si="880"/>
        <v>0</v>
      </c>
      <c r="JDM1364" s="84">
        <f t="shared" si="880"/>
        <v>0</v>
      </c>
      <c r="JDN1364" s="84">
        <f t="shared" si="880"/>
        <v>0</v>
      </c>
      <c r="JDO1364" s="84">
        <f t="shared" si="880"/>
        <v>0</v>
      </c>
      <c r="JDP1364" s="84">
        <f t="shared" si="880"/>
        <v>1000000</v>
      </c>
      <c r="JDV1364" s="84" t="s">
        <v>235</v>
      </c>
      <c r="JDW1364" s="84" t="s">
        <v>236</v>
      </c>
      <c r="JDX1364" s="84">
        <f>JDX1359</f>
        <v>1000000</v>
      </c>
      <c r="JDY1364" s="84">
        <f t="shared" si="880"/>
        <v>0</v>
      </c>
      <c r="JDZ1364" s="84">
        <f t="shared" si="880"/>
        <v>0</v>
      </c>
      <c r="JEA1364" s="84">
        <f t="shared" si="880"/>
        <v>1000000</v>
      </c>
      <c r="JEB1364" s="84">
        <f t="shared" si="880"/>
        <v>0</v>
      </c>
      <c r="JEC1364" s="84">
        <f t="shared" si="880"/>
        <v>0</v>
      </c>
      <c r="JED1364" s="84">
        <f t="shared" si="880"/>
        <v>0</v>
      </c>
      <c r="JEE1364" s="84">
        <f t="shared" si="880"/>
        <v>0</v>
      </c>
      <c r="JEF1364" s="84">
        <f t="shared" si="880"/>
        <v>1000000</v>
      </c>
      <c r="JEL1364" s="84" t="s">
        <v>235</v>
      </c>
      <c r="JEM1364" s="84" t="s">
        <v>236</v>
      </c>
      <c r="JEN1364" s="84">
        <f>JEN1359</f>
        <v>1000000</v>
      </c>
      <c r="JEO1364" s="84">
        <f t="shared" si="880"/>
        <v>0</v>
      </c>
      <c r="JEP1364" s="84">
        <f t="shared" si="880"/>
        <v>0</v>
      </c>
      <c r="JEQ1364" s="84">
        <f t="shared" si="880"/>
        <v>1000000</v>
      </c>
      <c r="JER1364" s="84">
        <f t="shared" si="880"/>
        <v>0</v>
      </c>
      <c r="JES1364" s="84">
        <f t="shared" si="880"/>
        <v>0</v>
      </c>
      <c r="JET1364" s="84">
        <f t="shared" si="880"/>
        <v>0</v>
      </c>
      <c r="JEU1364" s="84">
        <f t="shared" si="880"/>
        <v>0</v>
      </c>
      <c r="JEV1364" s="84">
        <f t="shared" si="880"/>
        <v>1000000</v>
      </c>
      <c r="JFB1364" s="84" t="s">
        <v>235</v>
      </c>
      <c r="JFC1364" s="84" t="s">
        <v>236</v>
      </c>
      <c r="JFD1364" s="84">
        <f>JFD1359</f>
        <v>1000000</v>
      </c>
      <c r="JFE1364" s="84">
        <f t="shared" ref="JFE1364:JHH1365" si="881">JFE1359</f>
        <v>0</v>
      </c>
      <c r="JFF1364" s="84">
        <f t="shared" si="881"/>
        <v>0</v>
      </c>
      <c r="JFG1364" s="84">
        <f t="shared" si="881"/>
        <v>1000000</v>
      </c>
      <c r="JFH1364" s="84">
        <f t="shared" si="881"/>
        <v>0</v>
      </c>
      <c r="JFI1364" s="84">
        <f t="shared" si="881"/>
        <v>0</v>
      </c>
      <c r="JFJ1364" s="84">
        <f t="shared" si="881"/>
        <v>0</v>
      </c>
      <c r="JFK1364" s="84">
        <f t="shared" si="881"/>
        <v>0</v>
      </c>
      <c r="JFL1364" s="84">
        <f t="shared" si="881"/>
        <v>1000000</v>
      </c>
      <c r="JFR1364" s="84" t="s">
        <v>235</v>
      </c>
      <c r="JFS1364" s="84" t="s">
        <v>236</v>
      </c>
      <c r="JFT1364" s="84">
        <f>JFT1359</f>
        <v>1000000</v>
      </c>
      <c r="JFU1364" s="84">
        <f t="shared" si="881"/>
        <v>0</v>
      </c>
      <c r="JFV1364" s="84">
        <f t="shared" si="881"/>
        <v>0</v>
      </c>
      <c r="JFW1364" s="84">
        <f t="shared" si="881"/>
        <v>1000000</v>
      </c>
      <c r="JFX1364" s="84">
        <f t="shared" si="881"/>
        <v>0</v>
      </c>
      <c r="JFY1364" s="84">
        <f t="shared" si="881"/>
        <v>0</v>
      </c>
      <c r="JFZ1364" s="84">
        <f t="shared" si="881"/>
        <v>0</v>
      </c>
      <c r="JGA1364" s="84">
        <f t="shared" si="881"/>
        <v>0</v>
      </c>
      <c r="JGB1364" s="84">
        <f t="shared" si="881"/>
        <v>1000000</v>
      </c>
      <c r="JGH1364" s="84" t="s">
        <v>235</v>
      </c>
      <c r="JGI1364" s="84" t="s">
        <v>236</v>
      </c>
      <c r="JGJ1364" s="84">
        <f>JGJ1359</f>
        <v>1000000</v>
      </c>
      <c r="JGK1364" s="84">
        <f t="shared" si="881"/>
        <v>0</v>
      </c>
      <c r="JGL1364" s="84">
        <f t="shared" si="881"/>
        <v>0</v>
      </c>
      <c r="JGM1364" s="84">
        <f t="shared" si="881"/>
        <v>1000000</v>
      </c>
      <c r="JGN1364" s="84">
        <f t="shared" si="881"/>
        <v>0</v>
      </c>
      <c r="JGO1364" s="84">
        <f t="shared" si="881"/>
        <v>0</v>
      </c>
      <c r="JGP1364" s="84">
        <f t="shared" si="881"/>
        <v>0</v>
      </c>
      <c r="JGQ1364" s="84">
        <f t="shared" si="881"/>
        <v>0</v>
      </c>
      <c r="JGR1364" s="84">
        <f t="shared" si="881"/>
        <v>1000000</v>
      </c>
      <c r="JGX1364" s="84" t="s">
        <v>235</v>
      </c>
      <c r="JGY1364" s="84" t="s">
        <v>236</v>
      </c>
      <c r="JGZ1364" s="84">
        <f>JGZ1359</f>
        <v>1000000</v>
      </c>
      <c r="JHA1364" s="84">
        <f t="shared" si="881"/>
        <v>0</v>
      </c>
      <c r="JHB1364" s="84">
        <f t="shared" si="881"/>
        <v>0</v>
      </c>
      <c r="JHC1364" s="84">
        <f t="shared" si="881"/>
        <v>1000000</v>
      </c>
      <c r="JHD1364" s="84">
        <f t="shared" si="881"/>
        <v>0</v>
      </c>
      <c r="JHE1364" s="84">
        <f t="shared" si="881"/>
        <v>0</v>
      </c>
      <c r="JHF1364" s="84">
        <f t="shared" si="881"/>
        <v>0</v>
      </c>
      <c r="JHG1364" s="84">
        <f t="shared" si="881"/>
        <v>0</v>
      </c>
      <c r="JHH1364" s="84">
        <f t="shared" si="881"/>
        <v>1000000</v>
      </c>
      <c r="JHN1364" s="84" t="s">
        <v>235</v>
      </c>
      <c r="JHO1364" s="84" t="s">
        <v>236</v>
      </c>
      <c r="JHP1364" s="84">
        <f>JHP1359</f>
        <v>1000000</v>
      </c>
      <c r="JHQ1364" s="84">
        <f t="shared" ref="JHQ1364:JJT1365" si="882">JHQ1359</f>
        <v>0</v>
      </c>
      <c r="JHR1364" s="84">
        <f t="shared" si="882"/>
        <v>0</v>
      </c>
      <c r="JHS1364" s="84">
        <f t="shared" si="882"/>
        <v>1000000</v>
      </c>
      <c r="JHT1364" s="84">
        <f t="shared" si="882"/>
        <v>0</v>
      </c>
      <c r="JHU1364" s="84">
        <f t="shared" si="882"/>
        <v>0</v>
      </c>
      <c r="JHV1364" s="84">
        <f t="shared" si="882"/>
        <v>0</v>
      </c>
      <c r="JHW1364" s="84">
        <f t="shared" si="882"/>
        <v>0</v>
      </c>
      <c r="JHX1364" s="84">
        <f t="shared" si="882"/>
        <v>1000000</v>
      </c>
      <c r="JID1364" s="84" t="s">
        <v>235</v>
      </c>
      <c r="JIE1364" s="84" t="s">
        <v>236</v>
      </c>
      <c r="JIF1364" s="84">
        <f>JIF1359</f>
        <v>1000000</v>
      </c>
      <c r="JIG1364" s="84">
        <f t="shared" si="882"/>
        <v>0</v>
      </c>
      <c r="JIH1364" s="84">
        <f t="shared" si="882"/>
        <v>0</v>
      </c>
      <c r="JII1364" s="84">
        <f t="shared" si="882"/>
        <v>1000000</v>
      </c>
      <c r="JIJ1364" s="84">
        <f t="shared" si="882"/>
        <v>0</v>
      </c>
      <c r="JIK1364" s="84">
        <f t="shared" si="882"/>
        <v>0</v>
      </c>
      <c r="JIL1364" s="84">
        <f t="shared" si="882"/>
        <v>0</v>
      </c>
      <c r="JIM1364" s="84">
        <f t="shared" si="882"/>
        <v>0</v>
      </c>
      <c r="JIN1364" s="84">
        <f t="shared" si="882"/>
        <v>1000000</v>
      </c>
      <c r="JIT1364" s="84" t="s">
        <v>235</v>
      </c>
      <c r="JIU1364" s="84" t="s">
        <v>236</v>
      </c>
      <c r="JIV1364" s="84">
        <f>JIV1359</f>
        <v>1000000</v>
      </c>
      <c r="JIW1364" s="84">
        <f t="shared" si="882"/>
        <v>0</v>
      </c>
      <c r="JIX1364" s="84">
        <f t="shared" si="882"/>
        <v>0</v>
      </c>
      <c r="JIY1364" s="84">
        <f t="shared" si="882"/>
        <v>1000000</v>
      </c>
      <c r="JIZ1364" s="84">
        <f t="shared" si="882"/>
        <v>0</v>
      </c>
      <c r="JJA1364" s="84">
        <f t="shared" si="882"/>
        <v>0</v>
      </c>
      <c r="JJB1364" s="84">
        <f t="shared" si="882"/>
        <v>0</v>
      </c>
      <c r="JJC1364" s="84">
        <f t="shared" si="882"/>
        <v>0</v>
      </c>
      <c r="JJD1364" s="84">
        <f t="shared" si="882"/>
        <v>1000000</v>
      </c>
      <c r="JJJ1364" s="84" t="s">
        <v>235</v>
      </c>
      <c r="JJK1364" s="84" t="s">
        <v>236</v>
      </c>
      <c r="JJL1364" s="84">
        <f>JJL1359</f>
        <v>1000000</v>
      </c>
      <c r="JJM1364" s="84">
        <f t="shared" si="882"/>
        <v>0</v>
      </c>
      <c r="JJN1364" s="84">
        <f t="shared" si="882"/>
        <v>0</v>
      </c>
      <c r="JJO1364" s="84">
        <f t="shared" si="882"/>
        <v>1000000</v>
      </c>
      <c r="JJP1364" s="84">
        <f t="shared" si="882"/>
        <v>0</v>
      </c>
      <c r="JJQ1364" s="84">
        <f t="shared" si="882"/>
        <v>0</v>
      </c>
      <c r="JJR1364" s="84">
        <f t="shared" si="882"/>
        <v>0</v>
      </c>
      <c r="JJS1364" s="84">
        <f t="shared" si="882"/>
        <v>0</v>
      </c>
      <c r="JJT1364" s="84">
        <f t="shared" si="882"/>
        <v>1000000</v>
      </c>
      <c r="JJZ1364" s="84" t="s">
        <v>235</v>
      </c>
      <c r="JKA1364" s="84" t="s">
        <v>236</v>
      </c>
      <c r="JKB1364" s="84">
        <f>JKB1359</f>
        <v>1000000</v>
      </c>
      <c r="JKC1364" s="84">
        <f t="shared" ref="JKC1364:JMF1365" si="883">JKC1359</f>
        <v>0</v>
      </c>
      <c r="JKD1364" s="84">
        <f t="shared" si="883"/>
        <v>0</v>
      </c>
      <c r="JKE1364" s="84">
        <f t="shared" si="883"/>
        <v>1000000</v>
      </c>
      <c r="JKF1364" s="84">
        <f t="shared" si="883"/>
        <v>0</v>
      </c>
      <c r="JKG1364" s="84">
        <f t="shared" si="883"/>
        <v>0</v>
      </c>
      <c r="JKH1364" s="84">
        <f t="shared" si="883"/>
        <v>0</v>
      </c>
      <c r="JKI1364" s="84">
        <f t="shared" si="883"/>
        <v>0</v>
      </c>
      <c r="JKJ1364" s="84">
        <f t="shared" si="883"/>
        <v>1000000</v>
      </c>
      <c r="JKP1364" s="84" t="s">
        <v>235</v>
      </c>
      <c r="JKQ1364" s="84" t="s">
        <v>236</v>
      </c>
      <c r="JKR1364" s="84">
        <f>JKR1359</f>
        <v>1000000</v>
      </c>
      <c r="JKS1364" s="84">
        <f t="shared" si="883"/>
        <v>0</v>
      </c>
      <c r="JKT1364" s="84">
        <f t="shared" si="883"/>
        <v>0</v>
      </c>
      <c r="JKU1364" s="84">
        <f t="shared" si="883"/>
        <v>1000000</v>
      </c>
      <c r="JKV1364" s="84">
        <f t="shared" si="883"/>
        <v>0</v>
      </c>
      <c r="JKW1364" s="84">
        <f t="shared" si="883"/>
        <v>0</v>
      </c>
      <c r="JKX1364" s="84">
        <f t="shared" si="883"/>
        <v>0</v>
      </c>
      <c r="JKY1364" s="84">
        <f t="shared" si="883"/>
        <v>0</v>
      </c>
      <c r="JKZ1364" s="84">
        <f t="shared" si="883"/>
        <v>1000000</v>
      </c>
      <c r="JLF1364" s="84" t="s">
        <v>235</v>
      </c>
      <c r="JLG1364" s="84" t="s">
        <v>236</v>
      </c>
      <c r="JLH1364" s="84">
        <f>JLH1359</f>
        <v>1000000</v>
      </c>
      <c r="JLI1364" s="84">
        <f t="shared" si="883"/>
        <v>0</v>
      </c>
      <c r="JLJ1364" s="84">
        <f t="shared" si="883"/>
        <v>0</v>
      </c>
      <c r="JLK1364" s="84">
        <f t="shared" si="883"/>
        <v>1000000</v>
      </c>
      <c r="JLL1364" s="84">
        <f t="shared" si="883"/>
        <v>0</v>
      </c>
      <c r="JLM1364" s="84">
        <f t="shared" si="883"/>
        <v>0</v>
      </c>
      <c r="JLN1364" s="84">
        <f t="shared" si="883"/>
        <v>0</v>
      </c>
      <c r="JLO1364" s="84">
        <f t="shared" si="883"/>
        <v>0</v>
      </c>
      <c r="JLP1364" s="84">
        <f t="shared" si="883"/>
        <v>1000000</v>
      </c>
      <c r="JLV1364" s="84" t="s">
        <v>235</v>
      </c>
      <c r="JLW1364" s="84" t="s">
        <v>236</v>
      </c>
      <c r="JLX1364" s="84">
        <f>JLX1359</f>
        <v>1000000</v>
      </c>
      <c r="JLY1364" s="84">
        <f t="shared" si="883"/>
        <v>0</v>
      </c>
      <c r="JLZ1364" s="84">
        <f t="shared" si="883"/>
        <v>0</v>
      </c>
      <c r="JMA1364" s="84">
        <f t="shared" si="883"/>
        <v>1000000</v>
      </c>
      <c r="JMB1364" s="84">
        <f t="shared" si="883"/>
        <v>0</v>
      </c>
      <c r="JMC1364" s="84">
        <f t="shared" si="883"/>
        <v>0</v>
      </c>
      <c r="JMD1364" s="84">
        <f t="shared" si="883"/>
        <v>0</v>
      </c>
      <c r="JME1364" s="84">
        <f t="shared" si="883"/>
        <v>0</v>
      </c>
      <c r="JMF1364" s="84">
        <f t="shared" si="883"/>
        <v>1000000</v>
      </c>
      <c r="JML1364" s="84" t="s">
        <v>235</v>
      </c>
      <c r="JMM1364" s="84" t="s">
        <v>236</v>
      </c>
      <c r="JMN1364" s="84">
        <f>JMN1359</f>
        <v>1000000</v>
      </c>
      <c r="JMO1364" s="84">
        <f t="shared" ref="JMO1364:JOR1365" si="884">JMO1359</f>
        <v>0</v>
      </c>
      <c r="JMP1364" s="84">
        <f t="shared" si="884"/>
        <v>0</v>
      </c>
      <c r="JMQ1364" s="84">
        <f t="shared" si="884"/>
        <v>1000000</v>
      </c>
      <c r="JMR1364" s="84">
        <f t="shared" si="884"/>
        <v>0</v>
      </c>
      <c r="JMS1364" s="84">
        <f t="shared" si="884"/>
        <v>0</v>
      </c>
      <c r="JMT1364" s="84">
        <f t="shared" si="884"/>
        <v>0</v>
      </c>
      <c r="JMU1364" s="84">
        <f t="shared" si="884"/>
        <v>0</v>
      </c>
      <c r="JMV1364" s="84">
        <f t="shared" si="884"/>
        <v>1000000</v>
      </c>
      <c r="JNB1364" s="84" t="s">
        <v>235</v>
      </c>
      <c r="JNC1364" s="84" t="s">
        <v>236</v>
      </c>
      <c r="JND1364" s="84">
        <f>JND1359</f>
        <v>1000000</v>
      </c>
      <c r="JNE1364" s="84">
        <f t="shared" si="884"/>
        <v>0</v>
      </c>
      <c r="JNF1364" s="84">
        <f t="shared" si="884"/>
        <v>0</v>
      </c>
      <c r="JNG1364" s="84">
        <f t="shared" si="884"/>
        <v>1000000</v>
      </c>
      <c r="JNH1364" s="84">
        <f t="shared" si="884"/>
        <v>0</v>
      </c>
      <c r="JNI1364" s="84">
        <f t="shared" si="884"/>
        <v>0</v>
      </c>
      <c r="JNJ1364" s="84">
        <f t="shared" si="884"/>
        <v>0</v>
      </c>
      <c r="JNK1364" s="84">
        <f t="shared" si="884"/>
        <v>0</v>
      </c>
      <c r="JNL1364" s="84">
        <f t="shared" si="884"/>
        <v>1000000</v>
      </c>
      <c r="JNR1364" s="84" t="s">
        <v>235</v>
      </c>
      <c r="JNS1364" s="84" t="s">
        <v>236</v>
      </c>
      <c r="JNT1364" s="84">
        <f>JNT1359</f>
        <v>1000000</v>
      </c>
      <c r="JNU1364" s="84">
        <f t="shared" si="884"/>
        <v>0</v>
      </c>
      <c r="JNV1364" s="84">
        <f t="shared" si="884"/>
        <v>0</v>
      </c>
      <c r="JNW1364" s="84">
        <f t="shared" si="884"/>
        <v>1000000</v>
      </c>
      <c r="JNX1364" s="84">
        <f t="shared" si="884"/>
        <v>0</v>
      </c>
      <c r="JNY1364" s="84">
        <f t="shared" si="884"/>
        <v>0</v>
      </c>
      <c r="JNZ1364" s="84">
        <f t="shared" si="884"/>
        <v>0</v>
      </c>
      <c r="JOA1364" s="84">
        <f t="shared" si="884"/>
        <v>0</v>
      </c>
      <c r="JOB1364" s="84">
        <f t="shared" si="884"/>
        <v>1000000</v>
      </c>
      <c r="JOH1364" s="84" t="s">
        <v>235</v>
      </c>
      <c r="JOI1364" s="84" t="s">
        <v>236</v>
      </c>
      <c r="JOJ1364" s="84">
        <f>JOJ1359</f>
        <v>1000000</v>
      </c>
      <c r="JOK1364" s="84">
        <f t="shared" si="884"/>
        <v>0</v>
      </c>
      <c r="JOL1364" s="84">
        <f t="shared" si="884"/>
        <v>0</v>
      </c>
      <c r="JOM1364" s="84">
        <f t="shared" si="884"/>
        <v>1000000</v>
      </c>
      <c r="JON1364" s="84">
        <f t="shared" si="884"/>
        <v>0</v>
      </c>
      <c r="JOO1364" s="84">
        <f t="shared" si="884"/>
        <v>0</v>
      </c>
      <c r="JOP1364" s="84">
        <f t="shared" si="884"/>
        <v>0</v>
      </c>
      <c r="JOQ1364" s="84">
        <f t="shared" si="884"/>
        <v>0</v>
      </c>
      <c r="JOR1364" s="84">
        <f t="shared" si="884"/>
        <v>1000000</v>
      </c>
      <c r="JOX1364" s="84" t="s">
        <v>235</v>
      </c>
      <c r="JOY1364" s="84" t="s">
        <v>236</v>
      </c>
      <c r="JOZ1364" s="84">
        <f>JOZ1359</f>
        <v>1000000</v>
      </c>
      <c r="JPA1364" s="84">
        <f t="shared" ref="JPA1364:JRD1365" si="885">JPA1359</f>
        <v>0</v>
      </c>
      <c r="JPB1364" s="84">
        <f t="shared" si="885"/>
        <v>0</v>
      </c>
      <c r="JPC1364" s="84">
        <f t="shared" si="885"/>
        <v>1000000</v>
      </c>
      <c r="JPD1364" s="84">
        <f t="shared" si="885"/>
        <v>0</v>
      </c>
      <c r="JPE1364" s="84">
        <f t="shared" si="885"/>
        <v>0</v>
      </c>
      <c r="JPF1364" s="84">
        <f t="shared" si="885"/>
        <v>0</v>
      </c>
      <c r="JPG1364" s="84">
        <f t="shared" si="885"/>
        <v>0</v>
      </c>
      <c r="JPH1364" s="84">
        <f t="shared" si="885"/>
        <v>1000000</v>
      </c>
      <c r="JPN1364" s="84" t="s">
        <v>235</v>
      </c>
      <c r="JPO1364" s="84" t="s">
        <v>236</v>
      </c>
      <c r="JPP1364" s="84">
        <f>JPP1359</f>
        <v>1000000</v>
      </c>
      <c r="JPQ1364" s="84">
        <f t="shared" si="885"/>
        <v>0</v>
      </c>
      <c r="JPR1364" s="84">
        <f t="shared" si="885"/>
        <v>0</v>
      </c>
      <c r="JPS1364" s="84">
        <f t="shared" si="885"/>
        <v>1000000</v>
      </c>
      <c r="JPT1364" s="84">
        <f t="shared" si="885"/>
        <v>0</v>
      </c>
      <c r="JPU1364" s="84">
        <f t="shared" si="885"/>
        <v>0</v>
      </c>
      <c r="JPV1364" s="84">
        <f t="shared" si="885"/>
        <v>0</v>
      </c>
      <c r="JPW1364" s="84">
        <f t="shared" si="885"/>
        <v>0</v>
      </c>
      <c r="JPX1364" s="84">
        <f t="shared" si="885"/>
        <v>1000000</v>
      </c>
      <c r="JQD1364" s="84" t="s">
        <v>235</v>
      </c>
      <c r="JQE1364" s="84" t="s">
        <v>236</v>
      </c>
      <c r="JQF1364" s="84">
        <f>JQF1359</f>
        <v>1000000</v>
      </c>
      <c r="JQG1364" s="84">
        <f t="shared" si="885"/>
        <v>0</v>
      </c>
      <c r="JQH1364" s="84">
        <f t="shared" si="885"/>
        <v>0</v>
      </c>
      <c r="JQI1364" s="84">
        <f t="shared" si="885"/>
        <v>1000000</v>
      </c>
      <c r="JQJ1364" s="84">
        <f t="shared" si="885"/>
        <v>0</v>
      </c>
      <c r="JQK1364" s="84">
        <f t="shared" si="885"/>
        <v>0</v>
      </c>
      <c r="JQL1364" s="84">
        <f t="shared" si="885"/>
        <v>0</v>
      </c>
      <c r="JQM1364" s="84">
        <f t="shared" si="885"/>
        <v>0</v>
      </c>
      <c r="JQN1364" s="84">
        <f t="shared" si="885"/>
        <v>1000000</v>
      </c>
      <c r="JQT1364" s="84" t="s">
        <v>235</v>
      </c>
      <c r="JQU1364" s="84" t="s">
        <v>236</v>
      </c>
      <c r="JQV1364" s="84">
        <f>JQV1359</f>
        <v>1000000</v>
      </c>
      <c r="JQW1364" s="84">
        <f t="shared" si="885"/>
        <v>0</v>
      </c>
      <c r="JQX1364" s="84">
        <f t="shared" si="885"/>
        <v>0</v>
      </c>
      <c r="JQY1364" s="84">
        <f t="shared" si="885"/>
        <v>1000000</v>
      </c>
      <c r="JQZ1364" s="84">
        <f t="shared" si="885"/>
        <v>0</v>
      </c>
      <c r="JRA1364" s="84">
        <f t="shared" si="885"/>
        <v>0</v>
      </c>
      <c r="JRB1364" s="84">
        <f t="shared" si="885"/>
        <v>0</v>
      </c>
      <c r="JRC1364" s="84">
        <f t="shared" si="885"/>
        <v>0</v>
      </c>
      <c r="JRD1364" s="84">
        <f t="shared" si="885"/>
        <v>1000000</v>
      </c>
      <c r="JRJ1364" s="84" t="s">
        <v>235</v>
      </c>
      <c r="JRK1364" s="84" t="s">
        <v>236</v>
      </c>
      <c r="JRL1364" s="84">
        <f>JRL1359</f>
        <v>1000000</v>
      </c>
      <c r="JRM1364" s="84">
        <f t="shared" ref="JRM1364:JTP1365" si="886">JRM1359</f>
        <v>0</v>
      </c>
      <c r="JRN1364" s="84">
        <f t="shared" si="886"/>
        <v>0</v>
      </c>
      <c r="JRO1364" s="84">
        <f t="shared" si="886"/>
        <v>1000000</v>
      </c>
      <c r="JRP1364" s="84">
        <f t="shared" si="886"/>
        <v>0</v>
      </c>
      <c r="JRQ1364" s="84">
        <f t="shared" si="886"/>
        <v>0</v>
      </c>
      <c r="JRR1364" s="84">
        <f t="shared" si="886"/>
        <v>0</v>
      </c>
      <c r="JRS1364" s="84">
        <f t="shared" si="886"/>
        <v>0</v>
      </c>
      <c r="JRT1364" s="84">
        <f t="shared" si="886"/>
        <v>1000000</v>
      </c>
      <c r="JRZ1364" s="84" t="s">
        <v>235</v>
      </c>
      <c r="JSA1364" s="84" t="s">
        <v>236</v>
      </c>
      <c r="JSB1364" s="84">
        <f>JSB1359</f>
        <v>1000000</v>
      </c>
      <c r="JSC1364" s="84">
        <f t="shared" si="886"/>
        <v>0</v>
      </c>
      <c r="JSD1364" s="84">
        <f t="shared" si="886"/>
        <v>0</v>
      </c>
      <c r="JSE1364" s="84">
        <f t="shared" si="886"/>
        <v>1000000</v>
      </c>
      <c r="JSF1364" s="84">
        <f t="shared" si="886"/>
        <v>0</v>
      </c>
      <c r="JSG1364" s="84">
        <f t="shared" si="886"/>
        <v>0</v>
      </c>
      <c r="JSH1364" s="84">
        <f t="shared" si="886"/>
        <v>0</v>
      </c>
      <c r="JSI1364" s="84">
        <f t="shared" si="886"/>
        <v>0</v>
      </c>
      <c r="JSJ1364" s="84">
        <f t="shared" si="886"/>
        <v>1000000</v>
      </c>
      <c r="JSP1364" s="84" t="s">
        <v>235</v>
      </c>
      <c r="JSQ1364" s="84" t="s">
        <v>236</v>
      </c>
      <c r="JSR1364" s="84">
        <f>JSR1359</f>
        <v>1000000</v>
      </c>
      <c r="JSS1364" s="84">
        <f t="shared" si="886"/>
        <v>0</v>
      </c>
      <c r="JST1364" s="84">
        <f t="shared" si="886"/>
        <v>0</v>
      </c>
      <c r="JSU1364" s="84">
        <f t="shared" si="886"/>
        <v>1000000</v>
      </c>
      <c r="JSV1364" s="84">
        <f t="shared" si="886"/>
        <v>0</v>
      </c>
      <c r="JSW1364" s="84">
        <f t="shared" si="886"/>
        <v>0</v>
      </c>
      <c r="JSX1364" s="84">
        <f t="shared" si="886"/>
        <v>0</v>
      </c>
      <c r="JSY1364" s="84">
        <f t="shared" si="886"/>
        <v>0</v>
      </c>
      <c r="JSZ1364" s="84">
        <f t="shared" si="886"/>
        <v>1000000</v>
      </c>
      <c r="JTF1364" s="84" t="s">
        <v>235</v>
      </c>
      <c r="JTG1364" s="84" t="s">
        <v>236</v>
      </c>
      <c r="JTH1364" s="84">
        <f>JTH1359</f>
        <v>1000000</v>
      </c>
      <c r="JTI1364" s="84">
        <f t="shared" si="886"/>
        <v>0</v>
      </c>
      <c r="JTJ1364" s="84">
        <f t="shared" si="886"/>
        <v>0</v>
      </c>
      <c r="JTK1364" s="84">
        <f t="shared" si="886"/>
        <v>1000000</v>
      </c>
      <c r="JTL1364" s="84">
        <f t="shared" si="886"/>
        <v>0</v>
      </c>
      <c r="JTM1364" s="84">
        <f t="shared" si="886"/>
        <v>0</v>
      </c>
      <c r="JTN1364" s="84">
        <f t="shared" si="886"/>
        <v>0</v>
      </c>
      <c r="JTO1364" s="84">
        <f t="shared" si="886"/>
        <v>0</v>
      </c>
      <c r="JTP1364" s="84">
        <f t="shared" si="886"/>
        <v>1000000</v>
      </c>
      <c r="JTV1364" s="84" t="s">
        <v>235</v>
      </c>
      <c r="JTW1364" s="84" t="s">
        <v>236</v>
      </c>
      <c r="JTX1364" s="84">
        <f>JTX1359</f>
        <v>1000000</v>
      </c>
      <c r="JTY1364" s="84">
        <f t="shared" ref="JTY1364:JWB1365" si="887">JTY1359</f>
        <v>0</v>
      </c>
      <c r="JTZ1364" s="84">
        <f t="shared" si="887"/>
        <v>0</v>
      </c>
      <c r="JUA1364" s="84">
        <f t="shared" si="887"/>
        <v>1000000</v>
      </c>
      <c r="JUB1364" s="84">
        <f t="shared" si="887"/>
        <v>0</v>
      </c>
      <c r="JUC1364" s="84">
        <f t="shared" si="887"/>
        <v>0</v>
      </c>
      <c r="JUD1364" s="84">
        <f t="shared" si="887"/>
        <v>0</v>
      </c>
      <c r="JUE1364" s="84">
        <f t="shared" si="887"/>
        <v>0</v>
      </c>
      <c r="JUF1364" s="84">
        <f t="shared" si="887"/>
        <v>1000000</v>
      </c>
      <c r="JUL1364" s="84" t="s">
        <v>235</v>
      </c>
      <c r="JUM1364" s="84" t="s">
        <v>236</v>
      </c>
      <c r="JUN1364" s="84">
        <f>JUN1359</f>
        <v>1000000</v>
      </c>
      <c r="JUO1364" s="84">
        <f t="shared" si="887"/>
        <v>0</v>
      </c>
      <c r="JUP1364" s="84">
        <f t="shared" si="887"/>
        <v>0</v>
      </c>
      <c r="JUQ1364" s="84">
        <f t="shared" si="887"/>
        <v>1000000</v>
      </c>
      <c r="JUR1364" s="84">
        <f t="shared" si="887"/>
        <v>0</v>
      </c>
      <c r="JUS1364" s="84">
        <f t="shared" si="887"/>
        <v>0</v>
      </c>
      <c r="JUT1364" s="84">
        <f t="shared" si="887"/>
        <v>0</v>
      </c>
      <c r="JUU1364" s="84">
        <f t="shared" si="887"/>
        <v>0</v>
      </c>
      <c r="JUV1364" s="84">
        <f t="shared" si="887"/>
        <v>1000000</v>
      </c>
      <c r="JVB1364" s="84" t="s">
        <v>235</v>
      </c>
      <c r="JVC1364" s="84" t="s">
        <v>236</v>
      </c>
      <c r="JVD1364" s="84">
        <f>JVD1359</f>
        <v>1000000</v>
      </c>
      <c r="JVE1364" s="84">
        <f t="shared" si="887"/>
        <v>0</v>
      </c>
      <c r="JVF1364" s="84">
        <f t="shared" si="887"/>
        <v>0</v>
      </c>
      <c r="JVG1364" s="84">
        <f t="shared" si="887"/>
        <v>1000000</v>
      </c>
      <c r="JVH1364" s="84">
        <f t="shared" si="887"/>
        <v>0</v>
      </c>
      <c r="JVI1364" s="84">
        <f t="shared" si="887"/>
        <v>0</v>
      </c>
      <c r="JVJ1364" s="84">
        <f t="shared" si="887"/>
        <v>0</v>
      </c>
      <c r="JVK1364" s="84">
        <f t="shared" si="887"/>
        <v>0</v>
      </c>
      <c r="JVL1364" s="84">
        <f t="shared" si="887"/>
        <v>1000000</v>
      </c>
      <c r="JVR1364" s="84" t="s">
        <v>235</v>
      </c>
      <c r="JVS1364" s="84" t="s">
        <v>236</v>
      </c>
      <c r="JVT1364" s="84">
        <f>JVT1359</f>
        <v>1000000</v>
      </c>
      <c r="JVU1364" s="84">
        <f t="shared" si="887"/>
        <v>0</v>
      </c>
      <c r="JVV1364" s="84">
        <f t="shared" si="887"/>
        <v>0</v>
      </c>
      <c r="JVW1364" s="84">
        <f t="shared" si="887"/>
        <v>1000000</v>
      </c>
      <c r="JVX1364" s="84">
        <f t="shared" si="887"/>
        <v>0</v>
      </c>
      <c r="JVY1364" s="84">
        <f t="shared" si="887"/>
        <v>0</v>
      </c>
      <c r="JVZ1364" s="84">
        <f t="shared" si="887"/>
        <v>0</v>
      </c>
      <c r="JWA1364" s="84">
        <f t="shared" si="887"/>
        <v>0</v>
      </c>
      <c r="JWB1364" s="84">
        <f t="shared" si="887"/>
        <v>1000000</v>
      </c>
      <c r="JWH1364" s="84" t="s">
        <v>235</v>
      </c>
      <c r="JWI1364" s="84" t="s">
        <v>236</v>
      </c>
      <c r="JWJ1364" s="84">
        <f>JWJ1359</f>
        <v>1000000</v>
      </c>
      <c r="JWK1364" s="84">
        <f t="shared" ref="JWK1364:JYN1365" si="888">JWK1359</f>
        <v>0</v>
      </c>
      <c r="JWL1364" s="84">
        <f t="shared" si="888"/>
        <v>0</v>
      </c>
      <c r="JWM1364" s="84">
        <f t="shared" si="888"/>
        <v>1000000</v>
      </c>
      <c r="JWN1364" s="84">
        <f t="shared" si="888"/>
        <v>0</v>
      </c>
      <c r="JWO1364" s="84">
        <f t="shared" si="888"/>
        <v>0</v>
      </c>
      <c r="JWP1364" s="84">
        <f t="shared" si="888"/>
        <v>0</v>
      </c>
      <c r="JWQ1364" s="84">
        <f t="shared" si="888"/>
        <v>0</v>
      </c>
      <c r="JWR1364" s="84">
        <f t="shared" si="888"/>
        <v>1000000</v>
      </c>
      <c r="JWX1364" s="84" t="s">
        <v>235</v>
      </c>
      <c r="JWY1364" s="84" t="s">
        <v>236</v>
      </c>
      <c r="JWZ1364" s="84">
        <f>JWZ1359</f>
        <v>1000000</v>
      </c>
      <c r="JXA1364" s="84">
        <f t="shared" si="888"/>
        <v>0</v>
      </c>
      <c r="JXB1364" s="84">
        <f t="shared" si="888"/>
        <v>0</v>
      </c>
      <c r="JXC1364" s="84">
        <f t="shared" si="888"/>
        <v>1000000</v>
      </c>
      <c r="JXD1364" s="84">
        <f t="shared" si="888"/>
        <v>0</v>
      </c>
      <c r="JXE1364" s="84">
        <f t="shared" si="888"/>
        <v>0</v>
      </c>
      <c r="JXF1364" s="84">
        <f t="shared" si="888"/>
        <v>0</v>
      </c>
      <c r="JXG1364" s="84">
        <f t="shared" si="888"/>
        <v>0</v>
      </c>
      <c r="JXH1364" s="84">
        <f t="shared" si="888"/>
        <v>1000000</v>
      </c>
      <c r="JXN1364" s="84" t="s">
        <v>235</v>
      </c>
      <c r="JXO1364" s="84" t="s">
        <v>236</v>
      </c>
      <c r="JXP1364" s="84">
        <f>JXP1359</f>
        <v>1000000</v>
      </c>
      <c r="JXQ1364" s="84">
        <f t="shared" si="888"/>
        <v>0</v>
      </c>
      <c r="JXR1364" s="84">
        <f t="shared" si="888"/>
        <v>0</v>
      </c>
      <c r="JXS1364" s="84">
        <f t="shared" si="888"/>
        <v>1000000</v>
      </c>
      <c r="JXT1364" s="84">
        <f t="shared" si="888"/>
        <v>0</v>
      </c>
      <c r="JXU1364" s="84">
        <f t="shared" si="888"/>
        <v>0</v>
      </c>
      <c r="JXV1364" s="84">
        <f t="shared" si="888"/>
        <v>0</v>
      </c>
      <c r="JXW1364" s="84">
        <f t="shared" si="888"/>
        <v>0</v>
      </c>
      <c r="JXX1364" s="84">
        <f t="shared" si="888"/>
        <v>1000000</v>
      </c>
      <c r="JYD1364" s="84" t="s">
        <v>235</v>
      </c>
      <c r="JYE1364" s="84" t="s">
        <v>236</v>
      </c>
      <c r="JYF1364" s="84">
        <f>JYF1359</f>
        <v>1000000</v>
      </c>
      <c r="JYG1364" s="84">
        <f t="shared" si="888"/>
        <v>0</v>
      </c>
      <c r="JYH1364" s="84">
        <f t="shared" si="888"/>
        <v>0</v>
      </c>
      <c r="JYI1364" s="84">
        <f t="shared" si="888"/>
        <v>1000000</v>
      </c>
      <c r="JYJ1364" s="84">
        <f t="shared" si="888"/>
        <v>0</v>
      </c>
      <c r="JYK1364" s="84">
        <f t="shared" si="888"/>
        <v>0</v>
      </c>
      <c r="JYL1364" s="84">
        <f t="shared" si="888"/>
        <v>0</v>
      </c>
      <c r="JYM1364" s="84">
        <f t="shared" si="888"/>
        <v>0</v>
      </c>
      <c r="JYN1364" s="84">
        <f t="shared" si="888"/>
        <v>1000000</v>
      </c>
      <c r="JYT1364" s="84" t="s">
        <v>235</v>
      </c>
      <c r="JYU1364" s="84" t="s">
        <v>236</v>
      </c>
      <c r="JYV1364" s="84">
        <f>JYV1359</f>
        <v>1000000</v>
      </c>
      <c r="JYW1364" s="84">
        <f t="shared" ref="JYW1364:KAZ1365" si="889">JYW1359</f>
        <v>0</v>
      </c>
      <c r="JYX1364" s="84">
        <f t="shared" si="889"/>
        <v>0</v>
      </c>
      <c r="JYY1364" s="84">
        <f t="shared" si="889"/>
        <v>1000000</v>
      </c>
      <c r="JYZ1364" s="84">
        <f t="shared" si="889"/>
        <v>0</v>
      </c>
      <c r="JZA1364" s="84">
        <f t="shared" si="889"/>
        <v>0</v>
      </c>
      <c r="JZB1364" s="84">
        <f t="shared" si="889"/>
        <v>0</v>
      </c>
      <c r="JZC1364" s="84">
        <f t="shared" si="889"/>
        <v>0</v>
      </c>
      <c r="JZD1364" s="84">
        <f t="shared" si="889"/>
        <v>1000000</v>
      </c>
      <c r="JZJ1364" s="84" t="s">
        <v>235</v>
      </c>
      <c r="JZK1364" s="84" t="s">
        <v>236</v>
      </c>
      <c r="JZL1364" s="84">
        <f>JZL1359</f>
        <v>1000000</v>
      </c>
      <c r="JZM1364" s="84">
        <f t="shared" si="889"/>
        <v>0</v>
      </c>
      <c r="JZN1364" s="84">
        <f t="shared" si="889"/>
        <v>0</v>
      </c>
      <c r="JZO1364" s="84">
        <f t="shared" si="889"/>
        <v>1000000</v>
      </c>
      <c r="JZP1364" s="84">
        <f t="shared" si="889"/>
        <v>0</v>
      </c>
      <c r="JZQ1364" s="84">
        <f t="shared" si="889"/>
        <v>0</v>
      </c>
      <c r="JZR1364" s="84">
        <f t="shared" si="889"/>
        <v>0</v>
      </c>
      <c r="JZS1364" s="84">
        <f t="shared" si="889"/>
        <v>0</v>
      </c>
      <c r="JZT1364" s="84">
        <f t="shared" si="889"/>
        <v>1000000</v>
      </c>
      <c r="JZZ1364" s="84" t="s">
        <v>235</v>
      </c>
      <c r="KAA1364" s="84" t="s">
        <v>236</v>
      </c>
      <c r="KAB1364" s="84">
        <f>KAB1359</f>
        <v>1000000</v>
      </c>
      <c r="KAC1364" s="84">
        <f t="shared" si="889"/>
        <v>0</v>
      </c>
      <c r="KAD1364" s="84">
        <f t="shared" si="889"/>
        <v>0</v>
      </c>
      <c r="KAE1364" s="84">
        <f t="shared" si="889"/>
        <v>1000000</v>
      </c>
      <c r="KAF1364" s="84">
        <f t="shared" si="889"/>
        <v>0</v>
      </c>
      <c r="KAG1364" s="84">
        <f t="shared" si="889"/>
        <v>0</v>
      </c>
      <c r="KAH1364" s="84">
        <f t="shared" si="889"/>
        <v>0</v>
      </c>
      <c r="KAI1364" s="84">
        <f t="shared" si="889"/>
        <v>0</v>
      </c>
      <c r="KAJ1364" s="84">
        <f t="shared" si="889"/>
        <v>1000000</v>
      </c>
      <c r="KAP1364" s="84" t="s">
        <v>235</v>
      </c>
      <c r="KAQ1364" s="84" t="s">
        <v>236</v>
      </c>
      <c r="KAR1364" s="84">
        <f>KAR1359</f>
        <v>1000000</v>
      </c>
      <c r="KAS1364" s="84">
        <f t="shared" si="889"/>
        <v>0</v>
      </c>
      <c r="KAT1364" s="84">
        <f t="shared" si="889"/>
        <v>0</v>
      </c>
      <c r="KAU1364" s="84">
        <f t="shared" si="889"/>
        <v>1000000</v>
      </c>
      <c r="KAV1364" s="84">
        <f t="shared" si="889"/>
        <v>0</v>
      </c>
      <c r="KAW1364" s="84">
        <f t="shared" si="889"/>
        <v>0</v>
      </c>
      <c r="KAX1364" s="84">
        <f t="shared" si="889"/>
        <v>0</v>
      </c>
      <c r="KAY1364" s="84">
        <f t="shared" si="889"/>
        <v>0</v>
      </c>
      <c r="KAZ1364" s="84">
        <f t="shared" si="889"/>
        <v>1000000</v>
      </c>
      <c r="KBF1364" s="84" t="s">
        <v>235</v>
      </c>
      <c r="KBG1364" s="84" t="s">
        <v>236</v>
      </c>
      <c r="KBH1364" s="84">
        <f>KBH1359</f>
        <v>1000000</v>
      </c>
      <c r="KBI1364" s="84">
        <f t="shared" ref="KBI1364:KDL1365" si="890">KBI1359</f>
        <v>0</v>
      </c>
      <c r="KBJ1364" s="84">
        <f t="shared" si="890"/>
        <v>0</v>
      </c>
      <c r="KBK1364" s="84">
        <f t="shared" si="890"/>
        <v>1000000</v>
      </c>
      <c r="KBL1364" s="84">
        <f t="shared" si="890"/>
        <v>0</v>
      </c>
      <c r="KBM1364" s="84">
        <f t="shared" si="890"/>
        <v>0</v>
      </c>
      <c r="KBN1364" s="84">
        <f t="shared" si="890"/>
        <v>0</v>
      </c>
      <c r="KBO1364" s="84">
        <f t="shared" si="890"/>
        <v>0</v>
      </c>
      <c r="KBP1364" s="84">
        <f t="shared" si="890"/>
        <v>1000000</v>
      </c>
      <c r="KBV1364" s="84" t="s">
        <v>235</v>
      </c>
      <c r="KBW1364" s="84" t="s">
        <v>236</v>
      </c>
      <c r="KBX1364" s="84">
        <f>KBX1359</f>
        <v>1000000</v>
      </c>
      <c r="KBY1364" s="84">
        <f t="shared" si="890"/>
        <v>0</v>
      </c>
      <c r="KBZ1364" s="84">
        <f t="shared" si="890"/>
        <v>0</v>
      </c>
      <c r="KCA1364" s="84">
        <f t="shared" si="890"/>
        <v>1000000</v>
      </c>
      <c r="KCB1364" s="84">
        <f t="shared" si="890"/>
        <v>0</v>
      </c>
      <c r="KCC1364" s="84">
        <f t="shared" si="890"/>
        <v>0</v>
      </c>
      <c r="KCD1364" s="84">
        <f t="shared" si="890"/>
        <v>0</v>
      </c>
      <c r="KCE1364" s="84">
        <f t="shared" si="890"/>
        <v>0</v>
      </c>
      <c r="KCF1364" s="84">
        <f t="shared" si="890"/>
        <v>1000000</v>
      </c>
      <c r="KCL1364" s="84" t="s">
        <v>235</v>
      </c>
      <c r="KCM1364" s="84" t="s">
        <v>236</v>
      </c>
      <c r="KCN1364" s="84">
        <f>KCN1359</f>
        <v>1000000</v>
      </c>
      <c r="KCO1364" s="84">
        <f t="shared" si="890"/>
        <v>0</v>
      </c>
      <c r="KCP1364" s="84">
        <f t="shared" si="890"/>
        <v>0</v>
      </c>
      <c r="KCQ1364" s="84">
        <f t="shared" si="890"/>
        <v>1000000</v>
      </c>
      <c r="KCR1364" s="84">
        <f t="shared" si="890"/>
        <v>0</v>
      </c>
      <c r="KCS1364" s="84">
        <f t="shared" si="890"/>
        <v>0</v>
      </c>
      <c r="KCT1364" s="84">
        <f t="shared" si="890"/>
        <v>0</v>
      </c>
      <c r="KCU1364" s="84">
        <f t="shared" si="890"/>
        <v>0</v>
      </c>
      <c r="KCV1364" s="84">
        <f t="shared" si="890"/>
        <v>1000000</v>
      </c>
      <c r="KDB1364" s="84" t="s">
        <v>235</v>
      </c>
      <c r="KDC1364" s="84" t="s">
        <v>236</v>
      </c>
      <c r="KDD1364" s="84">
        <f>KDD1359</f>
        <v>1000000</v>
      </c>
      <c r="KDE1364" s="84">
        <f t="shared" si="890"/>
        <v>0</v>
      </c>
      <c r="KDF1364" s="84">
        <f t="shared" si="890"/>
        <v>0</v>
      </c>
      <c r="KDG1364" s="84">
        <f t="shared" si="890"/>
        <v>1000000</v>
      </c>
      <c r="KDH1364" s="84">
        <f t="shared" si="890"/>
        <v>0</v>
      </c>
      <c r="KDI1364" s="84">
        <f t="shared" si="890"/>
        <v>0</v>
      </c>
      <c r="KDJ1364" s="84">
        <f t="shared" si="890"/>
        <v>0</v>
      </c>
      <c r="KDK1364" s="84">
        <f t="shared" si="890"/>
        <v>0</v>
      </c>
      <c r="KDL1364" s="84">
        <f t="shared" si="890"/>
        <v>1000000</v>
      </c>
      <c r="KDR1364" s="84" t="s">
        <v>235</v>
      </c>
      <c r="KDS1364" s="84" t="s">
        <v>236</v>
      </c>
      <c r="KDT1364" s="84">
        <f>KDT1359</f>
        <v>1000000</v>
      </c>
      <c r="KDU1364" s="84">
        <f t="shared" ref="KDU1364:KFX1365" si="891">KDU1359</f>
        <v>0</v>
      </c>
      <c r="KDV1364" s="84">
        <f t="shared" si="891"/>
        <v>0</v>
      </c>
      <c r="KDW1364" s="84">
        <f t="shared" si="891"/>
        <v>1000000</v>
      </c>
      <c r="KDX1364" s="84">
        <f t="shared" si="891"/>
        <v>0</v>
      </c>
      <c r="KDY1364" s="84">
        <f t="shared" si="891"/>
        <v>0</v>
      </c>
      <c r="KDZ1364" s="84">
        <f t="shared" si="891"/>
        <v>0</v>
      </c>
      <c r="KEA1364" s="84">
        <f t="shared" si="891"/>
        <v>0</v>
      </c>
      <c r="KEB1364" s="84">
        <f t="shared" si="891"/>
        <v>1000000</v>
      </c>
      <c r="KEH1364" s="84" t="s">
        <v>235</v>
      </c>
      <c r="KEI1364" s="84" t="s">
        <v>236</v>
      </c>
      <c r="KEJ1364" s="84">
        <f>KEJ1359</f>
        <v>1000000</v>
      </c>
      <c r="KEK1364" s="84">
        <f t="shared" si="891"/>
        <v>0</v>
      </c>
      <c r="KEL1364" s="84">
        <f t="shared" si="891"/>
        <v>0</v>
      </c>
      <c r="KEM1364" s="84">
        <f t="shared" si="891"/>
        <v>1000000</v>
      </c>
      <c r="KEN1364" s="84">
        <f t="shared" si="891"/>
        <v>0</v>
      </c>
      <c r="KEO1364" s="84">
        <f t="shared" si="891"/>
        <v>0</v>
      </c>
      <c r="KEP1364" s="84">
        <f t="shared" si="891"/>
        <v>0</v>
      </c>
      <c r="KEQ1364" s="84">
        <f t="shared" si="891"/>
        <v>0</v>
      </c>
      <c r="KER1364" s="84">
        <f t="shared" si="891"/>
        <v>1000000</v>
      </c>
      <c r="KEX1364" s="84" t="s">
        <v>235</v>
      </c>
      <c r="KEY1364" s="84" t="s">
        <v>236</v>
      </c>
      <c r="KEZ1364" s="84">
        <f>KEZ1359</f>
        <v>1000000</v>
      </c>
      <c r="KFA1364" s="84">
        <f t="shared" si="891"/>
        <v>0</v>
      </c>
      <c r="KFB1364" s="84">
        <f t="shared" si="891"/>
        <v>0</v>
      </c>
      <c r="KFC1364" s="84">
        <f t="shared" si="891"/>
        <v>1000000</v>
      </c>
      <c r="KFD1364" s="84">
        <f t="shared" si="891"/>
        <v>0</v>
      </c>
      <c r="KFE1364" s="84">
        <f t="shared" si="891"/>
        <v>0</v>
      </c>
      <c r="KFF1364" s="84">
        <f t="shared" si="891"/>
        <v>0</v>
      </c>
      <c r="KFG1364" s="84">
        <f t="shared" si="891"/>
        <v>0</v>
      </c>
      <c r="KFH1364" s="84">
        <f t="shared" si="891"/>
        <v>1000000</v>
      </c>
      <c r="KFN1364" s="84" t="s">
        <v>235</v>
      </c>
      <c r="KFO1364" s="84" t="s">
        <v>236</v>
      </c>
      <c r="KFP1364" s="84">
        <f>KFP1359</f>
        <v>1000000</v>
      </c>
      <c r="KFQ1364" s="84">
        <f t="shared" si="891"/>
        <v>0</v>
      </c>
      <c r="KFR1364" s="84">
        <f t="shared" si="891"/>
        <v>0</v>
      </c>
      <c r="KFS1364" s="84">
        <f t="shared" si="891"/>
        <v>1000000</v>
      </c>
      <c r="KFT1364" s="84">
        <f t="shared" si="891"/>
        <v>0</v>
      </c>
      <c r="KFU1364" s="84">
        <f t="shared" si="891"/>
        <v>0</v>
      </c>
      <c r="KFV1364" s="84">
        <f t="shared" si="891"/>
        <v>0</v>
      </c>
      <c r="KFW1364" s="84">
        <f t="shared" si="891"/>
        <v>0</v>
      </c>
      <c r="KFX1364" s="84">
        <f t="shared" si="891"/>
        <v>1000000</v>
      </c>
      <c r="KGD1364" s="84" t="s">
        <v>235</v>
      </c>
      <c r="KGE1364" s="84" t="s">
        <v>236</v>
      </c>
      <c r="KGF1364" s="84">
        <f>KGF1359</f>
        <v>1000000</v>
      </c>
      <c r="KGG1364" s="84">
        <f t="shared" ref="KGG1364:KIJ1365" si="892">KGG1359</f>
        <v>0</v>
      </c>
      <c r="KGH1364" s="84">
        <f t="shared" si="892"/>
        <v>0</v>
      </c>
      <c r="KGI1364" s="84">
        <f t="shared" si="892"/>
        <v>1000000</v>
      </c>
      <c r="KGJ1364" s="84">
        <f t="shared" si="892"/>
        <v>0</v>
      </c>
      <c r="KGK1364" s="84">
        <f t="shared" si="892"/>
        <v>0</v>
      </c>
      <c r="KGL1364" s="84">
        <f t="shared" si="892"/>
        <v>0</v>
      </c>
      <c r="KGM1364" s="84">
        <f t="shared" si="892"/>
        <v>0</v>
      </c>
      <c r="KGN1364" s="84">
        <f t="shared" si="892"/>
        <v>1000000</v>
      </c>
      <c r="KGT1364" s="84" t="s">
        <v>235</v>
      </c>
      <c r="KGU1364" s="84" t="s">
        <v>236</v>
      </c>
      <c r="KGV1364" s="84">
        <f>KGV1359</f>
        <v>1000000</v>
      </c>
      <c r="KGW1364" s="84">
        <f t="shared" si="892"/>
        <v>0</v>
      </c>
      <c r="KGX1364" s="84">
        <f t="shared" si="892"/>
        <v>0</v>
      </c>
      <c r="KGY1364" s="84">
        <f t="shared" si="892"/>
        <v>1000000</v>
      </c>
      <c r="KGZ1364" s="84">
        <f t="shared" si="892"/>
        <v>0</v>
      </c>
      <c r="KHA1364" s="84">
        <f t="shared" si="892"/>
        <v>0</v>
      </c>
      <c r="KHB1364" s="84">
        <f t="shared" si="892"/>
        <v>0</v>
      </c>
      <c r="KHC1364" s="84">
        <f t="shared" si="892"/>
        <v>0</v>
      </c>
      <c r="KHD1364" s="84">
        <f t="shared" si="892"/>
        <v>1000000</v>
      </c>
      <c r="KHJ1364" s="84" t="s">
        <v>235</v>
      </c>
      <c r="KHK1364" s="84" t="s">
        <v>236</v>
      </c>
      <c r="KHL1364" s="84">
        <f>KHL1359</f>
        <v>1000000</v>
      </c>
      <c r="KHM1364" s="84">
        <f t="shared" si="892"/>
        <v>0</v>
      </c>
      <c r="KHN1364" s="84">
        <f t="shared" si="892"/>
        <v>0</v>
      </c>
      <c r="KHO1364" s="84">
        <f t="shared" si="892"/>
        <v>1000000</v>
      </c>
      <c r="KHP1364" s="84">
        <f t="shared" si="892"/>
        <v>0</v>
      </c>
      <c r="KHQ1364" s="84">
        <f t="shared" si="892"/>
        <v>0</v>
      </c>
      <c r="KHR1364" s="84">
        <f t="shared" si="892"/>
        <v>0</v>
      </c>
      <c r="KHS1364" s="84">
        <f t="shared" si="892"/>
        <v>0</v>
      </c>
      <c r="KHT1364" s="84">
        <f t="shared" si="892"/>
        <v>1000000</v>
      </c>
      <c r="KHZ1364" s="84" t="s">
        <v>235</v>
      </c>
      <c r="KIA1364" s="84" t="s">
        <v>236</v>
      </c>
      <c r="KIB1364" s="84">
        <f>KIB1359</f>
        <v>1000000</v>
      </c>
      <c r="KIC1364" s="84">
        <f t="shared" si="892"/>
        <v>0</v>
      </c>
      <c r="KID1364" s="84">
        <f t="shared" si="892"/>
        <v>0</v>
      </c>
      <c r="KIE1364" s="84">
        <f t="shared" si="892"/>
        <v>1000000</v>
      </c>
      <c r="KIF1364" s="84">
        <f t="shared" si="892"/>
        <v>0</v>
      </c>
      <c r="KIG1364" s="84">
        <f t="shared" si="892"/>
        <v>0</v>
      </c>
      <c r="KIH1364" s="84">
        <f t="shared" si="892"/>
        <v>0</v>
      </c>
      <c r="KII1364" s="84">
        <f t="shared" si="892"/>
        <v>0</v>
      </c>
      <c r="KIJ1364" s="84">
        <f t="shared" si="892"/>
        <v>1000000</v>
      </c>
      <c r="KIP1364" s="84" t="s">
        <v>235</v>
      </c>
      <c r="KIQ1364" s="84" t="s">
        <v>236</v>
      </c>
      <c r="KIR1364" s="84">
        <f>KIR1359</f>
        <v>1000000</v>
      </c>
      <c r="KIS1364" s="84">
        <f t="shared" ref="KIS1364:KKV1365" si="893">KIS1359</f>
        <v>0</v>
      </c>
      <c r="KIT1364" s="84">
        <f t="shared" si="893"/>
        <v>0</v>
      </c>
      <c r="KIU1364" s="84">
        <f t="shared" si="893"/>
        <v>1000000</v>
      </c>
      <c r="KIV1364" s="84">
        <f t="shared" si="893"/>
        <v>0</v>
      </c>
      <c r="KIW1364" s="84">
        <f t="shared" si="893"/>
        <v>0</v>
      </c>
      <c r="KIX1364" s="84">
        <f t="shared" si="893"/>
        <v>0</v>
      </c>
      <c r="KIY1364" s="84">
        <f t="shared" si="893"/>
        <v>0</v>
      </c>
      <c r="KIZ1364" s="84">
        <f t="shared" si="893"/>
        <v>1000000</v>
      </c>
      <c r="KJF1364" s="84" t="s">
        <v>235</v>
      </c>
      <c r="KJG1364" s="84" t="s">
        <v>236</v>
      </c>
      <c r="KJH1364" s="84">
        <f>KJH1359</f>
        <v>1000000</v>
      </c>
      <c r="KJI1364" s="84">
        <f t="shared" si="893"/>
        <v>0</v>
      </c>
      <c r="KJJ1364" s="84">
        <f t="shared" si="893"/>
        <v>0</v>
      </c>
      <c r="KJK1364" s="84">
        <f t="shared" si="893"/>
        <v>1000000</v>
      </c>
      <c r="KJL1364" s="84">
        <f t="shared" si="893"/>
        <v>0</v>
      </c>
      <c r="KJM1364" s="84">
        <f t="shared" si="893"/>
        <v>0</v>
      </c>
      <c r="KJN1364" s="84">
        <f t="shared" si="893"/>
        <v>0</v>
      </c>
      <c r="KJO1364" s="84">
        <f t="shared" si="893"/>
        <v>0</v>
      </c>
      <c r="KJP1364" s="84">
        <f t="shared" si="893"/>
        <v>1000000</v>
      </c>
      <c r="KJV1364" s="84" t="s">
        <v>235</v>
      </c>
      <c r="KJW1364" s="84" t="s">
        <v>236</v>
      </c>
      <c r="KJX1364" s="84">
        <f>KJX1359</f>
        <v>1000000</v>
      </c>
      <c r="KJY1364" s="84">
        <f t="shared" si="893"/>
        <v>0</v>
      </c>
      <c r="KJZ1364" s="84">
        <f t="shared" si="893"/>
        <v>0</v>
      </c>
      <c r="KKA1364" s="84">
        <f t="shared" si="893"/>
        <v>1000000</v>
      </c>
      <c r="KKB1364" s="84">
        <f t="shared" si="893"/>
        <v>0</v>
      </c>
      <c r="KKC1364" s="84">
        <f t="shared" si="893"/>
        <v>0</v>
      </c>
      <c r="KKD1364" s="84">
        <f t="shared" si="893"/>
        <v>0</v>
      </c>
      <c r="KKE1364" s="84">
        <f t="shared" si="893"/>
        <v>0</v>
      </c>
      <c r="KKF1364" s="84">
        <f t="shared" si="893"/>
        <v>1000000</v>
      </c>
      <c r="KKL1364" s="84" t="s">
        <v>235</v>
      </c>
      <c r="KKM1364" s="84" t="s">
        <v>236</v>
      </c>
      <c r="KKN1364" s="84">
        <f>KKN1359</f>
        <v>1000000</v>
      </c>
      <c r="KKO1364" s="84">
        <f t="shared" si="893"/>
        <v>0</v>
      </c>
      <c r="KKP1364" s="84">
        <f t="shared" si="893"/>
        <v>0</v>
      </c>
      <c r="KKQ1364" s="84">
        <f t="shared" si="893"/>
        <v>1000000</v>
      </c>
      <c r="KKR1364" s="84">
        <f t="shared" si="893"/>
        <v>0</v>
      </c>
      <c r="KKS1364" s="84">
        <f t="shared" si="893"/>
        <v>0</v>
      </c>
      <c r="KKT1364" s="84">
        <f t="shared" si="893"/>
        <v>0</v>
      </c>
      <c r="KKU1364" s="84">
        <f t="shared" si="893"/>
        <v>0</v>
      </c>
      <c r="KKV1364" s="84">
        <f t="shared" si="893"/>
        <v>1000000</v>
      </c>
      <c r="KLB1364" s="84" t="s">
        <v>235</v>
      </c>
      <c r="KLC1364" s="84" t="s">
        <v>236</v>
      </c>
      <c r="KLD1364" s="84">
        <f>KLD1359</f>
        <v>1000000</v>
      </c>
      <c r="KLE1364" s="84">
        <f t="shared" ref="KLE1364:KNH1365" si="894">KLE1359</f>
        <v>0</v>
      </c>
      <c r="KLF1364" s="84">
        <f t="shared" si="894"/>
        <v>0</v>
      </c>
      <c r="KLG1364" s="84">
        <f t="shared" si="894"/>
        <v>1000000</v>
      </c>
      <c r="KLH1364" s="84">
        <f t="shared" si="894"/>
        <v>0</v>
      </c>
      <c r="KLI1364" s="84">
        <f t="shared" si="894"/>
        <v>0</v>
      </c>
      <c r="KLJ1364" s="84">
        <f t="shared" si="894"/>
        <v>0</v>
      </c>
      <c r="KLK1364" s="84">
        <f t="shared" si="894"/>
        <v>0</v>
      </c>
      <c r="KLL1364" s="84">
        <f t="shared" si="894"/>
        <v>1000000</v>
      </c>
      <c r="KLR1364" s="84" t="s">
        <v>235</v>
      </c>
      <c r="KLS1364" s="84" t="s">
        <v>236</v>
      </c>
      <c r="KLT1364" s="84">
        <f>KLT1359</f>
        <v>1000000</v>
      </c>
      <c r="KLU1364" s="84">
        <f t="shared" si="894"/>
        <v>0</v>
      </c>
      <c r="KLV1364" s="84">
        <f t="shared" si="894"/>
        <v>0</v>
      </c>
      <c r="KLW1364" s="84">
        <f t="shared" si="894"/>
        <v>1000000</v>
      </c>
      <c r="KLX1364" s="84">
        <f t="shared" si="894"/>
        <v>0</v>
      </c>
      <c r="KLY1364" s="84">
        <f t="shared" si="894"/>
        <v>0</v>
      </c>
      <c r="KLZ1364" s="84">
        <f t="shared" si="894"/>
        <v>0</v>
      </c>
      <c r="KMA1364" s="84">
        <f t="shared" si="894"/>
        <v>0</v>
      </c>
      <c r="KMB1364" s="84">
        <f t="shared" si="894"/>
        <v>1000000</v>
      </c>
      <c r="KMH1364" s="84" t="s">
        <v>235</v>
      </c>
      <c r="KMI1364" s="84" t="s">
        <v>236</v>
      </c>
      <c r="KMJ1364" s="84">
        <f>KMJ1359</f>
        <v>1000000</v>
      </c>
      <c r="KMK1364" s="84">
        <f t="shared" si="894"/>
        <v>0</v>
      </c>
      <c r="KML1364" s="84">
        <f t="shared" si="894"/>
        <v>0</v>
      </c>
      <c r="KMM1364" s="84">
        <f t="shared" si="894"/>
        <v>1000000</v>
      </c>
      <c r="KMN1364" s="84">
        <f t="shared" si="894"/>
        <v>0</v>
      </c>
      <c r="KMO1364" s="84">
        <f t="shared" si="894"/>
        <v>0</v>
      </c>
      <c r="KMP1364" s="84">
        <f t="shared" si="894"/>
        <v>0</v>
      </c>
      <c r="KMQ1364" s="84">
        <f t="shared" si="894"/>
        <v>0</v>
      </c>
      <c r="KMR1364" s="84">
        <f t="shared" si="894"/>
        <v>1000000</v>
      </c>
      <c r="KMX1364" s="84" t="s">
        <v>235</v>
      </c>
      <c r="KMY1364" s="84" t="s">
        <v>236</v>
      </c>
      <c r="KMZ1364" s="84">
        <f>KMZ1359</f>
        <v>1000000</v>
      </c>
      <c r="KNA1364" s="84">
        <f t="shared" si="894"/>
        <v>0</v>
      </c>
      <c r="KNB1364" s="84">
        <f t="shared" si="894"/>
        <v>0</v>
      </c>
      <c r="KNC1364" s="84">
        <f t="shared" si="894"/>
        <v>1000000</v>
      </c>
      <c r="KND1364" s="84">
        <f t="shared" si="894"/>
        <v>0</v>
      </c>
      <c r="KNE1364" s="84">
        <f t="shared" si="894"/>
        <v>0</v>
      </c>
      <c r="KNF1364" s="84">
        <f t="shared" si="894"/>
        <v>0</v>
      </c>
      <c r="KNG1364" s="84">
        <f t="shared" si="894"/>
        <v>0</v>
      </c>
      <c r="KNH1364" s="84">
        <f t="shared" si="894"/>
        <v>1000000</v>
      </c>
      <c r="KNN1364" s="84" t="s">
        <v>235</v>
      </c>
      <c r="KNO1364" s="84" t="s">
        <v>236</v>
      </c>
      <c r="KNP1364" s="84">
        <f>KNP1359</f>
        <v>1000000</v>
      </c>
      <c r="KNQ1364" s="84">
        <f t="shared" ref="KNQ1364:KPT1365" si="895">KNQ1359</f>
        <v>0</v>
      </c>
      <c r="KNR1364" s="84">
        <f t="shared" si="895"/>
        <v>0</v>
      </c>
      <c r="KNS1364" s="84">
        <f t="shared" si="895"/>
        <v>1000000</v>
      </c>
      <c r="KNT1364" s="84">
        <f t="shared" si="895"/>
        <v>0</v>
      </c>
      <c r="KNU1364" s="84">
        <f t="shared" si="895"/>
        <v>0</v>
      </c>
      <c r="KNV1364" s="84">
        <f t="shared" si="895"/>
        <v>0</v>
      </c>
      <c r="KNW1364" s="84">
        <f t="shared" si="895"/>
        <v>0</v>
      </c>
      <c r="KNX1364" s="84">
        <f t="shared" si="895"/>
        <v>1000000</v>
      </c>
      <c r="KOD1364" s="84" t="s">
        <v>235</v>
      </c>
      <c r="KOE1364" s="84" t="s">
        <v>236</v>
      </c>
      <c r="KOF1364" s="84">
        <f>KOF1359</f>
        <v>1000000</v>
      </c>
      <c r="KOG1364" s="84">
        <f t="shared" si="895"/>
        <v>0</v>
      </c>
      <c r="KOH1364" s="84">
        <f t="shared" si="895"/>
        <v>0</v>
      </c>
      <c r="KOI1364" s="84">
        <f t="shared" si="895"/>
        <v>1000000</v>
      </c>
      <c r="KOJ1364" s="84">
        <f t="shared" si="895"/>
        <v>0</v>
      </c>
      <c r="KOK1364" s="84">
        <f t="shared" si="895"/>
        <v>0</v>
      </c>
      <c r="KOL1364" s="84">
        <f t="shared" si="895"/>
        <v>0</v>
      </c>
      <c r="KOM1364" s="84">
        <f t="shared" si="895"/>
        <v>0</v>
      </c>
      <c r="KON1364" s="84">
        <f t="shared" si="895"/>
        <v>1000000</v>
      </c>
      <c r="KOT1364" s="84" t="s">
        <v>235</v>
      </c>
      <c r="KOU1364" s="84" t="s">
        <v>236</v>
      </c>
      <c r="KOV1364" s="84">
        <f>KOV1359</f>
        <v>1000000</v>
      </c>
      <c r="KOW1364" s="84">
        <f t="shared" si="895"/>
        <v>0</v>
      </c>
      <c r="KOX1364" s="84">
        <f t="shared" si="895"/>
        <v>0</v>
      </c>
      <c r="KOY1364" s="84">
        <f t="shared" si="895"/>
        <v>1000000</v>
      </c>
      <c r="KOZ1364" s="84">
        <f t="shared" si="895"/>
        <v>0</v>
      </c>
      <c r="KPA1364" s="84">
        <f t="shared" si="895"/>
        <v>0</v>
      </c>
      <c r="KPB1364" s="84">
        <f t="shared" si="895"/>
        <v>0</v>
      </c>
      <c r="KPC1364" s="84">
        <f t="shared" si="895"/>
        <v>0</v>
      </c>
      <c r="KPD1364" s="84">
        <f t="shared" si="895"/>
        <v>1000000</v>
      </c>
      <c r="KPJ1364" s="84" t="s">
        <v>235</v>
      </c>
      <c r="KPK1364" s="84" t="s">
        <v>236</v>
      </c>
      <c r="KPL1364" s="84">
        <f>KPL1359</f>
        <v>1000000</v>
      </c>
      <c r="KPM1364" s="84">
        <f t="shared" si="895"/>
        <v>0</v>
      </c>
      <c r="KPN1364" s="84">
        <f t="shared" si="895"/>
        <v>0</v>
      </c>
      <c r="KPO1364" s="84">
        <f t="shared" si="895"/>
        <v>1000000</v>
      </c>
      <c r="KPP1364" s="84">
        <f t="shared" si="895"/>
        <v>0</v>
      </c>
      <c r="KPQ1364" s="84">
        <f t="shared" si="895"/>
        <v>0</v>
      </c>
      <c r="KPR1364" s="84">
        <f t="shared" si="895"/>
        <v>0</v>
      </c>
      <c r="KPS1364" s="84">
        <f t="shared" si="895"/>
        <v>0</v>
      </c>
      <c r="KPT1364" s="84">
        <f t="shared" si="895"/>
        <v>1000000</v>
      </c>
      <c r="KPZ1364" s="84" t="s">
        <v>235</v>
      </c>
      <c r="KQA1364" s="84" t="s">
        <v>236</v>
      </c>
      <c r="KQB1364" s="84">
        <f>KQB1359</f>
        <v>1000000</v>
      </c>
      <c r="KQC1364" s="84">
        <f t="shared" ref="KQC1364:KSF1365" si="896">KQC1359</f>
        <v>0</v>
      </c>
      <c r="KQD1364" s="84">
        <f t="shared" si="896"/>
        <v>0</v>
      </c>
      <c r="KQE1364" s="84">
        <f t="shared" si="896"/>
        <v>1000000</v>
      </c>
      <c r="KQF1364" s="84">
        <f t="shared" si="896"/>
        <v>0</v>
      </c>
      <c r="KQG1364" s="84">
        <f t="shared" si="896"/>
        <v>0</v>
      </c>
      <c r="KQH1364" s="84">
        <f t="shared" si="896"/>
        <v>0</v>
      </c>
      <c r="KQI1364" s="84">
        <f t="shared" si="896"/>
        <v>0</v>
      </c>
      <c r="KQJ1364" s="84">
        <f t="shared" si="896"/>
        <v>1000000</v>
      </c>
      <c r="KQP1364" s="84" t="s">
        <v>235</v>
      </c>
      <c r="KQQ1364" s="84" t="s">
        <v>236</v>
      </c>
      <c r="KQR1364" s="84">
        <f>KQR1359</f>
        <v>1000000</v>
      </c>
      <c r="KQS1364" s="84">
        <f t="shared" si="896"/>
        <v>0</v>
      </c>
      <c r="KQT1364" s="84">
        <f t="shared" si="896"/>
        <v>0</v>
      </c>
      <c r="KQU1364" s="84">
        <f t="shared" si="896"/>
        <v>1000000</v>
      </c>
      <c r="KQV1364" s="84">
        <f t="shared" si="896"/>
        <v>0</v>
      </c>
      <c r="KQW1364" s="84">
        <f t="shared" si="896"/>
        <v>0</v>
      </c>
      <c r="KQX1364" s="84">
        <f t="shared" si="896"/>
        <v>0</v>
      </c>
      <c r="KQY1364" s="84">
        <f t="shared" si="896"/>
        <v>0</v>
      </c>
      <c r="KQZ1364" s="84">
        <f t="shared" si="896"/>
        <v>1000000</v>
      </c>
      <c r="KRF1364" s="84" t="s">
        <v>235</v>
      </c>
      <c r="KRG1364" s="84" t="s">
        <v>236</v>
      </c>
      <c r="KRH1364" s="84">
        <f>KRH1359</f>
        <v>1000000</v>
      </c>
      <c r="KRI1364" s="84">
        <f t="shared" si="896"/>
        <v>0</v>
      </c>
      <c r="KRJ1364" s="84">
        <f t="shared" si="896"/>
        <v>0</v>
      </c>
      <c r="KRK1364" s="84">
        <f t="shared" si="896"/>
        <v>1000000</v>
      </c>
      <c r="KRL1364" s="84">
        <f t="shared" si="896"/>
        <v>0</v>
      </c>
      <c r="KRM1364" s="84">
        <f t="shared" si="896"/>
        <v>0</v>
      </c>
      <c r="KRN1364" s="84">
        <f t="shared" si="896"/>
        <v>0</v>
      </c>
      <c r="KRO1364" s="84">
        <f t="shared" si="896"/>
        <v>0</v>
      </c>
      <c r="KRP1364" s="84">
        <f t="shared" si="896"/>
        <v>1000000</v>
      </c>
      <c r="KRV1364" s="84" t="s">
        <v>235</v>
      </c>
      <c r="KRW1364" s="84" t="s">
        <v>236</v>
      </c>
      <c r="KRX1364" s="84">
        <f>KRX1359</f>
        <v>1000000</v>
      </c>
      <c r="KRY1364" s="84">
        <f t="shared" si="896"/>
        <v>0</v>
      </c>
      <c r="KRZ1364" s="84">
        <f t="shared" si="896"/>
        <v>0</v>
      </c>
      <c r="KSA1364" s="84">
        <f t="shared" si="896"/>
        <v>1000000</v>
      </c>
      <c r="KSB1364" s="84">
        <f t="shared" si="896"/>
        <v>0</v>
      </c>
      <c r="KSC1364" s="84">
        <f t="shared" si="896"/>
        <v>0</v>
      </c>
      <c r="KSD1364" s="84">
        <f t="shared" si="896"/>
        <v>0</v>
      </c>
      <c r="KSE1364" s="84">
        <f t="shared" si="896"/>
        <v>0</v>
      </c>
      <c r="KSF1364" s="84">
        <f t="shared" si="896"/>
        <v>1000000</v>
      </c>
      <c r="KSL1364" s="84" t="s">
        <v>235</v>
      </c>
      <c r="KSM1364" s="84" t="s">
        <v>236</v>
      </c>
      <c r="KSN1364" s="84">
        <f>KSN1359</f>
        <v>1000000</v>
      </c>
      <c r="KSO1364" s="84">
        <f t="shared" ref="KSO1364:KUR1365" si="897">KSO1359</f>
        <v>0</v>
      </c>
      <c r="KSP1364" s="84">
        <f t="shared" si="897"/>
        <v>0</v>
      </c>
      <c r="KSQ1364" s="84">
        <f t="shared" si="897"/>
        <v>1000000</v>
      </c>
      <c r="KSR1364" s="84">
        <f t="shared" si="897"/>
        <v>0</v>
      </c>
      <c r="KSS1364" s="84">
        <f t="shared" si="897"/>
        <v>0</v>
      </c>
      <c r="KST1364" s="84">
        <f t="shared" si="897"/>
        <v>0</v>
      </c>
      <c r="KSU1364" s="84">
        <f t="shared" si="897"/>
        <v>0</v>
      </c>
      <c r="KSV1364" s="84">
        <f t="shared" si="897"/>
        <v>1000000</v>
      </c>
      <c r="KTB1364" s="84" t="s">
        <v>235</v>
      </c>
      <c r="KTC1364" s="84" t="s">
        <v>236</v>
      </c>
      <c r="KTD1364" s="84">
        <f>KTD1359</f>
        <v>1000000</v>
      </c>
      <c r="KTE1364" s="84">
        <f t="shared" si="897"/>
        <v>0</v>
      </c>
      <c r="KTF1364" s="84">
        <f t="shared" si="897"/>
        <v>0</v>
      </c>
      <c r="KTG1364" s="84">
        <f t="shared" si="897"/>
        <v>1000000</v>
      </c>
      <c r="KTH1364" s="84">
        <f t="shared" si="897"/>
        <v>0</v>
      </c>
      <c r="KTI1364" s="84">
        <f t="shared" si="897"/>
        <v>0</v>
      </c>
      <c r="KTJ1364" s="84">
        <f t="shared" si="897"/>
        <v>0</v>
      </c>
      <c r="KTK1364" s="84">
        <f t="shared" si="897"/>
        <v>0</v>
      </c>
      <c r="KTL1364" s="84">
        <f t="shared" si="897"/>
        <v>1000000</v>
      </c>
      <c r="KTR1364" s="84" t="s">
        <v>235</v>
      </c>
      <c r="KTS1364" s="84" t="s">
        <v>236</v>
      </c>
      <c r="KTT1364" s="84">
        <f>KTT1359</f>
        <v>1000000</v>
      </c>
      <c r="KTU1364" s="84">
        <f t="shared" si="897"/>
        <v>0</v>
      </c>
      <c r="KTV1364" s="84">
        <f t="shared" si="897"/>
        <v>0</v>
      </c>
      <c r="KTW1364" s="84">
        <f t="shared" si="897"/>
        <v>1000000</v>
      </c>
      <c r="KTX1364" s="84">
        <f t="shared" si="897"/>
        <v>0</v>
      </c>
      <c r="KTY1364" s="84">
        <f t="shared" si="897"/>
        <v>0</v>
      </c>
      <c r="KTZ1364" s="84">
        <f t="shared" si="897"/>
        <v>0</v>
      </c>
      <c r="KUA1364" s="84">
        <f t="shared" si="897"/>
        <v>0</v>
      </c>
      <c r="KUB1364" s="84">
        <f t="shared" si="897"/>
        <v>1000000</v>
      </c>
      <c r="KUH1364" s="84" t="s">
        <v>235</v>
      </c>
      <c r="KUI1364" s="84" t="s">
        <v>236</v>
      </c>
      <c r="KUJ1364" s="84">
        <f>KUJ1359</f>
        <v>1000000</v>
      </c>
      <c r="KUK1364" s="84">
        <f t="shared" si="897"/>
        <v>0</v>
      </c>
      <c r="KUL1364" s="84">
        <f t="shared" si="897"/>
        <v>0</v>
      </c>
      <c r="KUM1364" s="84">
        <f t="shared" si="897"/>
        <v>1000000</v>
      </c>
      <c r="KUN1364" s="84">
        <f t="shared" si="897"/>
        <v>0</v>
      </c>
      <c r="KUO1364" s="84">
        <f t="shared" si="897"/>
        <v>0</v>
      </c>
      <c r="KUP1364" s="84">
        <f t="shared" si="897"/>
        <v>0</v>
      </c>
      <c r="KUQ1364" s="84">
        <f t="shared" si="897"/>
        <v>0</v>
      </c>
      <c r="KUR1364" s="84">
        <f t="shared" si="897"/>
        <v>1000000</v>
      </c>
      <c r="KUX1364" s="84" t="s">
        <v>235</v>
      </c>
      <c r="KUY1364" s="84" t="s">
        <v>236</v>
      </c>
      <c r="KUZ1364" s="84">
        <f>KUZ1359</f>
        <v>1000000</v>
      </c>
      <c r="KVA1364" s="84">
        <f t="shared" ref="KVA1364:KXD1365" si="898">KVA1359</f>
        <v>0</v>
      </c>
      <c r="KVB1364" s="84">
        <f t="shared" si="898"/>
        <v>0</v>
      </c>
      <c r="KVC1364" s="84">
        <f t="shared" si="898"/>
        <v>1000000</v>
      </c>
      <c r="KVD1364" s="84">
        <f t="shared" si="898"/>
        <v>0</v>
      </c>
      <c r="KVE1364" s="84">
        <f t="shared" si="898"/>
        <v>0</v>
      </c>
      <c r="KVF1364" s="84">
        <f t="shared" si="898"/>
        <v>0</v>
      </c>
      <c r="KVG1364" s="84">
        <f t="shared" si="898"/>
        <v>0</v>
      </c>
      <c r="KVH1364" s="84">
        <f t="shared" si="898"/>
        <v>1000000</v>
      </c>
      <c r="KVN1364" s="84" t="s">
        <v>235</v>
      </c>
      <c r="KVO1364" s="84" t="s">
        <v>236</v>
      </c>
      <c r="KVP1364" s="84">
        <f>KVP1359</f>
        <v>1000000</v>
      </c>
      <c r="KVQ1364" s="84">
        <f t="shared" si="898"/>
        <v>0</v>
      </c>
      <c r="KVR1364" s="84">
        <f t="shared" si="898"/>
        <v>0</v>
      </c>
      <c r="KVS1364" s="84">
        <f t="shared" si="898"/>
        <v>1000000</v>
      </c>
      <c r="KVT1364" s="84">
        <f t="shared" si="898"/>
        <v>0</v>
      </c>
      <c r="KVU1364" s="84">
        <f t="shared" si="898"/>
        <v>0</v>
      </c>
      <c r="KVV1364" s="84">
        <f t="shared" si="898"/>
        <v>0</v>
      </c>
      <c r="KVW1364" s="84">
        <f t="shared" si="898"/>
        <v>0</v>
      </c>
      <c r="KVX1364" s="84">
        <f t="shared" si="898"/>
        <v>1000000</v>
      </c>
      <c r="KWD1364" s="84" t="s">
        <v>235</v>
      </c>
      <c r="KWE1364" s="84" t="s">
        <v>236</v>
      </c>
      <c r="KWF1364" s="84">
        <f>KWF1359</f>
        <v>1000000</v>
      </c>
      <c r="KWG1364" s="84">
        <f t="shared" si="898"/>
        <v>0</v>
      </c>
      <c r="KWH1364" s="84">
        <f t="shared" si="898"/>
        <v>0</v>
      </c>
      <c r="KWI1364" s="84">
        <f t="shared" si="898"/>
        <v>1000000</v>
      </c>
      <c r="KWJ1364" s="84">
        <f t="shared" si="898"/>
        <v>0</v>
      </c>
      <c r="KWK1364" s="84">
        <f t="shared" si="898"/>
        <v>0</v>
      </c>
      <c r="KWL1364" s="84">
        <f t="shared" si="898"/>
        <v>0</v>
      </c>
      <c r="KWM1364" s="84">
        <f t="shared" si="898"/>
        <v>0</v>
      </c>
      <c r="KWN1364" s="84">
        <f t="shared" si="898"/>
        <v>1000000</v>
      </c>
      <c r="KWT1364" s="84" t="s">
        <v>235</v>
      </c>
      <c r="KWU1364" s="84" t="s">
        <v>236</v>
      </c>
      <c r="KWV1364" s="84">
        <f>KWV1359</f>
        <v>1000000</v>
      </c>
      <c r="KWW1364" s="84">
        <f t="shared" si="898"/>
        <v>0</v>
      </c>
      <c r="KWX1364" s="84">
        <f t="shared" si="898"/>
        <v>0</v>
      </c>
      <c r="KWY1364" s="84">
        <f t="shared" si="898"/>
        <v>1000000</v>
      </c>
      <c r="KWZ1364" s="84">
        <f t="shared" si="898"/>
        <v>0</v>
      </c>
      <c r="KXA1364" s="84">
        <f t="shared" si="898"/>
        <v>0</v>
      </c>
      <c r="KXB1364" s="84">
        <f t="shared" si="898"/>
        <v>0</v>
      </c>
      <c r="KXC1364" s="84">
        <f t="shared" si="898"/>
        <v>0</v>
      </c>
      <c r="KXD1364" s="84">
        <f t="shared" si="898"/>
        <v>1000000</v>
      </c>
      <c r="KXJ1364" s="84" t="s">
        <v>235</v>
      </c>
      <c r="KXK1364" s="84" t="s">
        <v>236</v>
      </c>
      <c r="KXL1364" s="84">
        <f>KXL1359</f>
        <v>1000000</v>
      </c>
      <c r="KXM1364" s="84">
        <f t="shared" ref="KXM1364:KZP1365" si="899">KXM1359</f>
        <v>0</v>
      </c>
      <c r="KXN1364" s="84">
        <f t="shared" si="899"/>
        <v>0</v>
      </c>
      <c r="KXO1364" s="84">
        <f t="shared" si="899"/>
        <v>1000000</v>
      </c>
      <c r="KXP1364" s="84">
        <f t="shared" si="899"/>
        <v>0</v>
      </c>
      <c r="KXQ1364" s="84">
        <f t="shared" si="899"/>
        <v>0</v>
      </c>
      <c r="KXR1364" s="84">
        <f t="shared" si="899"/>
        <v>0</v>
      </c>
      <c r="KXS1364" s="84">
        <f t="shared" si="899"/>
        <v>0</v>
      </c>
      <c r="KXT1364" s="84">
        <f t="shared" si="899"/>
        <v>1000000</v>
      </c>
      <c r="KXZ1364" s="84" t="s">
        <v>235</v>
      </c>
      <c r="KYA1364" s="84" t="s">
        <v>236</v>
      </c>
      <c r="KYB1364" s="84">
        <f>KYB1359</f>
        <v>1000000</v>
      </c>
      <c r="KYC1364" s="84">
        <f t="shared" si="899"/>
        <v>0</v>
      </c>
      <c r="KYD1364" s="84">
        <f t="shared" si="899"/>
        <v>0</v>
      </c>
      <c r="KYE1364" s="84">
        <f t="shared" si="899"/>
        <v>1000000</v>
      </c>
      <c r="KYF1364" s="84">
        <f t="shared" si="899"/>
        <v>0</v>
      </c>
      <c r="KYG1364" s="84">
        <f t="shared" si="899"/>
        <v>0</v>
      </c>
      <c r="KYH1364" s="84">
        <f t="shared" si="899"/>
        <v>0</v>
      </c>
      <c r="KYI1364" s="84">
        <f t="shared" si="899"/>
        <v>0</v>
      </c>
      <c r="KYJ1364" s="84">
        <f t="shared" si="899"/>
        <v>1000000</v>
      </c>
      <c r="KYP1364" s="84" t="s">
        <v>235</v>
      </c>
      <c r="KYQ1364" s="84" t="s">
        <v>236</v>
      </c>
      <c r="KYR1364" s="84">
        <f>KYR1359</f>
        <v>1000000</v>
      </c>
      <c r="KYS1364" s="84">
        <f t="shared" si="899"/>
        <v>0</v>
      </c>
      <c r="KYT1364" s="84">
        <f t="shared" si="899"/>
        <v>0</v>
      </c>
      <c r="KYU1364" s="84">
        <f t="shared" si="899"/>
        <v>1000000</v>
      </c>
      <c r="KYV1364" s="84">
        <f t="shared" si="899"/>
        <v>0</v>
      </c>
      <c r="KYW1364" s="84">
        <f t="shared" si="899"/>
        <v>0</v>
      </c>
      <c r="KYX1364" s="84">
        <f t="shared" si="899"/>
        <v>0</v>
      </c>
      <c r="KYY1364" s="84">
        <f t="shared" si="899"/>
        <v>0</v>
      </c>
      <c r="KYZ1364" s="84">
        <f t="shared" si="899"/>
        <v>1000000</v>
      </c>
      <c r="KZF1364" s="84" t="s">
        <v>235</v>
      </c>
      <c r="KZG1364" s="84" t="s">
        <v>236</v>
      </c>
      <c r="KZH1364" s="84">
        <f>KZH1359</f>
        <v>1000000</v>
      </c>
      <c r="KZI1364" s="84">
        <f t="shared" si="899"/>
        <v>0</v>
      </c>
      <c r="KZJ1364" s="84">
        <f t="shared" si="899"/>
        <v>0</v>
      </c>
      <c r="KZK1364" s="84">
        <f t="shared" si="899"/>
        <v>1000000</v>
      </c>
      <c r="KZL1364" s="84">
        <f t="shared" si="899"/>
        <v>0</v>
      </c>
      <c r="KZM1364" s="84">
        <f t="shared" si="899"/>
        <v>0</v>
      </c>
      <c r="KZN1364" s="84">
        <f t="shared" si="899"/>
        <v>0</v>
      </c>
      <c r="KZO1364" s="84">
        <f t="shared" si="899"/>
        <v>0</v>
      </c>
      <c r="KZP1364" s="84">
        <f t="shared" si="899"/>
        <v>1000000</v>
      </c>
      <c r="KZV1364" s="84" t="s">
        <v>235</v>
      </c>
      <c r="KZW1364" s="84" t="s">
        <v>236</v>
      </c>
      <c r="KZX1364" s="84">
        <f>KZX1359</f>
        <v>1000000</v>
      </c>
      <c r="KZY1364" s="84">
        <f t="shared" ref="KZY1364:LCB1365" si="900">KZY1359</f>
        <v>0</v>
      </c>
      <c r="KZZ1364" s="84">
        <f t="shared" si="900"/>
        <v>0</v>
      </c>
      <c r="LAA1364" s="84">
        <f t="shared" si="900"/>
        <v>1000000</v>
      </c>
      <c r="LAB1364" s="84">
        <f t="shared" si="900"/>
        <v>0</v>
      </c>
      <c r="LAC1364" s="84">
        <f t="shared" si="900"/>
        <v>0</v>
      </c>
      <c r="LAD1364" s="84">
        <f t="shared" si="900"/>
        <v>0</v>
      </c>
      <c r="LAE1364" s="84">
        <f t="shared" si="900"/>
        <v>0</v>
      </c>
      <c r="LAF1364" s="84">
        <f t="shared" si="900"/>
        <v>1000000</v>
      </c>
      <c r="LAL1364" s="84" t="s">
        <v>235</v>
      </c>
      <c r="LAM1364" s="84" t="s">
        <v>236</v>
      </c>
      <c r="LAN1364" s="84">
        <f>LAN1359</f>
        <v>1000000</v>
      </c>
      <c r="LAO1364" s="84">
        <f t="shared" si="900"/>
        <v>0</v>
      </c>
      <c r="LAP1364" s="84">
        <f t="shared" si="900"/>
        <v>0</v>
      </c>
      <c r="LAQ1364" s="84">
        <f t="shared" si="900"/>
        <v>1000000</v>
      </c>
      <c r="LAR1364" s="84">
        <f t="shared" si="900"/>
        <v>0</v>
      </c>
      <c r="LAS1364" s="84">
        <f t="shared" si="900"/>
        <v>0</v>
      </c>
      <c r="LAT1364" s="84">
        <f t="shared" si="900"/>
        <v>0</v>
      </c>
      <c r="LAU1364" s="84">
        <f t="shared" si="900"/>
        <v>0</v>
      </c>
      <c r="LAV1364" s="84">
        <f t="shared" si="900"/>
        <v>1000000</v>
      </c>
      <c r="LBB1364" s="84" t="s">
        <v>235</v>
      </c>
      <c r="LBC1364" s="84" t="s">
        <v>236</v>
      </c>
      <c r="LBD1364" s="84">
        <f>LBD1359</f>
        <v>1000000</v>
      </c>
      <c r="LBE1364" s="84">
        <f t="shared" si="900"/>
        <v>0</v>
      </c>
      <c r="LBF1364" s="84">
        <f t="shared" si="900"/>
        <v>0</v>
      </c>
      <c r="LBG1364" s="84">
        <f t="shared" si="900"/>
        <v>1000000</v>
      </c>
      <c r="LBH1364" s="84">
        <f t="shared" si="900"/>
        <v>0</v>
      </c>
      <c r="LBI1364" s="84">
        <f t="shared" si="900"/>
        <v>0</v>
      </c>
      <c r="LBJ1364" s="84">
        <f t="shared" si="900"/>
        <v>0</v>
      </c>
      <c r="LBK1364" s="84">
        <f t="shared" si="900"/>
        <v>0</v>
      </c>
      <c r="LBL1364" s="84">
        <f t="shared" si="900"/>
        <v>1000000</v>
      </c>
      <c r="LBR1364" s="84" t="s">
        <v>235</v>
      </c>
      <c r="LBS1364" s="84" t="s">
        <v>236</v>
      </c>
      <c r="LBT1364" s="84">
        <f>LBT1359</f>
        <v>1000000</v>
      </c>
      <c r="LBU1364" s="84">
        <f t="shared" si="900"/>
        <v>0</v>
      </c>
      <c r="LBV1364" s="84">
        <f t="shared" si="900"/>
        <v>0</v>
      </c>
      <c r="LBW1364" s="84">
        <f t="shared" si="900"/>
        <v>1000000</v>
      </c>
      <c r="LBX1364" s="84">
        <f t="shared" si="900"/>
        <v>0</v>
      </c>
      <c r="LBY1364" s="84">
        <f t="shared" si="900"/>
        <v>0</v>
      </c>
      <c r="LBZ1364" s="84">
        <f t="shared" si="900"/>
        <v>0</v>
      </c>
      <c r="LCA1364" s="84">
        <f t="shared" si="900"/>
        <v>0</v>
      </c>
      <c r="LCB1364" s="84">
        <f t="shared" si="900"/>
        <v>1000000</v>
      </c>
      <c r="LCH1364" s="84" t="s">
        <v>235</v>
      </c>
      <c r="LCI1364" s="84" t="s">
        <v>236</v>
      </c>
      <c r="LCJ1364" s="84">
        <f>LCJ1359</f>
        <v>1000000</v>
      </c>
      <c r="LCK1364" s="84">
        <f t="shared" ref="LCK1364:LEN1365" si="901">LCK1359</f>
        <v>0</v>
      </c>
      <c r="LCL1364" s="84">
        <f t="shared" si="901"/>
        <v>0</v>
      </c>
      <c r="LCM1364" s="84">
        <f t="shared" si="901"/>
        <v>1000000</v>
      </c>
      <c r="LCN1364" s="84">
        <f t="shared" si="901"/>
        <v>0</v>
      </c>
      <c r="LCO1364" s="84">
        <f t="shared" si="901"/>
        <v>0</v>
      </c>
      <c r="LCP1364" s="84">
        <f t="shared" si="901"/>
        <v>0</v>
      </c>
      <c r="LCQ1364" s="84">
        <f t="shared" si="901"/>
        <v>0</v>
      </c>
      <c r="LCR1364" s="84">
        <f t="shared" si="901"/>
        <v>1000000</v>
      </c>
      <c r="LCX1364" s="84" t="s">
        <v>235</v>
      </c>
      <c r="LCY1364" s="84" t="s">
        <v>236</v>
      </c>
      <c r="LCZ1364" s="84">
        <f>LCZ1359</f>
        <v>1000000</v>
      </c>
      <c r="LDA1364" s="84">
        <f t="shared" si="901"/>
        <v>0</v>
      </c>
      <c r="LDB1364" s="84">
        <f t="shared" si="901"/>
        <v>0</v>
      </c>
      <c r="LDC1364" s="84">
        <f t="shared" si="901"/>
        <v>1000000</v>
      </c>
      <c r="LDD1364" s="84">
        <f t="shared" si="901"/>
        <v>0</v>
      </c>
      <c r="LDE1364" s="84">
        <f t="shared" si="901"/>
        <v>0</v>
      </c>
      <c r="LDF1364" s="84">
        <f t="shared" si="901"/>
        <v>0</v>
      </c>
      <c r="LDG1364" s="84">
        <f t="shared" si="901"/>
        <v>0</v>
      </c>
      <c r="LDH1364" s="84">
        <f t="shared" si="901"/>
        <v>1000000</v>
      </c>
      <c r="LDN1364" s="84" t="s">
        <v>235</v>
      </c>
      <c r="LDO1364" s="84" t="s">
        <v>236</v>
      </c>
      <c r="LDP1364" s="84">
        <f>LDP1359</f>
        <v>1000000</v>
      </c>
      <c r="LDQ1364" s="84">
        <f t="shared" si="901"/>
        <v>0</v>
      </c>
      <c r="LDR1364" s="84">
        <f t="shared" si="901"/>
        <v>0</v>
      </c>
      <c r="LDS1364" s="84">
        <f t="shared" si="901"/>
        <v>1000000</v>
      </c>
      <c r="LDT1364" s="84">
        <f t="shared" si="901"/>
        <v>0</v>
      </c>
      <c r="LDU1364" s="84">
        <f t="shared" si="901"/>
        <v>0</v>
      </c>
      <c r="LDV1364" s="84">
        <f t="shared" si="901"/>
        <v>0</v>
      </c>
      <c r="LDW1364" s="84">
        <f t="shared" si="901"/>
        <v>0</v>
      </c>
      <c r="LDX1364" s="84">
        <f t="shared" si="901"/>
        <v>1000000</v>
      </c>
      <c r="LED1364" s="84" t="s">
        <v>235</v>
      </c>
      <c r="LEE1364" s="84" t="s">
        <v>236</v>
      </c>
      <c r="LEF1364" s="84">
        <f>LEF1359</f>
        <v>1000000</v>
      </c>
      <c r="LEG1364" s="84">
        <f t="shared" si="901"/>
        <v>0</v>
      </c>
      <c r="LEH1364" s="84">
        <f t="shared" si="901"/>
        <v>0</v>
      </c>
      <c r="LEI1364" s="84">
        <f t="shared" si="901"/>
        <v>1000000</v>
      </c>
      <c r="LEJ1364" s="84">
        <f t="shared" si="901"/>
        <v>0</v>
      </c>
      <c r="LEK1364" s="84">
        <f t="shared" si="901"/>
        <v>0</v>
      </c>
      <c r="LEL1364" s="84">
        <f t="shared" si="901"/>
        <v>0</v>
      </c>
      <c r="LEM1364" s="84">
        <f t="shared" si="901"/>
        <v>0</v>
      </c>
      <c r="LEN1364" s="84">
        <f t="shared" si="901"/>
        <v>1000000</v>
      </c>
      <c r="LET1364" s="84" t="s">
        <v>235</v>
      </c>
      <c r="LEU1364" s="84" t="s">
        <v>236</v>
      </c>
      <c r="LEV1364" s="84">
        <f>LEV1359</f>
        <v>1000000</v>
      </c>
      <c r="LEW1364" s="84">
        <f t="shared" ref="LEW1364:LGZ1365" si="902">LEW1359</f>
        <v>0</v>
      </c>
      <c r="LEX1364" s="84">
        <f t="shared" si="902"/>
        <v>0</v>
      </c>
      <c r="LEY1364" s="84">
        <f t="shared" si="902"/>
        <v>1000000</v>
      </c>
      <c r="LEZ1364" s="84">
        <f t="shared" si="902"/>
        <v>0</v>
      </c>
      <c r="LFA1364" s="84">
        <f t="shared" si="902"/>
        <v>0</v>
      </c>
      <c r="LFB1364" s="84">
        <f t="shared" si="902"/>
        <v>0</v>
      </c>
      <c r="LFC1364" s="84">
        <f t="shared" si="902"/>
        <v>0</v>
      </c>
      <c r="LFD1364" s="84">
        <f t="shared" si="902"/>
        <v>1000000</v>
      </c>
      <c r="LFJ1364" s="84" t="s">
        <v>235</v>
      </c>
      <c r="LFK1364" s="84" t="s">
        <v>236</v>
      </c>
      <c r="LFL1364" s="84">
        <f>LFL1359</f>
        <v>1000000</v>
      </c>
      <c r="LFM1364" s="84">
        <f t="shared" si="902"/>
        <v>0</v>
      </c>
      <c r="LFN1364" s="84">
        <f t="shared" si="902"/>
        <v>0</v>
      </c>
      <c r="LFO1364" s="84">
        <f t="shared" si="902"/>
        <v>1000000</v>
      </c>
      <c r="LFP1364" s="84">
        <f t="shared" si="902"/>
        <v>0</v>
      </c>
      <c r="LFQ1364" s="84">
        <f t="shared" si="902"/>
        <v>0</v>
      </c>
      <c r="LFR1364" s="84">
        <f t="shared" si="902"/>
        <v>0</v>
      </c>
      <c r="LFS1364" s="84">
        <f t="shared" si="902"/>
        <v>0</v>
      </c>
      <c r="LFT1364" s="84">
        <f t="shared" si="902"/>
        <v>1000000</v>
      </c>
      <c r="LFZ1364" s="84" t="s">
        <v>235</v>
      </c>
      <c r="LGA1364" s="84" t="s">
        <v>236</v>
      </c>
      <c r="LGB1364" s="84">
        <f>LGB1359</f>
        <v>1000000</v>
      </c>
      <c r="LGC1364" s="84">
        <f t="shared" si="902"/>
        <v>0</v>
      </c>
      <c r="LGD1364" s="84">
        <f t="shared" si="902"/>
        <v>0</v>
      </c>
      <c r="LGE1364" s="84">
        <f t="shared" si="902"/>
        <v>1000000</v>
      </c>
      <c r="LGF1364" s="84">
        <f t="shared" si="902"/>
        <v>0</v>
      </c>
      <c r="LGG1364" s="84">
        <f t="shared" si="902"/>
        <v>0</v>
      </c>
      <c r="LGH1364" s="84">
        <f t="shared" si="902"/>
        <v>0</v>
      </c>
      <c r="LGI1364" s="84">
        <f t="shared" si="902"/>
        <v>0</v>
      </c>
      <c r="LGJ1364" s="84">
        <f t="shared" si="902"/>
        <v>1000000</v>
      </c>
      <c r="LGP1364" s="84" t="s">
        <v>235</v>
      </c>
      <c r="LGQ1364" s="84" t="s">
        <v>236</v>
      </c>
      <c r="LGR1364" s="84">
        <f>LGR1359</f>
        <v>1000000</v>
      </c>
      <c r="LGS1364" s="84">
        <f t="shared" si="902"/>
        <v>0</v>
      </c>
      <c r="LGT1364" s="84">
        <f t="shared" si="902"/>
        <v>0</v>
      </c>
      <c r="LGU1364" s="84">
        <f t="shared" si="902"/>
        <v>1000000</v>
      </c>
      <c r="LGV1364" s="84">
        <f t="shared" si="902"/>
        <v>0</v>
      </c>
      <c r="LGW1364" s="84">
        <f t="shared" si="902"/>
        <v>0</v>
      </c>
      <c r="LGX1364" s="84">
        <f t="shared" si="902"/>
        <v>0</v>
      </c>
      <c r="LGY1364" s="84">
        <f t="shared" si="902"/>
        <v>0</v>
      </c>
      <c r="LGZ1364" s="84">
        <f t="shared" si="902"/>
        <v>1000000</v>
      </c>
      <c r="LHF1364" s="84" t="s">
        <v>235</v>
      </c>
      <c r="LHG1364" s="84" t="s">
        <v>236</v>
      </c>
      <c r="LHH1364" s="84">
        <f>LHH1359</f>
        <v>1000000</v>
      </c>
      <c r="LHI1364" s="84">
        <f t="shared" ref="LHI1364:LJL1365" si="903">LHI1359</f>
        <v>0</v>
      </c>
      <c r="LHJ1364" s="84">
        <f t="shared" si="903"/>
        <v>0</v>
      </c>
      <c r="LHK1364" s="84">
        <f t="shared" si="903"/>
        <v>1000000</v>
      </c>
      <c r="LHL1364" s="84">
        <f t="shared" si="903"/>
        <v>0</v>
      </c>
      <c r="LHM1364" s="84">
        <f t="shared" si="903"/>
        <v>0</v>
      </c>
      <c r="LHN1364" s="84">
        <f t="shared" si="903"/>
        <v>0</v>
      </c>
      <c r="LHO1364" s="84">
        <f t="shared" si="903"/>
        <v>0</v>
      </c>
      <c r="LHP1364" s="84">
        <f t="shared" si="903"/>
        <v>1000000</v>
      </c>
      <c r="LHV1364" s="84" t="s">
        <v>235</v>
      </c>
      <c r="LHW1364" s="84" t="s">
        <v>236</v>
      </c>
      <c r="LHX1364" s="84">
        <f>LHX1359</f>
        <v>1000000</v>
      </c>
      <c r="LHY1364" s="84">
        <f t="shared" si="903"/>
        <v>0</v>
      </c>
      <c r="LHZ1364" s="84">
        <f t="shared" si="903"/>
        <v>0</v>
      </c>
      <c r="LIA1364" s="84">
        <f t="shared" si="903"/>
        <v>1000000</v>
      </c>
      <c r="LIB1364" s="84">
        <f t="shared" si="903"/>
        <v>0</v>
      </c>
      <c r="LIC1364" s="84">
        <f t="shared" si="903"/>
        <v>0</v>
      </c>
      <c r="LID1364" s="84">
        <f t="shared" si="903"/>
        <v>0</v>
      </c>
      <c r="LIE1364" s="84">
        <f t="shared" si="903"/>
        <v>0</v>
      </c>
      <c r="LIF1364" s="84">
        <f t="shared" si="903"/>
        <v>1000000</v>
      </c>
      <c r="LIL1364" s="84" t="s">
        <v>235</v>
      </c>
      <c r="LIM1364" s="84" t="s">
        <v>236</v>
      </c>
      <c r="LIN1364" s="84">
        <f>LIN1359</f>
        <v>1000000</v>
      </c>
      <c r="LIO1364" s="84">
        <f t="shared" si="903"/>
        <v>0</v>
      </c>
      <c r="LIP1364" s="84">
        <f t="shared" si="903"/>
        <v>0</v>
      </c>
      <c r="LIQ1364" s="84">
        <f t="shared" si="903"/>
        <v>1000000</v>
      </c>
      <c r="LIR1364" s="84">
        <f t="shared" si="903"/>
        <v>0</v>
      </c>
      <c r="LIS1364" s="84">
        <f t="shared" si="903"/>
        <v>0</v>
      </c>
      <c r="LIT1364" s="84">
        <f t="shared" si="903"/>
        <v>0</v>
      </c>
      <c r="LIU1364" s="84">
        <f t="shared" si="903"/>
        <v>0</v>
      </c>
      <c r="LIV1364" s="84">
        <f t="shared" si="903"/>
        <v>1000000</v>
      </c>
      <c r="LJB1364" s="84" t="s">
        <v>235</v>
      </c>
      <c r="LJC1364" s="84" t="s">
        <v>236</v>
      </c>
      <c r="LJD1364" s="84">
        <f>LJD1359</f>
        <v>1000000</v>
      </c>
      <c r="LJE1364" s="84">
        <f t="shared" si="903"/>
        <v>0</v>
      </c>
      <c r="LJF1364" s="84">
        <f t="shared" si="903"/>
        <v>0</v>
      </c>
      <c r="LJG1364" s="84">
        <f t="shared" si="903"/>
        <v>1000000</v>
      </c>
      <c r="LJH1364" s="84">
        <f t="shared" si="903"/>
        <v>0</v>
      </c>
      <c r="LJI1364" s="84">
        <f t="shared" si="903"/>
        <v>0</v>
      </c>
      <c r="LJJ1364" s="84">
        <f t="shared" si="903"/>
        <v>0</v>
      </c>
      <c r="LJK1364" s="84">
        <f t="shared" si="903"/>
        <v>0</v>
      </c>
      <c r="LJL1364" s="84">
        <f t="shared" si="903"/>
        <v>1000000</v>
      </c>
      <c r="LJR1364" s="84" t="s">
        <v>235</v>
      </c>
      <c r="LJS1364" s="84" t="s">
        <v>236</v>
      </c>
      <c r="LJT1364" s="84">
        <f>LJT1359</f>
        <v>1000000</v>
      </c>
      <c r="LJU1364" s="84">
        <f t="shared" ref="LJU1364:LLX1365" si="904">LJU1359</f>
        <v>0</v>
      </c>
      <c r="LJV1364" s="84">
        <f t="shared" si="904"/>
        <v>0</v>
      </c>
      <c r="LJW1364" s="84">
        <f t="shared" si="904"/>
        <v>1000000</v>
      </c>
      <c r="LJX1364" s="84">
        <f t="shared" si="904"/>
        <v>0</v>
      </c>
      <c r="LJY1364" s="84">
        <f t="shared" si="904"/>
        <v>0</v>
      </c>
      <c r="LJZ1364" s="84">
        <f t="shared" si="904"/>
        <v>0</v>
      </c>
      <c r="LKA1364" s="84">
        <f t="shared" si="904"/>
        <v>0</v>
      </c>
      <c r="LKB1364" s="84">
        <f t="shared" si="904"/>
        <v>1000000</v>
      </c>
      <c r="LKH1364" s="84" t="s">
        <v>235</v>
      </c>
      <c r="LKI1364" s="84" t="s">
        <v>236</v>
      </c>
      <c r="LKJ1364" s="84">
        <f>LKJ1359</f>
        <v>1000000</v>
      </c>
      <c r="LKK1364" s="84">
        <f t="shared" si="904"/>
        <v>0</v>
      </c>
      <c r="LKL1364" s="84">
        <f t="shared" si="904"/>
        <v>0</v>
      </c>
      <c r="LKM1364" s="84">
        <f t="shared" si="904"/>
        <v>1000000</v>
      </c>
      <c r="LKN1364" s="84">
        <f t="shared" si="904"/>
        <v>0</v>
      </c>
      <c r="LKO1364" s="84">
        <f t="shared" si="904"/>
        <v>0</v>
      </c>
      <c r="LKP1364" s="84">
        <f t="shared" si="904"/>
        <v>0</v>
      </c>
      <c r="LKQ1364" s="84">
        <f t="shared" si="904"/>
        <v>0</v>
      </c>
      <c r="LKR1364" s="84">
        <f t="shared" si="904"/>
        <v>1000000</v>
      </c>
      <c r="LKX1364" s="84" t="s">
        <v>235</v>
      </c>
      <c r="LKY1364" s="84" t="s">
        <v>236</v>
      </c>
      <c r="LKZ1364" s="84">
        <f>LKZ1359</f>
        <v>1000000</v>
      </c>
      <c r="LLA1364" s="84">
        <f t="shared" si="904"/>
        <v>0</v>
      </c>
      <c r="LLB1364" s="84">
        <f t="shared" si="904"/>
        <v>0</v>
      </c>
      <c r="LLC1364" s="84">
        <f t="shared" si="904"/>
        <v>1000000</v>
      </c>
      <c r="LLD1364" s="84">
        <f t="shared" si="904"/>
        <v>0</v>
      </c>
      <c r="LLE1364" s="84">
        <f t="shared" si="904"/>
        <v>0</v>
      </c>
      <c r="LLF1364" s="84">
        <f t="shared" si="904"/>
        <v>0</v>
      </c>
      <c r="LLG1364" s="84">
        <f t="shared" si="904"/>
        <v>0</v>
      </c>
      <c r="LLH1364" s="84">
        <f t="shared" si="904"/>
        <v>1000000</v>
      </c>
      <c r="LLN1364" s="84" t="s">
        <v>235</v>
      </c>
      <c r="LLO1364" s="84" t="s">
        <v>236</v>
      </c>
      <c r="LLP1364" s="84">
        <f>LLP1359</f>
        <v>1000000</v>
      </c>
      <c r="LLQ1364" s="84">
        <f t="shared" si="904"/>
        <v>0</v>
      </c>
      <c r="LLR1364" s="84">
        <f t="shared" si="904"/>
        <v>0</v>
      </c>
      <c r="LLS1364" s="84">
        <f t="shared" si="904"/>
        <v>1000000</v>
      </c>
      <c r="LLT1364" s="84">
        <f t="shared" si="904"/>
        <v>0</v>
      </c>
      <c r="LLU1364" s="84">
        <f t="shared" si="904"/>
        <v>0</v>
      </c>
      <c r="LLV1364" s="84">
        <f t="shared" si="904"/>
        <v>0</v>
      </c>
      <c r="LLW1364" s="84">
        <f t="shared" si="904"/>
        <v>0</v>
      </c>
      <c r="LLX1364" s="84">
        <f t="shared" si="904"/>
        <v>1000000</v>
      </c>
      <c r="LMD1364" s="84" t="s">
        <v>235</v>
      </c>
      <c r="LME1364" s="84" t="s">
        <v>236</v>
      </c>
      <c r="LMF1364" s="84">
        <f>LMF1359</f>
        <v>1000000</v>
      </c>
      <c r="LMG1364" s="84">
        <f t="shared" ref="LMG1364:LOJ1365" si="905">LMG1359</f>
        <v>0</v>
      </c>
      <c r="LMH1364" s="84">
        <f t="shared" si="905"/>
        <v>0</v>
      </c>
      <c r="LMI1364" s="84">
        <f t="shared" si="905"/>
        <v>1000000</v>
      </c>
      <c r="LMJ1364" s="84">
        <f t="shared" si="905"/>
        <v>0</v>
      </c>
      <c r="LMK1364" s="84">
        <f t="shared" si="905"/>
        <v>0</v>
      </c>
      <c r="LML1364" s="84">
        <f t="shared" si="905"/>
        <v>0</v>
      </c>
      <c r="LMM1364" s="84">
        <f t="shared" si="905"/>
        <v>0</v>
      </c>
      <c r="LMN1364" s="84">
        <f t="shared" si="905"/>
        <v>1000000</v>
      </c>
      <c r="LMT1364" s="84" t="s">
        <v>235</v>
      </c>
      <c r="LMU1364" s="84" t="s">
        <v>236</v>
      </c>
      <c r="LMV1364" s="84">
        <f>LMV1359</f>
        <v>1000000</v>
      </c>
      <c r="LMW1364" s="84">
        <f t="shared" si="905"/>
        <v>0</v>
      </c>
      <c r="LMX1364" s="84">
        <f t="shared" si="905"/>
        <v>0</v>
      </c>
      <c r="LMY1364" s="84">
        <f t="shared" si="905"/>
        <v>1000000</v>
      </c>
      <c r="LMZ1364" s="84">
        <f t="shared" si="905"/>
        <v>0</v>
      </c>
      <c r="LNA1364" s="84">
        <f t="shared" si="905"/>
        <v>0</v>
      </c>
      <c r="LNB1364" s="84">
        <f t="shared" si="905"/>
        <v>0</v>
      </c>
      <c r="LNC1364" s="84">
        <f t="shared" si="905"/>
        <v>0</v>
      </c>
      <c r="LND1364" s="84">
        <f t="shared" si="905"/>
        <v>1000000</v>
      </c>
      <c r="LNJ1364" s="84" t="s">
        <v>235</v>
      </c>
      <c r="LNK1364" s="84" t="s">
        <v>236</v>
      </c>
      <c r="LNL1364" s="84">
        <f>LNL1359</f>
        <v>1000000</v>
      </c>
      <c r="LNM1364" s="84">
        <f t="shared" si="905"/>
        <v>0</v>
      </c>
      <c r="LNN1364" s="84">
        <f t="shared" si="905"/>
        <v>0</v>
      </c>
      <c r="LNO1364" s="84">
        <f t="shared" si="905"/>
        <v>1000000</v>
      </c>
      <c r="LNP1364" s="84">
        <f t="shared" si="905"/>
        <v>0</v>
      </c>
      <c r="LNQ1364" s="84">
        <f t="shared" si="905"/>
        <v>0</v>
      </c>
      <c r="LNR1364" s="84">
        <f t="shared" si="905"/>
        <v>0</v>
      </c>
      <c r="LNS1364" s="84">
        <f t="shared" si="905"/>
        <v>0</v>
      </c>
      <c r="LNT1364" s="84">
        <f t="shared" si="905"/>
        <v>1000000</v>
      </c>
      <c r="LNZ1364" s="84" t="s">
        <v>235</v>
      </c>
      <c r="LOA1364" s="84" t="s">
        <v>236</v>
      </c>
      <c r="LOB1364" s="84">
        <f>LOB1359</f>
        <v>1000000</v>
      </c>
      <c r="LOC1364" s="84">
        <f t="shared" si="905"/>
        <v>0</v>
      </c>
      <c r="LOD1364" s="84">
        <f t="shared" si="905"/>
        <v>0</v>
      </c>
      <c r="LOE1364" s="84">
        <f t="shared" si="905"/>
        <v>1000000</v>
      </c>
      <c r="LOF1364" s="84">
        <f t="shared" si="905"/>
        <v>0</v>
      </c>
      <c r="LOG1364" s="84">
        <f t="shared" si="905"/>
        <v>0</v>
      </c>
      <c r="LOH1364" s="84">
        <f t="shared" si="905"/>
        <v>0</v>
      </c>
      <c r="LOI1364" s="84">
        <f t="shared" si="905"/>
        <v>0</v>
      </c>
      <c r="LOJ1364" s="84">
        <f t="shared" si="905"/>
        <v>1000000</v>
      </c>
      <c r="LOP1364" s="84" t="s">
        <v>235</v>
      </c>
      <c r="LOQ1364" s="84" t="s">
        <v>236</v>
      </c>
      <c r="LOR1364" s="84">
        <f>LOR1359</f>
        <v>1000000</v>
      </c>
      <c r="LOS1364" s="84">
        <f t="shared" ref="LOS1364:LQV1365" si="906">LOS1359</f>
        <v>0</v>
      </c>
      <c r="LOT1364" s="84">
        <f t="shared" si="906"/>
        <v>0</v>
      </c>
      <c r="LOU1364" s="84">
        <f t="shared" si="906"/>
        <v>1000000</v>
      </c>
      <c r="LOV1364" s="84">
        <f t="shared" si="906"/>
        <v>0</v>
      </c>
      <c r="LOW1364" s="84">
        <f t="shared" si="906"/>
        <v>0</v>
      </c>
      <c r="LOX1364" s="84">
        <f t="shared" si="906"/>
        <v>0</v>
      </c>
      <c r="LOY1364" s="84">
        <f t="shared" si="906"/>
        <v>0</v>
      </c>
      <c r="LOZ1364" s="84">
        <f t="shared" si="906"/>
        <v>1000000</v>
      </c>
      <c r="LPF1364" s="84" t="s">
        <v>235</v>
      </c>
      <c r="LPG1364" s="84" t="s">
        <v>236</v>
      </c>
      <c r="LPH1364" s="84">
        <f>LPH1359</f>
        <v>1000000</v>
      </c>
      <c r="LPI1364" s="84">
        <f t="shared" si="906"/>
        <v>0</v>
      </c>
      <c r="LPJ1364" s="84">
        <f t="shared" si="906"/>
        <v>0</v>
      </c>
      <c r="LPK1364" s="84">
        <f t="shared" si="906"/>
        <v>1000000</v>
      </c>
      <c r="LPL1364" s="84">
        <f t="shared" si="906"/>
        <v>0</v>
      </c>
      <c r="LPM1364" s="84">
        <f t="shared" si="906"/>
        <v>0</v>
      </c>
      <c r="LPN1364" s="84">
        <f t="shared" si="906"/>
        <v>0</v>
      </c>
      <c r="LPO1364" s="84">
        <f t="shared" si="906"/>
        <v>0</v>
      </c>
      <c r="LPP1364" s="84">
        <f t="shared" si="906"/>
        <v>1000000</v>
      </c>
      <c r="LPV1364" s="84" t="s">
        <v>235</v>
      </c>
      <c r="LPW1364" s="84" t="s">
        <v>236</v>
      </c>
      <c r="LPX1364" s="84">
        <f>LPX1359</f>
        <v>1000000</v>
      </c>
      <c r="LPY1364" s="84">
        <f t="shared" si="906"/>
        <v>0</v>
      </c>
      <c r="LPZ1364" s="84">
        <f t="shared" si="906"/>
        <v>0</v>
      </c>
      <c r="LQA1364" s="84">
        <f t="shared" si="906"/>
        <v>1000000</v>
      </c>
      <c r="LQB1364" s="84">
        <f t="shared" si="906"/>
        <v>0</v>
      </c>
      <c r="LQC1364" s="84">
        <f t="shared" si="906"/>
        <v>0</v>
      </c>
      <c r="LQD1364" s="84">
        <f t="shared" si="906"/>
        <v>0</v>
      </c>
      <c r="LQE1364" s="84">
        <f t="shared" si="906"/>
        <v>0</v>
      </c>
      <c r="LQF1364" s="84">
        <f t="shared" si="906"/>
        <v>1000000</v>
      </c>
      <c r="LQL1364" s="84" t="s">
        <v>235</v>
      </c>
      <c r="LQM1364" s="84" t="s">
        <v>236</v>
      </c>
      <c r="LQN1364" s="84">
        <f>LQN1359</f>
        <v>1000000</v>
      </c>
      <c r="LQO1364" s="84">
        <f t="shared" si="906"/>
        <v>0</v>
      </c>
      <c r="LQP1364" s="84">
        <f t="shared" si="906"/>
        <v>0</v>
      </c>
      <c r="LQQ1364" s="84">
        <f t="shared" si="906"/>
        <v>1000000</v>
      </c>
      <c r="LQR1364" s="84">
        <f t="shared" si="906"/>
        <v>0</v>
      </c>
      <c r="LQS1364" s="84">
        <f t="shared" si="906"/>
        <v>0</v>
      </c>
      <c r="LQT1364" s="84">
        <f t="shared" si="906"/>
        <v>0</v>
      </c>
      <c r="LQU1364" s="84">
        <f t="shared" si="906"/>
        <v>0</v>
      </c>
      <c r="LQV1364" s="84">
        <f t="shared" si="906"/>
        <v>1000000</v>
      </c>
      <c r="LRB1364" s="84" t="s">
        <v>235</v>
      </c>
      <c r="LRC1364" s="84" t="s">
        <v>236</v>
      </c>
      <c r="LRD1364" s="84">
        <f>LRD1359</f>
        <v>1000000</v>
      </c>
      <c r="LRE1364" s="84">
        <f t="shared" ref="LRE1364:LTH1365" si="907">LRE1359</f>
        <v>0</v>
      </c>
      <c r="LRF1364" s="84">
        <f t="shared" si="907"/>
        <v>0</v>
      </c>
      <c r="LRG1364" s="84">
        <f t="shared" si="907"/>
        <v>1000000</v>
      </c>
      <c r="LRH1364" s="84">
        <f t="shared" si="907"/>
        <v>0</v>
      </c>
      <c r="LRI1364" s="84">
        <f t="shared" si="907"/>
        <v>0</v>
      </c>
      <c r="LRJ1364" s="84">
        <f t="shared" si="907"/>
        <v>0</v>
      </c>
      <c r="LRK1364" s="84">
        <f t="shared" si="907"/>
        <v>0</v>
      </c>
      <c r="LRL1364" s="84">
        <f t="shared" si="907"/>
        <v>1000000</v>
      </c>
      <c r="LRR1364" s="84" t="s">
        <v>235</v>
      </c>
      <c r="LRS1364" s="84" t="s">
        <v>236</v>
      </c>
      <c r="LRT1364" s="84">
        <f>LRT1359</f>
        <v>1000000</v>
      </c>
      <c r="LRU1364" s="84">
        <f t="shared" si="907"/>
        <v>0</v>
      </c>
      <c r="LRV1364" s="84">
        <f t="shared" si="907"/>
        <v>0</v>
      </c>
      <c r="LRW1364" s="84">
        <f t="shared" si="907"/>
        <v>1000000</v>
      </c>
      <c r="LRX1364" s="84">
        <f t="shared" si="907"/>
        <v>0</v>
      </c>
      <c r="LRY1364" s="84">
        <f t="shared" si="907"/>
        <v>0</v>
      </c>
      <c r="LRZ1364" s="84">
        <f t="shared" si="907"/>
        <v>0</v>
      </c>
      <c r="LSA1364" s="84">
        <f t="shared" si="907"/>
        <v>0</v>
      </c>
      <c r="LSB1364" s="84">
        <f t="shared" si="907"/>
        <v>1000000</v>
      </c>
      <c r="LSH1364" s="84" t="s">
        <v>235</v>
      </c>
      <c r="LSI1364" s="84" t="s">
        <v>236</v>
      </c>
      <c r="LSJ1364" s="84">
        <f>LSJ1359</f>
        <v>1000000</v>
      </c>
      <c r="LSK1364" s="84">
        <f t="shared" si="907"/>
        <v>0</v>
      </c>
      <c r="LSL1364" s="84">
        <f t="shared" si="907"/>
        <v>0</v>
      </c>
      <c r="LSM1364" s="84">
        <f t="shared" si="907"/>
        <v>1000000</v>
      </c>
      <c r="LSN1364" s="84">
        <f t="shared" si="907"/>
        <v>0</v>
      </c>
      <c r="LSO1364" s="84">
        <f t="shared" si="907"/>
        <v>0</v>
      </c>
      <c r="LSP1364" s="84">
        <f t="shared" si="907"/>
        <v>0</v>
      </c>
      <c r="LSQ1364" s="84">
        <f t="shared" si="907"/>
        <v>0</v>
      </c>
      <c r="LSR1364" s="84">
        <f t="shared" si="907"/>
        <v>1000000</v>
      </c>
      <c r="LSX1364" s="84" t="s">
        <v>235</v>
      </c>
      <c r="LSY1364" s="84" t="s">
        <v>236</v>
      </c>
      <c r="LSZ1364" s="84">
        <f>LSZ1359</f>
        <v>1000000</v>
      </c>
      <c r="LTA1364" s="84">
        <f t="shared" si="907"/>
        <v>0</v>
      </c>
      <c r="LTB1364" s="84">
        <f t="shared" si="907"/>
        <v>0</v>
      </c>
      <c r="LTC1364" s="84">
        <f t="shared" si="907"/>
        <v>1000000</v>
      </c>
      <c r="LTD1364" s="84">
        <f t="shared" si="907"/>
        <v>0</v>
      </c>
      <c r="LTE1364" s="84">
        <f t="shared" si="907"/>
        <v>0</v>
      </c>
      <c r="LTF1364" s="84">
        <f t="shared" si="907"/>
        <v>0</v>
      </c>
      <c r="LTG1364" s="84">
        <f t="shared" si="907"/>
        <v>0</v>
      </c>
      <c r="LTH1364" s="84">
        <f t="shared" si="907"/>
        <v>1000000</v>
      </c>
      <c r="LTN1364" s="84" t="s">
        <v>235</v>
      </c>
      <c r="LTO1364" s="84" t="s">
        <v>236</v>
      </c>
      <c r="LTP1364" s="84">
        <f>LTP1359</f>
        <v>1000000</v>
      </c>
      <c r="LTQ1364" s="84">
        <f t="shared" ref="LTQ1364:LVT1365" si="908">LTQ1359</f>
        <v>0</v>
      </c>
      <c r="LTR1364" s="84">
        <f t="shared" si="908"/>
        <v>0</v>
      </c>
      <c r="LTS1364" s="84">
        <f t="shared" si="908"/>
        <v>1000000</v>
      </c>
      <c r="LTT1364" s="84">
        <f t="shared" si="908"/>
        <v>0</v>
      </c>
      <c r="LTU1364" s="84">
        <f t="shared" si="908"/>
        <v>0</v>
      </c>
      <c r="LTV1364" s="84">
        <f t="shared" si="908"/>
        <v>0</v>
      </c>
      <c r="LTW1364" s="84">
        <f t="shared" si="908"/>
        <v>0</v>
      </c>
      <c r="LTX1364" s="84">
        <f t="shared" si="908"/>
        <v>1000000</v>
      </c>
      <c r="LUD1364" s="84" t="s">
        <v>235</v>
      </c>
      <c r="LUE1364" s="84" t="s">
        <v>236</v>
      </c>
      <c r="LUF1364" s="84">
        <f>LUF1359</f>
        <v>1000000</v>
      </c>
      <c r="LUG1364" s="84">
        <f t="shared" si="908"/>
        <v>0</v>
      </c>
      <c r="LUH1364" s="84">
        <f t="shared" si="908"/>
        <v>0</v>
      </c>
      <c r="LUI1364" s="84">
        <f t="shared" si="908"/>
        <v>1000000</v>
      </c>
      <c r="LUJ1364" s="84">
        <f t="shared" si="908"/>
        <v>0</v>
      </c>
      <c r="LUK1364" s="84">
        <f t="shared" si="908"/>
        <v>0</v>
      </c>
      <c r="LUL1364" s="84">
        <f t="shared" si="908"/>
        <v>0</v>
      </c>
      <c r="LUM1364" s="84">
        <f t="shared" si="908"/>
        <v>0</v>
      </c>
      <c r="LUN1364" s="84">
        <f t="shared" si="908"/>
        <v>1000000</v>
      </c>
      <c r="LUT1364" s="84" t="s">
        <v>235</v>
      </c>
      <c r="LUU1364" s="84" t="s">
        <v>236</v>
      </c>
      <c r="LUV1364" s="84">
        <f>LUV1359</f>
        <v>1000000</v>
      </c>
      <c r="LUW1364" s="84">
        <f t="shared" si="908"/>
        <v>0</v>
      </c>
      <c r="LUX1364" s="84">
        <f t="shared" si="908"/>
        <v>0</v>
      </c>
      <c r="LUY1364" s="84">
        <f t="shared" si="908"/>
        <v>1000000</v>
      </c>
      <c r="LUZ1364" s="84">
        <f t="shared" si="908"/>
        <v>0</v>
      </c>
      <c r="LVA1364" s="84">
        <f t="shared" si="908"/>
        <v>0</v>
      </c>
      <c r="LVB1364" s="84">
        <f t="shared" si="908"/>
        <v>0</v>
      </c>
      <c r="LVC1364" s="84">
        <f t="shared" si="908"/>
        <v>0</v>
      </c>
      <c r="LVD1364" s="84">
        <f t="shared" si="908"/>
        <v>1000000</v>
      </c>
      <c r="LVJ1364" s="84" t="s">
        <v>235</v>
      </c>
      <c r="LVK1364" s="84" t="s">
        <v>236</v>
      </c>
      <c r="LVL1364" s="84">
        <f>LVL1359</f>
        <v>1000000</v>
      </c>
      <c r="LVM1364" s="84">
        <f t="shared" si="908"/>
        <v>0</v>
      </c>
      <c r="LVN1364" s="84">
        <f t="shared" si="908"/>
        <v>0</v>
      </c>
      <c r="LVO1364" s="84">
        <f t="shared" si="908"/>
        <v>1000000</v>
      </c>
      <c r="LVP1364" s="84">
        <f t="shared" si="908"/>
        <v>0</v>
      </c>
      <c r="LVQ1364" s="84">
        <f t="shared" si="908"/>
        <v>0</v>
      </c>
      <c r="LVR1364" s="84">
        <f t="shared" si="908"/>
        <v>0</v>
      </c>
      <c r="LVS1364" s="84">
        <f t="shared" si="908"/>
        <v>0</v>
      </c>
      <c r="LVT1364" s="84">
        <f t="shared" si="908"/>
        <v>1000000</v>
      </c>
      <c r="LVZ1364" s="84" t="s">
        <v>235</v>
      </c>
      <c r="LWA1364" s="84" t="s">
        <v>236</v>
      </c>
      <c r="LWB1364" s="84">
        <f>LWB1359</f>
        <v>1000000</v>
      </c>
      <c r="LWC1364" s="84">
        <f t="shared" ref="LWC1364:LYF1365" si="909">LWC1359</f>
        <v>0</v>
      </c>
      <c r="LWD1364" s="84">
        <f t="shared" si="909"/>
        <v>0</v>
      </c>
      <c r="LWE1364" s="84">
        <f t="shared" si="909"/>
        <v>1000000</v>
      </c>
      <c r="LWF1364" s="84">
        <f t="shared" si="909"/>
        <v>0</v>
      </c>
      <c r="LWG1364" s="84">
        <f t="shared" si="909"/>
        <v>0</v>
      </c>
      <c r="LWH1364" s="84">
        <f t="shared" si="909"/>
        <v>0</v>
      </c>
      <c r="LWI1364" s="84">
        <f t="shared" si="909"/>
        <v>0</v>
      </c>
      <c r="LWJ1364" s="84">
        <f t="shared" si="909"/>
        <v>1000000</v>
      </c>
      <c r="LWP1364" s="84" t="s">
        <v>235</v>
      </c>
      <c r="LWQ1364" s="84" t="s">
        <v>236</v>
      </c>
      <c r="LWR1364" s="84">
        <f>LWR1359</f>
        <v>1000000</v>
      </c>
      <c r="LWS1364" s="84">
        <f t="shared" si="909"/>
        <v>0</v>
      </c>
      <c r="LWT1364" s="84">
        <f t="shared" si="909"/>
        <v>0</v>
      </c>
      <c r="LWU1364" s="84">
        <f t="shared" si="909"/>
        <v>1000000</v>
      </c>
      <c r="LWV1364" s="84">
        <f t="shared" si="909"/>
        <v>0</v>
      </c>
      <c r="LWW1364" s="84">
        <f t="shared" si="909"/>
        <v>0</v>
      </c>
      <c r="LWX1364" s="84">
        <f t="shared" si="909"/>
        <v>0</v>
      </c>
      <c r="LWY1364" s="84">
        <f t="shared" si="909"/>
        <v>0</v>
      </c>
      <c r="LWZ1364" s="84">
        <f t="shared" si="909"/>
        <v>1000000</v>
      </c>
      <c r="LXF1364" s="84" t="s">
        <v>235</v>
      </c>
      <c r="LXG1364" s="84" t="s">
        <v>236</v>
      </c>
      <c r="LXH1364" s="84">
        <f>LXH1359</f>
        <v>1000000</v>
      </c>
      <c r="LXI1364" s="84">
        <f t="shared" si="909"/>
        <v>0</v>
      </c>
      <c r="LXJ1364" s="84">
        <f t="shared" si="909"/>
        <v>0</v>
      </c>
      <c r="LXK1364" s="84">
        <f t="shared" si="909"/>
        <v>1000000</v>
      </c>
      <c r="LXL1364" s="84">
        <f t="shared" si="909"/>
        <v>0</v>
      </c>
      <c r="LXM1364" s="84">
        <f t="shared" si="909"/>
        <v>0</v>
      </c>
      <c r="LXN1364" s="84">
        <f t="shared" si="909"/>
        <v>0</v>
      </c>
      <c r="LXO1364" s="84">
        <f t="shared" si="909"/>
        <v>0</v>
      </c>
      <c r="LXP1364" s="84">
        <f t="shared" si="909"/>
        <v>1000000</v>
      </c>
      <c r="LXV1364" s="84" t="s">
        <v>235</v>
      </c>
      <c r="LXW1364" s="84" t="s">
        <v>236</v>
      </c>
      <c r="LXX1364" s="84">
        <f>LXX1359</f>
        <v>1000000</v>
      </c>
      <c r="LXY1364" s="84">
        <f t="shared" si="909"/>
        <v>0</v>
      </c>
      <c r="LXZ1364" s="84">
        <f t="shared" si="909"/>
        <v>0</v>
      </c>
      <c r="LYA1364" s="84">
        <f t="shared" si="909"/>
        <v>1000000</v>
      </c>
      <c r="LYB1364" s="84">
        <f t="shared" si="909"/>
        <v>0</v>
      </c>
      <c r="LYC1364" s="84">
        <f t="shared" si="909"/>
        <v>0</v>
      </c>
      <c r="LYD1364" s="84">
        <f t="shared" si="909"/>
        <v>0</v>
      </c>
      <c r="LYE1364" s="84">
        <f t="shared" si="909"/>
        <v>0</v>
      </c>
      <c r="LYF1364" s="84">
        <f t="shared" si="909"/>
        <v>1000000</v>
      </c>
      <c r="LYL1364" s="84" t="s">
        <v>235</v>
      </c>
      <c r="LYM1364" s="84" t="s">
        <v>236</v>
      </c>
      <c r="LYN1364" s="84">
        <f>LYN1359</f>
        <v>1000000</v>
      </c>
      <c r="LYO1364" s="84">
        <f t="shared" ref="LYO1364:MAR1365" si="910">LYO1359</f>
        <v>0</v>
      </c>
      <c r="LYP1364" s="84">
        <f t="shared" si="910"/>
        <v>0</v>
      </c>
      <c r="LYQ1364" s="84">
        <f t="shared" si="910"/>
        <v>1000000</v>
      </c>
      <c r="LYR1364" s="84">
        <f t="shared" si="910"/>
        <v>0</v>
      </c>
      <c r="LYS1364" s="84">
        <f t="shared" si="910"/>
        <v>0</v>
      </c>
      <c r="LYT1364" s="84">
        <f t="shared" si="910"/>
        <v>0</v>
      </c>
      <c r="LYU1364" s="84">
        <f t="shared" si="910"/>
        <v>0</v>
      </c>
      <c r="LYV1364" s="84">
        <f t="shared" si="910"/>
        <v>1000000</v>
      </c>
      <c r="LZB1364" s="84" t="s">
        <v>235</v>
      </c>
      <c r="LZC1364" s="84" t="s">
        <v>236</v>
      </c>
      <c r="LZD1364" s="84">
        <f>LZD1359</f>
        <v>1000000</v>
      </c>
      <c r="LZE1364" s="84">
        <f t="shared" si="910"/>
        <v>0</v>
      </c>
      <c r="LZF1364" s="84">
        <f t="shared" si="910"/>
        <v>0</v>
      </c>
      <c r="LZG1364" s="84">
        <f t="shared" si="910"/>
        <v>1000000</v>
      </c>
      <c r="LZH1364" s="84">
        <f t="shared" si="910"/>
        <v>0</v>
      </c>
      <c r="LZI1364" s="84">
        <f t="shared" si="910"/>
        <v>0</v>
      </c>
      <c r="LZJ1364" s="84">
        <f t="shared" si="910"/>
        <v>0</v>
      </c>
      <c r="LZK1364" s="84">
        <f t="shared" si="910"/>
        <v>0</v>
      </c>
      <c r="LZL1364" s="84">
        <f t="shared" si="910"/>
        <v>1000000</v>
      </c>
      <c r="LZR1364" s="84" t="s">
        <v>235</v>
      </c>
      <c r="LZS1364" s="84" t="s">
        <v>236</v>
      </c>
      <c r="LZT1364" s="84">
        <f>LZT1359</f>
        <v>1000000</v>
      </c>
      <c r="LZU1364" s="84">
        <f t="shared" si="910"/>
        <v>0</v>
      </c>
      <c r="LZV1364" s="84">
        <f t="shared" si="910"/>
        <v>0</v>
      </c>
      <c r="LZW1364" s="84">
        <f t="shared" si="910"/>
        <v>1000000</v>
      </c>
      <c r="LZX1364" s="84">
        <f t="shared" si="910"/>
        <v>0</v>
      </c>
      <c r="LZY1364" s="84">
        <f t="shared" si="910"/>
        <v>0</v>
      </c>
      <c r="LZZ1364" s="84">
        <f t="shared" si="910"/>
        <v>0</v>
      </c>
      <c r="MAA1364" s="84">
        <f t="shared" si="910"/>
        <v>0</v>
      </c>
      <c r="MAB1364" s="84">
        <f t="shared" si="910"/>
        <v>1000000</v>
      </c>
      <c r="MAH1364" s="84" t="s">
        <v>235</v>
      </c>
      <c r="MAI1364" s="84" t="s">
        <v>236</v>
      </c>
      <c r="MAJ1364" s="84">
        <f>MAJ1359</f>
        <v>1000000</v>
      </c>
      <c r="MAK1364" s="84">
        <f t="shared" si="910"/>
        <v>0</v>
      </c>
      <c r="MAL1364" s="84">
        <f t="shared" si="910"/>
        <v>0</v>
      </c>
      <c r="MAM1364" s="84">
        <f t="shared" si="910"/>
        <v>1000000</v>
      </c>
      <c r="MAN1364" s="84">
        <f t="shared" si="910"/>
        <v>0</v>
      </c>
      <c r="MAO1364" s="84">
        <f t="shared" si="910"/>
        <v>0</v>
      </c>
      <c r="MAP1364" s="84">
        <f t="shared" si="910"/>
        <v>0</v>
      </c>
      <c r="MAQ1364" s="84">
        <f t="shared" si="910"/>
        <v>0</v>
      </c>
      <c r="MAR1364" s="84">
        <f t="shared" si="910"/>
        <v>1000000</v>
      </c>
      <c r="MAX1364" s="84" t="s">
        <v>235</v>
      </c>
      <c r="MAY1364" s="84" t="s">
        <v>236</v>
      </c>
      <c r="MAZ1364" s="84">
        <f>MAZ1359</f>
        <v>1000000</v>
      </c>
      <c r="MBA1364" s="84">
        <f t="shared" ref="MBA1364:MDD1365" si="911">MBA1359</f>
        <v>0</v>
      </c>
      <c r="MBB1364" s="84">
        <f t="shared" si="911"/>
        <v>0</v>
      </c>
      <c r="MBC1364" s="84">
        <f t="shared" si="911"/>
        <v>1000000</v>
      </c>
      <c r="MBD1364" s="84">
        <f t="shared" si="911"/>
        <v>0</v>
      </c>
      <c r="MBE1364" s="84">
        <f t="shared" si="911"/>
        <v>0</v>
      </c>
      <c r="MBF1364" s="84">
        <f t="shared" si="911"/>
        <v>0</v>
      </c>
      <c r="MBG1364" s="84">
        <f t="shared" si="911"/>
        <v>0</v>
      </c>
      <c r="MBH1364" s="84">
        <f t="shared" si="911"/>
        <v>1000000</v>
      </c>
      <c r="MBN1364" s="84" t="s">
        <v>235</v>
      </c>
      <c r="MBO1364" s="84" t="s">
        <v>236</v>
      </c>
      <c r="MBP1364" s="84">
        <f>MBP1359</f>
        <v>1000000</v>
      </c>
      <c r="MBQ1364" s="84">
        <f t="shared" si="911"/>
        <v>0</v>
      </c>
      <c r="MBR1364" s="84">
        <f t="shared" si="911"/>
        <v>0</v>
      </c>
      <c r="MBS1364" s="84">
        <f t="shared" si="911"/>
        <v>1000000</v>
      </c>
      <c r="MBT1364" s="84">
        <f t="shared" si="911"/>
        <v>0</v>
      </c>
      <c r="MBU1364" s="84">
        <f t="shared" si="911"/>
        <v>0</v>
      </c>
      <c r="MBV1364" s="84">
        <f t="shared" si="911"/>
        <v>0</v>
      </c>
      <c r="MBW1364" s="84">
        <f t="shared" si="911"/>
        <v>0</v>
      </c>
      <c r="MBX1364" s="84">
        <f t="shared" si="911"/>
        <v>1000000</v>
      </c>
      <c r="MCD1364" s="84" t="s">
        <v>235</v>
      </c>
      <c r="MCE1364" s="84" t="s">
        <v>236</v>
      </c>
      <c r="MCF1364" s="84">
        <f>MCF1359</f>
        <v>1000000</v>
      </c>
      <c r="MCG1364" s="84">
        <f t="shared" si="911"/>
        <v>0</v>
      </c>
      <c r="MCH1364" s="84">
        <f t="shared" si="911"/>
        <v>0</v>
      </c>
      <c r="MCI1364" s="84">
        <f t="shared" si="911"/>
        <v>1000000</v>
      </c>
      <c r="MCJ1364" s="84">
        <f t="shared" si="911"/>
        <v>0</v>
      </c>
      <c r="MCK1364" s="84">
        <f t="shared" si="911"/>
        <v>0</v>
      </c>
      <c r="MCL1364" s="84">
        <f t="shared" si="911"/>
        <v>0</v>
      </c>
      <c r="MCM1364" s="84">
        <f t="shared" si="911"/>
        <v>0</v>
      </c>
      <c r="MCN1364" s="84">
        <f t="shared" si="911"/>
        <v>1000000</v>
      </c>
      <c r="MCT1364" s="84" t="s">
        <v>235</v>
      </c>
      <c r="MCU1364" s="84" t="s">
        <v>236</v>
      </c>
      <c r="MCV1364" s="84">
        <f>MCV1359</f>
        <v>1000000</v>
      </c>
      <c r="MCW1364" s="84">
        <f t="shared" si="911"/>
        <v>0</v>
      </c>
      <c r="MCX1364" s="84">
        <f t="shared" si="911"/>
        <v>0</v>
      </c>
      <c r="MCY1364" s="84">
        <f t="shared" si="911"/>
        <v>1000000</v>
      </c>
      <c r="MCZ1364" s="84">
        <f t="shared" si="911"/>
        <v>0</v>
      </c>
      <c r="MDA1364" s="84">
        <f t="shared" si="911"/>
        <v>0</v>
      </c>
      <c r="MDB1364" s="84">
        <f t="shared" si="911"/>
        <v>0</v>
      </c>
      <c r="MDC1364" s="84">
        <f t="shared" si="911"/>
        <v>0</v>
      </c>
      <c r="MDD1364" s="84">
        <f t="shared" si="911"/>
        <v>1000000</v>
      </c>
      <c r="MDJ1364" s="84" t="s">
        <v>235</v>
      </c>
      <c r="MDK1364" s="84" t="s">
        <v>236</v>
      </c>
      <c r="MDL1364" s="84">
        <f>MDL1359</f>
        <v>1000000</v>
      </c>
      <c r="MDM1364" s="84">
        <f t="shared" ref="MDM1364:MFP1365" si="912">MDM1359</f>
        <v>0</v>
      </c>
      <c r="MDN1364" s="84">
        <f t="shared" si="912"/>
        <v>0</v>
      </c>
      <c r="MDO1364" s="84">
        <f t="shared" si="912"/>
        <v>1000000</v>
      </c>
      <c r="MDP1364" s="84">
        <f t="shared" si="912"/>
        <v>0</v>
      </c>
      <c r="MDQ1364" s="84">
        <f t="shared" si="912"/>
        <v>0</v>
      </c>
      <c r="MDR1364" s="84">
        <f t="shared" si="912"/>
        <v>0</v>
      </c>
      <c r="MDS1364" s="84">
        <f t="shared" si="912"/>
        <v>0</v>
      </c>
      <c r="MDT1364" s="84">
        <f t="shared" si="912"/>
        <v>1000000</v>
      </c>
      <c r="MDZ1364" s="84" t="s">
        <v>235</v>
      </c>
      <c r="MEA1364" s="84" t="s">
        <v>236</v>
      </c>
      <c r="MEB1364" s="84">
        <f>MEB1359</f>
        <v>1000000</v>
      </c>
      <c r="MEC1364" s="84">
        <f t="shared" si="912"/>
        <v>0</v>
      </c>
      <c r="MED1364" s="84">
        <f t="shared" si="912"/>
        <v>0</v>
      </c>
      <c r="MEE1364" s="84">
        <f t="shared" si="912"/>
        <v>1000000</v>
      </c>
      <c r="MEF1364" s="84">
        <f t="shared" si="912"/>
        <v>0</v>
      </c>
      <c r="MEG1364" s="84">
        <f t="shared" si="912"/>
        <v>0</v>
      </c>
      <c r="MEH1364" s="84">
        <f t="shared" si="912"/>
        <v>0</v>
      </c>
      <c r="MEI1364" s="84">
        <f t="shared" si="912"/>
        <v>0</v>
      </c>
      <c r="MEJ1364" s="84">
        <f t="shared" si="912"/>
        <v>1000000</v>
      </c>
      <c r="MEP1364" s="84" t="s">
        <v>235</v>
      </c>
      <c r="MEQ1364" s="84" t="s">
        <v>236</v>
      </c>
      <c r="MER1364" s="84">
        <f>MER1359</f>
        <v>1000000</v>
      </c>
      <c r="MES1364" s="84">
        <f t="shared" si="912"/>
        <v>0</v>
      </c>
      <c r="MET1364" s="84">
        <f t="shared" si="912"/>
        <v>0</v>
      </c>
      <c r="MEU1364" s="84">
        <f t="shared" si="912"/>
        <v>1000000</v>
      </c>
      <c r="MEV1364" s="84">
        <f t="shared" si="912"/>
        <v>0</v>
      </c>
      <c r="MEW1364" s="84">
        <f t="shared" si="912"/>
        <v>0</v>
      </c>
      <c r="MEX1364" s="84">
        <f t="shared" si="912"/>
        <v>0</v>
      </c>
      <c r="MEY1364" s="84">
        <f t="shared" si="912"/>
        <v>0</v>
      </c>
      <c r="MEZ1364" s="84">
        <f t="shared" si="912"/>
        <v>1000000</v>
      </c>
      <c r="MFF1364" s="84" t="s">
        <v>235</v>
      </c>
      <c r="MFG1364" s="84" t="s">
        <v>236</v>
      </c>
      <c r="MFH1364" s="84">
        <f>MFH1359</f>
        <v>1000000</v>
      </c>
      <c r="MFI1364" s="84">
        <f t="shared" si="912"/>
        <v>0</v>
      </c>
      <c r="MFJ1364" s="84">
        <f t="shared" si="912"/>
        <v>0</v>
      </c>
      <c r="MFK1364" s="84">
        <f t="shared" si="912"/>
        <v>1000000</v>
      </c>
      <c r="MFL1364" s="84">
        <f t="shared" si="912"/>
        <v>0</v>
      </c>
      <c r="MFM1364" s="84">
        <f t="shared" si="912"/>
        <v>0</v>
      </c>
      <c r="MFN1364" s="84">
        <f t="shared" si="912"/>
        <v>0</v>
      </c>
      <c r="MFO1364" s="84">
        <f t="shared" si="912"/>
        <v>0</v>
      </c>
      <c r="MFP1364" s="84">
        <f t="shared" si="912"/>
        <v>1000000</v>
      </c>
      <c r="MFV1364" s="84" t="s">
        <v>235</v>
      </c>
      <c r="MFW1364" s="84" t="s">
        <v>236</v>
      </c>
      <c r="MFX1364" s="84">
        <f>MFX1359</f>
        <v>1000000</v>
      </c>
      <c r="MFY1364" s="84">
        <f t="shared" ref="MFY1364:MIB1365" si="913">MFY1359</f>
        <v>0</v>
      </c>
      <c r="MFZ1364" s="84">
        <f t="shared" si="913"/>
        <v>0</v>
      </c>
      <c r="MGA1364" s="84">
        <f t="shared" si="913"/>
        <v>1000000</v>
      </c>
      <c r="MGB1364" s="84">
        <f t="shared" si="913"/>
        <v>0</v>
      </c>
      <c r="MGC1364" s="84">
        <f t="shared" si="913"/>
        <v>0</v>
      </c>
      <c r="MGD1364" s="84">
        <f t="shared" si="913"/>
        <v>0</v>
      </c>
      <c r="MGE1364" s="84">
        <f t="shared" si="913"/>
        <v>0</v>
      </c>
      <c r="MGF1364" s="84">
        <f t="shared" si="913"/>
        <v>1000000</v>
      </c>
      <c r="MGL1364" s="84" t="s">
        <v>235</v>
      </c>
      <c r="MGM1364" s="84" t="s">
        <v>236</v>
      </c>
      <c r="MGN1364" s="84">
        <f>MGN1359</f>
        <v>1000000</v>
      </c>
      <c r="MGO1364" s="84">
        <f t="shared" si="913"/>
        <v>0</v>
      </c>
      <c r="MGP1364" s="84">
        <f t="shared" si="913"/>
        <v>0</v>
      </c>
      <c r="MGQ1364" s="84">
        <f t="shared" si="913"/>
        <v>1000000</v>
      </c>
      <c r="MGR1364" s="84">
        <f t="shared" si="913"/>
        <v>0</v>
      </c>
      <c r="MGS1364" s="84">
        <f t="shared" si="913"/>
        <v>0</v>
      </c>
      <c r="MGT1364" s="84">
        <f t="shared" si="913"/>
        <v>0</v>
      </c>
      <c r="MGU1364" s="84">
        <f t="shared" si="913"/>
        <v>0</v>
      </c>
      <c r="MGV1364" s="84">
        <f t="shared" si="913"/>
        <v>1000000</v>
      </c>
      <c r="MHB1364" s="84" t="s">
        <v>235</v>
      </c>
      <c r="MHC1364" s="84" t="s">
        <v>236</v>
      </c>
      <c r="MHD1364" s="84">
        <f>MHD1359</f>
        <v>1000000</v>
      </c>
      <c r="MHE1364" s="84">
        <f t="shared" si="913"/>
        <v>0</v>
      </c>
      <c r="MHF1364" s="84">
        <f t="shared" si="913"/>
        <v>0</v>
      </c>
      <c r="MHG1364" s="84">
        <f t="shared" si="913"/>
        <v>1000000</v>
      </c>
      <c r="MHH1364" s="84">
        <f t="shared" si="913"/>
        <v>0</v>
      </c>
      <c r="MHI1364" s="84">
        <f t="shared" si="913"/>
        <v>0</v>
      </c>
      <c r="MHJ1364" s="84">
        <f t="shared" si="913"/>
        <v>0</v>
      </c>
      <c r="MHK1364" s="84">
        <f t="shared" si="913"/>
        <v>0</v>
      </c>
      <c r="MHL1364" s="84">
        <f t="shared" si="913"/>
        <v>1000000</v>
      </c>
      <c r="MHR1364" s="84" t="s">
        <v>235</v>
      </c>
      <c r="MHS1364" s="84" t="s">
        <v>236</v>
      </c>
      <c r="MHT1364" s="84">
        <f>MHT1359</f>
        <v>1000000</v>
      </c>
      <c r="MHU1364" s="84">
        <f t="shared" si="913"/>
        <v>0</v>
      </c>
      <c r="MHV1364" s="84">
        <f t="shared" si="913"/>
        <v>0</v>
      </c>
      <c r="MHW1364" s="84">
        <f t="shared" si="913"/>
        <v>1000000</v>
      </c>
      <c r="MHX1364" s="84">
        <f t="shared" si="913"/>
        <v>0</v>
      </c>
      <c r="MHY1364" s="84">
        <f t="shared" si="913"/>
        <v>0</v>
      </c>
      <c r="MHZ1364" s="84">
        <f t="shared" si="913"/>
        <v>0</v>
      </c>
      <c r="MIA1364" s="84">
        <f t="shared" si="913"/>
        <v>0</v>
      </c>
      <c r="MIB1364" s="84">
        <f t="shared" si="913"/>
        <v>1000000</v>
      </c>
      <c r="MIH1364" s="84" t="s">
        <v>235</v>
      </c>
      <c r="MII1364" s="84" t="s">
        <v>236</v>
      </c>
      <c r="MIJ1364" s="84">
        <f>MIJ1359</f>
        <v>1000000</v>
      </c>
      <c r="MIK1364" s="84">
        <f t="shared" ref="MIK1364:MKN1365" si="914">MIK1359</f>
        <v>0</v>
      </c>
      <c r="MIL1364" s="84">
        <f t="shared" si="914"/>
        <v>0</v>
      </c>
      <c r="MIM1364" s="84">
        <f t="shared" si="914"/>
        <v>1000000</v>
      </c>
      <c r="MIN1364" s="84">
        <f t="shared" si="914"/>
        <v>0</v>
      </c>
      <c r="MIO1364" s="84">
        <f t="shared" si="914"/>
        <v>0</v>
      </c>
      <c r="MIP1364" s="84">
        <f t="shared" si="914"/>
        <v>0</v>
      </c>
      <c r="MIQ1364" s="84">
        <f t="shared" si="914"/>
        <v>0</v>
      </c>
      <c r="MIR1364" s="84">
        <f t="shared" si="914"/>
        <v>1000000</v>
      </c>
      <c r="MIX1364" s="84" t="s">
        <v>235</v>
      </c>
      <c r="MIY1364" s="84" t="s">
        <v>236</v>
      </c>
      <c r="MIZ1364" s="84">
        <f>MIZ1359</f>
        <v>1000000</v>
      </c>
      <c r="MJA1364" s="84">
        <f t="shared" si="914"/>
        <v>0</v>
      </c>
      <c r="MJB1364" s="84">
        <f t="shared" si="914"/>
        <v>0</v>
      </c>
      <c r="MJC1364" s="84">
        <f t="shared" si="914"/>
        <v>1000000</v>
      </c>
      <c r="MJD1364" s="84">
        <f t="shared" si="914"/>
        <v>0</v>
      </c>
      <c r="MJE1364" s="84">
        <f t="shared" si="914"/>
        <v>0</v>
      </c>
      <c r="MJF1364" s="84">
        <f t="shared" si="914"/>
        <v>0</v>
      </c>
      <c r="MJG1364" s="84">
        <f t="shared" si="914"/>
        <v>0</v>
      </c>
      <c r="MJH1364" s="84">
        <f t="shared" si="914"/>
        <v>1000000</v>
      </c>
      <c r="MJN1364" s="84" t="s">
        <v>235</v>
      </c>
      <c r="MJO1364" s="84" t="s">
        <v>236</v>
      </c>
      <c r="MJP1364" s="84">
        <f>MJP1359</f>
        <v>1000000</v>
      </c>
      <c r="MJQ1364" s="84">
        <f t="shared" si="914"/>
        <v>0</v>
      </c>
      <c r="MJR1364" s="84">
        <f t="shared" si="914"/>
        <v>0</v>
      </c>
      <c r="MJS1364" s="84">
        <f t="shared" si="914"/>
        <v>1000000</v>
      </c>
      <c r="MJT1364" s="84">
        <f t="shared" si="914"/>
        <v>0</v>
      </c>
      <c r="MJU1364" s="84">
        <f t="shared" si="914"/>
        <v>0</v>
      </c>
      <c r="MJV1364" s="84">
        <f t="shared" si="914"/>
        <v>0</v>
      </c>
      <c r="MJW1364" s="84">
        <f t="shared" si="914"/>
        <v>0</v>
      </c>
      <c r="MJX1364" s="84">
        <f t="shared" si="914"/>
        <v>1000000</v>
      </c>
      <c r="MKD1364" s="84" t="s">
        <v>235</v>
      </c>
      <c r="MKE1364" s="84" t="s">
        <v>236</v>
      </c>
      <c r="MKF1364" s="84">
        <f>MKF1359</f>
        <v>1000000</v>
      </c>
      <c r="MKG1364" s="84">
        <f t="shared" si="914"/>
        <v>0</v>
      </c>
      <c r="MKH1364" s="84">
        <f t="shared" si="914"/>
        <v>0</v>
      </c>
      <c r="MKI1364" s="84">
        <f t="shared" si="914"/>
        <v>1000000</v>
      </c>
      <c r="MKJ1364" s="84">
        <f t="shared" si="914"/>
        <v>0</v>
      </c>
      <c r="MKK1364" s="84">
        <f t="shared" si="914"/>
        <v>0</v>
      </c>
      <c r="MKL1364" s="84">
        <f t="shared" si="914"/>
        <v>0</v>
      </c>
      <c r="MKM1364" s="84">
        <f t="shared" si="914"/>
        <v>0</v>
      </c>
      <c r="MKN1364" s="84">
        <f t="shared" si="914"/>
        <v>1000000</v>
      </c>
      <c r="MKT1364" s="84" t="s">
        <v>235</v>
      </c>
      <c r="MKU1364" s="84" t="s">
        <v>236</v>
      </c>
      <c r="MKV1364" s="84">
        <f>MKV1359</f>
        <v>1000000</v>
      </c>
      <c r="MKW1364" s="84">
        <f t="shared" ref="MKW1364:MMZ1365" si="915">MKW1359</f>
        <v>0</v>
      </c>
      <c r="MKX1364" s="84">
        <f t="shared" si="915"/>
        <v>0</v>
      </c>
      <c r="MKY1364" s="84">
        <f t="shared" si="915"/>
        <v>1000000</v>
      </c>
      <c r="MKZ1364" s="84">
        <f t="shared" si="915"/>
        <v>0</v>
      </c>
      <c r="MLA1364" s="84">
        <f t="shared" si="915"/>
        <v>0</v>
      </c>
      <c r="MLB1364" s="84">
        <f t="shared" si="915"/>
        <v>0</v>
      </c>
      <c r="MLC1364" s="84">
        <f t="shared" si="915"/>
        <v>0</v>
      </c>
      <c r="MLD1364" s="84">
        <f t="shared" si="915"/>
        <v>1000000</v>
      </c>
      <c r="MLJ1364" s="84" t="s">
        <v>235</v>
      </c>
      <c r="MLK1364" s="84" t="s">
        <v>236</v>
      </c>
      <c r="MLL1364" s="84">
        <f>MLL1359</f>
        <v>1000000</v>
      </c>
      <c r="MLM1364" s="84">
        <f t="shared" si="915"/>
        <v>0</v>
      </c>
      <c r="MLN1364" s="84">
        <f t="shared" si="915"/>
        <v>0</v>
      </c>
      <c r="MLO1364" s="84">
        <f t="shared" si="915"/>
        <v>1000000</v>
      </c>
      <c r="MLP1364" s="84">
        <f t="shared" si="915"/>
        <v>0</v>
      </c>
      <c r="MLQ1364" s="84">
        <f t="shared" si="915"/>
        <v>0</v>
      </c>
      <c r="MLR1364" s="84">
        <f t="shared" si="915"/>
        <v>0</v>
      </c>
      <c r="MLS1364" s="84">
        <f t="shared" si="915"/>
        <v>0</v>
      </c>
      <c r="MLT1364" s="84">
        <f t="shared" si="915"/>
        <v>1000000</v>
      </c>
      <c r="MLZ1364" s="84" t="s">
        <v>235</v>
      </c>
      <c r="MMA1364" s="84" t="s">
        <v>236</v>
      </c>
      <c r="MMB1364" s="84">
        <f>MMB1359</f>
        <v>1000000</v>
      </c>
      <c r="MMC1364" s="84">
        <f t="shared" si="915"/>
        <v>0</v>
      </c>
      <c r="MMD1364" s="84">
        <f t="shared" si="915"/>
        <v>0</v>
      </c>
      <c r="MME1364" s="84">
        <f t="shared" si="915"/>
        <v>1000000</v>
      </c>
      <c r="MMF1364" s="84">
        <f t="shared" si="915"/>
        <v>0</v>
      </c>
      <c r="MMG1364" s="84">
        <f t="shared" si="915"/>
        <v>0</v>
      </c>
      <c r="MMH1364" s="84">
        <f t="shared" si="915"/>
        <v>0</v>
      </c>
      <c r="MMI1364" s="84">
        <f t="shared" si="915"/>
        <v>0</v>
      </c>
      <c r="MMJ1364" s="84">
        <f t="shared" si="915"/>
        <v>1000000</v>
      </c>
      <c r="MMP1364" s="84" t="s">
        <v>235</v>
      </c>
      <c r="MMQ1364" s="84" t="s">
        <v>236</v>
      </c>
      <c r="MMR1364" s="84">
        <f>MMR1359</f>
        <v>1000000</v>
      </c>
      <c r="MMS1364" s="84">
        <f t="shared" si="915"/>
        <v>0</v>
      </c>
      <c r="MMT1364" s="84">
        <f t="shared" si="915"/>
        <v>0</v>
      </c>
      <c r="MMU1364" s="84">
        <f t="shared" si="915"/>
        <v>1000000</v>
      </c>
      <c r="MMV1364" s="84">
        <f t="shared" si="915"/>
        <v>0</v>
      </c>
      <c r="MMW1364" s="84">
        <f t="shared" si="915"/>
        <v>0</v>
      </c>
      <c r="MMX1364" s="84">
        <f t="shared" si="915"/>
        <v>0</v>
      </c>
      <c r="MMY1364" s="84">
        <f t="shared" si="915"/>
        <v>0</v>
      </c>
      <c r="MMZ1364" s="84">
        <f t="shared" si="915"/>
        <v>1000000</v>
      </c>
      <c r="MNF1364" s="84" t="s">
        <v>235</v>
      </c>
      <c r="MNG1364" s="84" t="s">
        <v>236</v>
      </c>
      <c r="MNH1364" s="84">
        <f>MNH1359</f>
        <v>1000000</v>
      </c>
      <c r="MNI1364" s="84">
        <f t="shared" ref="MNI1364:MPL1365" si="916">MNI1359</f>
        <v>0</v>
      </c>
      <c r="MNJ1364" s="84">
        <f t="shared" si="916"/>
        <v>0</v>
      </c>
      <c r="MNK1364" s="84">
        <f t="shared" si="916"/>
        <v>1000000</v>
      </c>
      <c r="MNL1364" s="84">
        <f t="shared" si="916"/>
        <v>0</v>
      </c>
      <c r="MNM1364" s="84">
        <f t="shared" si="916"/>
        <v>0</v>
      </c>
      <c r="MNN1364" s="84">
        <f t="shared" si="916"/>
        <v>0</v>
      </c>
      <c r="MNO1364" s="84">
        <f t="shared" si="916"/>
        <v>0</v>
      </c>
      <c r="MNP1364" s="84">
        <f t="shared" si="916"/>
        <v>1000000</v>
      </c>
      <c r="MNV1364" s="84" t="s">
        <v>235</v>
      </c>
      <c r="MNW1364" s="84" t="s">
        <v>236</v>
      </c>
      <c r="MNX1364" s="84">
        <f>MNX1359</f>
        <v>1000000</v>
      </c>
      <c r="MNY1364" s="84">
        <f t="shared" si="916"/>
        <v>0</v>
      </c>
      <c r="MNZ1364" s="84">
        <f t="shared" si="916"/>
        <v>0</v>
      </c>
      <c r="MOA1364" s="84">
        <f t="shared" si="916"/>
        <v>1000000</v>
      </c>
      <c r="MOB1364" s="84">
        <f t="shared" si="916"/>
        <v>0</v>
      </c>
      <c r="MOC1364" s="84">
        <f t="shared" si="916"/>
        <v>0</v>
      </c>
      <c r="MOD1364" s="84">
        <f t="shared" si="916"/>
        <v>0</v>
      </c>
      <c r="MOE1364" s="84">
        <f t="shared" si="916"/>
        <v>0</v>
      </c>
      <c r="MOF1364" s="84">
        <f t="shared" si="916"/>
        <v>1000000</v>
      </c>
      <c r="MOL1364" s="84" t="s">
        <v>235</v>
      </c>
      <c r="MOM1364" s="84" t="s">
        <v>236</v>
      </c>
      <c r="MON1364" s="84">
        <f>MON1359</f>
        <v>1000000</v>
      </c>
      <c r="MOO1364" s="84">
        <f t="shared" si="916"/>
        <v>0</v>
      </c>
      <c r="MOP1364" s="84">
        <f t="shared" si="916"/>
        <v>0</v>
      </c>
      <c r="MOQ1364" s="84">
        <f t="shared" si="916"/>
        <v>1000000</v>
      </c>
      <c r="MOR1364" s="84">
        <f t="shared" si="916"/>
        <v>0</v>
      </c>
      <c r="MOS1364" s="84">
        <f t="shared" si="916"/>
        <v>0</v>
      </c>
      <c r="MOT1364" s="84">
        <f t="shared" si="916"/>
        <v>0</v>
      </c>
      <c r="MOU1364" s="84">
        <f t="shared" si="916"/>
        <v>0</v>
      </c>
      <c r="MOV1364" s="84">
        <f t="shared" si="916"/>
        <v>1000000</v>
      </c>
      <c r="MPB1364" s="84" t="s">
        <v>235</v>
      </c>
      <c r="MPC1364" s="84" t="s">
        <v>236</v>
      </c>
      <c r="MPD1364" s="84">
        <f>MPD1359</f>
        <v>1000000</v>
      </c>
      <c r="MPE1364" s="84">
        <f t="shared" si="916"/>
        <v>0</v>
      </c>
      <c r="MPF1364" s="84">
        <f t="shared" si="916"/>
        <v>0</v>
      </c>
      <c r="MPG1364" s="84">
        <f t="shared" si="916"/>
        <v>1000000</v>
      </c>
      <c r="MPH1364" s="84">
        <f t="shared" si="916"/>
        <v>0</v>
      </c>
      <c r="MPI1364" s="84">
        <f t="shared" si="916"/>
        <v>0</v>
      </c>
      <c r="MPJ1364" s="84">
        <f t="shared" si="916"/>
        <v>0</v>
      </c>
      <c r="MPK1364" s="84">
        <f t="shared" si="916"/>
        <v>0</v>
      </c>
      <c r="MPL1364" s="84">
        <f t="shared" si="916"/>
        <v>1000000</v>
      </c>
      <c r="MPR1364" s="84" t="s">
        <v>235</v>
      </c>
      <c r="MPS1364" s="84" t="s">
        <v>236</v>
      </c>
      <c r="MPT1364" s="84">
        <f>MPT1359</f>
        <v>1000000</v>
      </c>
      <c r="MPU1364" s="84">
        <f t="shared" ref="MPU1364:MRX1365" si="917">MPU1359</f>
        <v>0</v>
      </c>
      <c r="MPV1364" s="84">
        <f t="shared" si="917"/>
        <v>0</v>
      </c>
      <c r="MPW1364" s="84">
        <f t="shared" si="917"/>
        <v>1000000</v>
      </c>
      <c r="MPX1364" s="84">
        <f t="shared" si="917"/>
        <v>0</v>
      </c>
      <c r="MPY1364" s="84">
        <f t="shared" si="917"/>
        <v>0</v>
      </c>
      <c r="MPZ1364" s="84">
        <f t="shared" si="917"/>
        <v>0</v>
      </c>
      <c r="MQA1364" s="84">
        <f t="shared" si="917"/>
        <v>0</v>
      </c>
      <c r="MQB1364" s="84">
        <f t="shared" si="917"/>
        <v>1000000</v>
      </c>
      <c r="MQH1364" s="84" t="s">
        <v>235</v>
      </c>
      <c r="MQI1364" s="84" t="s">
        <v>236</v>
      </c>
      <c r="MQJ1364" s="84">
        <f>MQJ1359</f>
        <v>1000000</v>
      </c>
      <c r="MQK1364" s="84">
        <f t="shared" si="917"/>
        <v>0</v>
      </c>
      <c r="MQL1364" s="84">
        <f t="shared" si="917"/>
        <v>0</v>
      </c>
      <c r="MQM1364" s="84">
        <f t="shared" si="917"/>
        <v>1000000</v>
      </c>
      <c r="MQN1364" s="84">
        <f t="shared" si="917"/>
        <v>0</v>
      </c>
      <c r="MQO1364" s="84">
        <f t="shared" si="917"/>
        <v>0</v>
      </c>
      <c r="MQP1364" s="84">
        <f t="shared" si="917"/>
        <v>0</v>
      </c>
      <c r="MQQ1364" s="84">
        <f t="shared" si="917"/>
        <v>0</v>
      </c>
      <c r="MQR1364" s="84">
        <f t="shared" si="917"/>
        <v>1000000</v>
      </c>
      <c r="MQX1364" s="84" t="s">
        <v>235</v>
      </c>
      <c r="MQY1364" s="84" t="s">
        <v>236</v>
      </c>
      <c r="MQZ1364" s="84">
        <f>MQZ1359</f>
        <v>1000000</v>
      </c>
      <c r="MRA1364" s="84">
        <f t="shared" si="917"/>
        <v>0</v>
      </c>
      <c r="MRB1364" s="84">
        <f t="shared" si="917"/>
        <v>0</v>
      </c>
      <c r="MRC1364" s="84">
        <f t="shared" si="917"/>
        <v>1000000</v>
      </c>
      <c r="MRD1364" s="84">
        <f t="shared" si="917"/>
        <v>0</v>
      </c>
      <c r="MRE1364" s="84">
        <f t="shared" si="917"/>
        <v>0</v>
      </c>
      <c r="MRF1364" s="84">
        <f t="shared" si="917"/>
        <v>0</v>
      </c>
      <c r="MRG1364" s="84">
        <f t="shared" si="917"/>
        <v>0</v>
      </c>
      <c r="MRH1364" s="84">
        <f t="shared" si="917"/>
        <v>1000000</v>
      </c>
      <c r="MRN1364" s="84" t="s">
        <v>235</v>
      </c>
      <c r="MRO1364" s="84" t="s">
        <v>236</v>
      </c>
      <c r="MRP1364" s="84">
        <f>MRP1359</f>
        <v>1000000</v>
      </c>
      <c r="MRQ1364" s="84">
        <f t="shared" si="917"/>
        <v>0</v>
      </c>
      <c r="MRR1364" s="84">
        <f t="shared" si="917"/>
        <v>0</v>
      </c>
      <c r="MRS1364" s="84">
        <f t="shared" si="917"/>
        <v>1000000</v>
      </c>
      <c r="MRT1364" s="84">
        <f t="shared" si="917"/>
        <v>0</v>
      </c>
      <c r="MRU1364" s="84">
        <f t="shared" si="917"/>
        <v>0</v>
      </c>
      <c r="MRV1364" s="84">
        <f t="shared" si="917"/>
        <v>0</v>
      </c>
      <c r="MRW1364" s="84">
        <f t="shared" si="917"/>
        <v>0</v>
      </c>
      <c r="MRX1364" s="84">
        <f t="shared" si="917"/>
        <v>1000000</v>
      </c>
      <c r="MSD1364" s="84" t="s">
        <v>235</v>
      </c>
      <c r="MSE1364" s="84" t="s">
        <v>236</v>
      </c>
      <c r="MSF1364" s="84">
        <f>MSF1359</f>
        <v>1000000</v>
      </c>
      <c r="MSG1364" s="84">
        <f t="shared" ref="MSG1364:MUJ1365" si="918">MSG1359</f>
        <v>0</v>
      </c>
      <c r="MSH1364" s="84">
        <f t="shared" si="918"/>
        <v>0</v>
      </c>
      <c r="MSI1364" s="84">
        <f t="shared" si="918"/>
        <v>1000000</v>
      </c>
      <c r="MSJ1364" s="84">
        <f t="shared" si="918"/>
        <v>0</v>
      </c>
      <c r="MSK1364" s="84">
        <f t="shared" si="918"/>
        <v>0</v>
      </c>
      <c r="MSL1364" s="84">
        <f t="shared" si="918"/>
        <v>0</v>
      </c>
      <c r="MSM1364" s="84">
        <f t="shared" si="918"/>
        <v>0</v>
      </c>
      <c r="MSN1364" s="84">
        <f t="shared" si="918"/>
        <v>1000000</v>
      </c>
      <c r="MST1364" s="84" t="s">
        <v>235</v>
      </c>
      <c r="MSU1364" s="84" t="s">
        <v>236</v>
      </c>
      <c r="MSV1364" s="84">
        <f>MSV1359</f>
        <v>1000000</v>
      </c>
      <c r="MSW1364" s="84">
        <f t="shared" si="918"/>
        <v>0</v>
      </c>
      <c r="MSX1364" s="84">
        <f t="shared" si="918"/>
        <v>0</v>
      </c>
      <c r="MSY1364" s="84">
        <f t="shared" si="918"/>
        <v>1000000</v>
      </c>
      <c r="MSZ1364" s="84">
        <f t="shared" si="918"/>
        <v>0</v>
      </c>
      <c r="MTA1364" s="84">
        <f t="shared" si="918"/>
        <v>0</v>
      </c>
      <c r="MTB1364" s="84">
        <f t="shared" si="918"/>
        <v>0</v>
      </c>
      <c r="MTC1364" s="84">
        <f t="shared" si="918"/>
        <v>0</v>
      </c>
      <c r="MTD1364" s="84">
        <f t="shared" si="918"/>
        <v>1000000</v>
      </c>
      <c r="MTJ1364" s="84" t="s">
        <v>235</v>
      </c>
      <c r="MTK1364" s="84" t="s">
        <v>236</v>
      </c>
      <c r="MTL1364" s="84">
        <f>MTL1359</f>
        <v>1000000</v>
      </c>
      <c r="MTM1364" s="84">
        <f t="shared" si="918"/>
        <v>0</v>
      </c>
      <c r="MTN1364" s="84">
        <f t="shared" si="918"/>
        <v>0</v>
      </c>
      <c r="MTO1364" s="84">
        <f t="shared" si="918"/>
        <v>1000000</v>
      </c>
      <c r="MTP1364" s="84">
        <f t="shared" si="918"/>
        <v>0</v>
      </c>
      <c r="MTQ1364" s="84">
        <f t="shared" si="918"/>
        <v>0</v>
      </c>
      <c r="MTR1364" s="84">
        <f t="shared" si="918"/>
        <v>0</v>
      </c>
      <c r="MTS1364" s="84">
        <f t="shared" si="918"/>
        <v>0</v>
      </c>
      <c r="MTT1364" s="84">
        <f t="shared" si="918"/>
        <v>1000000</v>
      </c>
      <c r="MTZ1364" s="84" t="s">
        <v>235</v>
      </c>
      <c r="MUA1364" s="84" t="s">
        <v>236</v>
      </c>
      <c r="MUB1364" s="84">
        <f>MUB1359</f>
        <v>1000000</v>
      </c>
      <c r="MUC1364" s="84">
        <f t="shared" si="918"/>
        <v>0</v>
      </c>
      <c r="MUD1364" s="84">
        <f t="shared" si="918"/>
        <v>0</v>
      </c>
      <c r="MUE1364" s="84">
        <f t="shared" si="918"/>
        <v>1000000</v>
      </c>
      <c r="MUF1364" s="84">
        <f t="shared" si="918"/>
        <v>0</v>
      </c>
      <c r="MUG1364" s="84">
        <f t="shared" si="918"/>
        <v>0</v>
      </c>
      <c r="MUH1364" s="84">
        <f t="shared" si="918"/>
        <v>0</v>
      </c>
      <c r="MUI1364" s="84">
        <f t="shared" si="918"/>
        <v>0</v>
      </c>
      <c r="MUJ1364" s="84">
        <f t="shared" si="918"/>
        <v>1000000</v>
      </c>
      <c r="MUP1364" s="84" t="s">
        <v>235</v>
      </c>
      <c r="MUQ1364" s="84" t="s">
        <v>236</v>
      </c>
      <c r="MUR1364" s="84">
        <f>MUR1359</f>
        <v>1000000</v>
      </c>
      <c r="MUS1364" s="84">
        <f t="shared" ref="MUS1364:MWV1365" si="919">MUS1359</f>
        <v>0</v>
      </c>
      <c r="MUT1364" s="84">
        <f t="shared" si="919"/>
        <v>0</v>
      </c>
      <c r="MUU1364" s="84">
        <f t="shared" si="919"/>
        <v>1000000</v>
      </c>
      <c r="MUV1364" s="84">
        <f t="shared" si="919"/>
        <v>0</v>
      </c>
      <c r="MUW1364" s="84">
        <f t="shared" si="919"/>
        <v>0</v>
      </c>
      <c r="MUX1364" s="84">
        <f t="shared" si="919"/>
        <v>0</v>
      </c>
      <c r="MUY1364" s="84">
        <f t="shared" si="919"/>
        <v>0</v>
      </c>
      <c r="MUZ1364" s="84">
        <f t="shared" si="919"/>
        <v>1000000</v>
      </c>
      <c r="MVF1364" s="84" t="s">
        <v>235</v>
      </c>
      <c r="MVG1364" s="84" t="s">
        <v>236</v>
      </c>
      <c r="MVH1364" s="84">
        <f>MVH1359</f>
        <v>1000000</v>
      </c>
      <c r="MVI1364" s="84">
        <f t="shared" si="919"/>
        <v>0</v>
      </c>
      <c r="MVJ1364" s="84">
        <f t="shared" si="919"/>
        <v>0</v>
      </c>
      <c r="MVK1364" s="84">
        <f t="shared" si="919"/>
        <v>1000000</v>
      </c>
      <c r="MVL1364" s="84">
        <f t="shared" si="919"/>
        <v>0</v>
      </c>
      <c r="MVM1364" s="84">
        <f t="shared" si="919"/>
        <v>0</v>
      </c>
      <c r="MVN1364" s="84">
        <f t="shared" si="919"/>
        <v>0</v>
      </c>
      <c r="MVO1364" s="84">
        <f t="shared" si="919"/>
        <v>0</v>
      </c>
      <c r="MVP1364" s="84">
        <f t="shared" si="919"/>
        <v>1000000</v>
      </c>
      <c r="MVV1364" s="84" t="s">
        <v>235</v>
      </c>
      <c r="MVW1364" s="84" t="s">
        <v>236</v>
      </c>
      <c r="MVX1364" s="84">
        <f>MVX1359</f>
        <v>1000000</v>
      </c>
      <c r="MVY1364" s="84">
        <f t="shared" si="919"/>
        <v>0</v>
      </c>
      <c r="MVZ1364" s="84">
        <f t="shared" si="919"/>
        <v>0</v>
      </c>
      <c r="MWA1364" s="84">
        <f t="shared" si="919"/>
        <v>1000000</v>
      </c>
      <c r="MWB1364" s="84">
        <f t="shared" si="919"/>
        <v>0</v>
      </c>
      <c r="MWC1364" s="84">
        <f t="shared" si="919"/>
        <v>0</v>
      </c>
      <c r="MWD1364" s="84">
        <f t="shared" si="919"/>
        <v>0</v>
      </c>
      <c r="MWE1364" s="84">
        <f t="shared" si="919"/>
        <v>0</v>
      </c>
      <c r="MWF1364" s="84">
        <f t="shared" si="919"/>
        <v>1000000</v>
      </c>
      <c r="MWL1364" s="84" t="s">
        <v>235</v>
      </c>
      <c r="MWM1364" s="84" t="s">
        <v>236</v>
      </c>
      <c r="MWN1364" s="84">
        <f>MWN1359</f>
        <v>1000000</v>
      </c>
      <c r="MWO1364" s="84">
        <f t="shared" si="919"/>
        <v>0</v>
      </c>
      <c r="MWP1364" s="84">
        <f t="shared" si="919"/>
        <v>0</v>
      </c>
      <c r="MWQ1364" s="84">
        <f t="shared" si="919"/>
        <v>1000000</v>
      </c>
      <c r="MWR1364" s="84">
        <f t="shared" si="919"/>
        <v>0</v>
      </c>
      <c r="MWS1364" s="84">
        <f t="shared" si="919"/>
        <v>0</v>
      </c>
      <c r="MWT1364" s="84">
        <f t="shared" si="919"/>
        <v>0</v>
      </c>
      <c r="MWU1364" s="84">
        <f t="shared" si="919"/>
        <v>0</v>
      </c>
      <c r="MWV1364" s="84">
        <f t="shared" si="919"/>
        <v>1000000</v>
      </c>
      <c r="MXB1364" s="84" t="s">
        <v>235</v>
      </c>
      <c r="MXC1364" s="84" t="s">
        <v>236</v>
      </c>
      <c r="MXD1364" s="84">
        <f>MXD1359</f>
        <v>1000000</v>
      </c>
      <c r="MXE1364" s="84">
        <f t="shared" ref="MXE1364:MZH1365" si="920">MXE1359</f>
        <v>0</v>
      </c>
      <c r="MXF1364" s="84">
        <f t="shared" si="920"/>
        <v>0</v>
      </c>
      <c r="MXG1364" s="84">
        <f t="shared" si="920"/>
        <v>1000000</v>
      </c>
      <c r="MXH1364" s="84">
        <f t="shared" si="920"/>
        <v>0</v>
      </c>
      <c r="MXI1364" s="84">
        <f t="shared" si="920"/>
        <v>0</v>
      </c>
      <c r="MXJ1364" s="84">
        <f t="shared" si="920"/>
        <v>0</v>
      </c>
      <c r="MXK1364" s="84">
        <f t="shared" si="920"/>
        <v>0</v>
      </c>
      <c r="MXL1364" s="84">
        <f t="shared" si="920"/>
        <v>1000000</v>
      </c>
      <c r="MXR1364" s="84" t="s">
        <v>235</v>
      </c>
      <c r="MXS1364" s="84" t="s">
        <v>236</v>
      </c>
      <c r="MXT1364" s="84">
        <f>MXT1359</f>
        <v>1000000</v>
      </c>
      <c r="MXU1364" s="84">
        <f t="shared" si="920"/>
        <v>0</v>
      </c>
      <c r="MXV1364" s="84">
        <f t="shared" si="920"/>
        <v>0</v>
      </c>
      <c r="MXW1364" s="84">
        <f t="shared" si="920"/>
        <v>1000000</v>
      </c>
      <c r="MXX1364" s="84">
        <f t="shared" si="920"/>
        <v>0</v>
      </c>
      <c r="MXY1364" s="84">
        <f t="shared" si="920"/>
        <v>0</v>
      </c>
      <c r="MXZ1364" s="84">
        <f t="shared" si="920"/>
        <v>0</v>
      </c>
      <c r="MYA1364" s="84">
        <f t="shared" si="920"/>
        <v>0</v>
      </c>
      <c r="MYB1364" s="84">
        <f t="shared" si="920"/>
        <v>1000000</v>
      </c>
      <c r="MYH1364" s="84" t="s">
        <v>235</v>
      </c>
      <c r="MYI1364" s="84" t="s">
        <v>236</v>
      </c>
      <c r="MYJ1364" s="84">
        <f>MYJ1359</f>
        <v>1000000</v>
      </c>
      <c r="MYK1364" s="84">
        <f t="shared" si="920"/>
        <v>0</v>
      </c>
      <c r="MYL1364" s="84">
        <f t="shared" si="920"/>
        <v>0</v>
      </c>
      <c r="MYM1364" s="84">
        <f t="shared" si="920"/>
        <v>1000000</v>
      </c>
      <c r="MYN1364" s="84">
        <f t="shared" si="920"/>
        <v>0</v>
      </c>
      <c r="MYO1364" s="84">
        <f t="shared" si="920"/>
        <v>0</v>
      </c>
      <c r="MYP1364" s="84">
        <f t="shared" si="920"/>
        <v>0</v>
      </c>
      <c r="MYQ1364" s="84">
        <f t="shared" si="920"/>
        <v>0</v>
      </c>
      <c r="MYR1364" s="84">
        <f t="shared" si="920"/>
        <v>1000000</v>
      </c>
      <c r="MYX1364" s="84" t="s">
        <v>235</v>
      </c>
      <c r="MYY1364" s="84" t="s">
        <v>236</v>
      </c>
      <c r="MYZ1364" s="84">
        <f>MYZ1359</f>
        <v>1000000</v>
      </c>
      <c r="MZA1364" s="84">
        <f t="shared" si="920"/>
        <v>0</v>
      </c>
      <c r="MZB1364" s="84">
        <f t="shared" si="920"/>
        <v>0</v>
      </c>
      <c r="MZC1364" s="84">
        <f t="shared" si="920"/>
        <v>1000000</v>
      </c>
      <c r="MZD1364" s="84">
        <f t="shared" si="920"/>
        <v>0</v>
      </c>
      <c r="MZE1364" s="84">
        <f t="shared" si="920"/>
        <v>0</v>
      </c>
      <c r="MZF1364" s="84">
        <f t="shared" si="920"/>
        <v>0</v>
      </c>
      <c r="MZG1364" s="84">
        <f t="shared" si="920"/>
        <v>0</v>
      </c>
      <c r="MZH1364" s="84">
        <f t="shared" si="920"/>
        <v>1000000</v>
      </c>
      <c r="MZN1364" s="84" t="s">
        <v>235</v>
      </c>
      <c r="MZO1364" s="84" t="s">
        <v>236</v>
      </c>
      <c r="MZP1364" s="84">
        <f>MZP1359</f>
        <v>1000000</v>
      </c>
      <c r="MZQ1364" s="84">
        <f t="shared" ref="MZQ1364:NBT1365" si="921">MZQ1359</f>
        <v>0</v>
      </c>
      <c r="MZR1364" s="84">
        <f t="shared" si="921"/>
        <v>0</v>
      </c>
      <c r="MZS1364" s="84">
        <f t="shared" si="921"/>
        <v>1000000</v>
      </c>
      <c r="MZT1364" s="84">
        <f t="shared" si="921"/>
        <v>0</v>
      </c>
      <c r="MZU1364" s="84">
        <f t="shared" si="921"/>
        <v>0</v>
      </c>
      <c r="MZV1364" s="84">
        <f t="shared" si="921"/>
        <v>0</v>
      </c>
      <c r="MZW1364" s="84">
        <f t="shared" si="921"/>
        <v>0</v>
      </c>
      <c r="MZX1364" s="84">
        <f t="shared" si="921"/>
        <v>1000000</v>
      </c>
      <c r="NAD1364" s="84" t="s">
        <v>235</v>
      </c>
      <c r="NAE1364" s="84" t="s">
        <v>236</v>
      </c>
      <c r="NAF1364" s="84">
        <f>NAF1359</f>
        <v>1000000</v>
      </c>
      <c r="NAG1364" s="84">
        <f t="shared" si="921"/>
        <v>0</v>
      </c>
      <c r="NAH1364" s="84">
        <f t="shared" si="921"/>
        <v>0</v>
      </c>
      <c r="NAI1364" s="84">
        <f t="shared" si="921"/>
        <v>1000000</v>
      </c>
      <c r="NAJ1364" s="84">
        <f t="shared" si="921"/>
        <v>0</v>
      </c>
      <c r="NAK1364" s="84">
        <f t="shared" si="921"/>
        <v>0</v>
      </c>
      <c r="NAL1364" s="84">
        <f t="shared" si="921"/>
        <v>0</v>
      </c>
      <c r="NAM1364" s="84">
        <f t="shared" si="921"/>
        <v>0</v>
      </c>
      <c r="NAN1364" s="84">
        <f t="shared" si="921"/>
        <v>1000000</v>
      </c>
      <c r="NAT1364" s="84" t="s">
        <v>235</v>
      </c>
      <c r="NAU1364" s="84" t="s">
        <v>236</v>
      </c>
      <c r="NAV1364" s="84">
        <f>NAV1359</f>
        <v>1000000</v>
      </c>
      <c r="NAW1364" s="84">
        <f t="shared" si="921"/>
        <v>0</v>
      </c>
      <c r="NAX1364" s="84">
        <f t="shared" si="921"/>
        <v>0</v>
      </c>
      <c r="NAY1364" s="84">
        <f t="shared" si="921"/>
        <v>1000000</v>
      </c>
      <c r="NAZ1364" s="84">
        <f t="shared" si="921"/>
        <v>0</v>
      </c>
      <c r="NBA1364" s="84">
        <f t="shared" si="921"/>
        <v>0</v>
      </c>
      <c r="NBB1364" s="84">
        <f t="shared" si="921"/>
        <v>0</v>
      </c>
      <c r="NBC1364" s="84">
        <f t="shared" si="921"/>
        <v>0</v>
      </c>
      <c r="NBD1364" s="84">
        <f t="shared" si="921"/>
        <v>1000000</v>
      </c>
      <c r="NBJ1364" s="84" t="s">
        <v>235</v>
      </c>
      <c r="NBK1364" s="84" t="s">
        <v>236</v>
      </c>
      <c r="NBL1364" s="84">
        <f>NBL1359</f>
        <v>1000000</v>
      </c>
      <c r="NBM1364" s="84">
        <f t="shared" si="921"/>
        <v>0</v>
      </c>
      <c r="NBN1364" s="84">
        <f t="shared" si="921"/>
        <v>0</v>
      </c>
      <c r="NBO1364" s="84">
        <f t="shared" si="921"/>
        <v>1000000</v>
      </c>
      <c r="NBP1364" s="84">
        <f t="shared" si="921"/>
        <v>0</v>
      </c>
      <c r="NBQ1364" s="84">
        <f t="shared" si="921"/>
        <v>0</v>
      </c>
      <c r="NBR1364" s="84">
        <f t="shared" si="921"/>
        <v>0</v>
      </c>
      <c r="NBS1364" s="84">
        <f t="shared" si="921"/>
        <v>0</v>
      </c>
      <c r="NBT1364" s="84">
        <f t="shared" si="921"/>
        <v>1000000</v>
      </c>
      <c r="NBZ1364" s="84" t="s">
        <v>235</v>
      </c>
      <c r="NCA1364" s="84" t="s">
        <v>236</v>
      </c>
      <c r="NCB1364" s="84">
        <f>NCB1359</f>
        <v>1000000</v>
      </c>
      <c r="NCC1364" s="84">
        <f t="shared" ref="NCC1364:NEF1365" si="922">NCC1359</f>
        <v>0</v>
      </c>
      <c r="NCD1364" s="84">
        <f t="shared" si="922"/>
        <v>0</v>
      </c>
      <c r="NCE1364" s="84">
        <f t="shared" si="922"/>
        <v>1000000</v>
      </c>
      <c r="NCF1364" s="84">
        <f t="shared" si="922"/>
        <v>0</v>
      </c>
      <c r="NCG1364" s="84">
        <f t="shared" si="922"/>
        <v>0</v>
      </c>
      <c r="NCH1364" s="84">
        <f t="shared" si="922"/>
        <v>0</v>
      </c>
      <c r="NCI1364" s="84">
        <f t="shared" si="922"/>
        <v>0</v>
      </c>
      <c r="NCJ1364" s="84">
        <f t="shared" si="922"/>
        <v>1000000</v>
      </c>
      <c r="NCP1364" s="84" t="s">
        <v>235</v>
      </c>
      <c r="NCQ1364" s="84" t="s">
        <v>236</v>
      </c>
      <c r="NCR1364" s="84">
        <f>NCR1359</f>
        <v>1000000</v>
      </c>
      <c r="NCS1364" s="84">
        <f t="shared" si="922"/>
        <v>0</v>
      </c>
      <c r="NCT1364" s="84">
        <f t="shared" si="922"/>
        <v>0</v>
      </c>
      <c r="NCU1364" s="84">
        <f t="shared" si="922"/>
        <v>1000000</v>
      </c>
      <c r="NCV1364" s="84">
        <f t="shared" si="922"/>
        <v>0</v>
      </c>
      <c r="NCW1364" s="84">
        <f t="shared" si="922"/>
        <v>0</v>
      </c>
      <c r="NCX1364" s="84">
        <f t="shared" si="922"/>
        <v>0</v>
      </c>
      <c r="NCY1364" s="84">
        <f t="shared" si="922"/>
        <v>0</v>
      </c>
      <c r="NCZ1364" s="84">
        <f t="shared" si="922"/>
        <v>1000000</v>
      </c>
      <c r="NDF1364" s="84" t="s">
        <v>235</v>
      </c>
      <c r="NDG1364" s="84" t="s">
        <v>236</v>
      </c>
      <c r="NDH1364" s="84">
        <f>NDH1359</f>
        <v>1000000</v>
      </c>
      <c r="NDI1364" s="84">
        <f t="shared" si="922"/>
        <v>0</v>
      </c>
      <c r="NDJ1364" s="84">
        <f t="shared" si="922"/>
        <v>0</v>
      </c>
      <c r="NDK1364" s="84">
        <f t="shared" si="922"/>
        <v>1000000</v>
      </c>
      <c r="NDL1364" s="84">
        <f t="shared" si="922"/>
        <v>0</v>
      </c>
      <c r="NDM1364" s="84">
        <f t="shared" si="922"/>
        <v>0</v>
      </c>
      <c r="NDN1364" s="84">
        <f t="shared" si="922"/>
        <v>0</v>
      </c>
      <c r="NDO1364" s="84">
        <f t="shared" si="922"/>
        <v>0</v>
      </c>
      <c r="NDP1364" s="84">
        <f t="shared" si="922"/>
        <v>1000000</v>
      </c>
      <c r="NDV1364" s="84" t="s">
        <v>235</v>
      </c>
      <c r="NDW1364" s="84" t="s">
        <v>236</v>
      </c>
      <c r="NDX1364" s="84">
        <f>NDX1359</f>
        <v>1000000</v>
      </c>
      <c r="NDY1364" s="84">
        <f t="shared" si="922"/>
        <v>0</v>
      </c>
      <c r="NDZ1364" s="84">
        <f t="shared" si="922"/>
        <v>0</v>
      </c>
      <c r="NEA1364" s="84">
        <f t="shared" si="922"/>
        <v>1000000</v>
      </c>
      <c r="NEB1364" s="84">
        <f t="shared" si="922"/>
        <v>0</v>
      </c>
      <c r="NEC1364" s="84">
        <f t="shared" si="922"/>
        <v>0</v>
      </c>
      <c r="NED1364" s="84">
        <f t="shared" si="922"/>
        <v>0</v>
      </c>
      <c r="NEE1364" s="84">
        <f t="shared" si="922"/>
        <v>0</v>
      </c>
      <c r="NEF1364" s="84">
        <f t="shared" si="922"/>
        <v>1000000</v>
      </c>
      <c r="NEL1364" s="84" t="s">
        <v>235</v>
      </c>
      <c r="NEM1364" s="84" t="s">
        <v>236</v>
      </c>
      <c r="NEN1364" s="84">
        <f>NEN1359</f>
        <v>1000000</v>
      </c>
      <c r="NEO1364" s="84">
        <f t="shared" ref="NEO1364:NGR1365" si="923">NEO1359</f>
        <v>0</v>
      </c>
      <c r="NEP1364" s="84">
        <f t="shared" si="923"/>
        <v>0</v>
      </c>
      <c r="NEQ1364" s="84">
        <f t="shared" si="923"/>
        <v>1000000</v>
      </c>
      <c r="NER1364" s="84">
        <f t="shared" si="923"/>
        <v>0</v>
      </c>
      <c r="NES1364" s="84">
        <f t="shared" si="923"/>
        <v>0</v>
      </c>
      <c r="NET1364" s="84">
        <f t="shared" si="923"/>
        <v>0</v>
      </c>
      <c r="NEU1364" s="84">
        <f t="shared" si="923"/>
        <v>0</v>
      </c>
      <c r="NEV1364" s="84">
        <f t="shared" si="923"/>
        <v>1000000</v>
      </c>
      <c r="NFB1364" s="84" t="s">
        <v>235</v>
      </c>
      <c r="NFC1364" s="84" t="s">
        <v>236</v>
      </c>
      <c r="NFD1364" s="84">
        <f>NFD1359</f>
        <v>1000000</v>
      </c>
      <c r="NFE1364" s="84">
        <f t="shared" si="923"/>
        <v>0</v>
      </c>
      <c r="NFF1364" s="84">
        <f t="shared" si="923"/>
        <v>0</v>
      </c>
      <c r="NFG1364" s="84">
        <f t="shared" si="923"/>
        <v>1000000</v>
      </c>
      <c r="NFH1364" s="84">
        <f t="shared" si="923"/>
        <v>0</v>
      </c>
      <c r="NFI1364" s="84">
        <f t="shared" si="923"/>
        <v>0</v>
      </c>
      <c r="NFJ1364" s="84">
        <f t="shared" si="923"/>
        <v>0</v>
      </c>
      <c r="NFK1364" s="84">
        <f t="shared" si="923"/>
        <v>0</v>
      </c>
      <c r="NFL1364" s="84">
        <f t="shared" si="923"/>
        <v>1000000</v>
      </c>
      <c r="NFR1364" s="84" t="s">
        <v>235</v>
      </c>
      <c r="NFS1364" s="84" t="s">
        <v>236</v>
      </c>
      <c r="NFT1364" s="84">
        <f>NFT1359</f>
        <v>1000000</v>
      </c>
      <c r="NFU1364" s="84">
        <f t="shared" si="923"/>
        <v>0</v>
      </c>
      <c r="NFV1364" s="84">
        <f t="shared" si="923"/>
        <v>0</v>
      </c>
      <c r="NFW1364" s="84">
        <f t="shared" si="923"/>
        <v>1000000</v>
      </c>
      <c r="NFX1364" s="84">
        <f t="shared" si="923"/>
        <v>0</v>
      </c>
      <c r="NFY1364" s="84">
        <f t="shared" si="923"/>
        <v>0</v>
      </c>
      <c r="NFZ1364" s="84">
        <f t="shared" si="923"/>
        <v>0</v>
      </c>
      <c r="NGA1364" s="84">
        <f t="shared" si="923"/>
        <v>0</v>
      </c>
      <c r="NGB1364" s="84">
        <f t="shared" si="923"/>
        <v>1000000</v>
      </c>
      <c r="NGH1364" s="84" t="s">
        <v>235</v>
      </c>
      <c r="NGI1364" s="84" t="s">
        <v>236</v>
      </c>
      <c r="NGJ1364" s="84">
        <f>NGJ1359</f>
        <v>1000000</v>
      </c>
      <c r="NGK1364" s="84">
        <f t="shared" si="923"/>
        <v>0</v>
      </c>
      <c r="NGL1364" s="84">
        <f t="shared" si="923"/>
        <v>0</v>
      </c>
      <c r="NGM1364" s="84">
        <f t="shared" si="923"/>
        <v>1000000</v>
      </c>
      <c r="NGN1364" s="84">
        <f t="shared" si="923"/>
        <v>0</v>
      </c>
      <c r="NGO1364" s="84">
        <f t="shared" si="923"/>
        <v>0</v>
      </c>
      <c r="NGP1364" s="84">
        <f t="shared" si="923"/>
        <v>0</v>
      </c>
      <c r="NGQ1364" s="84">
        <f t="shared" si="923"/>
        <v>0</v>
      </c>
      <c r="NGR1364" s="84">
        <f t="shared" si="923"/>
        <v>1000000</v>
      </c>
      <c r="NGX1364" s="84" t="s">
        <v>235</v>
      </c>
      <c r="NGY1364" s="84" t="s">
        <v>236</v>
      </c>
      <c r="NGZ1364" s="84">
        <f>NGZ1359</f>
        <v>1000000</v>
      </c>
      <c r="NHA1364" s="84">
        <f t="shared" ref="NHA1364:NJD1365" si="924">NHA1359</f>
        <v>0</v>
      </c>
      <c r="NHB1364" s="84">
        <f t="shared" si="924"/>
        <v>0</v>
      </c>
      <c r="NHC1364" s="84">
        <f t="shared" si="924"/>
        <v>1000000</v>
      </c>
      <c r="NHD1364" s="84">
        <f t="shared" si="924"/>
        <v>0</v>
      </c>
      <c r="NHE1364" s="84">
        <f t="shared" si="924"/>
        <v>0</v>
      </c>
      <c r="NHF1364" s="84">
        <f t="shared" si="924"/>
        <v>0</v>
      </c>
      <c r="NHG1364" s="84">
        <f t="shared" si="924"/>
        <v>0</v>
      </c>
      <c r="NHH1364" s="84">
        <f t="shared" si="924"/>
        <v>1000000</v>
      </c>
      <c r="NHN1364" s="84" t="s">
        <v>235</v>
      </c>
      <c r="NHO1364" s="84" t="s">
        <v>236</v>
      </c>
      <c r="NHP1364" s="84">
        <f>NHP1359</f>
        <v>1000000</v>
      </c>
      <c r="NHQ1364" s="84">
        <f t="shared" si="924"/>
        <v>0</v>
      </c>
      <c r="NHR1364" s="84">
        <f t="shared" si="924"/>
        <v>0</v>
      </c>
      <c r="NHS1364" s="84">
        <f t="shared" si="924"/>
        <v>1000000</v>
      </c>
      <c r="NHT1364" s="84">
        <f t="shared" si="924"/>
        <v>0</v>
      </c>
      <c r="NHU1364" s="84">
        <f t="shared" si="924"/>
        <v>0</v>
      </c>
      <c r="NHV1364" s="84">
        <f t="shared" si="924"/>
        <v>0</v>
      </c>
      <c r="NHW1364" s="84">
        <f t="shared" si="924"/>
        <v>0</v>
      </c>
      <c r="NHX1364" s="84">
        <f t="shared" si="924"/>
        <v>1000000</v>
      </c>
      <c r="NID1364" s="84" t="s">
        <v>235</v>
      </c>
      <c r="NIE1364" s="84" t="s">
        <v>236</v>
      </c>
      <c r="NIF1364" s="84">
        <f>NIF1359</f>
        <v>1000000</v>
      </c>
      <c r="NIG1364" s="84">
        <f t="shared" si="924"/>
        <v>0</v>
      </c>
      <c r="NIH1364" s="84">
        <f t="shared" si="924"/>
        <v>0</v>
      </c>
      <c r="NII1364" s="84">
        <f t="shared" si="924"/>
        <v>1000000</v>
      </c>
      <c r="NIJ1364" s="84">
        <f t="shared" si="924"/>
        <v>0</v>
      </c>
      <c r="NIK1364" s="84">
        <f t="shared" si="924"/>
        <v>0</v>
      </c>
      <c r="NIL1364" s="84">
        <f t="shared" si="924"/>
        <v>0</v>
      </c>
      <c r="NIM1364" s="84">
        <f t="shared" si="924"/>
        <v>0</v>
      </c>
      <c r="NIN1364" s="84">
        <f t="shared" si="924"/>
        <v>1000000</v>
      </c>
      <c r="NIT1364" s="84" t="s">
        <v>235</v>
      </c>
      <c r="NIU1364" s="84" t="s">
        <v>236</v>
      </c>
      <c r="NIV1364" s="84">
        <f>NIV1359</f>
        <v>1000000</v>
      </c>
      <c r="NIW1364" s="84">
        <f t="shared" si="924"/>
        <v>0</v>
      </c>
      <c r="NIX1364" s="84">
        <f t="shared" si="924"/>
        <v>0</v>
      </c>
      <c r="NIY1364" s="84">
        <f t="shared" si="924"/>
        <v>1000000</v>
      </c>
      <c r="NIZ1364" s="84">
        <f t="shared" si="924"/>
        <v>0</v>
      </c>
      <c r="NJA1364" s="84">
        <f t="shared" si="924"/>
        <v>0</v>
      </c>
      <c r="NJB1364" s="84">
        <f t="shared" si="924"/>
        <v>0</v>
      </c>
      <c r="NJC1364" s="84">
        <f t="shared" si="924"/>
        <v>0</v>
      </c>
      <c r="NJD1364" s="84">
        <f t="shared" si="924"/>
        <v>1000000</v>
      </c>
      <c r="NJJ1364" s="84" t="s">
        <v>235</v>
      </c>
      <c r="NJK1364" s="84" t="s">
        <v>236</v>
      </c>
      <c r="NJL1364" s="84">
        <f>NJL1359</f>
        <v>1000000</v>
      </c>
      <c r="NJM1364" s="84">
        <f t="shared" ref="NJM1364:NLP1365" si="925">NJM1359</f>
        <v>0</v>
      </c>
      <c r="NJN1364" s="84">
        <f t="shared" si="925"/>
        <v>0</v>
      </c>
      <c r="NJO1364" s="84">
        <f t="shared" si="925"/>
        <v>1000000</v>
      </c>
      <c r="NJP1364" s="84">
        <f t="shared" si="925"/>
        <v>0</v>
      </c>
      <c r="NJQ1364" s="84">
        <f t="shared" si="925"/>
        <v>0</v>
      </c>
      <c r="NJR1364" s="84">
        <f t="shared" si="925"/>
        <v>0</v>
      </c>
      <c r="NJS1364" s="84">
        <f t="shared" si="925"/>
        <v>0</v>
      </c>
      <c r="NJT1364" s="84">
        <f t="shared" si="925"/>
        <v>1000000</v>
      </c>
      <c r="NJZ1364" s="84" t="s">
        <v>235</v>
      </c>
      <c r="NKA1364" s="84" t="s">
        <v>236</v>
      </c>
      <c r="NKB1364" s="84">
        <f>NKB1359</f>
        <v>1000000</v>
      </c>
      <c r="NKC1364" s="84">
        <f t="shared" si="925"/>
        <v>0</v>
      </c>
      <c r="NKD1364" s="84">
        <f t="shared" si="925"/>
        <v>0</v>
      </c>
      <c r="NKE1364" s="84">
        <f t="shared" si="925"/>
        <v>1000000</v>
      </c>
      <c r="NKF1364" s="84">
        <f t="shared" si="925"/>
        <v>0</v>
      </c>
      <c r="NKG1364" s="84">
        <f t="shared" si="925"/>
        <v>0</v>
      </c>
      <c r="NKH1364" s="84">
        <f t="shared" si="925"/>
        <v>0</v>
      </c>
      <c r="NKI1364" s="84">
        <f t="shared" si="925"/>
        <v>0</v>
      </c>
      <c r="NKJ1364" s="84">
        <f t="shared" si="925"/>
        <v>1000000</v>
      </c>
      <c r="NKP1364" s="84" t="s">
        <v>235</v>
      </c>
      <c r="NKQ1364" s="84" t="s">
        <v>236</v>
      </c>
      <c r="NKR1364" s="84">
        <f>NKR1359</f>
        <v>1000000</v>
      </c>
      <c r="NKS1364" s="84">
        <f t="shared" si="925"/>
        <v>0</v>
      </c>
      <c r="NKT1364" s="84">
        <f t="shared" si="925"/>
        <v>0</v>
      </c>
      <c r="NKU1364" s="84">
        <f t="shared" si="925"/>
        <v>1000000</v>
      </c>
      <c r="NKV1364" s="84">
        <f t="shared" si="925"/>
        <v>0</v>
      </c>
      <c r="NKW1364" s="84">
        <f t="shared" si="925"/>
        <v>0</v>
      </c>
      <c r="NKX1364" s="84">
        <f t="shared" si="925"/>
        <v>0</v>
      </c>
      <c r="NKY1364" s="84">
        <f t="shared" si="925"/>
        <v>0</v>
      </c>
      <c r="NKZ1364" s="84">
        <f t="shared" si="925"/>
        <v>1000000</v>
      </c>
      <c r="NLF1364" s="84" t="s">
        <v>235</v>
      </c>
      <c r="NLG1364" s="84" t="s">
        <v>236</v>
      </c>
      <c r="NLH1364" s="84">
        <f>NLH1359</f>
        <v>1000000</v>
      </c>
      <c r="NLI1364" s="84">
        <f t="shared" si="925"/>
        <v>0</v>
      </c>
      <c r="NLJ1364" s="84">
        <f t="shared" si="925"/>
        <v>0</v>
      </c>
      <c r="NLK1364" s="84">
        <f t="shared" si="925"/>
        <v>1000000</v>
      </c>
      <c r="NLL1364" s="84">
        <f t="shared" si="925"/>
        <v>0</v>
      </c>
      <c r="NLM1364" s="84">
        <f t="shared" si="925"/>
        <v>0</v>
      </c>
      <c r="NLN1364" s="84">
        <f t="shared" si="925"/>
        <v>0</v>
      </c>
      <c r="NLO1364" s="84">
        <f t="shared" si="925"/>
        <v>0</v>
      </c>
      <c r="NLP1364" s="84">
        <f t="shared" si="925"/>
        <v>1000000</v>
      </c>
      <c r="NLV1364" s="84" t="s">
        <v>235</v>
      </c>
      <c r="NLW1364" s="84" t="s">
        <v>236</v>
      </c>
      <c r="NLX1364" s="84">
        <f>NLX1359</f>
        <v>1000000</v>
      </c>
      <c r="NLY1364" s="84">
        <f t="shared" ref="NLY1364:NOB1365" si="926">NLY1359</f>
        <v>0</v>
      </c>
      <c r="NLZ1364" s="84">
        <f t="shared" si="926"/>
        <v>0</v>
      </c>
      <c r="NMA1364" s="84">
        <f t="shared" si="926"/>
        <v>1000000</v>
      </c>
      <c r="NMB1364" s="84">
        <f t="shared" si="926"/>
        <v>0</v>
      </c>
      <c r="NMC1364" s="84">
        <f t="shared" si="926"/>
        <v>0</v>
      </c>
      <c r="NMD1364" s="84">
        <f t="shared" si="926"/>
        <v>0</v>
      </c>
      <c r="NME1364" s="84">
        <f t="shared" si="926"/>
        <v>0</v>
      </c>
      <c r="NMF1364" s="84">
        <f t="shared" si="926"/>
        <v>1000000</v>
      </c>
      <c r="NML1364" s="84" t="s">
        <v>235</v>
      </c>
      <c r="NMM1364" s="84" t="s">
        <v>236</v>
      </c>
      <c r="NMN1364" s="84">
        <f>NMN1359</f>
        <v>1000000</v>
      </c>
      <c r="NMO1364" s="84">
        <f t="shared" si="926"/>
        <v>0</v>
      </c>
      <c r="NMP1364" s="84">
        <f t="shared" si="926"/>
        <v>0</v>
      </c>
      <c r="NMQ1364" s="84">
        <f t="shared" si="926"/>
        <v>1000000</v>
      </c>
      <c r="NMR1364" s="84">
        <f t="shared" si="926"/>
        <v>0</v>
      </c>
      <c r="NMS1364" s="84">
        <f t="shared" si="926"/>
        <v>0</v>
      </c>
      <c r="NMT1364" s="84">
        <f t="shared" si="926"/>
        <v>0</v>
      </c>
      <c r="NMU1364" s="84">
        <f t="shared" si="926"/>
        <v>0</v>
      </c>
      <c r="NMV1364" s="84">
        <f t="shared" si="926"/>
        <v>1000000</v>
      </c>
      <c r="NNB1364" s="84" t="s">
        <v>235</v>
      </c>
      <c r="NNC1364" s="84" t="s">
        <v>236</v>
      </c>
      <c r="NND1364" s="84">
        <f>NND1359</f>
        <v>1000000</v>
      </c>
      <c r="NNE1364" s="84">
        <f t="shared" si="926"/>
        <v>0</v>
      </c>
      <c r="NNF1364" s="84">
        <f t="shared" si="926"/>
        <v>0</v>
      </c>
      <c r="NNG1364" s="84">
        <f t="shared" si="926"/>
        <v>1000000</v>
      </c>
      <c r="NNH1364" s="84">
        <f t="shared" si="926"/>
        <v>0</v>
      </c>
      <c r="NNI1364" s="84">
        <f t="shared" si="926"/>
        <v>0</v>
      </c>
      <c r="NNJ1364" s="84">
        <f t="shared" si="926"/>
        <v>0</v>
      </c>
      <c r="NNK1364" s="84">
        <f t="shared" si="926"/>
        <v>0</v>
      </c>
      <c r="NNL1364" s="84">
        <f t="shared" si="926"/>
        <v>1000000</v>
      </c>
      <c r="NNR1364" s="84" t="s">
        <v>235</v>
      </c>
      <c r="NNS1364" s="84" t="s">
        <v>236</v>
      </c>
      <c r="NNT1364" s="84">
        <f>NNT1359</f>
        <v>1000000</v>
      </c>
      <c r="NNU1364" s="84">
        <f t="shared" si="926"/>
        <v>0</v>
      </c>
      <c r="NNV1364" s="84">
        <f t="shared" si="926"/>
        <v>0</v>
      </c>
      <c r="NNW1364" s="84">
        <f t="shared" si="926"/>
        <v>1000000</v>
      </c>
      <c r="NNX1364" s="84">
        <f t="shared" si="926"/>
        <v>0</v>
      </c>
      <c r="NNY1364" s="84">
        <f t="shared" si="926"/>
        <v>0</v>
      </c>
      <c r="NNZ1364" s="84">
        <f t="shared" si="926"/>
        <v>0</v>
      </c>
      <c r="NOA1364" s="84">
        <f t="shared" si="926"/>
        <v>0</v>
      </c>
      <c r="NOB1364" s="84">
        <f t="shared" si="926"/>
        <v>1000000</v>
      </c>
      <c r="NOH1364" s="84" t="s">
        <v>235</v>
      </c>
      <c r="NOI1364" s="84" t="s">
        <v>236</v>
      </c>
      <c r="NOJ1364" s="84">
        <f>NOJ1359</f>
        <v>1000000</v>
      </c>
      <c r="NOK1364" s="84">
        <f t="shared" ref="NOK1364:NQN1365" si="927">NOK1359</f>
        <v>0</v>
      </c>
      <c r="NOL1364" s="84">
        <f t="shared" si="927"/>
        <v>0</v>
      </c>
      <c r="NOM1364" s="84">
        <f t="shared" si="927"/>
        <v>1000000</v>
      </c>
      <c r="NON1364" s="84">
        <f t="shared" si="927"/>
        <v>0</v>
      </c>
      <c r="NOO1364" s="84">
        <f t="shared" si="927"/>
        <v>0</v>
      </c>
      <c r="NOP1364" s="84">
        <f t="shared" si="927"/>
        <v>0</v>
      </c>
      <c r="NOQ1364" s="84">
        <f t="shared" si="927"/>
        <v>0</v>
      </c>
      <c r="NOR1364" s="84">
        <f t="shared" si="927"/>
        <v>1000000</v>
      </c>
      <c r="NOX1364" s="84" t="s">
        <v>235</v>
      </c>
      <c r="NOY1364" s="84" t="s">
        <v>236</v>
      </c>
      <c r="NOZ1364" s="84">
        <f>NOZ1359</f>
        <v>1000000</v>
      </c>
      <c r="NPA1364" s="84">
        <f t="shared" si="927"/>
        <v>0</v>
      </c>
      <c r="NPB1364" s="84">
        <f t="shared" si="927"/>
        <v>0</v>
      </c>
      <c r="NPC1364" s="84">
        <f t="shared" si="927"/>
        <v>1000000</v>
      </c>
      <c r="NPD1364" s="84">
        <f t="shared" si="927"/>
        <v>0</v>
      </c>
      <c r="NPE1364" s="84">
        <f t="shared" si="927"/>
        <v>0</v>
      </c>
      <c r="NPF1364" s="84">
        <f t="shared" si="927"/>
        <v>0</v>
      </c>
      <c r="NPG1364" s="84">
        <f t="shared" si="927"/>
        <v>0</v>
      </c>
      <c r="NPH1364" s="84">
        <f t="shared" si="927"/>
        <v>1000000</v>
      </c>
      <c r="NPN1364" s="84" t="s">
        <v>235</v>
      </c>
      <c r="NPO1364" s="84" t="s">
        <v>236</v>
      </c>
      <c r="NPP1364" s="84">
        <f>NPP1359</f>
        <v>1000000</v>
      </c>
      <c r="NPQ1364" s="84">
        <f t="shared" si="927"/>
        <v>0</v>
      </c>
      <c r="NPR1364" s="84">
        <f t="shared" si="927"/>
        <v>0</v>
      </c>
      <c r="NPS1364" s="84">
        <f t="shared" si="927"/>
        <v>1000000</v>
      </c>
      <c r="NPT1364" s="84">
        <f t="shared" si="927"/>
        <v>0</v>
      </c>
      <c r="NPU1364" s="84">
        <f t="shared" si="927"/>
        <v>0</v>
      </c>
      <c r="NPV1364" s="84">
        <f t="shared" si="927"/>
        <v>0</v>
      </c>
      <c r="NPW1364" s="84">
        <f t="shared" si="927"/>
        <v>0</v>
      </c>
      <c r="NPX1364" s="84">
        <f t="shared" si="927"/>
        <v>1000000</v>
      </c>
      <c r="NQD1364" s="84" t="s">
        <v>235</v>
      </c>
      <c r="NQE1364" s="84" t="s">
        <v>236</v>
      </c>
      <c r="NQF1364" s="84">
        <f>NQF1359</f>
        <v>1000000</v>
      </c>
      <c r="NQG1364" s="84">
        <f t="shared" si="927"/>
        <v>0</v>
      </c>
      <c r="NQH1364" s="84">
        <f t="shared" si="927"/>
        <v>0</v>
      </c>
      <c r="NQI1364" s="84">
        <f t="shared" si="927"/>
        <v>1000000</v>
      </c>
      <c r="NQJ1364" s="84">
        <f t="shared" si="927"/>
        <v>0</v>
      </c>
      <c r="NQK1364" s="84">
        <f t="shared" si="927"/>
        <v>0</v>
      </c>
      <c r="NQL1364" s="84">
        <f t="shared" si="927"/>
        <v>0</v>
      </c>
      <c r="NQM1364" s="84">
        <f t="shared" si="927"/>
        <v>0</v>
      </c>
      <c r="NQN1364" s="84">
        <f t="shared" si="927"/>
        <v>1000000</v>
      </c>
      <c r="NQT1364" s="84" t="s">
        <v>235</v>
      </c>
      <c r="NQU1364" s="84" t="s">
        <v>236</v>
      </c>
      <c r="NQV1364" s="84">
        <f>NQV1359</f>
        <v>1000000</v>
      </c>
      <c r="NQW1364" s="84">
        <f t="shared" ref="NQW1364:NSZ1365" si="928">NQW1359</f>
        <v>0</v>
      </c>
      <c r="NQX1364" s="84">
        <f t="shared" si="928"/>
        <v>0</v>
      </c>
      <c r="NQY1364" s="84">
        <f t="shared" si="928"/>
        <v>1000000</v>
      </c>
      <c r="NQZ1364" s="84">
        <f t="shared" si="928"/>
        <v>0</v>
      </c>
      <c r="NRA1364" s="84">
        <f t="shared" si="928"/>
        <v>0</v>
      </c>
      <c r="NRB1364" s="84">
        <f t="shared" si="928"/>
        <v>0</v>
      </c>
      <c r="NRC1364" s="84">
        <f t="shared" si="928"/>
        <v>0</v>
      </c>
      <c r="NRD1364" s="84">
        <f t="shared" si="928"/>
        <v>1000000</v>
      </c>
      <c r="NRJ1364" s="84" t="s">
        <v>235</v>
      </c>
      <c r="NRK1364" s="84" t="s">
        <v>236</v>
      </c>
      <c r="NRL1364" s="84">
        <f>NRL1359</f>
        <v>1000000</v>
      </c>
      <c r="NRM1364" s="84">
        <f t="shared" si="928"/>
        <v>0</v>
      </c>
      <c r="NRN1364" s="84">
        <f t="shared" si="928"/>
        <v>0</v>
      </c>
      <c r="NRO1364" s="84">
        <f t="shared" si="928"/>
        <v>1000000</v>
      </c>
      <c r="NRP1364" s="84">
        <f t="shared" si="928"/>
        <v>0</v>
      </c>
      <c r="NRQ1364" s="84">
        <f t="shared" si="928"/>
        <v>0</v>
      </c>
      <c r="NRR1364" s="84">
        <f t="shared" si="928"/>
        <v>0</v>
      </c>
      <c r="NRS1364" s="84">
        <f t="shared" si="928"/>
        <v>0</v>
      </c>
      <c r="NRT1364" s="84">
        <f t="shared" si="928"/>
        <v>1000000</v>
      </c>
      <c r="NRZ1364" s="84" t="s">
        <v>235</v>
      </c>
      <c r="NSA1364" s="84" t="s">
        <v>236</v>
      </c>
      <c r="NSB1364" s="84">
        <f>NSB1359</f>
        <v>1000000</v>
      </c>
      <c r="NSC1364" s="84">
        <f t="shared" si="928"/>
        <v>0</v>
      </c>
      <c r="NSD1364" s="84">
        <f t="shared" si="928"/>
        <v>0</v>
      </c>
      <c r="NSE1364" s="84">
        <f t="shared" si="928"/>
        <v>1000000</v>
      </c>
      <c r="NSF1364" s="84">
        <f t="shared" si="928"/>
        <v>0</v>
      </c>
      <c r="NSG1364" s="84">
        <f t="shared" si="928"/>
        <v>0</v>
      </c>
      <c r="NSH1364" s="84">
        <f t="shared" si="928"/>
        <v>0</v>
      </c>
      <c r="NSI1364" s="84">
        <f t="shared" si="928"/>
        <v>0</v>
      </c>
      <c r="NSJ1364" s="84">
        <f t="shared" si="928"/>
        <v>1000000</v>
      </c>
      <c r="NSP1364" s="84" t="s">
        <v>235</v>
      </c>
      <c r="NSQ1364" s="84" t="s">
        <v>236</v>
      </c>
      <c r="NSR1364" s="84">
        <f>NSR1359</f>
        <v>1000000</v>
      </c>
      <c r="NSS1364" s="84">
        <f t="shared" si="928"/>
        <v>0</v>
      </c>
      <c r="NST1364" s="84">
        <f t="shared" si="928"/>
        <v>0</v>
      </c>
      <c r="NSU1364" s="84">
        <f t="shared" si="928"/>
        <v>1000000</v>
      </c>
      <c r="NSV1364" s="84">
        <f t="shared" si="928"/>
        <v>0</v>
      </c>
      <c r="NSW1364" s="84">
        <f t="shared" si="928"/>
        <v>0</v>
      </c>
      <c r="NSX1364" s="84">
        <f t="shared" si="928"/>
        <v>0</v>
      </c>
      <c r="NSY1364" s="84">
        <f t="shared" si="928"/>
        <v>0</v>
      </c>
      <c r="NSZ1364" s="84">
        <f t="shared" si="928"/>
        <v>1000000</v>
      </c>
      <c r="NTF1364" s="84" t="s">
        <v>235</v>
      </c>
      <c r="NTG1364" s="84" t="s">
        <v>236</v>
      </c>
      <c r="NTH1364" s="84">
        <f>NTH1359</f>
        <v>1000000</v>
      </c>
      <c r="NTI1364" s="84">
        <f t="shared" ref="NTI1364:NVL1365" si="929">NTI1359</f>
        <v>0</v>
      </c>
      <c r="NTJ1364" s="84">
        <f t="shared" si="929"/>
        <v>0</v>
      </c>
      <c r="NTK1364" s="84">
        <f t="shared" si="929"/>
        <v>1000000</v>
      </c>
      <c r="NTL1364" s="84">
        <f t="shared" si="929"/>
        <v>0</v>
      </c>
      <c r="NTM1364" s="84">
        <f t="shared" si="929"/>
        <v>0</v>
      </c>
      <c r="NTN1364" s="84">
        <f t="shared" si="929"/>
        <v>0</v>
      </c>
      <c r="NTO1364" s="84">
        <f t="shared" si="929"/>
        <v>0</v>
      </c>
      <c r="NTP1364" s="84">
        <f t="shared" si="929"/>
        <v>1000000</v>
      </c>
      <c r="NTV1364" s="84" t="s">
        <v>235</v>
      </c>
      <c r="NTW1364" s="84" t="s">
        <v>236</v>
      </c>
      <c r="NTX1364" s="84">
        <f>NTX1359</f>
        <v>1000000</v>
      </c>
      <c r="NTY1364" s="84">
        <f t="shared" si="929"/>
        <v>0</v>
      </c>
      <c r="NTZ1364" s="84">
        <f t="shared" si="929"/>
        <v>0</v>
      </c>
      <c r="NUA1364" s="84">
        <f t="shared" si="929"/>
        <v>1000000</v>
      </c>
      <c r="NUB1364" s="84">
        <f t="shared" si="929"/>
        <v>0</v>
      </c>
      <c r="NUC1364" s="84">
        <f t="shared" si="929"/>
        <v>0</v>
      </c>
      <c r="NUD1364" s="84">
        <f t="shared" si="929"/>
        <v>0</v>
      </c>
      <c r="NUE1364" s="84">
        <f t="shared" si="929"/>
        <v>0</v>
      </c>
      <c r="NUF1364" s="84">
        <f t="shared" si="929"/>
        <v>1000000</v>
      </c>
      <c r="NUL1364" s="84" t="s">
        <v>235</v>
      </c>
      <c r="NUM1364" s="84" t="s">
        <v>236</v>
      </c>
      <c r="NUN1364" s="84">
        <f>NUN1359</f>
        <v>1000000</v>
      </c>
      <c r="NUO1364" s="84">
        <f t="shared" si="929"/>
        <v>0</v>
      </c>
      <c r="NUP1364" s="84">
        <f t="shared" si="929"/>
        <v>0</v>
      </c>
      <c r="NUQ1364" s="84">
        <f t="shared" si="929"/>
        <v>1000000</v>
      </c>
      <c r="NUR1364" s="84">
        <f t="shared" si="929"/>
        <v>0</v>
      </c>
      <c r="NUS1364" s="84">
        <f t="shared" si="929"/>
        <v>0</v>
      </c>
      <c r="NUT1364" s="84">
        <f t="shared" si="929"/>
        <v>0</v>
      </c>
      <c r="NUU1364" s="84">
        <f t="shared" si="929"/>
        <v>0</v>
      </c>
      <c r="NUV1364" s="84">
        <f t="shared" si="929"/>
        <v>1000000</v>
      </c>
      <c r="NVB1364" s="84" t="s">
        <v>235</v>
      </c>
      <c r="NVC1364" s="84" t="s">
        <v>236</v>
      </c>
      <c r="NVD1364" s="84">
        <f>NVD1359</f>
        <v>1000000</v>
      </c>
      <c r="NVE1364" s="84">
        <f t="shared" si="929"/>
        <v>0</v>
      </c>
      <c r="NVF1364" s="84">
        <f t="shared" si="929"/>
        <v>0</v>
      </c>
      <c r="NVG1364" s="84">
        <f t="shared" si="929"/>
        <v>1000000</v>
      </c>
      <c r="NVH1364" s="84">
        <f t="shared" si="929"/>
        <v>0</v>
      </c>
      <c r="NVI1364" s="84">
        <f t="shared" si="929"/>
        <v>0</v>
      </c>
      <c r="NVJ1364" s="84">
        <f t="shared" si="929"/>
        <v>0</v>
      </c>
      <c r="NVK1364" s="84">
        <f t="shared" si="929"/>
        <v>0</v>
      </c>
      <c r="NVL1364" s="84">
        <f t="shared" si="929"/>
        <v>1000000</v>
      </c>
      <c r="NVR1364" s="84" t="s">
        <v>235</v>
      </c>
      <c r="NVS1364" s="84" t="s">
        <v>236</v>
      </c>
      <c r="NVT1364" s="84">
        <f>NVT1359</f>
        <v>1000000</v>
      </c>
      <c r="NVU1364" s="84">
        <f t="shared" ref="NVU1364:NXX1365" si="930">NVU1359</f>
        <v>0</v>
      </c>
      <c r="NVV1364" s="84">
        <f t="shared" si="930"/>
        <v>0</v>
      </c>
      <c r="NVW1364" s="84">
        <f t="shared" si="930"/>
        <v>1000000</v>
      </c>
      <c r="NVX1364" s="84">
        <f t="shared" si="930"/>
        <v>0</v>
      </c>
      <c r="NVY1364" s="84">
        <f t="shared" si="930"/>
        <v>0</v>
      </c>
      <c r="NVZ1364" s="84">
        <f t="shared" si="930"/>
        <v>0</v>
      </c>
      <c r="NWA1364" s="84">
        <f t="shared" si="930"/>
        <v>0</v>
      </c>
      <c r="NWB1364" s="84">
        <f t="shared" si="930"/>
        <v>1000000</v>
      </c>
      <c r="NWH1364" s="84" t="s">
        <v>235</v>
      </c>
      <c r="NWI1364" s="84" t="s">
        <v>236</v>
      </c>
      <c r="NWJ1364" s="84">
        <f>NWJ1359</f>
        <v>1000000</v>
      </c>
      <c r="NWK1364" s="84">
        <f t="shared" si="930"/>
        <v>0</v>
      </c>
      <c r="NWL1364" s="84">
        <f t="shared" si="930"/>
        <v>0</v>
      </c>
      <c r="NWM1364" s="84">
        <f t="shared" si="930"/>
        <v>1000000</v>
      </c>
      <c r="NWN1364" s="84">
        <f t="shared" si="930"/>
        <v>0</v>
      </c>
      <c r="NWO1364" s="84">
        <f t="shared" si="930"/>
        <v>0</v>
      </c>
      <c r="NWP1364" s="84">
        <f t="shared" si="930"/>
        <v>0</v>
      </c>
      <c r="NWQ1364" s="84">
        <f t="shared" si="930"/>
        <v>0</v>
      </c>
      <c r="NWR1364" s="84">
        <f t="shared" si="930"/>
        <v>1000000</v>
      </c>
      <c r="NWX1364" s="84" t="s">
        <v>235</v>
      </c>
      <c r="NWY1364" s="84" t="s">
        <v>236</v>
      </c>
      <c r="NWZ1364" s="84">
        <f>NWZ1359</f>
        <v>1000000</v>
      </c>
      <c r="NXA1364" s="84">
        <f t="shared" si="930"/>
        <v>0</v>
      </c>
      <c r="NXB1364" s="84">
        <f t="shared" si="930"/>
        <v>0</v>
      </c>
      <c r="NXC1364" s="84">
        <f t="shared" si="930"/>
        <v>1000000</v>
      </c>
      <c r="NXD1364" s="84">
        <f t="shared" si="930"/>
        <v>0</v>
      </c>
      <c r="NXE1364" s="84">
        <f t="shared" si="930"/>
        <v>0</v>
      </c>
      <c r="NXF1364" s="84">
        <f t="shared" si="930"/>
        <v>0</v>
      </c>
      <c r="NXG1364" s="84">
        <f t="shared" si="930"/>
        <v>0</v>
      </c>
      <c r="NXH1364" s="84">
        <f t="shared" si="930"/>
        <v>1000000</v>
      </c>
      <c r="NXN1364" s="84" t="s">
        <v>235</v>
      </c>
      <c r="NXO1364" s="84" t="s">
        <v>236</v>
      </c>
      <c r="NXP1364" s="84">
        <f>NXP1359</f>
        <v>1000000</v>
      </c>
      <c r="NXQ1364" s="84">
        <f t="shared" si="930"/>
        <v>0</v>
      </c>
      <c r="NXR1364" s="84">
        <f t="shared" si="930"/>
        <v>0</v>
      </c>
      <c r="NXS1364" s="84">
        <f t="shared" si="930"/>
        <v>1000000</v>
      </c>
      <c r="NXT1364" s="84">
        <f t="shared" si="930"/>
        <v>0</v>
      </c>
      <c r="NXU1364" s="84">
        <f t="shared" si="930"/>
        <v>0</v>
      </c>
      <c r="NXV1364" s="84">
        <f t="shared" si="930"/>
        <v>0</v>
      </c>
      <c r="NXW1364" s="84">
        <f t="shared" si="930"/>
        <v>0</v>
      </c>
      <c r="NXX1364" s="84">
        <f t="shared" si="930"/>
        <v>1000000</v>
      </c>
      <c r="NYD1364" s="84" t="s">
        <v>235</v>
      </c>
      <c r="NYE1364" s="84" t="s">
        <v>236</v>
      </c>
      <c r="NYF1364" s="84">
        <f>NYF1359</f>
        <v>1000000</v>
      </c>
      <c r="NYG1364" s="84">
        <f t="shared" ref="NYG1364:OAJ1365" si="931">NYG1359</f>
        <v>0</v>
      </c>
      <c r="NYH1364" s="84">
        <f t="shared" si="931"/>
        <v>0</v>
      </c>
      <c r="NYI1364" s="84">
        <f t="shared" si="931"/>
        <v>1000000</v>
      </c>
      <c r="NYJ1364" s="84">
        <f t="shared" si="931"/>
        <v>0</v>
      </c>
      <c r="NYK1364" s="84">
        <f t="shared" si="931"/>
        <v>0</v>
      </c>
      <c r="NYL1364" s="84">
        <f t="shared" si="931"/>
        <v>0</v>
      </c>
      <c r="NYM1364" s="84">
        <f t="shared" si="931"/>
        <v>0</v>
      </c>
      <c r="NYN1364" s="84">
        <f t="shared" si="931"/>
        <v>1000000</v>
      </c>
      <c r="NYT1364" s="84" t="s">
        <v>235</v>
      </c>
      <c r="NYU1364" s="84" t="s">
        <v>236</v>
      </c>
      <c r="NYV1364" s="84">
        <f>NYV1359</f>
        <v>1000000</v>
      </c>
      <c r="NYW1364" s="84">
        <f t="shared" si="931"/>
        <v>0</v>
      </c>
      <c r="NYX1364" s="84">
        <f t="shared" si="931"/>
        <v>0</v>
      </c>
      <c r="NYY1364" s="84">
        <f t="shared" si="931"/>
        <v>1000000</v>
      </c>
      <c r="NYZ1364" s="84">
        <f t="shared" si="931"/>
        <v>0</v>
      </c>
      <c r="NZA1364" s="84">
        <f t="shared" si="931"/>
        <v>0</v>
      </c>
      <c r="NZB1364" s="84">
        <f t="shared" si="931"/>
        <v>0</v>
      </c>
      <c r="NZC1364" s="84">
        <f t="shared" si="931"/>
        <v>0</v>
      </c>
      <c r="NZD1364" s="84">
        <f t="shared" si="931"/>
        <v>1000000</v>
      </c>
      <c r="NZJ1364" s="84" t="s">
        <v>235</v>
      </c>
      <c r="NZK1364" s="84" t="s">
        <v>236</v>
      </c>
      <c r="NZL1364" s="84">
        <f>NZL1359</f>
        <v>1000000</v>
      </c>
      <c r="NZM1364" s="84">
        <f t="shared" si="931"/>
        <v>0</v>
      </c>
      <c r="NZN1364" s="84">
        <f t="shared" si="931"/>
        <v>0</v>
      </c>
      <c r="NZO1364" s="84">
        <f t="shared" si="931"/>
        <v>1000000</v>
      </c>
      <c r="NZP1364" s="84">
        <f t="shared" si="931"/>
        <v>0</v>
      </c>
      <c r="NZQ1364" s="84">
        <f t="shared" si="931"/>
        <v>0</v>
      </c>
      <c r="NZR1364" s="84">
        <f t="shared" si="931"/>
        <v>0</v>
      </c>
      <c r="NZS1364" s="84">
        <f t="shared" si="931"/>
        <v>0</v>
      </c>
      <c r="NZT1364" s="84">
        <f t="shared" si="931"/>
        <v>1000000</v>
      </c>
      <c r="NZZ1364" s="84" t="s">
        <v>235</v>
      </c>
      <c r="OAA1364" s="84" t="s">
        <v>236</v>
      </c>
      <c r="OAB1364" s="84">
        <f>OAB1359</f>
        <v>1000000</v>
      </c>
      <c r="OAC1364" s="84">
        <f t="shared" si="931"/>
        <v>0</v>
      </c>
      <c r="OAD1364" s="84">
        <f t="shared" si="931"/>
        <v>0</v>
      </c>
      <c r="OAE1364" s="84">
        <f t="shared" si="931"/>
        <v>1000000</v>
      </c>
      <c r="OAF1364" s="84">
        <f t="shared" si="931"/>
        <v>0</v>
      </c>
      <c r="OAG1364" s="84">
        <f t="shared" si="931"/>
        <v>0</v>
      </c>
      <c r="OAH1364" s="84">
        <f t="shared" si="931"/>
        <v>0</v>
      </c>
      <c r="OAI1364" s="84">
        <f t="shared" si="931"/>
        <v>0</v>
      </c>
      <c r="OAJ1364" s="84">
        <f t="shared" si="931"/>
        <v>1000000</v>
      </c>
      <c r="OAP1364" s="84" t="s">
        <v>235</v>
      </c>
      <c r="OAQ1364" s="84" t="s">
        <v>236</v>
      </c>
      <c r="OAR1364" s="84">
        <f>OAR1359</f>
        <v>1000000</v>
      </c>
      <c r="OAS1364" s="84">
        <f t="shared" ref="OAS1364:OCV1365" si="932">OAS1359</f>
        <v>0</v>
      </c>
      <c r="OAT1364" s="84">
        <f t="shared" si="932"/>
        <v>0</v>
      </c>
      <c r="OAU1364" s="84">
        <f t="shared" si="932"/>
        <v>1000000</v>
      </c>
      <c r="OAV1364" s="84">
        <f t="shared" si="932"/>
        <v>0</v>
      </c>
      <c r="OAW1364" s="84">
        <f t="shared" si="932"/>
        <v>0</v>
      </c>
      <c r="OAX1364" s="84">
        <f t="shared" si="932"/>
        <v>0</v>
      </c>
      <c r="OAY1364" s="84">
        <f t="shared" si="932"/>
        <v>0</v>
      </c>
      <c r="OAZ1364" s="84">
        <f t="shared" si="932"/>
        <v>1000000</v>
      </c>
      <c r="OBF1364" s="84" t="s">
        <v>235</v>
      </c>
      <c r="OBG1364" s="84" t="s">
        <v>236</v>
      </c>
      <c r="OBH1364" s="84">
        <f>OBH1359</f>
        <v>1000000</v>
      </c>
      <c r="OBI1364" s="84">
        <f t="shared" si="932"/>
        <v>0</v>
      </c>
      <c r="OBJ1364" s="84">
        <f t="shared" si="932"/>
        <v>0</v>
      </c>
      <c r="OBK1364" s="84">
        <f t="shared" si="932"/>
        <v>1000000</v>
      </c>
      <c r="OBL1364" s="84">
        <f t="shared" si="932"/>
        <v>0</v>
      </c>
      <c r="OBM1364" s="84">
        <f t="shared" si="932"/>
        <v>0</v>
      </c>
      <c r="OBN1364" s="84">
        <f t="shared" si="932"/>
        <v>0</v>
      </c>
      <c r="OBO1364" s="84">
        <f t="shared" si="932"/>
        <v>0</v>
      </c>
      <c r="OBP1364" s="84">
        <f t="shared" si="932"/>
        <v>1000000</v>
      </c>
      <c r="OBV1364" s="84" t="s">
        <v>235</v>
      </c>
      <c r="OBW1364" s="84" t="s">
        <v>236</v>
      </c>
      <c r="OBX1364" s="84">
        <f>OBX1359</f>
        <v>1000000</v>
      </c>
      <c r="OBY1364" s="84">
        <f t="shared" si="932"/>
        <v>0</v>
      </c>
      <c r="OBZ1364" s="84">
        <f t="shared" si="932"/>
        <v>0</v>
      </c>
      <c r="OCA1364" s="84">
        <f t="shared" si="932"/>
        <v>1000000</v>
      </c>
      <c r="OCB1364" s="84">
        <f t="shared" si="932"/>
        <v>0</v>
      </c>
      <c r="OCC1364" s="84">
        <f t="shared" si="932"/>
        <v>0</v>
      </c>
      <c r="OCD1364" s="84">
        <f t="shared" si="932"/>
        <v>0</v>
      </c>
      <c r="OCE1364" s="84">
        <f t="shared" si="932"/>
        <v>0</v>
      </c>
      <c r="OCF1364" s="84">
        <f t="shared" si="932"/>
        <v>1000000</v>
      </c>
      <c r="OCL1364" s="84" t="s">
        <v>235</v>
      </c>
      <c r="OCM1364" s="84" t="s">
        <v>236</v>
      </c>
      <c r="OCN1364" s="84">
        <f>OCN1359</f>
        <v>1000000</v>
      </c>
      <c r="OCO1364" s="84">
        <f t="shared" si="932"/>
        <v>0</v>
      </c>
      <c r="OCP1364" s="84">
        <f t="shared" si="932"/>
        <v>0</v>
      </c>
      <c r="OCQ1364" s="84">
        <f t="shared" si="932"/>
        <v>1000000</v>
      </c>
      <c r="OCR1364" s="84">
        <f t="shared" si="932"/>
        <v>0</v>
      </c>
      <c r="OCS1364" s="84">
        <f t="shared" si="932"/>
        <v>0</v>
      </c>
      <c r="OCT1364" s="84">
        <f t="shared" si="932"/>
        <v>0</v>
      </c>
      <c r="OCU1364" s="84">
        <f t="shared" si="932"/>
        <v>0</v>
      </c>
      <c r="OCV1364" s="84">
        <f t="shared" si="932"/>
        <v>1000000</v>
      </c>
      <c r="ODB1364" s="84" t="s">
        <v>235</v>
      </c>
      <c r="ODC1364" s="84" t="s">
        <v>236</v>
      </c>
      <c r="ODD1364" s="84">
        <f>ODD1359</f>
        <v>1000000</v>
      </c>
      <c r="ODE1364" s="84">
        <f t="shared" ref="ODE1364:OFH1365" si="933">ODE1359</f>
        <v>0</v>
      </c>
      <c r="ODF1364" s="84">
        <f t="shared" si="933"/>
        <v>0</v>
      </c>
      <c r="ODG1364" s="84">
        <f t="shared" si="933"/>
        <v>1000000</v>
      </c>
      <c r="ODH1364" s="84">
        <f t="shared" si="933"/>
        <v>0</v>
      </c>
      <c r="ODI1364" s="84">
        <f t="shared" si="933"/>
        <v>0</v>
      </c>
      <c r="ODJ1364" s="84">
        <f t="shared" si="933"/>
        <v>0</v>
      </c>
      <c r="ODK1364" s="84">
        <f t="shared" si="933"/>
        <v>0</v>
      </c>
      <c r="ODL1364" s="84">
        <f t="shared" si="933"/>
        <v>1000000</v>
      </c>
      <c r="ODR1364" s="84" t="s">
        <v>235</v>
      </c>
      <c r="ODS1364" s="84" t="s">
        <v>236</v>
      </c>
      <c r="ODT1364" s="84">
        <f>ODT1359</f>
        <v>1000000</v>
      </c>
      <c r="ODU1364" s="84">
        <f t="shared" si="933"/>
        <v>0</v>
      </c>
      <c r="ODV1364" s="84">
        <f t="shared" si="933"/>
        <v>0</v>
      </c>
      <c r="ODW1364" s="84">
        <f t="shared" si="933"/>
        <v>1000000</v>
      </c>
      <c r="ODX1364" s="84">
        <f t="shared" si="933"/>
        <v>0</v>
      </c>
      <c r="ODY1364" s="84">
        <f t="shared" si="933"/>
        <v>0</v>
      </c>
      <c r="ODZ1364" s="84">
        <f t="shared" si="933"/>
        <v>0</v>
      </c>
      <c r="OEA1364" s="84">
        <f t="shared" si="933"/>
        <v>0</v>
      </c>
      <c r="OEB1364" s="84">
        <f t="shared" si="933"/>
        <v>1000000</v>
      </c>
      <c r="OEH1364" s="84" t="s">
        <v>235</v>
      </c>
      <c r="OEI1364" s="84" t="s">
        <v>236</v>
      </c>
      <c r="OEJ1364" s="84">
        <f>OEJ1359</f>
        <v>1000000</v>
      </c>
      <c r="OEK1364" s="84">
        <f t="shared" si="933"/>
        <v>0</v>
      </c>
      <c r="OEL1364" s="84">
        <f t="shared" si="933"/>
        <v>0</v>
      </c>
      <c r="OEM1364" s="84">
        <f t="shared" si="933"/>
        <v>1000000</v>
      </c>
      <c r="OEN1364" s="84">
        <f t="shared" si="933"/>
        <v>0</v>
      </c>
      <c r="OEO1364" s="84">
        <f t="shared" si="933"/>
        <v>0</v>
      </c>
      <c r="OEP1364" s="84">
        <f t="shared" si="933"/>
        <v>0</v>
      </c>
      <c r="OEQ1364" s="84">
        <f t="shared" si="933"/>
        <v>0</v>
      </c>
      <c r="OER1364" s="84">
        <f t="shared" si="933"/>
        <v>1000000</v>
      </c>
      <c r="OEX1364" s="84" t="s">
        <v>235</v>
      </c>
      <c r="OEY1364" s="84" t="s">
        <v>236</v>
      </c>
      <c r="OEZ1364" s="84">
        <f>OEZ1359</f>
        <v>1000000</v>
      </c>
      <c r="OFA1364" s="84">
        <f t="shared" si="933"/>
        <v>0</v>
      </c>
      <c r="OFB1364" s="84">
        <f t="shared" si="933"/>
        <v>0</v>
      </c>
      <c r="OFC1364" s="84">
        <f t="shared" si="933"/>
        <v>1000000</v>
      </c>
      <c r="OFD1364" s="84">
        <f t="shared" si="933"/>
        <v>0</v>
      </c>
      <c r="OFE1364" s="84">
        <f t="shared" si="933"/>
        <v>0</v>
      </c>
      <c r="OFF1364" s="84">
        <f t="shared" si="933"/>
        <v>0</v>
      </c>
      <c r="OFG1364" s="84">
        <f t="shared" si="933"/>
        <v>0</v>
      </c>
      <c r="OFH1364" s="84">
        <f t="shared" si="933"/>
        <v>1000000</v>
      </c>
      <c r="OFN1364" s="84" t="s">
        <v>235</v>
      </c>
      <c r="OFO1364" s="84" t="s">
        <v>236</v>
      </c>
      <c r="OFP1364" s="84">
        <f>OFP1359</f>
        <v>1000000</v>
      </c>
      <c r="OFQ1364" s="84">
        <f t="shared" ref="OFQ1364:OHT1365" si="934">OFQ1359</f>
        <v>0</v>
      </c>
      <c r="OFR1364" s="84">
        <f t="shared" si="934"/>
        <v>0</v>
      </c>
      <c r="OFS1364" s="84">
        <f t="shared" si="934"/>
        <v>1000000</v>
      </c>
      <c r="OFT1364" s="84">
        <f t="shared" si="934"/>
        <v>0</v>
      </c>
      <c r="OFU1364" s="84">
        <f t="shared" si="934"/>
        <v>0</v>
      </c>
      <c r="OFV1364" s="84">
        <f t="shared" si="934"/>
        <v>0</v>
      </c>
      <c r="OFW1364" s="84">
        <f t="shared" si="934"/>
        <v>0</v>
      </c>
      <c r="OFX1364" s="84">
        <f t="shared" si="934"/>
        <v>1000000</v>
      </c>
      <c r="OGD1364" s="84" t="s">
        <v>235</v>
      </c>
      <c r="OGE1364" s="84" t="s">
        <v>236</v>
      </c>
      <c r="OGF1364" s="84">
        <f>OGF1359</f>
        <v>1000000</v>
      </c>
      <c r="OGG1364" s="84">
        <f t="shared" si="934"/>
        <v>0</v>
      </c>
      <c r="OGH1364" s="84">
        <f t="shared" si="934"/>
        <v>0</v>
      </c>
      <c r="OGI1364" s="84">
        <f t="shared" si="934"/>
        <v>1000000</v>
      </c>
      <c r="OGJ1364" s="84">
        <f t="shared" si="934"/>
        <v>0</v>
      </c>
      <c r="OGK1364" s="84">
        <f t="shared" si="934"/>
        <v>0</v>
      </c>
      <c r="OGL1364" s="84">
        <f t="shared" si="934"/>
        <v>0</v>
      </c>
      <c r="OGM1364" s="84">
        <f t="shared" si="934"/>
        <v>0</v>
      </c>
      <c r="OGN1364" s="84">
        <f t="shared" si="934"/>
        <v>1000000</v>
      </c>
      <c r="OGT1364" s="84" t="s">
        <v>235</v>
      </c>
      <c r="OGU1364" s="84" t="s">
        <v>236</v>
      </c>
      <c r="OGV1364" s="84">
        <f>OGV1359</f>
        <v>1000000</v>
      </c>
      <c r="OGW1364" s="84">
        <f t="shared" si="934"/>
        <v>0</v>
      </c>
      <c r="OGX1364" s="84">
        <f t="shared" si="934"/>
        <v>0</v>
      </c>
      <c r="OGY1364" s="84">
        <f t="shared" si="934"/>
        <v>1000000</v>
      </c>
      <c r="OGZ1364" s="84">
        <f t="shared" si="934"/>
        <v>0</v>
      </c>
      <c r="OHA1364" s="84">
        <f t="shared" si="934"/>
        <v>0</v>
      </c>
      <c r="OHB1364" s="84">
        <f t="shared" si="934"/>
        <v>0</v>
      </c>
      <c r="OHC1364" s="84">
        <f t="shared" si="934"/>
        <v>0</v>
      </c>
      <c r="OHD1364" s="84">
        <f t="shared" si="934"/>
        <v>1000000</v>
      </c>
      <c r="OHJ1364" s="84" t="s">
        <v>235</v>
      </c>
      <c r="OHK1364" s="84" t="s">
        <v>236</v>
      </c>
      <c r="OHL1364" s="84">
        <f>OHL1359</f>
        <v>1000000</v>
      </c>
      <c r="OHM1364" s="84">
        <f t="shared" si="934"/>
        <v>0</v>
      </c>
      <c r="OHN1364" s="84">
        <f t="shared" si="934"/>
        <v>0</v>
      </c>
      <c r="OHO1364" s="84">
        <f t="shared" si="934"/>
        <v>1000000</v>
      </c>
      <c r="OHP1364" s="84">
        <f t="shared" si="934"/>
        <v>0</v>
      </c>
      <c r="OHQ1364" s="84">
        <f t="shared" si="934"/>
        <v>0</v>
      </c>
      <c r="OHR1364" s="84">
        <f t="shared" si="934"/>
        <v>0</v>
      </c>
      <c r="OHS1364" s="84">
        <f t="shared" si="934"/>
        <v>0</v>
      </c>
      <c r="OHT1364" s="84">
        <f t="shared" si="934"/>
        <v>1000000</v>
      </c>
      <c r="OHZ1364" s="84" t="s">
        <v>235</v>
      </c>
      <c r="OIA1364" s="84" t="s">
        <v>236</v>
      </c>
      <c r="OIB1364" s="84">
        <f>OIB1359</f>
        <v>1000000</v>
      </c>
      <c r="OIC1364" s="84">
        <f t="shared" ref="OIC1364:OKF1365" si="935">OIC1359</f>
        <v>0</v>
      </c>
      <c r="OID1364" s="84">
        <f t="shared" si="935"/>
        <v>0</v>
      </c>
      <c r="OIE1364" s="84">
        <f t="shared" si="935"/>
        <v>1000000</v>
      </c>
      <c r="OIF1364" s="84">
        <f t="shared" si="935"/>
        <v>0</v>
      </c>
      <c r="OIG1364" s="84">
        <f t="shared" si="935"/>
        <v>0</v>
      </c>
      <c r="OIH1364" s="84">
        <f t="shared" si="935"/>
        <v>0</v>
      </c>
      <c r="OII1364" s="84">
        <f t="shared" si="935"/>
        <v>0</v>
      </c>
      <c r="OIJ1364" s="84">
        <f t="shared" si="935"/>
        <v>1000000</v>
      </c>
      <c r="OIP1364" s="84" t="s">
        <v>235</v>
      </c>
      <c r="OIQ1364" s="84" t="s">
        <v>236</v>
      </c>
      <c r="OIR1364" s="84">
        <f>OIR1359</f>
        <v>1000000</v>
      </c>
      <c r="OIS1364" s="84">
        <f t="shared" si="935"/>
        <v>0</v>
      </c>
      <c r="OIT1364" s="84">
        <f t="shared" si="935"/>
        <v>0</v>
      </c>
      <c r="OIU1364" s="84">
        <f t="shared" si="935"/>
        <v>1000000</v>
      </c>
      <c r="OIV1364" s="84">
        <f t="shared" si="935"/>
        <v>0</v>
      </c>
      <c r="OIW1364" s="84">
        <f t="shared" si="935"/>
        <v>0</v>
      </c>
      <c r="OIX1364" s="84">
        <f t="shared" si="935"/>
        <v>0</v>
      </c>
      <c r="OIY1364" s="84">
        <f t="shared" si="935"/>
        <v>0</v>
      </c>
      <c r="OIZ1364" s="84">
        <f t="shared" si="935"/>
        <v>1000000</v>
      </c>
      <c r="OJF1364" s="84" t="s">
        <v>235</v>
      </c>
      <c r="OJG1364" s="84" t="s">
        <v>236</v>
      </c>
      <c r="OJH1364" s="84">
        <f>OJH1359</f>
        <v>1000000</v>
      </c>
      <c r="OJI1364" s="84">
        <f t="shared" si="935"/>
        <v>0</v>
      </c>
      <c r="OJJ1364" s="84">
        <f t="shared" si="935"/>
        <v>0</v>
      </c>
      <c r="OJK1364" s="84">
        <f t="shared" si="935"/>
        <v>1000000</v>
      </c>
      <c r="OJL1364" s="84">
        <f t="shared" si="935"/>
        <v>0</v>
      </c>
      <c r="OJM1364" s="84">
        <f t="shared" si="935"/>
        <v>0</v>
      </c>
      <c r="OJN1364" s="84">
        <f t="shared" si="935"/>
        <v>0</v>
      </c>
      <c r="OJO1364" s="84">
        <f t="shared" si="935"/>
        <v>0</v>
      </c>
      <c r="OJP1364" s="84">
        <f t="shared" si="935"/>
        <v>1000000</v>
      </c>
      <c r="OJV1364" s="84" t="s">
        <v>235</v>
      </c>
      <c r="OJW1364" s="84" t="s">
        <v>236</v>
      </c>
      <c r="OJX1364" s="84">
        <f>OJX1359</f>
        <v>1000000</v>
      </c>
      <c r="OJY1364" s="84">
        <f t="shared" si="935"/>
        <v>0</v>
      </c>
      <c r="OJZ1364" s="84">
        <f t="shared" si="935"/>
        <v>0</v>
      </c>
      <c r="OKA1364" s="84">
        <f t="shared" si="935"/>
        <v>1000000</v>
      </c>
      <c r="OKB1364" s="84">
        <f t="shared" si="935"/>
        <v>0</v>
      </c>
      <c r="OKC1364" s="84">
        <f t="shared" si="935"/>
        <v>0</v>
      </c>
      <c r="OKD1364" s="84">
        <f t="shared" si="935"/>
        <v>0</v>
      </c>
      <c r="OKE1364" s="84">
        <f t="shared" si="935"/>
        <v>0</v>
      </c>
      <c r="OKF1364" s="84">
        <f t="shared" si="935"/>
        <v>1000000</v>
      </c>
      <c r="OKL1364" s="84" t="s">
        <v>235</v>
      </c>
      <c r="OKM1364" s="84" t="s">
        <v>236</v>
      </c>
      <c r="OKN1364" s="84">
        <f>OKN1359</f>
        <v>1000000</v>
      </c>
      <c r="OKO1364" s="84">
        <f t="shared" ref="OKO1364:OMR1365" si="936">OKO1359</f>
        <v>0</v>
      </c>
      <c r="OKP1364" s="84">
        <f t="shared" si="936"/>
        <v>0</v>
      </c>
      <c r="OKQ1364" s="84">
        <f t="shared" si="936"/>
        <v>1000000</v>
      </c>
      <c r="OKR1364" s="84">
        <f t="shared" si="936"/>
        <v>0</v>
      </c>
      <c r="OKS1364" s="84">
        <f t="shared" si="936"/>
        <v>0</v>
      </c>
      <c r="OKT1364" s="84">
        <f t="shared" si="936"/>
        <v>0</v>
      </c>
      <c r="OKU1364" s="84">
        <f t="shared" si="936"/>
        <v>0</v>
      </c>
      <c r="OKV1364" s="84">
        <f t="shared" si="936"/>
        <v>1000000</v>
      </c>
      <c r="OLB1364" s="84" t="s">
        <v>235</v>
      </c>
      <c r="OLC1364" s="84" t="s">
        <v>236</v>
      </c>
      <c r="OLD1364" s="84">
        <f>OLD1359</f>
        <v>1000000</v>
      </c>
      <c r="OLE1364" s="84">
        <f t="shared" si="936"/>
        <v>0</v>
      </c>
      <c r="OLF1364" s="84">
        <f t="shared" si="936"/>
        <v>0</v>
      </c>
      <c r="OLG1364" s="84">
        <f t="shared" si="936"/>
        <v>1000000</v>
      </c>
      <c r="OLH1364" s="84">
        <f t="shared" si="936"/>
        <v>0</v>
      </c>
      <c r="OLI1364" s="84">
        <f t="shared" si="936"/>
        <v>0</v>
      </c>
      <c r="OLJ1364" s="84">
        <f t="shared" si="936"/>
        <v>0</v>
      </c>
      <c r="OLK1364" s="84">
        <f t="shared" si="936"/>
        <v>0</v>
      </c>
      <c r="OLL1364" s="84">
        <f t="shared" si="936"/>
        <v>1000000</v>
      </c>
      <c r="OLR1364" s="84" t="s">
        <v>235</v>
      </c>
      <c r="OLS1364" s="84" t="s">
        <v>236</v>
      </c>
      <c r="OLT1364" s="84">
        <f>OLT1359</f>
        <v>1000000</v>
      </c>
      <c r="OLU1364" s="84">
        <f t="shared" si="936"/>
        <v>0</v>
      </c>
      <c r="OLV1364" s="84">
        <f t="shared" si="936"/>
        <v>0</v>
      </c>
      <c r="OLW1364" s="84">
        <f t="shared" si="936"/>
        <v>1000000</v>
      </c>
      <c r="OLX1364" s="84">
        <f t="shared" si="936"/>
        <v>0</v>
      </c>
      <c r="OLY1364" s="84">
        <f t="shared" si="936"/>
        <v>0</v>
      </c>
      <c r="OLZ1364" s="84">
        <f t="shared" si="936"/>
        <v>0</v>
      </c>
      <c r="OMA1364" s="84">
        <f t="shared" si="936"/>
        <v>0</v>
      </c>
      <c r="OMB1364" s="84">
        <f t="shared" si="936"/>
        <v>1000000</v>
      </c>
      <c r="OMH1364" s="84" t="s">
        <v>235</v>
      </c>
      <c r="OMI1364" s="84" t="s">
        <v>236</v>
      </c>
      <c r="OMJ1364" s="84">
        <f>OMJ1359</f>
        <v>1000000</v>
      </c>
      <c r="OMK1364" s="84">
        <f t="shared" si="936"/>
        <v>0</v>
      </c>
      <c r="OML1364" s="84">
        <f t="shared" si="936"/>
        <v>0</v>
      </c>
      <c r="OMM1364" s="84">
        <f t="shared" si="936"/>
        <v>1000000</v>
      </c>
      <c r="OMN1364" s="84">
        <f t="shared" si="936"/>
        <v>0</v>
      </c>
      <c r="OMO1364" s="84">
        <f t="shared" si="936"/>
        <v>0</v>
      </c>
      <c r="OMP1364" s="84">
        <f t="shared" si="936"/>
        <v>0</v>
      </c>
      <c r="OMQ1364" s="84">
        <f t="shared" si="936"/>
        <v>0</v>
      </c>
      <c r="OMR1364" s="84">
        <f t="shared" si="936"/>
        <v>1000000</v>
      </c>
      <c r="OMX1364" s="84" t="s">
        <v>235</v>
      </c>
      <c r="OMY1364" s="84" t="s">
        <v>236</v>
      </c>
      <c r="OMZ1364" s="84">
        <f>OMZ1359</f>
        <v>1000000</v>
      </c>
      <c r="ONA1364" s="84">
        <f t="shared" ref="ONA1364:OPD1365" si="937">ONA1359</f>
        <v>0</v>
      </c>
      <c r="ONB1364" s="84">
        <f t="shared" si="937"/>
        <v>0</v>
      </c>
      <c r="ONC1364" s="84">
        <f t="shared" si="937"/>
        <v>1000000</v>
      </c>
      <c r="OND1364" s="84">
        <f t="shared" si="937"/>
        <v>0</v>
      </c>
      <c r="ONE1364" s="84">
        <f t="shared" si="937"/>
        <v>0</v>
      </c>
      <c r="ONF1364" s="84">
        <f t="shared" si="937"/>
        <v>0</v>
      </c>
      <c r="ONG1364" s="84">
        <f t="shared" si="937"/>
        <v>0</v>
      </c>
      <c r="ONH1364" s="84">
        <f t="shared" si="937"/>
        <v>1000000</v>
      </c>
      <c r="ONN1364" s="84" t="s">
        <v>235</v>
      </c>
      <c r="ONO1364" s="84" t="s">
        <v>236</v>
      </c>
      <c r="ONP1364" s="84">
        <f>ONP1359</f>
        <v>1000000</v>
      </c>
      <c r="ONQ1364" s="84">
        <f t="shared" si="937"/>
        <v>0</v>
      </c>
      <c r="ONR1364" s="84">
        <f t="shared" si="937"/>
        <v>0</v>
      </c>
      <c r="ONS1364" s="84">
        <f t="shared" si="937"/>
        <v>1000000</v>
      </c>
      <c r="ONT1364" s="84">
        <f t="shared" si="937"/>
        <v>0</v>
      </c>
      <c r="ONU1364" s="84">
        <f t="shared" si="937"/>
        <v>0</v>
      </c>
      <c r="ONV1364" s="84">
        <f t="shared" si="937"/>
        <v>0</v>
      </c>
      <c r="ONW1364" s="84">
        <f t="shared" si="937"/>
        <v>0</v>
      </c>
      <c r="ONX1364" s="84">
        <f t="shared" si="937"/>
        <v>1000000</v>
      </c>
      <c r="OOD1364" s="84" t="s">
        <v>235</v>
      </c>
      <c r="OOE1364" s="84" t="s">
        <v>236</v>
      </c>
      <c r="OOF1364" s="84">
        <f>OOF1359</f>
        <v>1000000</v>
      </c>
      <c r="OOG1364" s="84">
        <f t="shared" si="937"/>
        <v>0</v>
      </c>
      <c r="OOH1364" s="84">
        <f t="shared" si="937"/>
        <v>0</v>
      </c>
      <c r="OOI1364" s="84">
        <f t="shared" si="937"/>
        <v>1000000</v>
      </c>
      <c r="OOJ1364" s="84">
        <f t="shared" si="937"/>
        <v>0</v>
      </c>
      <c r="OOK1364" s="84">
        <f t="shared" si="937"/>
        <v>0</v>
      </c>
      <c r="OOL1364" s="84">
        <f t="shared" si="937"/>
        <v>0</v>
      </c>
      <c r="OOM1364" s="84">
        <f t="shared" si="937"/>
        <v>0</v>
      </c>
      <c r="OON1364" s="84">
        <f t="shared" si="937"/>
        <v>1000000</v>
      </c>
      <c r="OOT1364" s="84" t="s">
        <v>235</v>
      </c>
      <c r="OOU1364" s="84" t="s">
        <v>236</v>
      </c>
      <c r="OOV1364" s="84">
        <f>OOV1359</f>
        <v>1000000</v>
      </c>
      <c r="OOW1364" s="84">
        <f t="shared" si="937"/>
        <v>0</v>
      </c>
      <c r="OOX1364" s="84">
        <f t="shared" si="937"/>
        <v>0</v>
      </c>
      <c r="OOY1364" s="84">
        <f t="shared" si="937"/>
        <v>1000000</v>
      </c>
      <c r="OOZ1364" s="84">
        <f t="shared" si="937"/>
        <v>0</v>
      </c>
      <c r="OPA1364" s="84">
        <f t="shared" si="937"/>
        <v>0</v>
      </c>
      <c r="OPB1364" s="84">
        <f t="shared" si="937"/>
        <v>0</v>
      </c>
      <c r="OPC1364" s="84">
        <f t="shared" si="937"/>
        <v>0</v>
      </c>
      <c r="OPD1364" s="84">
        <f t="shared" si="937"/>
        <v>1000000</v>
      </c>
      <c r="OPJ1364" s="84" t="s">
        <v>235</v>
      </c>
      <c r="OPK1364" s="84" t="s">
        <v>236</v>
      </c>
      <c r="OPL1364" s="84">
        <f>OPL1359</f>
        <v>1000000</v>
      </c>
      <c r="OPM1364" s="84">
        <f t="shared" ref="OPM1364:ORP1365" si="938">OPM1359</f>
        <v>0</v>
      </c>
      <c r="OPN1364" s="84">
        <f t="shared" si="938"/>
        <v>0</v>
      </c>
      <c r="OPO1364" s="84">
        <f t="shared" si="938"/>
        <v>1000000</v>
      </c>
      <c r="OPP1364" s="84">
        <f t="shared" si="938"/>
        <v>0</v>
      </c>
      <c r="OPQ1364" s="84">
        <f t="shared" si="938"/>
        <v>0</v>
      </c>
      <c r="OPR1364" s="84">
        <f t="shared" si="938"/>
        <v>0</v>
      </c>
      <c r="OPS1364" s="84">
        <f t="shared" si="938"/>
        <v>0</v>
      </c>
      <c r="OPT1364" s="84">
        <f t="shared" si="938"/>
        <v>1000000</v>
      </c>
      <c r="OPZ1364" s="84" t="s">
        <v>235</v>
      </c>
      <c r="OQA1364" s="84" t="s">
        <v>236</v>
      </c>
      <c r="OQB1364" s="84">
        <f>OQB1359</f>
        <v>1000000</v>
      </c>
      <c r="OQC1364" s="84">
        <f t="shared" si="938"/>
        <v>0</v>
      </c>
      <c r="OQD1364" s="84">
        <f t="shared" si="938"/>
        <v>0</v>
      </c>
      <c r="OQE1364" s="84">
        <f t="shared" si="938"/>
        <v>1000000</v>
      </c>
      <c r="OQF1364" s="84">
        <f t="shared" si="938"/>
        <v>0</v>
      </c>
      <c r="OQG1364" s="84">
        <f t="shared" si="938"/>
        <v>0</v>
      </c>
      <c r="OQH1364" s="84">
        <f t="shared" si="938"/>
        <v>0</v>
      </c>
      <c r="OQI1364" s="84">
        <f t="shared" si="938"/>
        <v>0</v>
      </c>
      <c r="OQJ1364" s="84">
        <f t="shared" si="938"/>
        <v>1000000</v>
      </c>
      <c r="OQP1364" s="84" t="s">
        <v>235</v>
      </c>
      <c r="OQQ1364" s="84" t="s">
        <v>236</v>
      </c>
      <c r="OQR1364" s="84">
        <f>OQR1359</f>
        <v>1000000</v>
      </c>
      <c r="OQS1364" s="84">
        <f t="shared" si="938"/>
        <v>0</v>
      </c>
      <c r="OQT1364" s="84">
        <f t="shared" si="938"/>
        <v>0</v>
      </c>
      <c r="OQU1364" s="84">
        <f t="shared" si="938"/>
        <v>1000000</v>
      </c>
      <c r="OQV1364" s="84">
        <f t="shared" si="938"/>
        <v>0</v>
      </c>
      <c r="OQW1364" s="84">
        <f t="shared" si="938"/>
        <v>0</v>
      </c>
      <c r="OQX1364" s="84">
        <f t="shared" si="938"/>
        <v>0</v>
      </c>
      <c r="OQY1364" s="84">
        <f t="shared" si="938"/>
        <v>0</v>
      </c>
      <c r="OQZ1364" s="84">
        <f t="shared" si="938"/>
        <v>1000000</v>
      </c>
      <c r="ORF1364" s="84" t="s">
        <v>235</v>
      </c>
      <c r="ORG1364" s="84" t="s">
        <v>236</v>
      </c>
      <c r="ORH1364" s="84">
        <f>ORH1359</f>
        <v>1000000</v>
      </c>
      <c r="ORI1364" s="84">
        <f t="shared" si="938"/>
        <v>0</v>
      </c>
      <c r="ORJ1364" s="84">
        <f t="shared" si="938"/>
        <v>0</v>
      </c>
      <c r="ORK1364" s="84">
        <f t="shared" si="938"/>
        <v>1000000</v>
      </c>
      <c r="ORL1364" s="84">
        <f t="shared" si="938"/>
        <v>0</v>
      </c>
      <c r="ORM1364" s="84">
        <f t="shared" si="938"/>
        <v>0</v>
      </c>
      <c r="ORN1364" s="84">
        <f t="shared" si="938"/>
        <v>0</v>
      </c>
      <c r="ORO1364" s="84">
        <f t="shared" si="938"/>
        <v>0</v>
      </c>
      <c r="ORP1364" s="84">
        <f t="shared" si="938"/>
        <v>1000000</v>
      </c>
      <c r="ORV1364" s="84" t="s">
        <v>235</v>
      </c>
      <c r="ORW1364" s="84" t="s">
        <v>236</v>
      </c>
      <c r="ORX1364" s="84">
        <f>ORX1359</f>
        <v>1000000</v>
      </c>
      <c r="ORY1364" s="84">
        <f t="shared" ref="ORY1364:OUB1365" si="939">ORY1359</f>
        <v>0</v>
      </c>
      <c r="ORZ1364" s="84">
        <f t="shared" si="939"/>
        <v>0</v>
      </c>
      <c r="OSA1364" s="84">
        <f t="shared" si="939"/>
        <v>1000000</v>
      </c>
      <c r="OSB1364" s="84">
        <f t="shared" si="939"/>
        <v>0</v>
      </c>
      <c r="OSC1364" s="84">
        <f t="shared" si="939"/>
        <v>0</v>
      </c>
      <c r="OSD1364" s="84">
        <f t="shared" si="939"/>
        <v>0</v>
      </c>
      <c r="OSE1364" s="84">
        <f t="shared" si="939"/>
        <v>0</v>
      </c>
      <c r="OSF1364" s="84">
        <f t="shared" si="939"/>
        <v>1000000</v>
      </c>
      <c r="OSL1364" s="84" t="s">
        <v>235</v>
      </c>
      <c r="OSM1364" s="84" t="s">
        <v>236</v>
      </c>
      <c r="OSN1364" s="84">
        <f>OSN1359</f>
        <v>1000000</v>
      </c>
      <c r="OSO1364" s="84">
        <f t="shared" si="939"/>
        <v>0</v>
      </c>
      <c r="OSP1364" s="84">
        <f t="shared" si="939"/>
        <v>0</v>
      </c>
      <c r="OSQ1364" s="84">
        <f t="shared" si="939"/>
        <v>1000000</v>
      </c>
      <c r="OSR1364" s="84">
        <f t="shared" si="939"/>
        <v>0</v>
      </c>
      <c r="OSS1364" s="84">
        <f t="shared" si="939"/>
        <v>0</v>
      </c>
      <c r="OST1364" s="84">
        <f t="shared" si="939"/>
        <v>0</v>
      </c>
      <c r="OSU1364" s="84">
        <f t="shared" si="939"/>
        <v>0</v>
      </c>
      <c r="OSV1364" s="84">
        <f t="shared" si="939"/>
        <v>1000000</v>
      </c>
      <c r="OTB1364" s="84" t="s">
        <v>235</v>
      </c>
      <c r="OTC1364" s="84" t="s">
        <v>236</v>
      </c>
      <c r="OTD1364" s="84">
        <f>OTD1359</f>
        <v>1000000</v>
      </c>
      <c r="OTE1364" s="84">
        <f t="shared" si="939"/>
        <v>0</v>
      </c>
      <c r="OTF1364" s="84">
        <f t="shared" si="939"/>
        <v>0</v>
      </c>
      <c r="OTG1364" s="84">
        <f t="shared" si="939"/>
        <v>1000000</v>
      </c>
      <c r="OTH1364" s="84">
        <f t="shared" si="939"/>
        <v>0</v>
      </c>
      <c r="OTI1364" s="84">
        <f t="shared" si="939"/>
        <v>0</v>
      </c>
      <c r="OTJ1364" s="84">
        <f t="shared" si="939"/>
        <v>0</v>
      </c>
      <c r="OTK1364" s="84">
        <f t="shared" si="939"/>
        <v>0</v>
      </c>
      <c r="OTL1364" s="84">
        <f t="shared" si="939"/>
        <v>1000000</v>
      </c>
      <c r="OTR1364" s="84" t="s">
        <v>235</v>
      </c>
      <c r="OTS1364" s="84" t="s">
        <v>236</v>
      </c>
      <c r="OTT1364" s="84">
        <f>OTT1359</f>
        <v>1000000</v>
      </c>
      <c r="OTU1364" s="84">
        <f t="shared" si="939"/>
        <v>0</v>
      </c>
      <c r="OTV1364" s="84">
        <f t="shared" si="939"/>
        <v>0</v>
      </c>
      <c r="OTW1364" s="84">
        <f t="shared" si="939"/>
        <v>1000000</v>
      </c>
      <c r="OTX1364" s="84">
        <f t="shared" si="939"/>
        <v>0</v>
      </c>
      <c r="OTY1364" s="84">
        <f t="shared" si="939"/>
        <v>0</v>
      </c>
      <c r="OTZ1364" s="84">
        <f t="shared" si="939"/>
        <v>0</v>
      </c>
      <c r="OUA1364" s="84">
        <f t="shared" si="939"/>
        <v>0</v>
      </c>
      <c r="OUB1364" s="84">
        <f t="shared" si="939"/>
        <v>1000000</v>
      </c>
      <c r="OUH1364" s="84" t="s">
        <v>235</v>
      </c>
      <c r="OUI1364" s="84" t="s">
        <v>236</v>
      </c>
      <c r="OUJ1364" s="84">
        <f>OUJ1359</f>
        <v>1000000</v>
      </c>
      <c r="OUK1364" s="84">
        <f t="shared" ref="OUK1364:OWN1365" si="940">OUK1359</f>
        <v>0</v>
      </c>
      <c r="OUL1364" s="84">
        <f t="shared" si="940"/>
        <v>0</v>
      </c>
      <c r="OUM1364" s="84">
        <f t="shared" si="940"/>
        <v>1000000</v>
      </c>
      <c r="OUN1364" s="84">
        <f t="shared" si="940"/>
        <v>0</v>
      </c>
      <c r="OUO1364" s="84">
        <f t="shared" si="940"/>
        <v>0</v>
      </c>
      <c r="OUP1364" s="84">
        <f t="shared" si="940"/>
        <v>0</v>
      </c>
      <c r="OUQ1364" s="84">
        <f t="shared" si="940"/>
        <v>0</v>
      </c>
      <c r="OUR1364" s="84">
        <f t="shared" si="940"/>
        <v>1000000</v>
      </c>
      <c r="OUX1364" s="84" t="s">
        <v>235</v>
      </c>
      <c r="OUY1364" s="84" t="s">
        <v>236</v>
      </c>
      <c r="OUZ1364" s="84">
        <f>OUZ1359</f>
        <v>1000000</v>
      </c>
      <c r="OVA1364" s="84">
        <f t="shared" si="940"/>
        <v>0</v>
      </c>
      <c r="OVB1364" s="84">
        <f t="shared" si="940"/>
        <v>0</v>
      </c>
      <c r="OVC1364" s="84">
        <f t="shared" si="940"/>
        <v>1000000</v>
      </c>
      <c r="OVD1364" s="84">
        <f t="shared" si="940"/>
        <v>0</v>
      </c>
      <c r="OVE1364" s="84">
        <f t="shared" si="940"/>
        <v>0</v>
      </c>
      <c r="OVF1364" s="84">
        <f t="shared" si="940"/>
        <v>0</v>
      </c>
      <c r="OVG1364" s="84">
        <f t="shared" si="940"/>
        <v>0</v>
      </c>
      <c r="OVH1364" s="84">
        <f t="shared" si="940"/>
        <v>1000000</v>
      </c>
      <c r="OVN1364" s="84" t="s">
        <v>235</v>
      </c>
      <c r="OVO1364" s="84" t="s">
        <v>236</v>
      </c>
      <c r="OVP1364" s="84">
        <f>OVP1359</f>
        <v>1000000</v>
      </c>
      <c r="OVQ1364" s="84">
        <f t="shared" si="940"/>
        <v>0</v>
      </c>
      <c r="OVR1364" s="84">
        <f t="shared" si="940"/>
        <v>0</v>
      </c>
      <c r="OVS1364" s="84">
        <f t="shared" si="940"/>
        <v>1000000</v>
      </c>
      <c r="OVT1364" s="84">
        <f t="shared" si="940"/>
        <v>0</v>
      </c>
      <c r="OVU1364" s="84">
        <f t="shared" si="940"/>
        <v>0</v>
      </c>
      <c r="OVV1364" s="84">
        <f t="shared" si="940"/>
        <v>0</v>
      </c>
      <c r="OVW1364" s="84">
        <f t="shared" si="940"/>
        <v>0</v>
      </c>
      <c r="OVX1364" s="84">
        <f t="shared" si="940"/>
        <v>1000000</v>
      </c>
      <c r="OWD1364" s="84" t="s">
        <v>235</v>
      </c>
      <c r="OWE1364" s="84" t="s">
        <v>236</v>
      </c>
      <c r="OWF1364" s="84">
        <f>OWF1359</f>
        <v>1000000</v>
      </c>
      <c r="OWG1364" s="84">
        <f t="shared" si="940"/>
        <v>0</v>
      </c>
      <c r="OWH1364" s="84">
        <f t="shared" si="940"/>
        <v>0</v>
      </c>
      <c r="OWI1364" s="84">
        <f t="shared" si="940"/>
        <v>1000000</v>
      </c>
      <c r="OWJ1364" s="84">
        <f t="shared" si="940"/>
        <v>0</v>
      </c>
      <c r="OWK1364" s="84">
        <f t="shared" si="940"/>
        <v>0</v>
      </c>
      <c r="OWL1364" s="84">
        <f t="shared" si="940"/>
        <v>0</v>
      </c>
      <c r="OWM1364" s="84">
        <f t="shared" si="940"/>
        <v>0</v>
      </c>
      <c r="OWN1364" s="84">
        <f t="shared" si="940"/>
        <v>1000000</v>
      </c>
      <c r="OWT1364" s="84" t="s">
        <v>235</v>
      </c>
      <c r="OWU1364" s="84" t="s">
        <v>236</v>
      </c>
      <c r="OWV1364" s="84">
        <f>OWV1359</f>
        <v>1000000</v>
      </c>
      <c r="OWW1364" s="84">
        <f t="shared" ref="OWW1364:OYZ1365" si="941">OWW1359</f>
        <v>0</v>
      </c>
      <c r="OWX1364" s="84">
        <f t="shared" si="941"/>
        <v>0</v>
      </c>
      <c r="OWY1364" s="84">
        <f t="shared" si="941"/>
        <v>1000000</v>
      </c>
      <c r="OWZ1364" s="84">
        <f t="shared" si="941"/>
        <v>0</v>
      </c>
      <c r="OXA1364" s="84">
        <f t="shared" si="941"/>
        <v>0</v>
      </c>
      <c r="OXB1364" s="84">
        <f t="shared" si="941"/>
        <v>0</v>
      </c>
      <c r="OXC1364" s="84">
        <f t="shared" si="941"/>
        <v>0</v>
      </c>
      <c r="OXD1364" s="84">
        <f t="shared" si="941"/>
        <v>1000000</v>
      </c>
      <c r="OXJ1364" s="84" t="s">
        <v>235</v>
      </c>
      <c r="OXK1364" s="84" t="s">
        <v>236</v>
      </c>
      <c r="OXL1364" s="84">
        <f>OXL1359</f>
        <v>1000000</v>
      </c>
      <c r="OXM1364" s="84">
        <f t="shared" si="941"/>
        <v>0</v>
      </c>
      <c r="OXN1364" s="84">
        <f t="shared" si="941"/>
        <v>0</v>
      </c>
      <c r="OXO1364" s="84">
        <f t="shared" si="941"/>
        <v>1000000</v>
      </c>
      <c r="OXP1364" s="84">
        <f t="shared" si="941"/>
        <v>0</v>
      </c>
      <c r="OXQ1364" s="84">
        <f t="shared" si="941"/>
        <v>0</v>
      </c>
      <c r="OXR1364" s="84">
        <f t="shared" si="941"/>
        <v>0</v>
      </c>
      <c r="OXS1364" s="84">
        <f t="shared" si="941"/>
        <v>0</v>
      </c>
      <c r="OXT1364" s="84">
        <f t="shared" si="941"/>
        <v>1000000</v>
      </c>
      <c r="OXZ1364" s="84" t="s">
        <v>235</v>
      </c>
      <c r="OYA1364" s="84" t="s">
        <v>236</v>
      </c>
      <c r="OYB1364" s="84">
        <f>OYB1359</f>
        <v>1000000</v>
      </c>
      <c r="OYC1364" s="84">
        <f t="shared" si="941"/>
        <v>0</v>
      </c>
      <c r="OYD1364" s="84">
        <f t="shared" si="941"/>
        <v>0</v>
      </c>
      <c r="OYE1364" s="84">
        <f t="shared" si="941"/>
        <v>1000000</v>
      </c>
      <c r="OYF1364" s="84">
        <f t="shared" si="941"/>
        <v>0</v>
      </c>
      <c r="OYG1364" s="84">
        <f t="shared" si="941"/>
        <v>0</v>
      </c>
      <c r="OYH1364" s="84">
        <f t="shared" si="941"/>
        <v>0</v>
      </c>
      <c r="OYI1364" s="84">
        <f t="shared" si="941"/>
        <v>0</v>
      </c>
      <c r="OYJ1364" s="84">
        <f t="shared" si="941"/>
        <v>1000000</v>
      </c>
      <c r="OYP1364" s="84" t="s">
        <v>235</v>
      </c>
      <c r="OYQ1364" s="84" t="s">
        <v>236</v>
      </c>
      <c r="OYR1364" s="84">
        <f>OYR1359</f>
        <v>1000000</v>
      </c>
      <c r="OYS1364" s="84">
        <f t="shared" si="941"/>
        <v>0</v>
      </c>
      <c r="OYT1364" s="84">
        <f t="shared" si="941"/>
        <v>0</v>
      </c>
      <c r="OYU1364" s="84">
        <f t="shared" si="941"/>
        <v>1000000</v>
      </c>
      <c r="OYV1364" s="84">
        <f t="shared" si="941"/>
        <v>0</v>
      </c>
      <c r="OYW1364" s="84">
        <f t="shared" si="941"/>
        <v>0</v>
      </c>
      <c r="OYX1364" s="84">
        <f t="shared" si="941"/>
        <v>0</v>
      </c>
      <c r="OYY1364" s="84">
        <f t="shared" si="941"/>
        <v>0</v>
      </c>
      <c r="OYZ1364" s="84">
        <f t="shared" si="941"/>
        <v>1000000</v>
      </c>
      <c r="OZF1364" s="84" t="s">
        <v>235</v>
      </c>
      <c r="OZG1364" s="84" t="s">
        <v>236</v>
      </c>
      <c r="OZH1364" s="84">
        <f>OZH1359</f>
        <v>1000000</v>
      </c>
      <c r="OZI1364" s="84">
        <f t="shared" ref="OZI1364:PBL1365" si="942">OZI1359</f>
        <v>0</v>
      </c>
      <c r="OZJ1364" s="84">
        <f t="shared" si="942"/>
        <v>0</v>
      </c>
      <c r="OZK1364" s="84">
        <f t="shared" si="942"/>
        <v>1000000</v>
      </c>
      <c r="OZL1364" s="84">
        <f t="shared" si="942"/>
        <v>0</v>
      </c>
      <c r="OZM1364" s="84">
        <f t="shared" si="942"/>
        <v>0</v>
      </c>
      <c r="OZN1364" s="84">
        <f t="shared" si="942"/>
        <v>0</v>
      </c>
      <c r="OZO1364" s="84">
        <f t="shared" si="942"/>
        <v>0</v>
      </c>
      <c r="OZP1364" s="84">
        <f t="shared" si="942"/>
        <v>1000000</v>
      </c>
      <c r="OZV1364" s="84" t="s">
        <v>235</v>
      </c>
      <c r="OZW1364" s="84" t="s">
        <v>236</v>
      </c>
      <c r="OZX1364" s="84">
        <f>OZX1359</f>
        <v>1000000</v>
      </c>
      <c r="OZY1364" s="84">
        <f t="shared" si="942"/>
        <v>0</v>
      </c>
      <c r="OZZ1364" s="84">
        <f t="shared" si="942"/>
        <v>0</v>
      </c>
      <c r="PAA1364" s="84">
        <f t="shared" si="942"/>
        <v>1000000</v>
      </c>
      <c r="PAB1364" s="84">
        <f t="shared" si="942"/>
        <v>0</v>
      </c>
      <c r="PAC1364" s="84">
        <f t="shared" si="942"/>
        <v>0</v>
      </c>
      <c r="PAD1364" s="84">
        <f t="shared" si="942"/>
        <v>0</v>
      </c>
      <c r="PAE1364" s="84">
        <f t="shared" si="942"/>
        <v>0</v>
      </c>
      <c r="PAF1364" s="84">
        <f t="shared" si="942"/>
        <v>1000000</v>
      </c>
      <c r="PAL1364" s="84" t="s">
        <v>235</v>
      </c>
      <c r="PAM1364" s="84" t="s">
        <v>236</v>
      </c>
      <c r="PAN1364" s="84">
        <f>PAN1359</f>
        <v>1000000</v>
      </c>
      <c r="PAO1364" s="84">
        <f t="shared" si="942"/>
        <v>0</v>
      </c>
      <c r="PAP1364" s="84">
        <f t="shared" si="942"/>
        <v>0</v>
      </c>
      <c r="PAQ1364" s="84">
        <f t="shared" si="942"/>
        <v>1000000</v>
      </c>
      <c r="PAR1364" s="84">
        <f t="shared" si="942"/>
        <v>0</v>
      </c>
      <c r="PAS1364" s="84">
        <f t="shared" si="942"/>
        <v>0</v>
      </c>
      <c r="PAT1364" s="84">
        <f t="shared" si="942"/>
        <v>0</v>
      </c>
      <c r="PAU1364" s="84">
        <f t="shared" si="942"/>
        <v>0</v>
      </c>
      <c r="PAV1364" s="84">
        <f t="shared" si="942"/>
        <v>1000000</v>
      </c>
      <c r="PBB1364" s="84" t="s">
        <v>235</v>
      </c>
      <c r="PBC1364" s="84" t="s">
        <v>236</v>
      </c>
      <c r="PBD1364" s="84">
        <f>PBD1359</f>
        <v>1000000</v>
      </c>
      <c r="PBE1364" s="84">
        <f t="shared" si="942"/>
        <v>0</v>
      </c>
      <c r="PBF1364" s="84">
        <f t="shared" si="942"/>
        <v>0</v>
      </c>
      <c r="PBG1364" s="84">
        <f t="shared" si="942"/>
        <v>1000000</v>
      </c>
      <c r="PBH1364" s="84">
        <f t="shared" si="942"/>
        <v>0</v>
      </c>
      <c r="PBI1364" s="84">
        <f t="shared" si="942"/>
        <v>0</v>
      </c>
      <c r="PBJ1364" s="84">
        <f t="shared" si="942"/>
        <v>0</v>
      </c>
      <c r="PBK1364" s="84">
        <f t="shared" si="942"/>
        <v>0</v>
      </c>
      <c r="PBL1364" s="84">
        <f t="shared" si="942"/>
        <v>1000000</v>
      </c>
      <c r="PBR1364" s="84" t="s">
        <v>235</v>
      </c>
      <c r="PBS1364" s="84" t="s">
        <v>236</v>
      </c>
      <c r="PBT1364" s="84">
        <f>PBT1359</f>
        <v>1000000</v>
      </c>
      <c r="PBU1364" s="84">
        <f t="shared" ref="PBU1364:PDX1365" si="943">PBU1359</f>
        <v>0</v>
      </c>
      <c r="PBV1364" s="84">
        <f t="shared" si="943"/>
        <v>0</v>
      </c>
      <c r="PBW1364" s="84">
        <f t="shared" si="943"/>
        <v>1000000</v>
      </c>
      <c r="PBX1364" s="84">
        <f t="shared" si="943"/>
        <v>0</v>
      </c>
      <c r="PBY1364" s="84">
        <f t="shared" si="943"/>
        <v>0</v>
      </c>
      <c r="PBZ1364" s="84">
        <f t="shared" si="943"/>
        <v>0</v>
      </c>
      <c r="PCA1364" s="84">
        <f t="shared" si="943"/>
        <v>0</v>
      </c>
      <c r="PCB1364" s="84">
        <f t="shared" si="943"/>
        <v>1000000</v>
      </c>
      <c r="PCH1364" s="84" t="s">
        <v>235</v>
      </c>
      <c r="PCI1364" s="84" t="s">
        <v>236</v>
      </c>
      <c r="PCJ1364" s="84">
        <f>PCJ1359</f>
        <v>1000000</v>
      </c>
      <c r="PCK1364" s="84">
        <f t="shared" si="943"/>
        <v>0</v>
      </c>
      <c r="PCL1364" s="84">
        <f t="shared" si="943"/>
        <v>0</v>
      </c>
      <c r="PCM1364" s="84">
        <f t="shared" si="943"/>
        <v>1000000</v>
      </c>
      <c r="PCN1364" s="84">
        <f t="shared" si="943"/>
        <v>0</v>
      </c>
      <c r="PCO1364" s="84">
        <f t="shared" si="943"/>
        <v>0</v>
      </c>
      <c r="PCP1364" s="84">
        <f t="shared" si="943"/>
        <v>0</v>
      </c>
      <c r="PCQ1364" s="84">
        <f t="shared" si="943"/>
        <v>0</v>
      </c>
      <c r="PCR1364" s="84">
        <f t="shared" si="943"/>
        <v>1000000</v>
      </c>
      <c r="PCX1364" s="84" t="s">
        <v>235</v>
      </c>
      <c r="PCY1364" s="84" t="s">
        <v>236</v>
      </c>
      <c r="PCZ1364" s="84">
        <f>PCZ1359</f>
        <v>1000000</v>
      </c>
      <c r="PDA1364" s="84">
        <f t="shared" si="943"/>
        <v>0</v>
      </c>
      <c r="PDB1364" s="84">
        <f t="shared" si="943"/>
        <v>0</v>
      </c>
      <c r="PDC1364" s="84">
        <f t="shared" si="943"/>
        <v>1000000</v>
      </c>
      <c r="PDD1364" s="84">
        <f t="shared" si="943"/>
        <v>0</v>
      </c>
      <c r="PDE1364" s="84">
        <f t="shared" si="943"/>
        <v>0</v>
      </c>
      <c r="PDF1364" s="84">
        <f t="shared" si="943"/>
        <v>0</v>
      </c>
      <c r="PDG1364" s="84">
        <f t="shared" si="943"/>
        <v>0</v>
      </c>
      <c r="PDH1364" s="84">
        <f t="shared" si="943"/>
        <v>1000000</v>
      </c>
      <c r="PDN1364" s="84" t="s">
        <v>235</v>
      </c>
      <c r="PDO1364" s="84" t="s">
        <v>236</v>
      </c>
      <c r="PDP1364" s="84">
        <f>PDP1359</f>
        <v>1000000</v>
      </c>
      <c r="PDQ1364" s="84">
        <f t="shared" si="943"/>
        <v>0</v>
      </c>
      <c r="PDR1364" s="84">
        <f t="shared" si="943"/>
        <v>0</v>
      </c>
      <c r="PDS1364" s="84">
        <f t="shared" si="943"/>
        <v>1000000</v>
      </c>
      <c r="PDT1364" s="84">
        <f t="shared" si="943"/>
        <v>0</v>
      </c>
      <c r="PDU1364" s="84">
        <f t="shared" si="943"/>
        <v>0</v>
      </c>
      <c r="PDV1364" s="84">
        <f t="shared" si="943"/>
        <v>0</v>
      </c>
      <c r="PDW1364" s="84">
        <f t="shared" si="943"/>
        <v>0</v>
      </c>
      <c r="PDX1364" s="84">
        <f t="shared" si="943"/>
        <v>1000000</v>
      </c>
      <c r="PED1364" s="84" t="s">
        <v>235</v>
      </c>
      <c r="PEE1364" s="84" t="s">
        <v>236</v>
      </c>
      <c r="PEF1364" s="84">
        <f>PEF1359</f>
        <v>1000000</v>
      </c>
      <c r="PEG1364" s="84">
        <f t="shared" ref="PEG1364:PGJ1365" si="944">PEG1359</f>
        <v>0</v>
      </c>
      <c r="PEH1364" s="84">
        <f t="shared" si="944"/>
        <v>0</v>
      </c>
      <c r="PEI1364" s="84">
        <f t="shared" si="944"/>
        <v>1000000</v>
      </c>
      <c r="PEJ1364" s="84">
        <f t="shared" si="944"/>
        <v>0</v>
      </c>
      <c r="PEK1364" s="84">
        <f t="shared" si="944"/>
        <v>0</v>
      </c>
      <c r="PEL1364" s="84">
        <f t="shared" si="944"/>
        <v>0</v>
      </c>
      <c r="PEM1364" s="84">
        <f t="shared" si="944"/>
        <v>0</v>
      </c>
      <c r="PEN1364" s="84">
        <f t="shared" si="944"/>
        <v>1000000</v>
      </c>
      <c r="PET1364" s="84" t="s">
        <v>235</v>
      </c>
      <c r="PEU1364" s="84" t="s">
        <v>236</v>
      </c>
      <c r="PEV1364" s="84">
        <f>PEV1359</f>
        <v>1000000</v>
      </c>
      <c r="PEW1364" s="84">
        <f t="shared" si="944"/>
        <v>0</v>
      </c>
      <c r="PEX1364" s="84">
        <f t="shared" si="944"/>
        <v>0</v>
      </c>
      <c r="PEY1364" s="84">
        <f t="shared" si="944"/>
        <v>1000000</v>
      </c>
      <c r="PEZ1364" s="84">
        <f t="shared" si="944"/>
        <v>0</v>
      </c>
      <c r="PFA1364" s="84">
        <f t="shared" si="944"/>
        <v>0</v>
      </c>
      <c r="PFB1364" s="84">
        <f t="shared" si="944"/>
        <v>0</v>
      </c>
      <c r="PFC1364" s="84">
        <f t="shared" si="944"/>
        <v>0</v>
      </c>
      <c r="PFD1364" s="84">
        <f t="shared" si="944"/>
        <v>1000000</v>
      </c>
      <c r="PFJ1364" s="84" t="s">
        <v>235</v>
      </c>
      <c r="PFK1364" s="84" t="s">
        <v>236</v>
      </c>
      <c r="PFL1364" s="84">
        <f>PFL1359</f>
        <v>1000000</v>
      </c>
      <c r="PFM1364" s="84">
        <f t="shared" si="944"/>
        <v>0</v>
      </c>
      <c r="PFN1364" s="84">
        <f t="shared" si="944"/>
        <v>0</v>
      </c>
      <c r="PFO1364" s="84">
        <f t="shared" si="944"/>
        <v>1000000</v>
      </c>
      <c r="PFP1364" s="84">
        <f t="shared" si="944"/>
        <v>0</v>
      </c>
      <c r="PFQ1364" s="84">
        <f t="shared" si="944"/>
        <v>0</v>
      </c>
      <c r="PFR1364" s="84">
        <f t="shared" si="944"/>
        <v>0</v>
      </c>
      <c r="PFS1364" s="84">
        <f t="shared" si="944"/>
        <v>0</v>
      </c>
      <c r="PFT1364" s="84">
        <f t="shared" si="944"/>
        <v>1000000</v>
      </c>
      <c r="PFZ1364" s="84" t="s">
        <v>235</v>
      </c>
      <c r="PGA1364" s="84" t="s">
        <v>236</v>
      </c>
      <c r="PGB1364" s="84">
        <f>PGB1359</f>
        <v>1000000</v>
      </c>
      <c r="PGC1364" s="84">
        <f t="shared" si="944"/>
        <v>0</v>
      </c>
      <c r="PGD1364" s="84">
        <f t="shared" si="944"/>
        <v>0</v>
      </c>
      <c r="PGE1364" s="84">
        <f t="shared" si="944"/>
        <v>1000000</v>
      </c>
      <c r="PGF1364" s="84">
        <f t="shared" si="944"/>
        <v>0</v>
      </c>
      <c r="PGG1364" s="84">
        <f t="shared" si="944"/>
        <v>0</v>
      </c>
      <c r="PGH1364" s="84">
        <f t="shared" si="944"/>
        <v>0</v>
      </c>
      <c r="PGI1364" s="84">
        <f t="shared" si="944"/>
        <v>0</v>
      </c>
      <c r="PGJ1364" s="84">
        <f t="shared" si="944"/>
        <v>1000000</v>
      </c>
      <c r="PGP1364" s="84" t="s">
        <v>235</v>
      </c>
      <c r="PGQ1364" s="84" t="s">
        <v>236</v>
      </c>
      <c r="PGR1364" s="84">
        <f>PGR1359</f>
        <v>1000000</v>
      </c>
      <c r="PGS1364" s="84">
        <f t="shared" ref="PGS1364:PIV1365" si="945">PGS1359</f>
        <v>0</v>
      </c>
      <c r="PGT1364" s="84">
        <f t="shared" si="945"/>
        <v>0</v>
      </c>
      <c r="PGU1364" s="84">
        <f t="shared" si="945"/>
        <v>1000000</v>
      </c>
      <c r="PGV1364" s="84">
        <f t="shared" si="945"/>
        <v>0</v>
      </c>
      <c r="PGW1364" s="84">
        <f t="shared" si="945"/>
        <v>0</v>
      </c>
      <c r="PGX1364" s="84">
        <f t="shared" si="945"/>
        <v>0</v>
      </c>
      <c r="PGY1364" s="84">
        <f t="shared" si="945"/>
        <v>0</v>
      </c>
      <c r="PGZ1364" s="84">
        <f t="shared" si="945"/>
        <v>1000000</v>
      </c>
      <c r="PHF1364" s="84" t="s">
        <v>235</v>
      </c>
      <c r="PHG1364" s="84" t="s">
        <v>236</v>
      </c>
      <c r="PHH1364" s="84">
        <f>PHH1359</f>
        <v>1000000</v>
      </c>
      <c r="PHI1364" s="84">
        <f t="shared" si="945"/>
        <v>0</v>
      </c>
      <c r="PHJ1364" s="84">
        <f t="shared" si="945"/>
        <v>0</v>
      </c>
      <c r="PHK1364" s="84">
        <f t="shared" si="945"/>
        <v>1000000</v>
      </c>
      <c r="PHL1364" s="84">
        <f t="shared" si="945"/>
        <v>0</v>
      </c>
      <c r="PHM1364" s="84">
        <f t="shared" si="945"/>
        <v>0</v>
      </c>
      <c r="PHN1364" s="84">
        <f t="shared" si="945"/>
        <v>0</v>
      </c>
      <c r="PHO1364" s="84">
        <f t="shared" si="945"/>
        <v>0</v>
      </c>
      <c r="PHP1364" s="84">
        <f t="shared" si="945"/>
        <v>1000000</v>
      </c>
      <c r="PHV1364" s="84" t="s">
        <v>235</v>
      </c>
      <c r="PHW1364" s="84" t="s">
        <v>236</v>
      </c>
      <c r="PHX1364" s="84">
        <f>PHX1359</f>
        <v>1000000</v>
      </c>
      <c r="PHY1364" s="84">
        <f t="shared" si="945"/>
        <v>0</v>
      </c>
      <c r="PHZ1364" s="84">
        <f t="shared" si="945"/>
        <v>0</v>
      </c>
      <c r="PIA1364" s="84">
        <f t="shared" si="945"/>
        <v>1000000</v>
      </c>
      <c r="PIB1364" s="84">
        <f t="shared" si="945"/>
        <v>0</v>
      </c>
      <c r="PIC1364" s="84">
        <f t="shared" si="945"/>
        <v>0</v>
      </c>
      <c r="PID1364" s="84">
        <f t="shared" si="945"/>
        <v>0</v>
      </c>
      <c r="PIE1364" s="84">
        <f t="shared" si="945"/>
        <v>0</v>
      </c>
      <c r="PIF1364" s="84">
        <f t="shared" si="945"/>
        <v>1000000</v>
      </c>
      <c r="PIL1364" s="84" t="s">
        <v>235</v>
      </c>
      <c r="PIM1364" s="84" t="s">
        <v>236</v>
      </c>
      <c r="PIN1364" s="84">
        <f>PIN1359</f>
        <v>1000000</v>
      </c>
      <c r="PIO1364" s="84">
        <f t="shared" si="945"/>
        <v>0</v>
      </c>
      <c r="PIP1364" s="84">
        <f t="shared" si="945"/>
        <v>0</v>
      </c>
      <c r="PIQ1364" s="84">
        <f t="shared" si="945"/>
        <v>1000000</v>
      </c>
      <c r="PIR1364" s="84">
        <f t="shared" si="945"/>
        <v>0</v>
      </c>
      <c r="PIS1364" s="84">
        <f t="shared" si="945"/>
        <v>0</v>
      </c>
      <c r="PIT1364" s="84">
        <f t="shared" si="945"/>
        <v>0</v>
      </c>
      <c r="PIU1364" s="84">
        <f t="shared" si="945"/>
        <v>0</v>
      </c>
      <c r="PIV1364" s="84">
        <f t="shared" si="945"/>
        <v>1000000</v>
      </c>
      <c r="PJB1364" s="84" t="s">
        <v>235</v>
      </c>
      <c r="PJC1364" s="84" t="s">
        <v>236</v>
      </c>
      <c r="PJD1364" s="84">
        <f>PJD1359</f>
        <v>1000000</v>
      </c>
      <c r="PJE1364" s="84">
        <f t="shared" ref="PJE1364:PLH1365" si="946">PJE1359</f>
        <v>0</v>
      </c>
      <c r="PJF1364" s="84">
        <f t="shared" si="946"/>
        <v>0</v>
      </c>
      <c r="PJG1364" s="84">
        <f t="shared" si="946"/>
        <v>1000000</v>
      </c>
      <c r="PJH1364" s="84">
        <f t="shared" si="946"/>
        <v>0</v>
      </c>
      <c r="PJI1364" s="84">
        <f t="shared" si="946"/>
        <v>0</v>
      </c>
      <c r="PJJ1364" s="84">
        <f t="shared" si="946"/>
        <v>0</v>
      </c>
      <c r="PJK1364" s="84">
        <f t="shared" si="946"/>
        <v>0</v>
      </c>
      <c r="PJL1364" s="84">
        <f t="shared" si="946"/>
        <v>1000000</v>
      </c>
      <c r="PJR1364" s="84" t="s">
        <v>235</v>
      </c>
      <c r="PJS1364" s="84" t="s">
        <v>236</v>
      </c>
      <c r="PJT1364" s="84">
        <f>PJT1359</f>
        <v>1000000</v>
      </c>
      <c r="PJU1364" s="84">
        <f t="shared" si="946"/>
        <v>0</v>
      </c>
      <c r="PJV1364" s="84">
        <f t="shared" si="946"/>
        <v>0</v>
      </c>
      <c r="PJW1364" s="84">
        <f t="shared" si="946"/>
        <v>1000000</v>
      </c>
      <c r="PJX1364" s="84">
        <f t="shared" si="946"/>
        <v>0</v>
      </c>
      <c r="PJY1364" s="84">
        <f t="shared" si="946"/>
        <v>0</v>
      </c>
      <c r="PJZ1364" s="84">
        <f t="shared" si="946"/>
        <v>0</v>
      </c>
      <c r="PKA1364" s="84">
        <f t="shared" si="946"/>
        <v>0</v>
      </c>
      <c r="PKB1364" s="84">
        <f t="shared" si="946"/>
        <v>1000000</v>
      </c>
      <c r="PKH1364" s="84" t="s">
        <v>235</v>
      </c>
      <c r="PKI1364" s="84" t="s">
        <v>236</v>
      </c>
      <c r="PKJ1364" s="84">
        <f>PKJ1359</f>
        <v>1000000</v>
      </c>
      <c r="PKK1364" s="84">
        <f t="shared" si="946"/>
        <v>0</v>
      </c>
      <c r="PKL1364" s="84">
        <f t="shared" si="946"/>
        <v>0</v>
      </c>
      <c r="PKM1364" s="84">
        <f t="shared" si="946"/>
        <v>1000000</v>
      </c>
      <c r="PKN1364" s="84">
        <f t="shared" si="946"/>
        <v>0</v>
      </c>
      <c r="PKO1364" s="84">
        <f t="shared" si="946"/>
        <v>0</v>
      </c>
      <c r="PKP1364" s="84">
        <f t="shared" si="946"/>
        <v>0</v>
      </c>
      <c r="PKQ1364" s="84">
        <f t="shared" si="946"/>
        <v>0</v>
      </c>
      <c r="PKR1364" s="84">
        <f t="shared" si="946"/>
        <v>1000000</v>
      </c>
      <c r="PKX1364" s="84" t="s">
        <v>235</v>
      </c>
      <c r="PKY1364" s="84" t="s">
        <v>236</v>
      </c>
      <c r="PKZ1364" s="84">
        <f>PKZ1359</f>
        <v>1000000</v>
      </c>
      <c r="PLA1364" s="84">
        <f t="shared" si="946"/>
        <v>0</v>
      </c>
      <c r="PLB1364" s="84">
        <f t="shared" si="946"/>
        <v>0</v>
      </c>
      <c r="PLC1364" s="84">
        <f t="shared" si="946"/>
        <v>1000000</v>
      </c>
      <c r="PLD1364" s="84">
        <f t="shared" si="946"/>
        <v>0</v>
      </c>
      <c r="PLE1364" s="84">
        <f t="shared" si="946"/>
        <v>0</v>
      </c>
      <c r="PLF1364" s="84">
        <f t="shared" si="946"/>
        <v>0</v>
      </c>
      <c r="PLG1364" s="84">
        <f t="shared" si="946"/>
        <v>0</v>
      </c>
      <c r="PLH1364" s="84">
        <f t="shared" si="946"/>
        <v>1000000</v>
      </c>
      <c r="PLN1364" s="84" t="s">
        <v>235</v>
      </c>
      <c r="PLO1364" s="84" t="s">
        <v>236</v>
      </c>
      <c r="PLP1364" s="84">
        <f>PLP1359</f>
        <v>1000000</v>
      </c>
      <c r="PLQ1364" s="84">
        <f t="shared" ref="PLQ1364:PNT1365" si="947">PLQ1359</f>
        <v>0</v>
      </c>
      <c r="PLR1364" s="84">
        <f t="shared" si="947"/>
        <v>0</v>
      </c>
      <c r="PLS1364" s="84">
        <f t="shared" si="947"/>
        <v>1000000</v>
      </c>
      <c r="PLT1364" s="84">
        <f t="shared" si="947"/>
        <v>0</v>
      </c>
      <c r="PLU1364" s="84">
        <f t="shared" si="947"/>
        <v>0</v>
      </c>
      <c r="PLV1364" s="84">
        <f t="shared" si="947"/>
        <v>0</v>
      </c>
      <c r="PLW1364" s="84">
        <f t="shared" si="947"/>
        <v>0</v>
      </c>
      <c r="PLX1364" s="84">
        <f t="shared" si="947"/>
        <v>1000000</v>
      </c>
      <c r="PMD1364" s="84" t="s">
        <v>235</v>
      </c>
      <c r="PME1364" s="84" t="s">
        <v>236</v>
      </c>
      <c r="PMF1364" s="84">
        <f>PMF1359</f>
        <v>1000000</v>
      </c>
      <c r="PMG1364" s="84">
        <f t="shared" si="947"/>
        <v>0</v>
      </c>
      <c r="PMH1364" s="84">
        <f t="shared" si="947"/>
        <v>0</v>
      </c>
      <c r="PMI1364" s="84">
        <f t="shared" si="947"/>
        <v>1000000</v>
      </c>
      <c r="PMJ1364" s="84">
        <f t="shared" si="947"/>
        <v>0</v>
      </c>
      <c r="PMK1364" s="84">
        <f t="shared" si="947"/>
        <v>0</v>
      </c>
      <c r="PML1364" s="84">
        <f t="shared" si="947"/>
        <v>0</v>
      </c>
      <c r="PMM1364" s="84">
        <f t="shared" si="947"/>
        <v>0</v>
      </c>
      <c r="PMN1364" s="84">
        <f t="shared" si="947"/>
        <v>1000000</v>
      </c>
      <c r="PMT1364" s="84" t="s">
        <v>235</v>
      </c>
      <c r="PMU1364" s="84" t="s">
        <v>236</v>
      </c>
      <c r="PMV1364" s="84">
        <f>PMV1359</f>
        <v>1000000</v>
      </c>
      <c r="PMW1364" s="84">
        <f t="shared" si="947"/>
        <v>0</v>
      </c>
      <c r="PMX1364" s="84">
        <f t="shared" si="947"/>
        <v>0</v>
      </c>
      <c r="PMY1364" s="84">
        <f t="shared" si="947"/>
        <v>1000000</v>
      </c>
      <c r="PMZ1364" s="84">
        <f t="shared" si="947"/>
        <v>0</v>
      </c>
      <c r="PNA1364" s="84">
        <f t="shared" si="947"/>
        <v>0</v>
      </c>
      <c r="PNB1364" s="84">
        <f t="shared" si="947"/>
        <v>0</v>
      </c>
      <c r="PNC1364" s="84">
        <f t="shared" si="947"/>
        <v>0</v>
      </c>
      <c r="PND1364" s="84">
        <f t="shared" si="947"/>
        <v>1000000</v>
      </c>
      <c r="PNJ1364" s="84" t="s">
        <v>235</v>
      </c>
      <c r="PNK1364" s="84" t="s">
        <v>236</v>
      </c>
      <c r="PNL1364" s="84">
        <f>PNL1359</f>
        <v>1000000</v>
      </c>
      <c r="PNM1364" s="84">
        <f t="shared" si="947"/>
        <v>0</v>
      </c>
      <c r="PNN1364" s="84">
        <f t="shared" si="947"/>
        <v>0</v>
      </c>
      <c r="PNO1364" s="84">
        <f t="shared" si="947"/>
        <v>1000000</v>
      </c>
      <c r="PNP1364" s="84">
        <f t="shared" si="947"/>
        <v>0</v>
      </c>
      <c r="PNQ1364" s="84">
        <f t="shared" si="947"/>
        <v>0</v>
      </c>
      <c r="PNR1364" s="84">
        <f t="shared" si="947"/>
        <v>0</v>
      </c>
      <c r="PNS1364" s="84">
        <f t="shared" si="947"/>
        <v>0</v>
      </c>
      <c r="PNT1364" s="84">
        <f t="shared" si="947"/>
        <v>1000000</v>
      </c>
      <c r="PNZ1364" s="84" t="s">
        <v>235</v>
      </c>
      <c r="POA1364" s="84" t="s">
        <v>236</v>
      </c>
      <c r="POB1364" s="84">
        <f>POB1359</f>
        <v>1000000</v>
      </c>
      <c r="POC1364" s="84">
        <f t="shared" ref="POC1364:PQF1365" si="948">POC1359</f>
        <v>0</v>
      </c>
      <c r="POD1364" s="84">
        <f t="shared" si="948"/>
        <v>0</v>
      </c>
      <c r="POE1364" s="84">
        <f t="shared" si="948"/>
        <v>1000000</v>
      </c>
      <c r="POF1364" s="84">
        <f t="shared" si="948"/>
        <v>0</v>
      </c>
      <c r="POG1364" s="84">
        <f t="shared" si="948"/>
        <v>0</v>
      </c>
      <c r="POH1364" s="84">
        <f t="shared" si="948"/>
        <v>0</v>
      </c>
      <c r="POI1364" s="84">
        <f t="shared" si="948"/>
        <v>0</v>
      </c>
      <c r="POJ1364" s="84">
        <f t="shared" si="948"/>
        <v>1000000</v>
      </c>
      <c r="POP1364" s="84" t="s">
        <v>235</v>
      </c>
      <c r="POQ1364" s="84" t="s">
        <v>236</v>
      </c>
      <c r="POR1364" s="84">
        <f>POR1359</f>
        <v>1000000</v>
      </c>
      <c r="POS1364" s="84">
        <f t="shared" si="948"/>
        <v>0</v>
      </c>
      <c r="POT1364" s="84">
        <f t="shared" si="948"/>
        <v>0</v>
      </c>
      <c r="POU1364" s="84">
        <f t="shared" si="948"/>
        <v>1000000</v>
      </c>
      <c r="POV1364" s="84">
        <f t="shared" si="948"/>
        <v>0</v>
      </c>
      <c r="POW1364" s="84">
        <f t="shared" si="948"/>
        <v>0</v>
      </c>
      <c r="POX1364" s="84">
        <f t="shared" si="948"/>
        <v>0</v>
      </c>
      <c r="POY1364" s="84">
        <f t="shared" si="948"/>
        <v>0</v>
      </c>
      <c r="POZ1364" s="84">
        <f t="shared" si="948"/>
        <v>1000000</v>
      </c>
      <c r="PPF1364" s="84" t="s">
        <v>235</v>
      </c>
      <c r="PPG1364" s="84" t="s">
        <v>236</v>
      </c>
      <c r="PPH1364" s="84">
        <f>PPH1359</f>
        <v>1000000</v>
      </c>
      <c r="PPI1364" s="84">
        <f t="shared" si="948"/>
        <v>0</v>
      </c>
      <c r="PPJ1364" s="84">
        <f t="shared" si="948"/>
        <v>0</v>
      </c>
      <c r="PPK1364" s="84">
        <f t="shared" si="948"/>
        <v>1000000</v>
      </c>
      <c r="PPL1364" s="84">
        <f t="shared" si="948"/>
        <v>0</v>
      </c>
      <c r="PPM1364" s="84">
        <f t="shared" si="948"/>
        <v>0</v>
      </c>
      <c r="PPN1364" s="84">
        <f t="shared" si="948"/>
        <v>0</v>
      </c>
      <c r="PPO1364" s="84">
        <f t="shared" si="948"/>
        <v>0</v>
      </c>
      <c r="PPP1364" s="84">
        <f t="shared" si="948"/>
        <v>1000000</v>
      </c>
      <c r="PPV1364" s="84" t="s">
        <v>235</v>
      </c>
      <c r="PPW1364" s="84" t="s">
        <v>236</v>
      </c>
      <c r="PPX1364" s="84">
        <f>PPX1359</f>
        <v>1000000</v>
      </c>
      <c r="PPY1364" s="84">
        <f t="shared" si="948"/>
        <v>0</v>
      </c>
      <c r="PPZ1364" s="84">
        <f t="shared" si="948"/>
        <v>0</v>
      </c>
      <c r="PQA1364" s="84">
        <f t="shared" si="948"/>
        <v>1000000</v>
      </c>
      <c r="PQB1364" s="84">
        <f t="shared" si="948"/>
        <v>0</v>
      </c>
      <c r="PQC1364" s="84">
        <f t="shared" si="948"/>
        <v>0</v>
      </c>
      <c r="PQD1364" s="84">
        <f t="shared" si="948"/>
        <v>0</v>
      </c>
      <c r="PQE1364" s="84">
        <f t="shared" si="948"/>
        <v>0</v>
      </c>
      <c r="PQF1364" s="84">
        <f t="shared" si="948"/>
        <v>1000000</v>
      </c>
      <c r="PQL1364" s="84" t="s">
        <v>235</v>
      </c>
      <c r="PQM1364" s="84" t="s">
        <v>236</v>
      </c>
      <c r="PQN1364" s="84">
        <f>PQN1359</f>
        <v>1000000</v>
      </c>
      <c r="PQO1364" s="84">
        <f t="shared" ref="PQO1364:PSR1365" si="949">PQO1359</f>
        <v>0</v>
      </c>
      <c r="PQP1364" s="84">
        <f t="shared" si="949"/>
        <v>0</v>
      </c>
      <c r="PQQ1364" s="84">
        <f t="shared" si="949"/>
        <v>1000000</v>
      </c>
      <c r="PQR1364" s="84">
        <f t="shared" si="949"/>
        <v>0</v>
      </c>
      <c r="PQS1364" s="84">
        <f t="shared" si="949"/>
        <v>0</v>
      </c>
      <c r="PQT1364" s="84">
        <f t="shared" si="949"/>
        <v>0</v>
      </c>
      <c r="PQU1364" s="84">
        <f t="shared" si="949"/>
        <v>0</v>
      </c>
      <c r="PQV1364" s="84">
        <f t="shared" si="949"/>
        <v>1000000</v>
      </c>
      <c r="PRB1364" s="84" t="s">
        <v>235</v>
      </c>
      <c r="PRC1364" s="84" t="s">
        <v>236</v>
      </c>
      <c r="PRD1364" s="84">
        <f>PRD1359</f>
        <v>1000000</v>
      </c>
      <c r="PRE1364" s="84">
        <f t="shared" si="949"/>
        <v>0</v>
      </c>
      <c r="PRF1364" s="84">
        <f t="shared" si="949"/>
        <v>0</v>
      </c>
      <c r="PRG1364" s="84">
        <f t="shared" si="949"/>
        <v>1000000</v>
      </c>
      <c r="PRH1364" s="84">
        <f t="shared" si="949"/>
        <v>0</v>
      </c>
      <c r="PRI1364" s="84">
        <f t="shared" si="949"/>
        <v>0</v>
      </c>
      <c r="PRJ1364" s="84">
        <f t="shared" si="949"/>
        <v>0</v>
      </c>
      <c r="PRK1364" s="84">
        <f t="shared" si="949"/>
        <v>0</v>
      </c>
      <c r="PRL1364" s="84">
        <f t="shared" si="949"/>
        <v>1000000</v>
      </c>
      <c r="PRR1364" s="84" t="s">
        <v>235</v>
      </c>
      <c r="PRS1364" s="84" t="s">
        <v>236</v>
      </c>
      <c r="PRT1364" s="84">
        <f>PRT1359</f>
        <v>1000000</v>
      </c>
      <c r="PRU1364" s="84">
        <f t="shared" si="949"/>
        <v>0</v>
      </c>
      <c r="PRV1364" s="84">
        <f t="shared" si="949"/>
        <v>0</v>
      </c>
      <c r="PRW1364" s="84">
        <f t="shared" si="949"/>
        <v>1000000</v>
      </c>
      <c r="PRX1364" s="84">
        <f t="shared" si="949"/>
        <v>0</v>
      </c>
      <c r="PRY1364" s="84">
        <f t="shared" si="949"/>
        <v>0</v>
      </c>
      <c r="PRZ1364" s="84">
        <f t="shared" si="949"/>
        <v>0</v>
      </c>
      <c r="PSA1364" s="84">
        <f t="shared" si="949"/>
        <v>0</v>
      </c>
      <c r="PSB1364" s="84">
        <f t="shared" si="949"/>
        <v>1000000</v>
      </c>
      <c r="PSH1364" s="84" t="s">
        <v>235</v>
      </c>
      <c r="PSI1364" s="84" t="s">
        <v>236</v>
      </c>
      <c r="PSJ1364" s="84">
        <f>PSJ1359</f>
        <v>1000000</v>
      </c>
      <c r="PSK1364" s="84">
        <f t="shared" si="949"/>
        <v>0</v>
      </c>
      <c r="PSL1364" s="84">
        <f t="shared" si="949"/>
        <v>0</v>
      </c>
      <c r="PSM1364" s="84">
        <f t="shared" si="949"/>
        <v>1000000</v>
      </c>
      <c r="PSN1364" s="84">
        <f t="shared" si="949"/>
        <v>0</v>
      </c>
      <c r="PSO1364" s="84">
        <f t="shared" si="949"/>
        <v>0</v>
      </c>
      <c r="PSP1364" s="84">
        <f t="shared" si="949"/>
        <v>0</v>
      </c>
      <c r="PSQ1364" s="84">
        <f t="shared" si="949"/>
        <v>0</v>
      </c>
      <c r="PSR1364" s="84">
        <f t="shared" si="949"/>
        <v>1000000</v>
      </c>
      <c r="PSX1364" s="84" t="s">
        <v>235</v>
      </c>
      <c r="PSY1364" s="84" t="s">
        <v>236</v>
      </c>
      <c r="PSZ1364" s="84">
        <f>PSZ1359</f>
        <v>1000000</v>
      </c>
      <c r="PTA1364" s="84">
        <f t="shared" ref="PTA1364:PVD1365" si="950">PTA1359</f>
        <v>0</v>
      </c>
      <c r="PTB1364" s="84">
        <f t="shared" si="950"/>
        <v>0</v>
      </c>
      <c r="PTC1364" s="84">
        <f t="shared" si="950"/>
        <v>1000000</v>
      </c>
      <c r="PTD1364" s="84">
        <f t="shared" si="950"/>
        <v>0</v>
      </c>
      <c r="PTE1364" s="84">
        <f t="shared" si="950"/>
        <v>0</v>
      </c>
      <c r="PTF1364" s="84">
        <f t="shared" si="950"/>
        <v>0</v>
      </c>
      <c r="PTG1364" s="84">
        <f t="shared" si="950"/>
        <v>0</v>
      </c>
      <c r="PTH1364" s="84">
        <f t="shared" si="950"/>
        <v>1000000</v>
      </c>
      <c r="PTN1364" s="84" t="s">
        <v>235</v>
      </c>
      <c r="PTO1364" s="84" t="s">
        <v>236</v>
      </c>
      <c r="PTP1364" s="84">
        <f>PTP1359</f>
        <v>1000000</v>
      </c>
      <c r="PTQ1364" s="84">
        <f t="shared" si="950"/>
        <v>0</v>
      </c>
      <c r="PTR1364" s="84">
        <f t="shared" si="950"/>
        <v>0</v>
      </c>
      <c r="PTS1364" s="84">
        <f t="shared" si="950"/>
        <v>1000000</v>
      </c>
      <c r="PTT1364" s="84">
        <f t="shared" si="950"/>
        <v>0</v>
      </c>
      <c r="PTU1364" s="84">
        <f t="shared" si="950"/>
        <v>0</v>
      </c>
      <c r="PTV1364" s="84">
        <f t="shared" si="950"/>
        <v>0</v>
      </c>
      <c r="PTW1364" s="84">
        <f t="shared" si="950"/>
        <v>0</v>
      </c>
      <c r="PTX1364" s="84">
        <f t="shared" si="950"/>
        <v>1000000</v>
      </c>
      <c r="PUD1364" s="84" t="s">
        <v>235</v>
      </c>
      <c r="PUE1364" s="84" t="s">
        <v>236</v>
      </c>
      <c r="PUF1364" s="84">
        <f>PUF1359</f>
        <v>1000000</v>
      </c>
      <c r="PUG1364" s="84">
        <f t="shared" si="950"/>
        <v>0</v>
      </c>
      <c r="PUH1364" s="84">
        <f t="shared" si="950"/>
        <v>0</v>
      </c>
      <c r="PUI1364" s="84">
        <f t="shared" si="950"/>
        <v>1000000</v>
      </c>
      <c r="PUJ1364" s="84">
        <f t="shared" si="950"/>
        <v>0</v>
      </c>
      <c r="PUK1364" s="84">
        <f t="shared" si="950"/>
        <v>0</v>
      </c>
      <c r="PUL1364" s="84">
        <f t="shared" si="950"/>
        <v>0</v>
      </c>
      <c r="PUM1364" s="84">
        <f t="shared" si="950"/>
        <v>0</v>
      </c>
      <c r="PUN1364" s="84">
        <f t="shared" si="950"/>
        <v>1000000</v>
      </c>
      <c r="PUT1364" s="84" t="s">
        <v>235</v>
      </c>
      <c r="PUU1364" s="84" t="s">
        <v>236</v>
      </c>
      <c r="PUV1364" s="84">
        <f>PUV1359</f>
        <v>1000000</v>
      </c>
      <c r="PUW1364" s="84">
        <f t="shared" si="950"/>
        <v>0</v>
      </c>
      <c r="PUX1364" s="84">
        <f t="shared" si="950"/>
        <v>0</v>
      </c>
      <c r="PUY1364" s="84">
        <f t="shared" si="950"/>
        <v>1000000</v>
      </c>
      <c r="PUZ1364" s="84">
        <f t="shared" si="950"/>
        <v>0</v>
      </c>
      <c r="PVA1364" s="84">
        <f t="shared" si="950"/>
        <v>0</v>
      </c>
      <c r="PVB1364" s="84">
        <f t="shared" si="950"/>
        <v>0</v>
      </c>
      <c r="PVC1364" s="84">
        <f t="shared" si="950"/>
        <v>0</v>
      </c>
      <c r="PVD1364" s="84">
        <f t="shared" si="950"/>
        <v>1000000</v>
      </c>
      <c r="PVJ1364" s="84" t="s">
        <v>235</v>
      </c>
      <c r="PVK1364" s="84" t="s">
        <v>236</v>
      </c>
      <c r="PVL1364" s="84">
        <f>PVL1359</f>
        <v>1000000</v>
      </c>
      <c r="PVM1364" s="84">
        <f t="shared" ref="PVM1364:PXP1365" si="951">PVM1359</f>
        <v>0</v>
      </c>
      <c r="PVN1364" s="84">
        <f t="shared" si="951"/>
        <v>0</v>
      </c>
      <c r="PVO1364" s="84">
        <f t="shared" si="951"/>
        <v>1000000</v>
      </c>
      <c r="PVP1364" s="84">
        <f t="shared" si="951"/>
        <v>0</v>
      </c>
      <c r="PVQ1364" s="84">
        <f t="shared" si="951"/>
        <v>0</v>
      </c>
      <c r="PVR1364" s="84">
        <f t="shared" si="951"/>
        <v>0</v>
      </c>
      <c r="PVS1364" s="84">
        <f t="shared" si="951"/>
        <v>0</v>
      </c>
      <c r="PVT1364" s="84">
        <f t="shared" si="951"/>
        <v>1000000</v>
      </c>
      <c r="PVZ1364" s="84" t="s">
        <v>235</v>
      </c>
      <c r="PWA1364" s="84" t="s">
        <v>236</v>
      </c>
      <c r="PWB1364" s="84">
        <f>PWB1359</f>
        <v>1000000</v>
      </c>
      <c r="PWC1364" s="84">
        <f t="shared" si="951"/>
        <v>0</v>
      </c>
      <c r="PWD1364" s="84">
        <f t="shared" si="951"/>
        <v>0</v>
      </c>
      <c r="PWE1364" s="84">
        <f t="shared" si="951"/>
        <v>1000000</v>
      </c>
      <c r="PWF1364" s="84">
        <f t="shared" si="951"/>
        <v>0</v>
      </c>
      <c r="PWG1364" s="84">
        <f t="shared" si="951"/>
        <v>0</v>
      </c>
      <c r="PWH1364" s="84">
        <f t="shared" si="951"/>
        <v>0</v>
      </c>
      <c r="PWI1364" s="84">
        <f t="shared" si="951"/>
        <v>0</v>
      </c>
      <c r="PWJ1364" s="84">
        <f t="shared" si="951"/>
        <v>1000000</v>
      </c>
      <c r="PWP1364" s="84" t="s">
        <v>235</v>
      </c>
      <c r="PWQ1364" s="84" t="s">
        <v>236</v>
      </c>
      <c r="PWR1364" s="84">
        <f>PWR1359</f>
        <v>1000000</v>
      </c>
      <c r="PWS1364" s="84">
        <f t="shared" si="951"/>
        <v>0</v>
      </c>
      <c r="PWT1364" s="84">
        <f t="shared" si="951"/>
        <v>0</v>
      </c>
      <c r="PWU1364" s="84">
        <f t="shared" si="951"/>
        <v>1000000</v>
      </c>
      <c r="PWV1364" s="84">
        <f t="shared" si="951"/>
        <v>0</v>
      </c>
      <c r="PWW1364" s="84">
        <f t="shared" si="951"/>
        <v>0</v>
      </c>
      <c r="PWX1364" s="84">
        <f t="shared" si="951"/>
        <v>0</v>
      </c>
      <c r="PWY1364" s="84">
        <f t="shared" si="951"/>
        <v>0</v>
      </c>
      <c r="PWZ1364" s="84">
        <f t="shared" si="951"/>
        <v>1000000</v>
      </c>
      <c r="PXF1364" s="84" t="s">
        <v>235</v>
      </c>
      <c r="PXG1364" s="84" t="s">
        <v>236</v>
      </c>
      <c r="PXH1364" s="84">
        <f>PXH1359</f>
        <v>1000000</v>
      </c>
      <c r="PXI1364" s="84">
        <f t="shared" si="951"/>
        <v>0</v>
      </c>
      <c r="PXJ1364" s="84">
        <f t="shared" si="951"/>
        <v>0</v>
      </c>
      <c r="PXK1364" s="84">
        <f t="shared" si="951"/>
        <v>1000000</v>
      </c>
      <c r="PXL1364" s="84">
        <f t="shared" si="951"/>
        <v>0</v>
      </c>
      <c r="PXM1364" s="84">
        <f t="shared" si="951"/>
        <v>0</v>
      </c>
      <c r="PXN1364" s="84">
        <f t="shared" si="951"/>
        <v>0</v>
      </c>
      <c r="PXO1364" s="84">
        <f t="shared" si="951"/>
        <v>0</v>
      </c>
      <c r="PXP1364" s="84">
        <f t="shared" si="951"/>
        <v>1000000</v>
      </c>
      <c r="PXV1364" s="84" t="s">
        <v>235</v>
      </c>
      <c r="PXW1364" s="84" t="s">
        <v>236</v>
      </c>
      <c r="PXX1364" s="84">
        <f>PXX1359</f>
        <v>1000000</v>
      </c>
      <c r="PXY1364" s="84">
        <f t="shared" ref="PXY1364:QAB1365" si="952">PXY1359</f>
        <v>0</v>
      </c>
      <c r="PXZ1364" s="84">
        <f t="shared" si="952"/>
        <v>0</v>
      </c>
      <c r="PYA1364" s="84">
        <f t="shared" si="952"/>
        <v>1000000</v>
      </c>
      <c r="PYB1364" s="84">
        <f t="shared" si="952"/>
        <v>0</v>
      </c>
      <c r="PYC1364" s="84">
        <f t="shared" si="952"/>
        <v>0</v>
      </c>
      <c r="PYD1364" s="84">
        <f t="shared" si="952"/>
        <v>0</v>
      </c>
      <c r="PYE1364" s="84">
        <f t="shared" si="952"/>
        <v>0</v>
      </c>
      <c r="PYF1364" s="84">
        <f t="shared" si="952"/>
        <v>1000000</v>
      </c>
      <c r="PYL1364" s="84" t="s">
        <v>235</v>
      </c>
      <c r="PYM1364" s="84" t="s">
        <v>236</v>
      </c>
      <c r="PYN1364" s="84">
        <f>PYN1359</f>
        <v>1000000</v>
      </c>
      <c r="PYO1364" s="84">
        <f t="shared" si="952"/>
        <v>0</v>
      </c>
      <c r="PYP1364" s="84">
        <f t="shared" si="952"/>
        <v>0</v>
      </c>
      <c r="PYQ1364" s="84">
        <f t="shared" si="952"/>
        <v>1000000</v>
      </c>
      <c r="PYR1364" s="84">
        <f t="shared" si="952"/>
        <v>0</v>
      </c>
      <c r="PYS1364" s="84">
        <f t="shared" si="952"/>
        <v>0</v>
      </c>
      <c r="PYT1364" s="84">
        <f t="shared" si="952"/>
        <v>0</v>
      </c>
      <c r="PYU1364" s="84">
        <f t="shared" si="952"/>
        <v>0</v>
      </c>
      <c r="PYV1364" s="84">
        <f t="shared" si="952"/>
        <v>1000000</v>
      </c>
      <c r="PZB1364" s="84" t="s">
        <v>235</v>
      </c>
      <c r="PZC1364" s="84" t="s">
        <v>236</v>
      </c>
      <c r="PZD1364" s="84">
        <f>PZD1359</f>
        <v>1000000</v>
      </c>
      <c r="PZE1364" s="84">
        <f t="shared" si="952"/>
        <v>0</v>
      </c>
      <c r="PZF1364" s="84">
        <f t="shared" si="952"/>
        <v>0</v>
      </c>
      <c r="PZG1364" s="84">
        <f t="shared" si="952"/>
        <v>1000000</v>
      </c>
      <c r="PZH1364" s="84">
        <f t="shared" si="952"/>
        <v>0</v>
      </c>
      <c r="PZI1364" s="84">
        <f t="shared" si="952"/>
        <v>0</v>
      </c>
      <c r="PZJ1364" s="84">
        <f t="shared" si="952"/>
        <v>0</v>
      </c>
      <c r="PZK1364" s="84">
        <f t="shared" si="952"/>
        <v>0</v>
      </c>
      <c r="PZL1364" s="84">
        <f t="shared" si="952"/>
        <v>1000000</v>
      </c>
      <c r="PZR1364" s="84" t="s">
        <v>235</v>
      </c>
      <c r="PZS1364" s="84" t="s">
        <v>236</v>
      </c>
      <c r="PZT1364" s="84">
        <f>PZT1359</f>
        <v>1000000</v>
      </c>
      <c r="PZU1364" s="84">
        <f t="shared" si="952"/>
        <v>0</v>
      </c>
      <c r="PZV1364" s="84">
        <f t="shared" si="952"/>
        <v>0</v>
      </c>
      <c r="PZW1364" s="84">
        <f t="shared" si="952"/>
        <v>1000000</v>
      </c>
      <c r="PZX1364" s="84">
        <f t="shared" si="952"/>
        <v>0</v>
      </c>
      <c r="PZY1364" s="84">
        <f t="shared" si="952"/>
        <v>0</v>
      </c>
      <c r="PZZ1364" s="84">
        <f t="shared" si="952"/>
        <v>0</v>
      </c>
      <c r="QAA1364" s="84">
        <f t="shared" si="952"/>
        <v>0</v>
      </c>
      <c r="QAB1364" s="84">
        <f t="shared" si="952"/>
        <v>1000000</v>
      </c>
      <c r="QAH1364" s="84" t="s">
        <v>235</v>
      </c>
      <c r="QAI1364" s="84" t="s">
        <v>236</v>
      </c>
      <c r="QAJ1364" s="84">
        <f>QAJ1359</f>
        <v>1000000</v>
      </c>
      <c r="QAK1364" s="84">
        <f t="shared" ref="QAK1364:QCN1365" si="953">QAK1359</f>
        <v>0</v>
      </c>
      <c r="QAL1364" s="84">
        <f t="shared" si="953"/>
        <v>0</v>
      </c>
      <c r="QAM1364" s="84">
        <f t="shared" si="953"/>
        <v>1000000</v>
      </c>
      <c r="QAN1364" s="84">
        <f t="shared" si="953"/>
        <v>0</v>
      </c>
      <c r="QAO1364" s="84">
        <f t="shared" si="953"/>
        <v>0</v>
      </c>
      <c r="QAP1364" s="84">
        <f t="shared" si="953"/>
        <v>0</v>
      </c>
      <c r="QAQ1364" s="84">
        <f t="shared" si="953"/>
        <v>0</v>
      </c>
      <c r="QAR1364" s="84">
        <f t="shared" si="953"/>
        <v>1000000</v>
      </c>
      <c r="QAX1364" s="84" t="s">
        <v>235</v>
      </c>
      <c r="QAY1364" s="84" t="s">
        <v>236</v>
      </c>
      <c r="QAZ1364" s="84">
        <f>QAZ1359</f>
        <v>1000000</v>
      </c>
      <c r="QBA1364" s="84">
        <f t="shared" si="953"/>
        <v>0</v>
      </c>
      <c r="QBB1364" s="84">
        <f t="shared" si="953"/>
        <v>0</v>
      </c>
      <c r="QBC1364" s="84">
        <f t="shared" si="953"/>
        <v>1000000</v>
      </c>
      <c r="QBD1364" s="84">
        <f t="shared" si="953"/>
        <v>0</v>
      </c>
      <c r="QBE1364" s="84">
        <f t="shared" si="953"/>
        <v>0</v>
      </c>
      <c r="QBF1364" s="84">
        <f t="shared" si="953"/>
        <v>0</v>
      </c>
      <c r="QBG1364" s="84">
        <f t="shared" si="953"/>
        <v>0</v>
      </c>
      <c r="QBH1364" s="84">
        <f t="shared" si="953"/>
        <v>1000000</v>
      </c>
      <c r="QBN1364" s="84" t="s">
        <v>235</v>
      </c>
      <c r="QBO1364" s="84" t="s">
        <v>236</v>
      </c>
      <c r="QBP1364" s="84">
        <f>QBP1359</f>
        <v>1000000</v>
      </c>
      <c r="QBQ1364" s="84">
        <f t="shared" si="953"/>
        <v>0</v>
      </c>
      <c r="QBR1364" s="84">
        <f t="shared" si="953"/>
        <v>0</v>
      </c>
      <c r="QBS1364" s="84">
        <f t="shared" si="953"/>
        <v>1000000</v>
      </c>
      <c r="QBT1364" s="84">
        <f t="shared" si="953"/>
        <v>0</v>
      </c>
      <c r="QBU1364" s="84">
        <f t="shared" si="953"/>
        <v>0</v>
      </c>
      <c r="QBV1364" s="84">
        <f t="shared" si="953"/>
        <v>0</v>
      </c>
      <c r="QBW1364" s="84">
        <f t="shared" si="953"/>
        <v>0</v>
      </c>
      <c r="QBX1364" s="84">
        <f t="shared" si="953"/>
        <v>1000000</v>
      </c>
      <c r="QCD1364" s="84" t="s">
        <v>235</v>
      </c>
      <c r="QCE1364" s="84" t="s">
        <v>236</v>
      </c>
      <c r="QCF1364" s="84">
        <f>QCF1359</f>
        <v>1000000</v>
      </c>
      <c r="QCG1364" s="84">
        <f t="shared" si="953"/>
        <v>0</v>
      </c>
      <c r="QCH1364" s="84">
        <f t="shared" si="953"/>
        <v>0</v>
      </c>
      <c r="QCI1364" s="84">
        <f t="shared" si="953"/>
        <v>1000000</v>
      </c>
      <c r="QCJ1364" s="84">
        <f t="shared" si="953"/>
        <v>0</v>
      </c>
      <c r="QCK1364" s="84">
        <f t="shared" si="953"/>
        <v>0</v>
      </c>
      <c r="QCL1364" s="84">
        <f t="shared" si="953"/>
        <v>0</v>
      </c>
      <c r="QCM1364" s="84">
        <f t="shared" si="953"/>
        <v>0</v>
      </c>
      <c r="QCN1364" s="84">
        <f t="shared" si="953"/>
        <v>1000000</v>
      </c>
      <c r="QCT1364" s="84" t="s">
        <v>235</v>
      </c>
      <c r="QCU1364" s="84" t="s">
        <v>236</v>
      </c>
      <c r="QCV1364" s="84">
        <f>QCV1359</f>
        <v>1000000</v>
      </c>
      <c r="QCW1364" s="84">
        <f t="shared" ref="QCW1364:QEZ1365" si="954">QCW1359</f>
        <v>0</v>
      </c>
      <c r="QCX1364" s="84">
        <f t="shared" si="954"/>
        <v>0</v>
      </c>
      <c r="QCY1364" s="84">
        <f t="shared" si="954"/>
        <v>1000000</v>
      </c>
      <c r="QCZ1364" s="84">
        <f t="shared" si="954"/>
        <v>0</v>
      </c>
      <c r="QDA1364" s="84">
        <f t="shared" si="954"/>
        <v>0</v>
      </c>
      <c r="QDB1364" s="84">
        <f t="shared" si="954"/>
        <v>0</v>
      </c>
      <c r="QDC1364" s="84">
        <f t="shared" si="954"/>
        <v>0</v>
      </c>
      <c r="QDD1364" s="84">
        <f t="shared" si="954"/>
        <v>1000000</v>
      </c>
      <c r="QDJ1364" s="84" t="s">
        <v>235</v>
      </c>
      <c r="QDK1364" s="84" t="s">
        <v>236</v>
      </c>
      <c r="QDL1364" s="84">
        <f>QDL1359</f>
        <v>1000000</v>
      </c>
      <c r="QDM1364" s="84">
        <f t="shared" si="954"/>
        <v>0</v>
      </c>
      <c r="QDN1364" s="84">
        <f t="shared" si="954"/>
        <v>0</v>
      </c>
      <c r="QDO1364" s="84">
        <f t="shared" si="954"/>
        <v>1000000</v>
      </c>
      <c r="QDP1364" s="84">
        <f t="shared" si="954"/>
        <v>0</v>
      </c>
      <c r="QDQ1364" s="84">
        <f t="shared" si="954"/>
        <v>0</v>
      </c>
      <c r="QDR1364" s="84">
        <f t="shared" si="954"/>
        <v>0</v>
      </c>
      <c r="QDS1364" s="84">
        <f t="shared" si="954"/>
        <v>0</v>
      </c>
      <c r="QDT1364" s="84">
        <f t="shared" si="954"/>
        <v>1000000</v>
      </c>
      <c r="QDZ1364" s="84" t="s">
        <v>235</v>
      </c>
      <c r="QEA1364" s="84" t="s">
        <v>236</v>
      </c>
      <c r="QEB1364" s="84">
        <f>QEB1359</f>
        <v>1000000</v>
      </c>
      <c r="QEC1364" s="84">
        <f t="shared" si="954"/>
        <v>0</v>
      </c>
      <c r="QED1364" s="84">
        <f t="shared" si="954"/>
        <v>0</v>
      </c>
      <c r="QEE1364" s="84">
        <f t="shared" si="954"/>
        <v>1000000</v>
      </c>
      <c r="QEF1364" s="84">
        <f t="shared" si="954"/>
        <v>0</v>
      </c>
      <c r="QEG1364" s="84">
        <f t="shared" si="954"/>
        <v>0</v>
      </c>
      <c r="QEH1364" s="84">
        <f t="shared" si="954"/>
        <v>0</v>
      </c>
      <c r="QEI1364" s="84">
        <f t="shared" si="954"/>
        <v>0</v>
      </c>
      <c r="QEJ1364" s="84">
        <f t="shared" si="954"/>
        <v>1000000</v>
      </c>
      <c r="QEP1364" s="84" t="s">
        <v>235</v>
      </c>
      <c r="QEQ1364" s="84" t="s">
        <v>236</v>
      </c>
      <c r="QER1364" s="84">
        <f>QER1359</f>
        <v>1000000</v>
      </c>
      <c r="QES1364" s="84">
        <f t="shared" si="954"/>
        <v>0</v>
      </c>
      <c r="QET1364" s="84">
        <f t="shared" si="954"/>
        <v>0</v>
      </c>
      <c r="QEU1364" s="84">
        <f t="shared" si="954"/>
        <v>1000000</v>
      </c>
      <c r="QEV1364" s="84">
        <f t="shared" si="954"/>
        <v>0</v>
      </c>
      <c r="QEW1364" s="84">
        <f t="shared" si="954"/>
        <v>0</v>
      </c>
      <c r="QEX1364" s="84">
        <f t="shared" si="954"/>
        <v>0</v>
      </c>
      <c r="QEY1364" s="84">
        <f t="shared" si="954"/>
        <v>0</v>
      </c>
      <c r="QEZ1364" s="84">
        <f t="shared" si="954"/>
        <v>1000000</v>
      </c>
      <c r="QFF1364" s="84" t="s">
        <v>235</v>
      </c>
      <c r="QFG1364" s="84" t="s">
        <v>236</v>
      </c>
      <c r="QFH1364" s="84">
        <f>QFH1359</f>
        <v>1000000</v>
      </c>
      <c r="QFI1364" s="84">
        <f t="shared" ref="QFI1364:QHL1365" si="955">QFI1359</f>
        <v>0</v>
      </c>
      <c r="QFJ1364" s="84">
        <f t="shared" si="955"/>
        <v>0</v>
      </c>
      <c r="QFK1364" s="84">
        <f t="shared" si="955"/>
        <v>1000000</v>
      </c>
      <c r="QFL1364" s="84">
        <f t="shared" si="955"/>
        <v>0</v>
      </c>
      <c r="QFM1364" s="84">
        <f t="shared" si="955"/>
        <v>0</v>
      </c>
      <c r="QFN1364" s="84">
        <f t="shared" si="955"/>
        <v>0</v>
      </c>
      <c r="QFO1364" s="84">
        <f t="shared" si="955"/>
        <v>0</v>
      </c>
      <c r="QFP1364" s="84">
        <f t="shared" si="955"/>
        <v>1000000</v>
      </c>
      <c r="QFV1364" s="84" t="s">
        <v>235</v>
      </c>
      <c r="QFW1364" s="84" t="s">
        <v>236</v>
      </c>
      <c r="QFX1364" s="84">
        <f>QFX1359</f>
        <v>1000000</v>
      </c>
      <c r="QFY1364" s="84">
        <f t="shared" si="955"/>
        <v>0</v>
      </c>
      <c r="QFZ1364" s="84">
        <f t="shared" si="955"/>
        <v>0</v>
      </c>
      <c r="QGA1364" s="84">
        <f t="shared" si="955"/>
        <v>1000000</v>
      </c>
      <c r="QGB1364" s="84">
        <f t="shared" si="955"/>
        <v>0</v>
      </c>
      <c r="QGC1364" s="84">
        <f t="shared" si="955"/>
        <v>0</v>
      </c>
      <c r="QGD1364" s="84">
        <f t="shared" si="955"/>
        <v>0</v>
      </c>
      <c r="QGE1364" s="84">
        <f t="shared" si="955"/>
        <v>0</v>
      </c>
      <c r="QGF1364" s="84">
        <f t="shared" si="955"/>
        <v>1000000</v>
      </c>
      <c r="QGL1364" s="84" t="s">
        <v>235</v>
      </c>
      <c r="QGM1364" s="84" t="s">
        <v>236</v>
      </c>
      <c r="QGN1364" s="84">
        <f>QGN1359</f>
        <v>1000000</v>
      </c>
      <c r="QGO1364" s="84">
        <f t="shared" si="955"/>
        <v>0</v>
      </c>
      <c r="QGP1364" s="84">
        <f t="shared" si="955"/>
        <v>0</v>
      </c>
      <c r="QGQ1364" s="84">
        <f t="shared" si="955"/>
        <v>1000000</v>
      </c>
      <c r="QGR1364" s="84">
        <f t="shared" si="955"/>
        <v>0</v>
      </c>
      <c r="QGS1364" s="84">
        <f t="shared" si="955"/>
        <v>0</v>
      </c>
      <c r="QGT1364" s="84">
        <f t="shared" si="955"/>
        <v>0</v>
      </c>
      <c r="QGU1364" s="84">
        <f t="shared" si="955"/>
        <v>0</v>
      </c>
      <c r="QGV1364" s="84">
        <f t="shared" si="955"/>
        <v>1000000</v>
      </c>
      <c r="QHB1364" s="84" t="s">
        <v>235</v>
      </c>
      <c r="QHC1364" s="84" t="s">
        <v>236</v>
      </c>
      <c r="QHD1364" s="84">
        <f>QHD1359</f>
        <v>1000000</v>
      </c>
      <c r="QHE1364" s="84">
        <f t="shared" si="955"/>
        <v>0</v>
      </c>
      <c r="QHF1364" s="84">
        <f t="shared" si="955"/>
        <v>0</v>
      </c>
      <c r="QHG1364" s="84">
        <f t="shared" si="955"/>
        <v>1000000</v>
      </c>
      <c r="QHH1364" s="84">
        <f t="shared" si="955"/>
        <v>0</v>
      </c>
      <c r="QHI1364" s="84">
        <f t="shared" si="955"/>
        <v>0</v>
      </c>
      <c r="QHJ1364" s="84">
        <f t="shared" si="955"/>
        <v>0</v>
      </c>
      <c r="QHK1364" s="84">
        <f t="shared" si="955"/>
        <v>0</v>
      </c>
      <c r="QHL1364" s="84">
        <f t="shared" si="955"/>
        <v>1000000</v>
      </c>
      <c r="QHR1364" s="84" t="s">
        <v>235</v>
      </c>
      <c r="QHS1364" s="84" t="s">
        <v>236</v>
      </c>
      <c r="QHT1364" s="84">
        <f>QHT1359</f>
        <v>1000000</v>
      </c>
      <c r="QHU1364" s="84">
        <f t="shared" ref="QHU1364:QJX1365" si="956">QHU1359</f>
        <v>0</v>
      </c>
      <c r="QHV1364" s="84">
        <f t="shared" si="956"/>
        <v>0</v>
      </c>
      <c r="QHW1364" s="84">
        <f t="shared" si="956"/>
        <v>1000000</v>
      </c>
      <c r="QHX1364" s="84">
        <f t="shared" si="956"/>
        <v>0</v>
      </c>
      <c r="QHY1364" s="84">
        <f t="shared" si="956"/>
        <v>0</v>
      </c>
      <c r="QHZ1364" s="84">
        <f t="shared" si="956"/>
        <v>0</v>
      </c>
      <c r="QIA1364" s="84">
        <f t="shared" si="956"/>
        <v>0</v>
      </c>
      <c r="QIB1364" s="84">
        <f t="shared" si="956"/>
        <v>1000000</v>
      </c>
      <c r="QIH1364" s="84" t="s">
        <v>235</v>
      </c>
      <c r="QII1364" s="84" t="s">
        <v>236</v>
      </c>
      <c r="QIJ1364" s="84">
        <f>QIJ1359</f>
        <v>1000000</v>
      </c>
      <c r="QIK1364" s="84">
        <f t="shared" si="956"/>
        <v>0</v>
      </c>
      <c r="QIL1364" s="84">
        <f t="shared" si="956"/>
        <v>0</v>
      </c>
      <c r="QIM1364" s="84">
        <f t="shared" si="956"/>
        <v>1000000</v>
      </c>
      <c r="QIN1364" s="84">
        <f t="shared" si="956"/>
        <v>0</v>
      </c>
      <c r="QIO1364" s="84">
        <f t="shared" si="956"/>
        <v>0</v>
      </c>
      <c r="QIP1364" s="84">
        <f t="shared" si="956"/>
        <v>0</v>
      </c>
      <c r="QIQ1364" s="84">
        <f t="shared" si="956"/>
        <v>0</v>
      </c>
      <c r="QIR1364" s="84">
        <f t="shared" si="956"/>
        <v>1000000</v>
      </c>
      <c r="QIX1364" s="84" t="s">
        <v>235</v>
      </c>
      <c r="QIY1364" s="84" t="s">
        <v>236</v>
      </c>
      <c r="QIZ1364" s="84">
        <f>QIZ1359</f>
        <v>1000000</v>
      </c>
      <c r="QJA1364" s="84">
        <f t="shared" si="956"/>
        <v>0</v>
      </c>
      <c r="QJB1364" s="84">
        <f t="shared" si="956"/>
        <v>0</v>
      </c>
      <c r="QJC1364" s="84">
        <f t="shared" si="956"/>
        <v>1000000</v>
      </c>
      <c r="QJD1364" s="84">
        <f t="shared" si="956"/>
        <v>0</v>
      </c>
      <c r="QJE1364" s="84">
        <f t="shared" si="956"/>
        <v>0</v>
      </c>
      <c r="QJF1364" s="84">
        <f t="shared" si="956"/>
        <v>0</v>
      </c>
      <c r="QJG1364" s="84">
        <f t="shared" si="956"/>
        <v>0</v>
      </c>
      <c r="QJH1364" s="84">
        <f t="shared" si="956"/>
        <v>1000000</v>
      </c>
      <c r="QJN1364" s="84" t="s">
        <v>235</v>
      </c>
      <c r="QJO1364" s="84" t="s">
        <v>236</v>
      </c>
      <c r="QJP1364" s="84">
        <f>QJP1359</f>
        <v>1000000</v>
      </c>
      <c r="QJQ1364" s="84">
        <f t="shared" si="956"/>
        <v>0</v>
      </c>
      <c r="QJR1364" s="84">
        <f t="shared" si="956"/>
        <v>0</v>
      </c>
      <c r="QJS1364" s="84">
        <f t="shared" si="956"/>
        <v>1000000</v>
      </c>
      <c r="QJT1364" s="84">
        <f t="shared" si="956"/>
        <v>0</v>
      </c>
      <c r="QJU1364" s="84">
        <f t="shared" si="956"/>
        <v>0</v>
      </c>
      <c r="QJV1364" s="84">
        <f t="shared" si="956"/>
        <v>0</v>
      </c>
      <c r="QJW1364" s="84">
        <f t="shared" si="956"/>
        <v>0</v>
      </c>
      <c r="QJX1364" s="84">
        <f t="shared" si="956"/>
        <v>1000000</v>
      </c>
      <c r="QKD1364" s="84" t="s">
        <v>235</v>
      </c>
      <c r="QKE1364" s="84" t="s">
        <v>236</v>
      </c>
      <c r="QKF1364" s="84">
        <f>QKF1359</f>
        <v>1000000</v>
      </c>
      <c r="QKG1364" s="84">
        <f t="shared" ref="QKG1364:QMJ1365" si="957">QKG1359</f>
        <v>0</v>
      </c>
      <c r="QKH1364" s="84">
        <f t="shared" si="957"/>
        <v>0</v>
      </c>
      <c r="QKI1364" s="84">
        <f t="shared" si="957"/>
        <v>1000000</v>
      </c>
      <c r="QKJ1364" s="84">
        <f t="shared" si="957"/>
        <v>0</v>
      </c>
      <c r="QKK1364" s="84">
        <f t="shared" si="957"/>
        <v>0</v>
      </c>
      <c r="QKL1364" s="84">
        <f t="shared" si="957"/>
        <v>0</v>
      </c>
      <c r="QKM1364" s="84">
        <f t="shared" si="957"/>
        <v>0</v>
      </c>
      <c r="QKN1364" s="84">
        <f t="shared" si="957"/>
        <v>1000000</v>
      </c>
      <c r="QKT1364" s="84" t="s">
        <v>235</v>
      </c>
      <c r="QKU1364" s="84" t="s">
        <v>236</v>
      </c>
      <c r="QKV1364" s="84">
        <f>QKV1359</f>
        <v>1000000</v>
      </c>
      <c r="QKW1364" s="84">
        <f t="shared" si="957"/>
        <v>0</v>
      </c>
      <c r="QKX1364" s="84">
        <f t="shared" si="957"/>
        <v>0</v>
      </c>
      <c r="QKY1364" s="84">
        <f t="shared" si="957"/>
        <v>1000000</v>
      </c>
      <c r="QKZ1364" s="84">
        <f t="shared" si="957"/>
        <v>0</v>
      </c>
      <c r="QLA1364" s="84">
        <f t="shared" si="957"/>
        <v>0</v>
      </c>
      <c r="QLB1364" s="84">
        <f t="shared" si="957"/>
        <v>0</v>
      </c>
      <c r="QLC1364" s="84">
        <f t="shared" si="957"/>
        <v>0</v>
      </c>
      <c r="QLD1364" s="84">
        <f t="shared" si="957"/>
        <v>1000000</v>
      </c>
      <c r="QLJ1364" s="84" t="s">
        <v>235</v>
      </c>
      <c r="QLK1364" s="84" t="s">
        <v>236</v>
      </c>
      <c r="QLL1364" s="84">
        <f>QLL1359</f>
        <v>1000000</v>
      </c>
      <c r="QLM1364" s="84">
        <f t="shared" si="957"/>
        <v>0</v>
      </c>
      <c r="QLN1364" s="84">
        <f t="shared" si="957"/>
        <v>0</v>
      </c>
      <c r="QLO1364" s="84">
        <f t="shared" si="957"/>
        <v>1000000</v>
      </c>
      <c r="QLP1364" s="84">
        <f t="shared" si="957"/>
        <v>0</v>
      </c>
      <c r="QLQ1364" s="84">
        <f t="shared" si="957"/>
        <v>0</v>
      </c>
      <c r="QLR1364" s="84">
        <f t="shared" si="957"/>
        <v>0</v>
      </c>
      <c r="QLS1364" s="84">
        <f t="shared" si="957"/>
        <v>0</v>
      </c>
      <c r="QLT1364" s="84">
        <f t="shared" si="957"/>
        <v>1000000</v>
      </c>
      <c r="QLZ1364" s="84" t="s">
        <v>235</v>
      </c>
      <c r="QMA1364" s="84" t="s">
        <v>236</v>
      </c>
      <c r="QMB1364" s="84">
        <f>QMB1359</f>
        <v>1000000</v>
      </c>
      <c r="QMC1364" s="84">
        <f t="shared" si="957"/>
        <v>0</v>
      </c>
      <c r="QMD1364" s="84">
        <f t="shared" si="957"/>
        <v>0</v>
      </c>
      <c r="QME1364" s="84">
        <f t="shared" si="957"/>
        <v>1000000</v>
      </c>
      <c r="QMF1364" s="84">
        <f t="shared" si="957"/>
        <v>0</v>
      </c>
      <c r="QMG1364" s="84">
        <f t="shared" si="957"/>
        <v>0</v>
      </c>
      <c r="QMH1364" s="84">
        <f t="shared" si="957"/>
        <v>0</v>
      </c>
      <c r="QMI1364" s="84">
        <f t="shared" si="957"/>
        <v>0</v>
      </c>
      <c r="QMJ1364" s="84">
        <f t="shared" si="957"/>
        <v>1000000</v>
      </c>
      <c r="QMP1364" s="84" t="s">
        <v>235</v>
      </c>
      <c r="QMQ1364" s="84" t="s">
        <v>236</v>
      </c>
      <c r="QMR1364" s="84">
        <f>QMR1359</f>
        <v>1000000</v>
      </c>
      <c r="QMS1364" s="84">
        <f t="shared" ref="QMS1364:QOV1365" si="958">QMS1359</f>
        <v>0</v>
      </c>
      <c r="QMT1364" s="84">
        <f t="shared" si="958"/>
        <v>0</v>
      </c>
      <c r="QMU1364" s="84">
        <f t="shared" si="958"/>
        <v>1000000</v>
      </c>
      <c r="QMV1364" s="84">
        <f t="shared" si="958"/>
        <v>0</v>
      </c>
      <c r="QMW1364" s="84">
        <f t="shared" si="958"/>
        <v>0</v>
      </c>
      <c r="QMX1364" s="84">
        <f t="shared" si="958"/>
        <v>0</v>
      </c>
      <c r="QMY1364" s="84">
        <f t="shared" si="958"/>
        <v>0</v>
      </c>
      <c r="QMZ1364" s="84">
        <f t="shared" si="958"/>
        <v>1000000</v>
      </c>
      <c r="QNF1364" s="84" t="s">
        <v>235</v>
      </c>
      <c r="QNG1364" s="84" t="s">
        <v>236</v>
      </c>
      <c r="QNH1364" s="84">
        <f>QNH1359</f>
        <v>1000000</v>
      </c>
      <c r="QNI1364" s="84">
        <f t="shared" si="958"/>
        <v>0</v>
      </c>
      <c r="QNJ1364" s="84">
        <f t="shared" si="958"/>
        <v>0</v>
      </c>
      <c r="QNK1364" s="84">
        <f t="shared" si="958"/>
        <v>1000000</v>
      </c>
      <c r="QNL1364" s="84">
        <f t="shared" si="958"/>
        <v>0</v>
      </c>
      <c r="QNM1364" s="84">
        <f t="shared" si="958"/>
        <v>0</v>
      </c>
      <c r="QNN1364" s="84">
        <f t="shared" si="958"/>
        <v>0</v>
      </c>
      <c r="QNO1364" s="84">
        <f t="shared" si="958"/>
        <v>0</v>
      </c>
      <c r="QNP1364" s="84">
        <f t="shared" si="958"/>
        <v>1000000</v>
      </c>
      <c r="QNV1364" s="84" t="s">
        <v>235</v>
      </c>
      <c r="QNW1364" s="84" t="s">
        <v>236</v>
      </c>
      <c r="QNX1364" s="84">
        <f>QNX1359</f>
        <v>1000000</v>
      </c>
      <c r="QNY1364" s="84">
        <f t="shared" si="958"/>
        <v>0</v>
      </c>
      <c r="QNZ1364" s="84">
        <f t="shared" si="958"/>
        <v>0</v>
      </c>
      <c r="QOA1364" s="84">
        <f t="shared" si="958"/>
        <v>1000000</v>
      </c>
      <c r="QOB1364" s="84">
        <f t="shared" si="958"/>
        <v>0</v>
      </c>
      <c r="QOC1364" s="84">
        <f t="shared" si="958"/>
        <v>0</v>
      </c>
      <c r="QOD1364" s="84">
        <f t="shared" si="958"/>
        <v>0</v>
      </c>
      <c r="QOE1364" s="84">
        <f t="shared" si="958"/>
        <v>0</v>
      </c>
      <c r="QOF1364" s="84">
        <f t="shared" si="958"/>
        <v>1000000</v>
      </c>
      <c r="QOL1364" s="84" t="s">
        <v>235</v>
      </c>
      <c r="QOM1364" s="84" t="s">
        <v>236</v>
      </c>
      <c r="QON1364" s="84">
        <f>QON1359</f>
        <v>1000000</v>
      </c>
      <c r="QOO1364" s="84">
        <f t="shared" si="958"/>
        <v>0</v>
      </c>
      <c r="QOP1364" s="84">
        <f t="shared" si="958"/>
        <v>0</v>
      </c>
      <c r="QOQ1364" s="84">
        <f t="shared" si="958"/>
        <v>1000000</v>
      </c>
      <c r="QOR1364" s="84">
        <f t="shared" si="958"/>
        <v>0</v>
      </c>
      <c r="QOS1364" s="84">
        <f t="shared" si="958"/>
        <v>0</v>
      </c>
      <c r="QOT1364" s="84">
        <f t="shared" si="958"/>
        <v>0</v>
      </c>
      <c r="QOU1364" s="84">
        <f t="shared" si="958"/>
        <v>0</v>
      </c>
      <c r="QOV1364" s="84">
        <f t="shared" si="958"/>
        <v>1000000</v>
      </c>
      <c r="QPB1364" s="84" t="s">
        <v>235</v>
      </c>
      <c r="QPC1364" s="84" t="s">
        <v>236</v>
      </c>
      <c r="QPD1364" s="84">
        <f>QPD1359</f>
        <v>1000000</v>
      </c>
      <c r="QPE1364" s="84">
        <f t="shared" ref="QPE1364:QRH1365" si="959">QPE1359</f>
        <v>0</v>
      </c>
      <c r="QPF1364" s="84">
        <f t="shared" si="959"/>
        <v>0</v>
      </c>
      <c r="QPG1364" s="84">
        <f t="shared" si="959"/>
        <v>1000000</v>
      </c>
      <c r="QPH1364" s="84">
        <f t="shared" si="959"/>
        <v>0</v>
      </c>
      <c r="QPI1364" s="84">
        <f t="shared" si="959"/>
        <v>0</v>
      </c>
      <c r="QPJ1364" s="84">
        <f t="shared" si="959"/>
        <v>0</v>
      </c>
      <c r="QPK1364" s="84">
        <f t="shared" si="959"/>
        <v>0</v>
      </c>
      <c r="QPL1364" s="84">
        <f t="shared" si="959"/>
        <v>1000000</v>
      </c>
      <c r="QPR1364" s="84" t="s">
        <v>235</v>
      </c>
      <c r="QPS1364" s="84" t="s">
        <v>236</v>
      </c>
      <c r="QPT1364" s="84">
        <f>QPT1359</f>
        <v>1000000</v>
      </c>
      <c r="QPU1364" s="84">
        <f t="shared" si="959"/>
        <v>0</v>
      </c>
      <c r="QPV1364" s="84">
        <f t="shared" si="959"/>
        <v>0</v>
      </c>
      <c r="QPW1364" s="84">
        <f t="shared" si="959"/>
        <v>1000000</v>
      </c>
      <c r="QPX1364" s="84">
        <f t="shared" si="959"/>
        <v>0</v>
      </c>
      <c r="QPY1364" s="84">
        <f t="shared" si="959"/>
        <v>0</v>
      </c>
      <c r="QPZ1364" s="84">
        <f t="shared" si="959"/>
        <v>0</v>
      </c>
      <c r="QQA1364" s="84">
        <f t="shared" si="959"/>
        <v>0</v>
      </c>
      <c r="QQB1364" s="84">
        <f t="shared" si="959"/>
        <v>1000000</v>
      </c>
      <c r="QQH1364" s="84" t="s">
        <v>235</v>
      </c>
      <c r="QQI1364" s="84" t="s">
        <v>236</v>
      </c>
      <c r="QQJ1364" s="84">
        <f>QQJ1359</f>
        <v>1000000</v>
      </c>
      <c r="QQK1364" s="84">
        <f t="shared" si="959"/>
        <v>0</v>
      </c>
      <c r="QQL1364" s="84">
        <f t="shared" si="959"/>
        <v>0</v>
      </c>
      <c r="QQM1364" s="84">
        <f t="shared" si="959"/>
        <v>1000000</v>
      </c>
      <c r="QQN1364" s="84">
        <f t="shared" si="959"/>
        <v>0</v>
      </c>
      <c r="QQO1364" s="84">
        <f t="shared" si="959"/>
        <v>0</v>
      </c>
      <c r="QQP1364" s="84">
        <f t="shared" si="959"/>
        <v>0</v>
      </c>
      <c r="QQQ1364" s="84">
        <f t="shared" si="959"/>
        <v>0</v>
      </c>
      <c r="QQR1364" s="84">
        <f t="shared" si="959"/>
        <v>1000000</v>
      </c>
      <c r="QQX1364" s="84" t="s">
        <v>235</v>
      </c>
      <c r="QQY1364" s="84" t="s">
        <v>236</v>
      </c>
      <c r="QQZ1364" s="84">
        <f>QQZ1359</f>
        <v>1000000</v>
      </c>
      <c r="QRA1364" s="84">
        <f t="shared" si="959"/>
        <v>0</v>
      </c>
      <c r="QRB1364" s="84">
        <f t="shared" si="959"/>
        <v>0</v>
      </c>
      <c r="QRC1364" s="84">
        <f t="shared" si="959"/>
        <v>1000000</v>
      </c>
      <c r="QRD1364" s="84">
        <f t="shared" si="959"/>
        <v>0</v>
      </c>
      <c r="QRE1364" s="84">
        <f t="shared" si="959"/>
        <v>0</v>
      </c>
      <c r="QRF1364" s="84">
        <f t="shared" si="959"/>
        <v>0</v>
      </c>
      <c r="QRG1364" s="84">
        <f t="shared" si="959"/>
        <v>0</v>
      </c>
      <c r="QRH1364" s="84">
        <f t="shared" si="959"/>
        <v>1000000</v>
      </c>
      <c r="QRN1364" s="84" t="s">
        <v>235</v>
      </c>
      <c r="QRO1364" s="84" t="s">
        <v>236</v>
      </c>
      <c r="QRP1364" s="84">
        <f>QRP1359</f>
        <v>1000000</v>
      </c>
      <c r="QRQ1364" s="84">
        <f t="shared" ref="QRQ1364:QTT1365" si="960">QRQ1359</f>
        <v>0</v>
      </c>
      <c r="QRR1364" s="84">
        <f t="shared" si="960"/>
        <v>0</v>
      </c>
      <c r="QRS1364" s="84">
        <f t="shared" si="960"/>
        <v>1000000</v>
      </c>
      <c r="QRT1364" s="84">
        <f t="shared" si="960"/>
        <v>0</v>
      </c>
      <c r="QRU1364" s="84">
        <f t="shared" si="960"/>
        <v>0</v>
      </c>
      <c r="QRV1364" s="84">
        <f t="shared" si="960"/>
        <v>0</v>
      </c>
      <c r="QRW1364" s="84">
        <f t="shared" si="960"/>
        <v>0</v>
      </c>
      <c r="QRX1364" s="84">
        <f t="shared" si="960"/>
        <v>1000000</v>
      </c>
      <c r="QSD1364" s="84" t="s">
        <v>235</v>
      </c>
      <c r="QSE1364" s="84" t="s">
        <v>236</v>
      </c>
      <c r="QSF1364" s="84">
        <f>QSF1359</f>
        <v>1000000</v>
      </c>
      <c r="QSG1364" s="84">
        <f t="shared" si="960"/>
        <v>0</v>
      </c>
      <c r="QSH1364" s="84">
        <f t="shared" si="960"/>
        <v>0</v>
      </c>
      <c r="QSI1364" s="84">
        <f t="shared" si="960"/>
        <v>1000000</v>
      </c>
      <c r="QSJ1364" s="84">
        <f t="shared" si="960"/>
        <v>0</v>
      </c>
      <c r="QSK1364" s="84">
        <f t="shared" si="960"/>
        <v>0</v>
      </c>
      <c r="QSL1364" s="84">
        <f t="shared" si="960"/>
        <v>0</v>
      </c>
      <c r="QSM1364" s="84">
        <f t="shared" si="960"/>
        <v>0</v>
      </c>
      <c r="QSN1364" s="84">
        <f t="shared" si="960"/>
        <v>1000000</v>
      </c>
      <c r="QST1364" s="84" t="s">
        <v>235</v>
      </c>
      <c r="QSU1364" s="84" t="s">
        <v>236</v>
      </c>
      <c r="QSV1364" s="84">
        <f>QSV1359</f>
        <v>1000000</v>
      </c>
      <c r="QSW1364" s="84">
        <f t="shared" si="960"/>
        <v>0</v>
      </c>
      <c r="QSX1364" s="84">
        <f t="shared" si="960"/>
        <v>0</v>
      </c>
      <c r="QSY1364" s="84">
        <f t="shared" si="960"/>
        <v>1000000</v>
      </c>
      <c r="QSZ1364" s="84">
        <f t="shared" si="960"/>
        <v>0</v>
      </c>
      <c r="QTA1364" s="84">
        <f t="shared" si="960"/>
        <v>0</v>
      </c>
      <c r="QTB1364" s="84">
        <f t="shared" si="960"/>
        <v>0</v>
      </c>
      <c r="QTC1364" s="84">
        <f t="shared" si="960"/>
        <v>0</v>
      </c>
      <c r="QTD1364" s="84">
        <f t="shared" si="960"/>
        <v>1000000</v>
      </c>
      <c r="QTJ1364" s="84" t="s">
        <v>235</v>
      </c>
      <c r="QTK1364" s="84" t="s">
        <v>236</v>
      </c>
      <c r="QTL1364" s="84">
        <f>QTL1359</f>
        <v>1000000</v>
      </c>
      <c r="QTM1364" s="84">
        <f t="shared" si="960"/>
        <v>0</v>
      </c>
      <c r="QTN1364" s="84">
        <f t="shared" si="960"/>
        <v>0</v>
      </c>
      <c r="QTO1364" s="84">
        <f t="shared" si="960"/>
        <v>1000000</v>
      </c>
      <c r="QTP1364" s="84">
        <f t="shared" si="960"/>
        <v>0</v>
      </c>
      <c r="QTQ1364" s="84">
        <f t="shared" si="960"/>
        <v>0</v>
      </c>
      <c r="QTR1364" s="84">
        <f t="shared" si="960"/>
        <v>0</v>
      </c>
      <c r="QTS1364" s="84">
        <f t="shared" si="960"/>
        <v>0</v>
      </c>
      <c r="QTT1364" s="84">
        <f t="shared" si="960"/>
        <v>1000000</v>
      </c>
      <c r="QTZ1364" s="84" t="s">
        <v>235</v>
      </c>
      <c r="QUA1364" s="84" t="s">
        <v>236</v>
      </c>
      <c r="QUB1364" s="84">
        <f>QUB1359</f>
        <v>1000000</v>
      </c>
      <c r="QUC1364" s="84">
        <f t="shared" ref="QUC1364:QWF1365" si="961">QUC1359</f>
        <v>0</v>
      </c>
      <c r="QUD1364" s="84">
        <f t="shared" si="961"/>
        <v>0</v>
      </c>
      <c r="QUE1364" s="84">
        <f t="shared" si="961"/>
        <v>1000000</v>
      </c>
      <c r="QUF1364" s="84">
        <f t="shared" si="961"/>
        <v>0</v>
      </c>
      <c r="QUG1364" s="84">
        <f t="shared" si="961"/>
        <v>0</v>
      </c>
      <c r="QUH1364" s="84">
        <f t="shared" si="961"/>
        <v>0</v>
      </c>
      <c r="QUI1364" s="84">
        <f t="shared" si="961"/>
        <v>0</v>
      </c>
      <c r="QUJ1364" s="84">
        <f t="shared" si="961"/>
        <v>1000000</v>
      </c>
      <c r="QUP1364" s="84" t="s">
        <v>235</v>
      </c>
      <c r="QUQ1364" s="84" t="s">
        <v>236</v>
      </c>
      <c r="QUR1364" s="84">
        <f>QUR1359</f>
        <v>1000000</v>
      </c>
      <c r="QUS1364" s="84">
        <f t="shared" si="961"/>
        <v>0</v>
      </c>
      <c r="QUT1364" s="84">
        <f t="shared" si="961"/>
        <v>0</v>
      </c>
      <c r="QUU1364" s="84">
        <f t="shared" si="961"/>
        <v>1000000</v>
      </c>
      <c r="QUV1364" s="84">
        <f t="shared" si="961"/>
        <v>0</v>
      </c>
      <c r="QUW1364" s="84">
        <f t="shared" si="961"/>
        <v>0</v>
      </c>
      <c r="QUX1364" s="84">
        <f t="shared" si="961"/>
        <v>0</v>
      </c>
      <c r="QUY1364" s="84">
        <f t="shared" si="961"/>
        <v>0</v>
      </c>
      <c r="QUZ1364" s="84">
        <f t="shared" si="961"/>
        <v>1000000</v>
      </c>
      <c r="QVF1364" s="84" t="s">
        <v>235</v>
      </c>
      <c r="QVG1364" s="84" t="s">
        <v>236</v>
      </c>
      <c r="QVH1364" s="84">
        <f>QVH1359</f>
        <v>1000000</v>
      </c>
      <c r="QVI1364" s="84">
        <f t="shared" si="961"/>
        <v>0</v>
      </c>
      <c r="QVJ1364" s="84">
        <f t="shared" si="961"/>
        <v>0</v>
      </c>
      <c r="QVK1364" s="84">
        <f t="shared" si="961"/>
        <v>1000000</v>
      </c>
      <c r="QVL1364" s="84">
        <f t="shared" si="961"/>
        <v>0</v>
      </c>
      <c r="QVM1364" s="84">
        <f t="shared" si="961"/>
        <v>0</v>
      </c>
      <c r="QVN1364" s="84">
        <f t="shared" si="961"/>
        <v>0</v>
      </c>
      <c r="QVO1364" s="84">
        <f t="shared" si="961"/>
        <v>0</v>
      </c>
      <c r="QVP1364" s="84">
        <f t="shared" si="961"/>
        <v>1000000</v>
      </c>
      <c r="QVV1364" s="84" t="s">
        <v>235</v>
      </c>
      <c r="QVW1364" s="84" t="s">
        <v>236</v>
      </c>
      <c r="QVX1364" s="84">
        <f>QVX1359</f>
        <v>1000000</v>
      </c>
      <c r="QVY1364" s="84">
        <f t="shared" si="961"/>
        <v>0</v>
      </c>
      <c r="QVZ1364" s="84">
        <f t="shared" si="961"/>
        <v>0</v>
      </c>
      <c r="QWA1364" s="84">
        <f t="shared" si="961"/>
        <v>1000000</v>
      </c>
      <c r="QWB1364" s="84">
        <f t="shared" si="961"/>
        <v>0</v>
      </c>
      <c r="QWC1364" s="84">
        <f t="shared" si="961"/>
        <v>0</v>
      </c>
      <c r="QWD1364" s="84">
        <f t="shared" si="961"/>
        <v>0</v>
      </c>
      <c r="QWE1364" s="84">
        <f t="shared" si="961"/>
        <v>0</v>
      </c>
      <c r="QWF1364" s="84">
        <f t="shared" si="961"/>
        <v>1000000</v>
      </c>
      <c r="QWL1364" s="84" t="s">
        <v>235</v>
      </c>
      <c r="QWM1364" s="84" t="s">
        <v>236</v>
      </c>
      <c r="QWN1364" s="84">
        <f>QWN1359</f>
        <v>1000000</v>
      </c>
      <c r="QWO1364" s="84">
        <f t="shared" ref="QWO1364:QYR1365" si="962">QWO1359</f>
        <v>0</v>
      </c>
      <c r="QWP1364" s="84">
        <f t="shared" si="962"/>
        <v>0</v>
      </c>
      <c r="QWQ1364" s="84">
        <f t="shared" si="962"/>
        <v>1000000</v>
      </c>
      <c r="QWR1364" s="84">
        <f t="shared" si="962"/>
        <v>0</v>
      </c>
      <c r="QWS1364" s="84">
        <f t="shared" si="962"/>
        <v>0</v>
      </c>
      <c r="QWT1364" s="84">
        <f t="shared" si="962"/>
        <v>0</v>
      </c>
      <c r="QWU1364" s="84">
        <f t="shared" si="962"/>
        <v>0</v>
      </c>
      <c r="QWV1364" s="84">
        <f t="shared" si="962"/>
        <v>1000000</v>
      </c>
      <c r="QXB1364" s="84" t="s">
        <v>235</v>
      </c>
      <c r="QXC1364" s="84" t="s">
        <v>236</v>
      </c>
      <c r="QXD1364" s="84">
        <f>QXD1359</f>
        <v>1000000</v>
      </c>
      <c r="QXE1364" s="84">
        <f t="shared" si="962"/>
        <v>0</v>
      </c>
      <c r="QXF1364" s="84">
        <f t="shared" si="962"/>
        <v>0</v>
      </c>
      <c r="QXG1364" s="84">
        <f t="shared" si="962"/>
        <v>1000000</v>
      </c>
      <c r="QXH1364" s="84">
        <f t="shared" si="962"/>
        <v>0</v>
      </c>
      <c r="QXI1364" s="84">
        <f t="shared" si="962"/>
        <v>0</v>
      </c>
      <c r="QXJ1364" s="84">
        <f t="shared" si="962"/>
        <v>0</v>
      </c>
      <c r="QXK1364" s="84">
        <f t="shared" si="962"/>
        <v>0</v>
      </c>
      <c r="QXL1364" s="84">
        <f t="shared" si="962"/>
        <v>1000000</v>
      </c>
      <c r="QXR1364" s="84" t="s">
        <v>235</v>
      </c>
      <c r="QXS1364" s="84" t="s">
        <v>236</v>
      </c>
      <c r="QXT1364" s="84">
        <f>QXT1359</f>
        <v>1000000</v>
      </c>
      <c r="QXU1364" s="84">
        <f t="shared" si="962"/>
        <v>0</v>
      </c>
      <c r="QXV1364" s="84">
        <f t="shared" si="962"/>
        <v>0</v>
      </c>
      <c r="QXW1364" s="84">
        <f t="shared" si="962"/>
        <v>1000000</v>
      </c>
      <c r="QXX1364" s="84">
        <f t="shared" si="962"/>
        <v>0</v>
      </c>
      <c r="QXY1364" s="84">
        <f t="shared" si="962"/>
        <v>0</v>
      </c>
      <c r="QXZ1364" s="84">
        <f t="shared" si="962"/>
        <v>0</v>
      </c>
      <c r="QYA1364" s="84">
        <f t="shared" si="962"/>
        <v>0</v>
      </c>
      <c r="QYB1364" s="84">
        <f t="shared" si="962"/>
        <v>1000000</v>
      </c>
      <c r="QYH1364" s="84" t="s">
        <v>235</v>
      </c>
      <c r="QYI1364" s="84" t="s">
        <v>236</v>
      </c>
      <c r="QYJ1364" s="84">
        <f>QYJ1359</f>
        <v>1000000</v>
      </c>
      <c r="QYK1364" s="84">
        <f t="shared" si="962"/>
        <v>0</v>
      </c>
      <c r="QYL1364" s="84">
        <f t="shared" si="962"/>
        <v>0</v>
      </c>
      <c r="QYM1364" s="84">
        <f t="shared" si="962"/>
        <v>1000000</v>
      </c>
      <c r="QYN1364" s="84">
        <f t="shared" si="962"/>
        <v>0</v>
      </c>
      <c r="QYO1364" s="84">
        <f t="shared" si="962"/>
        <v>0</v>
      </c>
      <c r="QYP1364" s="84">
        <f t="shared" si="962"/>
        <v>0</v>
      </c>
      <c r="QYQ1364" s="84">
        <f t="shared" si="962"/>
        <v>0</v>
      </c>
      <c r="QYR1364" s="84">
        <f t="shared" si="962"/>
        <v>1000000</v>
      </c>
      <c r="QYX1364" s="84" t="s">
        <v>235</v>
      </c>
      <c r="QYY1364" s="84" t="s">
        <v>236</v>
      </c>
      <c r="QYZ1364" s="84">
        <f>QYZ1359</f>
        <v>1000000</v>
      </c>
      <c r="QZA1364" s="84">
        <f t="shared" ref="QZA1364:RBD1365" si="963">QZA1359</f>
        <v>0</v>
      </c>
      <c r="QZB1364" s="84">
        <f t="shared" si="963"/>
        <v>0</v>
      </c>
      <c r="QZC1364" s="84">
        <f t="shared" si="963"/>
        <v>1000000</v>
      </c>
      <c r="QZD1364" s="84">
        <f t="shared" si="963"/>
        <v>0</v>
      </c>
      <c r="QZE1364" s="84">
        <f t="shared" si="963"/>
        <v>0</v>
      </c>
      <c r="QZF1364" s="84">
        <f t="shared" si="963"/>
        <v>0</v>
      </c>
      <c r="QZG1364" s="84">
        <f t="shared" si="963"/>
        <v>0</v>
      </c>
      <c r="QZH1364" s="84">
        <f t="shared" si="963"/>
        <v>1000000</v>
      </c>
      <c r="QZN1364" s="84" t="s">
        <v>235</v>
      </c>
      <c r="QZO1364" s="84" t="s">
        <v>236</v>
      </c>
      <c r="QZP1364" s="84">
        <f>QZP1359</f>
        <v>1000000</v>
      </c>
      <c r="QZQ1364" s="84">
        <f t="shared" si="963"/>
        <v>0</v>
      </c>
      <c r="QZR1364" s="84">
        <f t="shared" si="963"/>
        <v>0</v>
      </c>
      <c r="QZS1364" s="84">
        <f t="shared" si="963"/>
        <v>1000000</v>
      </c>
      <c r="QZT1364" s="84">
        <f t="shared" si="963"/>
        <v>0</v>
      </c>
      <c r="QZU1364" s="84">
        <f t="shared" si="963"/>
        <v>0</v>
      </c>
      <c r="QZV1364" s="84">
        <f t="shared" si="963"/>
        <v>0</v>
      </c>
      <c r="QZW1364" s="84">
        <f t="shared" si="963"/>
        <v>0</v>
      </c>
      <c r="QZX1364" s="84">
        <f t="shared" si="963"/>
        <v>1000000</v>
      </c>
      <c r="RAD1364" s="84" t="s">
        <v>235</v>
      </c>
      <c r="RAE1364" s="84" t="s">
        <v>236</v>
      </c>
      <c r="RAF1364" s="84">
        <f>RAF1359</f>
        <v>1000000</v>
      </c>
      <c r="RAG1364" s="84">
        <f t="shared" si="963"/>
        <v>0</v>
      </c>
      <c r="RAH1364" s="84">
        <f t="shared" si="963"/>
        <v>0</v>
      </c>
      <c r="RAI1364" s="84">
        <f t="shared" si="963"/>
        <v>1000000</v>
      </c>
      <c r="RAJ1364" s="84">
        <f t="shared" si="963"/>
        <v>0</v>
      </c>
      <c r="RAK1364" s="84">
        <f t="shared" si="963"/>
        <v>0</v>
      </c>
      <c r="RAL1364" s="84">
        <f t="shared" si="963"/>
        <v>0</v>
      </c>
      <c r="RAM1364" s="84">
        <f t="shared" si="963"/>
        <v>0</v>
      </c>
      <c r="RAN1364" s="84">
        <f t="shared" si="963"/>
        <v>1000000</v>
      </c>
      <c r="RAT1364" s="84" t="s">
        <v>235</v>
      </c>
      <c r="RAU1364" s="84" t="s">
        <v>236</v>
      </c>
      <c r="RAV1364" s="84">
        <f>RAV1359</f>
        <v>1000000</v>
      </c>
      <c r="RAW1364" s="84">
        <f t="shared" si="963"/>
        <v>0</v>
      </c>
      <c r="RAX1364" s="84">
        <f t="shared" si="963"/>
        <v>0</v>
      </c>
      <c r="RAY1364" s="84">
        <f t="shared" si="963"/>
        <v>1000000</v>
      </c>
      <c r="RAZ1364" s="84">
        <f t="shared" si="963"/>
        <v>0</v>
      </c>
      <c r="RBA1364" s="84">
        <f t="shared" si="963"/>
        <v>0</v>
      </c>
      <c r="RBB1364" s="84">
        <f t="shared" si="963"/>
        <v>0</v>
      </c>
      <c r="RBC1364" s="84">
        <f t="shared" si="963"/>
        <v>0</v>
      </c>
      <c r="RBD1364" s="84">
        <f t="shared" si="963"/>
        <v>1000000</v>
      </c>
      <c r="RBJ1364" s="84" t="s">
        <v>235</v>
      </c>
      <c r="RBK1364" s="84" t="s">
        <v>236</v>
      </c>
      <c r="RBL1364" s="84">
        <f>RBL1359</f>
        <v>1000000</v>
      </c>
      <c r="RBM1364" s="84">
        <f t="shared" ref="RBM1364:RDP1365" si="964">RBM1359</f>
        <v>0</v>
      </c>
      <c r="RBN1364" s="84">
        <f t="shared" si="964"/>
        <v>0</v>
      </c>
      <c r="RBO1364" s="84">
        <f t="shared" si="964"/>
        <v>1000000</v>
      </c>
      <c r="RBP1364" s="84">
        <f t="shared" si="964"/>
        <v>0</v>
      </c>
      <c r="RBQ1364" s="84">
        <f t="shared" si="964"/>
        <v>0</v>
      </c>
      <c r="RBR1364" s="84">
        <f t="shared" si="964"/>
        <v>0</v>
      </c>
      <c r="RBS1364" s="84">
        <f t="shared" si="964"/>
        <v>0</v>
      </c>
      <c r="RBT1364" s="84">
        <f t="shared" si="964"/>
        <v>1000000</v>
      </c>
      <c r="RBZ1364" s="84" t="s">
        <v>235</v>
      </c>
      <c r="RCA1364" s="84" t="s">
        <v>236</v>
      </c>
      <c r="RCB1364" s="84">
        <f>RCB1359</f>
        <v>1000000</v>
      </c>
      <c r="RCC1364" s="84">
        <f t="shared" si="964"/>
        <v>0</v>
      </c>
      <c r="RCD1364" s="84">
        <f t="shared" si="964"/>
        <v>0</v>
      </c>
      <c r="RCE1364" s="84">
        <f t="shared" si="964"/>
        <v>1000000</v>
      </c>
      <c r="RCF1364" s="84">
        <f t="shared" si="964"/>
        <v>0</v>
      </c>
      <c r="RCG1364" s="84">
        <f t="shared" si="964"/>
        <v>0</v>
      </c>
      <c r="RCH1364" s="84">
        <f t="shared" si="964"/>
        <v>0</v>
      </c>
      <c r="RCI1364" s="84">
        <f t="shared" si="964"/>
        <v>0</v>
      </c>
      <c r="RCJ1364" s="84">
        <f t="shared" si="964"/>
        <v>1000000</v>
      </c>
      <c r="RCP1364" s="84" t="s">
        <v>235</v>
      </c>
      <c r="RCQ1364" s="84" t="s">
        <v>236</v>
      </c>
      <c r="RCR1364" s="84">
        <f>RCR1359</f>
        <v>1000000</v>
      </c>
      <c r="RCS1364" s="84">
        <f t="shared" si="964"/>
        <v>0</v>
      </c>
      <c r="RCT1364" s="84">
        <f t="shared" si="964"/>
        <v>0</v>
      </c>
      <c r="RCU1364" s="84">
        <f t="shared" si="964"/>
        <v>1000000</v>
      </c>
      <c r="RCV1364" s="84">
        <f t="shared" si="964"/>
        <v>0</v>
      </c>
      <c r="RCW1364" s="84">
        <f t="shared" si="964"/>
        <v>0</v>
      </c>
      <c r="RCX1364" s="84">
        <f t="shared" si="964"/>
        <v>0</v>
      </c>
      <c r="RCY1364" s="84">
        <f t="shared" si="964"/>
        <v>0</v>
      </c>
      <c r="RCZ1364" s="84">
        <f t="shared" si="964"/>
        <v>1000000</v>
      </c>
      <c r="RDF1364" s="84" t="s">
        <v>235</v>
      </c>
      <c r="RDG1364" s="84" t="s">
        <v>236</v>
      </c>
      <c r="RDH1364" s="84">
        <f>RDH1359</f>
        <v>1000000</v>
      </c>
      <c r="RDI1364" s="84">
        <f t="shared" si="964"/>
        <v>0</v>
      </c>
      <c r="RDJ1364" s="84">
        <f t="shared" si="964"/>
        <v>0</v>
      </c>
      <c r="RDK1364" s="84">
        <f t="shared" si="964"/>
        <v>1000000</v>
      </c>
      <c r="RDL1364" s="84">
        <f t="shared" si="964"/>
        <v>0</v>
      </c>
      <c r="RDM1364" s="84">
        <f t="shared" si="964"/>
        <v>0</v>
      </c>
      <c r="RDN1364" s="84">
        <f t="shared" si="964"/>
        <v>0</v>
      </c>
      <c r="RDO1364" s="84">
        <f t="shared" si="964"/>
        <v>0</v>
      </c>
      <c r="RDP1364" s="84">
        <f t="shared" si="964"/>
        <v>1000000</v>
      </c>
      <c r="RDV1364" s="84" t="s">
        <v>235</v>
      </c>
      <c r="RDW1364" s="84" t="s">
        <v>236</v>
      </c>
      <c r="RDX1364" s="84">
        <f>RDX1359</f>
        <v>1000000</v>
      </c>
      <c r="RDY1364" s="84">
        <f t="shared" ref="RDY1364:RGB1365" si="965">RDY1359</f>
        <v>0</v>
      </c>
      <c r="RDZ1364" s="84">
        <f t="shared" si="965"/>
        <v>0</v>
      </c>
      <c r="REA1364" s="84">
        <f t="shared" si="965"/>
        <v>1000000</v>
      </c>
      <c r="REB1364" s="84">
        <f t="shared" si="965"/>
        <v>0</v>
      </c>
      <c r="REC1364" s="84">
        <f t="shared" si="965"/>
        <v>0</v>
      </c>
      <c r="RED1364" s="84">
        <f t="shared" si="965"/>
        <v>0</v>
      </c>
      <c r="REE1364" s="84">
        <f t="shared" si="965"/>
        <v>0</v>
      </c>
      <c r="REF1364" s="84">
        <f t="shared" si="965"/>
        <v>1000000</v>
      </c>
      <c r="REL1364" s="84" t="s">
        <v>235</v>
      </c>
      <c r="REM1364" s="84" t="s">
        <v>236</v>
      </c>
      <c r="REN1364" s="84">
        <f>REN1359</f>
        <v>1000000</v>
      </c>
      <c r="REO1364" s="84">
        <f t="shared" si="965"/>
        <v>0</v>
      </c>
      <c r="REP1364" s="84">
        <f t="shared" si="965"/>
        <v>0</v>
      </c>
      <c r="REQ1364" s="84">
        <f t="shared" si="965"/>
        <v>1000000</v>
      </c>
      <c r="RER1364" s="84">
        <f t="shared" si="965"/>
        <v>0</v>
      </c>
      <c r="RES1364" s="84">
        <f t="shared" si="965"/>
        <v>0</v>
      </c>
      <c r="RET1364" s="84">
        <f t="shared" si="965"/>
        <v>0</v>
      </c>
      <c r="REU1364" s="84">
        <f t="shared" si="965"/>
        <v>0</v>
      </c>
      <c r="REV1364" s="84">
        <f t="shared" si="965"/>
        <v>1000000</v>
      </c>
      <c r="RFB1364" s="84" t="s">
        <v>235</v>
      </c>
      <c r="RFC1364" s="84" t="s">
        <v>236</v>
      </c>
      <c r="RFD1364" s="84">
        <f>RFD1359</f>
        <v>1000000</v>
      </c>
      <c r="RFE1364" s="84">
        <f t="shared" si="965"/>
        <v>0</v>
      </c>
      <c r="RFF1364" s="84">
        <f t="shared" si="965"/>
        <v>0</v>
      </c>
      <c r="RFG1364" s="84">
        <f t="shared" si="965"/>
        <v>1000000</v>
      </c>
      <c r="RFH1364" s="84">
        <f t="shared" si="965"/>
        <v>0</v>
      </c>
      <c r="RFI1364" s="84">
        <f t="shared" si="965"/>
        <v>0</v>
      </c>
      <c r="RFJ1364" s="84">
        <f t="shared" si="965"/>
        <v>0</v>
      </c>
      <c r="RFK1364" s="84">
        <f t="shared" si="965"/>
        <v>0</v>
      </c>
      <c r="RFL1364" s="84">
        <f t="shared" si="965"/>
        <v>1000000</v>
      </c>
      <c r="RFR1364" s="84" t="s">
        <v>235</v>
      </c>
      <c r="RFS1364" s="84" t="s">
        <v>236</v>
      </c>
      <c r="RFT1364" s="84">
        <f>RFT1359</f>
        <v>1000000</v>
      </c>
      <c r="RFU1364" s="84">
        <f t="shared" si="965"/>
        <v>0</v>
      </c>
      <c r="RFV1364" s="84">
        <f t="shared" si="965"/>
        <v>0</v>
      </c>
      <c r="RFW1364" s="84">
        <f t="shared" si="965"/>
        <v>1000000</v>
      </c>
      <c r="RFX1364" s="84">
        <f t="shared" si="965"/>
        <v>0</v>
      </c>
      <c r="RFY1364" s="84">
        <f t="shared" si="965"/>
        <v>0</v>
      </c>
      <c r="RFZ1364" s="84">
        <f t="shared" si="965"/>
        <v>0</v>
      </c>
      <c r="RGA1364" s="84">
        <f t="shared" si="965"/>
        <v>0</v>
      </c>
      <c r="RGB1364" s="84">
        <f t="shared" si="965"/>
        <v>1000000</v>
      </c>
      <c r="RGH1364" s="84" t="s">
        <v>235</v>
      </c>
      <c r="RGI1364" s="84" t="s">
        <v>236</v>
      </c>
      <c r="RGJ1364" s="84">
        <f>RGJ1359</f>
        <v>1000000</v>
      </c>
      <c r="RGK1364" s="84">
        <f t="shared" ref="RGK1364:RIN1365" si="966">RGK1359</f>
        <v>0</v>
      </c>
      <c r="RGL1364" s="84">
        <f t="shared" si="966"/>
        <v>0</v>
      </c>
      <c r="RGM1364" s="84">
        <f t="shared" si="966"/>
        <v>1000000</v>
      </c>
      <c r="RGN1364" s="84">
        <f t="shared" si="966"/>
        <v>0</v>
      </c>
      <c r="RGO1364" s="84">
        <f t="shared" si="966"/>
        <v>0</v>
      </c>
      <c r="RGP1364" s="84">
        <f t="shared" si="966"/>
        <v>0</v>
      </c>
      <c r="RGQ1364" s="84">
        <f t="shared" si="966"/>
        <v>0</v>
      </c>
      <c r="RGR1364" s="84">
        <f t="shared" si="966"/>
        <v>1000000</v>
      </c>
      <c r="RGX1364" s="84" t="s">
        <v>235</v>
      </c>
      <c r="RGY1364" s="84" t="s">
        <v>236</v>
      </c>
      <c r="RGZ1364" s="84">
        <f>RGZ1359</f>
        <v>1000000</v>
      </c>
      <c r="RHA1364" s="84">
        <f t="shared" si="966"/>
        <v>0</v>
      </c>
      <c r="RHB1364" s="84">
        <f t="shared" si="966"/>
        <v>0</v>
      </c>
      <c r="RHC1364" s="84">
        <f t="shared" si="966"/>
        <v>1000000</v>
      </c>
      <c r="RHD1364" s="84">
        <f t="shared" si="966"/>
        <v>0</v>
      </c>
      <c r="RHE1364" s="84">
        <f t="shared" si="966"/>
        <v>0</v>
      </c>
      <c r="RHF1364" s="84">
        <f t="shared" si="966"/>
        <v>0</v>
      </c>
      <c r="RHG1364" s="84">
        <f t="shared" si="966"/>
        <v>0</v>
      </c>
      <c r="RHH1364" s="84">
        <f t="shared" si="966"/>
        <v>1000000</v>
      </c>
      <c r="RHN1364" s="84" t="s">
        <v>235</v>
      </c>
      <c r="RHO1364" s="84" t="s">
        <v>236</v>
      </c>
      <c r="RHP1364" s="84">
        <f>RHP1359</f>
        <v>1000000</v>
      </c>
      <c r="RHQ1364" s="84">
        <f t="shared" si="966"/>
        <v>0</v>
      </c>
      <c r="RHR1364" s="84">
        <f t="shared" si="966"/>
        <v>0</v>
      </c>
      <c r="RHS1364" s="84">
        <f t="shared" si="966"/>
        <v>1000000</v>
      </c>
      <c r="RHT1364" s="84">
        <f t="shared" si="966"/>
        <v>0</v>
      </c>
      <c r="RHU1364" s="84">
        <f t="shared" si="966"/>
        <v>0</v>
      </c>
      <c r="RHV1364" s="84">
        <f t="shared" si="966"/>
        <v>0</v>
      </c>
      <c r="RHW1364" s="84">
        <f t="shared" si="966"/>
        <v>0</v>
      </c>
      <c r="RHX1364" s="84">
        <f t="shared" si="966"/>
        <v>1000000</v>
      </c>
      <c r="RID1364" s="84" t="s">
        <v>235</v>
      </c>
      <c r="RIE1364" s="84" t="s">
        <v>236</v>
      </c>
      <c r="RIF1364" s="84">
        <f>RIF1359</f>
        <v>1000000</v>
      </c>
      <c r="RIG1364" s="84">
        <f t="shared" si="966"/>
        <v>0</v>
      </c>
      <c r="RIH1364" s="84">
        <f t="shared" si="966"/>
        <v>0</v>
      </c>
      <c r="RII1364" s="84">
        <f t="shared" si="966"/>
        <v>1000000</v>
      </c>
      <c r="RIJ1364" s="84">
        <f t="shared" si="966"/>
        <v>0</v>
      </c>
      <c r="RIK1364" s="84">
        <f t="shared" si="966"/>
        <v>0</v>
      </c>
      <c r="RIL1364" s="84">
        <f t="shared" si="966"/>
        <v>0</v>
      </c>
      <c r="RIM1364" s="84">
        <f t="shared" si="966"/>
        <v>0</v>
      </c>
      <c r="RIN1364" s="84">
        <f t="shared" si="966"/>
        <v>1000000</v>
      </c>
      <c r="RIT1364" s="84" t="s">
        <v>235</v>
      </c>
      <c r="RIU1364" s="84" t="s">
        <v>236</v>
      </c>
      <c r="RIV1364" s="84">
        <f>RIV1359</f>
        <v>1000000</v>
      </c>
      <c r="RIW1364" s="84">
        <f t="shared" ref="RIW1364:RKZ1365" si="967">RIW1359</f>
        <v>0</v>
      </c>
      <c r="RIX1364" s="84">
        <f t="shared" si="967"/>
        <v>0</v>
      </c>
      <c r="RIY1364" s="84">
        <f t="shared" si="967"/>
        <v>1000000</v>
      </c>
      <c r="RIZ1364" s="84">
        <f t="shared" si="967"/>
        <v>0</v>
      </c>
      <c r="RJA1364" s="84">
        <f t="shared" si="967"/>
        <v>0</v>
      </c>
      <c r="RJB1364" s="84">
        <f t="shared" si="967"/>
        <v>0</v>
      </c>
      <c r="RJC1364" s="84">
        <f t="shared" si="967"/>
        <v>0</v>
      </c>
      <c r="RJD1364" s="84">
        <f t="shared" si="967"/>
        <v>1000000</v>
      </c>
      <c r="RJJ1364" s="84" t="s">
        <v>235</v>
      </c>
      <c r="RJK1364" s="84" t="s">
        <v>236</v>
      </c>
      <c r="RJL1364" s="84">
        <f>RJL1359</f>
        <v>1000000</v>
      </c>
      <c r="RJM1364" s="84">
        <f t="shared" si="967"/>
        <v>0</v>
      </c>
      <c r="RJN1364" s="84">
        <f t="shared" si="967"/>
        <v>0</v>
      </c>
      <c r="RJO1364" s="84">
        <f t="shared" si="967"/>
        <v>1000000</v>
      </c>
      <c r="RJP1364" s="84">
        <f t="shared" si="967"/>
        <v>0</v>
      </c>
      <c r="RJQ1364" s="84">
        <f t="shared" si="967"/>
        <v>0</v>
      </c>
      <c r="RJR1364" s="84">
        <f t="shared" si="967"/>
        <v>0</v>
      </c>
      <c r="RJS1364" s="84">
        <f t="shared" si="967"/>
        <v>0</v>
      </c>
      <c r="RJT1364" s="84">
        <f t="shared" si="967"/>
        <v>1000000</v>
      </c>
      <c r="RJZ1364" s="84" t="s">
        <v>235</v>
      </c>
      <c r="RKA1364" s="84" t="s">
        <v>236</v>
      </c>
      <c r="RKB1364" s="84">
        <f>RKB1359</f>
        <v>1000000</v>
      </c>
      <c r="RKC1364" s="84">
        <f t="shared" si="967"/>
        <v>0</v>
      </c>
      <c r="RKD1364" s="84">
        <f t="shared" si="967"/>
        <v>0</v>
      </c>
      <c r="RKE1364" s="84">
        <f t="shared" si="967"/>
        <v>1000000</v>
      </c>
      <c r="RKF1364" s="84">
        <f t="shared" si="967"/>
        <v>0</v>
      </c>
      <c r="RKG1364" s="84">
        <f t="shared" si="967"/>
        <v>0</v>
      </c>
      <c r="RKH1364" s="84">
        <f t="shared" si="967"/>
        <v>0</v>
      </c>
      <c r="RKI1364" s="84">
        <f t="shared" si="967"/>
        <v>0</v>
      </c>
      <c r="RKJ1364" s="84">
        <f t="shared" si="967"/>
        <v>1000000</v>
      </c>
      <c r="RKP1364" s="84" t="s">
        <v>235</v>
      </c>
      <c r="RKQ1364" s="84" t="s">
        <v>236</v>
      </c>
      <c r="RKR1364" s="84">
        <f>RKR1359</f>
        <v>1000000</v>
      </c>
      <c r="RKS1364" s="84">
        <f t="shared" si="967"/>
        <v>0</v>
      </c>
      <c r="RKT1364" s="84">
        <f t="shared" si="967"/>
        <v>0</v>
      </c>
      <c r="RKU1364" s="84">
        <f t="shared" si="967"/>
        <v>1000000</v>
      </c>
      <c r="RKV1364" s="84">
        <f t="shared" si="967"/>
        <v>0</v>
      </c>
      <c r="RKW1364" s="84">
        <f t="shared" si="967"/>
        <v>0</v>
      </c>
      <c r="RKX1364" s="84">
        <f t="shared" si="967"/>
        <v>0</v>
      </c>
      <c r="RKY1364" s="84">
        <f t="shared" si="967"/>
        <v>0</v>
      </c>
      <c r="RKZ1364" s="84">
        <f t="shared" si="967"/>
        <v>1000000</v>
      </c>
      <c r="RLF1364" s="84" t="s">
        <v>235</v>
      </c>
      <c r="RLG1364" s="84" t="s">
        <v>236</v>
      </c>
      <c r="RLH1364" s="84">
        <f>RLH1359</f>
        <v>1000000</v>
      </c>
      <c r="RLI1364" s="84">
        <f t="shared" ref="RLI1364:RNL1365" si="968">RLI1359</f>
        <v>0</v>
      </c>
      <c r="RLJ1364" s="84">
        <f t="shared" si="968"/>
        <v>0</v>
      </c>
      <c r="RLK1364" s="84">
        <f t="shared" si="968"/>
        <v>1000000</v>
      </c>
      <c r="RLL1364" s="84">
        <f t="shared" si="968"/>
        <v>0</v>
      </c>
      <c r="RLM1364" s="84">
        <f t="shared" si="968"/>
        <v>0</v>
      </c>
      <c r="RLN1364" s="84">
        <f t="shared" si="968"/>
        <v>0</v>
      </c>
      <c r="RLO1364" s="84">
        <f t="shared" si="968"/>
        <v>0</v>
      </c>
      <c r="RLP1364" s="84">
        <f t="shared" si="968"/>
        <v>1000000</v>
      </c>
      <c r="RLV1364" s="84" t="s">
        <v>235</v>
      </c>
      <c r="RLW1364" s="84" t="s">
        <v>236</v>
      </c>
      <c r="RLX1364" s="84">
        <f>RLX1359</f>
        <v>1000000</v>
      </c>
      <c r="RLY1364" s="84">
        <f t="shared" si="968"/>
        <v>0</v>
      </c>
      <c r="RLZ1364" s="84">
        <f t="shared" si="968"/>
        <v>0</v>
      </c>
      <c r="RMA1364" s="84">
        <f t="shared" si="968"/>
        <v>1000000</v>
      </c>
      <c r="RMB1364" s="84">
        <f t="shared" si="968"/>
        <v>0</v>
      </c>
      <c r="RMC1364" s="84">
        <f t="shared" si="968"/>
        <v>0</v>
      </c>
      <c r="RMD1364" s="84">
        <f t="shared" si="968"/>
        <v>0</v>
      </c>
      <c r="RME1364" s="84">
        <f t="shared" si="968"/>
        <v>0</v>
      </c>
      <c r="RMF1364" s="84">
        <f t="shared" si="968"/>
        <v>1000000</v>
      </c>
      <c r="RML1364" s="84" t="s">
        <v>235</v>
      </c>
      <c r="RMM1364" s="84" t="s">
        <v>236</v>
      </c>
      <c r="RMN1364" s="84">
        <f>RMN1359</f>
        <v>1000000</v>
      </c>
      <c r="RMO1364" s="84">
        <f t="shared" si="968"/>
        <v>0</v>
      </c>
      <c r="RMP1364" s="84">
        <f t="shared" si="968"/>
        <v>0</v>
      </c>
      <c r="RMQ1364" s="84">
        <f t="shared" si="968"/>
        <v>1000000</v>
      </c>
      <c r="RMR1364" s="84">
        <f t="shared" si="968"/>
        <v>0</v>
      </c>
      <c r="RMS1364" s="84">
        <f t="shared" si="968"/>
        <v>0</v>
      </c>
      <c r="RMT1364" s="84">
        <f t="shared" si="968"/>
        <v>0</v>
      </c>
      <c r="RMU1364" s="84">
        <f t="shared" si="968"/>
        <v>0</v>
      </c>
      <c r="RMV1364" s="84">
        <f t="shared" si="968"/>
        <v>1000000</v>
      </c>
      <c r="RNB1364" s="84" t="s">
        <v>235</v>
      </c>
      <c r="RNC1364" s="84" t="s">
        <v>236</v>
      </c>
      <c r="RND1364" s="84">
        <f>RND1359</f>
        <v>1000000</v>
      </c>
      <c r="RNE1364" s="84">
        <f t="shared" si="968"/>
        <v>0</v>
      </c>
      <c r="RNF1364" s="84">
        <f t="shared" si="968"/>
        <v>0</v>
      </c>
      <c r="RNG1364" s="84">
        <f t="shared" si="968"/>
        <v>1000000</v>
      </c>
      <c r="RNH1364" s="84">
        <f t="shared" si="968"/>
        <v>0</v>
      </c>
      <c r="RNI1364" s="84">
        <f t="shared" si="968"/>
        <v>0</v>
      </c>
      <c r="RNJ1364" s="84">
        <f t="shared" si="968"/>
        <v>0</v>
      </c>
      <c r="RNK1364" s="84">
        <f t="shared" si="968"/>
        <v>0</v>
      </c>
      <c r="RNL1364" s="84">
        <f t="shared" si="968"/>
        <v>1000000</v>
      </c>
      <c r="RNR1364" s="84" t="s">
        <v>235</v>
      </c>
      <c r="RNS1364" s="84" t="s">
        <v>236</v>
      </c>
      <c r="RNT1364" s="84">
        <f>RNT1359</f>
        <v>1000000</v>
      </c>
      <c r="RNU1364" s="84">
        <f t="shared" ref="RNU1364:RPX1365" si="969">RNU1359</f>
        <v>0</v>
      </c>
      <c r="RNV1364" s="84">
        <f t="shared" si="969"/>
        <v>0</v>
      </c>
      <c r="RNW1364" s="84">
        <f t="shared" si="969"/>
        <v>1000000</v>
      </c>
      <c r="RNX1364" s="84">
        <f t="shared" si="969"/>
        <v>0</v>
      </c>
      <c r="RNY1364" s="84">
        <f t="shared" si="969"/>
        <v>0</v>
      </c>
      <c r="RNZ1364" s="84">
        <f t="shared" si="969"/>
        <v>0</v>
      </c>
      <c r="ROA1364" s="84">
        <f t="shared" si="969"/>
        <v>0</v>
      </c>
      <c r="ROB1364" s="84">
        <f t="shared" si="969"/>
        <v>1000000</v>
      </c>
      <c r="ROH1364" s="84" t="s">
        <v>235</v>
      </c>
      <c r="ROI1364" s="84" t="s">
        <v>236</v>
      </c>
      <c r="ROJ1364" s="84">
        <f>ROJ1359</f>
        <v>1000000</v>
      </c>
      <c r="ROK1364" s="84">
        <f t="shared" si="969"/>
        <v>0</v>
      </c>
      <c r="ROL1364" s="84">
        <f t="shared" si="969"/>
        <v>0</v>
      </c>
      <c r="ROM1364" s="84">
        <f t="shared" si="969"/>
        <v>1000000</v>
      </c>
      <c r="RON1364" s="84">
        <f t="shared" si="969"/>
        <v>0</v>
      </c>
      <c r="ROO1364" s="84">
        <f t="shared" si="969"/>
        <v>0</v>
      </c>
      <c r="ROP1364" s="84">
        <f t="shared" si="969"/>
        <v>0</v>
      </c>
      <c r="ROQ1364" s="84">
        <f t="shared" si="969"/>
        <v>0</v>
      </c>
      <c r="ROR1364" s="84">
        <f t="shared" si="969"/>
        <v>1000000</v>
      </c>
      <c r="ROX1364" s="84" t="s">
        <v>235</v>
      </c>
      <c r="ROY1364" s="84" t="s">
        <v>236</v>
      </c>
      <c r="ROZ1364" s="84">
        <f>ROZ1359</f>
        <v>1000000</v>
      </c>
      <c r="RPA1364" s="84">
        <f t="shared" si="969"/>
        <v>0</v>
      </c>
      <c r="RPB1364" s="84">
        <f t="shared" si="969"/>
        <v>0</v>
      </c>
      <c r="RPC1364" s="84">
        <f t="shared" si="969"/>
        <v>1000000</v>
      </c>
      <c r="RPD1364" s="84">
        <f t="shared" si="969"/>
        <v>0</v>
      </c>
      <c r="RPE1364" s="84">
        <f t="shared" si="969"/>
        <v>0</v>
      </c>
      <c r="RPF1364" s="84">
        <f t="shared" si="969"/>
        <v>0</v>
      </c>
      <c r="RPG1364" s="84">
        <f t="shared" si="969"/>
        <v>0</v>
      </c>
      <c r="RPH1364" s="84">
        <f t="shared" si="969"/>
        <v>1000000</v>
      </c>
      <c r="RPN1364" s="84" t="s">
        <v>235</v>
      </c>
      <c r="RPO1364" s="84" t="s">
        <v>236</v>
      </c>
      <c r="RPP1364" s="84">
        <f>RPP1359</f>
        <v>1000000</v>
      </c>
      <c r="RPQ1364" s="84">
        <f t="shared" si="969"/>
        <v>0</v>
      </c>
      <c r="RPR1364" s="84">
        <f t="shared" si="969"/>
        <v>0</v>
      </c>
      <c r="RPS1364" s="84">
        <f t="shared" si="969"/>
        <v>1000000</v>
      </c>
      <c r="RPT1364" s="84">
        <f t="shared" si="969"/>
        <v>0</v>
      </c>
      <c r="RPU1364" s="84">
        <f t="shared" si="969"/>
        <v>0</v>
      </c>
      <c r="RPV1364" s="84">
        <f t="shared" si="969"/>
        <v>0</v>
      </c>
      <c r="RPW1364" s="84">
        <f t="shared" si="969"/>
        <v>0</v>
      </c>
      <c r="RPX1364" s="84">
        <f t="shared" si="969"/>
        <v>1000000</v>
      </c>
      <c r="RQD1364" s="84" t="s">
        <v>235</v>
      </c>
      <c r="RQE1364" s="84" t="s">
        <v>236</v>
      </c>
      <c r="RQF1364" s="84">
        <f>RQF1359</f>
        <v>1000000</v>
      </c>
      <c r="RQG1364" s="84">
        <f t="shared" ref="RQG1364:RSJ1365" si="970">RQG1359</f>
        <v>0</v>
      </c>
      <c r="RQH1364" s="84">
        <f t="shared" si="970"/>
        <v>0</v>
      </c>
      <c r="RQI1364" s="84">
        <f t="shared" si="970"/>
        <v>1000000</v>
      </c>
      <c r="RQJ1364" s="84">
        <f t="shared" si="970"/>
        <v>0</v>
      </c>
      <c r="RQK1364" s="84">
        <f t="shared" si="970"/>
        <v>0</v>
      </c>
      <c r="RQL1364" s="84">
        <f t="shared" si="970"/>
        <v>0</v>
      </c>
      <c r="RQM1364" s="84">
        <f t="shared" si="970"/>
        <v>0</v>
      </c>
      <c r="RQN1364" s="84">
        <f t="shared" si="970"/>
        <v>1000000</v>
      </c>
      <c r="RQT1364" s="84" t="s">
        <v>235</v>
      </c>
      <c r="RQU1364" s="84" t="s">
        <v>236</v>
      </c>
      <c r="RQV1364" s="84">
        <f>RQV1359</f>
        <v>1000000</v>
      </c>
      <c r="RQW1364" s="84">
        <f t="shared" si="970"/>
        <v>0</v>
      </c>
      <c r="RQX1364" s="84">
        <f t="shared" si="970"/>
        <v>0</v>
      </c>
      <c r="RQY1364" s="84">
        <f t="shared" si="970"/>
        <v>1000000</v>
      </c>
      <c r="RQZ1364" s="84">
        <f t="shared" si="970"/>
        <v>0</v>
      </c>
      <c r="RRA1364" s="84">
        <f t="shared" si="970"/>
        <v>0</v>
      </c>
      <c r="RRB1364" s="84">
        <f t="shared" si="970"/>
        <v>0</v>
      </c>
      <c r="RRC1364" s="84">
        <f t="shared" si="970"/>
        <v>0</v>
      </c>
      <c r="RRD1364" s="84">
        <f t="shared" si="970"/>
        <v>1000000</v>
      </c>
      <c r="RRJ1364" s="84" t="s">
        <v>235</v>
      </c>
      <c r="RRK1364" s="84" t="s">
        <v>236</v>
      </c>
      <c r="RRL1364" s="84">
        <f>RRL1359</f>
        <v>1000000</v>
      </c>
      <c r="RRM1364" s="84">
        <f t="shared" si="970"/>
        <v>0</v>
      </c>
      <c r="RRN1364" s="84">
        <f t="shared" si="970"/>
        <v>0</v>
      </c>
      <c r="RRO1364" s="84">
        <f t="shared" si="970"/>
        <v>1000000</v>
      </c>
      <c r="RRP1364" s="84">
        <f t="shared" si="970"/>
        <v>0</v>
      </c>
      <c r="RRQ1364" s="84">
        <f t="shared" si="970"/>
        <v>0</v>
      </c>
      <c r="RRR1364" s="84">
        <f t="shared" si="970"/>
        <v>0</v>
      </c>
      <c r="RRS1364" s="84">
        <f t="shared" si="970"/>
        <v>0</v>
      </c>
      <c r="RRT1364" s="84">
        <f t="shared" si="970"/>
        <v>1000000</v>
      </c>
      <c r="RRZ1364" s="84" t="s">
        <v>235</v>
      </c>
      <c r="RSA1364" s="84" t="s">
        <v>236</v>
      </c>
      <c r="RSB1364" s="84">
        <f>RSB1359</f>
        <v>1000000</v>
      </c>
      <c r="RSC1364" s="84">
        <f t="shared" si="970"/>
        <v>0</v>
      </c>
      <c r="RSD1364" s="84">
        <f t="shared" si="970"/>
        <v>0</v>
      </c>
      <c r="RSE1364" s="84">
        <f t="shared" si="970"/>
        <v>1000000</v>
      </c>
      <c r="RSF1364" s="84">
        <f t="shared" si="970"/>
        <v>0</v>
      </c>
      <c r="RSG1364" s="84">
        <f t="shared" si="970"/>
        <v>0</v>
      </c>
      <c r="RSH1364" s="84">
        <f t="shared" si="970"/>
        <v>0</v>
      </c>
      <c r="RSI1364" s="84">
        <f t="shared" si="970"/>
        <v>0</v>
      </c>
      <c r="RSJ1364" s="84">
        <f t="shared" si="970"/>
        <v>1000000</v>
      </c>
      <c r="RSP1364" s="84" t="s">
        <v>235</v>
      </c>
      <c r="RSQ1364" s="84" t="s">
        <v>236</v>
      </c>
      <c r="RSR1364" s="84">
        <f>RSR1359</f>
        <v>1000000</v>
      </c>
      <c r="RSS1364" s="84">
        <f t="shared" ref="RSS1364:RUV1365" si="971">RSS1359</f>
        <v>0</v>
      </c>
      <c r="RST1364" s="84">
        <f t="shared" si="971"/>
        <v>0</v>
      </c>
      <c r="RSU1364" s="84">
        <f t="shared" si="971"/>
        <v>1000000</v>
      </c>
      <c r="RSV1364" s="84">
        <f t="shared" si="971"/>
        <v>0</v>
      </c>
      <c r="RSW1364" s="84">
        <f t="shared" si="971"/>
        <v>0</v>
      </c>
      <c r="RSX1364" s="84">
        <f t="shared" si="971"/>
        <v>0</v>
      </c>
      <c r="RSY1364" s="84">
        <f t="shared" si="971"/>
        <v>0</v>
      </c>
      <c r="RSZ1364" s="84">
        <f t="shared" si="971"/>
        <v>1000000</v>
      </c>
      <c r="RTF1364" s="84" t="s">
        <v>235</v>
      </c>
      <c r="RTG1364" s="84" t="s">
        <v>236</v>
      </c>
      <c r="RTH1364" s="84">
        <f>RTH1359</f>
        <v>1000000</v>
      </c>
      <c r="RTI1364" s="84">
        <f t="shared" si="971"/>
        <v>0</v>
      </c>
      <c r="RTJ1364" s="84">
        <f t="shared" si="971"/>
        <v>0</v>
      </c>
      <c r="RTK1364" s="84">
        <f t="shared" si="971"/>
        <v>1000000</v>
      </c>
      <c r="RTL1364" s="84">
        <f t="shared" si="971"/>
        <v>0</v>
      </c>
      <c r="RTM1364" s="84">
        <f t="shared" si="971"/>
        <v>0</v>
      </c>
      <c r="RTN1364" s="84">
        <f t="shared" si="971"/>
        <v>0</v>
      </c>
      <c r="RTO1364" s="84">
        <f t="shared" si="971"/>
        <v>0</v>
      </c>
      <c r="RTP1364" s="84">
        <f t="shared" si="971"/>
        <v>1000000</v>
      </c>
      <c r="RTV1364" s="84" t="s">
        <v>235</v>
      </c>
      <c r="RTW1364" s="84" t="s">
        <v>236</v>
      </c>
      <c r="RTX1364" s="84">
        <f>RTX1359</f>
        <v>1000000</v>
      </c>
      <c r="RTY1364" s="84">
        <f t="shared" si="971"/>
        <v>0</v>
      </c>
      <c r="RTZ1364" s="84">
        <f t="shared" si="971"/>
        <v>0</v>
      </c>
      <c r="RUA1364" s="84">
        <f t="shared" si="971"/>
        <v>1000000</v>
      </c>
      <c r="RUB1364" s="84">
        <f t="shared" si="971"/>
        <v>0</v>
      </c>
      <c r="RUC1364" s="84">
        <f t="shared" si="971"/>
        <v>0</v>
      </c>
      <c r="RUD1364" s="84">
        <f t="shared" si="971"/>
        <v>0</v>
      </c>
      <c r="RUE1364" s="84">
        <f t="shared" si="971"/>
        <v>0</v>
      </c>
      <c r="RUF1364" s="84">
        <f t="shared" si="971"/>
        <v>1000000</v>
      </c>
      <c r="RUL1364" s="84" t="s">
        <v>235</v>
      </c>
      <c r="RUM1364" s="84" t="s">
        <v>236</v>
      </c>
      <c r="RUN1364" s="84">
        <f>RUN1359</f>
        <v>1000000</v>
      </c>
      <c r="RUO1364" s="84">
        <f t="shared" si="971"/>
        <v>0</v>
      </c>
      <c r="RUP1364" s="84">
        <f t="shared" si="971"/>
        <v>0</v>
      </c>
      <c r="RUQ1364" s="84">
        <f t="shared" si="971"/>
        <v>1000000</v>
      </c>
      <c r="RUR1364" s="84">
        <f t="shared" si="971"/>
        <v>0</v>
      </c>
      <c r="RUS1364" s="84">
        <f t="shared" si="971"/>
        <v>0</v>
      </c>
      <c r="RUT1364" s="84">
        <f t="shared" si="971"/>
        <v>0</v>
      </c>
      <c r="RUU1364" s="84">
        <f t="shared" si="971"/>
        <v>0</v>
      </c>
      <c r="RUV1364" s="84">
        <f t="shared" si="971"/>
        <v>1000000</v>
      </c>
      <c r="RVB1364" s="84" t="s">
        <v>235</v>
      </c>
      <c r="RVC1364" s="84" t="s">
        <v>236</v>
      </c>
      <c r="RVD1364" s="84">
        <f>RVD1359</f>
        <v>1000000</v>
      </c>
      <c r="RVE1364" s="84">
        <f t="shared" ref="RVE1364:RXH1365" si="972">RVE1359</f>
        <v>0</v>
      </c>
      <c r="RVF1364" s="84">
        <f t="shared" si="972"/>
        <v>0</v>
      </c>
      <c r="RVG1364" s="84">
        <f t="shared" si="972"/>
        <v>1000000</v>
      </c>
      <c r="RVH1364" s="84">
        <f t="shared" si="972"/>
        <v>0</v>
      </c>
      <c r="RVI1364" s="84">
        <f t="shared" si="972"/>
        <v>0</v>
      </c>
      <c r="RVJ1364" s="84">
        <f t="shared" si="972"/>
        <v>0</v>
      </c>
      <c r="RVK1364" s="84">
        <f t="shared" si="972"/>
        <v>0</v>
      </c>
      <c r="RVL1364" s="84">
        <f t="shared" si="972"/>
        <v>1000000</v>
      </c>
      <c r="RVR1364" s="84" t="s">
        <v>235</v>
      </c>
      <c r="RVS1364" s="84" t="s">
        <v>236</v>
      </c>
      <c r="RVT1364" s="84">
        <f>RVT1359</f>
        <v>1000000</v>
      </c>
      <c r="RVU1364" s="84">
        <f t="shared" si="972"/>
        <v>0</v>
      </c>
      <c r="RVV1364" s="84">
        <f t="shared" si="972"/>
        <v>0</v>
      </c>
      <c r="RVW1364" s="84">
        <f t="shared" si="972"/>
        <v>1000000</v>
      </c>
      <c r="RVX1364" s="84">
        <f t="shared" si="972"/>
        <v>0</v>
      </c>
      <c r="RVY1364" s="84">
        <f t="shared" si="972"/>
        <v>0</v>
      </c>
      <c r="RVZ1364" s="84">
        <f t="shared" si="972"/>
        <v>0</v>
      </c>
      <c r="RWA1364" s="84">
        <f t="shared" si="972"/>
        <v>0</v>
      </c>
      <c r="RWB1364" s="84">
        <f t="shared" si="972"/>
        <v>1000000</v>
      </c>
      <c r="RWH1364" s="84" t="s">
        <v>235</v>
      </c>
      <c r="RWI1364" s="84" t="s">
        <v>236</v>
      </c>
      <c r="RWJ1364" s="84">
        <f>RWJ1359</f>
        <v>1000000</v>
      </c>
      <c r="RWK1364" s="84">
        <f t="shared" si="972"/>
        <v>0</v>
      </c>
      <c r="RWL1364" s="84">
        <f t="shared" si="972"/>
        <v>0</v>
      </c>
      <c r="RWM1364" s="84">
        <f t="shared" si="972"/>
        <v>1000000</v>
      </c>
      <c r="RWN1364" s="84">
        <f t="shared" si="972"/>
        <v>0</v>
      </c>
      <c r="RWO1364" s="84">
        <f t="shared" si="972"/>
        <v>0</v>
      </c>
      <c r="RWP1364" s="84">
        <f t="shared" si="972"/>
        <v>0</v>
      </c>
      <c r="RWQ1364" s="84">
        <f t="shared" si="972"/>
        <v>0</v>
      </c>
      <c r="RWR1364" s="84">
        <f t="shared" si="972"/>
        <v>1000000</v>
      </c>
      <c r="RWX1364" s="84" t="s">
        <v>235</v>
      </c>
      <c r="RWY1364" s="84" t="s">
        <v>236</v>
      </c>
      <c r="RWZ1364" s="84">
        <f>RWZ1359</f>
        <v>1000000</v>
      </c>
      <c r="RXA1364" s="84">
        <f t="shared" si="972"/>
        <v>0</v>
      </c>
      <c r="RXB1364" s="84">
        <f t="shared" si="972"/>
        <v>0</v>
      </c>
      <c r="RXC1364" s="84">
        <f t="shared" si="972"/>
        <v>1000000</v>
      </c>
      <c r="RXD1364" s="84">
        <f t="shared" si="972"/>
        <v>0</v>
      </c>
      <c r="RXE1364" s="84">
        <f t="shared" si="972"/>
        <v>0</v>
      </c>
      <c r="RXF1364" s="84">
        <f t="shared" si="972"/>
        <v>0</v>
      </c>
      <c r="RXG1364" s="84">
        <f t="shared" si="972"/>
        <v>0</v>
      </c>
      <c r="RXH1364" s="84">
        <f t="shared" si="972"/>
        <v>1000000</v>
      </c>
      <c r="RXN1364" s="84" t="s">
        <v>235</v>
      </c>
      <c r="RXO1364" s="84" t="s">
        <v>236</v>
      </c>
      <c r="RXP1364" s="84">
        <f>RXP1359</f>
        <v>1000000</v>
      </c>
      <c r="RXQ1364" s="84">
        <f t="shared" ref="RXQ1364:RZT1365" si="973">RXQ1359</f>
        <v>0</v>
      </c>
      <c r="RXR1364" s="84">
        <f t="shared" si="973"/>
        <v>0</v>
      </c>
      <c r="RXS1364" s="84">
        <f t="shared" si="973"/>
        <v>1000000</v>
      </c>
      <c r="RXT1364" s="84">
        <f t="shared" si="973"/>
        <v>0</v>
      </c>
      <c r="RXU1364" s="84">
        <f t="shared" si="973"/>
        <v>0</v>
      </c>
      <c r="RXV1364" s="84">
        <f t="shared" si="973"/>
        <v>0</v>
      </c>
      <c r="RXW1364" s="84">
        <f t="shared" si="973"/>
        <v>0</v>
      </c>
      <c r="RXX1364" s="84">
        <f t="shared" si="973"/>
        <v>1000000</v>
      </c>
      <c r="RYD1364" s="84" t="s">
        <v>235</v>
      </c>
      <c r="RYE1364" s="84" t="s">
        <v>236</v>
      </c>
      <c r="RYF1364" s="84">
        <f>RYF1359</f>
        <v>1000000</v>
      </c>
      <c r="RYG1364" s="84">
        <f t="shared" si="973"/>
        <v>0</v>
      </c>
      <c r="RYH1364" s="84">
        <f t="shared" si="973"/>
        <v>0</v>
      </c>
      <c r="RYI1364" s="84">
        <f t="shared" si="973"/>
        <v>1000000</v>
      </c>
      <c r="RYJ1364" s="84">
        <f t="shared" si="973"/>
        <v>0</v>
      </c>
      <c r="RYK1364" s="84">
        <f t="shared" si="973"/>
        <v>0</v>
      </c>
      <c r="RYL1364" s="84">
        <f t="shared" si="973"/>
        <v>0</v>
      </c>
      <c r="RYM1364" s="84">
        <f t="shared" si="973"/>
        <v>0</v>
      </c>
      <c r="RYN1364" s="84">
        <f t="shared" si="973"/>
        <v>1000000</v>
      </c>
      <c r="RYT1364" s="84" t="s">
        <v>235</v>
      </c>
      <c r="RYU1364" s="84" t="s">
        <v>236</v>
      </c>
      <c r="RYV1364" s="84">
        <f>RYV1359</f>
        <v>1000000</v>
      </c>
      <c r="RYW1364" s="84">
        <f t="shared" si="973"/>
        <v>0</v>
      </c>
      <c r="RYX1364" s="84">
        <f t="shared" si="973"/>
        <v>0</v>
      </c>
      <c r="RYY1364" s="84">
        <f t="shared" si="973"/>
        <v>1000000</v>
      </c>
      <c r="RYZ1364" s="84">
        <f t="shared" si="973"/>
        <v>0</v>
      </c>
      <c r="RZA1364" s="84">
        <f t="shared" si="973"/>
        <v>0</v>
      </c>
      <c r="RZB1364" s="84">
        <f t="shared" si="973"/>
        <v>0</v>
      </c>
      <c r="RZC1364" s="84">
        <f t="shared" si="973"/>
        <v>0</v>
      </c>
      <c r="RZD1364" s="84">
        <f t="shared" si="973"/>
        <v>1000000</v>
      </c>
      <c r="RZJ1364" s="84" t="s">
        <v>235</v>
      </c>
      <c r="RZK1364" s="84" t="s">
        <v>236</v>
      </c>
      <c r="RZL1364" s="84">
        <f>RZL1359</f>
        <v>1000000</v>
      </c>
      <c r="RZM1364" s="84">
        <f t="shared" si="973"/>
        <v>0</v>
      </c>
      <c r="RZN1364" s="84">
        <f t="shared" si="973"/>
        <v>0</v>
      </c>
      <c r="RZO1364" s="84">
        <f t="shared" si="973"/>
        <v>1000000</v>
      </c>
      <c r="RZP1364" s="84">
        <f t="shared" si="973"/>
        <v>0</v>
      </c>
      <c r="RZQ1364" s="84">
        <f t="shared" si="973"/>
        <v>0</v>
      </c>
      <c r="RZR1364" s="84">
        <f t="shared" si="973"/>
        <v>0</v>
      </c>
      <c r="RZS1364" s="84">
        <f t="shared" si="973"/>
        <v>0</v>
      </c>
      <c r="RZT1364" s="84">
        <f t="shared" si="973"/>
        <v>1000000</v>
      </c>
      <c r="RZZ1364" s="84" t="s">
        <v>235</v>
      </c>
      <c r="SAA1364" s="84" t="s">
        <v>236</v>
      </c>
      <c r="SAB1364" s="84">
        <f>SAB1359</f>
        <v>1000000</v>
      </c>
      <c r="SAC1364" s="84">
        <f t="shared" ref="SAC1364:SCF1365" si="974">SAC1359</f>
        <v>0</v>
      </c>
      <c r="SAD1364" s="84">
        <f t="shared" si="974"/>
        <v>0</v>
      </c>
      <c r="SAE1364" s="84">
        <f t="shared" si="974"/>
        <v>1000000</v>
      </c>
      <c r="SAF1364" s="84">
        <f t="shared" si="974"/>
        <v>0</v>
      </c>
      <c r="SAG1364" s="84">
        <f t="shared" si="974"/>
        <v>0</v>
      </c>
      <c r="SAH1364" s="84">
        <f t="shared" si="974"/>
        <v>0</v>
      </c>
      <c r="SAI1364" s="84">
        <f t="shared" si="974"/>
        <v>0</v>
      </c>
      <c r="SAJ1364" s="84">
        <f t="shared" si="974"/>
        <v>1000000</v>
      </c>
      <c r="SAP1364" s="84" t="s">
        <v>235</v>
      </c>
      <c r="SAQ1364" s="84" t="s">
        <v>236</v>
      </c>
      <c r="SAR1364" s="84">
        <f>SAR1359</f>
        <v>1000000</v>
      </c>
      <c r="SAS1364" s="84">
        <f t="shared" si="974"/>
        <v>0</v>
      </c>
      <c r="SAT1364" s="84">
        <f t="shared" si="974"/>
        <v>0</v>
      </c>
      <c r="SAU1364" s="84">
        <f t="shared" si="974"/>
        <v>1000000</v>
      </c>
      <c r="SAV1364" s="84">
        <f t="shared" si="974"/>
        <v>0</v>
      </c>
      <c r="SAW1364" s="84">
        <f t="shared" si="974"/>
        <v>0</v>
      </c>
      <c r="SAX1364" s="84">
        <f t="shared" si="974"/>
        <v>0</v>
      </c>
      <c r="SAY1364" s="84">
        <f t="shared" si="974"/>
        <v>0</v>
      </c>
      <c r="SAZ1364" s="84">
        <f t="shared" si="974"/>
        <v>1000000</v>
      </c>
      <c r="SBF1364" s="84" t="s">
        <v>235</v>
      </c>
      <c r="SBG1364" s="84" t="s">
        <v>236</v>
      </c>
      <c r="SBH1364" s="84">
        <f>SBH1359</f>
        <v>1000000</v>
      </c>
      <c r="SBI1364" s="84">
        <f t="shared" si="974"/>
        <v>0</v>
      </c>
      <c r="SBJ1364" s="84">
        <f t="shared" si="974"/>
        <v>0</v>
      </c>
      <c r="SBK1364" s="84">
        <f t="shared" si="974"/>
        <v>1000000</v>
      </c>
      <c r="SBL1364" s="84">
        <f t="shared" si="974"/>
        <v>0</v>
      </c>
      <c r="SBM1364" s="84">
        <f t="shared" si="974"/>
        <v>0</v>
      </c>
      <c r="SBN1364" s="84">
        <f t="shared" si="974"/>
        <v>0</v>
      </c>
      <c r="SBO1364" s="84">
        <f t="shared" si="974"/>
        <v>0</v>
      </c>
      <c r="SBP1364" s="84">
        <f t="shared" si="974"/>
        <v>1000000</v>
      </c>
      <c r="SBV1364" s="84" t="s">
        <v>235</v>
      </c>
      <c r="SBW1364" s="84" t="s">
        <v>236</v>
      </c>
      <c r="SBX1364" s="84">
        <f>SBX1359</f>
        <v>1000000</v>
      </c>
      <c r="SBY1364" s="84">
        <f t="shared" si="974"/>
        <v>0</v>
      </c>
      <c r="SBZ1364" s="84">
        <f t="shared" si="974"/>
        <v>0</v>
      </c>
      <c r="SCA1364" s="84">
        <f t="shared" si="974"/>
        <v>1000000</v>
      </c>
      <c r="SCB1364" s="84">
        <f t="shared" si="974"/>
        <v>0</v>
      </c>
      <c r="SCC1364" s="84">
        <f t="shared" si="974"/>
        <v>0</v>
      </c>
      <c r="SCD1364" s="84">
        <f t="shared" si="974"/>
        <v>0</v>
      </c>
      <c r="SCE1364" s="84">
        <f t="shared" si="974"/>
        <v>0</v>
      </c>
      <c r="SCF1364" s="84">
        <f t="shared" si="974"/>
        <v>1000000</v>
      </c>
      <c r="SCL1364" s="84" t="s">
        <v>235</v>
      </c>
      <c r="SCM1364" s="84" t="s">
        <v>236</v>
      </c>
      <c r="SCN1364" s="84">
        <f>SCN1359</f>
        <v>1000000</v>
      </c>
      <c r="SCO1364" s="84">
        <f t="shared" ref="SCO1364:SER1365" si="975">SCO1359</f>
        <v>0</v>
      </c>
      <c r="SCP1364" s="84">
        <f t="shared" si="975"/>
        <v>0</v>
      </c>
      <c r="SCQ1364" s="84">
        <f t="shared" si="975"/>
        <v>1000000</v>
      </c>
      <c r="SCR1364" s="84">
        <f t="shared" si="975"/>
        <v>0</v>
      </c>
      <c r="SCS1364" s="84">
        <f t="shared" si="975"/>
        <v>0</v>
      </c>
      <c r="SCT1364" s="84">
        <f t="shared" si="975"/>
        <v>0</v>
      </c>
      <c r="SCU1364" s="84">
        <f t="shared" si="975"/>
        <v>0</v>
      </c>
      <c r="SCV1364" s="84">
        <f t="shared" si="975"/>
        <v>1000000</v>
      </c>
      <c r="SDB1364" s="84" t="s">
        <v>235</v>
      </c>
      <c r="SDC1364" s="84" t="s">
        <v>236</v>
      </c>
      <c r="SDD1364" s="84">
        <f>SDD1359</f>
        <v>1000000</v>
      </c>
      <c r="SDE1364" s="84">
        <f t="shared" si="975"/>
        <v>0</v>
      </c>
      <c r="SDF1364" s="84">
        <f t="shared" si="975"/>
        <v>0</v>
      </c>
      <c r="SDG1364" s="84">
        <f t="shared" si="975"/>
        <v>1000000</v>
      </c>
      <c r="SDH1364" s="84">
        <f t="shared" si="975"/>
        <v>0</v>
      </c>
      <c r="SDI1364" s="84">
        <f t="shared" si="975"/>
        <v>0</v>
      </c>
      <c r="SDJ1364" s="84">
        <f t="shared" si="975"/>
        <v>0</v>
      </c>
      <c r="SDK1364" s="84">
        <f t="shared" si="975"/>
        <v>0</v>
      </c>
      <c r="SDL1364" s="84">
        <f t="shared" si="975"/>
        <v>1000000</v>
      </c>
      <c r="SDR1364" s="84" t="s">
        <v>235</v>
      </c>
      <c r="SDS1364" s="84" t="s">
        <v>236</v>
      </c>
      <c r="SDT1364" s="84">
        <f>SDT1359</f>
        <v>1000000</v>
      </c>
      <c r="SDU1364" s="84">
        <f t="shared" si="975"/>
        <v>0</v>
      </c>
      <c r="SDV1364" s="84">
        <f t="shared" si="975"/>
        <v>0</v>
      </c>
      <c r="SDW1364" s="84">
        <f t="shared" si="975"/>
        <v>1000000</v>
      </c>
      <c r="SDX1364" s="84">
        <f t="shared" si="975"/>
        <v>0</v>
      </c>
      <c r="SDY1364" s="84">
        <f t="shared" si="975"/>
        <v>0</v>
      </c>
      <c r="SDZ1364" s="84">
        <f t="shared" si="975"/>
        <v>0</v>
      </c>
      <c r="SEA1364" s="84">
        <f t="shared" si="975"/>
        <v>0</v>
      </c>
      <c r="SEB1364" s="84">
        <f t="shared" si="975"/>
        <v>1000000</v>
      </c>
      <c r="SEH1364" s="84" t="s">
        <v>235</v>
      </c>
      <c r="SEI1364" s="84" t="s">
        <v>236</v>
      </c>
      <c r="SEJ1364" s="84">
        <f>SEJ1359</f>
        <v>1000000</v>
      </c>
      <c r="SEK1364" s="84">
        <f t="shared" si="975"/>
        <v>0</v>
      </c>
      <c r="SEL1364" s="84">
        <f t="shared" si="975"/>
        <v>0</v>
      </c>
      <c r="SEM1364" s="84">
        <f t="shared" si="975"/>
        <v>1000000</v>
      </c>
      <c r="SEN1364" s="84">
        <f t="shared" si="975"/>
        <v>0</v>
      </c>
      <c r="SEO1364" s="84">
        <f t="shared" si="975"/>
        <v>0</v>
      </c>
      <c r="SEP1364" s="84">
        <f t="shared" si="975"/>
        <v>0</v>
      </c>
      <c r="SEQ1364" s="84">
        <f t="shared" si="975"/>
        <v>0</v>
      </c>
      <c r="SER1364" s="84">
        <f t="shared" si="975"/>
        <v>1000000</v>
      </c>
      <c r="SEX1364" s="84" t="s">
        <v>235</v>
      </c>
      <c r="SEY1364" s="84" t="s">
        <v>236</v>
      </c>
      <c r="SEZ1364" s="84">
        <f>SEZ1359</f>
        <v>1000000</v>
      </c>
      <c r="SFA1364" s="84">
        <f t="shared" ref="SFA1364:SHD1365" si="976">SFA1359</f>
        <v>0</v>
      </c>
      <c r="SFB1364" s="84">
        <f t="shared" si="976"/>
        <v>0</v>
      </c>
      <c r="SFC1364" s="84">
        <f t="shared" si="976"/>
        <v>1000000</v>
      </c>
      <c r="SFD1364" s="84">
        <f t="shared" si="976"/>
        <v>0</v>
      </c>
      <c r="SFE1364" s="84">
        <f t="shared" si="976"/>
        <v>0</v>
      </c>
      <c r="SFF1364" s="84">
        <f t="shared" si="976"/>
        <v>0</v>
      </c>
      <c r="SFG1364" s="84">
        <f t="shared" si="976"/>
        <v>0</v>
      </c>
      <c r="SFH1364" s="84">
        <f t="shared" si="976"/>
        <v>1000000</v>
      </c>
      <c r="SFN1364" s="84" t="s">
        <v>235</v>
      </c>
      <c r="SFO1364" s="84" t="s">
        <v>236</v>
      </c>
      <c r="SFP1364" s="84">
        <f>SFP1359</f>
        <v>1000000</v>
      </c>
      <c r="SFQ1364" s="84">
        <f t="shared" si="976"/>
        <v>0</v>
      </c>
      <c r="SFR1364" s="84">
        <f t="shared" si="976"/>
        <v>0</v>
      </c>
      <c r="SFS1364" s="84">
        <f t="shared" si="976"/>
        <v>1000000</v>
      </c>
      <c r="SFT1364" s="84">
        <f t="shared" si="976"/>
        <v>0</v>
      </c>
      <c r="SFU1364" s="84">
        <f t="shared" si="976"/>
        <v>0</v>
      </c>
      <c r="SFV1364" s="84">
        <f t="shared" si="976"/>
        <v>0</v>
      </c>
      <c r="SFW1364" s="84">
        <f t="shared" si="976"/>
        <v>0</v>
      </c>
      <c r="SFX1364" s="84">
        <f t="shared" si="976"/>
        <v>1000000</v>
      </c>
      <c r="SGD1364" s="84" t="s">
        <v>235</v>
      </c>
      <c r="SGE1364" s="84" t="s">
        <v>236</v>
      </c>
      <c r="SGF1364" s="84">
        <f>SGF1359</f>
        <v>1000000</v>
      </c>
      <c r="SGG1364" s="84">
        <f t="shared" si="976"/>
        <v>0</v>
      </c>
      <c r="SGH1364" s="84">
        <f t="shared" si="976"/>
        <v>0</v>
      </c>
      <c r="SGI1364" s="84">
        <f t="shared" si="976"/>
        <v>1000000</v>
      </c>
      <c r="SGJ1364" s="84">
        <f t="shared" si="976"/>
        <v>0</v>
      </c>
      <c r="SGK1364" s="84">
        <f t="shared" si="976"/>
        <v>0</v>
      </c>
      <c r="SGL1364" s="84">
        <f t="shared" si="976"/>
        <v>0</v>
      </c>
      <c r="SGM1364" s="84">
        <f t="shared" si="976"/>
        <v>0</v>
      </c>
      <c r="SGN1364" s="84">
        <f t="shared" si="976"/>
        <v>1000000</v>
      </c>
      <c r="SGT1364" s="84" t="s">
        <v>235</v>
      </c>
      <c r="SGU1364" s="84" t="s">
        <v>236</v>
      </c>
      <c r="SGV1364" s="84">
        <f>SGV1359</f>
        <v>1000000</v>
      </c>
      <c r="SGW1364" s="84">
        <f t="shared" si="976"/>
        <v>0</v>
      </c>
      <c r="SGX1364" s="84">
        <f t="shared" si="976"/>
        <v>0</v>
      </c>
      <c r="SGY1364" s="84">
        <f t="shared" si="976"/>
        <v>1000000</v>
      </c>
      <c r="SGZ1364" s="84">
        <f t="shared" si="976"/>
        <v>0</v>
      </c>
      <c r="SHA1364" s="84">
        <f t="shared" si="976"/>
        <v>0</v>
      </c>
      <c r="SHB1364" s="84">
        <f t="shared" si="976"/>
        <v>0</v>
      </c>
      <c r="SHC1364" s="84">
        <f t="shared" si="976"/>
        <v>0</v>
      </c>
      <c r="SHD1364" s="84">
        <f t="shared" si="976"/>
        <v>1000000</v>
      </c>
      <c r="SHJ1364" s="84" t="s">
        <v>235</v>
      </c>
      <c r="SHK1364" s="84" t="s">
        <v>236</v>
      </c>
      <c r="SHL1364" s="84">
        <f>SHL1359</f>
        <v>1000000</v>
      </c>
      <c r="SHM1364" s="84">
        <f t="shared" ref="SHM1364:SJP1365" si="977">SHM1359</f>
        <v>0</v>
      </c>
      <c r="SHN1364" s="84">
        <f t="shared" si="977"/>
        <v>0</v>
      </c>
      <c r="SHO1364" s="84">
        <f t="shared" si="977"/>
        <v>1000000</v>
      </c>
      <c r="SHP1364" s="84">
        <f t="shared" si="977"/>
        <v>0</v>
      </c>
      <c r="SHQ1364" s="84">
        <f t="shared" si="977"/>
        <v>0</v>
      </c>
      <c r="SHR1364" s="84">
        <f t="shared" si="977"/>
        <v>0</v>
      </c>
      <c r="SHS1364" s="84">
        <f t="shared" si="977"/>
        <v>0</v>
      </c>
      <c r="SHT1364" s="84">
        <f t="shared" si="977"/>
        <v>1000000</v>
      </c>
      <c r="SHZ1364" s="84" t="s">
        <v>235</v>
      </c>
      <c r="SIA1364" s="84" t="s">
        <v>236</v>
      </c>
      <c r="SIB1364" s="84">
        <f>SIB1359</f>
        <v>1000000</v>
      </c>
      <c r="SIC1364" s="84">
        <f t="shared" si="977"/>
        <v>0</v>
      </c>
      <c r="SID1364" s="84">
        <f t="shared" si="977"/>
        <v>0</v>
      </c>
      <c r="SIE1364" s="84">
        <f t="shared" si="977"/>
        <v>1000000</v>
      </c>
      <c r="SIF1364" s="84">
        <f t="shared" si="977"/>
        <v>0</v>
      </c>
      <c r="SIG1364" s="84">
        <f t="shared" si="977"/>
        <v>0</v>
      </c>
      <c r="SIH1364" s="84">
        <f t="shared" si="977"/>
        <v>0</v>
      </c>
      <c r="SII1364" s="84">
        <f t="shared" si="977"/>
        <v>0</v>
      </c>
      <c r="SIJ1364" s="84">
        <f t="shared" si="977"/>
        <v>1000000</v>
      </c>
      <c r="SIP1364" s="84" t="s">
        <v>235</v>
      </c>
      <c r="SIQ1364" s="84" t="s">
        <v>236</v>
      </c>
      <c r="SIR1364" s="84">
        <f>SIR1359</f>
        <v>1000000</v>
      </c>
      <c r="SIS1364" s="84">
        <f t="shared" si="977"/>
        <v>0</v>
      </c>
      <c r="SIT1364" s="84">
        <f t="shared" si="977"/>
        <v>0</v>
      </c>
      <c r="SIU1364" s="84">
        <f t="shared" si="977"/>
        <v>1000000</v>
      </c>
      <c r="SIV1364" s="84">
        <f t="shared" si="977"/>
        <v>0</v>
      </c>
      <c r="SIW1364" s="84">
        <f t="shared" si="977"/>
        <v>0</v>
      </c>
      <c r="SIX1364" s="84">
        <f t="shared" si="977"/>
        <v>0</v>
      </c>
      <c r="SIY1364" s="84">
        <f t="shared" si="977"/>
        <v>0</v>
      </c>
      <c r="SIZ1364" s="84">
        <f t="shared" si="977"/>
        <v>1000000</v>
      </c>
      <c r="SJF1364" s="84" t="s">
        <v>235</v>
      </c>
      <c r="SJG1364" s="84" t="s">
        <v>236</v>
      </c>
      <c r="SJH1364" s="84">
        <f>SJH1359</f>
        <v>1000000</v>
      </c>
      <c r="SJI1364" s="84">
        <f t="shared" si="977"/>
        <v>0</v>
      </c>
      <c r="SJJ1364" s="84">
        <f t="shared" si="977"/>
        <v>0</v>
      </c>
      <c r="SJK1364" s="84">
        <f t="shared" si="977"/>
        <v>1000000</v>
      </c>
      <c r="SJL1364" s="84">
        <f t="shared" si="977"/>
        <v>0</v>
      </c>
      <c r="SJM1364" s="84">
        <f t="shared" si="977"/>
        <v>0</v>
      </c>
      <c r="SJN1364" s="84">
        <f t="shared" si="977"/>
        <v>0</v>
      </c>
      <c r="SJO1364" s="84">
        <f t="shared" si="977"/>
        <v>0</v>
      </c>
      <c r="SJP1364" s="84">
        <f t="shared" si="977"/>
        <v>1000000</v>
      </c>
      <c r="SJV1364" s="84" t="s">
        <v>235</v>
      </c>
      <c r="SJW1364" s="84" t="s">
        <v>236</v>
      </c>
      <c r="SJX1364" s="84">
        <f>SJX1359</f>
        <v>1000000</v>
      </c>
      <c r="SJY1364" s="84">
        <f t="shared" ref="SJY1364:SMB1365" si="978">SJY1359</f>
        <v>0</v>
      </c>
      <c r="SJZ1364" s="84">
        <f t="shared" si="978"/>
        <v>0</v>
      </c>
      <c r="SKA1364" s="84">
        <f t="shared" si="978"/>
        <v>1000000</v>
      </c>
      <c r="SKB1364" s="84">
        <f t="shared" si="978"/>
        <v>0</v>
      </c>
      <c r="SKC1364" s="84">
        <f t="shared" si="978"/>
        <v>0</v>
      </c>
      <c r="SKD1364" s="84">
        <f t="shared" si="978"/>
        <v>0</v>
      </c>
      <c r="SKE1364" s="84">
        <f t="shared" si="978"/>
        <v>0</v>
      </c>
      <c r="SKF1364" s="84">
        <f t="shared" si="978"/>
        <v>1000000</v>
      </c>
      <c r="SKL1364" s="84" t="s">
        <v>235</v>
      </c>
      <c r="SKM1364" s="84" t="s">
        <v>236</v>
      </c>
      <c r="SKN1364" s="84">
        <f>SKN1359</f>
        <v>1000000</v>
      </c>
      <c r="SKO1364" s="84">
        <f t="shared" si="978"/>
        <v>0</v>
      </c>
      <c r="SKP1364" s="84">
        <f t="shared" si="978"/>
        <v>0</v>
      </c>
      <c r="SKQ1364" s="84">
        <f t="shared" si="978"/>
        <v>1000000</v>
      </c>
      <c r="SKR1364" s="84">
        <f t="shared" si="978"/>
        <v>0</v>
      </c>
      <c r="SKS1364" s="84">
        <f t="shared" si="978"/>
        <v>0</v>
      </c>
      <c r="SKT1364" s="84">
        <f t="shared" si="978"/>
        <v>0</v>
      </c>
      <c r="SKU1364" s="84">
        <f t="shared" si="978"/>
        <v>0</v>
      </c>
      <c r="SKV1364" s="84">
        <f t="shared" si="978"/>
        <v>1000000</v>
      </c>
      <c r="SLB1364" s="84" t="s">
        <v>235</v>
      </c>
      <c r="SLC1364" s="84" t="s">
        <v>236</v>
      </c>
      <c r="SLD1364" s="84">
        <f>SLD1359</f>
        <v>1000000</v>
      </c>
      <c r="SLE1364" s="84">
        <f t="shared" si="978"/>
        <v>0</v>
      </c>
      <c r="SLF1364" s="84">
        <f t="shared" si="978"/>
        <v>0</v>
      </c>
      <c r="SLG1364" s="84">
        <f t="shared" si="978"/>
        <v>1000000</v>
      </c>
      <c r="SLH1364" s="84">
        <f t="shared" si="978"/>
        <v>0</v>
      </c>
      <c r="SLI1364" s="84">
        <f t="shared" si="978"/>
        <v>0</v>
      </c>
      <c r="SLJ1364" s="84">
        <f t="shared" si="978"/>
        <v>0</v>
      </c>
      <c r="SLK1364" s="84">
        <f t="shared" si="978"/>
        <v>0</v>
      </c>
      <c r="SLL1364" s="84">
        <f t="shared" si="978"/>
        <v>1000000</v>
      </c>
      <c r="SLR1364" s="84" t="s">
        <v>235</v>
      </c>
      <c r="SLS1364" s="84" t="s">
        <v>236</v>
      </c>
      <c r="SLT1364" s="84">
        <f>SLT1359</f>
        <v>1000000</v>
      </c>
      <c r="SLU1364" s="84">
        <f t="shared" si="978"/>
        <v>0</v>
      </c>
      <c r="SLV1364" s="84">
        <f t="shared" si="978"/>
        <v>0</v>
      </c>
      <c r="SLW1364" s="84">
        <f t="shared" si="978"/>
        <v>1000000</v>
      </c>
      <c r="SLX1364" s="84">
        <f t="shared" si="978"/>
        <v>0</v>
      </c>
      <c r="SLY1364" s="84">
        <f t="shared" si="978"/>
        <v>0</v>
      </c>
      <c r="SLZ1364" s="84">
        <f t="shared" si="978"/>
        <v>0</v>
      </c>
      <c r="SMA1364" s="84">
        <f t="shared" si="978"/>
        <v>0</v>
      </c>
      <c r="SMB1364" s="84">
        <f t="shared" si="978"/>
        <v>1000000</v>
      </c>
      <c r="SMH1364" s="84" t="s">
        <v>235</v>
      </c>
      <c r="SMI1364" s="84" t="s">
        <v>236</v>
      </c>
      <c r="SMJ1364" s="84">
        <f>SMJ1359</f>
        <v>1000000</v>
      </c>
      <c r="SMK1364" s="84">
        <f t="shared" ref="SMK1364:SON1365" si="979">SMK1359</f>
        <v>0</v>
      </c>
      <c r="SML1364" s="84">
        <f t="shared" si="979"/>
        <v>0</v>
      </c>
      <c r="SMM1364" s="84">
        <f t="shared" si="979"/>
        <v>1000000</v>
      </c>
      <c r="SMN1364" s="84">
        <f t="shared" si="979"/>
        <v>0</v>
      </c>
      <c r="SMO1364" s="84">
        <f t="shared" si="979"/>
        <v>0</v>
      </c>
      <c r="SMP1364" s="84">
        <f t="shared" si="979"/>
        <v>0</v>
      </c>
      <c r="SMQ1364" s="84">
        <f t="shared" si="979"/>
        <v>0</v>
      </c>
      <c r="SMR1364" s="84">
        <f t="shared" si="979"/>
        <v>1000000</v>
      </c>
      <c r="SMX1364" s="84" t="s">
        <v>235</v>
      </c>
      <c r="SMY1364" s="84" t="s">
        <v>236</v>
      </c>
      <c r="SMZ1364" s="84">
        <f>SMZ1359</f>
        <v>1000000</v>
      </c>
      <c r="SNA1364" s="84">
        <f t="shared" si="979"/>
        <v>0</v>
      </c>
      <c r="SNB1364" s="84">
        <f t="shared" si="979"/>
        <v>0</v>
      </c>
      <c r="SNC1364" s="84">
        <f t="shared" si="979"/>
        <v>1000000</v>
      </c>
      <c r="SND1364" s="84">
        <f t="shared" si="979"/>
        <v>0</v>
      </c>
      <c r="SNE1364" s="84">
        <f t="shared" si="979"/>
        <v>0</v>
      </c>
      <c r="SNF1364" s="84">
        <f t="shared" si="979"/>
        <v>0</v>
      </c>
      <c r="SNG1364" s="84">
        <f t="shared" si="979"/>
        <v>0</v>
      </c>
      <c r="SNH1364" s="84">
        <f t="shared" si="979"/>
        <v>1000000</v>
      </c>
      <c r="SNN1364" s="84" t="s">
        <v>235</v>
      </c>
      <c r="SNO1364" s="84" t="s">
        <v>236</v>
      </c>
      <c r="SNP1364" s="84">
        <f>SNP1359</f>
        <v>1000000</v>
      </c>
      <c r="SNQ1364" s="84">
        <f t="shared" si="979"/>
        <v>0</v>
      </c>
      <c r="SNR1364" s="84">
        <f t="shared" si="979"/>
        <v>0</v>
      </c>
      <c r="SNS1364" s="84">
        <f t="shared" si="979"/>
        <v>1000000</v>
      </c>
      <c r="SNT1364" s="84">
        <f t="shared" si="979"/>
        <v>0</v>
      </c>
      <c r="SNU1364" s="84">
        <f t="shared" si="979"/>
        <v>0</v>
      </c>
      <c r="SNV1364" s="84">
        <f t="shared" si="979"/>
        <v>0</v>
      </c>
      <c r="SNW1364" s="84">
        <f t="shared" si="979"/>
        <v>0</v>
      </c>
      <c r="SNX1364" s="84">
        <f t="shared" si="979"/>
        <v>1000000</v>
      </c>
      <c r="SOD1364" s="84" t="s">
        <v>235</v>
      </c>
      <c r="SOE1364" s="84" t="s">
        <v>236</v>
      </c>
      <c r="SOF1364" s="84">
        <f>SOF1359</f>
        <v>1000000</v>
      </c>
      <c r="SOG1364" s="84">
        <f t="shared" si="979"/>
        <v>0</v>
      </c>
      <c r="SOH1364" s="84">
        <f t="shared" si="979"/>
        <v>0</v>
      </c>
      <c r="SOI1364" s="84">
        <f t="shared" si="979"/>
        <v>1000000</v>
      </c>
      <c r="SOJ1364" s="84">
        <f t="shared" si="979"/>
        <v>0</v>
      </c>
      <c r="SOK1364" s="84">
        <f t="shared" si="979"/>
        <v>0</v>
      </c>
      <c r="SOL1364" s="84">
        <f t="shared" si="979"/>
        <v>0</v>
      </c>
      <c r="SOM1364" s="84">
        <f t="shared" si="979"/>
        <v>0</v>
      </c>
      <c r="SON1364" s="84">
        <f t="shared" si="979"/>
        <v>1000000</v>
      </c>
      <c r="SOT1364" s="84" t="s">
        <v>235</v>
      </c>
      <c r="SOU1364" s="84" t="s">
        <v>236</v>
      </c>
      <c r="SOV1364" s="84">
        <f>SOV1359</f>
        <v>1000000</v>
      </c>
      <c r="SOW1364" s="84">
        <f t="shared" ref="SOW1364:SQZ1365" si="980">SOW1359</f>
        <v>0</v>
      </c>
      <c r="SOX1364" s="84">
        <f t="shared" si="980"/>
        <v>0</v>
      </c>
      <c r="SOY1364" s="84">
        <f t="shared" si="980"/>
        <v>1000000</v>
      </c>
      <c r="SOZ1364" s="84">
        <f t="shared" si="980"/>
        <v>0</v>
      </c>
      <c r="SPA1364" s="84">
        <f t="shared" si="980"/>
        <v>0</v>
      </c>
      <c r="SPB1364" s="84">
        <f t="shared" si="980"/>
        <v>0</v>
      </c>
      <c r="SPC1364" s="84">
        <f t="shared" si="980"/>
        <v>0</v>
      </c>
      <c r="SPD1364" s="84">
        <f t="shared" si="980"/>
        <v>1000000</v>
      </c>
      <c r="SPJ1364" s="84" t="s">
        <v>235</v>
      </c>
      <c r="SPK1364" s="84" t="s">
        <v>236</v>
      </c>
      <c r="SPL1364" s="84">
        <f>SPL1359</f>
        <v>1000000</v>
      </c>
      <c r="SPM1364" s="84">
        <f t="shared" si="980"/>
        <v>0</v>
      </c>
      <c r="SPN1364" s="84">
        <f t="shared" si="980"/>
        <v>0</v>
      </c>
      <c r="SPO1364" s="84">
        <f t="shared" si="980"/>
        <v>1000000</v>
      </c>
      <c r="SPP1364" s="84">
        <f t="shared" si="980"/>
        <v>0</v>
      </c>
      <c r="SPQ1364" s="84">
        <f t="shared" si="980"/>
        <v>0</v>
      </c>
      <c r="SPR1364" s="84">
        <f t="shared" si="980"/>
        <v>0</v>
      </c>
      <c r="SPS1364" s="84">
        <f t="shared" si="980"/>
        <v>0</v>
      </c>
      <c r="SPT1364" s="84">
        <f t="shared" si="980"/>
        <v>1000000</v>
      </c>
      <c r="SPZ1364" s="84" t="s">
        <v>235</v>
      </c>
      <c r="SQA1364" s="84" t="s">
        <v>236</v>
      </c>
      <c r="SQB1364" s="84">
        <f>SQB1359</f>
        <v>1000000</v>
      </c>
      <c r="SQC1364" s="84">
        <f t="shared" si="980"/>
        <v>0</v>
      </c>
      <c r="SQD1364" s="84">
        <f t="shared" si="980"/>
        <v>0</v>
      </c>
      <c r="SQE1364" s="84">
        <f t="shared" si="980"/>
        <v>1000000</v>
      </c>
      <c r="SQF1364" s="84">
        <f t="shared" si="980"/>
        <v>0</v>
      </c>
      <c r="SQG1364" s="84">
        <f t="shared" si="980"/>
        <v>0</v>
      </c>
      <c r="SQH1364" s="84">
        <f t="shared" si="980"/>
        <v>0</v>
      </c>
      <c r="SQI1364" s="84">
        <f t="shared" si="980"/>
        <v>0</v>
      </c>
      <c r="SQJ1364" s="84">
        <f t="shared" si="980"/>
        <v>1000000</v>
      </c>
      <c r="SQP1364" s="84" t="s">
        <v>235</v>
      </c>
      <c r="SQQ1364" s="84" t="s">
        <v>236</v>
      </c>
      <c r="SQR1364" s="84">
        <f>SQR1359</f>
        <v>1000000</v>
      </c>
      <c r="SQS1364" s="84">
        <f t="shared" si="980"/>
        <v>0</v>
      </c>
      <c r="SQT1364" s="84">
        <f t="shared" si="980"/>
        <v>0</v>
      </c>
      <c r="SQU1364" s="84">
        <f t="shared" si="980"/>
        <v>1000000</v>
      </c>
      <c r="SQV1364" s="84">
        <f t="shared" si="980"/>
        <v>0</v>
      </c>
      <c r="SQW1364" s="84">
        <f t="shared" si="980"/>
        <v>0</v>
      </c>
      <c r="SQX1364" s="84">
        <f t="shared" si="980"/>
        <v>0</v>
      </c>
      <c r="SQY1364" s="84">
        <f t="shared" si="980"/>
        <v>0</v>
      </c>
      <c r="SQZ1364" s="84">
        <f t="shared" si="980"/>
        <v>1000000</v>
      </c>
      <c r="SRF1364" s="84" t="s">
        <v>235</v>
      </c>
      <c r="SRG1364" s="84" t="s">
        <v>236</v>
      </c>
      <c r="SRH1364" s="84">
        <f>SRH1359</f>
        <v>1000000</v>
      </c>
      <c r="SRI1364" s="84">
        <f t="shared" ref="SRI1364:STL1365" si="981">SRI1359</f>
        <v>0</v>
      </c>
      <c r="SRJ1364" s="84">
        <f t="shared" si="981"/>
        <v>0</v>
      </c>
      <c r="SRK1364" s="84">
        <f t="shared" si="981"/>
        <v>1000000</v>
      </c>
      <c r="SRL1364" s="84">
        <f t="shared" si="981"/>
        <v>0</v>
      </c>
      <c r="SRM1364" s="84">
        <f t="shared" si="981"/>
        <v>0</v>
      </c>
      <c r="SRN1364" s="84">
        <f t="shared" si="981"/>
        <v>0</v>
      </c>
      <c r="SRO1364" s="84">
        <f t="shared" si="981"/>
        <v>0</v>
      </c>
      <c r="SRP1364" s="84">
        <f t="shared" si="981"/>
        <v>1000000</v>
      </c>
      <c r="SRV1364" s="84" t="s">
        <v>235</v>
      </c>
      <c r="SRW1364" s="84" t="s">
        <v>236</v>
      </c>
      <c r="SRX1364" s="84">
        <f>SRX1359</f>
        <v>1000000</v>
      </c>
      <c r="SRY1364" s="84">
        <f t="shared" si="981"/>
        <v>0</v>
      </c>
      <c r="SRZ1364" s="84">
        <f t="shared" si="981"/>
        <v>0</v>
      </c>
      <c r="SSA1364" s="84">
        <f t="shared" si="981"/>
        <v>1000000</v>
      </c>
      <c r="SSB1364" s="84">
        <f t="shared" si="981"/>
        <v>0</v>
      </c>
      <c r="SSC1364" s="84">
        <f t="shared" si="981"/>
        <v>0</v>
      </c>
      <c r="SSD1364" s="84">
        <f t="shared" si="981"/>
        <v>0</v>
      </c>
      <c r="SSE1364" s="84">
        <f t="shared" si="981"/>
        <v>0</v>
      </c>
      <c r="SSF1364" s="84">
        <f t="shared" si="981"/>
        <v>1000000</v>
      </c>
      <c r="SSL1364" s="84" t="s">
        <v>235</v>
      </c>
      <c r="SSM1364" s="84" t="s">
        <v>236</v>
      </c>
      <c r="SSN1364" s="84">
        <f>SSN1359</f>
        <v>1000000</v>
      </c>
      <c r="SSO1364" s="84">
        <f t="shared" si="981"/>
        <v>0</v>
      </c>
      <c r="SSP1364" s="84">
        <f t="shared" si="981"/>
        <v>0</v>
      </c>
      <c r="SSQ1364" s="84">
        <f t="shared" si="981"/>
        <v>1000000</v>
      </c>
      <c r="SSR1364" s="84">
        <f t="shared" si="981"/>
        <v>0</v>
      </c>
      <c r="SSS1364" s="84">
        <f t="shared" si="981"/>
        <v>0</v>
      </c>
      <c r="SST1364" s="84">
        <f t="shared" si="981"/>
        <v>0</v>
      </c>
      <c r="SSU1364" s="84">
        <f t="shared" si="981"/>
        <v>0</v>
      </c>
      <c r="SSV1364" s="84">
        <f t="shared" si="981"/>
        <v>1000000</v>
      </c>
      <c r="STB1364" s="84" t="s">
        <v>235</v>
      </c>
      <c r="STC1364" s="84" t="s">
        <v>236</v>
      </c>
      <c r="STD1364" s="84">
        <f>STD1359</f>
        <v>1000000</v>
      </c>
      <c r="STE1364" s="84">
        <f t="shared" si="981"/>
        <v>0</v>
      </c>
      <c r="STF1364" s="84">
        <f t="shared" si="981"/>
        <v>0</v>
      </c>
      <c r="STG1364" s="84">
        <f t="shared" si="981"/>
        <v>1000000</v>
      </c>
      <c r="STH1364" s="84">
        <f t="shared" si="981"/>
        <v>0</v>
      </c>
      <c r="STI1364" s="84">
        <f t="shared" si="981"/>
        <v>0</v>
      </c>
      <c r="STJ1364" s="84">
        <f t="shared" si="981"/>
        <v>0</v>
      </c>
      <c r="STK1364" s="84">
        <f t="shared" si="981"/>
        <v>0</v>
      </c>
      <c r="STL1364" s="84">
        <f t="shared" si="981"/>
        <v>1000000</v>
      </c>
      <c r="STR1364" s="84" t="s">
        <v>235</v>
      </c>
      <c r="STS1364" s="84" t="s">
        <v>236</v>
      </c>
      <c r="STT1364" s="84">
        <f>STT1359</f>
        <v>1000000</v>
      </c>
      <c r="STU1364" s="84">
        <f t="shared" ref="STU1364:SVX1365" si="982">STU1359</f>
        <v>0</v>
      </c>
      <c r="STV1364" s="84">
        <f t="shared" si="982"/>
        <v>0</v>
      </c>
      <c r="STW1364" s="84">
        <f t="shared" si="982"/>
        <v>1000000</v>
      </c>
      <c r="STX1364" s="84">
        <f t="shared" si="982"/>
        <v>0</v>
      </c>
      <c r="STY1364" s="84">
        <f t="shared" si="982"/>
        <v>0</v>
      </c>
      <c r="STZ1364" s="84">
        <f t="shared" si="982"/>
        <v>0</v>
      </c>
      <c r="SUA1364" s="84">
        <f t="shared" si="982"/>
        <v>0</v>
      </c>
      <c r="SUB1364" s="84">
        <f t="shared" si="982"/>
        <v>1000000</v>
      </c>
      <c r="SUH1364" s="84" t="s">
        <v>235</v>
      </c>
      <c r="SUI1364" s="84" t="s">
        <v>236</v>
      </c>
      <c r="SUJ1364" s="84">
        <f>SUJ1359</f>
        <v>1000000</v>
      </c>
      <c r="SUK1364" s="84">
        <f t="shared" si="982"/>
        <v>0</v>
      </c>
      <c r="SUL1364" s="84">
        <f t="shared" si="982"/>
        <v>0</v>
      </c>
      <c r="SUM1364" s="84">
        <f t="shared" si="982"/>
        <v>1000000</v>
      </c>
      <c r="SUN1364" s="84">
        <f t="shared" si="982"/>
        <v>0</v>
      </c>
      <c r="SUO1364" s="84">
        <f t="shared" si="982"/>
        <v>0</v>
      </c>
      <c r="SUP1364" s="84">
        <f t="shared" si="982"/>
        <v>0</v>
      </c>
      <c r="SUQ1364" s="84">
        <f t="shared" si="982"/>
        <v>0</v>
      </c>
      <c r="SUR1364" s="84">
        <f t="shared" si="982"/>
        <v>1000000</v>
      </c>
      <c r="SUX1364" s="84" t="s">
        <v>235</v>
      </c>
      <c r="SUY1364" s="84" t="s">
        <v>236</v>
      </c>
      <c r="SUZ1364" s="84">
        <f>SUZ1359</f>
        <v>1000000</v>
      </c>
      <c r="SVA1364" s="84">
        <f t="shared" si="982"/>
        <v>0</v>
      </c>
      <c r="SVB1364" s="84">
        <f t="shared" si="982"/>
        <v>0</v>
      </c>
      <c r="SVC1364" s="84">
        <f t="shared" si="982"/>
        <v>1000000</v>
      </c>
      <c r="SVD1364" s="84">
        <f t="shared" si="982"/>
        <v>0</v>
      </c>
      <c r="SVE1364" s="84">
        <f t="shared" si="982"/>
        <v>0</v>
      </c>
      <c r="SVF1364" s="84">
        <f t="shared" si="982"/>
        <v>0</v>
      </c>
      <c r="SVG1364" s="84">
        <f t="shared" si="982"/>
        <v>0</v>
      </c>
      <c r="SVH1364" s="84">
        <f t="shared" si="982"/>
        <v>1000000</v>
      </c>
      <c r="SVN1364" s="84" t="s">
        <v>235</v>
      </c>
      <c r="SVO1364" s="84" t="s">
        <v>236</v>
      </c>
      <c r="SVP1364" s="84">
        <f>SVP1359</f>
        <v>1000000</v>
      </c>
      <c r="SVQ1364" s="84">
        <f t="shared" si="982"/>
        <v>0</v>
      </c>
      <c r="SVR1364" s="84">
        <f t="shared" si="982"/>
        <v>0</v>
      </c>
      <c r="SVS1364" s="84">
        <f t="shared" si="982"/>
        <v>1000000</v>
      </c>
      <c r="SVT1364" s="84">
        <f t="shared" si="982"/>
        <v>0</v>
      </c>
      <c r="SVU1364" s="84">
        <f t="shared" si="982"/>
        <v>0</v>
      </c>
      <c r="SVV1364" s="84">
        <f t="shared" si="982"/>
        <v>0</v>
      </c>
      <c r="SVW1364" s="84">
        <f t="shared" si="982"/>
        <v>0</v>
      </c>
      <c r="SVX1364" s="84">
        <f t="shared" si="982"/>
        <v>1000000</v>
      </c>
      <c r="SWD1364" s="84" t="s">
        <v>235</v>
      </c>
      <c r="SWE1364" s="84" t="s">
        <v>236</v>
      </c>
      <c r="SWF1364" s="84">
        <f>SWF1359</f>
        <v>1000000</v>
      </c>
      <c r="SWG1364" s="84">
        <f t="shared" ref="SWG1364:SYJ1365" si="983">SWG1359</f>
        <v>0</v>
      </c>
      <c r="SWH1364" s="84">
        <f t="shared" si="983"/>
        <v>0</v>
      </c>
      <c r="SWI1364" s="84">
        <f t="shared" si="983"/>
        <v>1000000</v>
      </c>
      <c r="SWJ1364" s="84">
        <f t="shared" si="983"/>
        <v>0</v>
      </c>
      <c r="SWK1364" s="84">
        <f t="shared" si="983"/>
        <v>0</v>
      </c>
      <c r="SWL1364" s="84">
        <f t="shared" si="983"/>
        <v>0</v>
      </c>
      <c r="SWM1364" s="84">
        <f t="shared" si="983"/>
        <v>0</v>
      </c>
      <c r="SWN1364" s="84">
        <f t="shared" si="983"/>
        <v>1000000</v>
      </c>
      <c r="SWT1364" s="84" t="s">
        <v>235</v>
      </c>
      <c r="SWU1364" s="84" t="s">
        <v>236</v>
      </c>
      <c r="SWV1364" s="84">
        <f>SWV1359</f>
        <v>1000000</v>
      </c>
      <c r="SWW1364" s="84">
        <f t="shared" si="983"/>
        <v>0</v>
      </c>
      <c r="SWX1364" s="84">
        <f t="shared" si="983"/>
        <v>0</v>
      </c>
      <c r="SWY1364" s="84">
        <f t="shared" si="983"/>
        <v>1000000</v>
      </c>
      <c r="SWZ1364" s="84">
        <f t="shared" si="983"/>
        <v>0</v>
      </c>
      <c r="SXA1364" s="84">
        <f t="shared" si="983"/>
        <v>0</v>
      </c>
      <c r="SXB1364" s="84">
        <f t="shared" si="983"/>
        <v>0</v>
      </c>
      <c r="SXC1364" s="84">
        <f t="shared" si="983"/>
        <v>0</v>
      </c>
      <c r="SXD1364" s="84">
        <f t="shared" si="983"/>
        <v>1000000</v>
      </c>
      <c r="SXJ1364" s="84" t="s">
        <v>235</v>
      </c>
      <c r="SXK1364" s="84" t="s">
        <v>236</v>
      </c>
      <c r="SXL1364" s="84">
        <f>SXL1359</f>
        <v>1000000</v>
      </c>
      <c r="SXM1364" s="84">
        <f t="shared" si="983"/>
        <v>0</v>
      </c>
      <c r="SXN1364" s="84">
        <f t="shared" si="983"/>
        <v>0</v>
      </c>
      <c r="SXO1364" s="84">
        <f t="shared" si="983"/>
        <v>1000000</v>
      </c>
      <c r="SXP1364" s="84">
        <f t="shared" si="983"/>
        <v>0</v>
      </c>
      <c r="SXQ1364" s="84">
        <f t="shared" si="983"/>
        <v>0</v>
      </c>
      <c r="SXR1364" s="84">
        <f t="shared" si="983"/>
        <v>0</v>
      </c>
      <c r="SXS1364" s="84">
        <f t="shared" si="983"/>
        <v>0</v>
      </c>
      <c r="SXT1364" s="84">
        <f t="shared" si="983"/>
        <v>1000000</v>
      </c>
      <c r="SXZ1364" s="84" t="s">
        <v>235</v>
      </c>
      <c r="SYA1364" s="84" t="s">
        <v>236</v>
      </c>
      <c r="SYB1364" s="84">
        <f>SYB1359</f>
        <v>1000000</v>
      </c>
      <c r="SYC1364" s="84">
        <f t="shared" si="983"/>
        <v>0</v>
      </c>
      <c r="SYD1364" s="84">
        <f t="shared" si="983"/>
        <v>0</v>
      </c>
      <c r="SYE1364" s="84">
        <f t="shared" si="983"/>
        <v>1000000</v>
      </c>
      <c r="SYF1364" s="84">
        <f t="shared" si="983"/>
        <v>0</v>
      </c>
      <c r="SYG1364" s="84">
        <f t="shared" si="983"/>
        <v>0</v>
      </c>
      <c r="SYH1364" s="84">
        <f t="shared" si="983"/>
        <v>0</v>
      </c>
      <c r="SYI1364" s="84">
        <f t="shared" si="983"/>
        <v>0</v>
      </c>
      <c r="SYJ1364" s="84">
        <f t="shared" si="983"/>
        <v>1000000</v>
      </c>
      <c r="SYP1364" s="84" t="s">
        <v>235</v>
      </c>
      <c r="SYQ1364" s="84" t="s">
        <v>236</v>
      </c>
      <c r="SYR1364" s="84">
        <f>SYR1359</f>
        <v>1000000</v>
      </c>
      <c r="SYS1364" s="84">
        <f t="shared" ref="SYS1364:TAV1365" si="984">SYS1359</f>
        <v>0</v>
      </c>
      <c r="SYT1364" s="84">
        <f t="shared" si="984"/>
        <v>0</v>
      </c>
      <c r="SYU1364" s="84">
        <f t="shared" si="984"/>
        <v>1000000</v>
      </c>
      <c r="SYV1364" s="84">
        <f t="shared" si="984"/>
        <v>0</v>
      </c>
      <c r="SYW1364" s="84">
        <f t="shared" si="984"/>
        <v>0</v>
      </c>
      <c r="SYX1364" s="84">
        <f t="shared" si="984"/>
        <v>0</v>
      </c>
      <c r="SYY1364" s="84">
        <f t="shared" si="984"/>
        <v>0</v>
      </c>
      <c r="SYZ1364" s="84">
        <f t="shared" si="984"/>
        <v>1000000</v>
      </c>
      <c r="SZF1364" s="84" t="s">
        <v>235</v>
      </c>
      <c r="SZG1364" s="84" t="s">
        <v>236</v>
      </c>
      <c r="SZH1364" s="84">
        <f>SZH1359</f>
        <v>1000000</v>
      </c>
      <c r="SZI1364" s="84">
        <f t="shared" si="984"/>
        <v>0</v>
      </c>
      <c r="SZJ1364" s="84">
        <f t="shared" si="984"/>
        <v>0</v>
      </c>
      <c r="SZK1364" s="84">
        <f t="shared" si="984"/>
        <v>1000000</v>
      </c>
      <c r="SZL1364" s="84">
        <f t="shared" si="984"/>
        <v>0</v>
      </c>
      <c r="SZM1364" s="84">
        <f t="shared" si="984"/>
        <v>0</v>
      </c>
      <c r="SZN1364" s="84">
        <f t="shared" si="984"/>
        <v>0</v>
      </c>
      <c r="SZO1364" s="84">
        <f t="shared" si="984"/>
        <v>0</v>
      </c>
      <c r="SZP1364" s="84">
        <f t="shared" si="984"/>
        <v>1000000</v>
      </c>
      <c r="SZV1364" s="84" t="s">
        <v>235</v>
      </c>
      <c r="SZW1364" s="84" t="s">
        <v>236</v>
      </c>
      <c r="SZX1364" s="84">
        <f>SZX1359</f>
        <v>1000000</v>
      </c>
      <c r="SZY1364" s="84">
        <f t="shared" si="984"/>
        <v>0</v>
      </c>
      <c r="SZZ1364" s="84">
        <f t="shared" si="984"/>
        <v>0</v>
      </c>
      <c r="TAA1364" s="84">
        <f t="shared" si="984"/>
        <v>1000000</v>
      </c>
      <c r="TAB1364" s="84">
        <f t="shared" si="984"/>
        <v>0</v>
      </c>
      <c r="TAC1364" s="84">
        <f t="shared" si="984"/>
        <v>0</v>
      </c>
      <c r="TAD1364" s="84">
        <f t="shared" si="984"/>
        <v>0</v>
      </c>
      <c r="TAE1364" s="84">
        <f t="shared" si="984"/>
        <v>0</v>
      </c>
      <c r="TAF1364" s="84">
        <f t="shared" si="984"/>
        <v>1000000</v>
      </c>
      <c r="TAL1364" s="84" t="s">
        <v>235</v>
      </c>
      <c r="TAM1364" s="84" t="s">
        <v>236</v>
      </c>
      <c r="TAN1364" s="84">
        <f>TAN1359</f>
        <v>1000000</v>
      </c>
      <c r="TAO1364" s="84">
        <f t="shared" si="984"/>
        <v>0</v>
      </c>
      <c r="TAP1364" s="84">
        <f t="shared" si="984"/>
        <v>0</v>
      </c>
      <c r="TAQ1364" s="84">
        <f t="shared" si="984"/>
        <v>1000000</v>
      </c>
      <c r="TAR1364" s="84">
        <f t="shared" si="984"/>
        <v>0</v>
      </c>
      <c r="TAS1364" s="84">
        <f t="shared" si="984"/>
        <v>0</v>
      </c>
      <c r="TAT1364" s="84">
        <f t="shared" si="984"/>
        <v>0</v>
      </c>
      <c r="TAU1364" s="84">
        <f t="shared" si="984"/>
        <v>0</v>
      </c>
      <c r="TAV1364" s="84">
        <f t="shared" si="984"/>
        <v>1000000</v>
      </c>
      <c r="TBB1364" s="84" t="s">
        <v>235</v>
      </c>
      <c r="TBC1364" s="84" t="s">
        <v>236</v>
      </c>
      <c r="TBD1364" s="84">
        <f>TBD1359</f>
        <v>1000000</v>
      </c>
      <c r="TBE1364" s="84">
        <f t="shared" ref="TBE1364:TDH1365" si="985">TBE1359</f>
        <v>0</v>
      </c>
      <c r="TBF1364" s="84">
        <f t="shared" si="985"/>
        <v>0</v>
      </c>
      <c r="TBG1364" s="84">
        <f t="shared" si="985"/>
        <v>1000000</v>
      </c>
      <c r="TBH1364" s="84">
        <f t="shared" si="985"/>
        <v>0</v>
      </c>
      <c r="TBI1364" s="84">
        <f t="shared" si="985"/>
        <v>0</v>
      </c>
      <c r="TBJ1364" s="84">
        <f t="shared" si="985"/>
        <v>0</v>
      </c>
      <c r="TBK1364" s="84">
        <f t="shared" si="985"/>
        <v>0</v>
      </c>
      <c r="TBL1364" s="84">
        <f t="shared" si="985"/>
        <v>1000000</v>
      </c>
      <c r="TBR1364" s="84" t="s">
        <v>235</v>
      </c>
      <c r="TBS1364" s="84" t="s">
        <v>236</v>
      </c>
      <c r="TBT1364" s="84">
        <f>TBT1359</f>
        <v>1000000</v>
      </c>
      <c r="TBU1364" s="84">
        <f t="shared" si="985"/>
        <v>0</v>
      </c>
      <c r="TBV1364" s="84">
        <f t="shared" si="985"/>
        <v>0</v>
      </c>
      <c r="TBW1364" s="84">
        <f t="shared" si="985"/>
        <v>1000000</v>
      </c>
      <c r="TBX1364" s="84">
        <f t="shared" si="985"/>
        <v>0</v>
      </c>
      <c r="TBY1364" s="84">
        <f t="shared" si="985"/>
        <v>0</v>
      </c>
      <c r="TBZ1364" s="84">
        <f t="shared" si="985"/>
        <v>0</v>
      </c>
      <c r="TCA1364" s="84">
        <f t="shared" si="985"/>
        <v>0</v>
      </c>
      <c r="TCB1364" s="84">
        <f t="shared" si="985"/>
        <v>1000000</v>
      </c>
      <c r="TCH1364" s="84" t="s">
        <v>235</v>
      </c>
      <c r="TCI1364" s="84" t="s">
        <v>236</v>
      </c>
      <c r="TCJ1364" s="84">
        <f>TCJ1359</f>
        <v>1000000</v>
      </c>
      <c r="TCK1364" s="84">
        <f t="shared" si="985"/>
        <v>0</v>
      </c>
      <c r="TCL1364" s="84">
        <f t="shared" si="985"/>
        <v>0</v>
      </c>
      <c r="TCM1364" s="84">
        <f t="shared" si="985"/>
        <v>1000000</v>
      </c>
      <c r="TCN1364" s="84">
        <f t="shared" si="985"/>
        <v>0</v>
      </c>
      <c r="TCO1364" s="84">
        <f t="shared" si="985"/>
        <v>0</v>
      </c>
      <c r="TCP1364" s="84">
        <f t="shared" si="985"/>
        <v>0</v>
      </c>
      <c r="TCQ1364" s="84">
        <f t="shared" si="985"/>
        <v>0</v>
      </c>
      <c r="TCR1364" s="84">
        <f t="shared" si="985"/>
        <v>1000000</v>
      </c>
      <c r="TCX1364" s="84" t="s">
        <v>235</v>
      </c>
      <c r="TCY1364" s="84" t="s">
        <v>236</v>
      </c>
      <c r="TCZ1364" s="84">
        <f>TCZ1359</f>
        <v>1000000</v>
      </c>
      <c r="TDA1364" s="84">
        <f t="shared" si="985"/>
        <v>0</v>
      </c>
      <c r="TDB1364" s="84">
        <f t="shared" si="985"/>
        <v>0</v>
      </c>
      <c r="TDC1364" s="84">
        <f t="shared" si="985"/>
        <v>1000000</v>
      </c>
      <c r="TDD1364" s="84">
        <f t="shared" si="985"/>
        <v>0</v>
      </c>
      <c r="TDE1364" s="84">
        <f t="shared" si="985"/>
        <v>0</v>
      </c>
      <c r="TDF1364" s="84">
        <f t="shared" si="985"/>
        <v>0</v>
      </c>
      <c r="TDG1364" s="84">
        <f t="shared" si="985"/>
        <v>0</v>
      </c>
      <c r="TDH1364" s="84">
        <f t="shared" si="985"/>
        <v>1000000</v>
      </c>
      <c r="TDN1364" s="84" t="s">
        <v>235</v>
      </c>
      <c r="TDO1364" s="84" t="s">
        <v>236</v>
      </c>
      <c r="TDP1364" s="84">
        <f>TDP1359</f>
        <v>1000000</v>
      </c>
      <c r="TDQ1364" s="84">
        <f t="shared" ref="TDQ1364:TFT1365" si="986">TDQ1359</f>
        <v>0</v>
      </c>
      <c r="TDR1364" s="84">
        <f t="shared" si="986"/>
        <v>0</v>
      </c>
      <c r="TDS1364" s="84">
        <f t="shared" si="986"/>
        <v>1000000</v>
      </c>
      <c r="TDT1364" s="84">
        <f t="shared" si="986"/>
        <v>0</v>
      </c>
      <c r="TDU1364" s="84">
        <f t="shared" si="986"/>
        <v>0</v>
      </c>
      <c r="TDV1364" s="84">
        <f t="shared" si="986"/>
        <v>0</v>
      </c>
      <c r="TDW1364" s="84">
        <f t="shared" si="986"/>
        <v>0</v>
      </c>
      <c r="TDX1364" s="84">
        <f t="shared" si="986"/>
        <v>1000000</v>
      </c>
      <c r="TED1364" s="84" t="s">
        <v>235</v>
      </c>
      <c r="TEE1364" s="84" t="s">
        <v>236</v>
      </c>
      <c r="TEF1364" s="84">
        <f>TEF1359</f>
        <v>1000000</v>
      </c>
      <c r="TEG1364" s="84">
        <f t="shared" si="986"/>
        <v>0</v>
      </c>
      <c r="TEH1364" s="84">
        <f t="shared" si="986"/>
        <v>0</v>
      </c>
      <c r="TEI1364" s="84">
        <f t="shared" si="986"/>
        <v>1000000</v>
      </c>
      <c r="TEJ1364" s="84">
        <f t="shared" si="986"/>
        <v>0</v>
      </c>
      <c r="TEK1364" s="84">
        <f t="shared" si="986"/>
        <v>0</v>
      </c>
      <c r="TEL1364" s="84">
        <f t="shared" si="986"/>
        <v>0</v>
      </c>
      <c r="TEM1364" s="84">
        <f t="shared" si="986"/>
        <v>0</v>
      </c>
      <c r="TEN1364" s="84">
        <f t="shared" si="986"/>
        <v>1000000</v>
      </c>
      <c r="TET1364" s="84" t="s">
        <v>235</v>
      </c>
      <c r="TEU1364" s="84" t="s">
        <v>236</v>
      </c>
      <c r="TEV1364" s="84">
        <f>TEV1359</f>
        <v>1000000</v>
      </c>
      <c r="TEW1364" s="84">
        <f t="shared" si="986"/>
        <v>0</v>
      </c>
      <c r="TEX1364" s="84">
        <f t="shared" si="986"/>
        <v>0</v>
      </c>
      <c r="TEY1364" s="84">
        <f t="shared" si="986"/>
        <v>1000000</v>
      </c>
      <c r="TEZ1364" s="84">
        <f t="shared" si="986"/>
        <v>0</v>
      </c>
      <c r="TFA1364" s="84">
        <f t="shared" si="986"/>
        <v>0</v>
      </c>
      <c r="TFB1364" s="84">
        <f t="shared" si="986"/>
        <v>0</v>
      </c>
      <c r="TFC1364" s="84">
        <f t="shared" si="986"/>
        <v>0</v>
      </c>
      <c r="TFD1364" s="84">
        <f t="shared" si="986"/>
        <v>1000000</v>
      </c>
      <c r="TFJ1364" s="84" t="s">
        <v>235</v>
      </c>
      <c r="TFK1364" s="84" t="s">
        <v>236</v>
      </c>
      <c r="TFL1364" s="84">
        <f>TFL1359</f>
        <v>1000000</v>
      </c>
      <c r="TFM1364" s="84">
        <f t="shared" si="986"/>
        <v>0</v>
      </c>
      <c r="TFN1364" s="84">
        <f t="shared" si="986"/>
        <v>0</v>
      </c>
      <c r="TFO1364" s="84">
        <f t="shared" si="986"/>
        <v>1000000</v>
      </c>
      <c r="TFP1364" s="84">
        <f t="shared" si="986"/>
        <v>0</v>
      </c>
      <c r="TFQ1364" s="84">
        <f t="shared" si="986"/>
        <v>0</v>
      </c>
      <c r="TFR1364" s="84">
        <f t="shared" si="986"/>
        <v>0</v>
      </c>
      <c r="TFS1364" s="84">
        <f t="shared" si="986"/>
        <v>0</v>
      </c>
      <c r="TFT1364" s="84">
        <f t="shared" si="986"/>
        <v>1000000</v>
      </c>
      <c r="TFZ1364" s="84" t="s">
        <v>235</v>
      </c>
      <c r="TGA1364" s="84" t="s">
        <v>236</v>
      </c>
      <c r="TGB1364" s="84">
        <f>TGB1359</f>
        <v>1000000</v>
      </c>
      <c r="TGC1364" s="84">
        <f t="shared" ref="TGC1364:TIF1365" si="987">TGC1359</f>
        <v>0</v>
      </c>
      <c r="TGD1364" s="84">
        <f t="shared" si="987"/>
        <v>0</v>
      </c>
      <c r="TGE1364" s="84">
        <f t="shared" si="987"/>
        <v>1000000</v>
      </c>
      <c r="TGF1364" s="84">
        <f t="shared" si="987"/>
        <v>0</v>
      </c>
      <c r="TGG1364" s="84">
        <f t="shared" si="987"/>
        <v>0</v>
      </c>
      <c r="TGH1364" s="84">
        <f t="shared" si="987"/>
        <v>0</v>
      </c>
      <c r="TGI1364" s="84">
        <f t="shared" si="987"/>
        <v>0</v>
      </c>
      <c r="TGJ1364" s="84">
        <f t="shared" si="987"/>
        <v>1000000</v>
      </c>
      <c r="TGP1364" s="84" t="s">
        <v>235</v>
      </c>
      <c r="TGQ1364" s="84" t="s">
        <v>236</v>
      </c>
      <c r="TGR1364" s="84">
        <f>TGR1359</f>
        <v>1000000</v>
      </c>
      <c r="TGS1364" s="84">
        <f t="shared" si="987"/>
        <v>0</v>
      </c>
      <c r="TGT1364" s="84">
        <f t="shared" si="987"/>
        <v>0</v>
      </c>
      <c r="TGU1364" s="84">
        <f t="shared" si="987"/>
        <v>1000000</v>
      </c>
      <c r="TGV1364" s="84">
        <f t="shared" si="987"/>
        <v>0</v>
      </c>
      <c r="TGW1364" s="84">
        <f t="shared" si="987"/>
        <v>0</v>
      </c>
      <c r="TGX1364" s="84">
        <f t="shared" si="987"/>
        <v>0</v>
      </c>
      <c r="TGY1364" s="84">
        <f t="shared" si="987"/>
        <v>0</v>
      </c>
      <c r="TGZ1364" s="84">
        <f t="shared" si="987"/>
        <v>1000000</v>
      </c>
      <c r="THF1364" s="84" t="s">
        <v>235</v>
      </c>
      <c r="THG1364" s="84" t="s">
        <v>236</v>
      </c>
      <c r="THH1364" s="84">
        <f>THH1359</f>
        <v>1000000</v>
      </c>
      <c r="THI1364" s="84">
        <f t="shared" si="987"/>
        <v>0</v>
      </c>
      <c r="THJ1364" s="84">
        <f t="shared" si="987"/>
        <v>0</v>
      </c>
      <c r="THK1364" s="84">
        <f t="shared" si="987"/>
        <v>1000000</v>
      </c>
      <c r="THL1364" s="84">
        <f t="shared" si="987"/>
        <v>0</v>
      </c>
      <c r="THM1364" s="84">
        <f t="shared" si="987"/>
        <v>0</v>
      </c>
      <c r="THN1364" s="84">
        <f t="shared" si="987"/>
        <v>0</v>
      </c>
      <c r="THO1364" s="84">
        <f t="shared" si="987"/>
        <v>0</v>
      </c>
      <c r="THP1364" s="84">
        <f t="shared" si="987"/>
        <v>1000000</v>
      </c>
      <c r="THV1364" s="84" t="s">
        <v>235</v>
      </c>
      <c r="THW1364" s="84" t="s">
        <v>236</v>
      </c>
      <c r="THX1364" s="84">
        <f>THX1359</f>
        <v>1000000</v>
      </c>
      <c r="THY1364" s="84">
        <f t="shared" si="987"/>
        <v>0</v>
      </c>
      <c r="THZ1364" s="84">
        <f t="shared" si="987"/>
        <v>0</v>
      </c>
      <c r="TIA1364" s="84">
        <f t="shared" si="987"/>
        <v>1000000</v>
      </c>
      <c r="TIB1364" s="84">
        <f t="shared" si="987"/>
        <v>0</v>
      </c>
      <c r="TIC1364" s="84">
        <f t="shared" si="987"/>
        <v>0</v>
      </c>
      <c r="TID1364" s="84">
        <f t="shared" si="987"/>
        <v>0</v>
      </c>
      <c r="TIE1364" s="84">
        <f t="shared" si="987"/>
        <v>0</v>
      </c>
      <c r="TIF1364" s="84">
        <f t="shared" si="987"/>
        <v>1000000</v>
      </c>
      <c r="TIL1364" s="84" t="s">
        <v>235</v>
      </c>
      <c r="TIM1364" s="84" t="s">
        <v>236</v>
      </c>
      <c r="TIN1364" s="84">
        <f>TIN1359</f>
        <v>1000000</v>
      </c>
      <c r="TIO1364" s="84">
        <f t="shared" ref="TIO1364:TKR1365" si="988">TIO1359</f>
        <v>0</v>
      </c>
      <c r="TIP1364" s="84">
        <f t="shared" si="988"/>
        <v>0</v>
      </c>
      <c r="TIQ1364" s="84">
        <f t="shared" si="988"/>
        <v>1000000</v>
      </c>
      <c r="TIR1364" s="84">
        <f t="shared" si="988"/>
        <v>0</v>
      </c>
      <c r="TIS1364" s="84">
        <f t="shared" si="988"/>
        <v>0</v>
      </c>
      <c r="TIT1364" s="84">
        <f t="shared" si="988"/>
        <v>0</v>
      </c>
      <c r="TIU1364" s="84">
        <f t="shared" si="988"/>
        <v>0</v>
      </c>
      <c r="TIV1364" s="84">
        <f t="shared" si="988"/>
        <v>1000000</v>
      </c>
      <c r="TJB1364" s="84" t="s">
        <v>235</v>
      </c>
      <c r="TJC1364" s="84" t="s">
        <v>236</v>
      </c>
      <c r="TJD1364" s="84">
        <f>TJD1359</f>
        <v>1000000</v>
      </c>
      <c r="TJE1364" s="84">
        <f t="shared" si="988"/>
        <v>0</v>
      </c>
      <c r="TJF1364" s="84">
        <f t="shared" si="988"/>
        <v>0</v>
      </c>
      <c r="TJG1364" s="84">
        <f t="shared" si="988"/>
        <v>1000000</v>
      </c>
      <c r="TJH1364" s="84">
        <f t="shared" si="988"/>
        <v>0</v>
      </c>
      <c r="TJI1364" s="84">
        <f t="shared" si="988"/>
        <v>0</v>
      </c>
      <c r="TJJ1364" s="84">
        <f t="shared" si="988"/>
        <v>0</v>
      </c>
      <c r="TJK1364" s="84">
        <f t="shared" si="988"/>
        <v>0</v>
      </c>
      <c r="TJL1364" s="84">
        <f t="shared" si="988"/>
        <v>1000000</v>
      </c>
      <c r="TJR1364" s="84" t="s">
        <v>235</v>
      </c>
      <c r="TJS1364" s="84" t="s">
        <v>236</v>
      </c>
      <c r="TJT1364" s="84">
        <f>TJT1359</f>
        <v>1000000</v>
      </c>
      <c r="TJU1364" s="84">
        <f t="shared" si="988"/>
        <v>0</v>
      </c>
      <c r="TJV1364" s="84">
        <f t="shared" si="988"/>
        <v>0</v>
      </c>
      <c r="TJW1364" s="84">
        <f t="shared" si="988"/>
        <v>1000000</v>
      </c>
      <c r="TJX1364" s="84">
        <f t="shared" si="988"/>
        <v>0</v>
      </c>
      <c r="TJY1364" s="84">
        <f t="shared" si="988"/>
        <v>0</v>
      </c>
      <c r="TJZ1364" s="84">
        <f t="shared" si="988"/>
        <v>0</v>
      </c>
      <c r="TKA1364" s="84">
        <f t="shared" si="988"/>
        <v>0</v>
      </c>
      <c r="TKB1364" s="84">
        <f t="shared" si="988"/>
        <v>1000000</v>
      </c>
      <c r="TKH1364" s="84" t="s">
        <v>235</v>
      </c>
      <c r="TKI1364" s="84" t="s">
        <v>236</v>
      </c>
      <c r="TKJ1364" s="84">
        <f>TKJ1359</f>
        <v>1000000</v>
      </c>
      <c r="TKK1364" s="84">
        <f t="shared" si="988"/>
        <v>0</v>
      </c>
      <c r="TKL1364" s="84">
        <f t="shared" si="988"/>
        <v>0</v>
      </c>
      <c r="TKM1364" s="84">
        <f t="shared" si="988"/>
        <v>1000000</v>
      </c>
      <c r="TKN1364" s="84">
        <f t="shared" si="988"/>
        <v>0</v>
      </c>
      <c r="TKO1364" s="84">
        <f t="shared" si="988"/>
        <v>0</v>
      </c>
      <c r="TKP1364" s="84">
        <f t="shared" si="988"/>
        <v>0</v>
      </c>
      <c r="TKQ1364" s="84">
        <f t="shared" si="988"/>
        <v>0</v>
      </c>
      <c r="TKR1364" s="84">
        <f t="shared" si="988"/>
        <v>1000000</v>
      </c>
      <c r="TKX1364" s="84" t="s">
        <v>235</v>
      </c>
      <c r="TKY1364" s="84" t="s">
        <v>236</v>
      </c>
      <c r="TKZ1364" s="84">
        <f>TKZ1359</f>
        <v>1000000</v>
      </c>
      <c r="TLA1364" s="84">
        <f t="shared" ref="TLA1364:TND1365" si="989">TLA1359</f>
        <v>0</v>
      </c>
      <c r="TLB1364" s="84">
        <f t="shared" si="989"/>
        <v>0</v>
      </c>
      <c r="TLC1364" s="84">
        <f t="shared" si="989"/>
        <v>1000000</v>
      </c>
      <c r="TLD1364" s="84">
        <f t="shared" si="989"/>
        <v>0</v>
      </c>
      <c r="TLE1364" s="84">
        <f t="shared" si="989"/>
        <v>0</v>
      </c>
      <c r="TLF1364" s="84">
        <f t="shared" si="989"/>
        <v>0</v>
      </c>
      <c r="TLG1364" s="84">
        <f t="shared" si="989"/>
        <v>0</v>
      </c>
      <c r="TLH1364" s="84">
        <f t="shared" si="989"/>
        <v>1000000</v>
      </c>
      <c r="TLN1364" s="84" t="s">
        <v>235</v>
      </c>
      <c r="TLO1364" s="84" t="s">
        <v>236</v>
      </c>
      <c r="TLP1364" s="84">
        <f>TLP1359</f>
        <v>1000000</v>
      </c>
      <c r="TLQ1364" s="84">
        <f t="shared" si="989"/>
        <v>0</v>
      </c>
      <c r="TLR1364" s="84">
        <f t="shared" si="989"/>
        <v>0</v>
      </c>
      <c r="TLS1364" s="84">
        <f t="shared" si="989"/>
        <v>1000000</v>
      </c>
      <c r="TLT1364" s="84">
        <f t="shared" si="989"/>
        <v>0</v>
      </c>
      <c r="TLU1364" s="84">
        <f t="shared" si="989"/>
        <v>0</v>
      </c>
      <c r="TLV1364" s="84">
        <f t="shared" si="989"/>
        <v>0</v>
      </c>
      <c r="TLW1364" s="84">
        <f t="shared" si="989"/>
        <v>0</v>
      </c>
      <c r="TLX1364" s="84">
        <f t="shared" si="989"/>
        <v>1000000</v>
      </c>
      <c r="TMD1364" s="84" t="s">
        <v>235</v>
      </c>
      <c r="TME1364" s="84" t="s">
        <v>236</v>
      </c>
      <c r="TMF1364" s="84">
        <f>TMF1359</f>
        <v>1000000</v>
      </c>
      <c r="TMG1364" s="84">
        <f t="shared" si="989"/>
        <v>0</v>
      </c>
      <c r="TMH1364" s="84">
        <f t="shared" si="989"/>
        <v>0</v>
      </c>
      <c r="TMI1364" s="84">
        <f t="shared" si="989"/>
        <v>1000000</v>
      </c>
      <c r="TMJ1364" s="84">
        <f t="shared" si="989"/>
        <v>0</v>
      </c>
      <c r="TMK1364" s="84">
        <f t="shared" si="989"/>
        <v>0</v>
      </c>
      <c r="TML1364" s="84">
        <f t="shared" si="989"/>
        <v>0</v>
      </c>
      <c r="TMM1364" s="84">
        <f t="shared" si="989"/>
        <v>0</v>
      </c>
      <c r="TMN1364" s="84">
        <f t="shared" si="989"/>
        <v>1000000</v>
      </c>
      <c r="TMT1364" s="84" t="s">
        <v>235</v>
      </c>
      <c r="TMU1364" s="84" t="s">
        <v>236</v>
      </c>
      <c r="TMV1364" s="84">
        <f>TMV1359</f>
        <v>1000000</v>
      </c>
      <c r="TMW1364" s="84">
        <f t="shared" si="989"/>
        <v>0</v>
      </c>
      <c r="TMX1364" s="84">
        <f t="shared" si="989"/>
        <v>0</v>
      </c>
      <c r="TMY1364" s="84">
        <f t="shared" si="989"/>
        <v>1000000</v>
      </c>
      <c r="TMZ1364" s="84">
        <f t="shared" si="989"/>
        <v>0</v>
      </c>
      <c r="TNA1364" s="84">
        <f t="shared" si="989"/>
        <v>0</v>
      </c>
      <c r="TNB1364" s="84">
        <f t="shared" si="989"/>
        <v>0</v>
      </c>
      <c r="TNC1364" s="84">
        <f t="shared" si="989"/>
        <v>0</v>
      </c>
      <c r="TND1364" s="84">
        <f t="shared" si="989"/>
        <v>1000000</v>
      </c>
      <c r="TNJ1364" s="84" t="s">
        <v>235</v>
      </c>
      <c r="TNK1364" s="84" t="s">
        <v>236</v>
      </c>
      <c r="TNL1364" s="84">
        <f>TNL1359</f>
        <v>1000000</v>
      </c>
      <c r="TNM1364" s="84">
        <f t="shared" ref="TNM1364:TPP1365" si="990">TNM1359</f>
        <v>0</v>
      </c>
      <c r="TNN1364" s="84">
        <f t="shared" si="990"/>
        <v>0</v>
      </c>
      <c r="TNO1364" s="84">
        <f t="shared" si="990"/>
        <v>1000000</v>
      </c>
      <c r="TNP1364" s="84">
        <f t="shared" si="990"/>
        <v>0</v>
      </c>
      <c r="TNQ1364" s="84">
        <f t="shared" si="990"/>
        <v>0</v>
      </c>
      <c r="TNR1364" s="84">
        <f t="shared" si="990"/>
        <v>0</v>
      </c>
      <c r="TNS1364" s="84">
        <f t="shared" si="990"/>
        <v>0</v>
      </c>
      <c r="TNT1364" s="84">
        <f t="shared" si="990"/>
        <v>1000000</v>
      </c>
      <c r="TNZ1364" s="84" t="s">
        <v>235</v>
      </c>
      <c r="TOA1364" s="84" t="s">
        <v>236</v>
      </c>
      <c r="TOB1364" s="84">
        <f>TOB1359</f>
        <v>1000000</v>
      </c>
      <c r="TOC1364" s="84">
        <f t="shared" si="990"/>
        <v>0</v>
      </c>
      <c r="TOD1364" s="84">
        <f t="shared" si="990"/>
        <v>0</v>
      </c>
      <c r="TOE1364" s="84">
        <f t="shared" si="990"/>
        <v>1000000</v>
      </c>
      <c r="TOF1364" s="84">
        <f t="shared" si="990"/>
        <v>0</v>
      </c>
      <c r="TOG1364" s="84">
        <f t="shared" si="990"/>
        <v>0</v>
      </c>
      <c r="TOH1364" s="84">
        <f t="shared" si="990"/>
        <v>0</v>
      </c>
      <c r="TOI1364" s="84">
        <f t="shared" si="990"/>
        <v>0</v>
      </c>
      <c r="TOJ1364" s="84">
        <f t="shared" si="990"/>
        <v>1000000</v>
      </c>
      <c r="TOP1364" s="84" t="s">
        <v>235</v>
      </c>
      <c r="TOQ1364" s="84" t="s">
        <v>236</v>
      </c>
      <c r="TOR1364" s="84">
        <f>TOR1359</f>
        <v>1000000</v>
      </c>
      <c r="TOS1364" s="84">
        <f t="shared" si="990"/>
        <v>0</v>
      </c>
      <c r="TOT1364" s="84">
        <f t="shared" si="990"/>
        <v>0</v>
      </c>
      <c r="TOU1364" s="84">
        <f t="shared" si="990"/>
        <v>1000000</v>
      </c>
      <c r="TOV1364" s="84">
        <f t="shared" si="990"/>
        <v>0</v>
      </c>
      <c r="TOW1364" s="84">
        <f t="shared" si="990"/>
        <v>0</v>
      </c>
      <c r="TOX1364" s="84">
        <f t="shared" si="990"/>
        <v>0</v>
      </c>
      <c r="TOY1364" s="84">
        <f t="shared" si="990"/>
        <v>0</v>
      </c>
      <c r="TOZ1364" s="84">
        <f t="shared" si="990"/>
        <v>1000000</v>
      </c>
      <c r="TPF1364" s="84" t="s">
        <v>235</v>
      </c>
      <c r="TPG1364" s="84" t="s">
        <v>236</v>
      </c>
      <c r="TPH1364" s="84">
        <f>TPH1359</f>
        <v>1000000</v>
      </c>
      <c r="TPI1364" s="84">
        <f t="shared" si="990"/>
        <v>0</v>
      </c>
      <c r="TPJ1364" s="84">
        <f t="shared" si="990"/>
        <v>0</v>
      </c>
      <c r="TPK1364" s="84">
        <f t="shared" si="990"/>
        <v>1000000</v>
      </c>
      <c r="TPL1364" s="84">
        <f t="shared" si="990"/>
        <v>0</v>
      </c>
      <c r="TPM1364" s="84">
        <f t="shared" si="990"/>
        <v>0</v>
      </c>
      <c r="TPN1364" s="84">
        <f t="shared" si="990"/>
        <v>0</v>
      </c>
      <c r="TPO1364" s="84">
        <f t="shared" si="990"/>
        <v>0</v>
      </c>
      <c r="TPP1364" s="84">
        <f t="shared" si="990"/>
        <v>1000000</v>
      </c>
      <c r="TPV1364" s="84" t="s">
        <v>235</v>
      </c>
      <c r="TPW1364" s="84" t="s">
        <v>236</v>
      </c>
      <c r="TPX1364" s="84">
        <f>TPX1359</f>
        <v>1000000</v>
      </c>
      <c r="TPY1364" s="84">
        <f t="shared" ref="TPY1364:TSB1365" si="991">TPY1359</f>
        <v>0</v>
      </c>
      <c r="TPZ1364" s="84">
        <f t="shared" si="991"/>
        <v>0</v>
      </c>
      <c r="TQA1364" s="84">
        <f t="shared" si="991"/>
        <v>1000000</v>
      </c>
      <c r="TQB1364" s="84">
        <f t="shared" si="991"/>
        <v>0</v>
      </c>
      <c r="TQC1364" s="84">
        <f t="shared" si="991"/>
        <v>0</v>
      </c>
      <c r="TQD1364" s="84">
        <f t="shared" si="991"/>
        <v>0</v>
      </c>
      <c r="TQE1364" s="84">
        <f t="shared" si="991"/>
        <v>0</v>
      </c>
      <c r="TQF1364" s="84">
        <f t="shared" si="991"/>
        <v>1000000</v>
      </c>
      <c r="TQL1364" s="84" t="s">
        <v>235</v>
      </c>
      <c r="TQM1364" s="84" t="s">
        <v>236</v>
      </c>
      <c r="TQN1364" s="84">
        <f>TQN1359</f>
        <v>1000000</v>
      </c>
      <c r="TQO1364" s="84">
        <f t="shared" si="991"/>
        <v>0</v>
      </c>
      <c r="TQP1364" s="84">
        <f t="shared" si="991"/>
        <v>0</v>
      </c>
      <c r="TQQ1364" s="84">
        <f t="shared" si="991"/>
        <v>1000000</v>
      </c>
      <c r="TQR1364" s="84">
        <f t="shared" si="991"/>
        <v>0</v>
      </c>
      <c r="TQS1364" s="84">
        <f t="shared" si="991"/>
        <v>0</v>
      </c>
      <c r="TQT1364" s="84">
        <f t="shared" si="991"/>
        <v>0</v>
      </c>
      <c r="TQU1364" s="84">
        <f t="shared" si="991"/>
        <v>0</v>
      </c>
      <c r="TQV1364" s="84">
        <f t="shared" si="991"/>
        <v>1000000</v>
      </c>
      <c r="TRB1364" s="84" t="s">
        <v>235</v>
      </c>
      <c r="TRC1364" s="84" t="s">
        <v>236</v>
      </c>
      <c r="TRD1364" s="84">
        <f>TRD1359</f>
        <v>1000000</v>
      </c>
      <c r="TRE1364" s="84">
        <f t="shared" si="991"/>
        <v>0</v>
      </c>
      <c r="TRF1364" s="84">
        <f t="shared" si="991"/>
        <v>0</v>
      </c>
      <c r="TRG1364" s="84">
        <f t="shared" si="991"/>
        <v>1000000</v>
      </c>
      <c r="TRH1364" s="84">
        <f t="shared" si="991"/>
        <v>0</v>
      </c>
      <c r="TRI1364" s="84">
        <f t="shared" si="991"/>
        <v>0</v>
      </c>
      <c r="TRJ1364" s="84">
        <f t="shared" si="991"/>
        <v>0</v>
      </c>
      <c r="TRK1364" s="84">
        <f t="shared" si="991"/>
        <v>0</v>
      </c>
      <c r="TRL1364" s="84">
        <f t="shared" si="991"/>
        <v>1000000</v>
      </c>
      <c r="TRR1364" s="84" t="s">
        <v>235</v>
      </c>
      <c r="TRS1364" s="84" t="s">
        <v>236</v>
      </c>
      <c r="TRT1364" s="84">
        <f>TRT1359</f>
        <v>1000000</v>
      </c>
      <c r="TRU1364" s="84">
        <f t="shared" si="991"/>
        <v>0</v>
      </c>
      <c r="TRV1364" s="84">
        <f t="shared" si="991"/>
        <v>0</v>
      </c>
      <c r="TRW1364" s="84">
        <f t="shared" si="991"/>
        <v>1000000</v>
      </c>
      <c r="TRX1364" s="84">
        <f t="shared" si="991"/>
        <v>0</v>
      </c>
      <c r="TRY1364" s="84">
        <f t="shared" si="991"/>
        <v>0</v>
      </c>
      <c r="TRZ1364" s="84">
        <f t="shared" si="991"/>
        <v>0</v>
      </c>
      <c r="TSA1364" s="84">
        <f t="shared" si="991"/>
        <v>0</v>
      </c>
      <c r="TSB1364" s="84">
        <f t="shared" si="991"/>
        <v>1000000</v>
      </c>
      <c r="TSH1364" s="84" t="s">
        <v>235</v>
      </c>
      <c r="TSI1364" s="84" t="s">
        <v>236</v>
      </c>
      <c r="TSJ1364" s="84">
        <f>TSJ1359</f>
        <v>1000000</v>
      </c>
      <c r="TSK1364" s="84">
        <f t="shared" ref="TSK1364:TUN1365" si="992">TSK1359</f>
        <v>0</v>
      </c>
      <c r="TSL1364" s="84">
        <f t="shared" si="992"/>
        <v>0</v>
      </c>
      <c r="TSM1364" s="84">
        <f t="shared" si="992"/>
        <v>1000000</v>
      </c>
      <c r="TSN1364" s="84">
        <f t="shared" si="992"/>
        <v>0</v>
      </c>
      <c r="TSO1364" s="84">
        <f t="shared" si="992"/>
        <v>0</v>
      </c>
      <c r="TSP1364" s="84">
        <f t="shared" si="992"/>
        <v>0</v>
      </c>
      <c r="TSQ1364" s="84">
        <f t="shared" si="992"/>
        <v>0</v>
      </c>
      <c r="TSR1364" s="84">
        <f t="shared" si="992"/>
        <v>1000000</v>
      </c>
      <c r="TSX1364" s="84" t="s">
        <v>235</v>
      </c>
      <c r="TSY1364" s="84" t="s">
        <v>236</v>
      </c>
      <c r="TSZ1364" s="84">
        <f>TSZ1359</f>
        <v>1000000</v>
      </c>
      <c r="TTA1364" s="84">
        <f t="shared" si="992"/>
        <v>0</v>
      </c>
      <c r="TTB1364" s="84">
        <f t="shared" si="992"/>
        <v>0</v>
      </c>
      <c r="TTC1364" s="84">
        <f t="shared" si="992"/>
        <v>1000000</v>
      </c>
      <c r="TTD1364" s="84">
        <f t="shared" si="992"/>
        <v>0</v>
      </c>
      <c r="TTE1364" s="84">
        <f t="shared" si="992"/>
        <v>0</v>
      </c>
      <c r="TTF1364" s="84">
        <f t="shared" si="992"/>
        <v>0</v>
      </c>
      <c r="TTG1364" s="84">
        <f t="shared" si="992"/>
        <v>0</v>
      </c>
      <c r="TTH1364" s="84">
        <f t="shared" si="992"/>
        <v>1000000</v>
      </c>
      <c r="TTN1364" s="84" t="s">
        <v>235</v>
      </c>
      <c r="TTO1364" s="84" t="s">
        <v>236</v>
      </c>
      <c r="TTP1364" s="84">
        <f>TTP1359</f>
        <v>1000000</v>
      </c>
      <c r="TTQ1364" s="84">
        <f t="shared" si="992"/>
        <v>0</v>
      </c>
      <c r="TTR1364" s="84">
        <f t="shared" si="992"/>
        <v>0</v>
      </c>
      <c r="TTS1364" s="84">
        <f t="shared" si="992"/>
        <v>1000000</v>
      </c>
      <c r="TTT1364" s="84">
        <f t="shared" si="992"/>
        <v>0</v>
      </c>
      <c r="TTU1364" s="84">
        <f t="shared" si="992"/>
        <v>0</v>
      </c>
      <c r="TTV1364" s="84">
        <f t="shared" si="992"/>
        <v>0</v>
      </c>
      <c r="TTW1364" s="84">
        <f t="shared" si="992"/>
        <v>0</v>
      </c>
      <c r="TTX1364" s="84">
        <f t="shared" si="992"/>
        <v>1000000</v>
      </c>
      <c r="TUD1364" s="84" t="s">
        <v>235</v>
      </c>
      <c r="TUE1364" s="84" t="s">
        <v>236</v>
      </c>
      <c r="TUF1364" s="84">
        <f>TUF1359</f>
        <v>1000000</v>
      </c>
      <c r="TUG1364" s="84">
        <f t="shared" si="992"/>
        <v>0</v>
      </c>
      <c r="TUH1364" s="84">
        <f t="shared" si="992"/>
        <v>0</v>
      </c>
      <c r="TUI1364" s="84">
        <f t="shared" si="992"/>
        <v>1000000</v>
      </c>
      <c r="TUJ1364" s="84">
        <f t="shared" si="992"/>
        <v>0</v>
      </c>
      <c r="TUK1364" s="84">
        <f t="shared" si="992"/>
        <v>0</v>
      </c>
      <c r="TUL1364" s="84">
        <f t="shared" si="992"/>
        <v>0</v>
      </c>
      <c r="TUM1364" s="84">
        <f t="shared" si="992"/>
        <v>0</v>
      </c>
      <c r="TUN1364" s="84">
        <f t="shared" si="992"/>
        <v>1000000</v>
      </c>
      <c r="TUT1364" s="84" t="s">
        <v>235</v>
      </c>
      <c r="TUU1364" s="84" t="s">
        <v>236</v>
      </c>
      <c r="TUV1364" s="84">
        <f>TUV1359</f>
        <v>1000000</v>
      </c>
      <c r="TUW1364" s="84">
        <f t="shared" ref="TUW1364:TWZ1365" si="993">TUW1359</f>
        <v>0</v>
      </c>
      <c r="TUX1364" s="84">
        <f t="shared" si="993"/>
        <v>0</v>
      </c>
      <c r="TUY1364" s="84">
        <f t="shared" si="993"/>
        <v>1000000</v>
      </c>
      <c r="TUZ1364" s="84">
        <f t="shared" si="993"/>
        <v>0</v>
      </c>
      <c r="TVA1364" s="84">
        <f t="shared" si="993"/>
        <v>0</v>
      </c>
      <c r="TVB1364" s="84">
        <f t="shared" si="993"/>
        <v>0</v>
      </c>
      <c r="TVC1364" s="84">
        <f t="shared" si="993"/>
        <v>0</v>
      </c>
      <c r="TVD1364" s="84">
        <f t="shared" si="993"/>
        <v>1000000</v>
      </c>
      <c r="TVJ1364" s="84" t="s">
        <v>235</v>
      </c>
      <c r="TVK1364" s="84" t="s">
        <v>236</v>
      </c>
      <c r="TVL1364" s="84">
        <f>TVL1359</f>
        <v>1000000</v>
      </c>
      <c r="TVM1364" s="84">
        <f t="shared" si="993"/>
        <v>0</v>
      </c>
      <c r="TVN1364" s="84">
        <f t="shared" si="993"/>
        <v>0</v>
      </c>
      <c r="TVO1364" s="84">
        <f t="shared" si="993"/>
        <v>1000000</v>
      </c>
      <c r="TVP1364" s="84">
        <f t="shared" si="993"/>
        <v>0</v>
      </c>
      <c r="TVQ1364" s="84">
        <f t="shared" si="993"/>
        <v>0</v>
      </c>
      <c r="TVR1364" s="84">
        <f t="shared" si="993"/>
        <v>0</v>
      </c>
      <c r="TVS1364" s="84">
        <f t="shared" si="993"/>
        <v>0</v>
      </c>
      <c r="TVT1364" s="84">
        <f t="shared" si="993"/>
        <v>1000000</v>
      </c>
      <c r="TVZ1364" s="84" t="s">
        <v>235</v>
      </c>
      <c r="TWA1364" s="84" t="s">
        <v>236</v>
      </c>
      <c r="TWB1364" s="84">
        <f>TWB1359</f>
        <v>1000000</v>
      </c>
      <c r="TWC1364" s="84">
        <f t="shared" si="993"/>
        <v>0</v>
      </c>
      <c r="TWD1364" s="84">
        <f t="shared" si="993"/>
        <v>0</v>
      </c>
      <c r="TWE1364" s="84">
        <f t="shared" si="993"/>
        <v>1000000</v>
      </c>
      <c r="TWF1364" s="84">
        <f t="shared" si="993"/>
        <v>0</v>
      </c>
      <c r="TWG1364" s="84">
        <f t="shared" si="993"/>
        <v>0</v>
      </c>
      <c r="TWH1364" s="84">
        <f t="shared" si="993"/>
        <v>0</v>
      </c>
      <c r="TWI1364" s="84">
        <f t="shared" si="993"/>
        <v>0</v>
      </c>
      <c r="TWJ1364" s="84">
        <f t="shared" si="993"/>
        <v>1000000</v>
      </c>
      <c r="TWP1364" s="84" t="s">
        <v>235</v>
      </c>
      <c r="TWQ1364" s="84" t="s">
        <v>236</v>
      </c>
      <c r="TWR1364" s="84">
        <f>TWR1359</f>
        <v>1000000</v>
      </c>
      <c r="TWS1364" s="84">
        <f t="shared" si="993"/>
        <v>0</v>
      </c>
      <c r="TWT1364" s="84">
        <f t="shared" si="993"/>
        <v>0</v>
      </c>
      <c r="TWU1364" s="84">
        <f t="shared" si="993"/>
        <v>1000000</v>
      </c>
      <c r="TWV1364" s="84">
        <f t="shared" si="993"/>
        <v>0</v>
      </c>
      <c r="TWW1364" s="84">
        <f t="shared" si="993"/>
        <v>0</v>
      </c>
      <c r="TWX1364" s="84">
        <f t="shared" si="993"/>
        <v>0</v>
      </c>
      <c r="TWY1364" s="84">
        <f t="shared" si="993"/>
        <v>0</v>
      </c>
      <c r="TWZ1364" s="84">
        <f t="shared" si="993"/>
        <v>1000000</v>
      </c>
      <c r="TXF1364" s="84" t="s">
        <v>235</v>
      </c>
      <c r="TXG1364" s="84" t="s">
        <v>236</v>
      </c>
      <c r="TXH1364" s="84">
        <f>TXH1359</f>
        <v>1000000</v>
      </c>
      <c r="TXI1364" s="84">
        <f t="shared" ref="TXI1364:TZL1365" si="994">TXI1359</f>
        <v>0</v>
      </c>
      <c r="TXJ1364" s="84">
        <f t="shared" si="994"/>
        <v>0</v>
      </c>
      <c r="TXK1364" s="84">
        <f t="shared" si="994"/>
        <v>1000000</v>
      </c>
      <c r="TXL1364" s="84">
        <f t="shared" si="994"/>
        <v>0</v>
      </c>
      <c r="TXM1364" s="84">
        <f t="shared" si="994"/>
        <v>0</v>
      </c>
      <c r="TXN1364" s="84">
        <f t="shared" si="994"/>
        <v>0</v>
      </c>
      <c r="TXO1364" s="84">
        <f t="shared" si="994"/>
        <v>0</v>
      </c>
      <c r="TXP1364" s="84">
        <f t="shared" si="994"/>
        <v>1000000</v>
      </c>
      <c r="TXV1364" s="84" t="s">
        <v>235</v>
      </c>
      <c r="TXW1364" s="84" t="s">
        <v>236</v>
      </c>
      <c r="TXX1364" s="84">
        <f>TXX1359</f>
        <v>1000000</v>
      </c>
      <c r="TXY1364" s="84">
        <f t="shared" si="994"/>
        <v>0</v>
      </c>
      <c r="TXZ1364" s="84">
        <f t="shared" si="994"/>
        <v>0</v>
      </c>
      <c r="TYA1364" s="84">
        <f t="shared" si="994"/>
        <v>1000000</v>
      </c>
      <c r="TYB1364" s="84">
        <f t="shared" si="994"/>
        <v>0</v>
      </c>
      <c r="TYC1364" s="84">
        <f t="shared" si="994"/>
        <v>0</v>
      </c>
      <c r="TYD1364" s="84">
        <f t="shared" si="994"/>
        <v>0</v>
      </c>
      <c r="TYE1364" s="84">
        <f t="shared" si="994"/>
        <v>0</v>
      </c>
      <c r="TYF1364" s="84">
        <f t="shared" si="994"/>
        <v>1000000</v>
      </c>
      <c r="TYL1364" s="84" t="s">
        <v>235</v>
      </c>
      <c r="TYM1364" s="84" t="s">
        <v>236</v>
      </c>
      <c r="TYN1364" s="84">
        <f>TYN1359</f>
        <v>1000000</v>
      </c>
      <c r="TYO1364" s="84">
        <f t="shared" si="994"/>
        <v>0</v>
      </c>
      <c r="TYP1364" s="84">
        <f t="shared" si="994"/>
        <v>0</v>
      </c>
      <c r="TYQ1364" s="84">
        <f t="shared" si="994"/>
        <v>1000000</v>
      </c>
      <c r="TYR1364" s="84">
        <f t="shared" si="994"/>
        <v>0</v>
      </c>
      <c r="TYS1364" s="84">
        <f t="shared" si="994"/>
        <v>0</v>
      </c>
      <c r="TYT1364" s="84">
        <f t="shared" si="994"/>
        <v>0</v>
      </c>
      <c r="TYU1364" s="84">
        <f t="shared" si="994"/>
        <v>0</v>
      </c>
      <c r="TYV1364" s="84">
        <f t="shared" si="994"/>
        <v>1000000</v>
      </c>
      <c r="TZB1364" s="84" t="s">
        <v>235</v>
      </c>
      <c r="TZC1364" s="84" t="s">
        <v>236</v>
      </c>
      <c r="TZD1364" s="84">
        <f>TZD1359</f>
        <v>1000000</v>
      </c>
      <c r="TZE1364" s="84">
        <f t="shared" si="994"/>
        <v>0</v>
      </c>
      <c r="TZF1364" s="84">
        <f t="shared" si="994"/>
        <v>0</v>
      </c>
      <c r="TZG1364" s="84">
        <f t="shared" si="994"/>
        <v>1000000</v>
      </c>
      <c r="TZH1364" s="84">
        <f t="shared" si="994"/>
        <v>0</v>
      </c>
      <c r="TZI1364" s="84">
        <f t="shared" si="994"/>
        <v>0</v>
      </c>
      <c r="TZJ1364" s="84">
        <f t="shared" si="994"/>
        <v>0</v>
      </c>
      <c r="TZK1364" s="84">
        <f t="shared" si="994"/>
        <v>0</v>
      </c>
      <c r="TZL1364" s="84">
        <f t="shared" si="994"/>
        <v>1000000</v>
      </c>
      <c r="TZR1364" s="84" t="s">
        <v>235</v>
      </c>
      <c r="TZS1364" s="84" t="s">
        <v>236</v>
      </c>
      <c r="TZT1364" s="84">
        <f>TZT1359</f>
        <v>1000000</v>
      </c>
      <c r="TZU1364" s="84">
        <f t="shared" ref="TZU1364:UBX1365" si="995">TZU1359</f>
        <v>0</v>
      </c>
      <c r="TZV1364" s="84">
        <f t="shared" si="995"/>
        <v>0</v>
      </c>
      <c r="TZW1364" s="84">
        <f t="shared" si="995"/>
        <v>1000000</v>
      </c>
      <c r="TZX1364" s="84">
        <f t="shared" si="995"/>
        <v>0</v>
      </c>
      <c r="TZY1364" s="84">
        <f t="shared" si="995"/>
        <v>0</v>
      </c>
      <c r="TZZ1364" s="84">
        <f t="shared" si="995"/>
        <v>0</v>
      </c>
      <c r="UAA1364" s="84">
        <f t="shared" si="995"/>
        <v>0</v>
      </c>
      <c r="UAB1364" s="84">
        <f t="shared" si="995"/>
        <v>1000000</v>
      </c>
      <c r="UAH1364" s="84" t="s">
        <v>235</v>
      </c>
      <c r="UAI1364" s="84" t="s">
        <v>236</v>
      </c>
      <c r="UAJ1364" s="84">
        <f>UAJ1359</f>
        <v>1000000</v>
      </c>
      <c r="UAK1364" s="84">
        <f t="shared" si="995"/>
        <v>0</v>
      </c>
      <c r="UAL1364" s="84">
        <f t="shared" si="995"/>
        <v>0</v>
      </c>
      <c r="UAM1364" s="84">
        <f t="shared" si="995"/>
        <v>1000000</v>
      </c>
      <c r="UAN1364" s="84">
        <f t="shared" si="995"/>
        <v>0</v>
      </c>
      <c r="UAO1364" s="84">
        <f t="shared" si="995"/>
        <v>0</v>
      </c>
      <c r="UAP1364" s="84">
        <f t="shared" si="995"/>
        <v>0</v>
      </c>
      <c r="UAQ1364" s="84">
        <f t="shared" si="995"/>
        <v>0</v>
      </c>
      <c r="UAR1364" s="84">
        <f t="shared" si="995"/>
        <v>1000000</v>
      </c>
      <c r="UAX1364" s="84" t="s">
        <v>235</v>
      </c>
      <c r="UAY1364" s="84" t="s">
        <v>236</v>
      </c>
      <c r="UAZ1364" s="84">
        <f>UAZ1359</f>
        <v>1000000</v>
      </c>
      <c r="UBA1364" s="84">
        <f t="shared" si="995"/>
        <v>0</v>
      </c>
      <c r="UBB1364" s="84">
        <f t="shared" si="995"/>
        <v>0</v>
      </c>
      <c r="UBC1364" s="84">
        <f t="shared" si="995"/>
        <v>1000000</v>
      </c>
      <c r="UBD1364" s="84">
        <f t="shared" si="995"/>
        <v>0</v>
      </c>
      <c r="UBE1364" s="84">
        <f t="shared" si="995"/>
        <v>0</v>
      </c>
      <c r="UBF1364" s="84">
        <f t="shared" si="995"/>
        <v>0</v>
      </c>
      <c r="UBG1364" s="84">
        <f t="shared" si="995"/>
        <v>0</v>
      </c>
      <c r="UBH1364" s="84">
        <f t="shared" si="995"/>
        <v>1000000</v>
      </c>
      <c r="UBN1364" s="84" t="s">
        <v>235</v>
      </c>
      <c r="UBO1364" s="84" t="s">
        <v>236</v>
      </c>
      <c r="UBP1364" s="84">
        <f>UBP1359</f>
        <v>1000000</v>
      </c>
      <c r="UBQ1364" s="84">
        <f t="shared" si="995"/>
        <v>0</v>
      </c>
      <c r="UBR1364" s="84">
        <f t="shared" si="995"/>
        <v>0</v>
      </c>
      <c r="UBS1364" s="84">
        <f t="shared" si="995"/>
        <v>1000000</v>
      </c>
      <c r="UBT1364" s="84">
        <f t="shared" si="995"/>
        <v>0</v>
      </c>
      <c r="UBU1364" s="84">
        <f t="shared" si="995"/>
        <v>0</v>
      </c>
      <c r="UBV1364" s="84">
        <f t="shared" si="995"/>
        <v>0</v>
      </c>
      <c r="UBW1364" s="84">
        <f t="shared" si="995"/>
        <v>0</v>
      </c>
      <c r="UBX1364" s="84">
        <f t="shared" si="995"/>
        <v>1000000</v>
      </c>
      <c r="UCD1364" s="84" t="s">
        <v>235</v>
      </c>
      <c r="UCE1364" s="84" t="s">
        <v>236</v>
      </c>
      <c r="UCF1364" s="84">
        <f>UCF1359</f>
        <v>1000000</v>
      </c>
      <c r="UCG1364" s="84">
        <f t="shared" ref="UCG1364:UEJ1365" si="996">UCG1359</f>
        <v>0</v>
      </c>
      <c r="UCH1364" s="84">
        <f t="shared" si="996"/>
        <v>0</v>
      </c>
      <c r="UCI1364" s="84">
        <f t="shared" si="996"/>
        <v>1000000</v>
      </c>
      <c r="UCJ1364" s="84">
        <f t="shared" si="996"/>
        <v>0</v>
      </c>
      <c r="UCK1364" s="84">
        <f t="shared" si="996"/>
        <v>0</v>
      </c>
      <c r="UCL1364" s="84">
        <f t="shared" si="996"/>
        <v>0</v>
      </c>
      <c r="UCM1364" s="84">
        <f t="shared" si="996"/>
        <v>0</v>
      </c>
      <c r="UCN1364" s="84">
        <f t="shared" si="996"/>
        <v>1000000</v>
      </c>
      <c r="UCT1364" s="84" t="s">
        <v>235</v>
      </c>
      <c r="UCU1364" s="84" t="s">
        <v>236</v>
      </c>
      <c r="UCV1364" s="84">
        <f>UCV1359</f>
        <v>1000000</v>
      </c>
      <c r="UCW1364" s="84">
        <f t="shared" si="996"/>
        <v>0</v>
      </c>
      <c r="UCX1364" s="84">
        <f t="shared" si="996"/>
        <v>0</v>
      </c>
      <c r="UCY1364" s="84">
        <f t="shared" si="996"/>
        <v>1000000</v>
      </c>
      <c r="UCZ1364" s="84">
        <f t="shared" si="996"/>
        <v>0</v>
      </c>
      <c r="UDA1364" s="84">
        <f t="shared" si="996"/>
        <v>0</v>
      </c>
      <c r="UDB1364" s="84">
        <f t="shared" si="996"/>
        <v>0</v>
      </c>
      <c r="UDC1364" s="84">
        <f t="shared" si="996"/>
        <v>0</v>
      </c>
      <c r="UDD1364" s="84">
        <f t="shared" si="996"/>
        <v>1000000</v>
      </c>
      <c r="UDJ1364" s="84" t="s">
        <v>235</v>
      </c>
      <c r="UDK1364" s="84" t="s">
        <v>236</v>
      </c>
      <c r="UDL1364" s="84">
        <f>UDL1359</f>
        <v>1000000</v>
      </c>
      <c r="UDM1364" s="84">
        <f t="shared" si="996"/>
        <v>0</v>
      </c>
      <c r="UDN1364" s="84">
        <f t="shared" si="996"/>
        <v>0</v>
      </c>
      <c r="UDO1364" s="84">
        <f t="shared" si="996"/>
        <v>1000000</v>
      </c>
      <c r="UDP1364" s="84">
        <f t="shared" si="996"/>
        <v>0</v>
      </c>
      <c r="UDQ1364" s="84">
        <f t="shared" si="996"/>
        <v>0</v>
      </c>
      <c r="UDR1364" s="84">
        <f t="shared" si="996"/>
        <v>0</v>
      </c>
      <c r="UDS1364" s="84">
        <f t="shared" si="996"/>
        <v>0</v>
      </c>
      <c r="UDT1364" s="84">
        <f t="shared" si="996"/>
        <v>1000000</v>
      </c>
      <c r="UDZ1364" s="84" t="s">
        <v>235</v>
      </c>
      <c r="UEA1364" s="84" t="s">
        <v>236</v>
      </c>
      <c r="UEB1364" s="84">
        <f>UEB1359</f>
        <v>1000000</v>
      </c>
      <c r="UEC1364" s="84">
        <f t="shared" si="996"/>
        <v>0</v>
      </c>
      <c r="UED1364" s="84">
        <f t="shared" si="996"/>
        <v>0</v>
      </c>
      <c r="UEE1364" s="84">
        <f t="shared" si="996"/>
        <v>1000000</v>
      </c>
      <c r="UEF1364" s="84">
        <f t="shared" si="996"/>
        <v>0</v>
      </c>
      <c r="UEG1364" s="84">
        <f t="shared" si="996"/>
        <v>0</v>
      </c>
      <c r="UEH1364" s="84">
        <f t="shared" si="996"/>
        <v>0</v>
      </c>
      <c r="UEI1364" s="84">
        <f t="shared" si="996"/>
        <v>0</v>
      </c>
      <c r="UEJ1364" s="84">
        <f t="shared" si="996"/>
        <v>1000000</v>
      </c>
      <c r="UEP1364" s="84" t="s">
        <v>235</v>
      </c>
      <c r="UEQ1364" s="84" t="s">
        <v>236</v>
      </c>
      <c r="UER1364" s="84">
        <f>UER1359</f>
        <v>1000000</v>
      </c>
      <c r="UES1364" s="84">
        <f t="shared" ref="UES1364:UGV1365" si="997">UES1359</f>
        <v>0</v>
      </c>
      <c r="UET1364" s="84">
        <f t="shared" si="997"/>
        <v>0</v>
      </c>
      <c r="UEU1364" s="84">
        <f t="shared" si="997"/>
        <v>1000000</v>
      </c>
      <c r="UEV1364" s="84">
        <f t="shared" si="997"/>
        <v>0</v>
      </c>
      <c r="UEW1364" s="84">
        <f t="shared" si="997"/>
        <v>0</v>
      </c>
      <c r="UEX1364" s="84">
        <f t="shared" si="997"/>
        <v>0</v>
      </c>
      <c r="UEY1364" s="84">
        <f t="shared" si="997"/>
        <v>0</v>
      </c>
      <c r="UEZ1364" s="84">
        <f t="shared" si="997"/>
        <v>1000000</v>
      </c>
      <c r="UFF1364" s="84" t="s">
        <v>235</v>
      </c>
      <c r="UFG1364" s="84" t="s">
        <v>236</v>
      </c>
      <c r="UFH1364" s="84">
        <f>UFH1359</f>
        <v>1000000</v>
      </c>
      <c r="UFI1364" s="84">
        <f t="shared" si="997"/>
        <v>0</v>
      </c>
      <c r="UFJ1364" s="84">
        <f t="shared" si="997"/>
        <v>0</v>
      </c>
      <c r="UFK1364" s="84">
        <f t="shared" si="997"/>
        <v>1000000</v>
      </c>
      <c r="UFL1364" s="84">
        <f t="shared" si="997"/>
        <v>0</v>
      </c>
      <c r="UFM1364" s="84">
        <f t="shared" si="997"/>
        <v>0</v>
      </c>
      <c r="UFN1364" s="84">
        <f t="shared" si="997"/>
        <v>0</v>
      </c>
      <c r="UFO1364" s="84">
        <f t="shared" si="997"/>
        <v>0</v>
      </c>
      <c r="UFP1364" s="84">
        <f t="shared" si="997"/>
        <v>1000000</v>
      </c>
      <c r="UFV1364" s="84" t="s">
        <v>235</v>
      </c>
      <c r="UFW1364" s="84" t="s">
        <v>236</v>
      </c>
      <c r="UFX1364" s="84">
        <f>UFX1359</f>
        <v>1000000</v>
      </c>
      <c r="UFY1364" s="84">
        <f t="shared" si="997"/>
        <v>0</v>
      </c>
      <c r="UFZ1364" s="84">
        <f t="shared" si="997"/>
        <v>0</v>
      </c>
      <c r="UGA1364" s="84">
        <f t="shared" si="997"/>
        <v>1000000</v>
      </c>
      <c r="UGB1364" s="84">
        <f t="shared" si="997"/>
        <v>0</v>
      </c>
      <c r="UGC1364" s="84">
        <f t="shared" si="997"/>
        <v>0</v>
      </c>
      <c r="UGD1364" s="84">
        <f t="shared" si="997"/>
        <v>0</v>
      </c>
      <c r="UGE1364" s="84">
        <f t="shared" si="997"/>
        <v>0</v>
      </c>
      <c r="UGF1364" s="84">
        <f t="shared" si="997"/>
        <v>1000000</v>
      </c>
      <c r="UGL1364" s="84" t="s">
        <v>235</v>
      </c>
      <c r="UGM1364" s="84" t="s">
        <v>236</v>
      </c>
      <c r="UGN1364" s="84">
        <f>UGN1359</f>
        <v>1000000</v>
      </c>
      <c r="UGO1364" s="84">
        <f t="shared" si="997"/>
        <v>0</v>
      </c>
      <c r="UGP1364" s="84">
        <f t="shared" si="997"/>
        <v>0</v>
      </c>
      <c r="UGQ1364" s="84">
        <f t="shared" si="997"/>
        <v>1000000</v>
      </c>
      <c r="UGR1364" s="84">
        <f t="shared" si="997"/>
        <v>0</v>
      </c>
      <c r="UGS1364" s="84">
        <f t="shared" si="997"/>
        <v>0</v>
      </c>
      <c r="UGT1364" s="84">
        <f t="shared" si="997"/>
        <v>0</v>
      </c>
      <c r="UGU1364" s="84">
        <f t="shared" si="997"/>
        <v>0</v>
      </c>
      <c r="UGV1364" s="84">
        <f t="shared" si="997"/>
        <v>1000000</v>
      </c>
      <c r="UHB1364" s="84" t="s">
        <v>235</v>
      </c>
      <c r="UHC1364" s="84" t="s">
        <v>236</v>
      </c>
      <c r="UHD1364" s="84">
        <f>UHD1359</f>
        <v>1000000</v>
      </c>
      <c r="UHE1364" s="84">
        <f t="shared" ref="UHE1364:UJH1365" si="998">UHE1359</f>
        <v>0</v>
      </c>
      <c r="UHF1364" s="84">
        <f t="shared" si="998"/>
        <v>0</v>
      </c>
      <c r="UHG1364" s="84">
        <f t="shared" si="998"/>
        <v>1000000</v>
      </c>
      <c r="UHH1364" s="84">
        <f t="shared" si="998"/>
        <v>0</v>
      </c>
      <c r="UHI1364" s="84">
        <f t="shared" si="998"/>
        <v>0</v>
      </c>
      <c r="UHJ1364" s="84">
        <f t="shared" si="998"/>
        <v>0</v>
      </c>
      <c r="UHK1364" s="84">
        <f t="shared" si="998"/>
        <v>0</v>
      </c>
      <c r="UHL1364" s="84">
        <f t="shared" si="998"/>
        <v>1000000</v>
      </c>
      <c r="UHR1364" s="84" t="s">
        <v>235</v>
      </c>
      <c r="UHS1364" s="84" t="s">
        <v>236</v>
      </c>
      <c r="UHT1364" s="84">
        <f>UHT1359</f>
        <v>1000000</v>
      </c>
      <c r="UHU1364" s="84">
        <f t="shared" si="998"/>
        <v>0</v>
      </c>
      <c r="UHV1364" s="84">
        <f t="shared" si="998"/>
        <v>0</v>
      </c>
      <c r="UHW1364" s="84">
        <f t="shared" si="998"/>
        <v>1000000</v>
      </c>
      <c r="UHX1364" s="84">
        <f t="shared" si="998"/>
        <v>0</v>
      </c>
      <c r="UHY1364" s="84">
        <f t="shared" si="998"/>
        <v>0</v>
      </c>
      <c r="UHZ1364" s="84">
        <f t="shared" si="998"/>
        <v>0</v>
      </c>
      <c r="UIA1364" s="84">
        <f t="shared" si="998"/>
        <v>0</v>
      </c>
      <c r="UIB1364" s="84">
        <f t="shared" si="998"/>
        <v>1000000</v>
      </c>
      <c r="UIH1364" s="84" t="s">
        <v>235</v>
      </c>
      <c r="UII1364" s="84" t="s">
        <v>236</v>
      </c>
      <c r="UIJ1364" s="84">
        <f>UIJ1359</f>
        <v>1000000</v>
      </c>
      <c r="UIK1364" s="84">
        <f t="shared" si="998"/>
        <v>0</v>
      </c>
      <c r="UIL1364" s="84">
        <f t="shared" si="998"/>
        <v>0</v>
      </c>
      <c r="UIM1364" s="84">
        <f t="shared" si="998"/>
        <v>1000000</v>
      </c>
      <c r="UIN1364" s="84">
        <f t="shared" si="998"/>
        <v>0</v>
      </c>
      <c r="UIO1364" s="84">
        <f t="shared" si="998"/>
        <v>0</v>
      </c>
      <c r="UIP1364" s="84">
        <f t="shared" si="998"/>
        <v>0</v>
      </c>
      <c r="UIQ1364" s="84">
        <f t="shared" si="998"/>
        <v>0</v>
      </c>
      <c r="UIR1364" s="84">
        <f t="shared" si="998"/>
        <v>1000000</v>
      </c>
      <c r="UIX1364" s="84" t="s">
        <v>235</v>
      </c>
      <c r="UIY1364" s="84" t="s">
        <v>236</v>
      </c>
      <c r="UIZ1364" s="84">
        <f>UIZ1359</f>
        <v>1000000</v>
      </c>
      <c r="UJA1364" s="84">
        <f t="shared" si="998"/>
        <v>0</v>
      </c>
      <c r="UJB1364" s="84">
        <f t="shared" si="998"/>
        <v>0</v>
      </c>
      <c r="UJC1364" s="84">
        <f t="shared" si="998"/>
        <v>1000000</v>
      </c>
      <c r="UJD1364" s="84">
        <f t="shared" si="998"/>
        <v>0</v>
      </c>
      <c r="UJE1364" s="84">
        <f t="shared" si="998"/>
        <v>0</v>
      </c>
      <c r="UJF1364" s="84">
        <f t="shared" si="998"/>
        <v>0</v>
      </c>
      <c r="UJG1364" s="84">
        <f t="shared" si="998"/>
        <v>0</v>
      </c>
      <c r="UJH1364" s="84">
        <f t="shared" si="998"/>
        <v>1000000</v>
      </c>
      <c r="UJN1364" s="84" t="s">
        <v>235</v>
      </c>
      <c r="UJO1364" s="84" t="s">
        <v>236</v>
      </c>
      <c r="UJP1364" s="84">
        <f>UJP1359</f>
        <v>1000000</v>
      </c>
      <c r="UJQ1364" s="84">
        <f t="shared" ref="UJQ1364:ULT1365" si="999">UJQ1359</f>
        <v>0</v>
      </c>
      <c r="UJR1364" s="84">
        <f t="shared" si="999"/>
        <v>0</v>
      </c>
      <c r="UJS1364" s="84">
        <f t="shared" si="999"/>
        <v>1000000</v>
      </c>
      <c r="UJT1364" s="84">
        <f t="shared" si="999"/>
        <v>0</v>
      </c>
      <c r="UJU1364" s="84">
        <f t="shared" si="999"/>
        <v>0</v>
      </c>
      <c r="UJV1364" s="84">
        <f t="shared" si="999"/>
        <v>0</v>
      </c>
      <c r="UJW1364" s="84">
        <f t="shared" si="999"/>
        <v>0</v>
      </c>
      <c r="UJX1364" s="84">
        <f t="shared" si="999"/>
        <v>1000000</v>
      </c>
      <c r="UKD1364" s="84" t="s">
        <v>235</v>
      </c>
      <c r="UKE1364" s="84" t="s">
        <v>236</v>
      </c>
      <c r="UKF1364" s="84">
        <f>UKF1359</f>
        <v>1000000</v>
      </c>
      <c r="UKG1364" s="84">
        <f t="shared" si="999"/>
        <v>0</v>
      </c>
      <c r="UKH1364" s="84">
        <f t="shared" si="999"/>
        <v>0</v>
      </c>
      <c r="UKI1364" s="84">
        <f t="shared" si="999"/>
        <v>1000000</v>
      </c>
      <c r="UKJ1364" s="84">
        <f t="shared" si="999"/>
        <v>0</v>
      </c>
      <c r="UKK1364" s="84">
        <f t="shared" si="999"/>
        <v>0</v>
      </c>
      <c r="UKL1364" s="84">
        <f t="shared" si="999"/>
        <v>0</v>
      </c>
      <c r="UKM1364" s="84">
        <f t="shared" si="999"/>
        <v>0</v>
      </c>
      <c r="UKN1364" s="84">
        <f t="shared" si="999"/>
        <v>1000000</v>
      </c>
      <c r="UKT1364" s="84" t="s">
        <v>235</v>
      </c>
      <c r="UKU1364" s="84" t="s">
        <v>236</v>
      </c>
      <c r="UKV1364" s="84">
        <f>UKV1359</f>
        <v>1000000</v>
      </c>
      <c r="UKW1364" s="84">
        <f t="shared" si="999"/>
        <v>0</v>
      </c>
      <c r="UKX1364" s="84">
        <f t="shared" si="999"/>
        <v>0</v>
      </c>
      <c r="UKY1364" s="84">
        <f t="shared" si="999"/>
        <v>1000000</v>
      </c>
      <c r="UKZ1364" s="84">
        <f t="shared" si="999"/>
        <v>0</v>
      </c>
      <c r="ULA1364" s="84">
        <f t="shared" si="999"/>
        <v>0</v>
      </c>
      <c r="ULB1364" s="84">
        <f t="shared" si="999"/>
        <v>0</v>
      </c>
      <c r="ULC1364" s="84">
        <f t="shared" si="999"/>
        <v>0</v>
      </c>
      <c r="ULD1364" s="84">
        <f t="shared" si="999"/>
        <v>1000000</v>
      </c>
      <c r="ULJ1364" s="84" t="s">
        <v>235</v>
      </c>
      <c r="ULK1364" s="84" t="s">
        <v>236</v>
      </c>
      <c r="ULL1364" s="84">
        <f>ULL1359</f>
        <v>1000000</v>
      </c>
      <c r="ULM1364" s="84">
        <f t="shared" si="999"/>
        <v>0</v>
      </c>
      <c r="ULN1364" s="84">
        <f t="shared" si="999"/>
        <v>0</v>
      </c>
      <c r="ULO1364" s="84">
        <f t="shared" si="999"/>
        <v>1000000</v>
      </c>
      <c r="ULP1364" s="84">
        <f t="shared" si="999"/>
        <v>0</v>
      </c>
      <c r="ULQ1364" s="84">
        <f t="shared" si="999"/>
        <v>0</v>
      </c>
      <c r="ULR1364" s="84">
        <f t="shared" si="999"/>
        <v>0</v>
      </c>
      <c r="ULS1364" s="84">
        <f t="shared" si="999"/>
        <v>0</v>
      </c>
      <c r="ULT1364" s="84">
        <f t="shared" si="999"/>
        <v>1000000</v>
      </c>
      <c r="ULZ1364" s="84" t="s">
        <v>235</v>
      </c>
      <c r="UMA1364" s="84" t="s">
        <v>236</v>
      </c>
      <c r="UMB1364" s="84">
        <f>UMB1359</f>
        <v>1000000</v>
      </c>
      <c r="UMC1364" s="84">
        <f t="shared" ref="UMC1364:UOF1365" si="1000">UMC1359</f>
        <v>0</v>
      </c>
      <c r="UMD1364" s="84">
        <f t="shared" si="1000"/>
        <v>0</v>
      </c>
      <c r="UME1364" s="84">
        <f t="shared" si="1000"/>
        <v>1000000</v>
      </c>
      <c r="UMF1364" s="84">
        <f t="shared" si="1000"/>
        <v>0</v>
      </c>
      <c r="UMG1364" s="84">
        <f t="shared" si="1000"/>
        <v>0</v>
      </c>
      <c r="UMH1364" s="84">
        <f t="shared" si="1000"/>
        <v>0</v>
      </c>
      <c r="UMI1364" s="84">
        <f t="shared" si="1000"/>
        <v>0</v>
      </c>
      <c r="UMJ1364" s="84">
        <f t="shared" si="1000"/>
        <v>1000000</v>
      </c>
      <c r="UMP1364" s="84" t="s">
        <v>235</v>
      </c>
      <c r="UMQ1364" s="84" t="s">
        <v>236</v>
      </c>
      <c r="UMR1364" s="84">
        <f>UMR1359</f>
        <v>1000000</v>
      </c>
      <c r="UMS1364" s="84">
        <f t="shared" si="1000"/>
        <v>0</v>
      </c>
      <c r="UMT1364" s="84">
        <f t="shared" si="1000"/>
        <v>0</v>
      </c>
      <c r="UMU1364" s="84">
        <f t="shared" si="1000"/>
        <v>1000000</v>
      </c>
      <c r="UMV1364" s="84">
        <f t="shared" si="1000"/>
        <v>0</v>
      </c>
      <c r="UMW1364" s="84">
        <f t="shared" si="1000"/>
        <v>0</v>
      </c>
      <c r="UMX1364" s="84">
        <f t="shared" si="1000"/>
        <v>0</v>
      </c>
      <c r="UMY1364" s="84">
        <f t="shared" si="1000"/>
        <v>0</v>
      </c>
      <c r="UMZ1364" s="84">
        <f t="shared" si="1000"/>
        <v>1000000</v>
      </c>
      <c r="UNF1364" s="84" t="s">
        <v>235</v>
      </c>
      <c r="UNG1364" s="84" t="s">
        <v>236</v>
      </c>
      <c r="UNH1364" s="84">
        <f>UNH1359</f>
        <v>1000000</v>
      </c>
      <c r="UNI1364" s="84">
        <f t="shared" si="1000"/>
        <v>0</v>
      </c>
      <c r="UNJ1364" s="84">
        <f t="shared" si="1000"/>
        <v>0</v>
      </c>
      <c r="UNK1364" s="84">
        <f t="shared" si="1000"/>
        <v>1000000</v>
      </c>
      <c r="UNL1364" s="84">
        <f t="shared" si="1000"/>
        <v>0</v>
      </c>
      <c r="UNM1364" s="84">
        <f t="shared" si="1000"/>
        <v>0</v>
      </c>
      <c r="UNN1364" s="84">
        <f t="shared" si="1000"/>
        <v>0</v>
      </c>
      <c r="UNO1364" s="84">
        <f t="shared" si="1000"/>
        <v>0</v>
      </c>
      <c r="UNP1364" s="84">
        <f t="shared" si="1000"/>
        <v>1000000</v>
      </c>
      <c r="UNV1364" s="84" t="s">
        <v>235</v>
      </c>
      <c r="UNW1364" s="84" t="s">
        <v>236</v>
      </c>
      <c r="UNX1364" s="84">
        <f>UNX1359</f>
        <v>1000000</v>
      </c>
      <c r="UNY1364" s="84">
        <f t="shared" si="1000"/>
        <v>0</v>
      </c>
      <c r="UNZ1364" s="84">
        <f t="shared" si="1000"/>
        <v>0</v>
      </c>
      <c r="UOA1364" s="84">
        <f t="shared" si="1000"/>
        <v>1000000</v>
      </c>
      <c r="UOB1364" s="84">
        <f t="shared" si="1000"/>
        <v>0</v>
      </c>
      <c r="UOC1364" s="84">
        <f t="shared" si="1000"/>
        <v>0</v>
      </c>
      <c r="UOD1364" s="84">
        <f t="shared" si="1000"/>
        <v>0</v>
      </c>
      <c r="UOE1364" s="84">
        <f t="shared" si="1000"/>
        <v>0</v>
      </c>
      <c r="UOF1364" s="84">
        <f t="shared" si="1000"/>
        <v>1000000</v>
      </c>
      <c r="UOL1364" s="84" t="s">
        <v>235</v>
      </c>
      <c r="UOM1364" s="84" t="s">
        <v>236</v>
      </c>
      <c r="UON1364" s="84">
        <f>UON1359</f>
        <v>1000000</v>
      </c>
      <c r="UOO1364" s="84">
        <f t="shared" ref="UOO1364:UQR1365" si="1001">UOO1359</f>
        <v>0</v>
      </c>
      <c r="UOP1364" s="84">
        <f t="shared" si="1001"/>
        <v>0</v>
      </c>
      <c r="UOQ1364" s="84">
        <f t="shared" si="1001"/>
        <v>1000000</v>
      </c>
      <c r="UOR1364" s="84">
        <f t="shared" si="1001"/>
        <v>0</v>
      </c>
      <c r="UOS1364" s="84">
        <f t="shared" si="1001"/>
        <v>0</v>
      </c>
      <c r="UOT1364" s="84">
        <f t="shared" si="1001"/>
        <v>0</v>
      </c>
      <c r="UOU1364" s="84">
        <f t="shared" si="1001"/>
        <v>0</v>
      </c>
      <c r="UOV1364" s="84">
        <f t="shared" si="1001"/>
        <v>1000000</v>
      </c>
      <c r="UPB1364" s="84" t="s">
        <v>235</v>
      </c>
      <c r="UPC1364" s="84" t="s">
        <v>236</v>
      </c>
      <c r="UPD1364" s="84">
        <f>UPD1359</f>
        <v>1000000</v>
      </c>
      <c r="UPE1364" s="84">
        <f t="shared" si="1001"/>
        <v>0</v>
      </c>
      <c r="UPF1364" s="84">
        <f t="shared" si="1001"/>
        <v>0</v>
      </c>
      <c r="UPG1364" s="84">
        <f t="shared" si="1001"/>
        <v>1000000</v>
      </c>
      <c r="UPH1364" s="84">
        <f t="shared" si="1001"/>
        <v>0</v>
      </c>
      <c r="UPI1364" s="84">
        <f t="shared" si="1001"/>
        <v>0</v>
      </c>
      <c r="UPJ1364" s="84">
        <f t="shared" si="1001"/>
        <v>0</v>
      </c>
      <c r="UPK1364" s="84">
        <f t="shared" si="1001"/>
        <v>0</v>
      </c>
      <c r="UPL1364" s="84">
        <f t="shared" si="1001"/>
        <v>1000000</v>
      </c>
      <c r="UPR1364" s="84" t="s">
        <v>235</v>
      </c>
      <c r="UPS1364" s="84" t="s">
        <v>236</v>
      </c>
      <c r="UPT1364" s="84">
        <f>UPT1359</f>
        <v>1000000</v>
      </c>
      <c r="UPU1364" s="84">
        <f t="shared" si="1001"/>
        <v>0</v>
      </c>
      <c r="UPV1364" s="84">
        <f t="shared" si="1001"/>
        <v>0</v>
      </c>
      <c r="UPW1364" s="84">
        <f t="shared" si="1001"/>
        <v>1000000</v>
      </c>
      <c r="UPX1364" s="84">
        <f t="shared" si="1001"/>
        <v>0</v>
      </c>
      <c r="UPY1364" s="84">
        <f t="shared" si="1001"/>
        <v>0</v>
      </c>
      <c r="UPZ1364" s="84">
        <f t="shared" si="1001"/>
        <v>0</v>
      </c>
      <c r="UQA1364" s="84">
        <f t="shared" si="1001"/>
        <v>0</v>
      </c>
      <c r="UQB1364" s="84">
        <f t="shared" si="1001"/>
        <v>1000000</v>
      </c>
      <c r="UQH1364" s="84" t="s">
        <v>235</v>
      </c>
      <c r="UQI1364" s="84" t="s">
        <v>236</v>
      </c>
      <c r="UQJ1364" s="84">
        <f>UQJ1359</f>
        <v>1000000</v>
      </c>
      <c r="UQK1364" s="84">
        <f t="shared" si="1001"/>
        <v>0</v>
      </c>
      <c r="UQL1364" s="84">
        <f t="shared" si="1001"/>
        <v>0</v>
      </c>
      <c r="UQM1364" s="84">
        <f t="shared" si="1001"/>
        <v>1000000</v>
      </c>
      <c r="UQN1364" s="84">
        <f t="shared" si="1001"/>
        <v>0</v>
      </c>
      <c r="UQO1364" s="84">
        <f t="shared" si="1001"/>
        <v>0</v>
      </c>
      <c r="UQP1364" s="84">
        <f t="shared" si="1001"/>
        <v>0</v>
      </c>
      <c r="UQQ1364" s="84">
        <f t="shared" si="1001"/>
        <v>0</v>
      </c>
      <c r="UQR1364" s="84">
        <f t="shared" si="1001"/>
        <v>1000000</v>
      </c>
      <c r="UQX1364" s="84" t="s">
        <v>235</v>
      </c>
      <c r="UQY1364" s="84" t="s">
        <v>236</v>
      </c>
      <c r="UQZ1364" s="84">
        <f>UQZ1359</f>
        <v>1000000</v>
      </c>
      <c r="URA1364" s="84">
        <f t="shared" ref="URA1364:UTD1365" si="1002">URA1359</f>
        <v>0</v>
      </c>
      <c r="URB1364" s="84">
        <f t="shared" si="1002"/>
        <v>0</v>
      </c>
      <c r="URC1364" s="84">
        <f t="shared" si="1002"/>
        <v>1000000</v>
      </c>
      <c r="URD1364" s="84">
        <f t="shared" si="1002"/>
        <v>0</v>
      </c>
      <c r="URE1364" s="84">
        <f t="shared" si="1002"/>
        <v>0</v>
      </c>
      <c r="URF1364" s="84">
        <f t="shared" si="1002"/>
        <v>0</v>
      </c>
      <c r="URG1364" s="84">
        <f t="shared" si="1002"/>
        <v>0</v>
      </c>
      <c r="URH1364" s="84">
        <f t="shared" si="1002"/>
        <v>1000000</v>
      </c>
      <c r="URN1364" s="84" t="s">
        <v>235</v>
      </c>
      <c r="URO1364" s="84" t="s">
        <v>236</v>
      </c>
      <c r="URP1364" s="84">
        <f>URP1359</f>
        <v>1000000</v>
      </c>
      <c r="URQ1364" s="84">
        <f t="shared" si="1002"/>
        <v>0</v>
      </c>
      <c r="URR1364" s="84">
        <f t="shared" si="1002"/>
        <v>0</v>
      </c>
      <c r="URS1364" s="84">
        <f t="shared" si="1002"/>
        <v>1000000</v>
      </c>
      <c r="URT1364" s="84">
        <f t="shared" si="1002"/>
        <v>0</v>
      </c>
      <c r="URU1364" s="84">
        <f t="shared" si="1002"/>
        <v>0</v>
      </c>
      <c r="URV1364" s="84">
        <f t="shared" si="1002"/>
        <v>0</v>
      </c>
      <c r="URW1364" s="84">
        <f t="shared" si="1002"/>
        <v>0</v>
      </c>
      <c r="URX1364" s="84">
        <f t="shared" si="1002"/>
        <v>1000000</v>
      </c>
      <c r="USD1364" s="84" t="s">
        <v>235</v>
      </c>
      <c r="USE1364" s="84" t="s">
        <v>236</v>
      </c>
      <c r="USF1364" s="84">
        <f>USF1359</f>
        <v>1000000</v>
      </c>
      <c r="USG1364" s="84">
        <f t="shared" si="1002"/>
        <v>0</v>
      </c>
      <c r="USH1364" s="84">
        <f t="shared" si="1002"/>
        <v>0</v>
      </c>
      <c r="USI1364" s="84">
        <f t="shared" si="1002"/>
        <v>1000000</v>
      </c>
      <c r="USJ1364" s="84">
        <f t="shared" si="1002"/>
        <v>0</v>
      </c>
      <c r="USK1364" s="84">
        <f t="shared" si="1002"/>
        <v>0</v>
      </c>
      <c r="USL1364" s="84">
        <f t="shared" si="1002"/>
        <v>0</v>
      </c>
      <c r="USM1364" s="84">
        <f t="shared" si="1002"/>
        <v>0</v>
      </c>
      <c r="USN1364" s="84">
        <f t="shared" si="1002"/>
        <v>1000000</v>
      </c>
      <c r="UST1364" s="84" t="s">
        <v>235</v>
      </c>
      <c r="USU1364" s="84" t="s">
        <v>236</v>
      </c>
      <c r="USV1364" s="84">
        <f>USV1359</f>
        <v>1000000</v>
      </c>
      <c r="USW1364" s="84">
        <f t="shared" si="1002"/>
        <v>0</v>
      </c>
      <c r="USX1364" s="84">
        <f t="shared" si="1002"/>
        <v>0</v>
      </c>
      <c r="USY1364" s="84">
        <f t="shared" si="1002"/>
        <v>1000000</v>
      </c>
      <c r="USZ1364" s="84">
        <f t="shared" si="1002"/>
        <v>0</v>
      </c>
      <c r="UTA1364" s="84">
        <f t="shared" si="1002"/>
        <v>0</v>
      </c>
      <c r="UTB1364" s="84">
        <f t="shared" si="1002"/>
        <v>0</v>
      </c>
      <c r="UTC1364" s="84">
        <f t="shared" si="1002"/>
        <v>0</v>
      </c>
      <c r="UTD1364" s="84">
        <f t="shared" si="1002"/>
        <v>1000000</v>
      </c>
      <c r="UTJ1364" s="84" t="s">
        <v>235</v>
      </c>
      <c r="UTK1364" s="84" t="s">
        <v>236</v>
      </c>
      <c r="UTL1364" s="84">
        <f>UTL1359</f>
        <v>1000000</v>
      </c>
      <c r="UTM1364" s="84">
        <f t="shared" ref="UTM1364:UVP1365" si="1003">UTM1359</f>
        <v>0</v>
      </c>
      <c r="UTN1364" s="84">
        <f t="shared" si="1003"/>
        <v>0</v>
      </c>
      <c r="UTO1364" s="84">
        <f t="shared" si="1003"/>
        <v>1000000</v>
      </c>
      <c r="UTP1364" s="84">
        <f t="shared" si="1003"/>
        <v>0</v>
      </c>
      <c r="UTQ1364" s="84">
        <f t="shared" si="1003"/>
        <v>0</v>
      </c>
      <c r="UTR1364" s="84">
        <f t="shared" si="1003"/>
        <v>0</v>
      </c>
      <c r="UTS1364" s="84">
        <f t="shared" si="1003"/>
        <v>0</v>
      </c>
      <c r="UTT1364" s="84">
        <f t="shared" si="1003"/>
        <v>1000000</v>
      </c>
      <c r="UTZ1364" s="84" t="s">
        <v>235</v>
      </c>
      <c r="UUA1364" s="84" t="s">
        <v>236</v>
      </c>
      <c r="UUB1364" s="84">
        <f>UUB1359</f>
        <v>1000000</v>
      </c>
      <c r="UUC1364" s="84">
        <f t="shared" si="1003"/>
        <v>0</v>
      </c>
      <c r="UUD1364" s="84">
        <f t="shared" si="1003"/>
        <v>0</v>
      </c>
      <c r="UUE1364" s="84">
        <f t="shared" si="1003"/>
        <v>1000000</v>
      </c>
      <c r="UUF1364" s="84">
        <f t="shared" si="1003"/>
        <v>0</v>
      </c>
      <c r="UUG1364" s="84">
        <f t="shared" si="1003"/>
        <v>0</v>
      </c>
      <c r="UUH1364" s="84">
        <f t="shared" si="1003"/>
        <v>0</v>
      </c>
      <c r="UUI1364" s="84">
        <f t="shared" si="1003"/>
        <v>0</v>
      </c>
      <c r="UUJ1364" s="84">
        <f t="shared" si="1003"/>
        <v>1000000</v>
      </c>
      <c r="UUP1364" s="84" t="s">
        <v>235</v>
      </c>
      <c r="UUQ1364" s="84" t="s">
        <v>236</v>
      </c>
      <c r="UUR1364" s="84">
        <f>UUR1359</f>
        <v>1000000</v>
      </c>
      <c r="UUS1364" s="84">
        <f t="shared" si="1003"/>
        <v>0</v>
      </c>
      <c r="UUT1364" s="84">
        <f t="shared" si="1003"/>
        <v>0</v>
      </c>
      <c r="UUU1364" s="84">
        <f t="shared" si="1003"/>
        <v>1000000</v>
      </c>
      <c r="UUV1364" s="84">
        <f t="shared" si="1003"/>
        <v>0</v>
      </c>
      <c r="UUW1364" s="84">
        <f t="shared" si="1003"/>
        <v>0</v>
      </c>
      <c r="UUX1364" s="84">
        <f t="shared" si="1003"/>
        <v>0</v>
      </c>
      <c r="UUY1364" s="84">
        <f t="shared" si="1003"/>
        <v>0</v>
      </c>
      <c r="UUZ1364" s="84">
        <f t="shared" si="1003"/>
        <v>1000000</v>
      </c>
      <c r="UVF1364" s="84" t="s">
        <v>235</v>
      </c>
      <c r="UVG1364" s="84" t="s">
        <v>236</v>
      </c>
      <c r="UVH1364" s="84">
        <f>UVH1359</f>
        <v>1000000</v>
      </c>
      <c r="UVI1364" s="84">
        <f t="shared" si="1003"/>
        <v>0</v>
      </c>
      <c r="UVJ1364" s="84">
        <f t="shared" si="1003"/>
        <v>0</v>
      </c>
      <c r="UVK1364" s="84">
        <f t="shared" si="1003"/>
        <v>1000000</v>
      </c>
      <c r="UVL1364" s="84">
        <f t="shared" si="1003"/>
        <v>0</v>
      </c>
      <c r="UVM1364" s="84">
        <f t="shared" si="1003"/>
        <v>0</v>
      </c>
      <c r="UVN1364" s="84">
        <f t="shared" si="1003"/>
        <v>0</v>
      </c>
      <c r="UVO1364" s="84">
        <f t="shared" si="1003"/>
        <v>0</v>
      </c>
      <c r="UVP1364" s="84">
        <f t="shared" si="1003"/>
        <v>1000000</v>
      </c>
      <c r="UVV1364" s="84" t="s">
        <v>235</v>
      </c>
      <c r="UVW1364" s="84" t="s">
        <v>236</v>
      </c>
      <c r="UVX1364" s="84">
        <f>UVX1359</f>
        <v>1000000</v>
      </c>
      <c r="UVY1364" s="84">
        <f t="shared" ref="UVY1364:UYB1365" si="1004">UVY1359</f>
        <v>0</v>
      </c>
      <c r="UVZ1364" s="84">
        <f t="shared" si="1004"/>
        <v>0</v>
      </c>
      <c r="UWA1364" s="84">
        <f t="shared" si="1004"/>
        <v>1000000</v>
      </c>
      <c r="UWB1364" s="84">
        <f t="shared" si="1004"/>
        <v>0</v>
      </c>
      <c r="UWC1364" s="84">
        <f t="shared" si="1004"/>
        <v>0</v>
      </c>
      <c r="UWD1364" s="84">
        <f t="shared" si="1004"/>
        <v>0</v>
      </c>
      <c r="UWE1364" s="84">
        <f t="shared" si="1004"/>
        <v>0</v>
      </c>
      <c r="UWF1364" s="84">
        <f t="shared" si="1004"/>
        <v>1000000</v>
      </c>
      <c r="UWL1364" s="84" t="s">
        <v>235</v>
      </c>
      <c r="UWM1364" s="84" t="s">
        <v>236</v>
      </c>
      <c r="UWN1364" s="84">
        <f>UWN1359</f>
        <v>1000000</v>
      </c>
      <c r="UWO1364" s="84">
        <f t="shared" si="1004"/>
        <v>0</v>
      </c>
      <c r="UWP1364" s="84">
        <f t="shared" si="1004"/>
        <v>0</v>
      </c>
      <c r="UWQ1364" s="84">
        <f t="shared" si="1004"/>
        <v>1000000</v>
      </c>
      <c r="UWR1364" s="84">
        <f t="shared" si="1004"/>
        <v>0</v>
      </c>
      <c r="UWS1364" s="84">
        <f t="shared" si="1004"/>
        <v>0</v>
      </c>
      <c r="UWT1364" s="84">
        <f t="shared" si="1004"/>
        <v>0</v>
      </c>
      <c r="UWU1364" s="84">
        <f t="shared" si="1004"/>
        <v>0</v>
      </c>
      <c r="UWV1364" s="84">
        <f t="shared" si="1004"/>
        <v>1000000</v>
      </c>
      <c r="UXB1364" s="84" t="s">
        <v>235</v>
      </c>
      <c r="UXC1364" s="84" t="s">
        <v>236</v>
      </c>
      <c r="UXD1364" s="84">
        <f>UXD1359</f>
        <v>1000000</v>
      </c>
      <c r="UXE1364" s="84">
        <f t="shared" si="1004"/>
        <v>0</v>
      </c>
      <c r="UXF1364" s="84">
        <f t="shared" si="1004"/>
        <v>0</v>
      </c>
      <c r="UXG1364" s="84">
        <f t="shared" si="1004"/>
        <v>1000000</v>
      </c>
      <c r="UXH1364" s="84">
        <f t="shared" si="1004"/>
        <v>0</v>
      </c>
      <c r="UXI1364" s="84">
        <f t="shared" si="1004"/>
        <v>0</v>
      </c>
      <c r="UXJ1364" s="84">
        <f t="shared" si="1004"/>
        <v>0</v>
      </c>
      <c r="UXK1364" s="84">
        <f t="shared" si="1004"/>
        <v>0</v>
      </c>
      <c r="UXL1364" s="84">
        <f t="shared" si="1004"/>
        <v>1000000</v>
      </c>
      <c r="UXR1364" s="84" t="s">
        <v>235</v>
      </c>
      <c r="UXS1364" s="84" t="s">
        <v>236</v>
      </c>
      <c r="UXT1364" s="84">
        <f>UXT1359</f>
        <v>1000000</v>
      </c>
      <c r="UXU1364" s="84">
        <f t="shared" si="1004"/>
        <v>0</v>
      </c>
      <c r="UXV1364" s="84">
        <f t="shared" si="1004"/>
        <v>0</v>
      </c>
      <c r="UXW1364" s="84">
        <f t="shared" si="1004"/>
        <v>1000000</v>
      </c>
      <c r="UXX1364" s="84">
        <f t="shared" si="1004"/>
        <v>0</v>
      </c>
      <c r="UXY1364" s="84">
        <f t="shared" si="1004"/>
        <v>0</v>
      </c>
      <c r="UXZ1364" s="84">
        <f t="shared" si="1004"/>
        <v>0</v>
      </c>
      <c r="UYA1364" s="84">
        <f t="shared" si="1004"/>
        <v>0</v>
      </c>
      <c r="UYB1364" s="84">
        <f t="shared" si="1004"/>
        <v>1000000</v>
      </c>
      <c r="UYH1364" s="84" t="s">
        <v>235</v>
      </c>
      <c r="UYI1364" s="84" t="s">
        <v>236</v>
      </c>
      <c r="UYJ1364" s="84">
        <f>UYJ1359</f>
        <v>1000000</v>
      </c>
      <c r="UYK1364" s="84">
        <f t="shared" ref="UYK1364:VAN1365" si="1005">UYK1359</f>
        <v>0</v>
      </c>
      <c r="UYL1364" s="84">
        <f t="shared" si="1005"/>
        <v>0</v>
      </c>
      <c r="UYM1364" s="84">
        <f t="shared" si="1005"/>
        <v>1000000</v>
      </c>
      <c r="UYN1364" s="84">
        <f t="shared" si="1005"/>
        <v>0</v>
      </c>
      <c r="UYO1364" s="84">
        <f t="shared" si="1005"/>
        <v>0</v>
      </c>
      <c r="UYP1364" s="84">
        <f t="shared" si="1005"/>
        <v>0</v>
      </c>
      <c r="UYQ1364" s="84">
        <f t="shared" si="1005"/>
        <v>0</v>
      </c>
      <c r="UYR1364" s="84">
        <f t="shared" si="1005"/>
        <v>1000000</v>
      </c>
      <c r="UYX1364" s="84" t="s">
        <v>235</v>
      </c>
      <c r="UYY1364" s="84" t="s">
        <v>236</v>
      </c>
      <c r="UYZ1364" s="84">
        <f>UYZ1359</f>
        <v>1000000</v>
      </c>
      <c r="UZA1364" s="84">
        <f t="shared" si="1005"/>
        <v>0</v>
      </c>
      <c r="UZB1364" s="84">
        <f t="shared" si="1005"/>
        <v>0</v>
      </c>
      <c r="UZC1364" s="84">
        <f t="shared" si="1005"/>
        <v>1000000</v>
      </c>
      <c r="UZD1364" s="84">
        <f t="shared" si="1005"/>
        <v>0</v>
      </c>
      <c r="UZE1364" s="84">
        <f t="shared" si="1005"/>
        <v>0</v>
      </c>
      <c r="UZF1364" s="84">
        <f t="shared" si="1005"/>
        <v>0</v>
      </c>
      <c r="UZG1364" s="84">
        <f t="shared" si="1005"/>
        <v>0</v>
      </c>
      <c r="UZH1364" s="84">
        <f t="shared" si="1005"/>
        <v>1000000</v>
      </c>
      <c r="UZN1364" s="84" t="s">
        <v>235</v>
      </c>
      <c r="UZO1364" s="84" t="s">
        <v>236</v>
      </c>
      <c r="UZP1364" s="84">
        <f>UZP1359</f>
        <v>1000000</v>
      </c>
      <c r="UZQ1364" s="84">
        <f t="shared" si="1005"/>
        <v>0</v>
      </c>
      <c r="UZR1364" s="84">
        <f t="shared" si="1005"/>
        <v>0</v>
      </c>
      <c r="UZS1364" s="84">
        <f t="shared" si="1005"/>
        <v>1000000</v>
      </c>
      <c r="UZT1364" s="84">
        <f t="shared" si="1005"/>
        <v>0</v>
      </c>
      <c r="UZU1364" s="84">
        <f t="shared" si="1005"/>
        <v>0</v>
      </c>
      <c r="UZV1364" s="84">
        <f t="shared" si="1005"/>
        <v>0</v>
      </c>
      <c r="UZW1364" s="84">
        <f t="shared" si="1005"/>
        <v>0</v>
      </c>
      <c r="UZX1364" s="84">
        <f t="shared" si="1005"/>
        <v>1000000</v>
      </c>
      <c r="VAD1364" s="84" t="s">
        <v>235</v>
      </c>
      <c r="VAE1364" s="84" t="s">
        <v>236</v>
      </c>
      <c r="VAF1364" s="84">
        <f>VAF1359</f>
        <v>1000000</v>
      </c>
      <c r="VAG1364" s="84">
        <f t="shared" si="1005"/>
        <v>0</v>
      </c>
      <c r="VAH1364" s="84">
        <f t="shared" si="1005"/>
        <v>0</v>
      </c>
      <c r="VAI1364" s="84">
        <f t="shared" si="1005"/>
        <v>1000000</v>
      </c>
      <c r="VAJ1364" s="84">
        <f t="shared" si="1005"/>
        <v>0</v>
      </c>
      <c r="VAK1364" s="84">
        <f t="shared" si="1005"/>
        <v>0</v>
      </c>
      <c r="VAL1364" s="84">
        <f t="shared" si="1005"/>
        <v>0</v>
      </c>
      <c r="VAM1364" s="84">
        <f t="shared" si="1005"/>
        <v>0</v>
      </c>
      <c r="VAN1364" s="84">
        <f t="shared" si="1005"/>
        <v>1000000</v>
      </c>
      <c r="VAT1364" s="84" t="s">
        <v>235</v>
      </c>
      <c r="VAU1364" s="84" t="s">
        <v>236</v>
      </c>
      <c r="VAV1364" s="84">
        <f>VAV1359</f>
        <v>1000000</v>
      </c>
      <c r="VAW1364" s="84">
        <f t="shared" ref="VAW1364:VCZ1365" si="1006">VAW1359</f>
        <v>0</v>
      </c>
      <c r="VAX1364" s="84">
        <f t="shared" si="1006"/>
        <v>0</v>
      </c>
      <c r="VAY1364" s="84">
        <f t="shared" si="1006"/>
        <v>1000000</v>
      </c>
      <c r="VAZ1364" s="84">
        <f t="shared" si="1006"/>
        <v>0</v>
      </c>
      <c r="VBA1364" s="84">
        <f t="shared" si="1006"/>
        <v>0</v>
      </c>
      <c r="VBB1364" s="84">
        <f t="shared" si="1006"/>
        <v>0</v>
      </c>
      <c r="VBC1364" s="84">
        <f t="shared" si="1006"/>
        <v>0</v>
      </c>
      <c r="VBD1364" s="84">
        <f t="shared" si="1006"/>
        <v>1000000</v>
      </c>
      <c r="VBJ1364" s="84" t="s">
        <v>235</v>
      </c>
      <c r="VBK1364" s="84" t="s">
        <v>236</v>
      </c>
      <c r="VBL1364" s="84">
        <f>VBL1359</f>
        <v>1000000</v>
      </c>
      <c r="VBM1364" s="84">
        <f t="shared" si="1006"/>
        <v>0</v>
      </c>
      <c r="VBN1364" s="84">
        <f t="shared" si="1006"/>
        <v>0</v>
      </c>
      <c r="VBO1364" s="84">
        <f t="shared" si="1006"/>
        <v>1000000</v>
      </c>
      <c r="VBP1364" s="84">
        <f t="shared" si="1006"/>
        <v>0</v>
      </c>
      <c r="VBQ1364" s="84">
        <f t="shared" si="1006"/>
        <v>0</v>
      </c>
      <c r="VBR1364" s="84">
        <f t="shared" si="1006"/>
        <v>0</v>
      </c>
      <c r="VBS1364" s="84">
        <f t="shared" si="1006"/>
        <v>0</v>
      </c>
      <c r="VBT1364" s="84">
        <f t="shared" si="1006"/>
        <v>1000000</v>
      </c>
      <c r="VBZ1364" s="84" t="s">
        <v>235</v>
      </c>
      <c r="VCA1364" s="84" t="s">
        <v>236</v>
      </c>
      <c r="VCB1364" s="84">
        <f>VCB1359</f>
        <v>1000000</v>
      </c>
      <c r="VCC1364" s="84">
        <f t="shared" si="1006"/>
        <v>0</v>
      </c>
      <c r="VCD1364" s="84">
        <f t="shared" si="1006"/>
        <v>0</v>
      </c>
      <c r="VCE1364" s="84">
        <f t="shared" si="1006"/>
        <v>1000000</v>
      </c>
      <c r="VCF1364" s="84">
        <f t="shared" si="1006"/>
        <v>0</v>
      </c>
      <c r="VCG1364" s="84">
        <f t="shared" si="1006"/>
        <v>0</v>
      </c>
      <c r="VCH1364" s="84">
        <f t="shared" si="1006"/>
        <v>0</v>
      </c>
      <c r="VCI1364" s="84">
        <f t="shared" si="1006"/>
        <v>0</v>
      </c>
      <c r="VCJ1364" s="84">
        <f t="shared" si="1006"/>
        <v>1000000</v>
      </c>
      <c r="VCP1364" s="84" t="s">
        <v>235</v>
      </c>
      <c r="VCQ1364" s="84" t="s">
        <v>236</v>
      </c>
      <c r="VCR1364" s="84">
        <f>VCR1359</f>
        <v>1000000</v>
      </c>
      <c r="VCS1364" s="84">
        <f t="shared" si="1006"/>
        <v>0</v>
      </c>
      <c r="VCT1364" s="84">
        <f t="shared" si="1006"/>
        <v>0</v>
      </c>
      <c r="VCU1364" s="84">
        <f t="shared" si="1006"/>
        <v>1000000</v>
      </c>
      <c r="VCV1364" s="84">
        <f t="shared" si="1006"/>
        <v>0</v>
      </c>
      <c r="VCW1364" s="84">
        <f t="shared" si="1006"/>
        <v>0</v>
      </c>
      <c r="VCX1364" s="84">
        <f t="shared" si="1006"/>
        <v>0</v>
      </c>
      <c r="VCY1364" s="84">
        <f t="shared" si="1006"/>
        <v>0</v>
      </c>
      <c r="VCZ1364" s="84">
        <f t="shared" si="1006"/>
        <v>1000000</v>
      </c>
      <c r="VDF1364" s="84" t="s">
        <v>235</v>
      </c>
      <c r="VDG1364" s="84" t="s">
        <v>236</v>
      </c>
      <c r="VDH1364" s="84">
        <f>VDH1359</f>
        <v>1000000</v>
      </c>
      <c r="VDI1364" s="84">
        <f t="shared" ref="VDI1364:VFL1365" si="1007">VDI1359</f>
        <v>0</v>
      </c>
      <c r="VDJ1364" s="84">
        <f t="shared" si="1007"/>
        <v>0</v>
      </c>
      <c r="VDK1364" s="84">
        <f t="shared" si="1007"/>
        <v>1000000</v>
      </c>
      <c r="VDL1364" s="84">
        <f t="shared" si="1007"/>
        <v>0</v>
      </c>
      <c r="VDM1364" s="84">
        <f t="shared" si="1007"/>
        <v>0</v>
      </c>
      <c r="VDN1364" s="84">
        <f t="shared" si="1007"/>
        <v>0</v>
      </c>
      <c r="VDO1364" s="84">
        <f t="shared" si="1007"/>
        <v>0</v>
      </c>
      <c r="VDP1364" s="84">
        <f t="shared" si="1007"/>
        <v>1000000</v>
      </c>
      <c r="VDV1364" s="84" t="s">
        <v>235</v>
      </c>
      <c r="VDW1364" s="84" t="s">
        <v>236</v>
      </c>
      <c r="VDX1364" s="84">
        <f>VDX1359</f>
        <v>1000000</v>
      </c>
      <c r="VDY1364" s="84">
        <f t="shared" si="1007"/>
        <v>0</v>
      </c>
      <c r="VDZ1364" s="84">
        <f t="shared" si="1007"/>
        <v>0</v>
      </c>
      <c r="VEA1364" s="84">
        <f t="shared" si="1007"/>
        <v>1000000</v>
      </c>
      <c r="VEB1364" s="84">
        <f t="shared" si="1007"/>
        <v>0</v>
      </c>
      <c r="VEC1364" s="84">
        <f t="shared" si="1007"/>
        <v>0</v>
      </c>
      <c r="VED1364" s="84">
        <f t="shared" si="1007"/>
        <v>0</v>
      </c>
      <c r="VEE1364" s="84">
        <f t="shared" si="1007"/>
        <v>0</v>
      </c>
      <c r="VEF1364" s="84">
        <f t="shared" si="1007"/>
        <v>1000000</v>
      </c>
      <c r="VEL1364" s="84" t="s">
        <v>235</v>
      </c>
      <c r="VEM1364" s="84" t="s">
        <v>236</v>
      </c>
      <c r="VEN1364" s="84">
        <f>VEN1359</f>
        <v>1000000</v>
      </c>
      <c r="VEO1364" s="84">
        <f t="shared" si="1007"/>
        <v>0</v>
      </c>
      <c r="VEP1364" s="84">
        <f t="shared" si="1007"/>
        <v>0</v>
      </c>
      <c r="VEQ1364" s="84">
        <f t="shared" si="1007"/>
        <v>1000000</v>
      </c>
      <c r="VER1364" s="84">
        <f t="shared" si="1007"/>
        <v>0</v>
      </c>
      <c r="VES1364" s="84">
        <f t="shared" si="1007"/>
        <v>0</v>
      </c>
      <c r="VET1364" s="84">
        <f t="shared" si="1007"/>
        <v>0</v>
      </c>
      <c r="VEU1364" s="84">
        <f t="shared" si="1007"/>
        <v>0</v>
      </c>
      <c r="VEV1364" s="84">
        <f t="shared" si="1007"/>
        <v>1000000</v>
      </c>
      <c r="VFB1364" s="84" t="s">
        <v>235</v>
      </c>
      <c r="VFC1364" s="84" t="s">
        <v>236</v>
      </c>
      <c r="VFD1364" s="84">
        <f>VFD1359</f>
        <v>1000000</v>
      </c>
      <c r="VFE1364" s="84">
        <f t="shared" si="1007"/>
        <v>0</v>
      </c>
      <c r="VFF1364" s="84">
        <f t="shared" si="1007"/>
        <v>0</v>
      </c>
      <c r="VFG1364" s="84">
        <f t="shared" si="1007"/>
        <v>1000000</v>
      </c>
      <c r="VFH1364" s="84">
        <f t="shared" si="1007"/>
        <v>0</v>
      </c>
      <c r="VFI1364" s="84">
        <f t="shared" si="1007"/>
        <v>0</v>
      </c>
      <c r="VFJ1364" s="84">
        <f t="shared" si="1007"/>
        <v>0</v>
      </c>
      <c r="VFK1364" s="84">
        <f t="shared" si="1007"/>
        <v>0</v>
      </c>
      <c r="VFL1364" s="84">
        <f t="shared" si="1007"/>
        <v>1000000</v>
      </c>
      <c r="VFR1364" s="84" t="s">
        <v>235</v>
      </c>
      <c r="VFS1364" s="84" t="s">
        <v>236</v>
      </c>
      <c r="VFT1364" s="84">
        <f>VFT1359</f>
        <v>1000000</v>
      </c>
      <c r="VFU1364" s="84">
        <f t="shared" ref="VFU1364:VHX1365" si="1008">VFU1359</f>
        <v>0</v>
      </c>
      <c r="VFV1364" s="84">
        <f t="shared" si="1008"/>
        <v>0</v>
      </c>
      <c r="VFW1364" s="84">
        <f t="shared" si="1008"/>
        <v>1000000</v>
      </c>
      <c r="VFX1364" s="84">
        <f t="shared" si="1008"/>
        <v>0</v>
      </c>
      <c r="VFY1364" s="84">
        <f t="shared" si="1008"/>
        <v>0</v>
      </c>
      <c r="VFZ1364" s="84">
        <f t="shared" si="1008"/>
        <v>0</v>
      </c>
      <c r="VGA1364" s="84">
        <f t="shared" si="1008"/>
        <v>0</v>
      </c>
      <c r="VGB1364" s="84">
        <f t="shared" si="1008"/>
        <v>1000000</v>
      </c>
      <c r="VGH1364" s="84" t="s">
        <v>235</v>
      </c>
      <c r="VGI1364" s="84" t="s">
        <v>236</v>
      </c>
      <c r="VGJ1364" s="84">
        <f>VGJ1359</f>
        <v>1000000</v>
      </c>
      <c r="VGK1364" s="84">
        <f t="shared" si="1008"/>
        <v>0</v>
      </c>
      <c r="VGL1364" s="84">
        <f t="shared" si="1008"/>
        <v>0</v>
      </c>
      <c r="VGM1364" s="84">
        <f t="shared" si="1008"/>
        <v>1000000</v>
      </c>
      <c r="VGN1364" s="84">
        <f t="shared" si="1008"/>
        <v>0</v>
      </c>
      <c r="VGO1364" s="84">
        <f t="shared" si="1008"/>
        <v>0</v>
      </c>
      <c r="VGP1364" s="84">
        <f t="shared" si="1008"/>
        <v>0</v>
      </c>
      <c r="VGQ1364" s="84">
        <f t="shared" si="1008"/>
        <v>0</v>
      </c>
      <c r="VGR1364" s="84">
        <f t="shared" si="1008"/>
        <v>1000000</v>
      </c>
      <c r="VGX1364" s="84" t="s">
        <v>235</v>
      </c>
      <c r="VGY1364" s="84" t="s">
        <v>236</v>
      </c>
      <c r="VGZ1364" s="84">
        <f>VGZ1359</f>
        <v>1000000</v>
      </c>
      <c r="VHA1364" s="84">
        <f t="shared" si="1008"/>
        <v>0</v>
      </c>
      <c r="VHB1364" s="84">
        <f t="shared" si="1008"/>
        <v>0</v>
      </c>
      <c r="VHC1364" s="84">
        <f t="shared" si="1008"/>
        <v>1000000</v>
      </c>
      <c r="VHD1364" s="84">
        <f t="shared" si="1008"/>
        <v>0</v>
      </c>
      <c r="VHE1364" s="84">
        <f t="shared" si="1008"/>
        <v>0</v>
      </c>
      <c r="VHF1364" s="84">
        <f t="shared" si="1008"/>
        <v>0</v>
      </c>
      <c r="VHG1364" s="84">
        <f t="shared" si="1008"/>
        <v>0</v>
      </c>
      <c r="VHH1364" s="84">
        <f t="shared" si="1008"/>
        <v>1000000</v>
      </c>
      <c r="VHN1364" s="84" t="s">
        <v>235</v>
      </c>
      <c r="VHO1364" s="84" t="s">
        <v>236</v>
      </c>
      <c r="VHP1364" s="84">
        <f>VHP1359</f>
        <v>1000000</v>
      </c>
      <c r="VHQ1364" s="84">
        <f t="shared" si="1008"/>
        <v>0</v>
      </c>
      <c r="VHR1364" s="84">
        <f t="shared" si="1008"/>
        <v>0</v>
      </c>
      <c r="VHS1364" s="84">
        <f t="shared" si="1008"/>
        <v>1000000</v>
      </c>
      <c r="VHT1364" s="84">
        <f t="shared" si="1008"/>
        <v>0</v>
      </c>
      <c r="VHU1364" s="84">
        <f t="shared" si="1008"/>
        <v>0</v>
      </c>
      <c r="VHV1364" s="84">
        <f t="shared" si="1008"/>
        <v>0</v>
      </c>
      <c r="VHW1364" s="84">
        <f t="shared" si="1008"/>
        <v>0</v>
      </c>
      <c r="VHX1364" s="84">
        <f t="shared" si="1008"/>
        <v>1000000</v>
      </c>
      <c r="VID1364" s="84" t="s">
        <v>235</v>
      </c>
      <c r="VIE1364" s="84" t="s">
        <v>236</v>
      </c>
      <c r="VIF1364" s="84">
        <f>VIF1359</f>
        <v>1000000</v>
      </c>
      <c r="VIG1364" s="84">
        <f t="shared" ref="VIG1364:VKJ1365" si="1009">VIG1359</f>
        <v>0</v>
      </c>
      <c r="VIH1364" s="84">
        <f t="shared" si="1009"/>
        <v>0</v>
      </c>
      <c r="VII1364" s="84">
        <f t="shared" si="1009"/>
        <v>1000000</v>
      </c>
      <c r="VIJ1364" s="84">
        <f t="shared" si="1009"/>
        <v>0</v>
      </c>
      <c r="VIK1364" s="84">
        <f t="shared" si="1009"/>
        <v>0</v>
      </c>
      <c r="VIL1364" s="84">
        <f t="shared" si="1009"/>
        <v>0</v>
      </c>
      <c r="VIM1364" s="84">
        <f t="shared" si="1009"/>
        <v>0</v>
      </c>
      <c r="VIN1364" s="84">
        <f t="shared" si="1009"/>
        <v>1000000</v>
      </c>
      <c r="VIT1364" s="84" t="s">
        <v>235</v>
      </c>
      <c r="VIU1364" s="84" t="s">
        <v>236</v>
      </c>
      <c r="VIV1364" s="84">
        <f>VIV1359</f>
        <v>1000000</v>
      </c>
      <c r="VIW1364" s="84">
        <f t="shared" si="1009"/>
        <v>0</v>
      </c>
      <c r="VIX1364" s="84">
        <f t="shared" si="1009"/>
        <v>0</v>
      </c>
      <c r="VIY1364" s="84">
        <f t="shared" si="1009"/>
        <v>1000000</v>
      </c>
      <c r="VIZ1364" s="84">
        <f t="shared" si="1009"/>
        <v>0</v>
      </c>
      <c r="VJA1364" s="84">
        <f t="shared" si="1009"/>
        <v>0</v>
      </c>
      <c r="VJB1364" s="84">
        <f t="shared" si="1009"/>
        <v>0</v>
      </c>
      <c r="VJC1364" s="84">
        <f t="shared" si="1009"/>
        <v>0</v>
      </c>
      <c r="VJD1364" s="84">
        <f t="shared" si="1009"/>
        <v>1000000</v>
      </c>
      <c r="VJJ1364" s="84" t="s">
        <v>235</v>
      </c>
      <c r="VJK1364" s="84" t="s">
        <v>236</v>
      </c>
      <c r="VJL1364" s="84">
        <f>VJL1359</f>
        <v>1000000</v>
      </c>
      <c r="VJM1364" s="84">
        <f t="shared" si="1009"/>
        <v>0</v>
      </c>
      <c r="VJN1364" s="84">
        <f t="shared" si="1009"/>
        <v>0</v>
      </c>
      <c r="VJO1364" s="84">
        <f t="shared" si="1009"/>
        <v>1000000</v>
      </c>
      <c r="VJP1364" s="84">
        <f t="shared" si="1009"/>
        <v>0</v>
      </c>
      <c r="VJQ1364" s="84">
        <f t="shared" si="1009"/>
        <v>0</v>
      </c>
      <c r="VJR1364" s="84">
        <f t="shared" si="1009"/>
        <v>0</v>
      </c>
      <c r="VJS1364" s="84">
        <f t="shared" si="1009"/>
        <v>0</v>
      </c>
      <c r="VJT1364" s="84">
        <f t="shared" si="1009"/>
        <v>1000000</v>
      </c>
      <c r="VJZ1364" s="84" t="s">
        <v>235</v>
      </c>
      <c r="VKA1364" s="84" t="s">
        <v>236</v>
      </c>
      <c r="VKB1364" s="84">
        <f>VKB1359</f>
        <v>1000000</v>
      </c>
      <c r="VKC1364" s="84">
        <f t="shared" si="1009"/>
        <v>0</v>
      </c>
      <c r="VKD1364" s="84">
        <f t="shared" si="1009"/>
        <v>0</v>
      </c>
      <c r="VKE1364" s="84">
        <f t="shared" si="1009"/>
        <v>1000000</v>
      </c>
      <c r="VKF1364" s="84">
        <f t="shared" si="1009"/>
        <v>0</v>
      </c>
      <c r="VKG1364" s="84">
        <f t="shared" si="1009"/>
        <v>0</v>
      </c>
      <c r="VKH1364" s="84">
        <f t="shared" si="1009"/>
        <v>0</v>
      </c>
      <c r="VKI1364" s="84">
        <f t="shared" si="1009"/>
        <v>0</v>
      </c>
      <c r="VKJ1364" s="84">
        <f t="shared" si="1009"/>
        <v>1000000</v>
      </c>
      <c r="VKP1364" s="84" t="s">
        <v>235</v>
      </c>
      <c r="VKQ1364" s="84" t="s">
        <v>236</v>
      </c>
      <c r="VKR1364" s="84">
        <f>VKR1359</f>
        <v>1000000</v>
      </c>
      <c r="VKS1364" s="84">
        <f t="shared" ref="VKS1364:VMV1365" si="1010">VKS1359</f>
        <v>0</v>
      </c>
      <c r="VKT1364" s="84">
        <f t="shared" si="1010"/>
        <v>0</v>
      </c>
      <c r="VKU1364" s="84">
        <f t="shared" si="1010"/>
        <v>1000000</v>
      </c>
      <c r="VKV1364" s="84">
        <f t="shared" si="1010"/>
        <v>0</v>
      </c>
      <c r="VKW1364" s="84">
        <f t="shared" si="1010"/>
        <v>0</v>
      </c>
      <c r="VKX1364" s="84">
        <f t="shared" si="1010"/>
        <v>0</v>
      </c>
      <c r="VKY1364" s="84">
        <f t="shared" si="1010"/>
        <v>0</v>
      </c>
      <c r="VKZ1364" s="84">
        <f t="shared" si="1010"/>
        <v>1000000</v>
      </c>
      <c r="VLF1364" s="84" t="s">
        <v>235</v>
      </c>
      <c r="VLG1364" s="84" t="s">
        <v>236</v>
      </c>
      <c r="VLH1364" s="84">
        <f>VLH1359</f>
        <v>1000000</v>
      </c>
      <c r="VLI1364" s="84">
        <f t="shared" si="1010"/>
        <v>0</v>
      </c>
      <c r="VLJ1364" s="84">
        <f t="shared" si="1010"/>
        <v>0</v>
      </c>
      <c r="VLK1364" s="84">
        <f t="shared" si="1010"/>
        <v>1000000</v>
      </c>
      <c r="VLL1364" s="84">
        <f t="shared" si="1010"/>
        <v>0</v>
      </c>
      <c r="VLM1364" s="84">
        <f t="shared" si="1010"/>
        <v>0</v>
      </c>
      <c r="VLN1364" s="84">
        <f t="shared" si="1010"/>
        <v>0</v>
      </c>
      <c r="VLO1364" s="84">
        <f t="shared" si="1010"/>
        <v>0</v>
      </c>
      <c r="VLP1364" s="84">
        <f t="shared" si="1010"/>
        <v>1000000</v>
      </c>
      <c r="VLV1364" s="84" t="s">
        <v>235</v>
      </c>
      <c r="VLW1364" s="84" t="s">
        <v>236</v>
      </c>
      <c r="VLX1364" s="84">
        <f>VLX1359</f>
        <v>1000000</v>
      </c>
      <c r="VLY1364" s="84">
        <f t="shared" si="1010"/>
        <v>0</v>
      </c>
      <c r="VLZ1364" s="84">
        <f t="shared" si="1010"/>
        <v>0</v>
      </c>
      <c r="VMA1364" s="84">
        <f t="shared" si="1010"/>
        <v>1000000</v>
      </c>
      <c r="VMB1364" s="84">
        <f t="shared" si="1010"/>
        <v>0</v>
      </c>
      <c r="VMC1364" s="84">
        <f t="shared" si="1010"/>
        <v>0</v>
      </c>
      <c r="VMD1364" s="84">
        <f t="shared" si="1010"/>
        <v>0</v>
      </c>
      <c r="VME1364" s="84">
        <f t="shared" si="1010"/>
        <v>0</v>
      </c>
      <c r="VMF1364" s="84">
        <f t="shared" si="1010"/>
        <v>1000000</v>
      </c>
      <c r="VML1364" s="84" t="s">
        <v>235</v>
      </c>
      <c r="VMM1364" s="84" t="s">
        <v>236</v>
      </c>
      <c r="VMN1364" s="84">
        <f>VMN1359</f>
        <v>1000000</v>
      </c>
      <c r="VMO1364" s="84">
        <f t="shared" si="1010"/>
        <v>0</v>
      </c>
      <c r="VMP1364" s="84">
        <f t="shared" si="1010"/>
        <v>0</v>
      </c>
      <c r="VMQ1364" s="84">
        <f t="shared" si="1010"/>
        <v>1000000</v>
      </c>
      <c r="VMR1364" s="84">
        <f t="shared" si="1010"/>
        <v>0</v>
      </c>
      <c r="VMS1364" s="84">
        <f t="shared" si="1010"/>
        <v>0</v>
      </c>
      <c r="VMT1364" s="84">
        <f t="shared" si="1010"/>
        <v>0</v>
      </c>
      <c r="VMU1364" s="84">
        <f t="shared" si="1010"/>
        <v>0</v>
      </c>
      <c r="VMV1364" s="84">
        <f t="shared" si="1010"/>
        <v>1000000</v>
      </c>
      <c r="VNB1364" s="84" t="s">
        <v>235</v>
      </c>
      <c r="VNC1364" s="84" t="s">
        <v>236</v>
      </c>
      <c r="VND1364" s="84">
        <f>VND1359</f>
        <v>1000000</v>
      </c>
      <c r="VNE1364" s="84">
        <f t="shared" ref="VNE1364:VPH1365" si="1011">VNE1359</f>
        <v>0</v>
      </c>
      <c r="VNF1364" s="84">
        <f t="shared" si="1011"/>
        <v>0</v>
      </c>
      <c r="VNG1364" s="84">
        <f t="shared" si="1011"/>
        <v>1000000</v>
      </c>
      <c r="VNH1364" s="84">
        <f t="shared" si="1011"/>
        <v>0</v>
      </c>
      <c r="VNI1364" s="84">
        <f t="shared" si="1011"/>
        <v>0</v>
      </c>
      <c r="VNJ1364" s="84">
        <f t="shared" si="1011"/>
        <v>0</v>
      </c>
      <c r="VNK1364" s="84">
        <f t="shared" si="1011"/>
        <v>0</v>
      </c>
      <c r="VNL1364" s="84">
        <f t="shared" si="1011"/>
        <v>1000000</v>
      </c>
      <c r="VNR1364" s="84" t="s">
        <v>235</v>
      </c>
      <c r="VNS1364" s="84" t="s">
        <v>236</v>
      </c>
      <c r="VNT1364" s="84">
        <f>VNT1359</f>
        <v>1000000</v>
      </c>
      <c r="VNU1364" s="84">
        <f t="shared" si="1011"/>
        <v>0</v>
      </c>
      <c r="VNV1364" s="84">
        <f t="shared" si="1011"/>
        <v>0</v>
      </c>
      <c r="VNW1364" s="84">
        <f t="shared" si="1011"/>
        <v>1000000</v>
      </c>
      <c r="VNX1364" s="84">
        <f t="shared" si="1011"/>
        <v>0</v>
      </c>
      <c r="VNY1364" s="84">
        <f t="shared" si="1011"/>
        <v>0</v>
      </c>
      <c r="VNZ1364" s="84">
        <f t="shared" si="1011"/>
        <v>0</v>
      </c>
      <c r="VOA1364" s="84">
        <f t="shared" si="1011"/>
        <v>0</v>
      </c>
      <c r="VOB1364" s="84">
        <f t="shared" si="1011"/>
        <v>1000000</v>
      </c>
      <c r="VOH1364" s="84" t="s">
        <v>235</v>
      </c>
      <c r="VOI1364" s="84" t="s">
        <v>236</v>
      </c>
      <c r="VOJ1364" s="84">
        <f>VOJ1359</f>
        <v>1000000</v>
      </c>
      <c r="VOK1364" s="84">
        <f t="shared" si="1011"/>
        <v>0</v>
      </c>
      <c r="VOL1364" s="84">
        <f t="shared" si="1011"/>
        <v>0</v>
      </c>
      <c r="VOM1364" s="84">
        <f t="shared" si="1011"/>
        <v>1000000</v>
      </c>
      <c r="VON1364" s="84">
        <f t="shared" si="1011"/>
        <v>0</v>
      </c>
      <c r="VOO1364" s="84">
        <f t="shared" si="1011"/>
        <v>0</v>
      </c>
      <c r="VOP1364" s="84">
        <f t="shared" si="1011"/>
        <v>0</v>
      </c>
      <c r="VOQ1364" s="84">
        <f t="shared" si="1011"/>
        <v>0</v>
      </c>
      <c r="VOR1364" s="84">
        <f t="shared" si="1011"/>
        <v>1000000</v>
      </c>
      <c r="VOX1364" s="84" t="s">
        <v>235</v>
      </c>
      <c r="VOY1364" s="84" t="s">
        <v>236</v>
      </c>
      <c r="VOZ1364" s="84">
        <f>VOZ1359</f>
        <v>1000000</v>
      </c>
      <c r="VPA1364" s="84">
        <f t="shared" si="1011"/>
        <v>0</v>
      </c>
      <c r="VPB1364" s="84">
        <f t="shared" si="1011"/>
        <v>0</v>
      </c>
      <c r="VPC1364" s="84">
        <f t="shared" si="1011"/>
        <v>1000000</v>
      </c>
      <c r="VPD1364" s="84">
        <f t="shared" si="1011"/>
        <v>0</v>
      </c>
      <c r="VPE1364" s="84">
        <f t="shared" si="1011"/>
        <v>0</v>
      </c>
      <c r="VPF1364" s="84">
        <f t="shared" si="1011"/>
        <v>0</v>
      </c>
      <c r="VPG1364" s="84">
        <f t="shared" si="1011"/>
        <v>0</v>
      </c>
      <c r="VPH1364" s="84">
        <f t="shared" si="1011"/>
        <v>1000000</v>
      </c>
      <c r="VPN1364" s="84" t="s">
        <v>235</v>
      </c>
      <c r="VPO1364" s="84" t="s">
        <v>236</v>
      </c>
      <c r="VPP1364" s="84">
        <f>VPP1359</f>
        <v>1000000</v>
      </c>
      <c r="VPQ1364" s="84">
        <f t="shared" ref="VPQ1364:VRT1365" si="1012">VPQ1359</f>
        <v>0</v>
      </c>
      <c r="VPR1364" s="84">
        <f t="shared" si="1012"/>
        <v>0</v>
      </c>
      <c r="VPS1364" s="84">
        <f t="shared" si="1012"/>
        <v>1000000</v>
      </c>
      <c r="VPT1364" s="84">
        <f t="shared" si="1012"/>
        <v>0</v>
      </c>
      <c r="VPU1364" s="84">
        <f t="shared" si="1012"/>
        <v>0</v>
      </c>
      <c r="VPV1364" s="84">
        <f t="shared" si="1012"/>
        <v>0</v>
      </c>
      <c r="VPW1364" s="84">
        <f t="shared" si="1012"/>
        <v>0</v>
      </c>
      <c r="VPX1364" s="84">
        <f t="shared" si="1012"/>
        <v>1000000</v>
      </c>
      <c r="VQD1364" s="84" t="s">
        <v>235</v>
      </c>
      <c r="VQE1364" s="84" t="s">
        <v>236</v>
      </c>
      <c r="VQF1364" s="84">
        <f>VQF1359</f>
        <v>1000000</v>
      </c>
      <c r="VQG1364" s="84">
        <f t="shared" si="1012"/>
        <v>0</v>
      </c>
      <c r="VQH1364" s="84">
        <f t="shared" si="1012"/>
        <v>0</v>
      </c>
      <c r="VQI1364" s="84">
        <f t="shared" si="1012"/>
        <v>1000000</v>
      </c>
      <c r="VQJ1364" s="84">
        <f t="shared" si="1012"/>
        <v>0</v>
      </c>
      <c r="VQK1364" s="84">
        <f t="shared" si="1012"/>
        <v>0</v>
      </c>
      <c r="VQL1364" s="84">
        <f t="shared" si="1012"/>
        <v>0</v>
      </c>
      <c r="VQM1364" s="84">
        <f t="shared" si="1012"/>
        <v>0</v>
      </c>
      <c r="VQN1364" s="84">
        <f t="shared" si="1012"/>
        <v>1000000</v>
      </c>
      <c r="VQT1364" s="84" t="s">
        <v>235</v>
      </c>
      <c r="VQU1364" s="84" t="s">
        <v>236</v>
      </c>
      <c r="VQV1364" s="84">
        <f>VQV1359</f>
        <v>1000000</v>
      </c>
      <c r="VQW1364" s="84">
        <f t="shared" si="1012"/>
        <v>0</v>
      </c>
      <c r="VQX1364" s="84">
        <f t="shared" si="1012"/>
        <v>0</v>
      </c>
      <c r="VQY1364" s="84">
        <f t="shared" si="1012"/>
        <v>1000000</v>
      </c>
      <c r="VQZ1364" s="84">
        <f t="shared" si="1012"/>
        <v>0</v>
      </c>
      <c r="VRA1364" s="84">
        <f t="shared" si="1012"/>
        <v>0</v>
      </c>
      <c r="VRB1364" s="84">
        <f t="shared" si="1012"/>
        <v>0</v>
      </c>
      <c r="VRC1364" s="84">
        <f t="shared" si="1012"/>
        <v>0</v>
      </c>
      <c r="VRD1364" s="84">
        <f t="shared" si="1012"/>
        <v>1000000</v>
      </c>
      <c r="VRJ1364" s="84" t="s">
        <v>235</v>
      </c>
      <c r="VRK1364" s="84" t="s">
        <v>236</v>
      </c>
      <c r="VRL1364" s="84">
        <f>VRL1359</f>
        <v>1000000</v>
      </c>
      <c r="VRM1364" s="84">
        <f t="shared" si="1012"/>
        <v>0</v>
      </c>
      <c r="VRN1364" s="84">
        <f t="shared" si="1012"/>
        <v>0</v>
      </c>
      <c r="VRO1364" s="84">
        <f t="shared" si="1012"/>
        <v>1000000</v>
      </c>
      <c r="VRP1364" s="84">
        <f t="shared" si="1012"/>
        <v>0</v>
      </c>
      <c r="VRQ1364" s="84">
        <f t="shared" si="1012"/>
        <v>0</v>
      </c>
      <c r="VRR1364" s="84">
        <f t="shared" si="1012"/>
        <v>0</v>
      </c>
      <c r="VRS1364" s="84">
        <f t="shared" si="1012"/>
        <v>0</v>
      </c>
      <c r="VRT1364" s="84">
        <f t="shared" si="1012"/>
        <v>1000000</v>
      </c>
      <c r="VRZ1364" s="84" t="s">
        <v>235</v>
      </c>
      <c r="VSA1364" s="84" t="s">
        <v>236</v>
      </c>
      <c r="VSB1364" s="84">
        <f>VSB1359</f>
        <v>1000000</v>
      </c>
      <c r="VSC1364" s="84">
        <f t="shared" ref="VSC1364:VUF1365" si="1013">VSC1359</f>
        <v>0</v>
      </c>
      <c r="VSD1364" s="84">
        <f t="shared" si="1013"/>
        <v>0</v>
      </c>
      <c r="VSE1364" s="84">
        <f t="shared" si="1013"/>
        <v>1000000</v>
      </c>
      <c r="VSF1364" s="84">
        <f t="shared" si="1013"/>
        <v>0</v>
      </c>
      <c r="VSG1364" s="84">
        <f t="shared" si="1013"/>
        <v>0</v>
      </c>
      <c r="VSH1364" s="84">
        <f t="shared" si="1013"/>
        <v>0</v>
      </c>
      <c r="VSI1364" s="84">
        <f t="shared" si="1013"/>
        <v>0</v>
      </c>
      <c r="VSJ1364" s="84">
        <f t="shared" si="1013"/>
        <v>1000000</v>
      </c>
      <c r="VSP1364" s="84" t="s">
        <v>235</v>
      </c>
      <c r="VSQ1364" s="84" t="s">
        <v>236</v>
      </c>
      <c r="VSR1364" s="84">
        <f>VSR1359</f>
        <v>1000000</v>
      </c>
      <c r="VSS1364" s="84">
        <f t="shared" si="1013"/>
        <v>0</v>
      </c>
      <c r="VST1364" s="84">
        <f t="shared" si="1013"/>
        <v>0</v>
      </c>
      <c r="VSU1364" s="84">
        <f t="shared" si="1013"/>
        <v>1000000</v>
      </c>
      <c r="VSV1364" s="84">
        <f t="shared" si="1013"/>
        <v>0</v>
      </c>
      <c r="VSW1364" s="84">
        <f t="shared" si="1013"/>
        <v>0</v>
      </c>
      <c r="VSX1364" s="84">
        <f t="shared" si="1013"/>
        <v>0</v>
      </c>
      <c r="VSY1364" s="84">
        <f t="shared" si="1013"/>
        <v>0</v>
      </c>
      <c r="VSZ1364" s="84">
        <f t="shared" si="1013"/>
        <v>1000000</v>
      </c>
      <c r="VTF1364" s="84" t="s">
        <v>235</v>
      </c>
      <c r="VTG1364" s="84" t="s">
        <v>236</v>
      </c>
      <c r="VTH1364" s="84">
        <f>VTH1359</f>
        <v>1000000</v>
      </c>
      <c r="VTI1364" s="84">
        <f t="shared" si="1013"/>
        <v>0</v>
      </c>
      <c r="VTJ1364" s="84">
        <f t="shared" si="1013"/>
        <v>0</v>
      </c>
      <c r="VTK1364" s="84">
        <f t="shared" si="1013"/>
        <v>1000000</v>
      </c>
      <c r="VTL1364" s="84">
        <f t="shared" si="1013"/>
        <v>0</v>
      </c>
      <c r="VTM1364" s="84">
        <f t="shared" si="1013"/>
        <v>0</v>
      </c>
      <c r="VTN1364" s="84">
        <f t="shared" si="1013"/>
        <v>0</v>
      </c>
      <c r="VTO1364" s="84">
        <f t="shared" si="1013"/>
        <v>0</v>
      </c>
      <c r="VTP1364" s="84">
        <f t="shared" si="1013"/>
        <v>1000000</v>
      </c>
      <c r="VTV1364" s="84" t="s">
        <v>235</v>
      </c>
      <c r="VTW1364" s="84" t="s">
        <v>236</v>
      </c>
      <c r="VTX1364" s="84">
        <f>VTX1359</f>
        <v>1000000</v>
      </c>
      <c r="VTY1364" s="84">
        <f t="shared" si="1013"/>
        <v>0</v>
      </c>
      <c r="VTZ1364" s="84">
        <f t="shared" si="1013"/>
        <v>0</v>
      </c>
      <c r="VUA1364" s="84">
        <f t="shared" si="1013"/>
        <v>1000000</v>
      </c>
      <c r="VUB1364" s="84">
        <f t="shared" si="1013"/>
        <v>0</v>
      </c>
      <c r="VUC1364" s="84">
        <f t="shared" si="1013"/>
        <v>0</v>
      </c>
      <c r="VUD1364" s="84">
        <f t="shared" si="1013"/>
        <v>0</v>
      </c>
      <c r="VUE1364" s="84">
        <f t="shared" si="1013"/>
        <v>0</v>
      </c>
      <c r="VUF1364" s="84">
        <f t="shared" si="1013"/>
        <v>1000000</v>
      </c>
      <c r="VUL1364" s="84" t="s">
        <v>235</v>
      </c>
      <c r="VUM1364" s="84" t="s">
        <v>236</v>
      </c>
      <c r="VUN1364" s="84">
        <f>VUN1359</f>
        <v>1000000</v>
      </c>
      <c r="VUO1364" s="84">
        <f t="shared" ref="VUO1364:VWR1365" si="1014">VUO1359</f>
        <v>0</v>
      </c>
      <c r="VUP1364" s="84">
        <f t="shared" si="1014"/>
        <v>0</v>
      </c>
      <c r="VUQ1364" s="84">
        <f t="shared" si="1014"/>
        <v>1000000</v>
      </c>
      <c r="VUR1364" s="84">
        <f t="shared" si="1014"/>
        <v>0</v>
      </c>
      <c r="VUS1364" s="84">
        <f t="shared" si="1014"/>
        <v>0</v>
      </c>
      <c r="VUT1364" s="84">
        <f t="shared" si="1014"/>
        <v>0</v>
      </c>
      <c r="VUU1364" s="84">
        <f t="shared" si="1014"/>
        <v>0</v>
      </c>
      <c r="VUV1364" s="84">
        <f t="shared" si="1014"/>
        <v>1000000</v>
      </c>
      <c r="VVB1364" s="84" t="s">
        <v>235</v>
      </c>
      <c r="VVC1364" s="84" t="s">
        <v>236</v>
      </c>
      <c r="VVD1364" s="84">
        <f>VVD1359</f>
        <v>1000000</v>
      </c>
      <c r="VVE1364" s="84">
        <f t="shared" si="1014"/>
        <v>0</v>
      </c>
      <c r="VVF1364" s="84">
        <f t="shared" si="1014"/>
        <v>0</v>
      </c>
      <c r="VVG1364" s="84">
        <f t="shared" si="1014"/>
        <v>1000000</v>
      </c>
      <c r="VVH1364" s="84">
        <f t="shared" si="1014"/>
        <v>0</v>
      </c>
      <c r="VVI1364" s="84">
        <f t="shared" si="1014"/>
        <v>0</v>
      </c>
      <c r="VVJ1364" s="84">
        <f t="shared" si="1014"/>
        <v>0</v>
      </c>
      <c r="VVK1364" s="84">
        <f t="shared" si="1014"/>
        <v>0</v>
      </c>
      <c r="VVL1364" s="84">
        <f t="shared" si="1014"/>
        <v>1000000</v>
      </c>
      <c r="VVR1364" s="84" t="s">
        <v>235</v>
      </c>
      <c r="VVS1364" s="84" t="s">
        <v>236</v>
      </c>
      <c r="VVT1364" s="84">
        <f>VVT1359</f>
        <v>1000000</v>
      </c>
      <c r="VVU1364" s="84">
        <f t="shared" si="1014"/>
        <v>0</v>
      </c>
      <c r="VVV1364" s="84">
        <f t="shared" si="1014"/>
        <v>0</v>
      </c>
      <c r="VVW1364" s="84">
        <f t="shared" si="1014"/>
        <v>1000000</v>
      </c>
      <c r="VVX1364" s="84">
        <f t="shared" si="1014"/>
        <v>0</v>
      </c>
      <c r="VVY1364" s="84">
        <f t="shared" si="1014"/>
        <v>0</v>
      </c>
      <c r="VVZ1364" s="84">
        <f t="shared" si="1014"/>
        <v>0</v>
      </c>
      <c r="VWA1364" s="84">
        <f t="shared" si="1014"/>
        <v>0</v>
      </c>
      <c r="VWB1364" s="84">
        <f t="shared" si="1014"/>
        <v>1000000</v>
      </c>
      <c r="VWH1364" s="84" t="s">
        <v>235</v>
      </c>
      <c r="VWI1364" s="84" t="s">
        <v>236</v>
      </c>
      <c r="VWJ1364" s="84">
        <f>VWJ1359</f>
        <v>1000000</v>
      </c>
      <c r="VWK1364" s="84">
        <f t="shared" si="1014"/>
        <v>0</v>
      </c>
      <c r="VWL1364" s="84">
        <f t="shared" si="1014"/>
        <v>0</v>
      </c>
      <c r="VWM1364" s="84">
        <f t="shared" si="1014"/>
        <v>1000000</v>
      </c>
      <c r="VWN1364" s="84">
        <f t="shared" si="1014"/>
        <v>0</v>
      </c>
      <c r="VWO1364" s="84">
        <f t="shared" si="1014"/>
        <v>0</v>
      </c>
      <c r="VWP1364" s="84">
        <f t="shared" si="1014"/>
        <v>0</v>
      </c>
      <c r="VWQ1364" s="84">
        <f t="shared" si="1014"/>
        <v>0</v>
      </c>
      <c r="VWR1364" s="84">
        <f t="shared" si="1014"/>
        <v>1000000</v>
      </c>
      <c r="VWX1364" s="84" t="s">
        <v>235</v>
      </c>
      <c r="VWY1364" s="84" t="s">
        <v>236</v>
      </c>
      <c r="VWZ1364" s="84">
        <f>VWZ1359</f>
        <v>1000000</v>
      </c>
      <c r="VXA1364" s="84">
        <f t="shared" ref="VXA1364:VZD1365" si="1015">VXA1359</f>
        <v>0</v>
      </c>
      <c r="VXB1364" s="84">
        <f t="shared" si="1015"/>
        <v>0</v>
      </c>
      <c r="VXC1364" s="84">
        <f t="shared" si="1015"/>
        <v>1000000</v>
      </c>
      <c r="VXD1364" s="84">
        <f t="shared" si="1015"/>
        <v>0</v>
      </c>
      <c r="VXE1364" s="84">
        <f t="shared" si="1015"/>
        <v>0</v>
      </c>
      <c r="VXF1364" s="84">
        <f t="shared" si="1015"/>
        <v>0</v>
      </c>
      <c r="VXG1364" s="84">
        <f t="shared" si="1015"/>
        <v>0</v>
      </c>
      <c r="VXH1364" s="84">
        <f t="shared" si="1015"/>
        <v>1000000</v>
      </c>
      <c r="VXN1364" s="84" t="s">
        <v>235</v>
      </c>
      <c r="VXO1364" s="84" t="s">
        <v>236</v>
      </c>
      <c r="VXP1364" s="84">
        <f>VXP1359</f>
        <v>1000000</v>
      </c>
      <c r="VXQ1364" s="84">
        <f t="shared" si="1015"/>
        <v>0</v>
      </c>
      <c r="VXR1364" s="84">
        <f t="shared" si="1015"/>
        <v>0</v>
      </c>
      <c r="VXS1364" s="84">
        <f t="shared" si="1015"/>
        <v>1000000</v>
      </c>
      <c r="VXT1364" s="84">
        <f t="shared" si="1015"/>
        <v>0</v>
      </c>
      <c r="VXU1364" s="84">
        <f t="shared" si="1015"/>
        <v>0</v>
      </c>
      <c r="VXV1364" s="84">
        <f t="shared" si="1015"/>
        <v>0</v>
      </c>
      <c r="VXW1364" s="84">
        <f t="shared" si="1015"/>
        <v>0</v>
      </c>
      <c r="VXX1364" s="84">
        <f t="shared" si="1015"/>
        <v>1000000</v>
      </c>
      <c r="VYD1364" s="84" t="s">
        <v>235</v>
      </c>
      <c r="VYE1364" s="84" t="s">
        <v>236</v>
      </c>
      <c r="VYF1364" s="84">
        <f>VYF1359</f>
        <v>1000000</v>
      </c>
      <c r="VYG1364" s="84">
        <f t="shared" si="1015"/>
        <v>0</v>
      </c>
      <c r="VYH1364" s="84">
        <f t="shared" si="1015"/>
        <v>0</v>
      </c>
      <c r="VYI1364" s="84">
        <f t="shared" si="1015"/>
        <v>1000000</v>
      </c>
      <c r="VYJ1364" s="84">
        <f t="shared" si="1015"/>
        <v>0</v>
      </c>
      <c r="VYK1364" s="84">
        <f t="shared" si="1015"/>
        <v>0</v>
      </c>
      <c r="VYL1364" s="84">
        <f t="shared" si="1015"/>
        <v>0</v>
      </c>
      <c r="VYM1364" s="84">
        <f t="shared" si="1015"/>
        <v>0</v>
      </c>
      <c r="VYN1364" s="84">
        <f t="shared" si="1015"/>
        <v>1000000</v>
      </c>
      <c r="VYT1364" s="84" t="s">
        <v>235</v>
      </c>
      <c r="VYU1364" s="84" t="s">
        <v>236</v>
      </c>
      <c r="VYV1364" s="84">
        <f>VYV1359</f>
        <v>1000000</v>
      </c>
      <c r="VYW1364" s="84">
        <f t="shared" si="1015"/>
        <v>0</v>
      </c>
      <c r="VYX1364" s="84">
        <f t="shared" si="1015"/>
        <v>0</v>
      </c>
      <c r="VYY1364" s="84">
        <f t="shared" si="1015"/>
        <v>1000000</v>
      </c>
      <c r="VYZ1364" s="84">
        <f t="shared" si="1015"/>
        <v>0</v>
      </c>
      <c r="VZA1364" s="84">
        <f t="shared" si="1015"/>
        <v>0</v>
      </c>
      <c r="VZB1364" s="84">
        <f t="shared" si="1015"/>
        <v>0</v>
      </c>
      <c r="VZC1364" s="84">
        <f t="shared" si="1015"/>
        <v>0</v>
      </c>
      <c r="VZD1364" s="84">
        <f t="shared" si="1015"/>
        <v>1000000</v>
      </c>
      <c r="VZJ1364" s="84" t="s">
        <v>235</v>
      </c>
      <c r="VZK1364" s="84" t="s">
        <v>236</v>
      </c>
      <c r="VZL1364" s="84">
        <f>VZL1359</f>
        <v>1000000</v>
      </c>
      <c r="VZM1364" s="84">
        <f t="shared" ref="VZM1364:WBP1365" si="1016">VZM1359</f>
        <v>0</v>
      </c>
      <c r="VZN1364" s="84">
        <f t="shared" si="1016"/>
        <v>0</v>
      </c>
      <c r="VZO1364" s="84">
        <f t="shared" si="1016"/>
        <v>1000000</v>
      </c>
      <c r="VZP1364" s="84">
        <f t="shared" si="1016"/>
        <v>0</v>
      </c>
      <c r="VZQ1364" s="84">
        <f t="shared" si="1016"/>
        <v>0</v>
      </c>
      <c r="VZR1364" s="84">
        <f t="shared" si="1016"/>
        <v>0</v>
      </c>
      <c r="VZS1364" s="84">
        <f t="shared" si="1016"/>
        <v>0</v>
      </c>
      <c r="VZT1364" s="84">
        <f t="shared" si="1016"/>
        <v>1000000</v>
      </c>
      <c r="VZZ1364" s="84" t="s">
        <v>235</v>
      </c>
      <c r="WAA1364" s="84" t="s">
        <v>236</v>
      </c>
      <c r="WAB1364" s="84">
        <f>WAB1359</f>
        <v>1000000</v>
      </c>
      <c r="WAC1364" s="84">
        <f t="shared" si="1016"/>
        <v>0</v>
      </c>
      <c r="WAD1364" s="84">
        <f t="shared" si="1016"/>
        <v>0</v>
      </c>
      <c r="WAE1364" s="84">
        <f t="shared" si="1016"/>
        <v>1000000</v>
      </c>
      <c r="WAF1364" s="84">
        <f t="shared" si="1016"/>
        <v>0</v>
      </c>
      <c r="WAG1364" s="84">
        <f t="shared" si="1016"/>
        <v>0</v>
      </c>
      <c r="WAH1364" s="84">
        <f t="shared" si="1016"/>
        <v>0</v>
      </c>
      <c r="WAI1364" s="84">
        <f t="shared" si="1016"/>
        <v>0</v>
      </c>
      <c r="WAJ1364" s="84">
        <f t="shared" si="1016"/>
        <v>1000000</v>
      </c>
      <c r="WAP1364" s="84" t="s">
        <v>235</v>
      </c>
      <c r="WAQ1364" s="84" t="s">
        <v>236</v>
      </c>
      <c r="WAR1364" s="84">
        <f>WAR1359</f>
        <v>1000000</v>
      </c>
      <c r="WAS1364" s="84">
        <f t="shared" si="1016"/>
        <v>0</v>
      </c>
      <c r="WAT1364" s="84">
        <f t="shared" si="1016"/>
        <v>0</v>
      </c>
      <c r="WAU1364" s="84">
        <f t="shared" si="1016"/>
        <v>1000000</v>
      </c>
      <c r="WAV1364" s="84">
        <f t="shared" si="1016"/>
        <v>0</v>
      </c>
      <c r="WAW1364" s="84">
        <f t="shared" si="1016"/>
        <v>0</v>
      </c>
      <c r="WAX1364" s="84">
        <f t="shared" si="1016"/>
        <v>0</v>
      </c>
      <c r="WAY1364" s="84">
        <f t="shared" si="1016"/>
        <v>0</v>
      </c>
      <c r="WAZ1364" s="84">
        <f t="shared" si="1016"/>
        <v>1000000</v>
      </c>
      <c r="WBF1364" s="84" t="s">
        <v>235</v>
      </c>
      <c r="WBG1364" s="84" t="s">
        <v>236</v>
      </c>
      <c r="WBH1364" s="84">
        <f>WBH1359</f>
        <v>1000000</v>
      </c>
      <c r="WBI1364" s="84">
        <f t="shared" si="1016"/>
        <v>0</v>
      </c>
      <c r="WBJ1364" s="84">
        <f t="shared" si="1016"/>
        <v>0</v>
      </c>
      <c r="WBK1364" s="84">
        <f t="shared" si="1016"/>
        <v>1000000</v>
      </c>
      <c r="WBL1364" s="84">
        <f t="shared" si="1016"/>
        <v>0</v>
      </c>
      <c r="WBM1364" s="84">
        <f t="shared" si="1016"/>
        <v>0</v>
      </c>
      <c r="WBN1364" s="84">
        <f t="shared" si="1016"/>
        <v>0</v>
      </c>
      <c r="WBO1364" s="84">
        <f t="shared" si="1016"/>
        <v>0</v>
      </c>
      <c r="WBP1364" s="84">
        <f t="shared" si="1016"/>
        <v>1000000</v>
      </c>
      <c r="WBV1364" s="84" t="s">
        <v>235</v>
      </c>
      <c r="WBW1364" s="84" t="s">
        <v>236</v>
      </c>
      <c r="WBX1364" s="84">
        <f>WBX1359</f>
        <v>1000000</v>
      </c>
      <c r="WBY1364" s="84">
        <f t="shared" ref="WBY1364:WEB1365" si="1017">WBY1359</f>
        <v>0</v>
      </c>
      <c r="WBZ1364" s="84">
        <f t="shared" si="1017"/>
        <v>0</v>
      </c>
      <c r="WCA1364" s="84">
        <f t="shared" si="1017"/>
        <v>1000000</v>
      </c>
      <c r="WCB1364" s="84">
        <f t="shared" si="1017"/>
        <v>0</v>
      </c>
      <c r="WCC1364" s="84">
        <f t="shared" si="1017"/>
        <v>0</v>
      </c>
      <c r="WCD1364" s="84">
        <f t="shared" si="1017"/>
        <v>0</v>
      </c>
      <c r="WCE1364" s="84">
        <f t="shared" si="1017"/>
        <v>0</v>
      </c>
      <c r="WCF1364" s="84">
        <f t="shared" si="1017"/>
        <v>1000000</v>
      </c>
      <c r="WCL1364" s="84" t="s">
        <v>235</v>
      </c>
      <c r="WCM1364" s="84" t="s">
        <v>236</v>
      </c>
      <c r="WCN1364" s="84">
        <f>WCN1359</f>
        <v>1000000</v>
      </c>
      <c r="WCO1364" s="84">
        <f t="shared" si="1017"/>
        <v>0</v>
      </c>
      <c r="WCP1364" s="84">
        <f t="shared" si="1017"/>
        <v>0</v>
      </c>
      <c r="WCQ1364" s="84">
        <f t="shared" si="1017"/>
        <v>1000000</v>
      </c>
      <c r="WCR1364" s="84">
        <f t="shared" si="1017"/>
        <v>0</v>
      </c>
      <c r="WCS1364" s="84">
        <f t="shared" si="1017"/>
        <v>0</v>
      </c>
      <c r="WCT1364" s="84">
        <f t="shared" si="1017"/>
        <v>0</v>
      </c>
      <c r="WCU1364" s="84">
        <f t="shared" si="1017"/>
        <v>0</v>
      </c>
      <c r="WCV1364" s="84">
        <f t="shared" si="1017"/>
        <v>1000000</v>
      </c>
      <c r="WDB1364" s="84" t="s">
        <v>235</v>
      </c>
      <c r="WDC1364" s="84" t="s">
        <v>236</v>
      </c>
      <c r="WDD1364" s="84">
        <f>WDD1359</f>
        <v>1000000</v>
      </c>
      <c r="WDE1364" s="84">
        <f t="shared" si="1017"/>
        <v>0</v>
      </c>
      <c r="WDF1364" s="84">
        <f t="shared" si="1017"/>
        <v>0</v>
      </c>
      <c r="WDG1364" s="84">
        <f t="shared" si="1017"/>
        <v>1000000</v>
      </c>
      <c r="WDH1364" s="84">
        <f t="shared" si="1017"/>
        <v>0</v>
      </c>
      <c r="WDI1364" s="84">
        <f t="shared" si="1017"/>
        <v>0</v>
      </c>
      <c r="WDJ1364" s="84">
        <f t="shared" si="1017"/>
        <v>0</v>
      </c>
      <c r="WDK1364" s="84">
        <f t="shared" si="1017"/>
        <v>0</v>
      </c>
      <c r="WDL1364" s="84">
        <f t="shared" si="1017"/>
        <v>1000000</v>
      </c>
      <c r="WDR1364" s="84" t="s">
        <v>235</v>
      </c>
      <c r="WDS1364" s="84" t="s">
        <v>236</v>
      </c>
      <c r="WDT1364" s="84">
        <f>WDT1359</f>
        <v>1000000</v>
      </c>
      <c r="WDU1364" s="84">
        <f t="shared" si="1017"/>
        <v>0</v>
      </c>
      <c r="WDV1364" s="84">
        <f t="shared" si="1017"/>
        <v>0</v>
      </c>
      <c r="WDW1364" s="84">
        <f t="shared" si="1017"/>
        <v>1000000</v>
      </c>
      <c r="WDX1364" s="84">
        <f t="shared" si="1017"/>
        <v>0</v>
      </c>
      <c r="WDY1364" s="84">
        <f t="shared" si="1017"/>
        <v>0</v>
      </c>
      <c r="WDZ1364" s="84">
        <f t="shared" si="1017"/>
        <v>0</v>
      </c>
      <c r="WEA1364" s="84">
        <f t="shared" si="1017"/>
        <v>0</v>
      </c>
      <c r="WEB1364" s="84">
        <f t="shared" si="1017"/>
        <v>1000000</v>
      </c>
      <c r="WEH1364" s="84" t="s">
        <v>235</v>
      </c>
      <c r="WEI1364" s="84" t="s">
        <v>236</v>
      </c>
      <c r="WEJ1364" s="84">
        <f>WEJ1359</f>
        <v>1000000</v>
      </c>
      <c r="WEK1364" s="84">
        <f t="shared" ref="WEK1364:WGN1365" si="1018">WEK1359</f>
        <v>0</v>
      </c>
      <c r="WEL1364" s="84">
        <f t="shared" si="1018"/>
        <v>0</v>
      </c>
      <c r="WEM1364" s="84">
        <f t="shared" si="1018"/>
        <v>1000000</v>
      </c>
      <c r="WEN1364" s="84">
        <f t="shared" si="1018"/>
        <v>0</v>
      </c>
      <c r="WEO1364" s="84">
        <f t="shared" si="1018"/>
        <v>0</v>
      </c>
      <c r="WEP1364" s="84">
        <f t="shared" si="1018"/>
        <v>0</v>
      </c>
      <c r="WEQ1364" s="84">
        <f t="shared" si="1018"/>
        <v>0</v>
      </c>
      <c r="WER1364" s="84">
        <f t="shared" si="1018"/>
        <v>1000000</v>
      </c>
      <c r="WEX1364" s="84" t="s">
        <v>235</v>
      </c>
      <c r="WEY1364" s="84" t="s">
        <v>236</v>
      </c>
      <c r="WEZ1364" s="84">
        <f>WEZ1359</f>
        <v>1000000</v>
      </c>
      <c r="WFA1364" s="84">
        <f t="shared" si="1018"/>
        <v>0</v>
      </c>
      <c r="WFB1364" s="84">
        <f t="shared" si="1018"/>
        <v>0</v>
      </c>
      <c r="WFC1364" s="84">
        <f t="shared" si="1018"/>
        <v>1000000</v>
      </c>
      <c r="WFD1364" s="84">
        <f t="shared" si="1018"/>
        <v>0</v>
      </c>
      <c r="WFE1364" s="84">
        <f t="shared" si="1018"/>
        <v>0</v>
      </c>
      <c r="WFF1364" s="84">
        <f t="shared" si="1018"/>
        <v>0</v>
      </c>
      <c r="WFG1364" s="84">
        <f t="shared" si="1018"/>
        <v>0</v>
      </c>
      <c r="WFH1364" s="84">
        <f t="shared" si="1018"/>
        <v>1000000</v>
      </c>
      <c r="WFN1364" s="84" t="s">
        <v>235</v>
      </c>
      <c r="WFO1364" s="84" t="s">
        <v>236</v>
      </c>
      <c r="WFP1364" s="84">
        <f>WFP1359</f>
        <v>1000000</v>
      </c>
      <c r="WFQ1364" s="84">
        <f t="shared" si="1018"/>
        <v>0</v>
      </c>
      <c r="WFR1364" s="84">
        <f t="shared" si="1018"/>
        <v>0</v>
      </c>
      <c r="WFS1364" s="84">
        <f t="shared" si="1018"/>
        <v>1000000</v>
      </c>
      <c r="WFT1364" s="84">
        <f t="shared" si="1018"/>
        <v>0</v>
      </c>
      <c r="WFU1364" s="84">
        <f t="shared" si="1018"/>
        <v>0</v>
      </c>
      <c r="WFV1364" s="84">
        <f t="shared" si="1018"/>
        <v>0</v>
      </c>
      <c r="WFW1364" s="84">
        <f t="shared" si="1018"/>
        <v>0</v>
      </c>
      <c r="WFX1364" s="84">
        <f t="shared" si="1018"/>
        <v>1000000</v>
      </c>
      <c r="WGD1364" s="84" t="s">
        <v>235</v>
      </c>
      <c r="WGE1364" s="84" t="s">
        <v>236</v>
      </c>
      <c r="WGF1364" s="84">
        <f>WGF1359</f>
        <v>1000000</v>
      </c>
      <c r="WGG1364" s="84">
        <f t="shared" si="1018"/>
        <v>0</v>
      </c>
      <c r="WGH1364" s="84">
        <f t="shared" si="1018"/>
        <v>0</v>
      </c>
      <c r="WGI1364" s="84">
        <f t="shared" si="1018"/>
        <v>1000000</v>
      </c>
      <c r="WGJ1364" s="84">
        <f t="shared" si="1018"/>
        <v>0</v>
      </c>
      <c r="WGK1364" s="84">
        <f t="shared" si="1018"/>
        <v>0</v>
      </c>
      <c r="WGL1364" s="84">
        <f t="shared" si="1018"/>
        <v>0</v>
      </c>
      <c r="WGM1364" s="84">
        <f t="shared" si="1018"/>
        <v>0</v>
      </c>
      <c r="WGN1364" s="84">
        <f t="shared" si="1018"/>
        <v>1000000</v>
      </c>
      <c r="WGT1364" s="84" t="s">
        <v>235</v>
      </c>
      <c r="WGU1364" s="84" t="s">
        <v>236</v>
      </c>
      <c r="WGV1364" s="84">
        <f>WGV1359</f>
        <v>1000000</v>
      </c>
      <c r="WGW1364" s="84">
        <f t="shared" ref="WGW1364:WIZ1365" si="1019">WGW1359</f>
        <v>0</v>
      </c>
      <c r="WGX1364" s="84">
        <f t="shared" si="1019"/>
        <v>0</v>
      </c>
      <c r="WGY1364" s="84">
        <f t="shared" si="1019"/>
        <v>1000000</v>
      </c>
      <c r="WGZ1364" s="84">
        <f t="shared" si="1019"/>
        <v>0</v>
      </c>
      <c r="WHA1364" s="84">
        <f t="shared" si="1019"/>
        <v>0</v>
      </c>
      <c r="WHB1364" s="84">
        <f t="shared" si="1019"/>
        <v>0</v>
      </c>
      <c r="WHC1364" s="84">
        <f t="shared" si="1019"/>
        <v>0</v>
      </c>
      <c r="WHD1364" s="84">
        <f t="shared" si="1019"/>
        <v>1000000</v>
      </c>
      <c r="WHJ1364" s="84" t="s">
        <v>235</v>
      </c>
      <c r="WHK1364" s="84" t="s">
        <v>236</v>
      </c>
      <c r="WHL1364" s="84">
        <f>WHL1359</f>
        <v>1000000</v>
      </c>
      <c r="WHM1364" s="84">
        <f t="shared" si="1019"/>
        <v>0</v>
      </c>
      <c r="WHN1364" s="84">
        <f t="shared" si="1019"/>
        <v>0</v>
      </c>
      <c r="WHO1364" s="84">
        <f t="shared" si="1019"/>
        <v>1000000</v>
      </c>
      <c r="WHP1364" s="84">
        <f t="shared" si="1019"/>
        <v>0</v>
      </c>
      <c r="WHQ1364" s="84">
        <f t="shared" si="1019"/>
        <v>0</v>
      </c>
      <c r="WHR1364" s="84">
        <f t="shared" si="1019"/>
        <v>0</v>
      </c>
      <c r="WHS1364" s="84">
        <f t="shared" si="1019"/>
        <v>0</v>
      </c>
      <c r="WHT1364" s="84">
        <f t="shared" si="1019"/>
        <v>1000000</v>
      </c>
      <c r="WHZ1364" s="84" t="s">
        <v>235</v>
      </c>
      <c r="WIA1364" s="84" t="s">
        <v>236</v>
      </c>
      <c r="WIB1364" s="84">
        <f>WIB1359</f>
        <v>1000000</v>
      </c>
      <c r="WIC1364" s="84">
        <f t="shared" si="1019"/>
        <v>0</v>
      </c>
      <c r="WID1364" s="84">
        <f t="shared" si="1019"/>
        <v>0</v>
      </c>
      <c r="WIE1364" s="84">
        <f t="shared" si="1019"/>
        <v>1000000</v>
      </c>
      <c r="WIF1364" s="84">
        <f t="shared" si="1019"/>
        <v>0</v>
      </c>
      <c r="WIG1364" s="84">
        <f t="shared" si="1019"/>
        <v>0</v>
      </c>
      <c r="WIH1364" s="84">
        <f t="shared" si="1019"/>
        <v>0</v>
      </c>
      <c r="WII1364" s="84">
        <f t="shared" si="1019"/>
        <v>0</v>
      </c>
      <c r="WIJ1364" s="84">
        <f t="shared" si="1019"/>
        <v>1000000</v>
      </c>
      <c r="WIP1364" s="84" t="s">
        <v>235</v>
      </c>
      <c r="WIQ1364" s="84" t="s">
        <v>236</v>
      </c>
      <c r="WIR1364" s="84">
        <f>WIR1359</f>
        <v>1000000</v>
      </c>
      <c r="WIS1364" s="84">
        <f t="shared" si="1019"/>
        <v>0</v>
      </c>
      <c r="WIT1364" s="84">
        <f t="shared" si="1019"/>
        <v>0</v>
      </c>
      <c r="WIU1364" s="84">
        <f t="shared" si="1019"/>
        <v>1000000</v>
      </c>
      <c r="WIV1364" s="84">
        <f t="shared" si="1019"/>
        <v>0</v>
      </c>
      <c r="WIW1364" s="84">
        <f t="shared" si="1019"/>
        <v>0</v>
      </c>
      <c r="WIX1364" s="84">
        <f t="shared" si="1019"/>
        <v>0</v>
      </c>
      <c r="WIY1364" s="84">
        <f t="shared" si="1019"/>
        <v>0</v>
      </c>
      <c r="WIZ1364" s="84">
        <f t="shared" si="1019"/>
        <v>1000000</v>
      </c>
      <c r="WJF1364" s="84" t="s">
        <v>235</v>
      </c>
      <c r="WJG1364" s="84" t="s">
        <v>236</v>
      </c>
      <c r="WJH1364" s="84">
        <f>WJH1359</f>
        <v>1000000</v>
      </c>
      <c r="WJI1364" s="84">
        <f t="shared" ref="WJI1364:WLL1365" si="1020">WJI1359</f>
        <v>0</v>
      </c>
      <c r="WJJ1364" s="84">
        <f t="shared" si="1020"/>
        <v>0</v>
      </c>
      <c r="WJK1364" s="84">
        <f t="shared" si="1020"/>
        <v>1000000</v>
      </c>
      <c r="WJL1364" s="84">
        <f t="shared" si="1020"/>
        <v>0</v>
      </c>
      <c r="WJM1364" s="84">
        <f t="shared" si="1020"/>
        <v>0</v>
      </c>
      <c r="WJN1364" s="84">
        <f t="shared" si="1020"/>
        <v>0</v>
      </c>
      <c r="WJO1364" s="84">
        <f t="shared" si="1020"/>
        <v>0</v>
      </c>
      <c r="WJP1364" s="84">
        <f t="shared" si="1020"/>
        <v>1000000</v>
      </c>
      <c r="WJV1364" s="84" t="s">
        <v>235</v>
      </c>
      <c r="WJW1364" s="84" t="s">
        <v>236</v>
      </c>
      <c r="WJX1364" s="84">
        <f>WJX1359</f>
        <v>1000000</v>
      </c>
      <c r="WJY1364" s="84">
        <f t="shared" si="1020"/>
        <v>0</v>
      </c>
      <c r="WJZ1364" s="84">
        <f t="shared" si="1020"/>
        <v>0</v>
      </c>
      <c r="WKA1364" s="84">
        <f t="shared" si="1020"/>
        <v>1000000</v>
      </c>
      <c r="WKB1364" s="84">
        <f t="shared" si="1020"/>
        <v>0</v>
      </c>
      <c r="WKC1364" s="84">
        <f t="shared" si="1020"/>
        <v>0</v>
      </c>
      <c r="WKD1364" s="84">
        <f t="shared" si="1020"/>
        <v>0</v>
      </c>
      <c r="WKE1364" s="84">
        <f t="shared" si="1020"/>
        <v>0</v>
      </c>
      <c r="WKF1364" s="84">
        <f t="shared" si="1020"/>
        <v>1000000</v>
      </c>
      <c r="WKL1364" s="84" t="s">
        <v>235</v>
      </c>
      <c r="WKM1364" s="84" t="s">
        <v>236</v>
      </c>
      <c r="WKN1364" s="84">
        <f>WKN1359</f>
        <v>1000000</v>
      </c>
      <c r="WKO1364" s="84">
        <f t="shared" si="1020"/>
        <v>0</v>
      </c>
      <c r="WKP1364" s="84">
        <f t="shared" si="1020"/>
        <v>0</v>
      </c>
      <c r="WKQ1364" s="84">
        <f t="shared" si="1020"/>
        <v>1000000</v>
      </c>
      <c r="WKR1364" s="84">
        <f t="shared" si="1020"/>
        <v>0</v>
      </c>
      <c r="WKS1364" s="84">
        <f t="shared" si="1020"/>
        <v>0</v>
      </c>
      <c r="WKT1364" s="84">
        <f t="shared" si="1020"/>
        <v>0</v>
      </c>
      <c r="WKU1364" s="84">
        <f t="shared" si="1020"/>
        <v>0</v>
      </c>
      <c r="WKV1364" s="84">
        <f t="shared" si="1020"/>
        <v>1000000</v>
      </c>
      <c r="WLB1364" s="84" t="s">
        <v>235</v>
      </c>
      <c r="WLC1364" s="84" t="s">
        <v>236</v>
      </c>
      <c r="WLD1364" s="84">
        <f>WLD1359</f>
        <v>1000000</v>
      </c>
      <c r="WLE1364" s="84">
        <f t="shared" si="1020"/>
        <v>0</v>
      </c>
      <c r="WLF1364" s="84">
        <f t="shared" si="1020"/>
        <v>0</v>
      </c>
      <c r="WLG1364" s="84">
        <f t="shared" si="1020"/>
        <v>1000000</v>
      </c>
      <c r="WLH1364" s="84">
        <f t="shared" si="1020"/>
        <v>0</v>
      </c>
      <c r="WLI1364" s="84">
        <f t="shared" si="1020"/>
        <v>0</v>
      </c>
      <c r="WLJ1364" s="84">
        <f t="shared" si="1020"/>
        <v>0</v>
      </c>
      <c r="WLK1364" s="84">
        <f t="shared" si="1020"/>
        <v>0</v>
      </c>
      <c r="WLL1364" s="84">
        <f t="shared" si="1020"/>
        <v>1000000</v>
      </c>
      <c r="WLR1364" s="84" t="s">
        <v>235</v>
      </c>
      <c r="WLS1364" s="84" t="s">
        <v>236</v>
      </c>
      <c r="WLT1364" s="84">
        <f>WLT1359</f>
        <v>1000000</v>
      </c>
      <c r="WLU1364" s="84">
        <f t="shared" ref="WLU1364:WNX1365" si="1021">WLU1359</f>
        <v>0</v>
      </c>
      <c r="WLV1364" s="84">
        <f t="shared" si="1021"/>
        <v>0</v>
      </c>
      <c r="WLW1364" s="84">
        <f t="shared" si="1021"/>
        <v>1000000</v>
      </c>
      <c r="WLX1364" s="84">
        <f t="shared" si="1021"/>
        <v>0</v>
      </c>
      <c r="WLY1364" s="84">
        <f t="shared" si="1021"/>
        <v>0</v>
      </c>
      <c r="WLZ1364" s="84">
        <f t="shared" si="1021"/>
        <v>0</v>
      </c>
      <c r="WMA1364" s="84">
        <f t="shared" si="1021"/>
        <v>0</v>
      </c>
      <c r="WMB1364" s="84">
        <f t="shared" si="1021"/>
        <v>1000000</v>
      </c>
      <c r="WMH1364" s="84" t="s">
        <v>235</v>
      </c>
      <c r="WMI1364" s="84" t="s">
        <v>236</v>
      </c>
      <c r="WMJ1364" s="84">
        <f>WMJ1359</f>
        <v>1000000</v>
      </c>
      <c r="WMK1364" s="84">
        <f t="shared" si="1021"/>
        <v>0</v>
      </c>
      <c r="WML1364" s="84">
        <f t="shared" si="1021"/>
        <v>0</v>
      </c>
      <c r="WMM1364" s="84">
        <f t="shared" si="1021"/>
        <v>1000000</v>
      </c>
      <c r="WMN1364" s="84">
        <f t="shared" si="1021"/>
        <v>0</v>
      </c>
      <c r="WMO1364" s="84">
        <f t="shared" si="1021"/>
        <v>0</v>
      </c>
      <c r="WMP1364" s="84">
        <f t="shared" si="1021"/>
        <v>0</v>
      </c>
      <c r="WMQ1364" s="84">
        <f t="shared" si="1021"/>
        <v>0</v>
      </c>
      <c r="WMR1364" s="84">
        <f t="shared" si="1021"/>
        <v>1000000</v>
      </c>
      <c r="WMX1364" s="84" t="s">
        <v>235</v>
      </c>
      <c r="WMY1364" s="84" t="s">
        <v>236</v>
      </c>
      <c r="WMZ1364" s="84">
        <f>WMZ1359</f>
        <v>1000000</v>
      </c>
      <c r="WNA1364" s="84">
        <f t="shared" si="1021"/>
        <v>0</v>
      </c>
      <c r="WNB1364" s="84">
        <f t="shared" si="1021"/>
        <v>0</v>
      </c>
      <c r="WNC1364" s="84">
        <f t="shared" si="1021"/>
        <v>1000000</v>
      </c>
      <c r="WND1364" s="84">
        <f t="shared" si="1021"/>
        <v>0</v>
      </c>
      <c r="WNE1364" s="84">
        <f t="shared" si="1021"/>
        <v>0</v>
      </c>
      <c r="WNF1364" s="84">
        <f t="shared" si="1021"/>
        <v>0</v>
      </c>
      <c r="WNG1364" s="84">
        <f t="shared" si="1021"/>
        <v>0</v>
      </c>
      <c r="WNH1364" s="84">
        <f t="shared" si="1021"/>
        <v>1000000</v>
      </c>
      <c r="WNN1364" s="84" t="s">
        <v>235</v>
      </c>
      <c r="WNO1364" s="84" t="s">
        <v>236</v>
      </c>
      <c r="WNP1364" s="84">
        <f>WNP1359</f>
        <v>1000000</v>
      </c>
      <c r="WNQ1364" s="84">
        <f t="shared" si="1021"/>
        <v>0</v>
      </c>
      <c r="WNR1364" s="84">
        <f t="shared" si="1021"/>
        <v>0</v>
      </c>
      <c r="WNS1364" s="84">
        <f t="shared" si="1021"/>
        <v>1000000</v>
      </c>
      <c r="WNT1364" s="84">
        <f t="shared" si="1021"/>
        <v>0</v>
      </c>
      <c r="WNU1364" s="84">
        <f t="shared" si="1021"/>
        <v>0</v>
      </c>
      <c r="WNV1364" s="84">
        <f t="shared" si="1021"/>
        <v>0</v>
      </c>
      <c r="WNW1364" s="84">
        <f t="shared" si="1021"/>
        <v>0</v>
      </c>
      <c r="WNX1364" s="84">
        <f t="shared" si="1021"/>
        <v>1000000</v>
      </c>
      <c r="WOD1364" s="84" t="s">
        <v>235</v>
      </c>
      <c r="WOE1364" s="84" t="s">
        <v>236</v>
      </c>
      <c r="WOF1364" s="84">
        <f>WOF1359</f>
        <v>1000000</v>
      </c>
      <c r="WOG1364" s="84">
        <f t="shared" ref="WOG1364:WQJ1365" si="1022">WOG1359</f>
        <v>0</v>
      </c>
      <c r="WOH1364" s="84">
        <f t="shared" si="1022"/>
        <v>0</v>
      </c>
      <c r="WOI1364" s="84">
        <f t="shared" si="1022"/>
        <v>1000000</v>
      </c>
      <c r="WOJ1364" s="84">
        <f t="shared" si="1022"/>
        <v>0</v>
      </c>
      <c r="WOK1364" s="84">
        <f t="shared" si="1022"/>
        <v>0</v>
      </c>
      <c r="WOL1364" s="84">
        <f t="shared" si="1022"/>
        <v>0</v>
      </c>
      <c r="WOM1364" s="84">
        <f t="shared" si="1022"/>
        <v>0</v>
      </c>
      <c r="WON1364" s="84">
        <f t="shared" si="1022"/>
        <v>1000000</v>
      </c>
      <c r="WOT1364" s="84" t="s">
        <v>235</v>
      </c>
      <c r="WOU1364" s="84" t="s">
        <v>236</v>
      </c>
      <c r="WOV1364" s="84">
        <f>WOV1359</f>
        <v>1000000</v>
      </c>
      <c r="WOW1364" s="84">
        <f t="shared" si="1022"/>
        <v>0</v>
      </c>
      <c r="WOX1364" s="84">
        <f t="shared" si="1022"/>
        <v>0</v>
      </c>
      <c r="WOY1364" s="84">
        <f t="shared" si="1022"/>
        <v>1000000</v>
      </c>
      <c r="WOZ1364" s="84">
        <f t="shared" si="1022"/>
        <v>0</v>
      </c>
      <c r="WPA1364" s="84">
        <f t="shared" si="1022"/>
        <v>0</v>
      </c>
      <c r="WPB1364" s="84">
        <f t="shared" si="1022"/>
        <v>0</v>
      </c>
      <c r="WPC1364" s="84">
        <f t="shared" si="1022"/>
        <v>0</v>
      </c>
      <c r="WPD1364" s="84">
        <f t="shared" si="1022"/>
        <v>1000000</v>
      </c>
      <c r="WPJ1364" s="84" t="s">
        <v>235</v>
      </c>
      <c r="WPK1364" s="84" t="s">
        <v>236</v>
      </c>
      <c r="WPL1364" s="84">
        <f>WPL1359</f>
        <v>1000000</v>
      </c>
      <c r="WPM1364" s="84">
        <f t="shared" si="1022"/>
        <v>0</v>
      </c>
      <c r="WPN1364" s="84">
        <f t="shared" si="1022"/>
        <v>0</v>
      </c>
      <c r="WPO1364" s="84">
        <f t="shared" si="1022"/>
        <v>1000000</v>
      </c>
      <c r="WPP1364" s="84">
        <f t="shared" si="1022"/>
        <v>0</v>
      </c>
      <c r="WPQ1364" s="84">
        <f t="shared" si="1022"/>
        <v>0</v>
      </c>
      <c r="WPR1364" s="84">
        <f t="shared" si="1022"/>
        <v>0</v>
      </c>
      <c r="WPS1364" s="84">
        <f t="shared" si="1022"/>
        <v>0</v>
      </c>
      <c r="WPT1364" s="84">
        <f t="shared" si="1022"/>
        <v>1000000</v>
      </c>
      <c r="WPZ1364" s="84" t="s">
        <v>235</v>
      </c>
      <c r="WQA1364" s="84" t="s">
        <v>236</v>
      </c>
      <c r="WQB1364" s="84">
        <f>WQB1359</f>
        <v>1000000</v>
      </c>
      <c r="WQC1364" s="84">
        <f t="shared" si="1022"/>
        <v>0</v>
      </c>
      <c r="WQD1364" s="84">
        <f t="shared" si="1022"/>
        <v>0</v>
      </c>
      <c r="WQE1364" s="84">
        <f t="shared" si="1022"/>
        <v>1000000</v>
      </c>
      <c r="WQF1364" s="84">
        <f t="shared" si="1022"/>
        <v>0</v>
      </c>
      <c r="WQG1364" s="84">
        <f t="shared" si="1022"/>
        <v>0</v>
      </c>
      <c r="WQH1364" s="84">
        <f t="shared" si="1022"/>
        <v>0</v>
      </c>
      <c r="WQI1364" s="84">
        <f t="shared" si="1022"/>
        <v>0</v>
      </c>
      <c r="WQJ1364" s="84">
        <f t="shared" si="1022"/>
        <v>1000000</v>
      </c>
      <c r="WQP1364" s="84" t="s">
        <v>235</v>
      </c>
      <c r="WQQ1364" s="84" t="s">
        <v>236</v>
      </c>
      <c r="WQR1364" s="84">
        <f>WQR1359</f>
        <v>1000000</v>
      </c>
      <c r="WQS1364" s="84">
        <f t="shared" ref="WQS1364:WSV1365" si="1023">WQS1359</f>
        <v>0</v>
      </c>
      <c r="WQT1364" s="84">
        <f t="shared" si="1023"/>
        <v>0</v>
      </c>
      <c r="WQU1364" s="84">
        <f t="shared" si="1023"/>
        <v>1000000</v>
      </c>
      <c r="WQV1364" s="84">
        <f t="shared" si="1023"/>
        <v>0</v>
      </c>
      <c r="WQW1364" s="84">
        <f t="shared" si="1023"/>
        <v>0</v>
      </c>
      <c r="WQX1364" s="84">
        <f t="shared" si="1023"/>
        <v>0</v>
      </c>
      <c r="WQY1364" s="84">
        <f t="shared" si="1023"/>
        <v>0</v>
      </c>
      <c r="WQZ1364" s="84">
        <f t="shared" si="1023"/>
        <v>1000000</v>
      </c>
      <c r="WRF1364" s="84" t="s">
        <v>235</v>
      </c>
      <c r="WRG1364" s="84" t="s">
        <v>236</v>
      </c>
      <c r="WRH1364" s="84">
        <f>WRH1359</f>
        <v>1000000</v>
      </c>
      <c r="WRI1364" s="84">
        <f t="shared" si="1023"/>
        <v>0</v>
      </c>
      <c r="WRJ1364" s="84">
        <f t="shared" si="1023"/>
        <v>0</v>
      </c>
      <c r="WRK1364" s="84">
        <f t="shared" si="1023"/>
        <v>1000000</v>
      </c>
      <c r="WRL1364" s="84">
        <f t="shared" si="1023"/>
        <v>0</v>
      </c>
      <c r="WRM1364" s="84">
        <f t="shared" si="1023"/>
        <v>0</v>
      </c>
      <c r="WRN1364" s="84">
        <f t="shared" si="1023"/>
        <v>0</v>
      </c>
      <c r="WRO1364" s="84">
        <f t="shared" si="1023"/>
        <v>0</v>
      </c>
      <c r="WRP1364" s="84">
        <f t="shared" si="1023"/>
        <v>1000000</v>
      </c>
      <c r="WRV1364" s="84" t="s">
        <v>235</v>
      </c>
      <c r="WRW1364" s="84" t="s">
        <v>236</v>
      </c>
      <c r="WRX1364" s="84">
        <f>WRX1359</f>
        <v>1000000</v>
      </c>
      <c r="WRY1364" s="84">
        <f t="shared" si="1023"/>
        <v>0</v>
      </c>
      <c r="WRZ1364" s="84">
        <f t="shared" si="1023"/>
        <v>0</v>
      </c>
      <c r="WSA1364" s="84">
        <f t="shared" si="1023"/>
        <v>1000000</v>
      </c>
      <c r="WSB1364" s="84">
        <f t="shared" si="1023"/>
        <v>0</v>
      </c>
      <c r="WSC1364" s="84">
        <f t="shared" si="1023"/>
        <v>0</v>
      </c>
      <c r="WSD1364" s="84">
        <f t="shared" si="1023"/>
        <v>0</v>
      </c>
      <c r="WSE1364" s="84">
        <f t="shared" si="1023"/>
        <v>0</v>
      </c>
      <c r="WSF1364" s="84">
        <f t="shared" si="1023"/>
        <v>1000000</v>
      </c>
      <c r="WSL1364" s="84" t="s">
        <v>235</v>
      </c>
      <c r="WSM1364" s="84" t="s">
        <v>236</v>
      </c>
      <c r="WSN1364" s="84">
        <f>WSN1359</f>
        <v>1000000</v>
      </c>
      <c r="WSO1364" s="84">
        <f t="shared" si="1023"/>
        <v>0</v>
      </c>
      <c r="WSP1364" s="84">
        <f t="shared" si="1023"/>
        <v>0</v>
      </c>
      <c r="WSQ1364" s="84">
        <f t="shared" si="1023"/>
        <v>1000000</v>
      </c>
      <c r="WSR1364" s="84">
        <f t="shared" si="1023"/>
        <v>0</v>
      </c>
      <c r="WSS1364" s="84">
        <f t="shared" si="1023"/>
        <v>0</v>
      </c>
      <c r="WST1364" s="84">
        <f t="shared" si="1023"/>
        <v>0</v>
      </c>
      <c r="WSU1364" s="84">
        <f t="shared" si="1023"/>
        <v>0</v>
      </c>
      <c r="WSV1364" s="84">
        <f t="shared" si="1023"/>
        <v>1000000</v>
      </c>
      <c r="WTB1364" s="84" t="s">
        <v>235</v>
      </c>
      <c r="WTC1364" s="84" t="s">
        <v>236</v>
      </c>
      <c r="WTD1364" s="84">
        <f>WTD1359</f>
        <v>1000000</v>
      </c>
      <c r="WTE1364" s="84">
        <f t="shared" ref="WTE1364:WVH1365" si="1024">WTE1359</f>
        <v>0</v>
      </c>
      <c r="WTF1364" s="84">
        <f t="shared" si="1024"/>
        <v>0</v>
      </c>
      <c r="WTG1364" s="84">
        <f t="shared" si="1024"/>
        <v>1000000</v>
      </c>
      <c r="WTH1364" s="84">
        <f t="shared" si="1024"/>
        <v>0</v>
      </c>
      <c r="WTI1364" s="84">
        <f t="shared" si="1024"/>
        <v>0</v>
      </c>
      <c r="WTJ1364" s="84">
        <f t="shared" si="1024"/>
        <v>0</v>
      </c>
      <c r="WTK1364" s="84">
        <f t="shared" si="1024"/>
        <v>0</v>
      </c>
      <c r="WTL1364" s="84">
        <f t="shared" si="1024"/>
        <v>1000000</v>
      </c>
      <c r="WTR1364" s="84" t="s">
        <v>235</v>
      </c>
      <c r="WTS1364" s="84" t="s">
        <v>236</v>
      </c>
      <c r="WTT1364" s="84">
        <f>WTT1359</f>
        <v>1000000</v>
      </c>
      <c r="WTU1364" s="84">
        <f t="shared" si="1024"/>
        <v>0</v>
      </c>
      <c r="WTV1364" s="84">
        <f t="shared" si="1024"/>
        <v>0</v>
      </c>
      <c r="WTW1364" s="84">
        <f t="shared" si="1024"/>
        <v>1000000</v>
      </c>
      <c r="WTX1364" s="84">
        <f t="shared" si="1024"/>
        <v>0</v>
      </c>
      <c r="WTY1364" s="84">
        <f t="shared" si="1024"/>
        <v>0</v>
      </c>
      <c r="WTZ1364" s="84">
        <f t="shared" si="1024"/>
        <v>0</v>
      </c>
      <c r="WUA1364" s="84">
        <f t="shared" si="1024"/>
        <v>0</v>
      </c>
      <c r="WUB1364" s="84">
        <f t="shared" si="1024"/>
        <v>1000000</v>
      </c>
      <c r="WUH1364" s="84" t="s">
        <v>235</v>
      </c>
      <c r="WUI1364" s="84" t="s">
        <v>236</v>
      </c>
      <c r="WUJ1364" s="84">
        <f>WUJ1359</f>
        <v>1000000</v>
      </c>
      <c r="WUK1364" s="84">
        <f t="shared" si="1024"/>
        <v>0</v>
      </c>
      <c r="WUL1364" s="84">
        <f t="shared" si="1024"/>
        <v>0</v>
      </c>
      <c r="WUM1364" s="84">
        <f t="shared" si="1024"/>
        <v>1000000</v>
      </c>
      <c r="WUN1364" s="84">
        <f t="shared" si="1024"/>
        <v>0</v>
      </c>
      <c r="WUO1364" s="84">
        <f t="shared" si="1024"/>
        <v>0</v>
      </c>
      <c r="WUP1364" s="84">
        <f t="shared" si="1024"/>
        <v>0</v>
      </c>
      <c r="WUQ1364" s="84">
        <f t="shared" si="1024"/>
        <v>0</v>
      </c>
      <c r="WUR1364" s="84">
        <f t="shared" si="1024"/>
        <v>1000000</v>
      </c>
      <c r="WUX1364" s="84" t="s">
        <v>235</v>
      </c>
      <c r="WUY1364" s="84" t="s">
        <v>236</v>
      </c>
      <c r="WUZ1364" s="84">
        <f>WUZ1359</f>
        <v>1000000</v>
      </c>
      <c r="WVA1364" s="84">
        <f t="shared" si="1024"/>
        <v>0</v>
      </c>
      <c r="WVB1364" s="84">
        <f t="shared" si="1024"/>
        <v>0</v>
      </c>
      <c r="WVC1364" s="84">
        <f t="shared" si="1024"/>
        <v>1000000</v>
      </c>
      <c r="WVD1364" s="84">
        <f t="shared" si="1024"/>
        <v>0</v>
      </c>
      <c r="WVE1364" s="84">
        <f t="shared" si="1024"/>
        <v>0</v>
      </c>
      <c r="WVF1364" s="84">
        <f t="shared" si="1024"/>
        <v>0</v>
      </c>
      <c r="WVG1364" s="84">
        <f t="shared" si="1024"/>
        <v>0</v>
      </c>
      <c r="WVH1364" s="84">
        <f t="shared" si="1024"/>
        <v>1000000</v>
      </c>
      <c r="WVN1364" s="84" t="s">
        <v>235</v>
      </c>
      <c r="WVO1364" s="84" t="s">
        <v>236</v>
      </c>
      <c r="WVP1364" s="84">
        <f>WVP1359</f>
        <v>1000000</v>
      </c>
      <c r="WVQ1364" s="84">
        <f t="shared" ref="WVQ1364:WXT1365" si="1025">WVQ1359</f>
        <v>0</v>
      </c>
      <c r="WVR1364" s="84">
        <f t="shared" si="1025"/>
        <v>0</v>
      </c>
      <c r="WVS1364" s="84">
        <f t="shared" si="1025"/>
        <v>1000000</v>
      </c>
      <c r="WVT1364" s="84">
        <f t="shared" si="1025"/>
        <v>0</v>
      </c>
      <c r="WVU1364" s="84">
        <f t="shared" si="1025"/>
        <v>0</v>
      </c>
      <c r="WVV1364" s="84">
        <f t="shared" si="1025"/>
        <v>0</v>
      </c>
      <c r="WVW1364" s="84">
        <f t="shared" si="1025"/>
        <v>0</v>
      </c>
      <c r="WVX1364" s="84">
        <f t="shared" si="1025"/>
        <v>1000000</v>
      </c>
      <c r="WWD1364" s="84" t="s">
        <v>235</v>
      </c>
      <c r="WWE1364" s="84" t="s">
        <v>236</v>
      </c>
      <c r="WWF1364" s="84">
        <f>WWF1359</f>
        <v>1000000</v>
      </c>
      <c r="WWG1364" s="84">
        <f t="shared" si="1025"/>
        <v>0</v>
      </c>
      <c r="WWH1364" s="84">
        <f t="shared" si="1025"/>
        <v>0</v>
      </c>
      <c r="WWI1364" s="84">
        <f t="shared" si="1025"/>
        <v>1000000</v>
      </c>
      <c r="WWJ1364" s="84">
        <f t="shared" si="1025"/>
        <v>0</v>
      </c>
      <c r="WWK1364" s="84">
        <f t="shared" si="1025"/>
        <v>0</v>
      </c>
      <c r="WWL1364" s="84">
        <f t="shared" si="1025"/>
        <v>0</v>
      </c>
      <c r="WWM1364" s="84">
        <f t="shared" si="1025"/>
        <v>0</v>
      </c>
      <c r="WWN1364" s="84">
        <f t="shared" si="1025"/>
        <v>1000000</v>
      </c>
      <c r="WWT1364" s="84" t="s">
        <v>235</v>
      </c>
      <c r="WWU1364" s="84" t="s">
        <v>236</v>
      </c>
      <c r="WWV1364" s="84">
        <f>WWV1359</f>
        <v>1000000</v>
      </c>
      <c r="WWW1364" s="84">
        <f t="shared" si="1025"/>
        <v>0</v>
      </c>
      <c r="WWX1364" s="84">
        <f t="shared" si="1025"/>
        <v>0</v>
      </c>
      <c r="WWY1364" s="84">
        <f t="shared" si="1025"/>
        <v>1000000</v>
      </c>
      <c r="WWZ1364" s="84">
        <f t="shared" si="1025"/>
        <v>0</v>
      </c>
      <c r="WXA1364" s="84">
        <f t="shared" si="1025"/>
        <v>0</v>
      </c>
      <c r="WXB1364" s="84">
        <f t="shared" si="1025"/>
        <v>0</v>
      </c>
      <c r="WXC1364" s="84">
        <f t="shared" si="1025"/>
        <v>0</v>
      </c>
      <c r="WXD1364" s="84">
        <f t="shared" si="1025"/>
        <v>1000000</v>
      </c>
      <c r="WXJ1364" s="84" t="s">
        <v>235</v>
      </c>
      <c r="WXK1364" s="84" t="s">
        <v>236</v>
      </c>
      <c r="WXL1364" s="84">
        <f>WXL1359</f>
        <v>1000000</v>
      </c>
      <c r="WXM1364" s="84">
        <f t="shared" si="1025"/>
        <v>0</v>
      </c>
      <c r="WXN1364" s="84">
        <f t="shared" si="1025"/>
        <v>0</v>
      </c>
      <c r="WXO1364" s="84">
        <f t="shared" si="1025"/>
        <v>1000000</v>
      </c>
      <c r="WXP1364" s="84">
        <f t="shared" si="1025"/>
        <v>0</v>
      </c>
      <c r="WXQ1364" s="84">
        <f t="shared" si="1025"/>
        <v>0</v>
      </c>
      <c r="WXR1364" s="84">
        <f t="shared" si="1025"/>
        <v>0</v>
      </c>
      <c r="WXS1364" s="84">
        <f t="shared" si="1025"/>
        <v>0</v>
      </c>
      <c r="WXT1364" s="84">
        <f t="shared" si="1025"/>
        <v>1000000</v>
      </c>
      <c r="WXZ1364" s="84" t="s">
        <v>235</v>
      </c>
      <c r="WYA1364" s="84" t="s">
        <v>236</v>
      </c>
      <c r="WYB1364" s="84">
        <f>WYB1359</f>
        <v>1000000</v>
      </c>
      <c r="WYC1364" s="84">
        <f t="shared" ref="WYC1364:XAF1365" si="1026">WYC1359</f>
        <v>0</v>
      </c>
      <c r="WYD1364" s="84">
        <f t="shared" si="1026"/>
        <v>0</v>
      </c>
      <c r="WYE1364" s="84">
        <f t="shared" si="1026"/>
        <v>1000000</v>
      </c>
      <c r="WYF1364" s="84">
        <f t="shared" si="1026"/>
        <v>0</v>
      </c>
      <c r="WYG1364" s="84">
        <f t="shared" si="1026"/>
        <v>0</v>
      </c>
      <c r="WYH1364" s="84">
        <f t="shared" si="1026"/>
        <v>0</v>
      </c>
      <c r="WYI1364" s="84">
        <f t="shared" si="1026"/>
        <v>0</v>
      </c>
      <c r="WYJ1364" s="84">
        <f t="shared" si="1026"/>
        <v>1000000</v>
      </c>
      <c r="WYP1364" s="84" t="s">
        <v>235</v>
      </c>
      <c r="WYQ1364" s="84" t="s">
        <v>236</v>
      </c>
      <c r="WYR1364" s="84">
        <f>WYR1359</f>
        <v>1000000</v>
      </c>
      <c r="WYS1364" s="84">
        <f t="shared" si="1026"/>
        <v>0</v>
      </c>
      <c r="WYT1364" s="84">
        <f t="shared" si="1026"/>
        <v>0</v>
      </c>
      <c r="WYU1364" s="84">
        <f t="shared" si="1026"/>
        <v>1000000</v>
      </c>
      <c r="WYV1364" s="84">
        <f t="shared" si="1026"/>
        <v>0</v>
      </c>
      <c r="WYW1364" s="84">
        <f t="shared" si="1026"/>
        <v>0</v>
      </c>
      <c r="WYX1364" s="84">
        <f t="shared" si="1026"/>
        <v>0</v>
      </c>
      <c r="WYY1364" s="84">
        <f t="shared" si="1026"/>
        <v>0</v>
      </c>
      <c r="WYZ1364" s="84">
        <f t="shared" si="1026"/>
        <v>1000000</v>
      </c>
      <c r="WZF1364" s="84" t="s">
        <v>235</v>
      </c>
      <c r="WZG1364" s="84" t="s">
        <v>236</v>
      </c>
      <c r="WZH1364" s="84">
        <f>WZH1359</f>
        <v>1000000</v>
      </c>
      <c r="WZI1364" s="84">
        <f t="shared" si="1026"/>
        <v>0</v>
      </c>
      <c r="WZJ1364" s="84">
        <f t="shared" si="1026"/>
        <v>0</v>
      </c>
      <c r="WZK1364" s="84">
        <f t="shared" si="1026"/>
        <v>1000000</v>
      </c>
      <c r="WZL1364" s="84">
        <f t="shared" si="1026"/>
        <v>0</v>
      </c>
      <c r="WZM1364" s="84">
        <f t="shared" si="1026"/>
        <v>0</v>
      </c>
      <c r="WZN1364" s="84">
        <f t="shared" si="1026"/>
        <v>0</v>
      </c>
      <c r="WZO1364" s="84">
        <f t="shared" si="1026"/>
        <v>0</v>
      </c>
      <c r="WZP1364" s="84">
        <f t="shared" si="1026"/>
        <v>1000000</v>
      </c>
      <c r="WZV1364" s="84" t="s">
        <v>235</v>
      </c>
      <c r="WZW1364" s="84" t="s">
        <v>236</v>
      </c>
      <c r="WZX1364" s="84">
        <f>WZX1359</f>
        <v>1000000</v>
      </c>
      <c r="WZY1364" s="84">
        <f t="shared" si="1026"/>
        <v>0</v>
      </c>
      <c r="WZZ1364" s="84">
        <f t="shared" si="1026"/>
        <v>0</v>
      </c>
      <c r="XAA1364" s="84">
        <f t="shared" si="1026"/>
        <v>1000000</v>
      </c>
      <c r="XAB1364" s="84">
        <f t="shared" si="1026"/>
        <v>0</v>
      </c>
      <c r="XAC1364" s="84">
        <f t="shared" si="1026"/>
        <v>0</v>
      </c>
      <c r="XAD1364" s="84">
        <f t="shared" si="1026"/>
        <v>0</v>
      </c>
      <c r="XAE1364" s="84">
        <f t="shared" si="1026"/>
        <v>0</v>
      </c>
      <c r="XAF1364" s="84">
        <f t="shared" si="1026"/>
        <v>1000000</v>
      </c>
      <c r="XAL1364" s="84" t="s">
        <v>235</v>
      </c>
      <c r="XAM1364" s="84" t="s">
        <v>236</v>
      </c>
      <c r="XAN1364" s="84">
        <f>XAN1359</f>
        <v>1000000</v>
      </c>
      <c r="XAO1364" s="84">
        <f t="shared" ref="XAO1364:XCR1365" si="1027">XAO1359</f>
        <v>0</v>
      </c>
      <c r="XAP1364" s="84">
        <f t="shared" si="1027"/>
        <v>0</v>
      </c>
      <c r="XAQ1364" s="84">
        <f t="shared" si="1027"/>
        <v>1000000</v>
      </c>
      <c r="XAR1364" s="84">
        <f t="shared" si="1027"/>
        <v>0</v>
      </c>
      <c r="XAS1364" s="84">
        <f t="shared" si="1027"/>
        <v>0</v>
      </c>
      <c r="XAT1364" s="84">
        <f t="shared" si="1027"/>
        <v>0</v>
      </c>
      <c r="XAU1364" s="84">
        <f t="shared" si="1027"/>
        <v>0</v>
      </c>
      <c r="XAV1364" s="84">
        <f t="shared" si="1027"/>
        <v>1000000</v>
      </c>
      <c r="XBB1364" s="84" t="s">
        <v>235</v>
      </c>
      <c r="XBC1364" s="84" t="s">
        <v>236</v>
      </c>
      <c r="XBD1364" s="84">
        <f>XBD1359</f>
        <v>1000000</v>
      </c>
      <c r="XBE1364" s="84">
        <f t="shared" si="1027"/>
        <v>0</v>
      </c>
      <c r="XBF1364" s="84">
        <f t="shared" si="1027"/>
        <v>0</v>
      </c>
      <c r="XBG1364" s="84">
        <f t="shared" si="1027"/>
        <v>1000000</v>
      </c>
      <c r="XBH1364" s="84">
        <f t="shared" si="1027"/>
        <v>0</v>
      </c>
      <c r="XBI1364" s="84">
        <f t="shared" si="1027"/>
        <v>0</v>
      </c>
      <c r="XBJ1364" s="84">
        <f t="shared" si="1027"/>
        <v>0</v>
      </c>
      <c r="XBK1364" s="84">
        <f t="shared" si="1027"/>
        <v>0</v>
      </c>
      <c r="XBL1364" s="84">
        <f t="shared" si="1027"/>
        <v>1000000</v>
      </c>
      <c r="XBR1364" s="84" t="s">
        <v>235</v>
      </c>
      <c r="XBS1364" s="84" t="s">
        <v>236</v>
      </c>
      <c r="XBT1364" s="84">
        <f>XBT1359</f>
        <v>1000000</v>
      </c>
      <c r="XBU1364" s="84">
        <f t="shared" si="1027"/>
        <v>0</v>
      </c>
      <c r="XBV1364" s="84">
        <f t="shared" si="1027"/>
        <v>0</v>
      </c>
      <c r="XBW1364" s="84">
        <f t="shared" si="1027"/>
        <v>1000000</v>
      </c>
      <c r="XBX1364" s="84">
        <f t="shared" si="1027"/>
        <v>0</v>
      </c>
      <c r="XBY1364" s="84">
        <f t="shared" si="1027"/>
        <v>0</v>
      </c>
      <c r="XBZ1364" s="84">
        <f t="shared" si="1027"/>
        <v>0</v>
      </c>
      <c r="XCA1364" s="84">
        <f t="shared" si="1027"/>
        <v>0</v>
      </c>
      <c r="XCB1364" s="84">
        <f t="shared" si="1027"/>
        <v>1000000</v>
      </c>
      <c r="XCH1364" s="84" t="s">
        <v>235</v>
      </c>
      <c r="XCI1364" s="84" t="s">
        <v>236</v>
      </c>
      <c r="XCJ1364" s="84">
        <f>XCJ1359</f>
        <v>1000000</v>
      </c>
      <c r="XCK1364" s="84">
        <f t="shared" si="1027"/>
        <v>0</v>
      </c>
      <c r="XCL1364" s="84">
        <f t="shared" si="1027"/>
        <v>0</v>
      </c>
      <c r="XCM1364" s="84">
        <f t="shared" si="1027"/>
        <v>1000000</v>
      </c>
      <c r="XCN1364" s="84">
        <f t="shared" si="1027"/>
        <v>0</v>
      </c>
      <c r="XCO1364" s="84">
        <f t="shared" si="1027"/>
        <v>0</v>
      </c>
      <c r="XCP1364" s="84">
        <f t="shared" si="1027"/>
        <v>0</v>
      </c>
      <c r="XCQ1364" s="84">
        <f t="shared" si="1027"/>
        <v>0</v>
      </c>
      <c r="XCR1364" s="84">
        <f t="shared" si="1027"/>
        <v>1000000</v>
      </c>
      <c r="XCX1364" s="84" t="s">
        <v>235</v>
      </c>
      <c r="XCY1364" s="84" t="s">
        <v>236</v>
      </c>
      <c r="XCZ1364" s="84">
        <f>XCZ1359</f>
        <v>1000000</v>
      </c>
      <c r="XDA1364" s="84">
        <f t="shared" ref="XDA1364:XFD1365" si="1028">XDA1359</f>
        <v>0</v>
      </c>
      <c r="XDB1364" s="84">
        <f t="shared" si="1028"/>
        <v>0</v>
      </c>
      <c r="XDC1364" s="84">
        <f t="shared" si="1028"/>
        <v>1000000</v>
      </c>
      <c r="XDD1364" s="84">
        <f t="shared" si="1028"/>
        <v>0</v>
      </c>
      <c r="XDE1364" s="84">
        <f t="shared" si="1028"/>
        <v>0</v>
      </c>
      <c r="XDF1364" s="84">
        <f t="shared" si="1028"/>
        <v>0</v>
      </c>
      <c r="XDG1364" s="84">
        <f t="shared" si="1028"/>
        <v>0</v>
      </c>
      <c r="XDH1364" s="84">
        <f t="shared" si="1028"/>
        <v>1000000</v>
      </c>
      <c r="XDN1364" s="84" t="s">
        <v>235</v>
      </c>
      <c r="XDO1364" s="84" t="s">
        <v>236</v>
      </c>
      <c r="XDP1364" s="84">
        <f>XDP1359</f>
        <v>1000000</v>
      </c>
      <c r="XDQ1364" s="84">
        <f t="shared" si="1028"/>
        <v>0</v>
      </c>
      <c r="XDR1364" s="84">
        <f t="shared" si="1028"/>
        <v>0</v>
      </c>
      <c r="XDS1364" s="84">
        <f t="shared" si="1028"/>
        <v>1000000</v>
      </c>
      <c r="XDT1364" s="84">
        <f t="shared" si="1028"/>
        <v>0</v>
      </c>
      <c r="XDU1364" s="84">
        <f t="shared" si="1028"/>
        <v>0</v>
      </c>
      <c r="XDV1364" s="84">
        <f t="shared" si="1028"/>
        <v>0</v>
      </c>
      <c r="XDW1364" s="84">
        <f t="shared" si="1028"/>
        <v>0</v>
      </c>
      <c r="XDX1364" s="84">
        <f t="shared" si="1028"/>
        <v>1000000</v>
      </c>
      <c r="XED1364" s="84" t="s">
        <v>235</v>
      </c>
      <c r="XEE1364" s="84" t="s">
        <v>236</v>
      </c>
      <c r="XEF1364" s="84">
        <f>XEF1359</f>
        <v>1000000</v>
      </c>
      <c r="XEG1364" s="84">
        <f t="shared" si="1028"/>
        <v>0</v>
      </c>
      <c r="XEH1364" s="84">
        <f t="shared" si="1028"/>
        <v>0</v>
      </c>
      <c r="XEI1364" s="84">
        <f t="shared" si="1028"/>
        <v>1000000</v>
      </c>
      <c r="XEJ1364" s="84">
        <f t="shared" si="1028"/>
        <v>0</v>
      </c>
      <c r="XEK1364" s="84">
        <f t="shared" si="1028"/>
        <v>0</v>
      </c>
      <c r="XEL1364" s="84">
        <f t="shared" si="1028"/>
        <v>0</v>
      </c>
      <c r="XEM1364" s="84">
        <f t="shared" si="1028"/>
        <v>0</v>
      </c>
      <c r="XEN1364" s="84">
        <f t="shared" si="1028"/>
        <v>1000000</v>
      </c>
      <c r="XET1364" s="84" t="s">
        <v>235</v>
      </c>
      <c r="XEU1364" s="84" t="s">
        <v>236</v>
      </c>
      <c r="XEV1364" s="84">
        <f>XEV1359</f>
        <v>1000000</v>
      </c>
      <c r="XEW1364" s="84">
        <f t="shared" si="1028"/>
        <v>0</v>
      </c>
      <c r="XEX1364" s="84">
        <f t="shared" si="1028"/>
        <v>0</v>
      </c>
      <c r="XEY1364" s="84">
        <f t="shared" si="1028"/>
        <v>1000000</v>
      </c>
      <c r="XEZ1364" s="84">
        <f t="shared" si="1028"/>
        <v>0</v>
      </c>
      <c r="XFA1364" s="84">
        <f t="shared" si="1028"/>
        <v>0</v>
      </c>
      <c r="XFB1364" s="84">
        <f t="shared" si="1028"/>
        <v>0</v>
      </c>
      <c r="XFC1364" s="84">
        <f t="shared" si="1028"/>
        <v>0</v>
      </c>
      <c r="XFD1364" s="84">
        <f t="shared" si="1028"/>
        <v>1000000</v>
      </c>
    </row>
    <row r="1365" spans="1:1024 1030:2048 2054:3072 3078:4096 4102:5120 5126:6144 6150:7168 7174:8192 8198:9216 9222:10240 10246:11264 11270:12288 12294:13312 13318:14336 14342:15360 15366:16384">
      <c r="A1365" s="84"/>
      <c r="B1365" s="84"/>
      <c r="F1365" s="746" t="s">
        <v>247</v>
      </c>
      <c r="G1365" s="1131" t="s">
        <v>4695</v>
      </c>
      <c r="H1365" s="781">
        <f>H1360</f>
        <v>0</v>
      </c>
      <c r="I1365" s="781">
        <f t="shared" si="773"/>
        <v>0</v>
      </c>
      <c r="J1365" s="782">
        <f t="shared" si="773"/>
        <v>0</v>
      </c>
      <c r="K1365" s="781">
        <f t="shared" si="773"/>
        <v>0</v>
      </c>
      <c r="L1365" s="783">
        <f t="shared" si="773"/>
        <v>0</v>
      </c>
      <c r="M1365" s="783">
        <f t="shared" si="773"/>
        <v>0</v>
      </c>
      <c r="N1365" s="784" t="e">
        <f t="shared" si="773"/>
        <v>#DIV/0!</v>
      </c>
      <c r="O1365" s="783">
        <f t="shared" si="773"/>
        <v>0</v>
      </c>
      <c r="P1365" s="783">
        <f t="shared" si="773"/>
        <v>0</v>
      </c>
      <c r="Q1365" s="801"/>
      <c r="R1365" s="802"/>
      <c r="S1365" s="801"/>
      <c r="T1365" s="84"/>
      <c r="V1365" s="84" t="s">
        <v>247</v>
      </c>
      <c r="W1365" s="84" t="s">
        <v>4695</v>
      </c>
      <c r="X1365" s="816">
        <f>X1360</f>
        <v>0</v>
      </c>
      <c r="Y1365" s="817">
        <f t="shared" si="773"/>
        <v>0</v>
      </c>
      <c r="Z1365" s="813">
        <f t="shared" si="773"/>
        <v>0</v>
      </c>
      <c r="AA1365" s="814">
        <f t="shared" si="773"/>
        <v>0</v>
      </c>
      <c r="AB1365" s="84">
        <f t="shared" si="773"/>
        <v>2000000</v>
      </c>
      <c r="AC1365" s="84">
        <f t="shared" si="773"/>
        <v>0</v>
      </c>
      <c r="AD1365" s="84">
        <f t="shared" si="773"/>
        <v>0</v>
      </c>
      <c r="AE1365" s="84">
        <f t="shared" si="773"/>
        <v>2000000</v>
      </c>
      <c r="AF1365" s="84">
        <f t="shared" si="773"/>
        <v>2000000</v>
      </c>
      <c r="AL1365" s="84" t="s">
        <v>247</v>
      </c>
      <c r="AM1365" s="84" t="s">
        <v>4695</v>
      </c>
      <c r="AN1365" s="84">
        <f>AN1360</f>
        <v>0</v>
      </c>
      <c r="AO1365" s="84">
        <f t="shared" si="773"/>
        <v>0</v>
      </c>
      <c r="AP1365" s="84">
        <f t="shared" si="773"/>
        <v>0</v>
      </c>
      <c r="AQ1365" s="84">
        <f t="shared" si="773"/>
        <v>0</v>
      </c>
      <c r="AR1365" s="84">
        <f t="shared" si="773"/>
        <v>2000000</v>
      </c>
      <c r="AS1365" s="84">
        <f t="shared" si="773"/>
        <v>0</v>
      </c>
      <c r="AT1365" s="84">
        <f t="shared" si="773"/>
        <v>0</v>
      </c>
      <c r="AU1365" s="84">
        <f t="shared" si="773"/>
        <v>2000000</v>
      </c>
      <c r="AV1365" s="84">
        <f t="shared" si="773"/>
        <v>2000000</v>
      </c>
      <c r="BB1365" s="84" t="s">
        <v>247</v>
      </c>
      <c r="BC1365" s="84" t="s">
        <v>4695</v>
      </c>
      <c r="BD1365" s="84">
        <f>BD1360</f>
        <v>0</v>
      </c>
      <c r="BE1365" s="84">
        <f t="shared" si="773"/>
        <v>0</v>
      </c>
      <c r="BF1365" s="84">
        <f t="shared" si="773"/>
        <v>0</v>
      </c>
      <c r="BG1365" s="84">
        <f t="shared" si="773"/>
        <v>0</v>
      </c>
      <c r="BH1365" s="84">
        <f t="shared" si="773"/>
        <v>2000000</v>
      </c>
      <c r="BI1365" s="84">
        <f t="shared" si="773"/>
        <v>0</v>
      </c>
      <c r="BJ1365" s="84">
        <f t="shared" si="773"/>
        <v>0</v>
      </c>
      <c r="BK1365" s="84">
        <f t="shared" si="773"/>
        <v>2000000</v>
      </c>
      <c r="BL1365" s="84">
        <f t="shared" si="773"/>
        <v>2000000</v>
      </c>
      <c r="BR1365" s="84" t="s">
        <v>247</v>
      </c>
      <c r="BS1365" s="84" t="s">
        <v>4695</v>
      </c>
      <c r="BT1365" s="84">
        <f>BT1360</f>
        <v>0</v>
      </c>
      <c r="BU1365" s="84">
        <f t="shared" si="774"/>
        <v>0</v>
      </c>
      <c r="BV1365" s="84">
        <f t="shared" si="774"/>
        <v>0</v>
      </c>
      <c r="BW1365" s="84">
        <f t="shared" si="774"/>
        <v>0</v>
      </c>
      <c r="BX1365" s="84">
        <f t="shared" si="774"/>
        <v>2000000</v>
      </c>
      <c r="BY1365" s="84">
        <f t="shared" si="774"/>
        <v>0</v>
      </c>
      <c r="BZ1365" s="84">
        <f t="shared" si="774"/>
        <v>0</v>
      </c>
      <c r="CA1365" s="84">
        <f t="shared" si="774"/>
        <v>2000000</v>
      </c>
      <c r="CB1365" s="84">
        <f t="shared" si="774"/>
        <v>2000000</v>
      </c>
      <c r="CH1365" s="84" t="s">
        <v>247</v>
      </c>
      <c r="CI1365" s="84" t="s">
        <v>4695</v>
      </c>
      <c r="CJ1365" s="84">
        <f>CJ1360</f>
        <v>0</v>
      </c>
      <c r="CK1365" s="84">
        <f t="shared" si="774"/>
        <v>0</v>
      </c>
      <c r="CL1365" s="84">
        <f t="shared" si="774"/>
        <v>0</v>
      </c>
      <c r="CM1365" s="84">
        <f t="shared" si="774"/>
        <v>0</v>
      </c>
      <c r="CN1365" s="84">
        <f t="shared" si="774"/>
        <v>2000000</v>
      </c>
      <c r="CO1365" s="84">
        <f t="shared" si="774"/>
        <v>0</v>
      </c>
      <c r="CP1365" s="84">
        <f t="shared" si="774"/>
        <v>0</v>
      </c>
      <c r="CQ1365" s="84">
        <f t="shared" si="774"/>
        <v>2000000</v>
      </c>
      <c r="CR1365" s="84">
        <f t="shared" si="774"/>
        <v>2000000</v>
      </c>
      <c r="CX1365" s="84" t="s">
        <v>247</v>
      </c>
      <c r="CY1365" s="84" t="s">
        <v>4695</v>
      </c>
      <c r="CZ1365" s="84">
        <f>CZ1360</f>
        <v>0</v>
      </c>
      <c r="DA1365" s="84">
        <f t="shared" si="774"/>
        <v>0</v>
      </c>
      <c r="DB1365" s="84">
        <f t="shared" si="774"/>
        <v>0</v>
      </c>
      <c r="DC1365" s="84">
        <f t="shared" si="774"/>
        <v>0</v>
      </c>
      <c r="DD1365" s="84">
        <f t="shared" si="774"/>
        <v>2000000</v>
      </c>
      <c r="DE1365" s="84">
        <f t="shared" si="774"/>
        <v>0</v>
      </c>
      <c r="DF1365" s="84">
        <f t="shared" si="774"/>
        <v>0</v>
      </c>
      <c r="DG1365" s="84">
        <f t="shared" si="774"/>
        <v>2000000</v>
      </c>
      <c r="DH1365" s="84">
        <f t="shared" si="774"/>
        <v>2000000</v>
      </c>
      <c r="DN1365" s="84" t="s">
        <v>247</v>
      </c>
      <c r="DO1365" s="84" t="s">
        <v>4695</v>
      </c>
      <c r="DP1365" s="84">
        <f>DP1360</f>
        <v>0</v>
      </c>
      <c r="DQ1365" s="84">
        <f t="shared" si="774"/>
        <v>0</v>
      </c>
      <c r="DR1365" s="84">
        <f t="shared" si="774"/>
        <v>0</v>
      </c>
      <c r="DS1365" s="84">
        <f t="shared" si="774"/>
        <v>0</v>
      </c>
      <c r="DT1365" s="84">
        <f t="shared" si="774"/>
        <v>2000000</v>
      </c>
      <c r="DU1365" s="84">
        <f t="shared" si="774"/>
        <v>0</v>
      </c>
      <c r="DV1365" s="84">
        <f t="shared" si="774"/>
        <v>0</v>
      </c>
      <c r="DW1365" s="84">
        <f t="shared" si="774"/>
        <v>2000000</v>
      </c>
      <c r="DX1365" s="84">
        <f t="shared" si="774"/>
        <v>2000000</v>
      </c>
      <c r="ED1365" s="84" t="s">
        <v>247</v>
      </c>
      <c r="EE1365" s="84" t="s">
        <v>4695</v>
      </c>
      <c r="EF1365" s="84">
        <f>EF1360</f>
        <v>0</v>
      </c>
      <c r="EG1365" s="84">
        <f t="shared" si="775"/>
        <v>0</v>
      </c>
      <c r="EH1365" s="84">
        <f t="shared" si="775"/>
        <v>0</v>
      </c>
      <c r="EI1365" s="84">
        <f t="shared" si="775"/>
        <v>0</v>
      </c>
      <c r="EJ1365" s="84">
        <f t="shared" si="775"/>
        <v>2000000</v>
      </c>
      <c r="EK1365" s="84">
        <f t="shared" si="775"/>
        <v>0</v>
      </c>
      <c r="EL1365" s="84">
        <f t="shared" si="775"/>
        <v>0</v>
      </c>
      <c r="EM1365" s="84">
        <f t="shared" si="775"/>
        <v>2000000</v>
      </c>
      <c r="EN1365" s="84">
        <f t="shared" si="775"/>
        <v>2000000</v>
      </c>
      <c r="ET1365" s="84" t="s">
        <v>247</v>
      </c>
      <c r="EU1365" s="84" t="s">
        <v>4695</v>
      </c>
      <c r="EV1365" s="84">
        <f>EV1360</f>
        <v>0</v>
      </c>
      <c r="EW1365" s="84">
        <f t="shared" si="775"/>
        <v>0</v>
      </c>
      <c r="EX1365" s="84">
        <f t="shared" si="775"/>
        <v>0</v>
      </c>
      <c r="EY1365" s="84">
        <f t="shared" si="775"/>
        <v>0</v>
      </c>
      <c r="EZ1365" s="84">
        <f t="shared" si="775"/>
        <v>2000000</v>
      </c>
      <c r="FA1365" s="84">
        <f t="shared" si="775"/>
        <v>0</v>
      </c>
      <c r="FB1365" s="84">
        <f t="shared" si="775"/>
        <v>0</v>
      </c>
      <c r="FC1365" s="84">
        <f t="shared" si="775"/>
        <v>2000000</v>
      </c>
      <c r="FD1365" s="84">
        <f t="shared" si="775"/>
        <v>2000000</v>
      </c>
      <c r="FJ1365" s="84" t="s">
        <v>247</v>
      </c>
      <c r="FK1365" s="84" t="s">
        <v>4695</v>
      </c>
      <c r="FL1365" s="84">
        <f>FL1360</f>
        <v>0</v>
      </c>
      <c r="FM1365" s="84">
        <f t="shared" si="775"/>
        <v>0</v>
      </c>
      <c r="FN1365" s="84">
        <f t="shared" si="775"/>
        <v>0</v>
      </c>
      <c r="FO1365" s="84">
        <f t="shared" si="775"/>
        <v>0</v>
      </c>
      <c r="FP1365" s="84">
        <f t="shared" si="775"/>
        <v>2000000</v>
      </c>
      <c r="FQ1365" s="84">
        <f t="shared" si="775"/>
        <v>0</v>
      </c>
      <c r="FR1365" s="84">
        <f t="shared" si="775"/>
        <v>0</v>
      </c>
      <c r="FS1365" s="84">
        <f t="shared" si="775"/>
        <v>2000000</v>
      </c>
      <c r="FT1365" s="84">
        <f t="shared" si="775"/>
        <v>2000000</v>
      </c>
      <c r="FZ1365" s="84" t="s">
        <v>247</v>
      </c>
      <c r="GA1365" s="84" t="s">
        <v>4695</v>
      </c>
      <c r="GB1365" s="84">
        <f>GB1360</f>
        <v>0</v>
      </c>
      <c r="GC1365" s="84">
        <f t="shared" si="775"/>
        <v>0</v>
      </c>
      <c r="GD1365" s="84">
        <f t="shared" si="775"/>
        <v>0</v>
      </c>
      <c r="GE1365" s="84">
        <f t="shared" si="775"/>
        <v>0</v>
      </c>
      <c r="GF1365" s="84">
        <f t="shared" si="775"/>
        <v>2000000</v>
      </c>
      <c r="GG1365" s="84">
        <f t="shared" si="775"/>
        <v>0</v>
      </c>
      <c r="GH1365" s="84">
        <f t="shared" si="775"/>
        <v>0</v>
      </c>
      <c r="GI1365" s="84">
        <f t="shared" si="775"/>
        <v>2000000</v>
      </c>
      <c r="GJ1365" s="84">
        <f t="shared" si="775"/>
        <v>2000000</v>
      </c>
      <c r="GP1365" s="84" t="s">
        <v>247</v>
      </c>
      <c r="GQ1365" s="84" t="s">
        <v>4695</v>
      </c>
      <c r="GR1365" s="84">
        <f>GR1360</f>
        <v>0</v>
      </c>
      <c r="GS1365" s="84">
        <f t="shared" si="776"/>
        <v>0</v>
      </c>
      <c r="GT1365" s="84">
        <f t="shared" si="776"/>
        <v>0</v>
      </c>
      <c r="GU1365" s="84">
        <f t="shared" si="776"/>
        <v>0</v>
      </c>
      <c r="GV1365" s="84">
        <f t="shared" si="776"/>
        <v>2000000</v>
      </c>
      <c r="GW1365" s="84">
        <f t="shared" si="776"/>
        <v>0</v>
      </c>
      <c r="GX1365" s="84">
        <f t="shared" si="776"/>
        <v>0</v>
      </c>
      <c r="GY1365" s="84">
        <f t="shared" si="776"/>
        <v>2000000</v>
      </c>
      <c r="GZ1365" s="84">
        <f t="shared" si="776"/>
        <v>2000000</v>
      </c>
      <c r="HF1365" s="84" t="s">
        <v>247</v>
      </c>
      <c r="HG1365" s="84" t="s">
        <v>4695</v>
      </c>
      <c r="HH1365" s="84">
        <f>HH1360</f>
        <v>0</v>
      </c>
      <c r="HI1365" s="84">
        <f t="shared" si="776"/>
        <v>0</v>
      </c>
      <c r="HJ1365" s="84">
        <f t="shared" si="776"/>
        <v>0</v>
      </c>
      <c r="HK1365" s="84">
        <f t="shared" si="776"/>
        <v>0</v>
      </c>
      <c r="HL1365" s="84">
        <f t="shared" si="776"/>
        <v>2000000</v>
      </c>
      <c r="HM1365" s="84">
        <f t="shared" si="776"/>
        <v>0</v>
      </c>
      <c r="HN1365" s="84">
        <f t="shared" si="776"/>
        <v>0</v>
      </c>
      <c r="HO1365" s="84">
        <f t="shared" si="776"/>
        <v>2000000</v>
      </c>
      <c r="HP1365" s="84">
        <f t="shared" si="776"/>
        <v>2000000</v>
      </c>
      <c r="HV1365" s="84" t="s">
        <v>247</v>
      </c>
      <c r="HW1365" s="84" t="s">
        <v>4695</v>
      </c>
      <c r="HX1365" s="84">
        <f>HX1360</f>
        <v>0</v>
      </c>
      <c r="HY1365" s="84">
        <f t="shared" si="776"/>
        <v>0</v>
      </c>
      <c r="HZ1365" s="84">
        <f t="shared" si="776"/>
        <v>0</v>
      </c>
      <c r="IA1365" s="84">
        <f t="shared" si="776"/>
        <v>0</v>
      </c>
      <c r="IB1365" s="84">
        <f t="shared" si="776"/>
        <v>2000000</v>
      </c>
      <c r="IC1365" s="84">
        <f t="shared" si="776"/>
        <v>0</v>
      </c>
      <c r="ID1365" s="84">
        <f t="shared" si="776"/>
        <v>0</v>
      </c>
      <c r="IE1365" s="84">
        <f t="shared" si="776"/>
        <v>2000000</v>
      </c>
      <c r="IF1365" s="84">
        <f t="shared" si="776"/>
        <v>2000000</v>
      </c>
      <c r="IL1365" s="84" t="s">
        <v>247</v>
      </c>
      <c r="IM1365" s="84" t="s">
        <v>4695</v>
      </c>
      <c r="IN1365" s="84">
        <f>IN1360</f>
        <v>0</v>
      </c>
      <c r="IO1365" s="84">
        <f t="shared" si="776"/>
        <v>0</v>
      </c>
      <c r="IP1365" s="84">
        <f t="shared" si="776"/>
        <v>0</v>
      </c>
      <c r="IQ1365" s="84">
        <f t="shared" si="776"/>
        <v>0</v>
      </c>
      <c r="IR1365" s="84">
        <f t="shared" si="776"/>
        <v>2000000</v>
      </c>
      <c r="IS1365" s="84">
        <f t="shared" si="776"/>
        <v>0</v>
      </c>
      <c r="IT1365" s="84">
        <f t="shared" si="776"/>
        <v>0</v>
      </c>
      <c r="IU1365" s="84">
        <f t="shared" si="776"/>
        <v>2000000</v>
      </c>
      <c r="IV1365" s="84">
        <f t="shared" si="776"/>
        <v>2000000</v>
      </c>
      <c r="JB1365" s="84" t="s">
        <v>247</v>
      </c>
      <c r="JC1365" s="84" t="s">
        <v>4695</v>
      </c>
      <c r="JD1365" s="84">
        <f>JD1360</f>
        <v>0</v>
      </c>
      <c r="JE1365" s="84">
        <f t="shared" si="777"/>
        <v>0</v>
      </c>
      <c r="JF1365" s="84">
        <f t="shared" si="777"/>
        <v>0</v>
      </c>
      <c r="JG1365" s="84">
        <f t="shared" si="777"/>
        <v>0</v>
      </c>
      <c r="JH1365" s="84">
        <f t="shared" si="777"/>
        <v>2000000</v>
      </c>
      <c r="JI1365" s="84">
        <f t="shared" si="777"/>
        <v>0</v>
      </c>
      <c r="JJ1365" s="84">
        <f t="shared" si="777"/>
        <v>0</v>
      </c>
      <c r="JK1365" s="84">
        <f t="shared" si="777"/>
        <v>2000000</v>
      </c>
      <c r="JL1365" s="84">
        <f t="shared" si="777"/>
        <v>2000000</v>
      </c>
      <c r="JR1365" s="84" t="s">
        <v>247</v>
      </c>
      <c r="JS1365" s="84" t="s">
        <v>4695</v>
      </c>
      <c r="JT1365" s="84">
        <f>JT1360</f>
        <v>0</v>
      </c>
      <c r="JU1365" s="84">
        <f t="shared" si="777"/>
        <v>0</v>
      </c>
      <c r="JV1365" s="84">
        <f t="shared" si="777"/>
        <v>0</v>
      </c>
      <c r="JW1365" s="84">
        <f t="shared" si="777"/>
        <v>0</v>
      </c>
      <c r="JX1365" s="84">
        <f t="shared" si="777"/>
        <v>2000000</v>
      </c>
      <c r="JY1365" s="84">
        <f t="shared" si="777"/>
        <v>0</v>
      </c>
      <c r="JZ1365" s="84">
        <f t="shared" si="777"/>
        <v>0</v>
      </c>
      <c r="KA1365" s="84">
        <f t="shared" si="777"/>
        <v>2000000</v>
      </c>
      <c r="KB1365" s="84">
        <f t="shared" si="777"/>
        <v>2000000</v>
      </c>
      <c r="KH1365" s="84" t="s">
        <v>247</v>
      </c>
      <c r="KI1365" s="84" t="s">
        <v>4695</v>
      </c>
      <c r="KJ1365" s="84">
        <f>KJ1360</f>
        <v>0</v>
      </c>
      <c r="KK1365" s="84">
        <f t="shared" si="777"/>
        <v>0</v>
      </c>
      <c r="KL1365" s="84">
        <f t="shared" si="777"/>
        <v>0</v>
      </c>
      <c r="KM1365" s="84">
        <f t="shared" si="777"/>
        <v>0</v>
      </c>
      <c r="KN1365" s="84">
        <f t="shared" si="777"/>
        <v>2000000</v>
      </c>
      <c r="KO1365" s="84">
        <f t="shared" si="777"/>
        <v>0</v>
      </c>
      <c r="KP1365" s="84">
        <f t="shared" si="777"/>
        <v>0</v>
      </c>
      <c r="KQ1365" s="84">
        <f t="shared" si="777"/>
        <v>2000000</v>
      </c>
      <c r="KR1365" s="84">
        <f t="shared" si="777"/>
        <v>2000000</v>
      </c>
      <c r="KX1365" s="84" t="s">
        <v>247</v>
      </c>
      <c r="KY1365" s="84" t="s">
        <v>4695</v>
      </c>
      <c r="KZ1365" s="84">
        <f>KZ1360</f>
        <v>0</v>
      </c>
      <c r="LA1365" s="84">
        <f t="shared" si="777"/>
        <v>0</v>
      </c>
      <c r="LB1365" s="84">
        <f t="shared" si="777"/>
        <v>0</v>
      </c>
      <c r="LC1365" s="84">
        <f t="shared" si="777"/>
        <v>0</v>
      </c>
      <c r="LD1365" s="84">
        <f t="shared" si="777"/>
        <v>2000000</v>
      </c>
      <c r="LE1365" s="84">
        <f t="shared" si="777"/>
        <v>0</v>
      </c>
      <c r="LF1365" s="84">
        <f t="shared" si="777"/>
        <v>0</v>
      </c>
      <c r="LG1365" s="84">
        <f t="shared" si="777"/>
        <v>2000000</v>
      </c>
      <c r="LH1365" s="84">
        <f t="shared" si="777"/>
        <v>2000000</v>
      </c>
      <c r="LN1365" s="84" t="s">
        <v>247</v>
      </c>
      <c r="LO1365" s="84" t="s">
        <v>4695</v>
      </c>
      <c r="LP1365" s="84">
        <f>LP1360</f>
        <v>0</v>
      </c>
      <c r="LQ1365" s="84">
        <f t="shared" si="778"/>
        <v>0</v>
      </c>
      <c r="LR1365" s="84">
        <f t="shared" si="778"/>
        <v>0</v>
      </c>
      <c r="LS1365" s="84">
        <f t="shared" si="778"/>
        <v>0</v>
      </c>
      <c r="LT1365" s="84">
        <f t="shared" si="778"/>
        <v>2000000</v>
      </c>
      <c r="LU1365" s="84">
        <f t="shared" si="778"/>
        <v>0</v>
      </c>
      <c r="LV1365" s="84">
        <f t="shared" si="778"/>
        <v>0</v>
      </c>
      <c r="LW1365" s="84">
        <f t="shared" si="778"/>
        <v>2000000</v>
      </c>
      <c r="LX1365" s="84">
        <f t="shared" si="778"/>
        <v>2000000</v>
      </c>
      <c r="MD1365" s="84" t="s">
        <v>247</v>
      </c>
      <c r="ME1365" s="84" t="s">
        <v>4695</v>
      </c>
      <c r="MF1365" s="84">
        <f>MF1360</f>
        <v>0</v>
      </c>
      <c r="MG1365" s="84">
        <f t="shared" si="778"/>
        <v>0</v>
      </c>
      <c r="MH1365" s="84">
        <f t="shared" si="778"/>
        <v>0</v>
      </c>
      <c r="MI1365" s="84">
        <f t="shared" si="778"/>
        <v>0</v>
      </c>
      <c r="MJ1365" s="84">
        <f t="shared" si="778"/>
        <v>2000000</v>
      </c>
      <c r="MK1365" s="84">
        <f t="shared" si="778"/>
        <v>0</v>
      </c>
      <c r="ML1365" s="84">
        <f t="shared" si="778"/>
        <v>0</v>
      </c>
      <c r="MM1365" s="84">
        <f t="shared" si="778"/>
        <v>2000000</v>
      </c>
      <c r="MN1365" s="84">
        <f t="shared" si="778"/>
        <v>2000000</v>
      </c>
      <c r="MT1365" s="84" t="s">
        <v>247</v>
      </c>
      <c r="MU1365" s="84" t="s">
        <v>4695</v>
      </c>
      <c r="MV1365" s="84">
        <f>MV1360</f>
        <v>0</v>
      </c>
      <c r="MW1365" s="84">
        <f t="shared" si="778"/>
        <v>0</v>
      </c>
      <c r="MX1365" s="84">
        <f t="shared" si="778"/>
        <v>0</v>
      </c>
      <c r="MY1365" s="84">
        <f t="shared" si="778"/>
        <v>0</v>
      </c>
      <c r="MZ1365" s="84">
        <f t="shared" si="778"/>
        <v>2000000</v>
      </c>
      <c r="NA1365" s="84">
        <f t="shared" si="778"/>
        <v>0</v>
      </c>
      <c r="NB1365" s="84">
        <f t="shared" si="778"/>
        <v>0</v>
      </c>
      <c r="NC1365" s="84">
        <f t="shared" si="778"/>
        <v>2000000</v>
      </c>
      <c r="ND1365" s="84">
        <f t="shared" si="778"/>
        <v>2000000</v>
      </c>
      <c r="NJ1365" s="84" t="s">
        <v>247</v>
      </c>
      <c r="NK1365" s="84" t="s">
        <v>4695</v>
      </c>
      <c r="NL1365" s="84">
        <f>NL1360</f>
        <v>0</v>
      </c>
      <c r="NM1365" s="84">
        <f t="shared" si="778"/>
        <v>0</v>
      </c>
      <c r="NN1365" s="84">
        <f t="shared" si="778"/>
        <v>0</v>
      </c>
      <c r="NO1365" s="84">
        <f t="shared" si="778"/>
        <v>0</v>
      </c>
      <c r="NP1365" s="84">
        <f t="shared" si="778"/>
        <v>2000000</v>
      </c>
      <c r="NQ1365" s="84">
        <f t="shared" si="778"/>
        <v>0</v>
      </c>
      <c r="NR1365" s="84">
        <f t="shared" si="778"/>
        <v>0</v>
      </c>
      <c r="NS1365" s="84">
        <f t="shared" si="778"/>
        <v>2000000</v>
      </c>
      <c r="NT1365" s="84">
        <f t="shared" si="778"/>
        <v>2000000</v>
      </c>
      <c r="NZ1365" s="84" t="s">
        <v>247</v>
      </c>
      <c r="OA1365" s="84" t="s">
        <v>4695</v>
      </c>
      <c r="OB1365" s="84">
        <f>OB1360</f>
        <v>0</v>
      </c>
      <c r="OC1365" s="84">
        <f t="shared" si="779"/>
        <v>0</v>
      </c>
      <c r="OD1365" s="84">
        <f t="shared" si="779"/>
        <v>0</v>
      </c>
      <c r="OE1365" s="84">
        <f t="shared" si="779"/>
        <v>0</v>
      </c>
      <c r="OF1365" s="84">
        <f t="shared" si="779"/>
        <v>2000000</v>
      </c>
      <c r="OG1365" s="84">
        <f t="shared" si="779"/>
        <v>0</v>
      </c>
      <c r="OH1365" s="84">
        <f t="shared" si="779"/>
        <v>0</v>
      </c>
      <c r="OI1365" s="84">
        <f t="shared" si="779"/>
        <v>2000000</v>
      </c>
      <c r="OJ1365" s="84">
        <f t="shared" si="779"/>
        <v>2000000</v>
      </c>
      <c r="OP1365" s="84" t="s">
        <v>247</v>
      </c>
      <c r="OQ1365" s="84" t="s">
        <v>4695</v>
      </c>
      <c r="OR1365" s="84">
        <f>OR1360</f>
        <v>0</v>
      </c>
      <c r="OS1365" s="84">
        <f t="shared" si="779"/>
        <v>0</v>
      </c>
      <c r="OT1365" s="84">
        <f t="shared" si="779"/>
        <v>0</v>
      </c>
      <c r="OU1365" s="84">
        <f t="shared" si="779"/>
        <v>0</v>
      </c>
      <c r="OV1365" s="84">
        <f t="shared" si="779"/>
        <v>2000000</v>
      </c>
      <c r="OW1365" s="84">
        <f t="shared" si="779"/>
        <v>0</v>
      </c>
      <c r="OX1365" s="84">
        <f t="shared" si="779"/>
        <v>0</v>
      </c>
      <c r="OY1365" s="84">
        <f t="shared" si="779"/>
        <v>2000000</v>
      </c>
      <c r="OZ1365" s="84">
        <f t="shared" si="779"/>
        <v>2000000</v>
      </c>
      <c r="PF1365" s="84" t="s">
        <v>247</v>
      </c>
      <c r="PG1365" s="84" t="s">
        <v>4695</v>
      </c>
      <c r="PH1365" s="84">
        <f>PH1360</f>
        <v>0</v>
      </c>
      <c r="PI1365" s="84">
        <f t="shared" si="779"/>
        <v>0</v>
      </c>
      <c r="PJ1365" s="84">
        <f t="shared" si="779"/>
        <v>0</v>
      </c>
      <c r="PK1365" s="84">
        <f t="shared" si="779"/>
        <v>0</v>
      </c>
      <c r="PL1365" s="84">
        <f t="shared" si="779"/>
        <v>2000000</v>
      </c>
      <c r="PM1365" s="84">
        <f t="shared" si="779"/>
        <v>0</v>
      </c>
      <c r="PN1365" s="84">
        <f t="shared" si="779"/>
        <v>0</v>
      </c>
      <c r="PO1365" s="84">
        <f t="shared" si="779"/>
        <v>2000000</v>
      </c>
      <c r="PP1365" s="84">
        <f t="shared" si="779"/>
        <v>2000000</v>
      </c>
      <c r="PV1365" s="84" t="s">
        <v>247</v>
      </c>
      <c r="PW1365" s="84" t="s">
        <v>4695</v>
      </c>
      <c r="PX1365" s="84">
        <f>PX1360</f>
        <v>0</v>
      </c>
      <c r="PY1365" s="84">
        <f t="shared" si="779"/>
        <v>0</v>
      </c>
      <c r="PZ1365" s="84">
        <f t="shared" si="779"/>
        <v>0</v>
      </c>
      <c r="QA1365" s="84">
        <f t="shared" si="779"/>
        <v>0</v>
      </c>
      <c r="QB1365" s="84">
        <f t="shared" si="779"/>
        <v>2000000</v>
      </c>
      <c r="QC1365" s="84">
        <f t="shared" si="779"/>
        <v>0</v>
      </c>
      <c r="QD1365" s="84">
        <f t="shared" si="779"/>
        <v>0</v>
      </c>
      <c r="QE1365" s="84">
        <f t="shared" si="779"/>
        <v>2000000</v>
      </c>
      <c r="QF1365" s="84">
        <f t="shared" si="779"/>
        <v>2000000</v>
      </c>
      <c r="QL1365" s="84" t="s">
        <v>247</v>
      </c>
      <c r="QM1365" s="84" t="s">
        <v>4695</v>
      </c>
      <c r="QN1365" s="84">
        <f>QN1360</f>
        <v>0</v>
      </c>
      <c r="QO1365" s="84">
        <f t="shared" si="780"/>
        <v>0</v>
      </c>
      <c r="QP1365" s="84">
        <f t="shared" si="780"/>
        <v>0</v>
      </c>
      <c r="QQ1365" s="84">
        <f t="shared" si="780"/>
        <v>0</v>
      </c>
      <c r="QR1365" s="84">
        <f t="shared" si="780"/>
        <v>2000000</v>
      </c>
      <c r="QS1365" s="84">
        <f t="shared" si="780"/>
        <v>0</v>
      </c>
      <c r="QT1365" s="84">
        <f t="shared" si="780"/>
        <v>0</v>
      </c>
      <c r="QU1365" s="84">
        <f t="shared" si="780"/>
        <v>2000000</v>
      </c>
      <c r="QV1365" s="84">
        <f t="shared" si="780"/>
        <v>2000000</v>
      </c>
      <c r="RB1365" s="84" t="s">
        <v>247</v>
      </c>
      <c r="RC1365" s="84" t="s">
        <v>4695</v>
      </c>
      <c r="RD1365" s="84">
        <f>RD1360</f>
        <v>0</v>
      </c>
      <c r="RE1365" s="84">
        <f t="shared" si="780"/>
        <v>0</v>
      </c>
      <c r="RF1365" s="84">
        <f t="shared" si="780"/>
        <v>0</v>
      </c>
      <c r="RG1365" s="84">
        <f t="shared" si="780"/>
        <v>0</v>
      </c>
      <c r="RH1365" s="84">
        <f t="shared" si="780"/>
        <v>2000000</v>
      </c>
      <c r="RI1365" s="84">
        <f t="shared" si="780"/>
        <v>0</v>
      </c>
      <c r="RJ1365" s="84">
        <f t="shared" si="780"/>
        <v>0</v>
      </c>
      <c r="RK1365" s="84">
        <f t="shared" si="780"/>
        <v>2000000</v>
      </c>
      <c r="RL1365" s="84">
        <f t="shared" si="780"/>
        <v>2000000</v>
      </c>
      <c r="RR1365" s="84" t="s">
        <v>247</v>
      </c>
      <c r="RS1365" s="84" t="s">
        <v>4695</v>
      </c>
      <c r="RT1365" s="84">
        <f>RT1360</f>
        <v>0</v>
      </c>
      <c r="RU1365" s="84">
        <f t="shared" si="780"/>
        <v>0</v>
      </c>
      <c r="RV1365" s="84">
        <f t="shared" si="780"/>
        <v>0</v>
      </c>
      <c r="RW1365" s="84">
        <f t="shared" si="780"/>
        <v>0</v>
      </c>
      <c r="RX1365" s="84">
        <f t="shared" si="780"/>
        <v>2000000</v>
      </c>
      <c r="RY1365" s="84">
        <f t="shared" si="780"/>
        <v>0</v>
      </c>
      <c r="RZ1365" s="84">
        <f t="shared" si="780"/>
        <v>0</v>
      </c>
      <c r="SA1365" s="84">
        <f t="shared" si="780"/>
        <v>2000000</v>
      </c>
      <c r="SB1365" s="84">
        <f t="shared" si="780"/>
        <v>2000000</v>
      </c>
      <c r="SH1365" s="84" t="s">
        <v>247</v>
      </c>
      <c r="SI1365" s="84" t="s">
        <v>4695</v>
      </c>
      <c r="SJ1365" s="84">
        <f>SJ1360</f>
        <v>0</v>
      </c>
      <c r="SK1365" s="84">
        <f t="shared" si="780"/>
        <v>0</v>
      </c>
      <c r="SL1365" s="84">
        <f t="shared" si="780"/>
        <v>0</v>
      </c>
      <c r="SM1365" s="84">
        <f t="shared" si="780"/>
        <v>0</v>
      </c>
      <c r="SN1365" s="84">
        <f t="shared" si="780"/>
        <v>2000000</v>
      </c>
      <c r="SO1365" s="84">
        <f t="shared" si="780"/>
        <v>0</v>
      </c>
      <c r="SP1365" s="84">
        <f t="shared" si="780"/>
        <v>0</v>
      </c>
      <c r="SQ1365" s="84">
        <f t="shared" si="780"/>
        <v>2000000</v>
      </c>
      <c r="SR1365" s="84">
        <f t="shared" si="780"/>
        <v>2000000</v>
      </c>
      <c r="SX1365" s="84" t="s">
        <v>247</v>
      </c>
      <c r="SY1365" s="84" t="s">
        <v>4695</v>
      </c>
      <c r="SZ1365" s="84">
        <f>SZ1360</f>
        <v>0</v>
      </c>
      <c r="TA1365" s="84">
        <f t="shared" si="781"/>
        <v>0</v>
      </c>
      <c r="TB1365" s="84">
        <f t="shared" si="781"/>
        <v>0</v>
      </c>
      <c r="TC1365" s="84">
        <f t="shared" si="781"/>
        <v>0</v>
      </c>
      <c r="TD1365" s="84">
        <f t="shared" si="781"/>
        <v>2000000</v>
      </c>
      <c r="TE1365" s="84">
        <f t="shared" si="781"/>
        <v>0</v>
      </c>
      <c r="TF1365" s="84">
        <f t="shared" si="781"/>
        <v>0</v>
      </c>
      <c r="TG1365" s="84">
        <f t="shared" si="781"/>
        <v>2000000</v>
      </c>
      <c r="TH1365" s="84">
        <f t="shared" si="781"/>
        <v>2000000</v>
      </c>
      <c r="TN1365" s="84" t="s">
        <v>247</v>
      </c>
      <c r="TO1365" s="84" t="s">
        <v>4695</v>
      </c>
      <c r="TP1365" s="84">
        <f>TP1360</f>
        <v>0</v>
      </c>
      <c r="TQ1365" s="84">
        <f t="shared" si="781"/>
        <v>0</v>
      </c>
      <c r="TR1365" s="84">
        <f t="shared" si="781"/>
        <v>0</v>
      </c>
      <c r="TS1365" s="84">
        <f t="shared" si="781"/>
        <v>0</v>
      </c>
      <c r="TT1365" s="84">
        <f t="shared" si="781"/>
        <v>2000000</v>
      </c>
      <c r="TU1365" s="84">
        <f t="shared" si="781"/>
        <v>0</v>
      </c>
      <c r="TV1365" s="84">
        <f t="shared" si="781"/>
        <v>0</v>
      </c>
      <c r="TW1365" s="84">
        <f t="shared" si="781"/>
        <v>2000000</v>
      </c>
      <c r="TX1365" s="84">
        <f t="shared" si="781"/>
        <v>2000000</v>
      </c>
      <c r="UD1365" s="84" t="s">
        <v>247</v>
      </c>
      <c r="UE1365" s="84" t="s">
        <v>4695</v>
      </c>
      <c r="UF1365" s="84">
        <f>UF1360</f>
        <v>0</v>
      </c>
      <c r="UG1365" s="84">
        <f t="shared" si="781"/>
        <v>0</v>
      </c>
      <c r="UH1365" s="84">
        <f t="shared" si="781"/>
        <v>0</v>
      </c>
      <c r="UI1365" s="84">
        <f t="shared" si="781"/>
        <v>0</v>
      </c>
      <c r="UJ1365" s="84">
        <f t="shared" si="781"/>
        <v>2000000</v>
      </c>
      <c r="UK1365" s="84">
        <f t="shared" si="781"/>
        <v>0</v>
      </c>
      <c r="UL1365" s="84">
        <f t="shared" si="781"/>
        <v>0</v>
      </c>
      <c r="UM1365" s="84">
        <f t="shared" si="781"/>
        <v>2000000</v>
      </c>
      <c r="UN1365" s="84">
        <f t="shared" si="781"/>
        <v>2000000</v>
      </c>
      <c r="UT1365" s="84" t="s">
        <v>247</v>
      </c>
      <c r="UU1365" s="84" t="s">
        <v>4695</v>
      </c>
      <c r="UV1365" s="84">
        <f>UV1360</f>
        <v>0</v>
      </c>
      <c r="UW1365" s="84">
        <f t="shared" si="781"/>
        <v>0</v>
      </c>
      <c r="UX1365" s="84">
        <f t="shared" si="781"/>
        <v>0</v>
      </c>
      <c r="UY1365" s="84">
        <f t="shared" si="781"/>
        <v>0</v>
      </c>
      <c r="UZ1365" s="84">
        <f t="shared" si="781"/>
        <v>2000000</v>
      </c>
      <c r="VA1365" s="84">
        <f t="shared" si="781"/>
        <v>0</v>
      </c>
      <c r="VB1365" s="84">
        <f t="shared" si="781"/>
        <v>0</v>
      </c>
      <c r="VC1365" s="84">
        <f t="shared" si="781"/>
        <v>2000000</v>
      </c>
      <c r="VD1365" s="84">
        <f t="shared" si="781"/>
        <v>2000000</v>
      </c>
      <c r="VJ1365" s="84" t="s">
        <v>247</v>
      </c>
      <c r="VK1365" s="84" t="s">
        <v>4695</v>
      </c>
      <c r="VL1365" s="84">
        <f>VL1360</f>
        <v>0</v>
      </c>
      <c r="VM1365" s="84">
        <f t="shared" si="782"/>
        <v>0</v>
      </c>
      <c r="VN1365" s="84">
        <f t="shared" si="782"/>
        <v>0</v>
      </c>
      <c r="VO1365" s="84">
        <f t="shared" si="782"/>
        <v>0</v>
      </c>
      <c r="VP1365" s="84">
        <f t="shared" si="782"/>
        <v>2000000</v>
      </c>
      <c r="VQ1365" s="84">
        <f t="shared" si="782"/>
        <v>0</v>
      </c>
      <c r="VR1365" s="84">
        <f t="shared" si="782"/>
        <v>0</v>
      </c>
      <c r="VS1365" s="84">
        <f t="shared" si="782"/>
        <v>2000000</v>
      </c>
      <c r="VT1365" s="84">
        <f t="shared" si="782"/>
        <v>2000000</v>
      </c>
      <c r="VZ1365" s="84" t="s">
        <v>247</v>
      </c>
      <c r="WA1365" s="84" t="s">
        <v>4695</v>
      </c>
      <c r="WB1365" s="84">
        <f>WB1360</f>
        <v>0</v>
      </c>
      <c r="WC1365" s="84">
        <f t="shared" si="782"/>
        <v>0</v>
      </c>
      <c r="WD1365" s="84">
        <f t="shared" si="782"/>
        <v>0</v>
      </c>
      <c r="WE1365" s="84">
        <f t="shared" si="782"/>
        <v>0</v>
      </c>
      <c r="WF1365" s="84">
        <f t="shared" si="782"/>
        <v>2000000</v>
      </c>
      <c r="WG1365" s="84">
        <f t="shared" si="782"/>
        <v>0</v>
      </c>
      <c r="WH1365" s="84">
        <f t="shared" si="782"/>
        <v>0</v>
      </c>
      <c r="WI1365" s="84">
        <f t="shared" si="782"/>
        <v>2000000</v>
      </c>
      <c r="WJ1365" s="84">
        <f t="shared" si="782"/>
        <v>2000000</v>
      </c>
      <c r="WP1365" s="84" t="s">
        <v>247</v>
      </c>
      <c r="WQ1365" s="84" t="s">
        <v>4695</v>
      </c>
      <c r="WR1365" s="84">
        <f>WR1360</f>
        <v>0</v>
      </c>
      <c r="WS1365" s="84">
        <f t="shared" si="782"/>
        <v>0</v>
      </c>
      <c r="WT1365" s="84">
        <f t="shared" si="782"/>
        <v>0</v>
      </c>
      <c r="WU1365" s="84">
        <f t="shared" si="782"/>
        <v>0</v>
      </c>
      <c r="WV1365" s="84">
        <f t="shared" si="782"/>
        <v>2000000</v>
      </c>
      <c r="WW1365" s="84">
        <f t="shared" si="782"/>
        <v>0</v>
      </c>
      <c r="WX1365" s="84">
        <f t="shared" si="782"/>
        <v>0</v>
      </c>
      <c r="WY1365" s="84">
        <f t="shared" si="782"/>
        <v>2000000</v>
      </c>
      <c r="WZ1365" s="84">
        <f t="shared" si="782"/>
        <v>2000000</v>
      </c>
      <c r="XF1365" s="84" t="s">
        <v>247</v>
      </c>
      <c r="XG1365" s="84" t="s">
        <v>4695</v>
      </c>
      <c r="XH1365" s="84">
        <f>XH1360</f>
        <v>0</v>
      </c>
      <c r="XI1365" s="84">
        <f t="shared" si="782"/>
        <v>0</v>
      </c>
      <c r="XJ1365" s="84">
        <f t="shared" si="782"/>
        <v>0</v>
      </c>
      <c r="XK1365" s="84">
        <f t="shared" si="782"/>
        <v>0</v>
      </c>
      <c r="XL1365" s="84">
        <f t="shared" si="782"/>
        <v>2000000</v>
      </c>
      <c r="XM1365" s="84">
        <f t="shared" si="782"/>
        <v>0</v>
      </c>
      <c r="XN1365" s="84">
        <f t="shared" si="782"/>
        <v>0</v>
      </c>
      <c r="XO1365" s="84">
        <f t="shared" si="782"/>
        <v>2000000</v>
      </c>
      <c r="XP1365" s="84">
        <f t="shared" si="782"/>
        <v>2000000</v>
      </c>
      <c r="XV1365" s="84" t="s">
        <v>247</v>
      </c>
      <c r="XW1365" s="84" t="s">
        <v>4695</v>
      </c>
      <c r="XX1365" s="84">
        <f>XX1360</f>
        <v>0</v>
      </c>
      <c r="XY1365" s="84">
        <f t="shared" si="783"/>
        <v>0</v>
      </c>
      <c r="XZ1365" s="84">
        <f t="shared" si="783"/>
        <v>0</v>
      </c>
      <c r="YA1365" s="84">
        <f t="shared" si="783"/>
        <v>0</v>
      </c>
      <c r="YB1365" s="84">
        <f t="shared" si="783"/>
        <v>2000000</v>
      </c>
      <c r="YC1365" s="84">
        <f t="shared" si="783"/>
        <v>0</v>
      </c>
      <c r="YD1365" s="84">
        <f t="shared" si="783"/>
        <v>0</v>
      </c>
      <c r="YE1365" s="84">
        <f t="shared" si="783"/>
        <v>2000000</v>
      </c>
      <c r="YF1365" s="84">
        <f t="shared" si="783"/>
        <v>2000000</v>
      </c>
      <c r="YL1365" s="84" t="s">
        <v>247</v>
      </c>
      <c r="YM1365" s="84" t="s">
        <v>4695</v>
      </c>
      <c r="YN1365" s="84">
        <f>YN1360</f>
        <v>0</v>
      </c>
      <c r="YO1365" s="84">
        <f t="shared" si="783"/>
        <v>0</v>
      </c>
      <c r="YP1365" s="84">
        <f t="shared" si="783"/>
        <v>0</v>
      </c>
      <c r="YQ1365" s="84">
        <f t="shared" si="783"/>
        <v>0</v>
      </c>
      <c r="YR1365" s="84">
        <f t="shared" si="783"/>
        <v>2000000</v>
      </c>
      <c r="YS1365" s="84">
        <f t="shared" si="783"/>
        <v>0</v>
      </c>
      <c r="YT1365" s="84">
        <f t="shared" si="783"/>
        <v>0</v>
      </c>
      <c r="YU1365" s="84">
        <f t="shared" si="783"/>
        <v>2000000</v>
      </c>
      <c r="YV1365" s="84">
        <f t="shared" si="783"/>
        <v>2000000</v>
      </c>
      <c r="ZB1365" s="84" t="s">
        <v>247</v>
      </c>
      <c r="ZC1365" s="84" t="s">
        <v>4695</v>
      </c>
      <c r="ZD1365" s="84">
        <f>ZD1360</f>
        <v>0</v>
      </c>
      <c r="ZE1365" s="84">
        <f t="shared" si="783"/>
        <v>0</v>
      </c>
      <c r="ZF1365" s="84">
        <f t="shared" si="783"/>
        <v>0</v>
      </c>
      <c r="ZG1365" s="84">
        <f t="shared" si="783"/>
        <v>0</v>
      </c>
      <c r="ZH1365" s="84">
        <f t="shared" si="783"/>
        <v>2000000</v>
      </c>
      <c r="ZI1365" s="84">
        <f t="shared" si="783"/>
        <v>0</v>
      </c>
      <c r="ZJ1365" s="84">
        <f t="shared" si="783"/>
        <v>0</v>
      </c>
      <c r="ZK1365" s="84">
        <f t="shared" si="783"/>
        <v>2000000</v>
      </c>
      <c r="ZL1365" s="84">
        <f t="shared" si="783"/>
        <v>2000000</v>
      </c>
      <c r="ZR1365" s="84" t="s">
        <v>247</v>
      </c>
      <c r="ZS1365" s="84" t="s">
        <v>4695</v>
      </c>
      <c r="ZT1365" s="84">
        <f>ZT1360</f>
        <v>0</v>
      </c>
      <c r="ZU1365" s="84">
        <f t="shared" si="783"/>
        <v>0</v>
      </c>
      <c r="ZV1365" s="84">
        <f t="shared" si="783"/>
        <v>0</v>
      </c>
      <c r="ZW1365" s="84">
        <f t="shared" si="783"/>
        <v>0</v>
      </c>
      <c r="ZX1365" s="84">
        <f t="shared" si="783"/>
        <v>2000000</v>
      </c>
      <c r="ZY1365" s="84">
        <f t="shared" si="783"/>
        <v>0</v>
      </c>
      <c r="ZZ1365" s="84">
        <f t="shared" si="783"/>
        <v>0</v>
      </c>
      <c r="AAA1365" s="84">
        <f t="shared" si="783"/>
        <v>2000000</v>
      </c>
      <c r="AAB1365" s="84">
        <f t="shared" si="783"/>
        <v>2000000</v>
      </c>
      <c r="AAH1365" s="84" t="s">
        <v>247</v>
      </c>
      <c r="AAI1365" s="84" t="s">
        <v>4695</v>
      </c>
      <c r="AAJ1365" s="84">
        <f>AAJ1360</f>
        <v>0</v>
      </c>
      <c r="AAK1365" s="84">
        <f t="shared" si="784"/>
        <v>0</v>
      </c>
      <c r="AAL1365" s="84">
        <f t="shared" si="784"/>
        <v>0</v>
      </c>
      <c r="AAM1365" s="84">
        <f t="shared" si="784"/>
        <v>0</v>
      </c>
      <c r="AAN1365" s="84">
        <f t="shared" si="784"/>
        <v>2000000</v>
      </c>
      <c r="AAO1365" s="84">
        <f t="shared" si="784"/>
        <v>0</v>
      </c>
      <c r="AAP1365" s="84">
        <f t="shared" si="784"/>
        <v>0</v>
      </c>
      <c r="AAQ1365" s="84">
        <f t="shared" si="784"/>
        <v>2000000</v>
      </c>
      <c r="AAR1365" s="84">
        <f t="shared" si="784"/>
        <v>2000000</v>
      </c>
      <c r="AAX1365" s="84" t="s">
        <v>247</v>
      </c>
      <c r="AAY1365" s="84" t="s">
        <v>4695</v>
      </c>
      <c r="AAZ1365" s="84">
        <f>AAZ1360</f>
        <v>0</v>
      </c>
      <c r="ABA1365" s="84">
        <f t="shared" si="784"/>
        <v>0</v>
      </c>
      <c r="ABB1365" s="84">
        <f t="shared" si="784"/>
        <v>0</v>
      </c>
      <c r="ABC1365" s="84">
        <f t="shared" si="784"/>
        <v>0</v>
      </c>
      <c r="ABD1365" s="84">
        <f t="shared" si="784"/>
        <v>2000000</v>
      </c>
      <c r="ABE1365" s="84">
        <f t="shared" si="784"/>
        <v>0</v>
      </c>
      <c r="ABF1365" s="84">
        <f t="shared" si="784"/>
        <v>0</v>
      </c>
      <c r="ABG1365" s="84">
        <f t="shared" si="784"/>
        <v>2000000</v>
      </c>
      <c r="ABH1365" s="84">
        <f t="shared" si="784"/>
        <v>2000000</v>
      </c>
      <c r="ABN1365" s="84" t="s">
        <v>247</v>
      </c>
      <c r="ABO1365" s="84" t="s">
        <v>4695</v>
      </c>
      <c r="ABP1365" s="84">
        <f>ABP1360</f>
        <v>0</v>
      </c>
      <c r="ABQ1365" s="84">
        <f t="shared" si="784"/>
        <v>0</v>
      </c>
      <c r="ABR1365" s="84">
        <f t="shared" si="784"/>
        <v>0</v>
      </c>
      <c r="ABS1365" s="84">
        <f t="shared" si="784"/>
        <v>0</v>
      </c>
      <c r="ABT1365" s="84">
        <f t="shared" si="784"/>
        <v>2000000</v>
      </c>
      <c r="ABU1365" s="84">
        <f t="shared" si="784"/>
        <v>0</v>
      </c>
      <c r="ABV1365" s="84">
        <f t="shared" si="784"/>
        <v>0</v>
      </c>
      <c r="ABW1365" s="84">
        <f t="shared" si="784"/>
        <v>2000000</v>
      </c>
      <c r="ABX1365" s="84">
        <f t="shared" si="784"/>
        <v>2000000</v>
      </c>
      <c r="ACD1365" s="84" t="s">
        <v>247</v>
      </c>
      <c r="ACE1365" s="84" t="s">
        <v>4695</v>
      </c>
      <c r="ACF1365" s="84">
        <f>ACF1360</f>
        <v>0</v>
      </c>
      <c r="ACG1365" s="84">
        <f t="shared" si="784"/>
        <v>0</v>
      </c>
      <c r="ACH1365" s="84">
        <f t="shared" si="784"/>
        <v>0</v>
      </c>
      <c r="ACI1365" s="84">
        <f t="shared" si="784"/>
        <v>0</v>
      </c>
      <c r="ACJ1365" s="84">
        <f t="shared" si="784"/>
        <v>2000000</v>
      </c>
      <c r="ACK1365" s="84">
        <f t="shared" si="784"/>
        <v>0</v>
      </c>
      <c r="ACL1365" s="84">
        <f t="shared" si="784"/>
        <v>0</v>
      </c>
      <c r="ACM1365" s="84">
        <f t="shared" si="784"/>
        <v>2000000</v>
      </c>
      <c r="ACN1365" s="84">
        <f t="shared" si="784"/>
        <v>2000000</v>
      </c>
      <c r="ACT1365" s="84" t="s">
        <v>247</v>
      </c>
      <c r="ACU1365" s="84" t="s">
        <v>4695</v>
      </c>
      <c r="ACV1365" s="84">
        <f>ACV1360</f>
        <v>0</v>
      </c>
      <c r="ACW1365" s="84">
        <f t="shared" si="785"/>
        <v>0</v>
      </c>
      <c r="ACX1365" s="84">
        <f t="shared" si="785"/>
        <v>0</v>
      </c>
      <c r="ACY1365" s="84">
        <f t="shared" si="785"/>
        <v>0</v>
      </c>
      <c r="ACZ1365" s="84">
        <f t="shared" si="785"/>
        <v>2000000</v>
      </c>
      <c r="ADA1365" s="84">
        <f t="shared" si="785"/>
        <v>0</v>
      </c>
      <c r="ADB1365" s="84">
        <f t="shared" si="785"/>
        <v>0</v>
      </c>
      <c r="ADC1365" s="84">
        <f t="shared" si="785"/>
        <v>2000000</v>
      </c>
      <c r="ADD1365" s="84">
        <f t="shared" si="785"/>
        <v>2000000</v>
      </c>
      <c r="ADJ1365" s="84" t="s">
        <v>247</v>
      </c>
      <c r="ADK1365" s="84" t="s">
        <v>4695</v>
      </c>
      <c r="ADL1365" s="84">
        <f>ADL1360</f>
        <v>0</v>
      </c>
      <c r="ADM1365" s="84">
        <f t="shared" si="785"/>
        <v>0</v>
      </c>
      <c r="ADN1365" s="84">
        <f t="shared" si="785"/>
        <v>0</v>
      </c>
      <c r="ADO1365" s="84">
        <f t="shared" si="785"/>
        <v>0</v>
      </c>
      <c r="ADP1365" s="84">
        <f t="shared" si="785"/>
        <v>2000000</v>
      </c>
      <c r="ADQ1365" s="84">
        <f t="shared" si="785"/>
        <v>0</v>
      </c>
      <c r="ADR1365" s="84">
        <f t="shared" si="785"/>
        <v>0</v>
      </c>
      <c r="ADS1365" s="84">
        <f t="shared" si="785"/>
        <v>2000000</v>
      </c>
      <c r="ADT1365" s="84">
        <f t="shared" si="785"/>
        <v>2000000</v>
      </c>
      <c r="ADZ1365" s="84" t="s">
        <v>247</v>
      </c>
      <c r="AEA1365" s="84" t="s">
        <v>4695</v>
      </c>
      <c r="AEB1365" s="84">
        <f>AEB1360</f>
        <v>0</v>
      </c>
      <c r="AEC1365" s="84">
        <f t="shared" si="785"/>
        <v>0</v>
      </c>
      <c r="AED1365" s="84">
        <f t="shared" si="785"/>
        <v>0</v>
      </c>
      <c r="AEE1365" s="84">
        <f t="shared" si="785"/>
        <v>0</v>
      </c>
      <c r="AEF1365" s="84">
        <f t="shared" si="785"/>
        <v>2000000</v>
      </c>
      <c r="AEG1365" s="84">
        <f t="shared" si="785"/>
        <v>0</v>
      </c>
      <c r="AEH1365" s="84">
        <f t="shared" si="785"/>
        <v>0</v>
      </c>
      <c r="AEI1365" s="84">
        <f t="shared" si="785"/>
        <v>2000000</v>
      </c>
      <c r="AEJ1365" s="84">
        <f t="shared" si="785"/>
        <v>2000000</v>
      </c>
      <c r="AEP1365" s="84" t="s">
        <v>247</v>
      </c>
      <c r="AEQ1365" s="84" t="s">
        <v>4695</v>
      </c>
      <c r="AER1365" s="84">
        <f>AER1360</f>
        <v>0</v>
      </c>
      <c r="AES1365" s="84">
        <f t="shared" si="785"/>
        <v>0</v>
      </c>
      <c r="AET1365" s="84">
        <f t="shared" si="785"/>
        <v>0</v>
      </c>
      <c r="AEU1365" s="84">
        <f t="shared" si="785"/>
        <v>0</v>
      </c>
      <c r="AEV1365" s="84">
        <f t="shared" si="785"/>
        <v>2000000</v>
      </c>
      <c r="AEW1365" s="84">
        <f t="shared" si="785"/>
        <v>0</v>
      </c>
      <c r="AEX1365" s="84">
        <f t="shared" si="785"/>
        <v>0</v>
      </c>
      <c r="AEY1365" s="84">
        <f t="shared" si="785"/>
        <v>2000000</v>
      </c>
      <c r="AEZ1365" s="84">
        <f t="shared" si="785"/>
        <v>2000000</v>
      </c>
      <c r="AFF1365" s="84" t="s">
        <v>247</v>
      </c>
      <c r="AFG1365" s="84" t="s">
        <v>4695</v>
      </c>
      <c r="AFH1365" s="84">
        <f>AFH1360</f>
        <v>0</v>
      </c>
      <c r="AFI1365" s="84">
        <f t="shared" si="786"/>
        <v>0</v>
      </c>
      <c r="AFJ1365" s="84">
        <f t="shared" si="786"/>
        <v>0</v>
      </c>
      <c r="AFK1365" s="84">
        <f t="shared" si="786"/>
        <v>0</v>
      </c>
      <c r="AFL1365" s="84">
        <f t="shared" si="786"/>
        <v>2000000</v>
      </c>
      <c r="AFM1365" s="84">
        <f t="shared" si="786"/>
        <v>0</v>
      </c>
      <c r="AFN1365" s="84">
        <f t="shared" si="786"/>
        <v>0</v>
      </c>
      <c r="AFO1365" s="84">
        <f t="shared" si="786"/>
        <v>2000000</v>
      </c>
      <c r="AFP1365" s="84">
        <f t="shared" si="786"/>
        <v>2000000</v>
      </c>
      <c r="AFV1365" s="84" t="s">
        <v>247</v>
      </c>
      <c r="AFW1365" s="84" t="s">
        <v>4695</v>
      </c>
      <c r="AFX1365" s="84">
        <f>AFX1360</f>
        <v>0</v>
      </c>
      <c r="AFY1365" s="84">
        <f t="shared" si="786"/>
        <v>0</v>
      </c>
      <c r="AFZ1365" s="84">
        <f t="shared" si="786"/>
        <v>0</v>
      </c>
      <c r="AGA1365" s="84">
        <f t="shared" si="786"/>
        <v>0</v>
      </c>
      <c r="AGB1365" s="84">
        <f t="shared" si="786"/>
        <v>2000000</v>
      </c>
      <c r="AGC1365" s="84">
        <f t="shared" si="786"/>
        <v>0</v>
      </c>
      <c r="AGD1365" s="84">
        <f t="shared" si="786"/>
        <v>0</v>
      </c>
      <c r="AGE1365" s="84">
        <f t="shared" si="786"/>
        <v>2000000</v>
      </c>
      <c r="AGF1365" s="84">
        <f t="shared" si="786"/>
        <v>2000000</v>
      </c>
      <c r="AGL1365" s="84" t="s">
        <v>247</v>
      </c>
      <c r="AGM1365" s="84" t="s">
        <v>4695</v>
      </c>
      <c r="AGN1365" s="84">
        <f>AGN1360</f>
        <v>0</v>
      </c>
      <c r="AGO1365" s="84">
        <f t="shared" si="786"/>
        <v>0</v>
      </c>
      <c r="AGP1365" s="84">
        <f t="shared" si="786"/>
        <v>0</v>
      </c>
      <c r="AGQ1365" s="84">
        <f t="shared" si="786"/>
        <v>0</v>
      </c>
      <c r="AGR1365" s="84">
        <f t="shared" si="786"/>
        <v>2000000</v>
      </c>
      <c r="AGS1365" s="84">
        <f t="shared" si="786"/>
        <v>0</v>
      </c>
      <c r="AGT1365" s="84">
        <f t="shared" si="786"/>
        <v>0</v>
      </c>
      <c r="AGU1365" s="84">
        <f t="shared" si="786"/>
        <v>2000000</v>
      </c>
      <c r="AGV1365" s="84">
        <f t="shared" si="786"/>
        <v>2000000</v>
      </c>
      <c r="AHB1365" s="84" t="s">
        <v>247</v>
      </c>
      <c r="AHC1365" s="84" t="s">
        <v>4695</v>
      </c>
      <c r="AHD1365" s="84">
        <f>AHD1360</f>
        <v>0</v>
      </c>
      <c r="AHE1365" s="84">
        <f t="shared" si="786"/>
        <v>0</v>
      </c>
      <c r="AHF1365" s="84">
        <f t="shared" si="786"/>
        <v>0</v>
      </c>
      <c r="AHG1365" s="84">
        <f t="shared" si="786"/>
        <v>0</v>
      </c>
      <c r="AHH1365" s="84">
        <f t="shared" si="786"/>
        <v>2000000</v>
      </c>
      <c r="AHI1365" s="84">
        <f t="shared" si="786"/>
        <v>0</v>
      </c>
      <c r="AHJ1365" s="84">
        <f t="shared" si="786"/>
        <v>0</v>
      </c>
      <c r="AHK1365" s="84">
        <f t="shared" si="786"/>
        <v>2000000</v>
      </c>
      <c r="AHL1365" s="84">
        <f t="shared" si="786"/>
        <v>2000000</v>
      </c>
      <c r="AHR1365" s="84" t="s">
        <v>247</v>
      </c>
      <c r="AHS1365" s="84" t="s">
        <v>4695</v>
      </c>
      <c r="AHT1365" s="84">
        <f>AHT1360</f>
        <v>0</v>
      </c>
      <c r="AHU1365" s="84">
        <f t="shared" si="787"/>
        <v>0</v>
      </c>
      <c r="AHV1365" s="84">
        <f t="shared" si="787"/>
        <v>0</v>
      </c>
      <c r="AHW1365" s="84">
        <f t="shared" si="787"/>
        <v>0</v>
      </c>
      <c r="AHX1365" s="84">
        <f t="shared" si="787"/>
        <v>2000000</v>
      </c>
      <c r="AHY1365" s="84">
        <f t="shared" si="787"/>
        <v>0</v>
      </c>
      <c r="AHZ1365" s="84">
        <f t="shared" si="787"/>
        <v>0</v>
      </c>
      <c r="AIA1365" s="84">
        <f t="shared" si="787"/>
        <v>2000000</v>
      </c>
      <c r="AIB1365" s="84">
        <f t="shared" si="787"/>
        <v>2000000</v>
      </c>
      <c r="AIH1365" s="84" t="s">
        <v>247</v>
      </c>
      <c r="AII1365" s="84" t="s">
        <v>4695</v>
      </c>
      <c r="AIJ1365" s="84">
        <f>AIJ1360</f>
        <v>0</v>
      </c>
      <c r="AIK1365" s="84">
        <f t="shared" si="787"/>
        <v>0</v>
      </c>
      <c r="AIL1365" s="84">
        <f t="shared" si="787"/>
        <v>0</v>
      </c>
      <c r="AIM1365" s="84">
        <f t="shared" si="787"/>
        <v>0</v>
      </c>
      <c r="AIN1365" s="84">
        <f t="shared" si="787"/>
        <v>2000000</v>
      </c>
      <c r="AIO1365" s="84">
        <f t="shared" si="787"/>
        <v>0</v>
      </c>
      <c r="AIP1365" s="84">
        <f t="shared" si="787"/>
        <v>0</v>
      </c>
      <c r="AIQ1365" s="84">
        <f t="shared" si="787"/>
        <v>2000000</v>
      </c>
      <c r="AIR1365" s="84">
        <f t="shared" si="787"/>
        <v>2000000</v>
      </c>
      <c r="AIX1365" s="84" t="s">
        <v>247</v>
      </c>
      <c r="AIY1365" s="84" t="s">
        <v>4695</v>
      </c>
      <c r="AIZ1365" s="84">
        <f>AIZ1360</f>
        <v>0</v>
      </c>
      <c r="AJA1365" s="84">
        <f t="shared" si="787"/>
        <v>0</v>
      </c>
      <c r="AJB1365" s="84">
        <f t="shared" si="787"/>
        <v>0</v>
      </c>
      <c r="AJC1365" s="84">
        <f t="shared" si="787"/>
        <v>0</v>
      </c>
      <c r="AJD1365" s="84">
        <f t="shared" si="787"/>
        <v>2000000</v>
      </c>
      <c r="AJE1365" s="84">
        <f t="shared" si="787"/>
        <v>0</v>
      </c>
      <c r="AJF1365" s="84">
        <f t="shared" si="787"/>
        <v>0</v>
      </c>
      <c r="AJG1365" s="84">
        <f t="shared" si="787"/>
        <v>2000000</v>
      </c>
      <c r="AJH1365" s="84">
        <f t="shared" si="787"/>
        <v>2000000</v>
      </c>
      <c r="AJN1365" s="84" t="s">
        <v>247</v>
      </c>
      <c r="AJO1365" s="84" t="s">
        <v>4695</v>
      </c>
      <c r="AJP1365" s="84">
        <f>AJP1360</f>
        <v>0</v>
      </c>
      <c r="AJQ1365" s="84">
        <f t="shared" si="787"/>
        <v>0</v>
      </c>
      <c r="AJR1365" s="84">
        <f t="shared" si="787"/>
        <v>0</v>
      </c>
      <c r="AJS1365" s="84">
        <f t="shared" si="787"/>
        <v>0</v>
      </c>
      <c r="AJT1365" s="84">
        <f t="shared" si="787"/>
        <v>2000000</v>
      </c>
      <c r="AJU1365" s="84">
        <f t="shared" si="787"/>
        <v>0</v>
      </c>
      <c r="AJV1365" s="84">
        <f t="shared" si="787"/>
        <v>0</v>
      </c>
      <c r="AJW1365" s="84">
        <f t="shared" si="787"/>
        <v>2000000</v>
      </c>
      <c r="AJX1365" s="84">
        <f t="shared" si="787"/>
        <v>2000000</v>
      </c>
      <c r="AKD1365" s="84" t="s">
        <v>247</v>
      </c>
      <c r="AKE1365" s="84" t="s">
        <v>4695</v>
      </c>
      <c r="AKF1365" s="84">
        <f>AKF1360</f>
        <v>0</v>
      </c>
      <c r="AKG1365" s="84">
        <f t="shared" si="788"/>
        <v>0</v>
      </c>
      <c r="AKH1365" s="84">
        <f t="shared" si="788"/>
        <v>0</v>
      </c>
      <c r="AKI1365" s="84">
        <f t="shared" si="788"/>
        <v>0</v>
      </c>
      <c r="AKJ1365" s="84">
        <f t="shared" si="788"/>
        <v>2000000</v>
      </c>
      <c r="AKK1365" s="84">
        <f t="shared" si="788"/>
        <v>0</v>
      </c>
      <c r="AKL1365" s="84">
        <f t="shared" si="788"/>
        <v>0</v>
      </c>
      <c r="AKM1365" s="84">
        <f t="shared" si="788"/>
        <v>2000000</v>
      </c>
      <c r="AKN1365" s="84">
        <f t="shared" si="788"/>
        <v>2000000</v>
      </c>
      <c r="AKT1365" s="84" t="s">
        <v>247</v>
      </c>
      <c r="AKU1365" s="84" t="s">
        <v>4695</v>
      </c>
      <c r="AKV1365" s="84">
        <f>AKV1360</f>
        <v>0</v>
      </c>
      <c r="AKW1365" s="84">
        <f t="shared" si="788"/>
        <v>0</v>
      </c>
      <c r="AKX1365" s="84">
        <f t="shared" si="788"/>
        <v>0</v>
      </c>
      <c r="AKY1365" s="84">
        <f t="shared" si="788"/>
        <v>0</v>
      </c>
      <c r="AKZ1365" s="84">
        <f t="shared" si="788"/>
        <v>2000000</v>
      </c>
      <c r="ALA1365" s="84">
        <f t="shared" si="788"/>
        <v>0</v>
      </c>
      <c r="ALB1365" s="84">
        <f t="shared" si="788"/>
        <v>0</v>
      </c>
      <c r="ALC1365" s="84">
        <f t="shared" si="788"/>
        <v>2000000</v>
      </c>
      <c r="ALD1365" s="84">
        <f t="shared" si="788"/>
        <v>2000000</v>
      </c>
      <c r="ALJ1365" s="84" t="s">
        <v>247</v>
      </c>
      <c r="ALK1365" s="84" t="s">
        <v>4695</v>
      </c>
      <c r="ALL1365" s="84">
        <f>ALL1360</f>
        <v>0</v>
      </c>
      <c r="ALM1365" s="84">
        <f t="shared" si="788"/>
        <v>0</v>
      </c>
      <c r="ALN1365" s="84">
        <f t="shared" si="788"/>
        <v>0</v>
      </c>
      <c r="ALO1365" s="84">
        <f t="shared" si="788"/>
        <v>0</v>
      </c>
      <c r="ALP1365" s="84">
        <f t="shared" si="788"/>
        <v>2000000</v>
      </c>
      <c r="ALQ1365" s="84">
        <f t="shared" si="788"/>
        <v>0</v>
      </c>
      <c r="ALR1365" s="84">
        <f t="shared" si="788"/>
        <v>0</v>
      </c>
      <c r="ALS1365" s="84">
        <f t="shared" si="788"/>
        <v>2000000</v>
      </c>
      <c r="ALT1365" s="84">
        <f t="shared" si="788"/>
        <v>2000000</v>
      </c>
      <c r="ALZ1365" s="84" t="s">
        <v>247</v>
      </c>
      <c r="AMA1365" s="84" t="s">
        <v>4695</v>
      </c>
      <c r="AMB1365" s="84">
        <f>AMB1360</f>
        <v>0</v>
      </c>
      <c r="AMC1365" s="84">
        <f t="shared" si="788"/>
        <v>0</v>
      </c>
      <c r="AMD1365" s="84">
        <f t="shared" si="788"/>
        <v>0</v>
      </c>
      <c r="AME1365" s="84">
        <f t="shared" si="788"/>
        <v>0</v>
      </c>
      <c r="AMF1365" s="84">
        <f t="shared" si="788"/>
        <v>2000000</v>
      </c>
      <c r="AMG1365" s="84">
        <f t="shared" si="788"/>
        <v>0</v>
      </c>
      <c r="AMH1365" s="84">
        <f t="shared" si="788"/>
        <v>0</v>
      </c>
      <c r="AMI1365" s="84">
        <f t="shared" si="788"/>
        <v>2000000</v>
      </c>
      <c r="AMJ1365" s="84">
        <f t="shared" si="788"/>
        <v>2000000</v>
      </c>
      <c r="AMP1365" s="84" t="s">
        <v>247</v>
      </c>
      <c r="AMQ1365" s="84" t="s">
        <v>4695</v>
      </c>
      <c r="AMR1365" s="84">
        <f>AMR1360</f>
        <v>0</v>
      </c>
      <c r="AMS1365" s="84">
        <f t="shared" si="789"/>
        <v>0</v>
      </c>
      <c r="AMT1365" s="84">
        <f t="shared" si="789"/>
        <v>0</v>
      </c>
      <c r="AMU1365" s="84">
        <f t="shared" si="789"/>
        <v>0</v>
      </c>
      <c r="AMV1365" s="84">
        <f t="shared" si="789"/>
        <v>2000000</v>
      </c>
      <c r="AMW1365" s="84">
        <f t="shared" si="789"/>
        <v>0</v>
      </c>
      <c r="AMX1365" s="84">
        <f t="shared" si="789"/>
        <v>0</v>
      </c>
      <c r="AMY1365" s="84">
        <f t="shared" si="789"/>
        <v>2000000</v>
      </c>
      <c r="AMZ1365" s="84">
        <f t="shared" si="789"/>
        <v>2000000</v>
      </c>
      <c r="ANF1365" s="84" t="s">
        <v>247</v>
      </c>
      <c r="ANG1365" s="84" t="s">
        <v>4695</v>
      </c>
      <c r="ANH1365" s="84">
        <f>ANH1360</f>
        <v>0</v>
      </c>
      <c r="ANI1365" s="84">
        <f t="shared" si="789"/>
        <v>0</v>
      </c>
      <c r="ANJ1365" s="84">
        <f t="shared" si="789"/>
        <v>0</v>
      </c>
      <c r="ANK1365" s="84">
        <f t="shared" si="789"/>
        <v>0</v>
      </c>
      <c r="ANL1365" s="84">
        <f t="shared" si="789"/>
        <v>2000000</v>
      </c>
      <c r="ANM1365" s="84">
        <f t="shared" si="789"/>
        <v>0</v>
      </c>
      <c r="ANN1365" s="84">
        <f t="shared" si="789"/>
        <v>0</v>
      </c>
      <c r="ANO1365" s="84">
        <f t="shared" si="789"/>
        <v>2000000</v>
      </c>
      <c r="ANP1365" s="84">
        <f t="shared" si="789"/>
        <v>2000000</v>
      </c>
      <c r="ANV1365" s="84" t="s">
        <v>247</v>
      </c>
      <c r="ANW1365" s="84" t="s">
        <v>4695</v>
      </c>
      <c r="ANX1365" s="84">
        <f>ANX1360</f>
        <v>0</v>
      </c>
      <c r="ANY1365" s="84">
        <f t="shared" si="789"/>
        <v>0</v>
      </c>
      <c r="ANZ1365" s="84">
        <f t="shared" si="789"/>
        <v>0</v>
      </c>
      <c r="AOA1365" s="84">
        <f t="shared" si="789"/>
        <v>0</v>
      </c>
      <c r="AOB1365" s="84">
        <f t="shared" si="789"/>
        <v>2000000</v>
      </c>
      <c r="AOC1365" s="84">
        <f t="shared" si="789"/>
        <v>0</v>
      </c>
      <c r="AOD1365" s="84">
        <f t="shared" si="789"/>
        <v>0</v>
      </c>
      <c r="AOE1365" s="84">
        <f t="shared" si="789"/>
        <v>2000000</v>
      </c>
      <c r="AOF1365" s="84">
        <f t="shared" si="789"/>
        <v>2000000</v>
      </c>
      <c r="AOL1365" s="84" t="s">
        <v>247</v>
      </c>
      <c r="AOM1365" s="84" t="s">
        <v>4695</v>
      </c>
      <c r="AON1365" s="84">
        <f>AON1360</f>
        <v>0</v>
      </c>
      <c r="AOO1365" s="84">
        <f t="shared" si="789"/>
        <v>0</v>
      </c>
      <c r="AOP1365" s="84">
        <f t="shared" si="789"/>
        <v>0</v>
      </c>
      <c r="AOQ1365" s="84">
        <f t="shared" si="789"/>
        <v>0</v>
      </c>
      <c r="AOR1365" s="84">
        <f t="shared" si="789"/>
        <v>2000000</v>
      </c>
      <c r="AOS1365" s="84">
        <f t="shared" si="789"/>
        <v>0</v>
      </c>
      <c r="AOT1365" s="84">
        <f t="shared" si="789"/>
        <v>0</v>
      </c>
      <c r="AOU1365" s="84">
        <f t="shared" si="789"/>
        <v>2000000</v>
      </c>
      <c r="AOV1365" s="84">
        <f t="shared" si="789"/>
        <v>2000000</v>
      </c>
      <c r="APB1365" s="84" t="s">
        <v>247</v>
      </c>
      <c r="APC1365" s="84" t="s">
        <v>4695</v>
      </c>
      <c r="APD1365" s="84">
        <f>APD1360</f>
        <v>0</v>
      </c>
      <c r="APE1365" s="84">
        <f t="shared" si="790"/>
        <v>0</v>
      </c>
      <c r="APF1365" s="84">
        <f t="shared" si="790"/>
        <v>0</v>
      </c>
      <c r="APG1365" s="84">
        <f t="shared" si="790"/>
        <v>0</v>
      </c>
      <c r="APH1365" s="84">
        <f t="shared" si="790"/>
        <v>2000000</v>
      </c>
      <c r="API1365" s="84">
        <f t="shared" si="790"/>
        <v>0</v>
      </c>
      <c r="APJ1365" s="84">
        <f t="shared" si="790"/>
        <v>0</v>
      </c>
      <c r="APK1365" s="84">
        <f t="shared" si="790"/>
        <v>2000000</v>
      </c>
      <c r="APL1365" s="84">
        <f t="shared" si="790"/>
        <v>2000000</v>
      </c>
      <c r="APR1365" s="84" t="s">
        <v>247</v>
      </c>
      <c r="APS1365" s="84" t="s">
        <v>4695</v>
      </c>
      <c r="APT1365" s="84">
        <f>APT1360</f>
        <v>0</v>
      </c>
      <c r="APU1365" s="84">
        <f t="shared" si="790"/>
        <v>0</v>
      </c>
      <c r="APV1365" s="84">
        <f t="shared" si="790"/>
        <v>0</v>
      </c>
      <c r="APW1365" s="84">
        <f t="shared" si="790"/>
        <v>0</v>
      </c>
      <c r="APX1365" s="84">
        <f t="shared" si="790"/>
        <v>2000000</v>
      </c>
      <c r="APY1365" s="84">
        <f t="shared" si="790"/>
        <v>0</v>
      </c>
      <c r="APZ1365" s="84">
        <f t="shared" si="790"/>
        <v>0</v>
      </c>
      <c r="AQA1365" s="84">
        <f t="shared" si="790"/>
        <v>2000000</v>
      </c>
      <c r="AQB1365" s="84">
        <f t="shared" si="790"/>
        <v>2000000</v>
      </c>
      <c r="AQH1365" s="84" t="s">
        <v>247</v>
      </c>
      <c r="AQI1365" s="84" t="s">
        <v>4695</v>
      </c>
      <c r="AQJ1365" s="84">
        <f>AQJ1360</f>
        <v>0</v>
      </c>
      <c r="AQK1365" s="84">
        <f t="shared" si="790"/>
        <v>0</v>
      </c>
      <c r="AQL1365" s="84">
        <f t="shared" si="790"/>
        <v>0</v>
      </c>
      <c r="AQM1365" s="84">
        <f t="shared" si="790"/>
        <v>0</v>
      </c>
      <c r="AQN1365" s="84">
        <f t="shared" si="790"/>
        <v>2000000</v>
      </c>
      <c r="AQO1365" s="84">
        <f t="shared" si="790"/>
        <v>0</v>
      </c>
      <c r="AQP1365" s="84">
        <f t="shared" si="790"/>
        <v>0</v>
      </c>
      <c r="AQQ1365" s="84">
        <f t="shared" si="790"/>
        <v>2000000</v>
      </c>
      <c r="AQR1365" s="84">
        <f t="shared" si="790"/>
        <v>2000000</v>
      </c>
      <c r="AQX1365" s="84" t="s">
        <v>247</v>
      </c>
      <c r="AQY1365" s="84" t="s">
        <v>4695</v>
      </c>
      <c r="AQZ1365" s="84">
        <f>AQZ1360</f>
        <v>0</v>
      </c>
      <c r="ARA1365" s="84">
        <f t="shared" si="790"/>
        <v>0</v>
      </c>
      <c r="ARB1365" s="84">
        <f t="shared" si="790"/>
        <v>0</v>
      </c>
      <c r="ARC1365" s="84">
        <f t="shared" si="790"/>
        <v>0</v>
      </c>
      <c r="ARD1365" s="84">
        <f t="shared" si="790"/>
        <v>2000000</v>
      </c>
      <c r="ARE1365" s="84">
        <f t="shared" si="790"/>
        <v>0</v>
      </c>
      <c r="ARF1365" s="84">
        <f t="shared" si="790"/>
        <v>0</v>
      </c>
      <c r="ARG1365" s="84">
        <f t="shared" si="790"/>
        <v>2000000</v>
      </c>
      <c r="ARH1365" s="84">
        <f t="shared" si="790"/>
        <v>2000000</v>
      </c>
      <c r="ARN1365" s="84" t="s">
        <v>247</v>
      </c>
      <c r="ARO1365" s="84" t="s">
        <v>4695</v>
      </c>
      <c r="ARP1365" s="84">
        <f>ARP1360</f>
        <v>0</v>
      </c>
      <c r="ARQ1365" s="84">
        <f t="shared" si="791"/>
        <v>0</v>
      </c>
      <c r="ARR1365" s="84">
        <f t="shared" si="791"/>
        <v>0</v>
      </c>
      <c r="ARS1365" s="84">
        <f t="shared" si="791"/>
        <v>0</v>
      </c>
      <c r="ART1365" s="84">
        <f t="shared" si="791"/>
        <v>2000000</v>
      </c>
      <c r="ARU1365" s="84">
        <f t="shared" si="791"/>
        <v>0</v>
      </c>
      <c r="ARV1365" s="84">
        <f t="shared" si="791"/>
        <v>0</v>
      </c>
      <c r="ARW1365" s="84">
        <f t="shared" si="791"/>
        <v>2000000</v>
      </c>
      <c r="ARX1365" s="84">
        <f t="shared" si="791"/>
        <v>2000000</v>
      </c>
      <c r="ASD1365" s="84" t="s">
        <v>247</v>
      </c>
      <c r="ASE1365" s="84" t="s">
        <v>4695</v>
      </c>
      <c r="ASF1365" s="84">
        <f>ASF1360</f>
        <v>0</v>
      </c>
      <c r="ASG1365" s="84">
        <f t="shared" si="791"/>
        <v>0</v>
      </c>
      <c r="ASH1365" s="84">
        <f t="shared" si="791"/>
        <v>0</v>
      </c>
      <c r="ASI1365" s="84">
        <f t="shared" si="791"/>
        <v>0</v>
      </c>
      <c r="ASJ1365" s="84">
        <f t="shared" si="791"/>
        <v>2000000</v>
      </c>
      <c r="ASK1365" s="84">
        <f t="shared" si="791"/>
        <v>0</v>
      </c>
      <c r="ASL1365" s="84">
        <f t="shared" si="791"/>
        <v>0</v>
      </c>
      <c r="ASM1365" s="84">
        <f t="shared" si="791"/>
        <v>2000000</v>
      </c>
      <c r="ASN1365" s="84">
        <f t="shared" si="791"/>
        <v>2000000</v>
      </c>
      <c r="AST1365" s="84" t="s">
        <v>247</v>
      </c>
      <c r="ASU1365" s="84" t="s">
        <v>4695</v>
      </c>
      <c r="ASV1365" s="84">
        <f>ASV1360</f>
        <v>0</v>
      </c>
      <c r="ASW1365" s="84">
        <f t="shared" si="791"/>
        <v>0</v>
      </c>
      <c r="ASX1365" s="84">
        <f t="shared" si="791"/>
        <v>0</v>
      </c>
      <c r="ASY1365" s="84">
        <f t="shared" si="791"/>
        <v>0</v>
      </c>
      <c r="ASZ1365" s="84">
        <f t="shared" si="791"/>
        <v>2000000</v>
      </c>
      <c r="ATA1365" s="84">
        <f t="shared" si="791"/>
        <v>0</v>
      </c>
      <c r="ATB1365" s="84">
        <f t="shared" si="791"/>
        <v>0</v>
      </c>
      <c r="ATC1365" s="84">
        <f t="shared" si="791"/>
        <v>2000000</v>
      </c>
      <c r="ATD1365" s="84">
        <f t="shared" si="791"/>
        <v>2000000</v>
      </c>
      <c r="ATJ1365" s="84" t="s">
        <v>247</v>
      </c>
      <c r="ATK1365" s="84" t="s">
        <v>4695</v>
      </c>
      <c r="ATL1365" s="84">
        <f>ATL1360</f>
        <v>0</v>
      </c>
      <c r="ATM1365" s="84">
        <f t="shared" si="791"/>
        <v>0</v>
      </c>
      <c r="ATN1365" s="84">
        <f t="shared" si="791"/>
        <v>0</v>
      </c>
      <c r="ATO1365" s="84">
        <f t="shared" si="791"/>
        <v>0</v>
      </c>
      <c r="ATP1365" s="84">
        <f t="shared" si="791"/>
        <v>2000000</v>
      </c>
      <c r="ATQ1365" s="84">
        <f t="shared" si="791"/>
        <v>0</v>
      </c>
      <c r="ATR1365" s="84">
        <f t="shared" si="791"/>
        <v>0</v>
      </c>
      <c r="ATS1365" s="84">
        <f t="shared" si="791"/>
        <v>2000000</v>
      </c>
      <c r="ATT1365" s="84">
        <f t="shared" si="791"/>
        <v>2000000</v>
      </c>
      <c r="ATZ1365" s="84" t="s">
        <v>247</v>
      </c>
      <c r="AUA1365" s="84" t="s">
        <v>4695</v>
      </c>
      <c r="AUB1365" s="84">
        <f>AUB1360</f>
        <v>0</v>
      </c>
      <c r="AUC1365" s="84">
        <f t="shared" si="792"/>
        <v>0</v>
      </c>
      <c r="AUD1365" s="84">
        <f t="shared" si="792"/>
        <v>0</v>
      </c>
      <c r="AUE1365" s="84">
        <f t="shared" si="792"/>
        <v>0</v>
      </c>
      <c r="AUF1365" s="84">
        <f t="shared" si="792"/>
        <v>2000000</v>
      </c>
      <c r="AUG1365" s="84">
        <f t="shared" si="792"/>
        <v>0</v>
      </c>
      <c r="AUH1365" s="84">
        <f t="shared" si="792"/>
        <v>0</v>
      </c>
      <c r="AUI1365" s="84">
        <f t="shared" si="792"/>
        <v>2000000</v>
      </c>
      <c r="AUJ1365" s="84">
        <f t="shared" si="792"/>
        <v>2000000</v>
      </c>
      <c r="AUP1365" s="84" t="s">
        <v>247</v>
      </c>
      <c r="AUQ1365" s="84" t="s">
        <v>4695</v>
      </c>
      <c r="AUR1365" s="84">
        <f>AUR1360</f>
        <v>0</v>
      </c>
      <c r="AUS1365" s="84">
        <f t="shared" si="792"/>
        <v>0</v>
      </c>
      <c r="AUT1365" s="84">
        <f t="shared" si="792"/>
        <v>0</v>
      </c>
      <c r="AUU1365" s="84">
        <f t="shared" si="792"/>
        <v>0</v>
      </c>
      <c r="AUV1365" s="84">
        <f t="shared" si="792"/>
        <v>2000000</v>
      </c>
      <c r="AUW1365" s="84">
        <f t="shared" si="792"/>
        <v>0</v>
      </c>
      <c r="AUX1365" s="84">
        <f t="shared" si="792"/>
        <v>0</v>
      </c>
      <c r="AUY1365" s="84">
        <f t="shared" si="792"/>
        <v>2000000</v>
      </c>
      <c r="AUZ1365" s="84">
        <f t="shared" si="792"/>
        <v>2000000</v>
      </c>
      <c r="AVF1365" s="84" t="s">
        <v>247</v>
      </c>
      <c r="AVG1365" s="84" t="s">
        <v>4695</v>
      </c>
      <c r="AVH1365" s="84">
        <f>AVH1360</f>
        <v>0</v>
      </c>
      <c r="AVI1365" s="84">
        <f t="shared" si="792"/>
        <v>0</v>
      </c>
      <c r="AVJ1365" s="84">
        <f t="shared" si="792"/>
        <v>0</v>
      </c>
      <c r="AVK1365" s="84">
        <f t="shared" si="792"/>
        <v>0</v>
      </c>
      <c r="AVL1365" s="84">
        <f t="shared" si="792"/>
        <v>2000000</v>
      </c>
      <c r="AVM1365" s="84">
        <f t="shared" si="792"/>
        <v>0</v>
      </c>
      <c r="AVN1365" s="84">
        <f t="shared" si="792"/>
        <v>0</v>
      </c>
      <c r="AVO1365" s="84">
        <f t="shared" si="792"/>
        <v>2000000</v>
      </c>
      <c r="AVP1365" s="84">
        <f t="shared" si="792"/>
        <v>2000000</v>
      </c>
      <c r="AVV1365" s="84" t="s">
        <v>247</v>
      </c>
      <c r="AVW1365" s="84" t="s">
        <v>4695</v>
      </c>
      <c r="AVX1365" s="84">
        <f>AVX1360</f>
        <v>0</v>
      </c>
      <c r="AVY1365" s="84">
        <f t="shared" si="792"/>
        <v>0</v>
      </c>
      <c r="AVZ1365" s="84">
        <f t="shared" si="792"/>
        <v>0</v>
      </c>
      <c r="AWA1365" s="84">
        <f t="shared" si="792"/>
        <v>0</v>
      </c>
      <c r="AWB1365" s="84">
        <f t="shared" si="792"/>
        <v>2000000</v>
      </c>
      <c r="AWC1365" s="84">
        <f t="shared" si="792"/>
        <v>0</v>
      </c>
      <c r="AWD1365" s="84">
        <f t="shared" si="792"/>
        <v>0</v>
      </c>
      <c r="AWE1365" s="84">
        <f t="shared" si="792"/>
        <v>2000000</v>
      </c>
      <c r="AWF1365" s="84">
        <f t="shared" si="792"/>
        <v>2000000</v>
      </c>
      <c r="AWL1365" s="84" t="s">
        <v>247</v>
      </c>
      <c r="AWM1365" s="84" t="s">
        <v>4695</v>
      </c>
      <c r="AWN1365" s="84">
        <f>AWN1360</f>
        <v>0</v>
      </c>
      <c r="AWO1365" s="84">
        <f t="shared" si="793"/>
        <v>0</v>
      </c>
      <c r="AWP1365" s="84">
        <f t="shared" si="793"/>
        <v>0</v>
      </c>
      <c r="AWQ1365" s="84">
        <f t="shared" si="793"/>
        <v>0</v>
      </c>
      <c r="AWR1365" s="84">
        <f t="shared" si="793"/>
        <v>2000000</v>
      </c>
      <c r="AWS1365" s="84">
        <f t="shared" si="793"/>
        <v>0</v>
      </c>
      <c r="AWT1365" s="84">
        <f t="shared" si="793"/>
        <v>0</v>
      </c>
      <c r="AWU1365" s="84">
        <f t="shared" si="793"/>
        <v>2000000</v>
      </c>
      <c r="AWV1365" s="84">
        <f t="shared" si="793"/>
        <v>2000000</v>
      </c>
      <c r="AXB1365" s="84" t="s">
        <v>247</v>
      </c>
      <c r="AXC1365" s="84" t="s">
        <v>4695</v>
      </c>
      <c r="AXD1365" s="84">
        <f>AXD1360</f>
        <v>0</v>
      </c>
      <c r="AXE1365" s="84">
        <f t="shared" si="793"/>
        <v>0</v>
      </c>
      <c r="AXF1365" s="84">
        <f t="shared" si="793"/>
        <v>0</v>
      </c>
      <c r="AXG1365" s="84">
        <f t="shared" si="793"/>
        <v>0</v>
      </c>
      <c r="AXH1365" s="84">
        <f t="shared" si="793"/>
        <v>2000000</v>
      </c>
      <c r="AXI1365" s="84">
        <f t="shared" si="793"/>
        <v>0</v>
      </c>
      <c r="AXJ1365" s="84">
        <f t="shared" si="793"/>
        <v>0</v>
      </c>
      <c r="AXK1365" s="84">
        <f t="shared" si="793"/>
        <v>2000000</v>
      </c>
      <c r="AXL1365" s="84">
        <f t="shared" si="793"/>
        <v>2000000</v>
      </c>
      <c r="AXR1365" s="84" t="s">
        <v>247</v>
      </c>
      <c r="AXS1365" s="84" t="s">
        <v>4695</v>
      </c>
      <c r="AXT1365" s="84">
        <f>AXT1360</f>
        <v>0</v>
      </c>
      <c r="AXU1365" s="84">
        <f t="shared" si="793"/>
        <v>0</v>
      </c>
      <c r="AXV1365" s="84">
        <f t="shared" si="793"/>
        <v>0</v>
      </c>
      <c r="AXW1365" s="84">
        <f t="shared" si="793"/>
        <v>0</v>
      </c>
      <c r="AXX1365" s="84">
        <f t="shared" si="793"/>
        <v>2000000</v>
      </c>
      <c r="AXY1365" s="84">
        <f t="shared" si="793"/>
        <v>0</v>
      </c>
      <c r="AXZ1365" s="84">
        <f t="shared" si="793"/>
        <v>0</v>
      </c>
      <c r="AYA1365" s="84">
        <f t="shared" si="793"/>
        <v>2000000</v>
      </c>
      <c r="AYB1365" s="84">
        <f t="shared" si="793"/>
        <v>2000000</v>
      </c>
      <c r="AYH1365" s="84" t="s">
        <v>247</v>
      </c>
      <c r="AYI1365" s="84" t="s">
        <v>4695</v>
      </c>
      <c r="AYJ1365" s="84">
        <f>AYJ1360</f>
        <v>0</v>
      </c>
      <c r="AYK1365" s="84">
        <f t="shared" si="793"/>
        <v>0</v>
      </c>
      <c r="AYL1365" s="84">
        <f t="shared" si="793"/>
        <v>0</v>
      </c>
      <c r="AYM1365" s="84">
        <f t="shared" si="793"/>
        <v>0</v>
      </c>
      <c r="AYN1365" s="84">
        <f t="shared" si="793"/>
        <v>2000000</v>
      </c>
      <c r="AYO1365" s="84">
        <f t="shared" si="793"/>
        <v>0</v>
      </c>
      <c r="AYP1365" s="84">
        <f t="shared" si="793"/>
        <v>0</v>
      </c>
      <c r="AYQ1365" s="84">
        <f t="shared" si="793"/>
        <v>2000000</v>
      </c>
      <c r="AYR1365" s="84">
        <f t="shared" si="793"/>
        <v>2000000</v>
      </c>
      <c r="AYX1365" s="84" t="s">
        <v>247</v>
      </c>
      <c r="AYY1365" s="84" t="s">
        <v>4695</v>
      </c>
      <c r="AYZ1365" s="84">
        <f>AYZ1360</f>
        <v>0</v>
      </c>
      <c r="AZA1365" s="84">
        <f t="shared" si="794"/>
        <v>0</v>
      </c>
      <c r="AZB1365" s="84">
        <f t="shared" si="794"/>
        <v>0</v>
      </c>
      <c r="AZC1365" s="84">
        <f t="shared" si="794"/>
        <v>0</v>
      </c>
      <c r="AZD1365" s="84">
        <f t="shared" si="794"/>
        <v>2000000</v>
      </c>
      <c r="AZE1365" s="84">
        <f t="shared" si="794"/>
        <v>0</v>
      </c>
      <c r="AZF1365" s="84">
        <f t="shared" si="794"/>
        <v>0</v>
      </c>
      <c r="AZG1365" s="84">
        <f t="shared" si="794"/>
        <v>2000000</v>
      </c>
      <c r="AZH1365" s="84">
        <f t="shared" si="794"/>
        <v>2000000</v>
      </c>
      <c r="AZN1365" s="84" t="s">
        <v>247</v>
      </c>
      <c r="AZO1365" s="84" t="s">
        <v>4695</v>
      </c>
      <c r="AZP1365" s="84">
        <f>AZP1360</f>
        <v>0</v>
      </c>
      <c r="AZQ1365" s="84">
        <f t="shared" si="794"/>
        <v>0</v>
      </c>
      <c r="AZR1365" s="84">
        <f t="shared" si="794"/>
        <v>0</v>
      </c>
      <c r="AZS1365" s="84">
        <f t="shared" si="794"/>
        <v>0</v>
      </c>
      <c r="AZT1365" s="84">
        <f t="shared" si="794"/>
        <v>2000000</v>
      </c>
      <c r="AZU1365" s="84">
        <f t="shared" si="794"/>
        <v>0</v>
      </c>
      <c r="AZV1365" s="84">
        <f t="shared" si="794"/>
        <v>0</v>
      </c>
      <c r="AZW1365" s="84">
        <f t="shared" si="794"/>
        <v>2000000</v>
      </c>
      <c r="AZX1365" s="84">
        <f t="shared" si="794"/>
        <v>2000000</v>
      </c>
      <c r="BAD1365" s="84" t="s">
        <v>247</v>
      </c>
      <c r="BAE1365" s="84" t="s">
        <v>4695</v>
      </c>
      <c r="BAF1365" s="84">
        <f>BAF1360</f>
        <v>0</v>
      </c>
      <c r="BAG1365" s="84">
        <f t="shared" si="794"/>
        <v>0</v>
      </c>
      <c r="BAH1365" s="84">
        <f t="shared" si="794"/>
        <v>0</v>
      </c>
      <c r="BAI1365" s="84">
        <f t="shared" si="794"/>
        <v>0</v>
      </c>
      <c r="BAJ1365" s="84">
        <f t="shared" si="794"/>
        <v>2000000</v>
      </c>
      <c r="BAK1365" s="84">
        <f t="shared" si="794"/>
        <v>0</v>
      </c>
      <c r="BAL1365" s="84">
        <f t="shared" si="794"/>
        <v>0</v>
      </c>
      <c r="BAM1365" s="84">
        <f t="shared" si="794"/>
        <v>2000000</v>
      </c>
      <c r="BAN1365" s="84">
        <f t="shared" si="794"/>
        <v>2000000</v>
      </c>
      <c r="BAT1365" s="84" t="s">
        <v>247</v>
      </c>
      <c r="BAU1365" s="84" t="s">
        <v>4695</v>
      </c>
      <c r="BAV1365" s="84">
        <f>BAV1360</f>
        <v>0</v>
      </c>
      <c r="BAW1365" s="84">
        <f t="shared" si="794"/>
        <v>0</v>
      </c>
      <c r="BAX1365" s="84">
        <f t="shared" si="794"/>
        <v>0</v>
      </c>
      <c r="BAY1365" s="84">
        <f t="shared" si="794"/>
        <v>0</v>
      </c>
      <c r="BAZ1365" s="84">
        <f t="shared" si="794"/>
        <v>2000000</v>
      </c>
      <c r="BBA1365" s="84">
        <f t="shared" si="794"/>
        <v>0</v>
      </c>
      <c r="BBB1365" s="84">
        <f t="shared" si="794"/>
        <v>0</v>
      </c>
      <c r="BBC1365" s="84">
        <f t="shared" si="794"/>
        <v>2000000</v>
      </c>
      <c r="BBD1365" s="84">
        <f t="shared" si="794"/>
        <v>2000000</v>
      </c>
      <c r="BBJ1365" s="84" t="s">
        <v>247</v>
      </c>
      <c r="BBK1365" s="84" t="s">
        <v>4695</v>
      </c>
      <c r="BBL1365" s="84">
        <f>BBL1360</f>
        <v>0</v>
      </c>
      <c r="BBM1365" s="84">
        <f t="shared" si="795"/>
        <v>0</v>
      </c>
      <c r="BBN1365" s="84">
        <f t="shared" si="795"/>
        <v>0</v>
      </c>
      <c r="BBO1365" s="84">
        <f t="shared" si="795"/>
        <v>0</v>
      </c>
      <c r="BBP1365" s="84">
        <f t="shared" si="795"/>
        <v>2000000</v>
      </c>
      <c r="BBQ1365" s="84">
        <f t="shared" si="795"/>
        <v>0</v>
      </c>
      <c r="BBR1365" s="84">
        <f t="shared" si="795"/>
        <v>0</v>
      </c>
      <c r="BBS1365" s="84">
        <f t="shared" si="795"/>
        <v>2000000</v>
      </c>
      <c r="BBT1365" s="84">
        <f t="shared" si="795"/>
        <v>2000000</v>
      </c>
      <c r="BBZ1365" s="84" t="s">
        <v>247</v>
      </c>
      <c r="BCA1365" s="84" t="s">
        <v>4695</v>
      </c>
      <c r="BCB1365" s="84">
        <f>BCB1360</f>
        <v>0</v>
      </c>
      <c r="BCC1365" s="84">
        <f t="shared" si="795"/>
        <v>0</v>
      </c>
      <c r="BCD1365" s="84">
        <f t="shared" si="795"/>
        <v>0</v>
      </c>
      <c r="BCE1365" s="84">
        <f t="shared" si="795"/>
        <v>0</v>
      </c>
      <c r="BCF1365" s="84">
        <f t="shared" si="795"/>
        <v>2000000</v>
      </c>
      <c r="BCG1365" s="84">
        <f t="shared" si="795"/>
        <v>0</v>
      </c>
      <c r="BCH1365" s="84">
        <f t="shared" si="795"/>
        <v>0</v>
      </c>
      <c r="BCI1365" s="84">
        <f t="shared" si="795"/>
        <v>2000000</v>
      </c>
      <c r="BCJ1365" s="84">
        <f t="shared" si="795"/>
        <v>2000000</v>
      </c>
      <c r="BCP1365" s="84" t="s">
        <v>247</v>
      </c>
      <c r="BCQ1365" s="84" t="s">
        <v>4695</v>
      </c>
      <c r="BCR1365" s="84">
        <f>BCR1360</f>
        <v>0</v>
      </c>
      <c r="BCS1365" s="84">
        <f t="shared" si="795"/>
        <v>0</v>
      </c>
      <c r="BCT1365" s="84">
        <f t="shared" si="795"/>
        <v>0</v>
      </c>
      <c r="BCU1365" s="84">
        <f t="shared" si="795"/>
        <v>0</v>
      </c>
      <c r="BCV1365" s="84">
        <f t="shared" si="795"/>
        <v>2000000</v>
      </c>
      <c r="BCW1365" s="84">
        <f t="shared" si="795"/>
        <v>0</v>
      </c>
      <c r="BCX1365" s="84">
        <f t="shared" si="795"/>
        <v>0</v>
      </c>
      <c r="BCY1365" s="84">
        <f t="shared" si="795"/>
        <v>2000000</v>
      </c>
      <c r="BCZ1365" s="84">
        <f t="shared" si="795"/>
        <v>2000000</v>
      </c>
      <c r="BDF1365" s="84" t="s">
        <v>247</v>
      </c>
      <c r="BDG1365" s="84" t="s">
        <v>4695</v>
      </c>
      <c r="BDH1365" s="84">
        <f>BDH1360</f>
        <v>0</v>
      </c>
      <c r="BDI1365" s="84">
        <f t="shared" si="795"/>
        <v>0</v>
      </c>
      <c r="BDJ1365" s="84">
        <f t="shared" si="795"/>
        <v>0</v>
      </c>
      <c r="BDK1365" s="84">
        <f t="shared" si="795"/>
        <v>0</v>
      </c>
      <c r="BDL1365" s="84">
        <f t="shared" si="795"/>
        <v>2000000</v>
      </c>
      <c r="BDM1365" s="84">
        <f t="shared" si="795"/>
        <v>0</v>
      </c>
      <c r="BDN1365" s="84">
        <f t="shared" si="795"/>
        <v>0</v>
      </c>
      <c r="BDO1365" s="84">
        <f t="shared" si="795"/>
        <v>2000000</v>
      </c>
      <c r="BDP1365" s="84">
        <f t="shared" si="795"/>
        <v>2000000</v>
      </c>
      <c r="BDV1365" s="84" t="s">
        <v>247</v>
      </c>
      <c r="BDW1365" s="84" t="s">
        <v>4695</v>
      </c>
      <c r="BDX1365" s="84">
        <f>BDX1360</f>
        <v>0</v>
      </c>
      <c r="BDY1365" s="84">
        <f t="shared" si="796"/>
        <v>0</v>
      </c>
      <c r="BDZ1365" s="84">
        <f t="shared" si="796"/>
        <v>0</v>
      </c>
      <c r="BEA1365" s="84">
        <f t="shared" si="796"/>
        <v>0</v>
      </c>
      <c r="BEB1365" s="84">
        <f t="shared" si="796"/>
        <v>2000000</v>
      </c>
      <c r="BEC1365" s="84">
        <f t="shared" si="796"/>
        <v>0</v>
      </c>
      <c r="BED1365" s="84">
        <f t="shared" si="796"/>
        <v>0</v>
      </c>
      <c r="BEE1365" s="84">
        <f t="shared" si="796"/>
        <v>2000000</v>
      </c>
      <c r="BEF1365" s="84">
        <f t="shared" si="796"/>
        <v>2000000</v>
      </c>
      <c r="BEL1365" s="84" t="s">
        <v>247</v>
      </c>
      <c r="BEM1365" s="84" t="s">
        <v>4695</v>
      </c>
      <c r="BEN1365" s="84">
        <f>BEN1360</f>
        <v>0</v>
      </c>
      <c r="BEO1365" s="84">
        <f t="shared" si="796"/>
        <v>0</v>
      </c>
      <c r="BEP1365" s="84">
        <f t="shared" si="796"/>
        <v>0</v>
      </c>
      <c r="BEQ1365" s="84">
        <f t="shared" si="796"/>
        <v>0</v>
      </c>
      <c r="BER1365" s="84">
        <f t="shared" si="796"/>
        <v>2000000</v>
      </c>
      <c r="BES1365" s="84">
        <f t="shared" si="796"/>
        <v>0</v>
      </c>
      <c r="BET1365" s="84">
        <f t="shared" si="796"/>
        <v>0</v>
      </c>
      <c r="BEU1365" s="84">
        <f t="shared" si="796"/>
        <v>2000000</v>
      </c>
      <c r="BEV1365" s="84">
        <f t="shared" si="796"/>
        <v>2000000</v>
      </c>
      <c r="BFB1365" s="84" t="s">
        <v>247</v>
      </c>
      <c r="BFC1365" s="84" t="s">
        <v>4695</v>
      </c>
      <c r="BFD1365" s="84">
        <f>BFD1360</f>
        <v>0</v>
      </c>
      <c r="BFE1365" s="84">
        <f t="shared" si="796"/>
        <v>0</v>
      </c>
      <c r="BFF1365" s="84">
        <f t="shared" si="796"/>
        <v>0</v>
      </c>
      <c r="BFG1365" s="84">
        <f t="shared" si="796"/>
        <v>0</v>
      </c>
      <c r="BFH1365" s="84">
        <f t="shared" si="796"/>
        <v>2000000</v>
      </c>
      <c r="BFI1365" s="84">
        <f t="shared" si="796"/>
        <v>0</v>
      </c>
      <c r="BFJ1365" s="84">
        <f t="shared" si="796"/>
        <v>0</v>
      </c>
      <c r="BFK1365" s="84">
        <f t="shared" si="796"/>
        <v>2000000</v>
      </c>
      <c r="BFL1365" s="84">
        <f t="shared" si="796"/>
        <v>2000000</v>
      </c>
      <c r="BFR1365" s="84" t="s">
        <v>247</v>
      </c>
      <c r="BFS1365" s="84" t="s">
        <v>4695</v>
      </c>
      <c r="BFT1365" s="84">
        <f>BFT1360</f>
        <v>0</v>
      </c>
      <c r="BFU1365" s="84">
        <f t="shared" si="796"/>
        <v>0</v>
      </c>
      <c r="BFV1365" s="84">
        <f t="shared" si="796"/>
        <v>0</v>
      </c>
      <c r="BFW1365" s="84">
        <f t="shared" si="796"/>
        <v>0</v>
      </c>
      <c r="BFX1365" s="84">
        <f t="shared" si="796"/>
        <v>2000000</v>
      </c>
      <c r="BFY1365" s="84">
        <f t="shared" si="796"/>
        <v>0</v>
      </c>
      <c r="BFZ1365" s="84">
        <f t="shared" si="796"/>
        <v>0</v>
      </c>
      <c r="BGA1365" s="84">
        <f t="shared" si="796"/>
        <v>2000000</v>
      </c>
      <c r="BGB1365" s="84">
        <f t="shared" si="796"/>
        <v>2000000</v>
      </c>
      <c r="BGH1365" s="84" t="s">
        <v>247</v>
      </c>
      <c r="BGI1365" s="84" t="s">
        <v>4695</v>
      </c>
      <c r="BGJ1365" s="84">
        <f>BGJ1360</f>
        <v>0</v>
      </c>
      <c r="BGK1365" s="84">
        <f t="shared" si="797"/>
        <v>0</v>
      </c>
      <c r="BGL1365" s="84">
        <f t="shared" si="797"/>
        <v>0</v>
      </c>
      <c r="BGM1365" s="84">
        <f t="shared" si="797"/>
        <v>0</v>
      </c>
      <c r="BGN1365" s="84">
        <f t="shared" si="797"/>
        <v>2000000</v>
      </c>
      <c r="BGO1365" s="84">
        <f t="shared" si="797"/>
        <v>0</v>
      </c>
      <c r="BGP1365" s="84">
        <f t="shared" si="797"/>
        <v>0</v>
      </c>
      <c r="BGQ1365" s="84">
        <f t="shared" si="797"/>
        <v>2000000</v>
      </c>
      <c r="BGR1365" s="84">
        <f t="shared" si="797"/>
        <v>2000000</v>
      </c>
      <c r="BGX1365" s="84" t="s">
        <v>247</v>
      </c>
      <c r="BGY1365" s="84" t="s">
        <v>4695</v>
      </c>
      <c r="BGZ1365" s="84">
        <f>BGZ1360</f>
        <v>0</v>
      </c>
      <c r="BHA1365" s="84">
        <f t="shared" si="797"/>
        <v>0</v>
      </c>
      <c r="BHB1365" s="84">
        <f t="shared" si="797"/>
        <v>0</v>
      </c>
      <c r="BHC1365" s="84">
        <f t="shared" si="797"/>
        <v>0</v>
      </c>
      <c r="BHD1365" s="84">
        <f t="shared" si="797"/>
        <v>2000000</v>
      </c>
      <c r="BHE1365" s="84">
        <f t="shared" si="797"/>
        <v>0</v>
      </c>
      <c r="BHF1365" s="84">
        <f t="shared" si="797"/>
        <v>0</v>
      </c>
      <c r="BHG1365" s="84">
        <f t="shared" si="797"/>
        <v>2000000</v>
      </c>
      <c r="BHH1365" s="84">
        <f t="shared" si="797"/>
        <v>2000000</v>
      </c>
      <c r="BHN1365" s="84" t="s">
        <v>247</v>
      </c>
      <c r="BHO1365" s="84" t="s">
        <v>4695</v>
      </c>
      <c r="BHP1365" s="84">
        <f>BHP1360</f>
        <v>0</v>
      </c>
      <c r="BHQ1365" s="84">
        <f t="shared" si="797"/>
        <v>0</v>
      </c>
      <c r="BHR1365" s="84">
        <f t="shared" si="797"/>
        <v>0</v>
      </c>
      <c r="BHS1365" s="84">
        <f t="shared" si="797"/>
        <v>0</v>
      </c>
      <c r="BHT1365" s="84">
        <f t="shared" si="797"/>
        <v>2000000</v>
      </c>
      <c r="BHU1365" s="84">
        <f t="shared" si="797"/>
        <v>0</v>
      </c>
      <c r="BHV1365" s="84">
        <f t="shared" si="797"/>
        <v>0</v>
      </c>
      <c r="BHW1365" s="84">
        <f t="shared" si="797"/>
        <v>2000000</v>
      </c>
      <c r="BHX1365" s="84">
        <f t="shared" si="797"/>
        <v>2000000</v>
      </c>
      <c r="BID1365" s="84" t="s">
        <v>247</v>
      </c>
      <c r="BIE1365" s="84" t="s">
        <v>4695</v>
      </c>
      <c r="BIF1365" s="84">
        <f>BIF1360</f>
        <v>0</v>
      </c>
      <c r="BIG1365" s="84">
        <f t="shared" si="797"/>
        <v>0</v>
      </c>
      <c r="BIH1365" s="84">
        <f t="shared" si="797"/>
        <v>0</v>
      </c>
      <c r="BII1365" s="84">
        <f t="shared" si="797"/>
        <v>0</v>
      </c>
      <c r="BIJ1365" s="84">
        <f t="shared" si="797"/>
        <v>2000000</v>
      </c>
      <c r="BIK1365" s="84">
        <f t="shared" si="797"/>
        <v>0</v>
      </c>
      <c r="BIL1365" s="84">
        <f t="shared" si="797"/>
        <v>0</v>
      </c>
      <c r="BIM1365" s="84">
        <f t="shared" si="797"/>
        <v>2000000</v>
      </c>
      <c r="BIN1365" s="84">
        <f t="shared" si="797"/>
        <v>2000000</v>
      </c>
      <c r="BIT1365" s="84" t="s">
        <v>247</v>
      </c>
      <c r="BIU1365" s="84" t="s">
        <v>4695</v>
      </c>
      <c r="BIV1365" s="84">
        <f>BIV1360</f>
        <v>0</v>
      </c>
      <c r="BIW1365" s="84">
        <f t="shared" si="798"/>
        <v>0</v>
      </c>
      <c r="BIX1365" s="84">
        <f t="shared" si="798"/>
        <v>0</v>
      </c>
      <c r="BIY1365" s="84">
        <f t="shared" si="798"/>
        <v>0</v>
      </c>
      <c r="BIZ1365" s="84">
        <f t="shared" si="798"/>
        <v>2000000</v>
      </c>
      <c r="BJA1365" s="84">
        <f t="shared" si="798"/>
        <v>0</v>
      </c>
      <c r="BJB1365" s="84">
        <f t="shared" si="798"/>
        <v>0</v>
      </c>
      <c r="BJC1365" s="84">
        <f t="shared" si="798"/>
        <v>2000000</v>
      </c>
      <c r="BJD1365" s="84">
        <f t="shared" si="798"/>
        <v>2000000</v>
      </c>
      <c r="BJJ1365" s="84" t="s">
        <v>247</v>
      </c>
      <c r="BJK1365" s="84" t="s">
        <v>4695</v>
      </c>
      <c r="BJL1365" s="84">
        <f>BJL1360</f>
        <v>0</v>
      </c>
      <c r="BJM1365" s="84">
        <f t="shared" si="798"/>
        <v>0</v>
      </c>
      <c r="BJN1365" s="84">
        <f t="shared" si="798"/>
        <v>0</v>
      </c>
      <c r="BJO1365" s="84">
        <f t="shared" si="798"/>
        <v>0</v>
      </c>
      <c r="BJP1365" s="84">
        <f t="shared" si="798"/>
        <v>2000000</v>
      </c>
      <c r="BJQ1365" s="84">
        <f t="shared" si="798"/>
        <v>0</v>
      </c>
      <c r="BJR1365" s="84">
        <f t="shared" si="798"/>
        <v>0</v>
      </c>
      <c r="BJS1365" s="84">
        <f t="shared" si="798"/>
        <v>2000000</v>
      </c>
      <c r="BJT1365" s="84">
        <f t="shared" si="798"/>
        <v>2000000</v>
      </c>
      <c r="BJZ1365" s="84" t="s">
        <v>247</v>
      </c>
      <c r="BKA1365" s="84" t="s">
        <v>4695</v>
      </c>
      <c r="BKB1365" s="84">
        <f>BKB1360</f>
        <v>0</v>
      </c>
      <c r="BKC1365" s="84">
        <f t="shared" si="798"/>
        <v>0</v>
      </c>
      <c r="BKD1365" s="84">
        <f t="shared" si="798"/>
        <v>0</v>
      </c>
      <c r="BKE1365" s="84">
        <f t="shared" si="798"/>
        <v>0</v>
      </c>
      <c r="BKF1365" s="84">
        <f t="shared" si="798"/>
        <v>2000000</v>
      </c>
      <c r="BKG1365" s="84">
        <f t="shared" si="798"/>
        <v>0</v>
      </c>
      <c r="BKH1365" s="84">
        <f t="shared" si="798"/>
        <v>0</v>
      </c>
      <c r="BKI1365" s="84">
        <f t="shared" si="798"/>
        <v>2000000</v>
      </c>
      <c r="BKJ1365" s="84">
        <f t="shared" si="798"/>
        <v>2000000</v>
      </c>
      <c r="BKP1365" s="84" t="s">
        <v>247</v>
      </c>
      <c r="BKQ1365" s="84" t="s">
        <v>4695</v>
      </c>
      <c r="BKR1365" s="84">
        <f>BKR1360</f>
        <v>0</v>
      </c>
      <c r="BKS1365" s="84">
        <f t="shared" si="798"/>
        <v>0</v>
      </c>
      <c r="BKT1365" s="84">
        <f t="shared" si="798"/>
        <v>0</v>
      </c>
      <c r="BKU1365" s="84">
        <f t="shared" si="798"/>
        <v>0</v>
      </c>
      <c r="BKV1365" s="84">
        <f t="shared" si="798"/>
        <v>2000000</v>
      </c>
      <c r="BKW1365" s="84">
        <f t="shared" si="798"/>
        <v>0</v>
      </c>
      <c r="BKX1365" s="84">
        <f t="shared" si="798"/>
        <v>0</v>
      </c>
      <c r="BKY1365" s="84">
        <f t="shared" si="798"/>
        <v>2000000</v>
      </c>
      <c r="BKZ1365" s="84">
        <f t="shared" si="798"/>
        <v>2000000</v>
      </c>
      <c r="BLF1365" s="84" t="s">
        <v>247</v>
      </c>
      <c r="BLG1365" s="84" t="s">
        <v>4695</v>
      </c>
      <c r="BLH1365" s="84">
        <f>BLH1360</f>
        <v>0</v>
      </c>
      <c r="BLI1365" s="84">
        <f t="shared" si="799"/>
        <v>0</v>
      </c>
      <c r="BLJ1365" s="84">
        <f t="shared" si="799"/>
        <v>0</v>
      </c>
      <c r="BLK1365" s="84">
        <f t="shared" si="799"/>
        <v>0</v>
      </c>
      <c r="BLL1365" s="84">
        <f t="shared" si="799"/>
        <v>2000000</v>
      </c>
      <c r="BLM1365" s="84">
        <f t="shared" si="799"/>
        <v>0</v>
      </c>
      <c r="BLN1365" s="84">
        <f t="shared" si="799"/>
        <v>0</v>
      </c>
      <c r="BLO1365" s="84">
        <f t="shared" si="799"/>
        <v>2000000</v>
      </c>
      <c r="BLP1365" s="84">
        <f t="shared" si="799"/>
        <v>2000000</v>
      </c>
      <c r="BLV1365" s="84" t="s">
        <v>247</v>
      </c>
      <c r="BLW1365" s="84" t="s">
        <v>4695</v>
      </c>
      <c r="BLX1365" s="84">
        <f>BLX1360</f>
        <v>0</v>
      </c>
      <c r="BLY1365" s="84">
        <f t="shared" si="799"/>
        <v>0</v>
      </c>
      <c r="BLZ1365" s="84">
        <f t="shared" si="799"/>
        <v>0</v>
      </c>
      <c r="BMA1365" s="84">
        <f t="shared" si="799"/>
        <v>0</v>
      </c>
      <c r="BMB1365" s="84">
        <f t="shared" si="799"/>
        <v>2000000</v>
      </c>
      <c r="BMC1365" s="84">
        <f t="shared" si="799"/>
        <v>0</v>
      </c>
      <c r="BMD1365" s="84">
        <f t="shared" si="799"/>
        <v>0</v>
      </c>
      <c r="BME1365" s="84">
        <f t="shared" si="799"/>
        <v>2000000</v>
      </c>
      <c r="BMF1365" s="84">
        <f t="shared" si="799"/>
        <v>2000000</v>
      </c>
      <c r="BML1365" s="84" t="s">
        <v>247</v>
      </c>
      <c r="BMM1365" s="84" t="s">
        <v>4695</v>
      </c>
      <c r="BMN1365" s="84">
        <f>BMN1360</f>
        <v>0</v>
      </c>
      <c r="BMO1365" s="84">
        <f t="shared" si="799"/>
        <v>0</v>
      </c>
      <c r="BMP1365" s="84">
        <f t="shared" si="799"/>
        <v>0</v>
      </c>
      <c r="BMQ1365" s="84">
        <f t="shared" si="799"/>
        <v>0</v>
      </c>
      <c r="BMR1365" s="84">
        <f t="shared" si="799"/>
        <v>2000000</v>
      </c>
      <c r="BMS1365" s="84">
        <f t="shared" si="799"/>
        <v>0</v>
      </c>
      <c r="BMT1365" s="84">
        <f t="shared" si="799"/>
        <v>0</v>
      </c>
      <c r="BMU1365" s="84">
        <f t="shared" si="799"/>
        <v>2000000</v>
      </c>
      <c r="BMV1365" s="84">
        <f t="shared" si="799"/>
        <v>2000000</v>
      </c>
      <c r="BNB1365" s="84" t="s">
        <v>247</v>
      </c>
      <c r="BNC1365" s="84" t="s">
        <v>4695</v>
      </c>
      <c r="BND1365" s="84">
        <f>BND1360</f>
        <v>0</v>
      </c>
      <c r="BNE1365" s="84">
        <f t="shared" si="799"/>
        <v>0</v>
      </c>
      <c r="BNF1365" s="84">
        <f t="shared" si="799"/>
        <v>0</v>
      </c>
      <c r="BNG1365" s="84">
        <f t="shared" si="799"/>
        <v>0</v>
      </c>
      <c r="BNH1365" s="84">
        <f t="shared" si="799"/>
        <v>2000000</v>
      </c>
      <c r="BNI1365" s="84">
        <f t="shared" si="799"/>
        <v>0</v>
      </c>
      <c r="BNJ1365" s="84">
        <f t="shared" si="799"/>
        <v>0</v>
      </c>
      <c r="BNK1365" s="84">
        <f t="shared" si="799"/>
        <v>2000000</v>
      </c>
      <c r="BNL1365" s="84">
        <f t="shared" si="799"/>
        <v>2000000</v>
      </c>
      <c r="BNR1365" s="84" t="s">
        <v>247</v>
      </c>
      <c r="BNS1365" s="84" t="s">
        <v>4695</v>
      </c>
      <c r="BNT1365" s="84">
        <f>BNT1360</f>
        <v>0</v>
      </c>
      <c r="BNU1365" s="84">
        <f t="shared" si="800"/>
        <v>0</v>
      </c>
      <c r="BNV1365" s="84">
        <f t="shared" si="800"/>
        <v>0</v>
      </c>
      <c r="BNW1365" s="84">
        <f t="shared" si="800"/>
        <v>0</v>
      </c>
      <c r="BNX1365" s="84">
        <f t="shared" si="800"/>
        <v>2000000</v>
      </c>
      <c r="BNY1365" s="84">
        <f t="shared" si="800"/>
        <v>0</v>
      </c>
      <c r="BNZ1365" s="84">
        <f t="shared" si="800"/>
        <v>0</v>
      </c>
      <c r="BOA1365" s="84">
        <f t="shared" si="800"/>
        <v>2000000</v>
      </c>
      <c r="BOB1365" s="84">
        <f t="shared" si="800"/>
        <v>2000000</v>
      </c>
      <c r="BOH1365" s="84" t="s">
        <v>247</v>
      </c>
      <c r="BOI1365" s="84" t="s">
        <v>4695</v>
      </c>
      <c r="BOJ1365" s="84">
        <f>BOJ1360</f>
        <v>0</v>
      </c>
      <c r="BOK1365" s="84">
        <f t="shared" si="800"/>
        <v>0</v>
      </c>
      <c r="BOL1365" s="84">
        <f t="shared" si="800"/>
        <v>0</v>
      </c>
      <c r="BOM1365" s="84">
        <f t="shared" si="800"/>
        <v>0</v>
      </c>
      <c r="BON1365" s="84">
        <f t="shared" si="800"/>
        <v>2000000</v>
      </c>
      <c r="BOO1365" s="84">
        <f t="shared" si="800"/>
        <v>0</v>
      </c>
      <c r="BOP1365" s="84">
        <f t="shared" si="800"/>
        <v>0</v>
      </c>
      <c r="BOQ1365" s="84">
        <f t="shared" si="800"/>
        <v>2000000</v>
      </c>
      <c r="BOR1365" s="84">
        <f t="shared" si="800"/>
        <v>2000000</v>
      </c>
      <c r="BOX1365" s="84" t="s">
        <v>247</v>
      </c>
      <c r="BOY1365" s="84" t="s">
        <v>4695</v>
      </c>
      <c r="BOZ1365" s="84">
        <f>BOZ1360</f>
        <v>0</v>
      </c>
      <c r="BPA1365" s="84">
        <f t="shared" si="800"/>
        <v>0</v>
      </c>
      <c r="BPB1365" s="84">
        <f t="shared" si="800"/>
        <v>0</v>
      </c>
      <c r="BPC1365" s="84">
        <f t="shared" si="800"/>
        <v>0</v>
      </c>
      <c r="BPD1365" s="84">
        <f t="shared" si="800"/>
        <v>2000000</v>
      </c>
      <c r="BPE1365" s="84">
        <f t="shared" si="800"/>
        <v>0</v>
      </c>
      <c r="BPF1365" s="84">
        <f t="shared" si="800"/>
        <v>0</v>
      </c>
      <c r="BPG1365" s="84">
        <f t="shared" si="800"/>
        <v>2000000</v>
      </c>
      <c r="BPH1365" s="84">
        <f t="shared" si="800"/>
        <v>2000000</v>
      </c>
      <c r="BPN1365" s="84" t="s">
        <v>247</v>
      </c>
      <c r="BPO1365" s="84" t="s">
        <v>4695</v>
      </c>
      <c r="BPP1365" s="84">
        <f>BPP1360</f>
        <v>0</v>
      </c>
      <c r="BPQ1365" s="84">
        <f t="shared" si="800"/>
        <v>0</v>
      </c>
      <c r="BPR1365" s="84">
        <f t="shared" si="800"/>
        <v>0</v>
      </c>
      <c r="BPS1365" s="84">
        <f t="shared" si="800"/>
        <v>0</v>
      </c>
      <c r="BPT1365" s="84">
        <f t="shared" si="800"/>
        <v>2000000</v>
      </c>
      <c r="BPU1365" s="84">
        <f t="shared" si="800"/>
        <v>0</v>
      </c>
      <c r="BPV1365" s="84">
        <f t="shared" si="800"/>
        <v>0</v>
      </c>
      <c r="BPW1365" s="84">
        <f t="shared" si="800"/>
        <v>2000000</v>
      </c>
      <c r="BPX1365" s="84">
        <f t="shared" si="800"/>
        <v>2000000</v>
      </c>
      <c r="BQD1365" s="84" t="s">
        <v>247</v>
      </c>
      <c r="BQE1365" s="84" t="s">
        <v>4695</v>
      </c>
      <c r="BQF1365" s="84">
        <f>BQF1360</f>
        <v>0</v>
      </c>
      <c r="BQG1365" s="84">
        <f t="shared" si="801"/>
        <v>0</v>
      </c>
      <c r="BQH1365" s="84">
        <f t="shared" si="801"/>
        <v>0</v>
      </c>
      <c r="BQI1365" s="84">
        <f t="shared" si="801"/>
        <v>0</v>
      </c>
      <c r="BQJ1365" s="84">
        <f t="shared" si="801"/>
        <v>2000000</v>
      </c>
      <c r="BQK1365" s="84">
        <f t="shared" si="801"/>
        <v>0</v>
      </c>
      <c r="BQL1365" s="84">
        <f t="shared" si="801"/>
        <v>0</v>
      </c>
      <c r="BQM1365" s="84">
        <f t="shared" si="801"/>
        <v>2000000</v>
      </c>
      <c r="BQN1365" s="84">
        <f t="shared" si="801"/>
        <v>2000000</v>
      </c>
      <c r="BQT1365" s="84" t="s">
        <v>247</v>
      </c>
      <c r="BQU1365" s="84" t="s">
        <v>4695</v>
      </c>
      <c r="BQV1365" s="84">
        <f>BQV1360</f>
        <v>0</v>
      </c>
      <c r="BQW1365" s="84">
        <f t="shared" si="801"/>
        <v>0</v>
      </c>
      <c r="BQX1365" s="84">
        <f t="shared" si="801"/>
        <v>0</v>
      </c>
      <c r="BQY1365" s="84">
        <f t="shared" si="801"/>
        <v>0</v>
      </c>
      <c r="BQZ1365" s="84">
        <f t="shared" si="801"/>
        <v>2000000</v>
      </c>
      <c r="BRA1365" s="84">
        <f t="shared" si="801"/>
        <v>0</v>
      </c>
      <c r="BRB1365" s="84">
        <f t="shared" si="801"/>
        <v>0</v>
      </c>
      <c r="BRC1365" s="84">
        <f t="shared" si="801"/>
        <v>2000000</v>
      </c>
      <c r="BRD1365" s="84">
        <f t="shared" si="801"/>
        <v>2000000</v>
      </c>
      <c r="BRJ1365" s="84" t="s">
        <v>247</v>
      </c>
      <c r="BRK1365" s="84" t="s">
        <v>4695</v>
      </c>
      <c r="BRL1365" s="84">
        <f>BRL1360</f>
        <v>0</v>
      </c>
      <c r="BRM1365" s="84">
        <f t="shared" si="801"/>
        <v>0</v>
      </c>
      <c r="BRN1365" s="84">
        <f t="shared" si="801"/>
        <v>0</v>
      </c>
      <c r="BRO1365" s="84">
        <f t="shared" si="801"/>
        <v>0</v>
      </c>
      <c r="BRP1365" s="84">
        <f t="shared" si="801"/>
        <v>2000000</v>
      </c>
      <c r="BRQ1365" s="84">
        <f t="shared" si="801"/>
        <v>0</v>
      </c>
      <c r="BRR1365" s="84">
        <f t="shared" si="801"/>
        <v>0</v>
      </c>
      <c r="BRS1365" s="84">
        <f t="shared" si="801"/>
        <v>2000000</v>
      </c>
      <c r="BRT1365" s="84">
        <f t="shared" si="801"/>
        <v>2000000</v>
      </c>
      <c r="BRZ1365" s="84" t="s">
        <v>247</v>
      </c>
      <c r="BSA1365" s="84" t="s">
        <v>4695</v>
      </c>
      <c r="BSB1365" s="84">
        <f>BSB1360</f>
        <v>0</v>
      </c>
      <c r="BSC1365" s="84">
        <f t="shared" si="801"/>
        <v>0</v>
      </c>
      <c r="BSD1365" s="84">
        <f t="shared" si="801"/>
        <v>0</v>
      </c>
      <c r="BSE1365" s="84">
        <f t="shared" si="801"/>
        <v>0</v>
      </c>
      <c r="BSF1365" s="84">
        <f t="shared" si="801"/>
        <v>2000000</v>
      </c>
      <c r="BSG1365" s="84">
        <f t="shared" si="801"/>
        <v>0</v>
      </c>
      <c r="BSH1365" s="84">
        <f t="shared" si="801"/>
        <v>0</v>
      </c>
      <c r="BSI1365" s="84">
        <f t="shared" si="801"/>
        <v>2000000</v>
      </c>
      <c r="BSJ1365" s="84">
        <f t="shared" si="801"/>
        <v>2000000</v>
      </c>
      <c r="BSP1365" s="84" t="s">
        <v>247</v>
      </c>
      <c r="BSQ1365" s="84" t="s">
        <v>4695</v>
      </c>
      <c r="BSR1365" s="84">
        <f>BSR1360</f>
        <v>0</v>
      </c>
      <c r="BSS1365" s="84">
        <f t="shared" si="802"/>
        <v>0</v>
      </c>
      <c r="BST1365" s="84">
        <f t="shared" si="802"/>
        <v>0</v>
      </c>
      <c r="BSU1365" s="84">
        <f t="shared" si="802"/>
        <v>0</v>
      </c>
      <c r="BSV1365" s="84">
        <f t="shared" si="802"/>
        <v>2000000</v>
      </c>
      <c r="BSW1365" s="84">
        <f t="shared" si="802"/>
        <v>0</v>
      </c>
      <c r="BSX1365" s="84">
        <f t="shared" si="802"/>
        <v>0</v>
      </c>
      <c r="BSY1365" s="84">
        <f t="shared" si="802"/>
        <v>2000000</v>
      </c>
      <c r="BSZ1365" s="84">
        <f t="shared" si="802"/>
        <v>2000000</v>
      </c>
      <c r="BTF1365" s="84" t="s">
        <v>247</v>
      </c>
      <c r="BTG1365" s="84" t="s">
        <v>4695</v>
      </c>
      <c r="BTH1365" s="84">
        <f>BTH1360</f>
        <v>0</v>
      </c>
      <c r="BTI1365" s="84">
        <f t="shared" si="802"/>
        <v>0</v>
      </c>
      <c r="BTJ1365" s="84">
        <f t="shared" si="802"/>
        <v>0</v>
      </c>
      <c r="BTK1365" s="84">
        <f t="shared" si="802"/>
        <v>0</v>
      </c>
      <c r="BTL1365" s="84">
        <f t="shared" si="802"/>
        <v>2000000</v>
      </c>
      <c r="BTM1365" s="84">
        <f t="shared" si="802"/>
        <v>0</v>
      </c>
      <c r="BTN1365" s="84">
        <f t="shared" si="802"/>
        <v>0</v>
      </c>
      <c r="BTO1365" s="84">
        <f t="shared" si="802"/>
        <v>2000000</v>
      </c>
      <c r="BTP1365" s="84">
        <f t="shared" si="802"/>
        <v>2000000</v>
      </c>
      <c r="BTV1365" s="84" t="s">
        <v>247</v>
      </c>
      <c r="BTW1365" s="84" t="s">
        <v>4695</v>
      </c>
      <c r="BTX1365" s="84">
        <f>BTX1360</f>
        <v>0</v>
      </c>
      <c r="BTY1365" s="84">
        <f t="shared" si="802"/>
        <v>0</v>
      </c>
      <c r="BTZ1365" s="84">
        <f t="shared" si="802"/>
        <v>0</v>
      </c>
      <c r="BUA1365" s="84">
        <f t="shared" si="802"/>
        <v>0</v>
      </c>
      <c r="BUB1365" s="84">
        <f t="shared" si="802"/>
        <v>2000000</v>
      </c>
      <c r="BUC1365" s="84">
        <f t="shared" si="802"/>
        <v>0</v>
      </c>
      <c r="BUD1365" s="84">
        <f t="shared" si="802"/>
        <v>0</v>
      </c>
      <c r="BUE1365" s="84">
        <f t="shared" si="802"/>
        <v>2000000</v>
      </c>
      <c r="BUF1365" s="84">
        <f t="shared" si="802"/>
        <v>2000000</v>
      </c>
      <c r="BUL1365" s="84" t="s">
        <v>247</v>
      </c>
      <c r="BUM1365" s="84" t="s">
        <v>4695</v>
      </c>
      <c r="BUN1365" s="84">
        <f>BUN1360</f>
        <v>0</v>
      </c>
      <c r="BUO1365" s="84">
        <f t="shared" si="802"/>
        <v>0</v>
      </c>
      <c r="BUP1365" s="84">
        <f t="shared" si="802"/>
        <v>0</v>
      </c>
      <c r="BUQ1365" s="84">
        <f t="shared" si="802"/>
        <v>0</v>
      </c>
      <c r="BUR1365" s="84">
        <f t="shared" si="802"/>
        <v>2000000</v>
      </c>
      <c r="BUS1365" s="84">
        <f t="shared" si="802"/>
        <v>0</v>
      </c>
      <c r="BUT1365" s="84">
        <f t="shared" si="802"/>
        <v>0</v>
      </c>
      <c r="BUU1365" s="84">
        <f t="shared" si="802"/>
        <v>2000000</v>
      </c>
      <c r="BUV1365" s="84">
        <f t="shared" si="802"/>
        <v>2000000</v>
      </c>
      <c r="BVB1365" s="84" t="s">
        <v>247</v>
      </c>
      <c r="BVC1365" s="84" t="s">
        <v>4695</v>
      </c>
      <c r="BVD1365" s="84">
        <f>BVD1360</f>
        <v>0</v>
      </c>
      <c r="BVE1365" s="84">
        <f t="shared" si="803"/>
        <v>0</v>
      </c>
      <c r="BVF1365" s="84">
        <f t="shared" si="803"/>
        <v>0</v>
      </c>
      <c r="BVG1365" s="84">
        <f t="shared" si="803"/>
        <v>0</v>
      </c>
      <c r="BVH1365" s="84">
        <f t="shared" si="803"/>
        <v>2000000</v>
      </c>
      <c r="BVI1365" s="84">
        <f t="shared" si="803"/>
        <v>0</v>
      </c>
      <c r="BVJ1365" s="84">
        <f t="shared" si="803"/>
        <v>0</v>
      </c>
      <c r="BVK1365" s="84">
        <f t="shared" si="803"/>
        <v>2000000</v>
      </c>
      <c r="BVL1365" s="84">
        <f t="shared" si="803"/>
        <v>2000000</v>
      </c>
      <c r="BVR1365" s="84" t="s">
        <v>247</v>
      </c>
      <c r="BVS1365" s="84" t="s">
        <v>4695</v>
      </c>
      <c r="BVT1365" s="84">
        <f>BVT1360</f>
        <v>0</v>
      </c>
      <c r="BVU1365" s="84">
        <f t="shared" si="803"/>
        <v>0</v>
      </c>
      <c r="BVV1365" s="84">
        <f t="shared" si="803"/>
        <v>0</v>
      </c>
      <c r="BVW1365" s="84">
        <f t="shared" si="803"/>
        <v>0</v>
      </c>
      <c r="BVX1365" s="84">
        <f t="shared" si="803"/>
        <v>2000000</v>
      </c>
      <c r="BVY1365" s="84">
        <f t="shared" si="803"/>
        <v>0</v>
      </c>
      <c r="BVZ1365" s="84">
        <f t="shared" si="803"/>
        <v>0</v>
      </c>
      <c r="BWA1365" s="84">
        <f t="shared" si="803"/>
        <v>2000000</v>
      </c>
      <c r="BWB1365" s="84">
        <f t="shared" si="803"/>
        <v>2000000</v>
      </c>
      <c r="BWH1365" s="84" t="s">
        <v>247</v>
      </c>
      <c r="BWI1365" s="84" t="s">
        <v>4695</v>
      </c>
      <c r="BWJ1365" s="84">
        <f>BWJ1360</f>
        <v>0</v>
      </c>
      <c r="BWK1365" s="84">
        <f t="shared" si="803"/>
        <v>0</v>
      </c>
      <c r="BWL1365" s="84">
        <f t="shared" si="803"/>
        <v>0</v>
      </c>
      <c r="BWM1365" s="84">
        <f t="shared" si="803"/>
        <v>0</v>
      </c>
      <c r="BWN1365" s="84">
        <f t="shared" si="803"/>
        <v>2000000</v>
      </c>
      <c r="BWO1365" s="84">
        <f t="shared" si="803"/>
        <v>0</v>
      </c>
      <c r="BWP1365" s="84">
        <f t="shared" si="803"/>
        <v>0</v>
      </c>
      <c r="BWQ1365" s="84">
        <f t="shared" si="803"/>
        <v>2000000</v>
      </c>
      <c r="BWR1365" s="84">
        <f t="shared" si="803"/>
        <v>2000000</v>
      </c>
      <c r="BWX1365" s="84" t="s">
        <v>247</v>
      </c>
      <c r="BWY1365" s="84" t="s">
        <v>4695</v>
      </c>
      <c r="BWZ1365" s="84">
        <f>BWZ1360</f>
        <v>0</v>
      </c>
      <c r="BXA1365" s="84">
        <f t="shared" si="803"/>
        <v>0</v>
      </c>
      <c r="BXB1365" s="84">
        <f t="shared" si="803"/>
        <v>0</v>
      </c>
      <c r="BXC1365" s="84">
        <f t="shared" si="803"/>
        <v>0</v>
      </c>
      <c r="BXD1365" s="84">
        <f t="shared" si="803"/>
        <v>2000000</v>
      </c>
      <c r="BXE1365" s="84">
        <f t="shared" si="803"/>
        <v>0</v>
      </c>
      <c r="BXF1365" s="84">
        <f t="shared" si="803"/>
        <v>0</v>
      </c>
      <c r="BXG1365" s="84">
        <f t="shared" si="803"/>
        <v>2000000</v>
      </c>
      <c r="BXH1365" s="84">
        <f t="shared" si="803"/>
        <v>2000000</v>
      </c>
      <c r="BXN1365" s="84" t="s">
        <v>247</v>
      </c>
      <c r="BXO1365" s="84" t="s">
        <v>4695</v>
      </c>
      <c r="BXP1365" s="84">
        <f>BXP1360</f>
        <v>0</v>
      </c>
      <c r="BXQ1365" s="84">
        <f t="shared" si="804"/>
        <v>0</v>
      </c>
      <c r="BXR1365" s="84">
        <f t="shared" si="804"/>
        <v>0</v>
      </c>
      <c r="BXS1365" s="84">
        <f t="shared" si="804"/>
        <v>0</v>
      </c>
      <c r="BXT1365" s="84">
        <f t="shared" si="804"/>
        <v>2000000</v>
      </c>
      <c r="BXU1365" s="84">
        <f t="shared" si="804"/>
        <v>0</v>
      </c>
      <c r="BXV1365" s="84">
        <f t="shared" si="804"/>
        <v>0</v>
      </c>
      <c r="BXW1365" s="84">
        <f t="shared" si="804"/>
        <v>2000000</v>
      </c>
      <c r="BXX1365" s="84">
        <f t="shared" si="804"/>
        <v>2000000</v>
      </c>
      <c r="BYD1365" s="84" t="s">
        <v>247</v>
      </c>
      <c r="BYE1365" s="84" t="s">
        <v>4695</v>
      </c>
      <c r="BYF1365" s="84">
        <f>BYF1360</f>
        <v>0</v>
      </c>
      <c r="BYG1365" s="84">
        <f t="shared" si="804"/>
        <v>0</v>
      </c>
      <c r="BYH1365" s="84">
        <f t="shared" si="804"/>
        <v>0</v>
      </c>
      <c r="BYI1365" s="84">
        <f t="shared" si="804"/>
        <v>0</v>
      </c>
      <c r="BYJ1365" s="84">
        <f t="shared" si="804"/>
        <v>2000000</v>
      </c>
      <c r="BYK1365" s="84">
        <f t="shared" si="804"/>
        <v>0</v>
      </c>
      <c r="BYL1365" s="84">
        <f t="shared" si="804"/>
        <v>0</v>
      </c>
      <c r="BYM1365" s="84">
        <f t="shared" si="804"/>
        <v>2000000</v>
      </c>
      <c r="BYN1365" s="84">
        <f t="shared" si="804"/>
        <v>2000000</v>
      </c>
      <c r="BYT1365" s="84" t="s">
        <v>247</v>
      </c>
      <c r="BYU1365" s="84" t="s">
        <v>4695</v>
      </c>
      <c r="BYV1365" s="84">
        <f>BYV1360</f>
        <v>0</v>
      </c>
      <c r="BYW1365" s="84">
        <f t="shared" si="804"/>
        <v>0</v>
      </c>
      <c r="BYX1365" s="84">
        <f t="shared" si="804"/>
        <v>0</v>
      </c>
      <c r="BYY1365" s="84">
        <f t="shared" si="804"/>
        <v>0</v>
      </c>
      <c r="BYZ1365" s="84">
        <f t="shared" si="804"/>
        <v>2000000</v>
      </c>
      <c r="BZA1365" s="84">
        <f t="shared" si="804"/>
        <v>0</v>
      </c>
      <c r="BZB1365" s="84">
        <f t="shared" si="804"/>
        <v>0</v>
      </c>
      <c r="BZC1365" s="84">
        <f t="shared" si="804"/>
        <v>2000000</v>
      </c>
      <c r="BZD1365" s="84">
        <f t="shared" si="804"/>
        <v>2000000</v>
      </c>
      <c r="BZJ1365" s="84" t="s">
        <v>247</v>
      </c>
      <c r="BZK1365" s="84" t="s">
        <v>4695</v>
      </c>
      <c r="BZL1365" s="84">
        <f>BZL1360</f>
        <v>0</v>
      </c>
      <c r="BZM1365" s="84">
        <f t="shared" si="804"/>
        <v>0</v>
      </c>
      <c r="BZN1365" s="84">
        <f t="shared" si="804"/>
        <v>0</v>
      </c>
      <c r="BZO1365" s="84">
        <f t="shared" si="804"/>
        <v>0</v>
      </c>
      <c r="BZP1365" s="84">
        <f t="shared" si="804"/>
        <v>2000000</v>
      </c>
      <c r="BZQ1365" s="84">
        <f t="shared" si="804"/>
        <v>0</v>
      </c>
      <c r="BZR1365" s="84">
        <f t="shared" si="804"/>
        <v>0</v>
      </c>
      <c r="BZS1365" s="84">
        <f t="shared" si="804"/>
        <v>2000000</v>
      </c>
      <c r="BZT1365" s="84">
        <f t="shared" si="804"/>
        <v>2000000</v>
      </c>
      <c r="BZZ1365" s="84" t="s">
        <v>247</v>
      </c>
      <c r="CAA1365" s="84" t="s">
        <v>4695</v>
      </c>
      <c r="CAB1365" s="84">
        <f>CAB1360</f>
        <v>0</v>
      </c>
      <c r="CAC1365" s="84">
        <f t="shared" si="805"/>
        <v>0</v>
      </c>
      <c r="CAD1365" s="84">
        <f t="shared" si="805"/>
        <v>0</v>
      </c>
      <c r="CAE1365" s="84">
        <f t="shared" si="805"/>
        <v>0</v>
      </c>
      <c r="CAF1365" s="84">
        <f t="shared" si="805"/>
        <v>2000000</v>
      </c>
      <c r="CAG1365" s="84">
        <f t="shared" si="805"/>
        <v>0</v>
      </c>
      <c r="CAH1365" s="84">
        <f t="shared" si="805"/>
        <v>0</v>
      </c>
      <c r="CAI1365" s="84">
        <f t="shared" si="805"/>
        <v>2000000</v>
      </c>
      <c r="CAJ1365" s="84">
        <f t="shared" si="805"/>
        <v>2000000</v>
      </c>
      <c r="CAP1365" s="84" t="s">
        <v>247</v>
      </c>
      <c r="CAQ1365" s="84" t="s">
        <v>4695</v>
      </c>
      <c r="CAR1365" s="84">
        <f>CAR1360</f>
        <v>0</v>
      </c>
      <c r="CAS1365" s="84">
        <f t="shared" si="805"/>
        <v>0</v>
      </c>
      <c r="CAT1365" s="84">
        <f t="shared" si="805"/>
        <v>0</v>
      </c>
      <c r="CAU1365" s="84">
        <f t="shared" si="805"/>
        <v>0</v>
      </c>
      <c r="CAV1365" s="84">
        <f t="shared" si="805"/>
        <v>2000000</v>
      </c>
      <c r="CAW1365" s="84">
        <f t="shared" si="805"/>
        <v>0</v>
      </c>
      <c r="CAX1365" s="84">
        <f t="shared" si="805"/>
        <v>0</v>
      </c>
      <c r="CAY1365" s="84">
        <f t="shared" si="805"/>
        <v>2000000</v>
      </c>
      <c r="CAZ1365" s="84">
        <f t="shared" si="805"/>
        <v>2000000</v>
      </c>
      <c r="CBF1365" s="84" t="s">
        <v>247</v>
      </c>
      <c r="CBG1365" s="84" t="s">
        <v>4695</v>
      </c>
      <c r="CBH1365" s="84">
        <f>CBH1360</f>
        <v>0</v>
      </c>
      <c r="CBI1365" s="84">
        <f t="shared" si="805"/>
        <v>0</v>
      </c>
      <c r="CBJ1365" s="84">
        <f t="shared" si="805"/>
        <v>0</v>
      </c>
      <c r="CBK1365" s="84">
        <f t="shared" si="805"/>
        <v>0</v>
      </c>
      <c r="CBL1365" s="84">
        <f t="shared" si="805"/>
        <v>2000000</v>
      </c>
      <c r="CBM1365" s="84">
        <f t="shared" si="805"/>
        <v>0</v>
      </c>
      <c r="CBN1365" s="84">
        <f t="shared" si="805"/>
        <v>0</v>
      </c>
      <c r="CBO1365" s="84">
        <f t="shared" si="805"/>
        <v>2000000</v>
      </c>
      <c r="CBP1365" s="84">
        <f t="shared" si="805"/>
        <v>2000000</v>
      </c>
      <c r="CBV1365" s="84" t="s">
        <v>247</v>
      </c>
      <c r="CBW1365" s="84" t="s">
        <v>4695</v>
      </c>
      <c r="CBX1365" s="84">
        <f>CBX1360</f>
        <v>0</v>
      </c>
      <c r="CBY1365" s="84">
        <f t="shared" si="805"/>
        <v>0</v>
      </c>
      <c r="CBZ1365" s="84">
        <f t="shared" si="805"/>
        <v>0</v>
      </c>
      <c r="CCA1365" s="84">
        <f t="shared" si="805"/>
        <v>0</v>
      </c>
      <c r="CCB1365" s="84">
        <f t="shared" si="805"/>
        <v>2000000</v>
      </c>
      <c r="CCC1365" s="84">
        <f t="shared" si="805"/>
        <v>0</v>
      </c>
      <c r="CCD1365" s="84">
        <f t="shared" si="805"/>
        <v>0</v>
      </c>
      <c r="CCE1365" s="84">
        <f t="shared" si="805"/>
        <v>2000000</v>
      </c>
      <c r="CCF1365" s="84">
        <f t="shared" si="805"/>
        <v>2000000</v>
      </c>
      <c r="CCL1365" s="84" t="s">
        <v>247</v>
      </c>
      <c r="CCM1365" s="84" t="s">
        <v>4695</v>
      </c>
      <c r="CCN1365" s="84">
        <f>CCN1360</f>
        <v>0</v>
      </c>
      <c r="CCO1365" s="84">
        <f t="shared" si="806"/>
        <v>0</v>
      </c>
      <c r="CCP1365" s="84">
        <f t="shared" si="806"/>
        <v>0</v>
      </c>
      <c r="CCQ1365" s="84">
        <f t="shared" si="806"/>
        <v>0</v>
      </c>
      <c r="CCR1365" s="84">
        <f t="shared" si="806"/>
        <v>2000000</v>
      </c>
      <c r="CCS1365" s="84">
        <f t="shared" si="806"/>
        <v>0</v>
      </c>
      <c r="CCT1365" s="84">
        <f t="shared" si="806"/>
        <v>0</v>
      </c>
      <c r="CCU1365" s="84">
        <f t="shared" si="806"/>
        <v>2000000</v>
      </c>
      <c r="CCV1365" s="84">
        <f t="shared" si="806"/>
        <v>2000000</v>
      </c>
      <c r="CDB1365" s="84" t="s">
        <v>247</v>
      </c>
      <c r="CDC1365" s="84" t="s">
        <v>4695</v>
      </c>
      <c r="CDD1365" s="84">
        <f>CDD1360</f>
        <v>0</v>
      </c>
      <c r="CDE1365" s="84">
        <f t="shared" si="806"/>
        <v>0</v>
      </c>
      <c r="CDF1365" s="84">
        <f t="shared" si="806"/>
        <v>0</v>
      </c>
      <c r="CDG1365" s="84">
        <f t="shared" si="806"/>
        <v>0</v>
      </c>
      <c r="CDH1365" s="84">
        <f t="shared" si="806"/>
        <v>2000000</v>
      </c>
      <c r="CDI1365" s="84">
        <f t="shared" si="806"/>
        <v>0</v>
      </c>
      <c r="CDJ1365" s="84">
        <f t="shared" si="806"/>
        <v>0</v>
      </c>
      <c r="CDK1365" s="84">
        <f t="shared" si="806"/>
        <v>2000000</v>
      </c>
      <c r="CDL1365" s="84">
        <f t="shared" si="806"/>
        <v>2000000</v>
      </c>
      <c r="CDR1365" s="84" t="s">
        <v>247</v>
      </c>
      <c r="CDS1365" s="84" t="s">
        <v>4695</v>
      </c>
      <c r="CDT1365" s="84">
        <f>CDT1360</f>
        <v>0</v>
      </c>
      <c r="CDU1365" s="84">
        <f t="shared" si="806"/>
        <v>0</v>
      </c>
      <c r="CDV1365" s="84">
        <f t="shared" si="806"/>
        <v>0</v>
      </c>
      <c r="CDW1365" s="84">
        <f t="shared" si="806"/>
        <v>0</v>
      </c>
      <c r="CDX1365" s="84">
        <f t="shared" si="806"/>
        <v>2000000</v>
      </c>
      <c r="CDY1365" s="84">
        <f t="shared" si="806"/>
        <v>0</v>
      </c>
      <c r="CDZ1365" s="84">
        <f t="shared" si="806"/>
        <v>0</v>
      </c>
      <c r="CEA1365" s="84">
        <f t="shared" si="806"/>
        <v>2000000</v>
      </c>
      <c r="CEB1365" s="84">
        <f t="shared" si="806"/>
        <v>2000000</v>
      </c>
      <c r="CEH1365" s="84" t="s">
        <v>247</v>
      </c>
      <c r="CEI1365" s="84" t="s">
        <v>4695</v>
      </c>
      <c r="CEJ1365" s="84">
        <f>CEJ1360</f>
        <v>0</v>
      </c>
      <c r="CEK1365" s="84">
        <f t="shared" si="806"/>
        <v>0</v>
      </c>
      <c r="CEL1365" s="84">
        <f t="shared" si="806"/>
        <v>0</v>
      </c>
      <c r="CEM1365" s="84">
        <f t="shared" si="806"/>
        <v>0</v>
      </c>
      <c r="CEN1365" s="84">
        <f t="shared" si="806"/>
        <v>2000000</v>
      </c>
      <c r="CEO1365" s="84">
        <f t="shared" si="806"/>
        <v>0</v>
      </c>
      <c r="CEP1365" s="84">
        <f t="shared" si="806"/>
        <v>0</v>
      </c>
      <c r="CEQ1365" s="84">
        <f t="shared" si="806"/>
        <v>2000000</v>
      </c>
      <c r="CER1365" s="84">
        <f t="shared" si="806"/>
        <v>2000000</v>
      </c>
      <c r="CEX1365" s="84" t="s">
        <v>247</v>
      </c>
      <c r="CEY1365" s="84" t="s">
        <v>4695</v>
      </c>
      <c r="CEZ1365" s="84">
        <f>CEZ1360</f>
        <v>0</v>
      </c>
      <c r="CFA1365" s="84">
        <f t="shared" si="807"/>
        <v>0</v>
      </c>
      <c r="CFB1365" s="84">
        <f t="shared" si="807"/>
        <v>0</v>
      </c>
      <c r="CFC1365" s="84">
        <f t="shared" si="807"/>
        <v>0</v>
      </c>
      <c r="CFD1365" s="84">
        <f t="shared" si="807"/>
        <v>2000000</v>
      </c>
      <c r="CFE1365" s="84">
        <f t="shared" si="807"/>
        <v>0</v>
      </c>
      <c r="CFF1365" s="84">
        <f t="shared" si="807"/>
        <v>0</v>
      </c>
      <c r="CFG1365" s="84">
        <f t="shared" si="807"/>
        <v>2000000</v>
      </c>
      <c r="CFH1365" s="84">
        <f t="shared" si="807"/>
        <v>2000000</v>
      </c>
      <c r="CFN1365" s="84" t="s">
        <v>247</v>
      </c>
      <c r="CFO1365" s="84" t="s">
        <v>4695</v>
      </c>
      <c r="CFP1365" s="84">
        <f>CFP1360</f>
        <v>0</v>
      </c>
      <c r="CFQ1365" s="84">
        <f t="shared" si="807"/>
        <v>0</v>
      </c>
      <c r="CFR1365" s="84">
        <f t="shared" si="807"/>
        <v>0</v>
      </c>
      <c r="CFS1365" s="84">
        <f t="shared" si="807"/>
        <v>0</v>
      </c>
      <c r="CFT1365" s="84">
        <f t="shared" si="807"/>
        <v>2000000</v>
      </c>
      <c r="CFU1365" s="84">
        <f t="shared" si="807"/>
        <v>0</v>
      </c>
      <c r="CFV1365" s="84">
        <f t="shared" si="807"/>
        <v>0</v>
      </c>
      <c r="CFW1365" s="84">
        <f t="shared" si="807"/>
        <v>2000000</v>
      </c>
      <c r="CFX1365" s="84">
        <f t="shared" si="807"/>
        <v>2000000</v>
      </c>
      <c r="CGD1365" s="84" t="s">
        <v>247</v>
      </c>
      <c r="CGE1365" s="84" t="s">
        <v>4695</v>
      </c>
      <c r="CGF1365" s="84">
        <f>CGF1360</f>
        <v>0</v>
      </c>
      <c r="CGG1365" s="84">
        <f t="shared" si="807"/>
        <v>0</v>
      </c>
      <c r="CGH1365" s="84">
        <f t="shared" si="807"/>
        <v>0</v>
      </c>
      <c r="CGI1365" s="84">
        <f t="shared" si="807"/>
        <v>0</v>
      </c>
      <c r="CGJ1365" s="84">
        <f t="shared" si="807"/>
        <v>2000000</v>
      </c>
      <c r="CGK1365" s="84">
        <f t="shared" si="807"/>
        <v>0</v>
      </c>
      <c r="CGL1365" s="84">
        <f t="shared" si="807"/>
        <v>0</v>
      </c>
      <c r="CGM1365" s="84">
        <f t="shared" si="807"/>
        <v>2000000</v>
      </c>
      <c r="CGN1365" s="84">
        <f t="shared" si="807"/>
        <v>2000000</v>
      </c>
      <c r="CGT1365" s="84" t="s">
        <v>247</v>
      </c>
      <c r="CGU1365" s="84" t="s">
        <v>4695</v>
      </c>
      <c r="CGV1365" s="84">
        <f>CGV1360</f>
        <v>0</v>
      </c>
      <c r="CGW1365" s="84">
        <f t="shared" si="807"/>
        <v>0</v>
      </c>
      <c r="CGX1365" s="84">
        <f t="shared" si="807"/>
        <v>0</v>
      </c>
      <c r="CGY1365" s="84">
        <f t="shared" si="807"/>
        <v>0</v>
      </c>
      <c r="CGZ1365" s="84">
        <f t="shared" si="807"/>
        <v>2000000</v>
      </c>
      <c r="CHA1365" s="84">
        <f t="shared" si="807"/>
        <v>0</v>
      </c>
      <c r="CHB1365" s="84">
        <f t="shared" si="807"/>
        <v>0</v>
      </c>
      <c r="CHC1365" s="84">
        <f t="shared" si="807"/>
        <v>2000000</v>
      </c>
      <c r="CHD1365" s="84">
        <f t="shared" si="807"/>
        <v>2000000</v>
      </c>
      <c r="CHJ1365" s="84" t="s">
        <v>247</v>
      </c>
      <c r="CHK1365" s="84" t="s">
        <v>4695</v>
      </c>
      <c r="CHL1365" s="84">
        <f>CHL1360</f>
        <v>0</v>
      </c>
      <c r="CHM1365" s="84">
        <f t="shared" si="808"/>
        <v>0</v>
      </c>
      <c r="CHN1365" s="84">
        <f t="shared" si="808"/>
        <v>0</v>
      </c>
      <c r="CHO1365" s="84">
        <f t="shared" si="808"/>
        <v>0</v>
      </c>
      <c r="CHP1365" s="84">
        <f t="shared" si="808"/>
        <v>2000000</v>
      </c>
      <c r="CHQ1365" s="84">
        <f t="shared" si="808"/>
        <v>0</v>
      </c>
      <c r="CHR1365" s="84">
        <f t="shared" si="808"/>
        <v>0</v>
      </c>
      <c r="CHS1365" s="84">
        <f t="shared" si="808"/>
        <v>2000000</v>
      </c>
      <c r="CHT1365" s="84">
        <f t="shared" si="808"/>
        <v>2000000</v>
      </c>
      <c r="CHZ1365" s="84" t="s">
        <v>247</v>
      </c>
      <c r="CIA1365" s="84" t="s">
        <v>4695</v>
      </c>
      <c r="CIB1365" s="84">
        <f>CIB1360</f>
        <v>0</v>
      </c>
      <c r="CIC1365" s="84">
        <f t="shared" si="808"/>
        <v>0</v>
      </c>
      <c r="CID1365" s="84">
        <f t="shared" si="808"/>
        <v>0</v>
      </c>
      <c r="CIE1365" s="84">
        <f t="shared" si="808"/>
        <v>0</v>
      </c>
      <c r="CIF1365" s="84">
        <f t="shared" si="808"/>
        <v>2000000</v>
      </c>
      <c r="CIG1365" s="84">
        <f t="shared" si="808"/>
        <v>0</v>
      </c>
      <c r="CIH1365" s="84">
        <f t="shared" si="808"/>
        <v>0</v>
      </c>
      <c r="CII1365" s="84">
        <f t="shared" si="808"/>
        <v>2000000</v>
      </c>
      <c r="CIJ1365" s="84">
        <f t="shared" si="808"/>
        <v>2000000</v>
      </c>
      <c r="CIP1365" s="84" t="s">
        <v>247</v>
      </c>
      <c r="CIQ1365" s="84" t="s">
        <v>4695</v>
      </c>
      <c r="CIR1365" s="84">
        <f>CIR1360</f>
        <v>0</v>
      </c>
      <c r="CIS1365" s="84">
        <f t="shared" si="808"/>
        <v>0</v>
      </c>
      <c r="CIT1365" s="84">
        <f t="shared" si="808"/>
        <v>0</v>
      </c>
      <c r="CIU1365" s="84">
        <f t="shared" si="808"/>
        <v>0</v>
      </c>
      <c r="CIV1365" s="84">
        <f t="shared" si="808"/>
        <v>2000000</v>
      </c>
      <c r="CIW1365" s="84">
        <f t="shared" si="808"/>
        <v>0</v>
      </c>
      <c r="CIX1365" s="84">
        <f t="shared" si="808"/>
        <v>0</v>
      </c>
      <c r="CIY1365" s="84">
        <f t="shared" si="808"/>
        <v>2000000</v>
      </c>
      <c r="CIZ1365" s="84">
        <f t="shared" si="808"/>
        <v>2000000</v>
      </c>
      <c r="CJF1365" s="84" t="s">
        <v>247</v>
      </c>
      <c r="CJG1365" s="84" t="s">
        <v>4695</v>
      </c>
      <c r="CJH1365" s="84">
        <f>CJH1360</f>
        <v>0</v>
      </c>
      <c r="CJI1365" s="84">
        <f t="shared" si="808"/>
        <v>0</v>
      </c>
      <c r="CJJ1365" s="84">
        <f t="shared" si="808"/>
        <v>0</v>
      </c>
      <c r="CJK1365" s="84">
        <f t="shared" si="808"/>
        <v>0</v>
      </c>
      <c r="CJL1365" s="84">
        <f t="shared" si="808"/>
        <v>2000000</v>
      </c>
      <c r="CJM1365" s="84">
        <f t="shared" si="808"/>
        <v>0</v>
      </c>
      <c r="CJN1365" s="84">
        <f t="shared" si="808"/>
        <v>0</v>
      </c>
      <c r="CJO1365" s="84">
        <f t="shared" si="808"/>
        <v>2000000</v>
      </c>
      <c r="CJP1365" s="84">
        <f t="shared" si="808"/>
        <v>2000000</v>
      </c>
      <c r="CJV1365" s="84" t="s">
        <v>247</v>
      </c>
      <c r="CJW1365" s="84" t="s">
        <v>4695</v>
      </c>
      <c r="CJX1365" s="84">
        <f>CJX1360</f>
        <v>0</v>
      </c>
      <c r="CJY1365" s="84">
        <f t="shared" si="809"/>
        <v>0</v>
      </c>
      <c r="CJZ1365" s="84">
        <f t="shared" si="809"/>
        <v>0</v>
      </c>
      <c r="CKA1365" s="84">
        <f t="shared" si="809"/>
        <v>0</v>
      </c>
      <c r="CKB1365" s="84">
        <f t="shared" si="809"/>
        <v>2000000</v>
      </c>
      <c r="CKC1365" s="84">
        <f t="shared" si="809"/>
        <v>0</v>
      </c>
      <c r="CKD1365" s="84">
        <f t="shared" si="809"/>
        <v>0</v>
      </c>
      <c r="CKE1365" s="84">
        <f t="shared" si="809"/>
        <v>2000000</v>
      </c>
      <c r="CKF1365" s="84">
        <f t="shared" si="809"/>
        <v>2000000</v>
      </c>
      <c r="CKL1365" s="84" t="s">
        <v>247</v>
      </c>
      <c r="CKM1365" s="84" t="s">
        <v>4695</v>
      </c>
      <c r="CKN1365" s="84">
        <f>CKN1360</f>
        <v>0</v>
      </c>
      <c r="CKO1365" s="84">
        <f t="shared" si="809"/>
        <v>0</v>
      </c>
      <c r="CKP1365" s="84">
        <f t="shared" si="809"/>
        <v>0</v>
      </c>
      <c r="CKQ1365" s="84">
        <f t="shared" si="809"/>
        <v>0</v>
      </c>
      <c r="CKR1365" s="84">
        <f t="shared" si="809"/>
        <v>2000000</v>
      </c>
      <c r="CKS1365" s="84">
        <f t="shared" si="809"/>
        <v>0</v>
      </c>
      <c r="CKT1365" s="84">
        <f t="shared" si="809"/>
        <v>0</v>
      </c>
      <c r="CKU1365" s="84">
        <f t="shared" si="809"/>
        <v>2000000</v>
      </c>
      <c r="CKV1365" s="84">
        <f t="shared" si="809"/>
        <v>2000000</v>
      </c>
      <c r="CLB1365" s="84" t="s">
        <v>247</v>
      </c>
      <c r="CLC1365" s="84" t="s">
        <v>4695</v>
      </c>
      <c r="CLD1365" s="84">
        <f>CLD1360</f>
        <v>0</v>
      </c>
      <c r="CLE1365" s="84">
        <f t="shared" si="809"/>
        <v>0</v>
      </c>
      <c r="CLF1365" s="84">
        <f t="shared" si="809"/>
        <v>0</v>
      </c>
      <c r="CLG1365" s="84">
        <f t="shared" si="809"/>
        <v>0</v>
      </c>
      <c r="CLH1365" s="84">
        <f t="shared" si="809"/>
        <v>2000000</v>
      </c>
      <c r="CLI1365" s="84">
        <f t="shared" si="809"/>
        <v>0</v>
      </c>
      <c r="CLJ1365" s="84">
        <f t="shared" si="809"/>
        <v>0</v>
      </c>
      <c r="CLK1365" s="84">
        <f t="shared" si="809"/>
        <v>2000000</v>
      </c>
      <c r="CLL1365" s="84">
        <f t="shared" si="809"/>
        <v>2000000</v>
      </c>
      <c r="CLR1365" s="84" t="s">
        <v>247</v>
      </c>
      <c r="CLS1365" s="84" t="s">
        <v>4695</v>
      </c>
      <c r="CLT1365" s="84">
        <f>CLT1360</f>
        <v>0</v>
      </c>
      <c r="CLU1365" s="84">
        <f t="shared" si="809"/>
        <v>0</v>
      </c>
      <c r="CLV1365" s="84">
        <f t="shared" si="809"/>
        <v>0</v>
      </c>
      <c r="CLW1365" s="84">
        <f t="shared" si="809"/>
        <v>0</v>
      </c>
      <c r="CLX1365" s="84">
        <f t="shared" si="809"/>
        <v>2000000</v>
      </c>
      <c r="CLY1365" s="84">
        <f t="shared" si="809"/>
        <v>0</v>
      </c>
      <c r="CLZ1365" s="84">
        <f t="shared" si="809"/>
        <v>0</v>
      </c>
      <c r="CMA1365" s="84">
        <f t="shared" si="809"/>
        <v>2000000</v>
      </c>
      <c r="CMB1365" s="84">
        <f t="shared" si="809"/>
        <v>2000000</v>
      </c>
      <c r="CMH1365" s="84" t="s">
        <v>247</v>
      </c>
      <c r="CMI1365" s="84" t="s">
        <v>4695</v>
      </c>
      <c r="CMJ1365" s="84">
        <f>CMJ1360</f>
        <v>0</v>
      </c>
      <c r="CMK1365" s="84">
        <f t="shared" si="810"/>
        <v>0</v>
      </c>
      <c r="CML1365" s="84">
        <f t="shared" si="810"/>
        <v>0</v>
      </c>
      <c r="CMM1365" s="84">
        <f t="shared" si="810"/>
        <v>0</v>
      </c>
      <c r="CMN1365" s="84">
        <f t="shared" si="810"/>
        <v>2000000</v>
      </c>
      <c r="CMO1365" s="84">
        <f t="shared" si="810"/>
        <v>0</v>
      </c>
      <c r="CMP1365" s="84">
        <f t="shared" si="810"/>
        <v>0</v>
      </c>
      <c r="CMQ1365" s="84">
        <f t="shared" si="810"/>
        <v>2000000</v>
      </c>
      <c r="CMR1365" s="84">
        <f t="shared" si="810"/>
        <v>2000000</v>
      </c>
      <c r="CMX1365" s="84" t="s">
        <v>247</v>
      </c>
      <c r="CMY1365" s="84" t="s">
        <v>4695</v>
      </c>
      <c r="CMZ1365" s="84">
        <f>CMZ1360</f>
        <v>0</v>
      </c>
      <c r="CNA1365" s="84">
        <f t="shared" si="810"/>
        <v>0</v>
      </c>
      <c r="CNB1365" s="84">
        <f t="shared" si="810"/>
        <v>0</v>
      </c>
      <c r="CNC1365" s="84">
        <f t="shared" si="810"/>
        <v>0</v>
      </c>
      <c r="CND1365" s="84">
        <f t="shared" si="810"/>
        <v>2000000</v>
      </c>
      <c r="CNE1365" s="84">
        <f t="shared" si="810"/>
        <v>0</v>
      </c>
      <c r="CNF1365" s="84">
        <f t="shared" si="810"/>
        <v>0</v>
      </c>
      <c r="CNG1365" s="84">
        <f t="shared" si="810"/>
        <v>2000000</v>
      </c>
      <c r="CNH1365" s="84">
        <f t="shared" si="810"/>
        <v>2000000</v>
      </c>
      <c r="CNN1365" s="84" t="s">
        <v>247</v>
      </c>
      <c r="CNO1365" s="84" t="s">
        <v>4695</v>
      </c>
      <c r="CNP1365" s="84">
        <f>CNP1360</f>
        <v>0</v>
      </c>
      <c r="CNQ1365" s="84">
        <f t="shared" si="810"/>
        <v>0</v>
      </c>
      <c r="CNR1365" s="84">
        <f t="shared" si="810"/>
        <v>0</v>
      </c>
      <c r="CNS1365" s="84">
        <f t="shared" si="810"/>
        <v>0</v>
      </c>
      <c r="CNT1365" s="84">
        <f t="shared" si="810"/>
        <v>2000000</v>
      </c>
      <c r="CNU1365" s="84">
        <f t="shared" si="810"/>
        <v>0</v>
      </c>
      <c r="CNV1365" s="84">
        <f t="shared" si="810"/>
        <v>0</v>
      </c>
      <c r="CNW1365" s="84">
        <f t="shared" si="810"/>
        <v>2000000</v>
      </c>
      <c r="CNX1365" s="84">
        <f t="shared" si="810"/>
        <v>2000000</v>
      </c>
      <c r="COD1365" s="84" t="s">
        <v>247</v>
      </c>
      <c r="COE1365" s="84" t="s">
        <v>4695</v>
      </c>
      <c r="COF1365" s="84">
        <f>COF1360</f>
        <v>0</v>
      </c>
      <c r="COG1365" s="84">
        <f t="shared" si="810"/>
        <v>0</v>
      </c>
      <c r="COH1365" s="84">
        <f t="shared" si="810"/>
        <v>0</v>
      </c>
      <c r="COI1365" s="84">
        <f t="shared" si="810"/>
        <v>0</v>
      </c>
      <c r="COJ1365" s="84">
        <f t="shared" si="810"/>
        <v>2000000</v>
      </c>
      <c r="COK1365" s="84">
        <f t="shared" si="810"/>
        <v>0</v>
      </c>
      <c r="COL1365" s="84">
        <f t="shared" si="810"/>
        <v>0</v>
      </c>
      <c r="COM1365" s="84">
        <f t="shared" si="810"/>
        <v>2000000</v>
      </c>
      <c r="CON1365" s="84">
        <f t="shared" si="810"/>
        <v>2000000</v>
      </c>
      <c r="COT1365" s="84" t="s">
        <v>247</v>
      </c>
      <c r="COU1365" s="84" t="s">
        <v>4695</v>
      </c>
      <c r="COV1365" s="84">
        <f>COV1360</f>
        <v>0</v>
      </c>
      <c r="COW1365" s="84">
        <f t="shared" si="811"/>
        <v>0</v>
      </c>
      <c r="COX1365" s="84">
        <f t="shared" si="811"/>
        <v>0</v>
      </c>
      <c r="COY1365" s="84">
        <f t="shared" si="811"/>
        <v>0</v>
      </c>
      <c r="COZ1365" s="84">
        <f t="shared" si="811"/>
        <v>2000000</v>
      </c>
      <c r="CPA1365" s="84">
        <f t="shared" si="811"/>
        <v>0</v>
      </c>
      <c r="CPB1365" s="84">
        <f t="shared" si="811"/>
        <v>0</v>
      </c>
      <c r="CPC1365" s="84">
        <f t="shared" si="811"/>
        <v>2000000</v>
      </c>
      <c r="CPD1365" s="84">
        <f t="shared" si="811"/>
        <v>2000000</v>
      </c>
      <c r="CPJ1365" s="84" t="s">
        <v>247</v>
      </c>
      <c r="CPK1365" s="84" t="s">
        <v>4695</v>
      </c>
      <c r="CPL1365" s="84">
        <f>CPL1360</f>
        <v>0</v>
      </c>
      <c r="CPM1365" s="84">
        <f t="shared" si="811"/>
        <v>0</v>
      </c>
      <c r="CPN1365" s="84">
        <f t="shared" si="811"/>
        <v>0</v>
      </c>
      <c r="CPO1365" s="84">
        <f t="shared" si="811"/>
        <v>0</v>
      </c>
      <c r="CPP1365" s="84">
        <f t="shared" si="811"/>
        <v>2000000</v>
      </c>
      <c r="CPQ1365" s="84">
        <f t="shared" si="811"/>
        <v>0</v>
      </c>
      <c r="CPR1365" s="84">
        <f t="shared" si="811"/>
        <v>0</v>
      </c>
      <c r="CPS1365" s="84">
        <f t="shared" si="811"/>
        <v>2000000</v>
      </c>
      <c r="CPT1365" s="84">
        <f t="shared" si="811"/>
        <v>2000000</v>
      </c>
      <c r="CPZ1365" s="84" t="s">
        <v>247</v>
      </c>
      <c r="CQA1365" s="84" t="s">
        <v>4695</v>
      </c>
      <c r="CQB1365" s="84">
        <f>CQB1360</f>
        <v>0</v>
      </c>
      <c r="CQC1365" s="84">
        <f t="shared" si="811"/>
        <v>0</v>
      </c>
      <c r="CQD1365" s="84">
        <f t="shared" si="811"/>
        <v>0</v>
      </c>
      <c r="CQE1365" s="84">
        <f t="shared" si="811"/>
        <v>0</v>
      </c>
      <c r="CQF1365" s="84">
        <f t="shared" si="811"/>
        <v>2000000</v>
      </c>
      <c r="CQG1365" s="84">
        <f t="shared" si="811"/>
        <v>0</v>
      </c>
      <c r="CQH1365" s="84">
        <f t="shared" si="811"/>
        <v>0</v>
      </c>
      <c r="CQI1365" s="84">
        <f t="shared" si="811"/>
        <v>2000000</v>
      </c>
      <c r="CQJ1365" s="84">
        <f t="shared" si="811"/>
        <v>2000000</v>
      </c>
      <c r="CQP1365" s="84" t="s">
        <v>247</v>
      </c>
      <c r="CQQ1365" s="84" t="s">
        <v>4695</v>
      </c>
      <c r="CQR1365" s="84">
        <f>CQR1360</f>
        <v>0</v>
      </c>
      <c r="CQS1365" s="84">
        <f t="shared" si="811"/>
        <v>0</v>
      </c>
      <c r="CQT1365" s="84">
        <f t="shared" si="811"/>
        <v>0</v>
      </c>
      <c r="CQU1365" s="84">
        <f t="shared" si="811"/>
        <v>0</v>
      </c>
      <c r="CQV1365" s="84">
        <f t="shared" si="811"/>
        <v>2000000</v>
      </c>
      <c r="CQW1365" s="84">
        <f t="shared" si="811"/>
        <v>0</v>
      </c>
      <c r="CQX1365" s="84">
        <f t="shared" si="811"/>
        <v>0</v>
      </c>
      <c r="CQY1365" s="84">
        <f t="shared" si="811"/>
        <v>2000000</v>
      </c>
      <c r="CQZ1365" s="84">
        <f t="shared" si="811"/>
        <v>2000000</v>
      </c>
      <c r="CRF1365" s="84" t="s">
        <v>247</v>
      </c>
      <c r="CRG1365" s="84" t="s">
        <v>4695</v>
      </c>
      <c r="CRH1365" s="84">
        <f>CRH1360</f>
        <v>0</v>
      </c>
      <c r="CRI1365" s="84">
        <f t="shared" si="812"/>
        <v>0</v>
      </c>
      <c r="CRJ1365" s="84">
        <f t="shared" si="812"/>
        <v>0</v>
      </c>
      <c r="CRK1365" s="84">
        <f t="shared" si="812"/>
        <v>0</v>
      </c>
      <c r="CRL1365" s="84">
        <f t="shared" si="812"/>
        <v>2000000</v>
      </c>
      <c r="CRM1365" s="84">
        <f t="shared" si="812"/>
        <v>0</v>
      </c>
      <c r="CRN1365" s="84">
        <f t="shared" si="812"/>
        <v>0</v>
      </c>
      <c r="CRO1365" s="84">
        <f t="shared" si="812"/>
        <v>2000000</v>
      </c>
      <c r="CRP1365" s="84">
        <f t="shared" si="812"/>
        <v>2000000</v>
      </c>
      <c r="CRV1365" s="84" t="s">
        <v>247</v>
      </c>
      <c r="CRW1365" s="84" t="s">
        <v>4695</v>
      </c>
      <c r="CRX1365" s="84">
        <f>CRX1360</f>
        <v>0</v>
      </c>
      <c r="CRY1365" s="84">
        <f t="shared" si="812"/>
        <v>0</v>
      </c>
      <c r="CRZ1365" s="84">
        <f t="shared" si="812"/>
        <v>0</v>
      </c>
      <c r="CSA1365" s="84">
        <f t="shared" si="812"/>
        <v>0</v>
      </c>
      <c r="CSB1365" s="84">
        <f t="shared" si="812"/>
        <v>2000000</v>
      </c>
      <c r="CSC1365" s="84">
        <f t="shared" si="812"/>
        <v>0</v>
      </c>
      <c r="CSD1365" s="84">
        <f t="shared" si="812"/>
        <v>0</v>
      </c>
      <c r="CSE1365" s="84">
        <f t="shared" si="812"/>
        <v>2000000</v>
      </c>
      <c r="CSF1365" s="84">
        <f t="shared" si="812"/>
        <v>2000000</v>
      </c>
      <c r="CSL1365" s="84" t="s">
        <v>247</v>
      </c>
      <c r="CSM1365" s="84" t="s">
        <v>4695</v>
      </c>
      <c r="CSN1365" s="84">
        <f>CSN1360</f>
        <v>0</v>
      </c>
      <c r="CSO1365" s="84">
        <f t="shared" si="812"/>
        <v>0</v>
      </c>
      <c r="CSP1365" s="84">
        <f t="shared" si="812"/>
        <v>0</v>
      </c>
      <c r="CSQ1365" s="84">
        <f t="shared" si="812"/>
        <v>0</v>
      </c>
      <c r="CSR1365" s="84">
        <f t="shared" si="812"/>
        <v>2000000</v>
      </c>
      <c r="CSS1365" s="84">
        <f t="shared" si="812"/>
        <v>0</v>
      </c>
      <c r="CST1365" s="84">
        <f t="shared" si="812"/>
        <v>0</v>
      </c>
      <c r="CSU1365" s="84">
        <f t="shared" si="812"/>
        <v>2000000</v>
      </c>
      <c r="CSV1365" s="84">
        <f t="shared" si="812"/>
        <v>2000000</v>
      </c>
      <c r="CTB1365" s="84" t="s">
        <v>247</v>
      </c>
      <c r="CTC1365" s="84" t="s">
        <v>4695</v>
      </c>
      <c r="CTD1365" s="84">
        <f>CTD1360</f>
        <v>0</v>
      </c>
      <c r="CTE1365" s="84">
        <f t="shared" si="812"/>
        <v>0</v>
      </c>
      <c r="CTF1365" s="84">
        <f t="shared" si="812"/>
        <v>0</v>
      </c>
      <c r="CTG1365" s="84">
        <f t="shared" si="812"/>
        <v>0</v>
      </c>
      <c r="CTH1365" s="84">
        <f t="shared" si="812"/>
        <v>2000000</v>
      </c>
      <c r="CTI1365" s="84">
        <f t="shared" si="812"/>
        <v>0</v>
      </c>
      <c r="CTJ1365" s="84">
        <f t="shared" si="812"/>
        <v>0</v>
      </c>
      <c r="CTK1365" s="84">
        <f t="shared" si="812"/>
        <v>2000000</v>
      </c>
      <c r="CTL1365" s="84">
        <f t="shared" si="812"/>
        <v>2000000</v>
      </c>
      <c r="CTR1365" s="84" t="s">
        <v>247</v>
      </c>
      <c r="CTS1365" s="84" t="s">
        <v>4695</v>
      </c>
      <c r="CTT1365" s="84">
        <f>CTT1360</f>
        <v>0</v>
      </c>
      <c r="CTU1365" s="84">
        <f t="shared" si="813"/>
        <v>0</v>
      </c>
      <c r="CTV1365" s="84">
        <f t="shared" si="813"/>
        <v>0</v>
      </c>
      <c r="CTW1365" s="84">
        <f t="shared" si="813"/>
        <v>0</v>
      </c>
      <c r="CTX1365" s="84">
        <f t="shared" si="813"/>
        <v>2000000</v>
      </c>
      <c r="CTY1365" s="84">
        <f t="shared" si="813"/>
        <v>0</v>
      </c>
      <c r="CTZ1365" s="84">
        <f t="shared" si="813"/>
        <v>0</v>
      </c>
      <c r="CUA1365" s="84">
        <f t="shared" si="813"/>
        <v>2000000</v>
      </c>
      <c r="CUB1365" s="84">
        <f t="shared" si="813"/>
        <v>2000000</v>
      </c>
      <c r="CUH1365" s="84" t="s">
        <v>247</v>
      </c>
      <c r="CUI1365" s="84" t="s">
        <v>4695</v>
      </c>
      <c r="CUJ1365" s="84">
        <f>CUJ1360</f>
        <v>0</v>
      </c>
      <c r="CUK1365" s="84">
        <f t="shared" si="813"/>
        <v>0</v>
      </c>
      <c r="CUL1365" s="84">
        <f t="shared" si="813"/>
        <v>0</v>
      </c>
      <c r="CUM1365" s="84">
        <f t="shared" si="813"/>
        <v>0</v>
      </c>
      <c r="CUN1365" s="84">
        <f t="shared" si="813"/>
        <v>2000000</v>
      </c>
      <c r="CUO1365" s="84">
        <f t="shared" si="813"/>
        <v>0</v>
      </c>
      <c r="CUP1365" s="84">
        <f t="shared" si="813"/>
        <v>0</v>
      </c>
      <c r="CUQ1365" s="84">
        <f t="shared" si="813"/>
        <v>2000000</v>
      </c>
      <c r="CUR1365" s="84">
        <f t="shared" si="813"/>
        <v>2000000</v>
      </c>
      <c r="CUX1365" s="84" t="s">
        <v>247</v>
      </c>
      <c r="CUY1365" s="84" t="s">
        <v>4695</v>
      </c>
      <c r="CUZ1365" s="84">
        <f>CUZ1360</f>
        <v>0</v>
      </c>
      <c r="CVA1365" s="84">
        <f t="shared" si="813"/>
        <v>0</v>
      </c>
      <c r="CVB1365" s="84">
        <f t="shared" si="813"/>
        <v>0</v>
      </c>
      <c r="CVC1365" s="84">
        <f t="shared" si="813"/>
        <v>0</v>
      </c>
      <c r="CVD1365" s="84">
        <f t="shared" si="813"/>
        <v>2000000</v>
      </c>
      <c r="CVE1365" s="84">
        <f t="shared" si="813"/>
        <v>0</v>
      </c>
      <c r="CVF1365" s="84">
        <f t="shared" si="813"/>
        <v>0</v>
      </c>
      <c r="CVG1365" s="84">
        <f t="shared" si="813"/>
        <v>2000000</v>
      </c>
      <c r="CVH1365" s="84">
        <f t="shared" si="813"/>
        <v>2000000</v>
      </c>
      <c r="CVN1365" s="84" t="s">
        <v>247</v>
      </c>
      <c r="CVO1365" s="84" t="s">
        <v>4695</v>
      </c>
      <c r="CVP1365" s="84">
        <f>CVP1360</f>
        <v>0</v>
      </c>
      <c r="CVQ1365" s="84">
        <f t="shared" si="813"/>
        <v>0</v>
      </c>
      <c r="CVR1365" s="84">
        <f t="shared" si="813"/>
        <v>0</v>
      </c>
      <c r="CVS1365" s="84">
        <f t="shared" si="813"/>
        <v>0</v>
      </c>
      <c r="CVT1365" s="84">
        <f t="shared" si="813"/>
        <v>2000000</v>
      </c>
      <c r="CVU1365" s="84">
        <f t="shared" si="813"/>
        <v>0</v>
      </c>
      <c r="CVV1365" s="84">
        <f t="shared" si="813"/>
        <v>0</v>
      </c>
      <c r="CVW1365" s="84">
        <f t="shared" si="813"/>
        <v>2000000</v>
      </c>
      <c r="CVX1365" s="84">
        <f t="shared" si="813"/>
        <v>2000000</v>
      </c>
      <c r="CWD1365" s="84" t="s">
        <v>247</v>
      </c>
      <c r="CWE1365" s="84" t="s">
        <v>4695</v>
      </c>
      <c r="CWF1365" s="84">
        <f>CWF1360</f>
        <v>0</v>
      </c>
      <c r="CWG1365" s="84">
        <f t="shared" si="814"/>
        <v>0</v>
      </c>
      <c r="CWH1365" s="84">
        <f t="shared" si="814"/>
        <v>0</v>
      </c>
      <c r="CWI1365" s="84">
        <f t="shared" si="814"/>
        <v>0</v>
      </c>
      <c r="CWJ1365" s="84">
        <f t="shared" si="814"/>
        <v>2000000</v>
      </c>
      <c r="CWK1365" s="84">
        <f t="shared" si="814"/>
        <v>0</v>
      </c>
      <c r="CWL1365" s="84">
        <f t="shared" si="814"/>
        <v>0</v>
      </c>
      <c r="CWM1365" s="84">
        <f t="shared" si="814"/>
        <v>2000000</v>
      </c>
      <c r="CWN1365" s="84">
        <f t="shared" si="814"/>
        <v>2000000</v>
      </c>
      <c r="CWT1365" s="84" t="s">
        <v>247</v>
      </c>
      <c r="CWU1365" s="84" t="s">
        <v>4695</v>
      </c>
      <c r="CWV1365" s="84">
        <f>CWV1360</f>
        <v>0</v>
      </c>
      <c r="CWW1365" s="84">
        <f t="shared" si="814"/>
        <v>0</v>
      </c>
      <c r="CWX1365" s="84">
        <f t="shared" si="814"/>
        <v>0</v>
      </c>
      <c r="CWY1365" s="84">
        <f t="shared" si="814"/>
        <v>0</v>
      </c>
      <c r="CWZ1365" s="84">
        <f t="shared" si="814"/>
        <v>2000000</v>
      </c>
      <c r="CXA1365" s="84">
        <f t="shared" si="814"/>
        <v>0</v>
      </c>
      <c r="CXB1365" s="84">
        <f t="shared" si="814"/>
        <v>0</v>
      </c>
      <c r="CXC1365" s="84">
        <f t="shared" si="814"/>
        <v>2000000</v>
      </c>
      <c r="CXD1365" s="84">
        <f t="shared" si="814"/>
        <v>2000000</v>
      </c>
      <c r="CXJ1365" s="84" t="s">
        <v>247</v>
      </c>
      <c r="CXK1365" s="84" t="s">
        <v>4695</v>
      </c>
      <c r="CXL1365" s="84">
        <f>CXL1360</f>
        <v>0</v>
      </c>
      <c r="CXM1365" s="84">
        <f t="shared" si="814"/>
        <v>0</v>
      </c>
      <c r="CXN1365" s="84">
        <f t="shared" si="814"/>
        <v>0</v>
      </c>
      <c r="CXO1365" s="84">
        <f t="shared" si="814"/>
        <v>0</v>
      </c>
      <c r="CXP1365" s="84">
        <f t="shared" si="814"/>
        <v>2000000</v>
      </c>
      <c r="CXQ1365" s="84">
        <f t="shared" si="814"/>
        <v>0</v>
      </c>
      <c r="CXR1365" s="84">
        <f t="shared" si="814"/>
        <v>0</v>
      </c>
      <c r="CXS1365" s="84">
        <f t="shared" si="814"/>
        <v>2000000</v>
      </c>
      <c r="CXT1365" s="84">
        <f t="shared" si="814"/>
        <v>2000000</v>
      </c>
      <c r="CXZ1365" s="84" t="s">
        <v>247</v>
      </c>
      <c r="CYA1365" s="84" t="s">
        <v>4695</v>
      </c>
      <c r="CYB1365" s="84">
        <f>CYB1360</f>
        <v>0</v>
      </c>
      <c r="CYC1365" s="84">
        <f t="shared" si="814"/>
        <v>0</v>
      </c>
      <c r="CYD1365" s="84">
        <f t="shared" si="814"/>
        <v>0</v>
      </c>
      <c r="CYE1365" s="84">
        <f t="shared" si="814"/>
        <v>0</v>
      </c>
      <c r="CYF1365" s="84">
        <f t="shared" si="814"/>
        <v>2000000</v>
      </c>
      <c r="CYG1365" s="84">
        <f t="shared" si="814"/>
        <v>0</v>
      </c>
      <c r="CYH1365" s="84">
        <f t="shared" si="814"/>
        <v>0</v>
      </c>
      <c r="CYI1365" s="84">
        <f t="shared" si="814"/>
        <v>2000000</v>
      </c>
      <c r="CYJ1365" s="84">
        <f t="shared" si="814"/>
        <v>2000000</v>
      </c>
      <c r="CYP1365" s="84" t="s">
        <v>247</v>
      </c>
      <c r="CYQ1365" s="84" t="s">
        <v>4695</v>
      </c>
      <c r="CYR1365" s="84">
        <f>CYR1360</f>
        <v>0</v>
      </c>
      <c r="CYS1365" s="84">
        <f t="shared" si="815"/>
        <v>0</v>
      </c>
      <c r="CYT1365" s="84">
        <f t="shared" si="815"/>
        <v>0</v>
      </c>
      <c r="CYU1365" s="84">
        <f t="shared" si="815"/>
        <v>0</v>
      </c>
      <c r="CYV1365" s="84">
        <f t="shared" si="815"/>
        <v>2000000</v>
      </c>
      <c r="CYW1365" s="84">
        <f t="shared" si="815"/>
        <v>0</v>
      </c>
      <c r="CYX1365" s="84">
        <f t="shared" si="815"/>
        <v>0</v>
      </c>
      <c r="CYY1365" s="84">
        <f t="shared" si="815"/>
        <v>2000000</v>
      </c>
      <c r="CYZ1365" s="84">
        <f t="shared" si="815"/>
        <v>2000000</v>
      </c>
      <c r="CZF1365" s="84" t="s">
        <v>247</v>
      </c>
      <c r="CZG1365" s="84" t="s">
        <v>4695</v>
      </c>
      <c r="CZH1365" s="84">
        <f>CZH1360</f>
        <v>0</v>
      </c>
      <c r="CZI1365" s="84">
        <f t="shared" si="815"/>
        <v>0</v>
      </c>
      <c r="CZJ1365" s="84">
        <f t="shared" si="815"/>
        <v>0</v>
      </c>
      <c r="CZK1365" s="84">
        <f t="shared" si="815"/>
        <v>0</v>
      </c>
      <c r="CZL1365" s="84">
        <f t="shared" si="815"/>
        <v>2000000</v>
      </c>
      <c r="CZM1365" s="84">
        <f t="shared" si="815"/>
        <v>0</v>
      </c>
      <c r="CZN1365" s="84">
        <f t="shared" si="815"/>
        <v>0</v>
      </c>
      <c r="CZO1365" s="84">
        <f t="shared" si="815"/>
        <v>2000000</v>
      </c>
      <c r="CZP1365" s="84">
        <f t="shared" si="815"/>
        <v>2000000</v>
      </c>
      <c r="CZV1365" s="84" t="s">
        <v>247</v>
      </c>
      <c r="CZW1365" s="84" t="s">
        <v>4695</v>
      </c>
      <c r="CZX1365" s="84">
        <f>CZX1360</f>
        <v>0</v>
      </c>
      <c r="CZY1365" s="84">
        <f t="shared" si="815"/>
        <v>0</v>
      </c>
      <c r="CZZ1365" s="84">
        <f t="shared" si="815"/>
        <v>0</v>
      </c>
      <c r="DAA1365" s="84">
        <f t="shared" si="815"/>
        <v>0</v>
      </c>
      <c r="DAB1365" s="84">
        <f t="shared" si="815"/>
        <v>2000000</v>
      </c>
      <c r="DAC1365" s="84">
        <f t="shared" si="815"/>
        <v>0</v>
      </c>
      <c r="DAD1365" s="84">
        <f t="shared" si="815"/>
        <v>0</v>
      </c>
      <c r="DAE1365" s="84">
        <f t="shared" si="815"/>
        <v>2000000</v>
      </c>
      <c r="DAF1365" s="84">
        <f t="shared" si="815"/>
        <v>2000000</v>
      </c>
      <c r="DAL1365" s="84" t="s">
        <v>247</v>
      </c>
      <c r="DAM1365" s="84" t="s">
        <v>4695</v>
      </c>
      <c r="DAN1365" s="84">
        <f>DAN1360</f>
        <v>0</v>
      </c>
      <c r="DAO1365" s="84">
        <f t="shared" si="815"/>
        <v>0</v>
      </c>
      <c r="DAP1365" s="84">
        <f t="shared" si="815"/>
        <v>0</v>
      </c>
      <c r="DAQ1365" s="84">
        <f t="shared" si="815"/>
        <v>0</v>
      </c>
      <c r="DAR1365" s="84">
        <f t="shared" si="815"/>
        <v>2000000</v>
      </c>
      <c r="DAS1365" s="84">
        <f t="shared" si="815"/>
        <v>0</v>
      </c>
      <c r="DAT1365" s="84">
        <f t="shared" si="815"/>
        <v>0</v>
      </c>
      <c r="DAU1365" s="84">
        <f t="shared" si="815"/>
        <v>2000000</v>
      </c>
      <c r="DAV1365" s="84">
        <f t="shared" si="815"/>
        <v>2000000</v>
      </c>
      <c r="DBB1365" s="84" t="s">
        <v>247</v>
      </c>
      <c r="DBC1365" s="84" t="s">
        <v>4695</v>
      </c>
      <c r="DBD1365" s="84">
        <f>DBD1360</f>
        <v>0</v>
      </c>
      <c r="DBE1365" s="84">
        <f t="shared" si="816"/>
        <v>0</v>
      </c>
      <c r="DBF1365" s="84">
        <f t="shared" si="816"/>
        <v>0</v>
      </c>
      <c r="DBG1365" s="84">
        <f t="shared" si="816"/>
        <v>0</v>
      </c>
      <c r="DBH1365" s="84">
        <f t="shared" si="816"/>
        <v>2000000</v>
      </c>
      <c r="DBI1365" s="84">
        <f t="shared" si="816"/>
        <v>0</v>
      </c>
      <c r="DBJ1365" s="84">
        <f t="shared" si="816"/>
        <v>0</v>
      </c>
      <c r="DBK1365" s="84">
        <f t="shared" si="816"/>
        <v>2000000</v>
      </c>
      <c r="DBL1365" s="84">
        <f t="shared" si="816"/>
        <v>2000000</v>
      </c>
      <c r="DBR1365" s="84" t="s">
        <v>247</v>
      </c>
      <c r="DBS1365" s="84" t="s">
        <v>4695</v>
      </c>
      <c r="DBT1365" s="84">
        <f>DBT1360</f>
        <v>0</v>
      </c>
      <c r="DBU1365" s="84">
        <f t="shared" si="816"/>
        <v>0</v>
      </c>
      <c r="DBV1365" s="84">
        <f t="shared" si="816"/>
        <v>0</v>
      </c>
      <c r="DBW1365" s="84">
        <f t="shared" si="816"/>
        <v>0</v>
      </c>
      <c r="DBX1365" s="84">
        <f t="shared" si="816"/>
        <v>2000000</v>
      </c>
      <c r="DBY1365" s="84">
        <f t="shared" si="816"/>
        <v>0</v>
      </c>
      <c r="DBZ1365" s="84">
        <f t="shared" si="816"/>
        <v>0</v>
      </c>
      <c r="DCA1365" s="84">
        <f t="shared" si="816"/>
        <v>2000000</v>
      </c>
      <c r="DCB1365" s="84">
        <f t="shared" si="816"/>
        <v>2000000</v>
      </c>
      <c r="DCH1365" s="84" t="s">
        <v>247</v>
      </c>
      <c r="DCI1365" s="84" t="s">
        <v>4695</v>
      </c>
      <c r="DCJ1365" s="84">
        <f>DCJ1360</f>
        <v>0</v>
      </c>
      <c r="DCK1365" s="84">
        <f t="shared" si="816"/>
        <v>0</v>
      </c>
      <c r="DCL1365" s="84">
        <f t="shared" si="816"/>
        <v>0</v>
      </c>
      <c r="DCM1365" s="84">
        <f t="shared" si="816"/>
        <v>0</v>
      </c>
      <c r="DCN1365" s="84">
        <f t="shared" si="816"/>
        <v>2000000</v>
      </c>
      <c r="DCO1365" s="84">
        <f t="shared" si="816"/>
        <v>0</v>
      </c>
      <c r="DCP1365" s="84">
        <f t="shared" si="816"/>
        <v>0</v>
      </c>
      <c r="DCQ1365" s="84">
        <f t="shared" si="816"/>
        <v>2000000</v>
      </c>
      <c r="DCR1365" s="84">
        <f t="shared" si="816"/>
        <v>2000000</v>
      </c>
      <c r="DCX1365" s="84" t="s">
        <v>247</v>
      </c>
      <c r="DCY1365" s="84" t="s">
        <v>4695</v>
      </c>
      <c r="DCZ1365" s="84">
        <f>DCZ1360</f>
        <v>0</v>
      </c>
      <c r="DDA1365" s="84">
        <f t="shared" si="816"/>
        <v>0</v>
      </c>
      <c r="DDB1365" s="84">
        <f t="shared" si="816"/>
        <v>0</v>
      </c>
      <c r="DDC1365" s="84">
        <f t="shared" si="816"/>
        <v>0</v>
      </c>
      <c r="DDD1365" s="84">
        <f t="shared" si="816"/>
        <v>2000000</v>
      </c>
      <c r="DDE1365" s="84">
        <f t="shared" si="816"/>
        <v>0</v>
      </c>
      <c r="DDF1365" s="84">
        <f t="shared" si="816"/>
        <v>0</v>
      </c>
      <c r="DDG1365" s="84">
        <f t="shared" si="816"/>
        <v>2000000</v>
      </c>
      <c r="DDH1365" s="84">
        <f t="shared" si="816"/>
        <v>2000000</v>
      </c>
      <c r="DDN1365" s="84" t="s">
        <v>247</v>
      </c>
      <c r="DDO1365" s="84" t="s">
        <v>4695</v>
      </c>
      <c r="DDP1365" s="84">
        <f>DDP1360</f>
        <v>0</v>
      </c>
      <c r="DDQ1365" s="84">
        <f t="shared" si="817"/>
        <v>0</v>
      </c>
      <c r="DDR1365" s="84">
        <f t="shared" si="817"/>
        <v>0</v>
      </c>
      <c r="DDS1365" s="84">
        <f t="shared" si="817"/>
        <v>0</v>
      </c>
      <c r="DDT1365" s="84">
        <f t="shared" si="817"/>
        <v>2000000</v>
      </c>
      <c r="DDU1365" s="84">
        <f t="shared" si="817"/>
        <v>0</v>
      </c>
      <c r="DDV1365" s="84">
        <f t="shared" si="817"/>
        <v>0</v>
      </c>
      <c r="DDW1365" s="84">
        <f t="shared" si="817"/>
        <v>2000000</v>
      </c>
      <c r="DDX1365" s="84">
        <f t="shared" si="817"/>
        <v>2000000</v>
      </c>
      <c r="DED1365" s="84" t="s">
        <v>247</v>
      </c>
      <c r="DEE1365" s="84" t="s">
        <v>4695</v>
      </c>
      <c r="DEF1365" s="84">
        <f>DEF1360</f>
        <v>0</v>
      </c>
      <c r="DEG1365" s="84">
        <f t="shared" si="817"/>
        <v>0</v>
      </c>
      <c r="DEH1365" s="84">
        <f t="shared" si="817"/>
        <v>0</v>
      </c>
      <c r="DEI1365" s="84">
        <f t="shared" si="817"/>
        <v>0</v>
      </c>
      <c r="DEJ1365" s="84">
        <f t="shared" si="817"/>
        <v>2000000</v>
      </c>
      <c r="DEK1365" s="84">
        <f t="shared" si="817"/>
        <v>0</v>
      </c>
      <c r="DEL1365" s="84">
        <f t="shared" si="817"/>
        <v>0</v>
      </c>
      <c r="DEM1365" s="84">
        <f t="shared" si="817"/>
        <v>2000000</v>
      </c>
      <c r="DEN1365" s="84">
        <f t="shared" si="817"/>
        <v>2000000</v>
      </c>
      <c r="DET1365" s="84" t="s">
        <v>247</v>
      </c>
      <c r="DEU1365" s="84" t="s">
        <v>4695</v>
      </c>
      <c r="DEV1365" s="84">
        <f>DEV1360</f>
        <v>0</v>
      </c>
      <c r="DEW1365" s="84">
        <f t="shared" si="817"/>
        <v>0</v>
      </c>
      <c r="DEX1365" s="84">
        <f t="shared" si="817"/>
        <v>0</v>
      </c>
      <c r="DEY1365" s="84">
        <f t="shared" si="817"/>
        <v>0</v>
      </c>
      <c r="DEZ1365" s="84">
        <f t="shared" si="817"/>
        <v>2000000</v>
      </c>
      <c r="DFA1365" s="84">
        <f t="shared" si="817"/>
        <v>0</v>
      </c>
      <c r="DFB1365" s="84">
        <f t="shared" si="817"/>
        <v>0</v>
      </c>
      <c r="DFC1365" s="84">
        <f t="shared" si="817"/>
        <v>2000000</v>
      </c>
      <c r="DFD1365" s="84">
        <f t="shared" si="817"/>
        <v>2000000</v>
      </c>
      <c r="DFJ1365" s="84" t="s">
        <v>247</v>
      </c>
      <c r="DFK1365" s="84" t="s">
        <v>4695</v>
      </c>
      <c r="DFL1365" s="84">
        <f>DFL1360</f>
        <v>0</v>
      </c>
      <c r="DFM1365" s="84">
        <f t="shared" si="817"/>
        <v>0</v>
      </c>
      <c r="DFN1365" s="84">
        <f t="shared" si="817"/>
        <v>0</v>
      </c>
      <c r="DFO1365" s="84">
        <f t="shared" si="817"/>
        <v>0</v>
      </c>
      <c r="DFP1365" s="84">
        <f t="shared" si="817"/>
        <v>2000000</v>
      </c>
      <c r="DFQ1365" s="84">
        <f t="shared" si="817"/>
        <v>0</v>
      </c>
      <c r="DFR1365" s="84">
        <f t="shared" si="817"/>
        <v>0</v>
      </c>
      <c r="DFS1365" s="84">
        <f t="shared" si="817"/>
        <v>2000000</v>
      </c>
      <c r="DFT1365" s="84">
        <f t="shared" si="817"/>
        <v>2000000</v>
      </c>
      <c r="DFZ1365" s="84" t="s">
        <v>247</v>
      </c>
      <c r="DGA1365" s="84" t="s">
        <v>4695</v>
      </c>
      <c r="DGB1365" s="84">
        <f>DGB1360</f>
        <v>0</v>
      </c>
      <c r="DGC1365" s="84">
        <f t="shared" si="818"/>
        <v>0</v>
      </c>
      <c r="DGD1365" s="84">
        <f t="shared" si="818"/>
        <v>0</v>
      </c>
      <c r="DGE1365" s="84">
        <f t="shared" si="818"/>
        <v>0</v>
      </c>
      <c r="DGF1365" s="84">
        <f t="shared" si="818"/>
        <v>2000000</v>
      </c>
      <c r="DGG1365" s="84">
        <f t="shared" si="818"/>
        <v>0</v>
      </c>
      <c r="DGH1365" s="84">
        <f t="shared" si="818"/>
        <v>0</v>
      </c>
      <c r="DGI1365" s="84">
        <f t="shared" si="818"/>
        <v>2000000</v>
      </c>
      <c r="DGJ1365" s="84">
        <f t="shared" si="818"/>
        <v>2000000</v>
      </c>
      <c r="DGP1365" s="84" t="s">
        <v>247</v>
      </c>
      <c r="DGQ1365" s="84" t="s">
        <v>4695</v>
      </c>
      <c r="DGR1365" s="84">
        <f>DGR1360</f>
        <v>0</v>
      </c>
      <c r="DGS1365" s="84">
        <f t="shared" si="818"/>
        <v>0</v>
      </c>
      <c r="DGT1365" s="84">
        <f t="shared" si="818"/>
        <v>0</v>
      </c>
      <c r="DGU1365" s="84">
        <f t="shared" si="818"/>
        <v>0</v>
      </c>
      <c r="DGV1365" s="84">
        <f t="shared" si="818"/>
        <v>2000000</v>
      </c>
      <c r="DGW1365" s="84">
        <f t="shared" si="818"/>
        <v>0</v>
      </c>
      <c r="DGX1365" s="84">
        <f t="shared" si="818"/>
        <v>0</v>
      </c>
      <c r="DGY1365" s="84">
        <f t="shared" si="818"/>
        <v>2000000</v>
      </c>
      <c r="DGZ1365" s="84">
        <f t="shared" si="818"/>
        <v>2000000</v>
      </c>
      <c r="DHF1365" s="84" t="s">
        <v>247</v>
      </c>
      <c r="DHG1365" s="84" t="s">
        <v>4695</v>
      </c>
      <c r="DHH1365" s="84">
        <f>DHH1360</f>
        <v>0</v>
      </c>
      <c r="DHI1365" s="84">
        <f t="shared" si="818"/>
        <v>0</v>
      </c>
      <c r="DHJ1365" s="84">
        <f t="shared" si="818"/>
        <v>0</v>
      </c>
      <c r="DHK1365" s="84">
        <f t="shared" si="818"/>
        <v>0</v>
      </c>
      <c r="DHL1365" s="84">
        <f t="shared" si="818"/>
        <v>2000000</v>
      </c>
      <c r="DHM1365" s="84">
        <f t="shared" si="818"/>
        <v>0</v>
      </c>
      <c r="DHN1365" s="84">
        <f t="shared" si="818"/>
        <v>0</v>
      </c>
      <c r="DHO1365" s="84">
        <f t="shared" si="818"/>
        <v>2000000</v>
      </c>
      <c r="DHP1365" s="84">
        <f t="shared" si="818"/>
        <v>2000000</v>
      </c>
      <c r="DHV1365" s="84" t="s">
        <v>247</v>
      </c>
      <c r="DHW1365" s="84" t="s">
        <v>4695</v>
      </c>
      <c r="DHX1365" s="84">
        <f>DHX1360</f>
        <v>0</v>
      </c>
      <c r="DHY1365" s="84">
        <f t="shared" si="818"/>
        <v>0</v>
      </c>
      <c r="DHZ1365" s="84">
        <f t="shared" si="818"/>
        <v>0</v>
      </c>
      <c r="DIA1365" s="84">
        <f t="shared" si="818"/>
        <v>0</v>
      </c>
      <c r="DIB1365" s="84">
        <f t="shared" si="818"/>
        <v>2000000</v>
      </c>
      <c r="DIC1365" s="84">
        <f t="shared" si="818"/>
        <v>0</v>
      </c>
      <c r="DID1365" s="84">
        <f t="shared" si="818"/>
        <v>0</v>
      </c>
      <c r="DIE1365" s="84">
        <f t="shared" si="818"/>
        <v>2000000</v>
      </c>
      <c r="DIF1365" s="84">
        <f t="shared" si="818"/>
        <v>2000000</v>
      </c>
      <c r="DIL1365" s="84" t="s">
        <v>247</v>
      </c>
      <c r="DIM1365" s="84" t="s">
        <v>4695</v>
      </c>
      <c r="DIN1365" s="84">
        <f>DIN1360</f>
        <v>0</v>
      </c>
      <c r="DIO1365" s="84">
        <f t="shared" si="819"/>
        <v>0</v>
      </c>
      <c r="DIP1365" s="84">
        <f t="shared" si="819"/>
        <v>0</v>
      </c>
      <c r="DIQ1365" s="84">
        <f t="shared" si="819"/>
        <v>0</v>
      </c>
      <c r="DIR1365" s="84">
        <f t="shared" si="819"/>
        <v>2000000</v>
      </c>
      <c r="DIS1365" s="84">
        <f t="shared" si="819"/>
        <v>0</v>
      </c>
      <c r="DIT1365" s="84">
        <f t="shared" si="819"/>
        <v>0</v>
      </c>
      <c r="DIU1365" s="84">
        <f t="shared" si="819"/>
        <v>2000000</v>
      </c>
      <c r="DIV1365" s="84">
        <f t="shared" si="819"/>
        <v>2000000</v>
      </c>
      <c r="DJB1365" s="84" t="s">
        <v>247</v>
      </c>
      <c r="DJC1365" s="84" t="s">
        <v>4695</v>
      </c>
      <c r="DJD1365" s="84">
        <f>DJD1360</f>
        <v>0</v>
      </c>
      <c r="DJE1365" s="84">
        <f t="shared" si="819"/>
        <v>0</v>
      </c>
      <c r="DJF1365" s="84">
        <f t="shared" si="819"/>
        <v>0</v>
      </c>
      <c r="DJG1365" s="84">
        <f t="shared" si="819"/>
        <v>0</v>
      </c>
      <c r="DJH1365" s="84">
        <f t="shared" si="819"/>
        <v>2000000</v>
      </c>
      <c r="DJI1365" s="84">
        <f t="shared" si="819"/>
        <v>0</v>
      </c>
      <c r="DJJ1365" s="84">
        <f t="shared" si="819"/>
        <v>0</v>
      </c>
      <c r="DJK1365" s="84">
        <f t="shared" si="819"/>
        <v>2000000</v>
      </c>
      <c r="DJL1365" s="84">
        <f t="shared" si="819"/>
        <v>2000000</v>
      </c>
      <c r="DJR1365" s="84" t="s">
        <v>247</v>
      </c>
      <c r="DJS1365" s="84" t="s">
        <v>4695</v>
      </c>
      <c r="DJT1365" s="84">
        <f>DJT1360</f>
        <v>0</v>
      </c>
      <c r="DJU1365" s="84">
        <f t="shared" si="819"/>
        <v>0</v>
      </c>
      <c r="DJV1365" s="84">
        <f t="shared" si="819"/>
        <v>0</v>
      </c>
      <c r="DJW1365" s="84">
        <f t="shared" si="819"/>
        <v>0</v>
      </c>
      <c r="DJX1365" s="84">
        <f t="shared" si="819"/>
        <v>2000000</v>
      </c>
      <c r="DJY1365" s="84">
        <f t="shared" si="819"/>
        <v>0</v>
      </c>
      <c r="DJZ1365" s="84">
        <f t="shared" si="819"/>
        <v>0</v>
      </c>
      <c r="DKA1365" s="84">
        <f t="shared" si="819"/>
        <v>2000000</v>
      </c>
      <c r="DKB1365" s="84">
        <f t="shared" si="819"/>
        <v>2000000</v>
      </c>
      <c r="DKH1365" s="84" t="s">
        <v>247</v>
      </c>
      <c r="DKI1365" s="84" t="s">
        <v>4695</v>
      </c>
      <c r="DKJ1365" s="84">
        <f>DKJ1360</f>
        <v>0</v>
      </c>
      <c r="DKK1365" s="84">
        <f t="shared" si="819"/>
        <v>0</v>
      </c>
      <c r="DKL1365" s="84">
        <f t="shared" si="819"/>
        <v>0</v>
      </c>
      <c r="DKM1365" s="84">
        <f t="shared" si="819"/>
        <v>0</v>
      </c>
      <c r="DKN1365" s="84">
        <f t="shared" si="819"/>
        <v>2000000</v>
      </c>
      <c r="DKO1365" s="84">
        <f t="shared" si="819"/>
        <v>0</v>
      </c>
      <c r="DKP1365" s="84">
        <f t="shared" si="819"/>
        <v>0</v>
      </c>
      <c r="DKQ1365" s="84">
        <f t="shared" si="819"/>
        <v>2000000</v>
      </c>
      <c r="DKR1365" s="84">
        <f t="shared" si="819"/>
        <v>2000000</v>
      </c>
      <c r="DKX1365" s="84" t="s">
        <v>247</v>
      </c>
      <c r="DKY1365" s="84" t="s">
        <v>4695</v>
      </c>
      <c r="DKZ1365" s="84">
        <f>DKZ1360</f>
        <v>0</v>
      </c>
      <c r="DLA1365" s="84">
        <f t="shared" si="820"/>
        <v>0</v>
      </c>
      <c r="DLB1365" s="84">
        <f t="shared" si="820"/>
        <v>0</v>
      </c>
      <c r="DLC1365" s="84">
        <f t="shared" si="820"/>
        <v>0</v>
      </c>
      <c r="DLD1365" s="84">
        <f t="shared" si="820"/>
        <v>2000000</v>
      </c>
      <c r="DLE1365" s="84">
        <f t="shared" si="820"/>
        <v>0</v>
      </c>
      <c r="DLF1365" s="84">
        <f t="shared" si="820"/>
        <v>0</v>
      </c>
      <c r="DLG1365" s="84">
        <f t="shared" si="820"/>
        <v>2000000</v>
      </c>
      <c r="DLH1365" s="84">
        <f t="shared" si="820"/>
        <v>2000000</v>
      </c>
      <c r="DLN1365" s="84" t="s">
        <v>247</v>
      </c>
      <c r="DLO1365" s="84" t="s">
        <v>4695</v>
      </c>
      <c r="DLP1365" s="84">
        <f>DLP1360</f>
        <v>0</v>
      </c>
      <c r="DLQ1365" s="84">
        <f t="shared" si="820"/>
        <v>0</v>
      </c>
      <c r="DLR1365" s="84">
        <f t="shared" si="820"/>
        <v>0</v>
      </c>
      <c r="DLS1365" s="84">
        <f t="shared" si="820"/>
        <v>0</v>
      </c>
      <c r="DLT1365" s="84">
        <f t="shared" si="820"/>
        <v>2000000</v>
      </c>
      <c r="DLU1365" s="84">
        <f t="shared" si="820"/>
        <v>0</v>
      </c>
      <c r="DLV1365" s="84">
        <f t="shared" si="820"/>
        <v>0</v>
      </c>
      <c r="DLW1365" s="84">
        <f t="shared" si="820"/>
        <v>2000000</v>
      </c>
      <c r="DLX1365" s="84">
        <f t="shared" si="820"/>
        <v>2000000</v>
      </c>
      <c r="DMD1365" s="84" t="s">
        <v>247</v>
      </c>
      <c r="DME1365" s="84" t="s">
        <v>4695</v>
      </c>
      <c r="DMF1365" s="84">
        <f>DMF1360</f>
        <v>0</v>
      </c>
      <c r="DMG1365" s="84">
        <f t="shared" si="820"/>
        <v>0</v>
      </c>
      <c r="DMH1365" s="84">
        <f t="shared" si="820"/>
        <v>0</v>
      </c>
      <c r="DMI1365" s="84">
        <f t="shared" si="820"/>
        <v>0</v>
      </c>
      <c r="DMJ1365" s="84">
        <f t="shared" si="820"/>
        <v>2000000</v>
      </c>
      <c r="DMK1365" s="84">
        <f t="shared" si="820"/>
        <v>0</v>
      </c>
      <c r="DML1365" s="84">
        <f t="shared" si="820"/>
        <v>0</v>
      </c>
      <c r="DMM1365" s="84">
        <f t="shared" si="820"/>
        <v>2000000</v>
      </c>
      <c r="DMN1365" s="84">
        <f t="shared" si="820"/>
        <v>2000000</v>
      </c>
      <c r="DMT1365" s="84" t="s">
        <v>247</v>
      </c>
      <c r="DMU1365" s="84" t="s">
        <v>4695</v>
      </c>
      <c r="DMV1365" s="84">
        <f>DMV1360</f>
        <v>0</v>
      </c>
      <c r="DMW1365" s="84">
        <f t="shared" si="820"/>
        <v>0</v>
      </c>
      <c r="DMX1365" s="84">
        <f t="shared" si="820"/>
        <v>0</v>
      </c>
      <c r="DMY1365" s="84">
        <f t="shared" si="820"/>
        <v>0</v>
      </c>
      <c r="DMZ1365" s="84">
        <f t="shared" si="820"/>
        <v>2000000</v>
      </c>
      <c r="DNA1365" s="84">
        <f t="shared" si="820"/>
        <v>0</v>
      </c>
      <c r="DNB1365" s="84">
        <f t="shared" si="820"/>
        <v>0</v>
      </c>
      <c r="DNC1365" s="84">
        <f t="shared" si="820"/>
        <v>2000000</v>
      </c>
      <c r="DND1365" s="84">
        <f t="shared" si="820"/>
        <v>2000000</v>
      </c>
      <c r="DNJ1365" s="84" t="s">
        <v>247</v>
      </c>
      <c r="DNK1365" s="84" t="s">
        <v>4695</v>
      </c>
      <c r="DNL1365" s="84">
        <f>DNL1360</f>
        <v>0</v>
      </c>
      <c r="DNM1365" s="84">
        <f t="shared" si="821"/>
        <v>0</v>
      </c>
      <c r="DNN1365" s="84">
        <f t="shared" si="821"/>
        <v>0</v>
      </c>
      <c r="DNO1365" s="84">
        <f t="shared" si="821"/>
        <v>0</v>
      </c>
      <c r="DNP1365" s="84">
        <f t="shared" si="821"/>
        <v>2000000</v>
      </c>
      <c r="DNQ1365" s="84">
        <f t="shared" si="821"/>
        <v>0</v>
      </c>
      <c r="DNR1365" s="84">
        <f t="shared" si="821"/>
        <v>0</v>
      </c>
      <c r="DNS1365" s="84">
        <f t="shared" si="821"/>
        <v>2000000</v>
      </c>
      <c r="DNT1365" s="84">
        <f t="shared" si="821"/>
        <v>2000000</v>
      </c>
      <c r="DNZ1365" s="84" t="s">
        <v>247</v>
      </c>
      <c r="DOA1365" s="84" t="s">
        <v>4695</v>
      </c>
      <c r="DOB1365" s="84">
        <f>DOB1360</f>
        <v>0</v>
      </c>
      <c r="DOC1365" s="84">
        <f t="shared" si="821"/>
        <v>0</v>
      </c>
      <c r="DOD1365" s="84">
        <f t="shared" si="821"/>
        <v>0</v>
      </c>
      <c r="DOE1365" s="84">
        <f t="shared" si="821"/>
        <v>0</v>
      </c>
      <c r="DOF1365" s="84">
        <f t="shared" si="821"/>
        <v>2000000</v>
      </c>
      <c r="DOG1365" s="84">
        <f t="shared" si="821"/>
        <v>0</v>
      </c>
      <c r="DOH1365" s="84">
        <f t="shared" si="821"/>
        <v>0</v>
      </c>
      <c r="DOI1365" s="84">
        <f t="shared" si="821"/>
        <v>2000000</v>
      </c>
      <c r="DOJ1365" s="84">
        <f t="shared" si="821"/>
        <v>2000000</v>
      </c>
      <c r="DOP1365" s="84" t="s">
        <v>247</v>
      </c>
      <c r="DOQ1365" s="84" t="s">
        <v>4695</v>
      </c>
      <c r="DOR1365" s="84">
        <f>DOR1360</f>
        <v>0</v>
      </c>
      <c r="DOS1365" s="84">
        <f t="shared" si="821"/>
        <v>0</v>
      </c>
      <c r="DOT1365" s="84">
        <f t="shared" si="821"/>
        <v>0</v>
      </c>
      <c r="DOU1365" s="84">
        <f t="shared" si="821"/>
        <v>0</v>
      </c>
      <c r="DOV1365" s="84">
        <f t="shared" si="821"/>
        <v>2000000</v>
      </c>
      <c r="DOW1365" s="84">
        <f t="shared" si="821"/>
        <v>0</v>
      </c>
      <c r="DOX1365" s="84">
        <f t="shared" si="821"/>
        <v>0</v>
      </c>
      <c r="DOY1365" s="84">
        <f t="shared" si="821"/>
        <v>2000000</v>
      </c>
      <c r="DOZ1365" s="84">
        <f t="shared" si="821"/>
        <v>2000000</v>
      </c>
      <c r="DPF1365" s="84" t="s">
        <v>247</v>
      </c>
      <c r="DPG1365" s="84" t="s">
        <v>4695</v>
      </c>
      <c r="DPH1365" s="84">
        <f>DPH1360</f>
        <v>0</v>
      </c>
      <c r="DPI1365" s="84">
        <f t="shared" si="821"/>
        <v>0</v>
      </c>
      <c r="DPJ1365" s="84">
        <f t="shared" si="821"/>
        <v>0</v>
      </c>
      <c r="DPK1365" s="84">
        <f t="shared" si="821"/>
        <v>0</v>
      </c>
      <c r="DPL1365" s="84">
        <f t="shared" si="821"/>
        <v>2000000</v>
      </c>
      <c r="DPM1365" s="84">
        <f t="shared" si="821"/>
        <v>0</v>
      </c>
      <c r="DPN1365" s="84">
        <f t="shared" si="821"/>
        <v>0</v>
      </c>
      <c r="DPO1365" s="84">
        <f t="shared" si="821"/>
        <v>2000000</v>
      </c>
      <c r="DPP1365" s="84">
        <f t="shared" si="821"/>
        <v>2000000</v>
      </c>
      <c r="DPV1365" s="84" t="s">
        <v>247</v>
      </c>
      <c r="DPW1365" s="84" t="s">
        <v>4695</v>
      </c>
      <c r="DPX1365" s="84">
        <f>DPX1360</f>
        <v>0</v>
      </c>
      <c r="DPY1365" s="84">
        <f t="shared" si="822"/>
        <v>0</v>
      </c>
      <c r="DPZ1365" s="84">
        <f t="shared" si="822"/>
        <v>0</v>
      </c>
      <c r="DQA1365" s="84">
        <f t="shared" si="822"/>
        <v>0</v>
      </c>
      <c r="DQB1365" s="84">
        <f t="shared" si="822"/>
        <v>2000000</v>
      </c>
      <c r="DQC1365" s="84">
        <f t="shared" si="822"/>
        <v>0</v>
      </c>
      <c r="DQD1365" s="84">
        <f t="shared" si="822"/>
        <v>0</v>
      </c>
      <c r="DQE1365" s="84">
        <f t="shared" si="822"/>
        <v>2000000</v>
      </c>
      <c r="DQF1365" s="84">
        <f t="shared" si="822"/>
        <v>2000000</v>
      </c>
      <c r="DQL1365" s="84" t="s">
        <v>247</v>
      </c>
      <c r="DQM1365" s="84" t="s">
        <v>4695</v>
      </c>
      <c r="DQN1365" s="84">
        <f>DQN1360</f>
        <v>0</v>
      </c>
      <c r="DQO1365" s="84">
        <f t="shared" si="822"/>
        <v>0</v>
      </c>
      <c r="DQP1365" s="84">
        <f t="shared" si="822"/>
        <v>0</v>
      </c>
      <c r="DQQ1365" s="84">
        <f t="shared" si="822"/>
        <v>0</v>
      </c>
      <c r="DQR1365" s="84">
        <f t="shared" si="822"/>
        <v>2000000</v>
      </c>
      <c r="DQS1365" s="84">
        <f t="shared" si="822"/>
        <v>0</v>
      </c>
      <c r="DQT1365" s="84">
        <f t="shared" si="822"/>
        <v>0</v>
      </c>
      <c r="DQU1365" s="84">
        <f t="shared" si="822"/>
        <v>2000000</v>
      </c>
      <c r="DQV1365" s="84">
        <f t="shared" si="822"/>
        <v>2000000</v>
      </c>
      <c r="DRB1365" s="84" t="s">
        <v>247</v>
      </c>
      <c r="DRC1365" s="84" t="s">
        <v>4695</v>
      </c>
      <c r="DRD1365" s="84">
        <f>DRD1360</f>
        <v>0</v>
      </c>
      <c r="DRE1365" s="84">
        <f t="shared" si="822"/>
        <v>0</v>
      </c>
      <c r="DRF1365" s="84">
        <f t="shared" si="822"/>
        <v>0</v>
      </c>
      <c r="DRG1365" s="84">
        <f t="shared" si="822"/>
        <v>0</v>
      </c>
      <c r="DRH1365" s="84">
        <f t="shared" si="822"/>
        <v>2000000</v>
      </c>
      <c r="DRI1365" s="84">
        <f t="shared" si="822"/>
        <v>0</v>
      </c>
      <c r="DRJ1365" s="84">
        <f t="shared" si="822"/>
        <v>0</v>
      </c>
      <c r="DRK1365" s="84">
        <f t="shared" si="822"/>
        <v>2000000</v>
      </c>
      <c r="DRL1365" s="84">
        <f t="shared" si="822"/>
        <v>2000000</v>
      </c>
      <c r="DRR1365" s="84" t="s">
        <v>247</v>
      </c>
      <c r="DRS1365" s="84" t="s">
        <v>4695</v>
      </c>
      <c r="DRT1365" s="84">
        <f>DRT1360</f>
        <v>0</v>
      </c>
      <c r="DRU1365" s="84">
        <f t="shared" si="822"/>
        <v>0</v>
      </c>
      <c r="DRV1365" s="84">
        <f t="shared" si="822"/>
        <v>0</v>
      </c>
      <c r="DRW1365" s="84">
        <f t="shared" si="822"/>
        <v>0</v>
      </c>
      <c r="DRX1365" s="84">
        <f t="shared" si="822"/>
        <v>2000000</v>
      </c>
      <c r="DRY1365" s="84">
        <f t="shared" si="822"/>
        <v>0</v>
      </c>
      <c r="DRZ1365" s="84">
        <f t="shared" si="822"/>
        <v>0</v>
      </c>
      <c r="DSA1365" s="84">
        <f t="shared" si="822"/>
        <v>2000000</v>
      </c>
      <c r="DSB1365" s="84">
        <f t="shared" si="822"/>
        <v>2000000</v>
      </c>
      <c r="DSH1365" s="84" t="s">
        <v>247</v>
      </c>
      <c r="DSI1365" s="84" t="s">
        <v>4695</v>
      </c>
      <c r="DSJ1365" s="84">
        <f>DSJ1360</f>
        <v>0</v>
      </c>
      <c r="DSK1365" s="84">
        <f t="shared" si="823"/>
        <v>0</v>
      </c>
      <c r="DSL1365" s="84">
        <f t="shared" si="823"/>
        <v>0</v>
      </c>
      <c r="DSM1365" s="84">
        <f t="shared" si="823"/>
        <v>0</v>
      </c>
      <c r="DSN1365" s="84">
        <f t="shared" si="823"/>
        <v>2000000</v>
      </c>
      <c r="DSO1365" s="84">
        <f t="shared" si="823"/>
        <v>0</v>
      </c>
      <c r="DSP1365" s="84">
        <f t="shared" si="823"/>
        <v>0</v>
      </c>
      <c r="DSQ1365" s="84">
        <f t="shared" si="823"/>
        <v>2000000</v>
      </c>
      <c r="DSR1365" s="84">
        <f t="shared" si="823"/>
        <v>2000000</v>
      </c>
      <c r="DSX1365" s="84" t="s">
        <v>247</v>
      </c>
      <c r="DSY1365" s="84" t="s">
        <v>4695</v>
      </c>
      <c r="DSZ1365" s="84">
        <f>DSZ1360</f>
        <v>0</v>
      </c>
      <c r="DTA1365" s="84">
        <f t="shared" si="823"/>
        <v>0</v>
      </c>
      <c r="DTB1365" s="84">
        <f t="shared" si="823"/>
        <v>0</v>
      </c>
      <c r="DTC1365" s="84">
        <f t="shared" si="823"/>
        <v>0</v>
      </c>
      <c r="DTD1365" s="84">
        <f t="shared" si="823"/>
        <v>2000000</v>
      </c>
      <c r="DTE1365" s="84">
        <f t="shared" si="823"/>
        <v>0</v>
      </c>
      <c r="DTF1365" s="84">
        <f t="shared" si="823"/>
        <v>0</v>
      </c>
      <c r="DTG1365" s="84">
        <f t="shared" si="823"/>
        <v>2000000</v>
      </c>
      <c r="DTH1365" s="84">
        <f t="shared" si="823"/>
        <v>2000000</v>
      </c>
      <c r="DTN1365" s="84" t="s">
        <v>247</v>
      </c>
      <c r="DTO1365" s="84" t="s">
        <v>4695</v>
      </c>
      <c r="DTP1365" s="84">
        <f>DTP1360</f>
        <v>0</v>
      </c>
      <c r="DTQ1365" s="84">
        <f t="shared" si="823"/>
        <v>0</v>
      </c>
      <c r="DTR1365" s="84">
        <f t="shared" si="823"/>
        <v>0</v>
      </c>
      <c r="DTS1365" s="84">
        <f t="shared" si="823"/>
        <v>0</v>
      </c>
      <c r="DTT1365" s="84">
        <f t="shared" si="823"/>
        <v>2000000</v>
      </c>
      <c r="DTU1365" s="84">
        <f t="shared" si="823"/>
        <v>0</v>
      </c>
      <c r="DTV1365" s="84">
        <f t="shared" si="823"/>
        <v>0</v>
      </c>
      <c r="DTW1365" s="84">
        <f t="shared" si="823"/>
        <v>2000000</v>
      </c>
      <c r="DTX1365" s="84">
        <f t="shared" si="823"/>
        <v>2000000</v>
      </c>
      <c r="DUD1365" s="84" t="s">
        <v>247</v>
      </c>
      <c r="DUE1365" s="84" t="s">
        <v>4695</v>
      </c>
      <c r="DUF1365" s="84">
        <f>DUF1360</f>
        <v>0</v>
      </c>
      <c r="DUG1365" s="84">
        <f t="shared" si="823"/>
        <v>0</v>
      </c>
      <c r="DUH1365" s="84">
        <f t="shared" si="823"/>
        <v>0</v>
      </c>
      <c r="DUI1365" s="84">
        <f t="shared" si="823"/>
        <v>0</v>
      </c>
      <c r="DUJ1365" s="84">
        <f t="shared" si="823"/>
        <v>2000000</v>
      </c>
      <c r="DUK1365" s="84">
        <f t="shared" si="823"/>
        <v>0</v>
      </c>
      <c r="DUL1365" s="84">
        <f t="shared" si="823"/>
        <v>0</v>
      </c>
      <c r="DUM1365" s="84">
        <f t="shared" si="823"/>
        <v>2000000</v>
      </c>
      <c r="DUN1365" s="84">
        <f t="shared" si="823"/>
        <v>2000000</v>
      </c>
      <c r="DUT1365" s="84" t="s">
        <v>247</v>
      </c>
      <c r="DUU1365" s="84" t="s">
        <v>4695</v>
      </c>
      <c r="DUV1365" s="84">
        <f>DUV1360</f>
        <v>0</v>
      </c>
      <c r="DUW1365" s="84">
        <f t="shared" si="824"/>
        <v>0</v>
      </c>
      <c r="DUX1365" s="84">
        <f t="shared" si="824"/>
        <v>0</v>
      </c>
      <c r="DUY1365" s="84">
        <f t="shared" si="824"/>
        <v>0</v>
      </c>
      <c r="DUZ1365" s="84">
        <f t="shared" si="824"/>
        <v>2000000</v>
      </c>
      <c r="DVA1365" s="84">
        <f t="shared" si="824"/>
        <v>0</v>
      </c>
      <c r="DVB1365" s="84">
        <f t="shared" si="824"/>
        <v>0</v>
      </c>
      <c r="DVC1365" s="84">
        <f t="shared" si="824"/>
        <v>2000000</v>
      </c>
      <c r="DVD1365" s="84">
        <f t="shared" si="824"/>
        <v>2000000</v>
      </c>
      <c r="DVJ1365" s="84" t="s">
        <v>247</v>
      </c>
      <c r="DVK1365" s="84" t="s">
        <v>4695</v>
      </c>
      <c r="DVL1365" s="84">
        <f>DVL1360</f>
        <v>0</v>
      </c>
      <c r="DVM1365" s="84">
        <f t="shared" si="824"/>
        <v>0</v>
      </c>
      <c r="DVN1365" s="84">
        <f t="shared" si="824"/>
        <v>0</v>
      </c>
      <c r="DVO1365" s="84">
        <f t="shared" si="824"/>
        <v>0</v>
      </c>
      <c r="DVP1365" s="84">
        <f t="shared" si="824"/>
        <v>2000000</v>
      </c>
      <c r="DVQ1365" s="84">
        <f t="shared" si="824"/>
        <v>0</v>
      </c>
      <c r="DVR1365" s="84">
        <f t="shared" si="824"/>
        <v>0</v>
      </c>
      <c r="DVS1365" s="84">
        <f t="shared" si="824"/>
        <v>2000000</v>
      </c>
      <c r="DVT1365" s="84">
        <f t="shared" si="824"/>
        <v>2000000</v>
      </c>
      <c r="DVZ1365" s="84" t="s">
        <v>247</v>
      </c>
      <c r="DWA1365" s="84" t="s">
        <v>4695</v>
      </c>
      <c r="DWB1365" s="84">
        <f>DWB1360</f>
        <v>0</v>
      </c>
      <c r="DWC1365" s="84">
        <f t="shared" si="824"/>
        <v>0</v>
      </c>
      <c r="DWD1365" s="84">
        <f t="shared" si="824"/>
        <v>0</v>
      </c>
      <c r="DWE1365" s="84">
        <f t="shared" si="824"/>
        <v>0</v>
      </c>
      <c r="DWF1365" s="84">
        <f t="shared" si="824"/>
        <v>2000000</v>
      </c>
      <c r="DWG1365" s="84">
        <f t="shared" si="824"/>
        <v>0</v>
      </c>
      <c r="DWH1365" s="84">
        <f t="shared" si="824"/>
        <v>0</v>
      </c>
      <c r="DWI1365" s="84">
        <f t="shared" si="824"/>
        <v>2000000</v>
      </c>
      <c r="DWJ1365" s="84">
        <f t="shared" si="824"/>
        <v>2000000</v>
      </c>
      <c r="DWP1365" s="84" t="s">
        <v>247</v>
      </c>
      <c r="DWQ1365" s="84" t="s">
        <v>4695</v>
      </c>
      <c r="DWR1365" s="84">
        <f>DWR1360</f>
        <v>0</v>
      </c>
      <c r="DWS1365" s="84">
        <f t="shared" si="824"/>
        <v>0</v>
      </c>
      <c r="DWT1365" s="84">
        <f t="shared" si="824"/>
        <v>0</v>
      </c>
      <c r="DWU1365" s="84">
        <f t="shared" si="824"/>
        <v>0</v>
      </c>
      <c r="DWV1365" s="84">
        <f t="shared" si="824"/>
        <v>2000000</v>
      </c>
      <c r="DWW1365" s="84">
        <f t="shared" si="824"/>
        <v>0</v>
      </c>
      <c r="DWX1365" s="84">
        <f t="shared" si="824"/>
        <v>0</v>
      </c>
      <c r="DWY1365" s="84">
        <f t="shared" si="824"/>
        <v>2000000</v>
      </c>
      <c r="DWZ1365" s="84">
        <f t="shared" si="824"/>
        <v>2000000</v>
      </c>
      <c r="DXF1365" s="84" t="s">
        <v>247</v>
      </c>
      <c r="DXG1365" s="84" t="s">
        <v>4695</v>
      </c>
      <c r="DXH1365" s="84">
        <f>DXH1360</f>
        <v>0</v>
      </c>
      <c r="DXI1365" s="84">
        <f t="shared" si="825"/>
        <v>0</v>
      </c>
      <c r="DXJ1365" s="84">
        <f t="shared" si="825"/>
        <v>0</v>
      </c>
      <c r="DXK1365" s="84">
        <f t="shared" si="825"/>
        <v>0</v>
      </c>
      <c r="DXL1365" s="84">
        <f t="shared" si="825"/>
        <v>2000000</v>
      </c>
      <c r="DXM1365" s="84">
        <f t="shared" si="825"/>
        <v>0</v>
      </c>
      <c r="DXN1365" s="84">
        <f t="shared" si="825"/>
        <v>0</v>
      </c>
      <c r="DXO1365" s="84">
        <f t="shared" si="825"/>
        <v>2000000</v>
      </c>
      <c r="DXP1365" s="84">
        <f t="shared" si="825"/>
        <v>2000000</v>
      </c>
      <c r="DXV1365" s="84" t="s">
        <v>247</v>
      </c>
      <c r="DXW1365" s="84" t="s">
        <v>4695</v>
      </c>
      <c r="DXX1365" s="84">
        <f>DXX1360</f>
        <v>0</v>
      </c>
      <c r="DXY1365" s="84">
        <f t="shared" si="825"/>
        <v>0</v>
      </c>
      <c r="DXZ1365" s="84">
        <f t="shared" si="825"/>
        <v>0</v>
      </c>
      <c r="DYA1365" s="84">
        <f t="shared" si="825"/>
        <v>0</v>
      </c>
      <c r="DYB1365" s="84">
        <f t="shared" si="825"/>
        <v>2000000</v>
      </c>
      <c r="DYC1365" s="84">
        <f t="shared" si="825"/>
        <v>0</v>
      </c>
      <c r="DYD1365" s="84">
        <f t="shared" si="825"/>
        <v>0</v>
      </c>
      <c r="DYE1365" s="84">
        <f t="shared" si="825"/>
        <v>2000000</v>
      </c>
      <c r="DYF1365" s="84">
        <f t="shared" si="825"/>
        <v>2000000</v>
      </c>
      <c r="DYL1365" s="84" t="s">
        <v>247</v>
      </c>
      <c r="DYM1365" s="84" t="s">
        <v>4695</v>
      </c>
      <c r="DYN1365" s="84">
        <f>DYN1360</f>
        <v>0</v>
      </c>
      <c r="DYO1365" s="84">
        <f t="shared" si="825"/>
        <v>0</v>
      </c>
      <c r="DYP1365" s="84">
        <f t="shared" si="825"/>
        <v>0</v>
      </c>
      <c r="DYQ1365" s="84">
        <f t="shared" si="825"/>
        <v>0</v>
      </c>
      <c r="DYR1365" s="84">
        <f t="shared" si="825"/>
        <v>2000000</v>
      </c>
      <c r="DYS1365" s="84">
        <f t="shared" si="825"/>
        <v>0</v>
      </c>
      <c r="DYT1365" s="84">
        <f t="shared" si="825"/>
        <v>0</v>
      </c>
      <c r="DYU1365" s="84">
        <f t="shared" si="825"/>
        <v>2000000</v>
      </c>
      <c r="DYV1365" s="84">
        <f t="shared" si="825"/>
        <v>2000000</v>
      </c>
      <c r="DZB1365" s="84" t="s">
        <v>247</v>
      </c>
      <c r="DZC1365" s="84" t="s">
        <v>4695</v>
      </c>
      <c r="DZD1365" s="84">
        <f>DZD1360</f>
        <v>0</v>
      </c>
      <c r="DZE1365" s="84">
        <f t="shared" si="825"/>
        <v>0</v>
      </c>
      <c r="DZF1365" s="84">
        <f t="shared" si="825"/>
        <v>0</v>
      </c>
      <c r="DZG1365" s="84">
        <f t="shared" si="825"/>
        <v>0</v>
      </c>
      <c r="DZH1365" s="84">
        <f t="shared" si="825"/>
        <v>2000000</v>
      </c>
      <c r="DZI1365" s="84">
        <f t="shared" si="825"/>
        <v>0</v>
      </c>
      <c r="DZJ1365" s="84">
        <f t="shared" si="825"/>
        <v>0</v>
      </c>
      <c r="DZK1365" s="84">
        <f t="shared" si="825"/>
        <v>2000000</v>
      </c>
      <c r="DZL1365" s="84">
        <f t="shared" si="825"/>
        <v>2000000</v>
      </c>
      <c r="DZR1365" s="84" t="s">
        <v>247</v>
      </c>
      <c r="DZS1365" s="84" t="s">
        <v>4695</v>
      </c>
      <c r="DZT1365" s="84">
        <f>DZT1360</f>
        <v>0</v>
      </c>
      <c r="DZU1365" s="84">
        <f t="shared" si="826"/>
        <v>0</v>
      </c>
      <c r="DZV1365" s="84">
        <f t="shared" si="826"/>
        <v>0</v>
      </c>
      <c r="DZW1365" s="84">
        <f t="shared" si="826"/>
        <v>0</v>
      </c>
      <c r="DZX1365" s="84">
        <f t="shared" si="826"/>
        <v>2000000</v>
      </c>
      <c r="DZY1365" s="84">
        <f t="shared" si="826"/>
        <v>0</v>
      </c>
      <c r="DZZ1365" s="84">
        <f t="shared" si="826"/>
        <v>0</v>
      </c>
      <c r="EAA1365" s="84">
        <f t="shared" si="826"/>
        <v>2000000</v>
      </c>
      <c r="EAB1365" s="84">
        <f t="shared" si="826"/>
        <v>2000000</v>
      </c>
      <c r="EAH1365" s="84" t="s">
        <v>247</v>
      </c>
      <c r="EAI1365" s="84" t="s">
        <v>4695</v>
      </c>
      <c r="EAJ1365" s="84">
        <f>EAJ1360</f>
        <v>0</v>
      </c>
      <c r="EAK1365" s="84">
        <f t="shared" si="826"/>
        <v>0</v>
      </c>
      <c r="EAL1365" s="84">
        <f t="shared" si="826"/>
        <v>0</v>
      </c>
      <c r="EAM1365" s="84">
        <f t="shared" si="826"/>
        <v>0</v>
      </c>
      <c r="EAN1365" s="84">
        <f t="shared" si="826"/>
        <v>2000000</v>
      </c>
      <c r="EAO1365" s="84">
        <f t="shared" si="826"/>
        <v>0</v>
      </c>
      <c r="EAP1365" s="84">
        <f t="shared" si="826"/>
        <v>0</v>
      </c>
      <c r="EAQ1365" s="84">
        <f t="shared" si="826"/>
        <v>2000000</v>
      </c>
      <c r="EAR1365" s="84">
        <f t="shared" si="826"/>
        <v>2000000</v>
      </c>
      <c r="EAX1365" s="84" t="s">
        <v>247</v>
      </c>
      <c r="EAY1365" s="84" t="s">
        <v>4695</v>
      </c>
      <c r="EAZ1365" s="84">
        <f>EAZ1360</f>
        <v>0</v>
      </c>
      <c r="EBA1365" s="84">
        <f t="shared" si="826"/>
        <v>0</v>
      </c>
      <c r="EBB1365" s="84">
        <f t="shared" si="826"/>
        <v>0</v>
      </c>
      <c r="EBC1365" s="84">
        <f t="shared" si="826"/>
        <v>0</v>
      </c>
      <c r="EBD1365" s="84">
        <f t="shared" si="826"/>
        <v>2000000</v>
      </c>
      <c r="EBE1365" s="84">
        <f t="shared" si="826"/>
        <v>0</v>
      </c>
      <c r="EBF1365" s="84">
        <f t="shared" si="826"/>
        <v>0</v>
      </c>
      <c r="EBG1365" s="84">
        <f t="shared" si="826"/>
        <v>2000000</v>
      </c>
      <c r="EBH1365" s="84">
        <f t="shared" si="826"/>
        <v>2000000</v>
      </c>
      <c r="EBN1365" s="84" t="s">
        <v>247</v>
      </c>
      <c r="EBO1365" s="84" t="s">
        <v>4695</v>
      </c>
      <c r="EBP1365" s="84">
        <f>EBP1360</f>
        <v>0</v>
      </c>
      <c r="EBQ1365" s="84">
        <f t="shared" si="826"/>
        <v>0</v>
      </c>
      <c r="EBR1365" s="84">
        <f t="shared" si="826"/>
        <v>0</v>
      </c>
      <c r="EBS1365" s="84">
        <f t="shared" si="826"/>
        <v>0</v>
      </c>
      <c r="EBT1365" s="84">
        <f t="shared" si="826"/>
        <v>2000000</v>
      </c>
      <c r="EBU1365" s="84">
        <f t="shared" si="826"/>
        <v>0</v>
      </c>
      <c r="EBV1365" s="84">
        <f t="shared" si="826"/>
        <v>0</v>
      </c>
      <c r="EBW1365" s="84">
        <f t="shared" si="826"/>
        <v>2000000</v>
      </c>
      <c r="EBX1365" s="84">
        <f t="shared" si="826"/>
        <v>2000000</v>
      </c>
      <c r="ECD1365" s="84" t="s">
        <v>247</v>
      </c>
      <c r="ECE1365" s="84" t="s">
        <v>4695</v>
      </c>
      <c r="ECF1365" s="84">
        <f>ECF1360</f>
        <v>0</v>
      </c>
      <c r="ECG1365" s="84">
        <f t="shared" si="827"/>
        <v>0</v>
      </c>
      <c r="ECH1365" s="84">
        <f t="shared" si="827"/>
        <v>0</v>
      </c>
      <c r="ECI1365" s="84">
        <f t="shared" si="827"/>
        <v>0</v>
      </c>
      <c r="ECJ1365" s="84">
        <f t="shared" si="827"/>
        <v>2000000</v>
      </c>
      <c r="ECK1365" s="84">
        <f t="shared" si="827"/>
        <v>0</v>
      </c>
      <c r="ECL1365" s="84">
        <f t="shared" si="827"/>
        <v>0</v>
      </c>
      <c r="ECM1365" s="84">
        <f t="shared" si="827"/>
        <v>2000000</v>
      </c>
      <c r="ECN1365" s="84">
        <f t="shared" si="827"/>
        <v>2000000</v>
      </c>
      <c r="ECT1365" s="84" t="s">
        <v>247</v>
      </c>
      <c r="ECU1365" s="84" t="s">
        <v>4695</v>
      </c>
      <c r="ECV1365" s="84">
        <f>ECV1360</f>
        <v>0</v>
      </c>
      <c r="ECW1365" s="84">
        <f t="shared" si="827"/>
        <v>0</v>
      </c>
      <c r="ECX1365" s="84">
        <f t="shared" si="827"/>
        <v>0</v>
      </c>
      <c r="ECY1365" s="84">
        <f t="shared" si="827"/>
        <v>0</v>
      </c>
      <c r="ECZ1365" s="84">
        <f t="shared" si="827"/>
        <v>2000000</v>
      </c>
      <c r="EDA1365" s="84">
        <f t="shared" si="827"/>
        <v>0</v>
      </c>
      <c r="EDB1365" s="84">
        <f t="shared" si="827"/>
        <v>0</v>
      </c>
      <c r="EDC1365" s="84">
        <f t="shared" si="827"/>
        <v>2000000</v>
      </c>
      <c r="EDD1365" s="84">
        <f t="shared" si="827"/>
        <v>2000000</v>
      </c>
      <c r="EDJ1365" s="84" t="s">
        <v>247</v>
      </c>
      <c r="EDK1365" s="84" t="s">
        <v>4695</v>
      </c>
      <c r="EDL1365" s="84">
        <f>EDL1360</f>
        <v>0</v>
      </c>
      <c r="EDM1365" s="84">
        <f t="shared" si="827"/>
        <v>0</v>
      </c>
      <c r="EDN1365" s="84">
        <f t="shared" si="827"/>
        <v>0</v>
      </c>
      <c r="EDO1365" s="84">
        <f t="shared" si="827"/>
        <v>0</v>
      </c>
      <c r="EDP1365" s="84">
        <f t="shared" si="827"/>
        <v>2000000</v>
      </c>
      <c r="EDQ1365" s="84">
        <f t="shared" si="827"/>
        <v>0</v>
      </c>
      <c r="EDR1365" s="84">
        <f t="shared" si="827"/>
        <v>0</v>
      </c>
      <c r="EDS1365" s="84">
        <f t="shared" si="827"/>
        <v>2000000</v>
      </c>
      <c r="EDT1365" s="84">
        <f t="shared" si="827"/>
        <v>2000000</v>
      </c>
      <c r="EDZ1365" s="84" t="s">
        <v>247</v>
      </c>
      <c r="EEA1365" s="84" t="s">
        <v>4695</v>
      </c>
      <c r="EEB1365" s="84">
        <f>EEB1360</f>
        <v>0</v>
      </c>
      <c r="EEC1365" s="84">
        <f t="shared" si="827"/>
        <v>0</v>
      </c>
      <c r="EED1365" s="84">
        <f t="shared" si="827"/>
        <v>0</v>
      </c>
      <c r="EEE1365" s="84">
        <f t="shared" si="827"/>
        <v>0</v>
      </c>
      <c r="EEF1365" s="84">
        <f t="shared" si="827"/>
        <v>2000000</v>
      </c>
      <c r="EEG1365" s="84">
        <f t="shared" si="827"/>
        <v>0</v>
      </c>
      <c r="EEH1365" s="84">
        <f t="shared" si="827"/>
        <v>0</v>
      </c>
      <c r="EEI1365" s="84">
        <f t="shared" si="827"/>
        <v>2000000</v>
      </c>
      <c r="EEJ1365" s="84">
        <f t="shared" si="827"/>
        <v>2000000</v>
      </c>
      <c r="EEP1365" s="84" t="s">
        <v>247</v>
      </c>
      <c r="EEQ1365" s="84" t="s">
        <v>4695</v>
      </c>
      <c r="EER1365" s="84">
        <f>EER1360</f>
        <v>0</v>
      </c>
      <c r="EES1365" s="84">
        <f t="shared" si="828"/>
        <v>0</v>
      </c>
      <c r="EET1365" s="84">
        <f t="shared" si="828"/>
        <v>0</v>
      </c>
      <c r="EEU1365" s="84">
        <f t="shared" si="828"/>
        <v>0</v>
      </c>
      <c r="EEV1365" s="84">
        <f t="shared" si="828"/>
        <v>2000000</v>
      </c>
      <c r="EEW1365" s="84">
        <f t="shared" si="828"/>
        <v>0</v>
      </c>
      <c r="EEX1365" s="84">
        <f t="shared" si="828"/>
        <v>0</v>
      </c>
      <c r="EEY1365" s="84">
        <f t="shared" si="828"/>
        <v>2000000</v>
      </c>
      <c r="EEZ1365" s="84">
        <f t="shared" si="828"/>
        <v>2000000</v>
      </c>
      <c r="EFF1365" s="84" t="s">
        <v>247</v>
      </c>
      <c r="EFG1365" s="84" t="s">
        <v>4695</v>
      </c>
      <c r="EFH1365" s="84">
        <f>EFH1360</f>
        <v>0</v>
      </c>
      <c r="EFI1365" s="84">
        <f t="shared" si="828"/>
        <v>0</v>
      </c>
      <c r="EFJ1365" s="84">
        <f t="shared" si="828"/>
        <v>0</v>
      </c>
      <c r="EFK1365" s="84">
        <f t="shared" si="828"/>
        <v>0</v>
      </c>
      <c r="EFL1365" s="84">
        <f t="shared" si="828"/>
        <v>2000000</v>
      </c>
      <c r="EFM1365" s="84">
        <f t="shared" si="828"/>
        <v>0</v>
      </c>
      <c r="EFN1365" s="84">
        <f t="shared" si="828"/>
        <v>0</v>
      </c>
      <c r="EFO1365" s="84">
        <f t="shared" si="828"/>
        <v>2000000</v>
      </c>
      <c r="EFP1365" s="84">
        <f t="shared" si="828"/>
        <v>2000000</v>
      </c>
      <c r="EFV1365" s="84" t="s">
        <v>247</v>
      </c>
      <c r="EFW1365" s="84" t="s">
        <v>4695</v>
      </c>
      <c r="EFX1365" s="84">
        <f>EFX1360</f>
        <v>0</v>
      </c>
      <c r="EFY1365" s="84">
        <f t="shared" si="828"/>
        <v>0</v>
      </c>
      <c r="EFZ1365" s="84">
        <f t="shared" si="828"/>
        <v>0</v>
      </c>
      <c r="EGA1365" s="84">
        <f t="shared" si="828"/>
        <v>0</v>
      </c>
      <c r="EGB1365" s="84">
        <f t="shared" si="828"/>
        <v>2000000</v>
      </c>
      <c r="EGC1365" s="84">
        <f t="shared" si="828"/>
        <v>0</v>
      </c>
      <c r="EGD1365" s="84">
        <f t="shared" si="828"/>
        <v>0</v>
      </c>
      <c r="EGE1365" s="84">
        <f t="shared" si="828"/>
        <v>2000000</v>
      </c>
      <c r="EGF1365" s="84">
        <f t="shared" si="828"/>
        <v>2000000</v>
      </c>
      <c r="EGL1365" s="84" t="s">
        <v>247</v>
      </c>
      <c r="EGM1365" s="84" t="s">
        <v>4695</v>
      </c>
      <c r="EGN1365" s="84">
        <f>EGN1360</f>
        <v>0</v>
      </c>
      <c r="EGO1365" s="84">
        <f t="shared" si="828"/>
        <v>0</v>
      </c>
      <c r="EGP1365" s="84">
        <f t="shared" si="828"/>
        <v>0</v>
      </c>
      <c r="EGQ1365" s="84">
        <f t="shared" si="828"/>
        <v>0</v>
      </c>
      <c r="EGR1365" s="84">
        <f t="shared" si="828"/>
        <v>2000000</v>
      </c>
      <c r="EGS1365" s="84">
        <f t="shared" si="828"/>
        <v>0</v>
      </c>
      <c r="EGT1365" s="84">
        <f t="shared" si="828"/>
        <v>0</v>
      </c>
      <c r="EGU1365" s="84">
        <f t="shared" si="828"/>
        <v>2000000</v>
      </c>
      <c r="EGV1365" s="84">
        <f t="shared" si="828"/>
        <v>2000000</v>
      </c>
      <c r="EHB1365" s="84" t="s">
        <v>247</v>
      </c>
      <c r="EHC1365" s="84" t="s">
        <v>4695</v>
      </c>
      <c r="EHD1365" s="84">
        <f>EHD1360</f>
        <v>0</v>
      </c>
      <c r="EHE1365" s="84">
        <f t="shared" si="829"/>
        <v>0</v>
      </c>
      <c r="EHF1365" s="84">
        <f t="shared" si="829"/>
        <v>0</v>
      </c>
      <c r="EHG1365" s="84">
        <f t="shared" si="829"/>
        <v>0</v>
      </c>
      <c r="EHH1365" s="84">
        <f t="shared" si="829"/>
        <v>2000000</v>
      </c>
      <c r="EHI1365" s="84">
        <f t="shared" si="829"/>
        <v>0</v>
      </c>
      <c r="EHJ1365" s="84">
        <f t="shared" si="829"/>
        <v>0</v>
      </c>
      <c r="EHK1365" s="84">
        <f t="shared" si="829"/>
        <v>2000000</v>
      </c>
      <c r="EHL1365" s="84">
        <f t="shared" si="829"/>
        <v>2000000</v>
      </c>
      <c r="EHR1365" s="84" t="s">
        <v>247</v>
      </c>
      <c r="EHS1365" s="84" t="s">
        <v>4695</v>
      </c>
      <c r="EHT1365" s="84">
        <f>EHT1360</f>
        <v>0</v>
      </c>
      <c r="EHU1365" s="84">
        <f t="shared" si="829"/>
        <v>0</v>
      </c>
      <c r="EHV1365" s="84">
        <f t="shared" si="829"/>
        <v>0</v>
      </c>
      <c r="EHW1365" s="84">
        <f t="shared" si="829"/>
        <v>0</v>
      </c>
      <c r="EHX1365" s="84">
        <f t="shared" si="829"/>
        <v>2000000</v>
      </c>
      <c r="EHY1365" s="84">
        <f t="shared" si="829"/>
        <v>0</v>
      </c>
      <c r="EHZ1365" s="84">
        <f t="shared" si="829"/>
        <v>0</v>
      </c>
      <c r="EIA1365" s="84">
        <f t="shared" si="829"/>
        <v>2000000</v>
      </c>
      <c r="EIB1365" s="84">
        <f t="shared" si="829"/>
        <v>2000000</v>
      </c>
      <c r="EIH1365" s="84" t="s">
        <v>247</v>
      </c>
      <c r="EII1365" s="84" t="s">
        <v>4695</v>
      </c>
      <c r="EIJ1365" s="84">
        <f>EIJ1360</f>
        <v>0</v>
      </c>
      <c r="EIK1365" s="84">
        <f t="shared" si="829"/>
        <v>0</v>
      </c>
      <c r="EIL1365" s="84">
        <f t="shared" si="829"/>
        <v>0</v>
      </c>
      <c r="EIM1365" s="84">
        <f t="shared" si="829"/>
        <v>0</v>
      </c>
      <c r="EIN1365" s="84">
        <f t="shared" si="829"/>
        <v>2000000</v>
      </c>
      <c r="EIO1365" s="84">
        <f t="shared" si="829"/>
        <v>0</v>
      </c>
      <c r="EIP1365" s="84">
        <f t="shared" si="829"/>
        <v>0</v>
      </c>
      <c r="EIQ1365" s="84">
        <f t="shared" si="829"/>
        <v>2000000</v>
      </c>
      <c r="EIR1365" s="84">
        <f t="shared" si="829"/>
        <v>2000000</v>
      </c>
      <c r="EIX1365" s="84" t="s">
        <v>247</v>
      </c>
      <c r="EIY1365" s="84" t="s">
        <v>4695</v>
      </c>
      <c r="EIZ1365" s="84">
        <f>EIZ1360</f>
        <v>0</v>
      </c>
      <c r="EJA1365" s="84">
        <f t="shared" si="829"/>
        <v>0</v>
      </c>
      <c r="EJB1365" s="84">
        <f t="shared" si="829"/>
        <v>0</v>
      </c>
      <c r="EJC1365" s="84">
        <f t="shared" si="829"/>
        <v>0</v>
      </c>
      <c r="EJD1365" s="84">
        <f t="shared" si="829"/>
        <v>2000000</v>
      </c>
      <c r="EJE1365" s="84">
        <f t="shared" si="829"/>
        <v>0</v>
      </c>
      <c r="EJF1365" s="84">
        <f t="shared" si="829"/>
        <v>0</v>
      </c>
      <c r="EJG1365" s="84">
        <f t="shared" si="829"/>
        <v>2000000</v>
      </c>
      <c r="EJH1365" s="84">
        <f t="shared" si="829"/>
        <v>2000000</v>
      </c>
      <c r="EJN1365" s="84" t="s">
        <v>247</v>
      </c>
      <c r="EJO1365" s="84" t="s">
        <v>4695</v>
      </c>
      <c r="EJP1365" s="84">
        <f>EJP1360</f>
        <v>0</v>
      </c>
      <c r="EJQ1365" s="84">
        <f t="shared" si="830"/>
        <v>0</v>
      </c>
      <c r="EJR1365" s="84">
        <f t="shared" si="830"/>
        <v>0</v>
      </c>
      <c r="EJS1365" s="84">
        <f t="shared" si="830"/>
        <v>0</v>
      </c>
      <c r="EJT1365" s="84">
        <f t="shared" si="830"/>
        <v>2000000</v>
      </c>
      <c r="EJU1365" s="84">
        <f t="shared" si="830"/>
        <v>0</v>
      </c>
      <c r="EJV1365" s="84">
        <f t="shared" si="830"/>
        <v>0</v>
      </c>
      <c r="EJW1365" s="84">
        <f t="shared" si="830"/>
        <v>2000000</v>
      </c>
      <c r="EJX1365" s="84">
        <f t="shared" si="830"/>
        <v>2000000</v>
      </c>
      <c r="EKD1365" s="84" t="s">
        <v>247</v>
      </c>
      <c r="EKE1365" s="84" t="s">
        <v>4695</v>
      </c>
      <c r="EKF1365" s="84">
        <f>EKF1360</f>
        <v>0</v>
      </c>
      <c r="EKG1365" s="84">
        <f t="shared" si="830"/>
        <v>0</v>
      </c>
      <c r="EKH1365" s="84">
        <f t="shared" si="830"/>
        <v>0</v>
      </c>
      <c r="EKI1365" s="84">
        <f t="shared" si="830"/>
        <v>0</v>
      </c>
      <c r="EKJ1365" s="84">
        <f t="shared" si="830"/>
        <v>2000000</v>
      </c>
      <c r="EKK1365" s="84">
        <f t="shared" si="830"/>
        <v>0</v>
      </c>
      <c r="EKL1365" s="84">
        <f t="shared" si="830"/>
        <v>0</v>
      </c>
      <c r="EKM1365" s="84">
        <f t="shared" si="830"/>
        <v>2000000</v>
      </c>
      <c r="EKN1365" s="84">
        <f t="shared" si="830"/>
        <v>2000000</v>
      </c>
      <c r="EKT1365" s="84" t="s">
        <v>247</v>
      </c>
      <c r="EKU1365" s="84" t="s">
        <v>4695</v>
      </c>
      <c r="EKV1365" s="84">
        <f>EKV1360</f>
        <v>0</v>
      </c>
      <c r="EKW1365" s="84">
        <f t="shared" si="830"/>
        <v>0</v>
      </c>
      <c r="EKX1365" s="84">
        <f t="shared" si="830"/>
        <v>0</v>
      </c>
      <c r="EKY1365" s="84">
        <f t="shared" si="830"/>
        <v>0</v>
      </c>
      <c r="EKZ1365" s="84">
        <f t="shared" si="830"/>
        <v>2000000</v>
      </c>
      <c r="ELA1365" s="84">
        <f t="shared" si="830"/>
        <v>0</v>
      </c>
      <c r="ELB1365" s="84">
        <f t="shared" si="830"/>
        <v>0</v>
      </c>
      <c r="ELC1365" s="84">
        <f t="shared" si="830"/>
        <v>2000000</v>
      </c>
      <c r="ELD1365" s="84">
        <f t="shared" si="830"/>
        <v>2000000</v>
      </c>
      <c r="ELJ1365" s="84" t="s">
        <v>247</v>
      </c>
      <c r="ELK1365" s="84" t="s">
        <v>4695</v>
      </c>
      <c r="ELL1365" s="84">
        <f>ELL1360</f>
        <v>0</v>
      </c>
      <c r="ELM1365" s="84">
        <f t="shared" si="830"/>
        <v>0</v>
      </c>
      <c r="ELN1365" s="84">
        <f t="shared" si="830"/>
        <v>0</v>
      </c>
      <c r="ELO1365" s="84">
        <f t="shared" si="830"/>
        <v>0</v>
      </c>
      <c r="ELP1365" s="84">
        <f t="shared" si="830"/>
        <v>2000000</v>
      </c>
      <c r="ELQ1365" s="84">
        <f t="shared" si="830"/>
        <v>0</v>
      </c>
      <c r="ELR1365" s="84">
        <f t="shared" si="830"/>
        <v>0</v>
      </c>
      <c r="ELS1365" s="84">
        <f t="shared" si="830"/>
        <v>2000000</v>
      </c>
      <c r="ELT1365" s="84">
        <f t="shared" si="830"/>
        <v>2000000</v>
      </c>
      <c r="ELZ1365" s="84" t="s">
        <v>247</v>
      </c>
      <c r="EMA1365" s="84" t="s">
        <v>4695</v>
      </c>
      <c r="EMB1365" s="84">
        <f>EMB1360</f>
        <v>0</v>
      </c>
      <c r="EMC1365" s="84">
        <f t="shared" si="831"/>
        <v>0</v>
      </c>
      <c r="EMD1365" s="84">
        <f t="shared" si="831"/>
        <v>0</v>
      </c>
      <c r="EME1365" s="84">
        <f t="shared" si="831"/>
        <v>0</v>
      </c>
      <c r="EMF1365" s="84">
        <f t="shared" si="831"/>
        <v>2000000</v>
      </c>
      <c r="EMG1365" s="84">
        <f t="shared" si="831"/>
        <v>0</v>
      </c>
      <c r="EMH1365" s="84">
        <f t="shared" si="831"/>
        <v>0</v>
      </c>
      <c r="EMI1365" s="84">
        <f t="shared" si="831"/>
        <v>2000000</v>
      </c>
      <c r="EMJ1365" s="84">
        <f t="shared" si="831"/>
        <v>2000000</v>
      </c>
      <c r="EMP1365" s="84" t="s">
        <v>247</v>
      </c>
      <c r="EMQ1365" s="84" t="s">
        <v>4695</v>
      </c>
      <c r="EMR1365" s="84">
        <f>EMR1360</f>
        <v>0</v>
      </c>
      <c r="EMS1365" s="84">
        <f t="shared" si="831"/>
        <v>0</v>
      </c>
      <c r="EMT1365" s="84">
        <f t="shared" si="831"/>
        <v>0</v>
      </c>
      <c r="EMU1365" s="84">
        <f t="shared" si="831"/>
        <v>0</v>
      </c>
      <c r="EMV1365" s="84">
        <f t="shared" si="831"/>
        <v>2000000</v>
      </c>
      <c r="EMW1365" s="84">
        <f t="shared" si="831"/>
        <v>0</v>
      </c>
      <c r="EMX1365" s="84">
        <f t="shared" si="831"/>
        <v>0</v>
      </c>
      <c r="EMY1365" s="84">
        <f t="shared" si="831"/>
        <v>2000000</v>
      </c>
      <c r="EMZ1365" s="84">
        <f t="shared" si="831"/>
        <v>2000000</v>
      </c>
      <c r="ENF1365" s="84" t="s">
        <v>247</v>
      </c>
      <c r="ENG1365" s="84" t="s">
        <v>4695</v>
      </c>
      <c r="ENH1365" s="84">
        <f>ENH1360</f>
        <v>0</v>
      </c>
      <c r="ENI1365" s="84">
        <f t="shared" si="831"/>
        <v>0</v>
      </c>
      <c r="ENJ1365" s="84">
        <f t="shared" si="831"/>
        <v>0</v>
      </c>
      <c r="ENK1365" s="84">
        <f t="shared" si="831"/>
        <v>0</v>
      </c>
      <c r="ENL1365" s="84">
        <f t="shared" si="831"/>
        <v>2000000</v>
      </c>
      <c r="ENM1365" s="84">
        <f t="shared" si="831"/>
        <v>0</v>
      </c>
      <c r="ENN1365" s="84">
        <f t="shared" si="831"/>
        <v>0</v>
      </c>
      <c r="ENO1365" s="84">
        <f t="shared" si="831"/>
        <v>2000000</v>
      </c>
      <c r="ENP1365" s="84">
        <f t="shared" si="831"/>
        <v>2000000</v>
      </c>
      <c r="ENV1365" s="84" t="s">
        <v>247</v>
      </c>
      <c r="ENW1365" s="84" t="s">
        <v>4695</v>
      </c>
      <c r="ENX1365" s="84">
        <f>ENX1360</f>
        <v>0</v>
      </c>
      <c r="ENY1365" s="84">
        <f t="shared" si="831"/>
        <v>0</v>
      </c>
      <c r="ENZ1365" s="84">
        <f t="shared" si="831"/>
        <v>0</v>
      </c>
      <c r="EOA1365" s="84">
        <f t="shared" si="831"/>
        <v>0</v>
      </c>
      <c r="EOB1365" s="84">
        <f t="shared" si="831"/>
        <v>2000000</v>
      </c>
      <c r="EOC1365" s="84">
        <f t="shared" si="831"/>
        <v>0</v>
      </c>
      <c r="EOD1365" s="84">
        <f t="shared" si="831"/>
        <v>0</v>
      </c>
      <c r="EOE1365" s="84">
        <f t="shared" si="831"/>
        <v>2000000</v>
      </c>
      <c r="EOF1365" s="84">
        <f t="shared" si="831"/>
        <v>2000000</v>
      </c>
      <c r="EOL1365" s="84" t="s">
        <v>247</v>
      </c>
      <c r="EOM1365" s="84" t="s">
        <v>4695</v>
      </c>
      <c r="EON1365" s="84">
        <f>EON1360</f>
        <v>0</v>
      </c>
      <c r="EOO1365" s="84">
        <f t="shared" si="832"/>
        <v>0</v>
      </c>
      <c r="EOP1365" s="84">
        <f t="shared" si="832"/>
        <v>0</v>
      </c>
      <c r="EOQ1365" s="84">
        <f t="shared" si="832"/>
        <v>0</v>
      </c>
      <c r="EOR1365" s="84">
        <f t="shared" si="832"/>
        <v>2000000</v>
      </c>
      <c r="EOS1365" s="84">
        <f t="shared" si="832"/>
        <v>0</v>
      </c>
      <c r="EOT1365" s="84">
        <f t="shared" si="832"/>
        <v>0</v>
      </c>
      <c r="EOU1365" s="84">
        <f t="shared" si="832"/>
        <v>2000000</v>
      </c>
      <c r="EOV1365" s="84">
        <f t="shared" si="832"/>
        <v>2000000</v>
      </c>
      <c r="EPB1365" s="84" t="s">
        <v>247</v>
      </c>
      <c r="EPC1365" s="84" t="s">
        <v>4695</v>
      </c>
      <c r="EPD1365" s="84">
        <f>EPD1360</f>
        <v>0</v>
      </c>
      <c r="EPE1365" s="84">
        <f t="shared" si="832"/>
        <v>0</v>
      </c>
      <c r="EPF1365" s="84">
        <f t="shared" si="832"/>
        <v>0</v>
      </c>
      <c r="EPG1365" s="84">
        <f t="shared" si="832"/>
        <v>0</v>
      </c>
      <c r="EPH1365" s="84">
        <f t="shared" si="832"/>
        <v>2000000</v>
      </c>
      <c r="EPI1365" s="84">
        <f t="shared" si="832"/>
        <v>0</v>
      </c>
      <c r="EPJ1365" s="84">
        <f t="shared" si="832"/>
        <v>0</v>
      </c>
      <c r="EPK1365" s="84">
        <f t="shared" si="832"/>
        <v>2000000</v>
      </c>
      <c r="EPL1365" s="84">
        <f t="shared" si="832"/>
        <v>2000000</v>
      </c>
      <c r="EPR1365" s="84" t="s">
        <v>247</v>
      </c>
      <c r="EPS1365" s="84" t="s">
        <v>4695</v>
      </c>
      <c r="EPT1365" s="84">
        <f>EPT1360</f>
        <v>0</v>
      </c>
      <c r="EPU1365" s="84">
        <f t="shared" si="832"/>
        <v>0</v>
      </c>
      <c r="EPV1365" s="84">
        <f t="shared" si="832"/>
        <v>0</v>
      </c>
      <c r="EPW1365" s="84">
        <f t="shared" si="832"/>
        <v>0</v>
      </c>
      <c r="EPX1365" s="84">
        <f t="shared" si="832"/>
        <v>2000000</v>
      </c>
      <c r="EPY1365" s="84">
        <f t="shared" si="832"/>
        <v>0</v>
      </c>
      <c r="EPZ1365" s="84">
        <f t="shared" si="832"/>
        <v>0</v>
      </c>
      <c r="EQA1365" s="84">
        <f t="shared" si="832"/>
        <v>2000000</v>
      </c>
      <c r="EQB1365" s="84">
        <f t="shared" si="832"/>
        <v>2000000</v>
      </c>
      <c r="EQH1365" s="84" t="s">
        <v>247</v>
      </c>
      <c r="EQI1365" s="84" t="s">
        <v>4695</v>
      </c>
      <c r="EQJ1365" s="84">
        <f>EQJ1360</f>
        <v>0</v>
      </c>
      <c r="EQK1365" s="84">
        <f t="shared" si="832"/>
        <v>0</v>
      </c>
      <c r="EQL1365" s="84">
        <f t="shared" si="832"/>
        <v>0</v>
      </c>
      <c r="EQM1365" s="84">
        <f t="shared" si="832"/>
        <v>0</v>
      </c>
      <c r="EQN1365" s="84">
        <f t="shared" si="832"/>
        <v>2000000</v>
      </c>
      <c r="EQO1365" s="84">
        <f t="shared" si="832"/>
        <v>0</v>
      </c>
      <c r="EQP1365" s="84">
        <f t="shared" si="832"/>
        <v>0</v>
      </c>
      <c r="EQQ1365" s="84">
        <f t="shared" si="832"/>
        <v>2000000</v>
      </c>
      <c r="EQR1365" s="84">
        <f t="shared" si="832"/>
        <v>2000000</v>
      </c>
      <c r="EQX1365" s="84" t="s">
        <v>247</v>
      </c>
      <c r="EQY1365" s="84" t="s">
        <v>4695</v>
      </c>
      <c r="EQZ1365" s="84">
        <f>EQZ1360</f>
        <v>0</v>
      </c>
      <c r="ERA1365" s="84">
        <f t="shared" si="833"/>
        <v>0</v>
      </c>
      <c r="ERB1365" s="84">
        <f t="shared" si="833"/>
        <v>0</v>
      </c>
      <c r="ERC1365" s="84">
        <f t="shared" si="833"/>
        <v>0</v>
      </c>
      <c r="ERD1365" s="84">
        <f t="shared" si="833"/>
        <v>2000000</v>
      </c>
      <c r="ERE1365" s="84">
        <f t="shared" si="833"/>
        <v>0</v>
      </c>
      <c r="ERF1365" s="84">
        <f t="shared" si="833"/>
        <v>0</v>
      </c>
      <c r="ERG1365" s="84">
        <f t="shared" si="833"/>
        <v>2000000</v>
      </c>
      <c r="ERH1365" s="84">
        <f t="shared" si="833"/>
        <v>2000000</v>
      </c>
      <c r="ERN1365" s="84" t="s">
        <v>247</v>
      </c>
      <c r="ERO1365" s="84" t="s">
        <v>4695</v>
      </c>
      <c r="ERP1365" s="84">
        <f>ERP1360</f>
        <v>0</v>
      </c>
      <c r="ERQ1365" s="84">
        <f t="shared" si="833"/>
        <v>0</v>
      </c>
      <c r="ERR1365" s="84">
        <f t="shared" si="833"/>
        <v>0</v>
      </c>
      <c r="ERS1365" s="84">
        <f t="shared" si="833"/>
        <v>0</v>
      </c>
      <c r="ERT1365" s="84">
        <f t="shared" si="833"/>
        <v>2000000</v>
      </c>
      <c r="ERU1365" s="84">
        <f t="shared" si="833"/>
        <v>0</v>
      </c>
      <c r="ERV1365" s="84">
        <f t="shared" si="833"/>
        <v>0</v>
      </c>
      <c r="ERW1365" s="84">
        <f t="shared" si="833"/>
        <v>2000000</v>
      </c>
      <c r="ERX1365" s="84">
        <f t="shared" si="833"/>
        <v>2000000</v>
      </c>
      <c r="ESD1365" s="84" t="s">
        <v>247</v>
      </c>
      <c r="ESE1365" s="84" t="s">
        <v>4695</v>
      </c>
      <c r="ESF1365" s="84">
        <f>ESF1360</f>
        <v>0</v>
      </c>
      <c r="ESG1365" s="84">
        <f t="shared" si="833"/>
        <v>0</v>
      </c>
      <c r="ESH1365" s="84">
        <f t="shared" si="833"/>
        <v>0</v>
      </c>
      <c r="ESI1365" s="84">
        <f t="shared" si="833"/>
        <v>0</v>
      </c>
      <c r="ESJ1365" s="84">
        <f t="shared" si="833"/>
        <v>2000000</v>
      </c>
      <c r="ESK1365" s="84">
        <f t="shared" si="833"/>
        <v>0</v>
      </c>
      <c r="ESL1365" s="84">
        <f t="shared" si="833"/>
        <v>0</v>
      </c>
      <c r="ESM1365" s="84">
        <f t="shared" si="833"/>
        <v>2000000</v>
      </c>
      <c r="ESN1365" s="84">
        <f t="shared" si="833"/>
        <v>2000000</v>
      </c>
      <c r="EST1365" s="84" t="s">
        <v>247</v>
      </c>
      <c r="ESU1365" s="84" t="s">
        <v>4695</v>
      </c>
      <c r="ESV1365" s="84">
        <f>ESV1360</f>
        <v>0</v>
      </c>
      <c r="ESW1365" s="84">
        <f t="shared" si="833"/>
        <v>0</v>
      </c>
      <c r="ESX1365" s="84">
        <f t="shared" si="833"/>
        <v>0</v>
      </c>
      <c r="ESY1365" s="84">
        <f t="shared" si="833"/>
        <v>0</v>
      </c>
      <c r="ESZ1365" s="84">
        <f t="shared" si="833"/>
        <v>2000000</v>
      </c>
      <c r="ETA1365" s="84">
        <f t="shared" si="833"/>
        <v>0</v>
      </c>
      <c r="ETB1365" s="84">
        <f t="shared" si="833"/>
        <v>0</v>
      </c>
      <c r="ETC1365" s="84">
        <f t="shared" si="833"/>
        <v>2000000</v>
      </c>
      <c r="ETD1365" s="84">
        <f t="shared" si="833"/>
        <v>2000000</v>
      </c>
      <c r="ETJ1365" s="84" t="s">
        <v>247</v>
      </c>
      <c r="ETK1365" s="84" t="s">
        <v>4695</v>
      </c>
      <c r="ETL1365" s="84">
        <f>ETL1360</f>
        <v>0</v>
      </c>
      <c r="ETM1365" s="84">
        <f t="shared" si="834"/>
        <v>0</v>
      </c>
      <c r="ETN1365" s="84">
        <f t="shared" si="834"/>
        <v>0</v>
      </c>
      <c r="ETO1365" s="84">
        <f t="shared" si="834"/>
        <v>0</v>
      </c>
      <c r="ETP1365" s="84">
        <f t="shared" si="834"/>
        <v>2000000</v>
      </c>
      <c r="ETQ1365" s="84">
        <f t="shared" si="834"/>
        <v>0</v>
      </c>
      <c r="ETR1365" s="84">
        <f t="shared" si="834"/>
        <v>0</v>
      </c>
      <c r="ETS1365" s="84">
        <f t="shared" si="834"/>
        <v>2000000</v>
      </c>
      <c r="ETT1365" s="84">
        <f t="shared" si="834"/>
        <v>2000000</v>
      </c>
      <c r="ETZ1365" s="84" t="s">
        <v>247</v>
      </c>
      <c r="EUA1365" s="84" t="s">
        <v>4695</v>
      </c>
      <c r="EUB1365" s="84">
        <f>EUB1360</f>
        <v>0</v>
      </c>
      <c r="EUC1365" s="84">
        <f t="shared" si="834"/>
        <v>0</v>
      </c>
      <c r="EUD1365" s="84">
        <f t="shared" si="834"/>
        <v>0</v>
      </c>
      <c r="EUE1365" s="84">
        <f t="shared" si="834"/>
        <v>0</v>
      </c>
      <c r="EUF1365" s="84">
        <f t="shared" si="834"/>
        <v>2000000</v>
      </c>
      <c r="EUG1365" s="84">
        <f t="shared" si="834"/>
        <v>0</v>
      </c>
      <c r="EUH1365" s="84">
        <f t="shared" si="834"/>
        <v>0</v>
      </c>
      <c r="EUI1365" s="84">
        <f t="shared" si="834"/>
        <v>2000000</v>
      </c>
      <c r="EUJ1365" s="84">
        <f t="shared" si="834"/>
        <v>2000000</v>
      </c>
      <c r="EUP1365" s="84" t="s">
        <v>247</v>
      </c>
      <c r="EUQ1365" s="84" t="s">
        <v>4695</v>
      </c>
      <c r="EUR1365" s="84">
        <f>EUR1360</f>
        <v>0</v>
      </c>
      <c r="EUS1365" s="84">
        <f t="shared" si="834"/>
        <v>0</v>
      </c>
      <c r="EUT1365" s="84">
        <f t="shared" si="834"/>
        <v>0</v>
      </c>
      <c r="EUU1365" s="84">
        <f t="shared" si="834"/>
        <v>0</v>
      </c>
      <c r="EUV1365" s="84">
        <f t="shared" si="834"/>
        <v>2000000</v>
      </c>
      <c r="EUW1365" s="84">
        <f t="shared" si="834"/>
        <v>0</v>
      </c>
      <c r="EUX1365" s="84">
        <f t="shared" si="834"/>
        <v>0</v>
      </c>
      <c r="EUY1365" s="84">
        <f t="shared" si="834"/>
        <v>2000000</v>
      </c>
      <c r="EUZ1365" s="84">
        <f t="shared" si="834"/>
        <v>2000000</v>
      </c>
      <c r="EVF1365" s="84" t="s">
        <v>247</v>
      </c>
      <c r="EVG1365" s="84" t="s">
        <v>4695</v>
      </c>
      <c r="EVH1365" s="84">
        <f>EVH1360</f>
        <v>0</v>
      </c>
      <c r="EVI1365" s="84">
        <f t="shared" si="834"/>
        <v>0</v>
      </c>
      <c r="EVJ1365" s="84">
        <f t="shared" si="834"/>
        <v>0</v>
      </c>
      <c r="EVK1365" s="84">
        <f t="shared" si="834"/>
        <v>0</v>
      </c>
      <c r="EVL1365" s="84">
        <f t="shared" si="834"/>
        <v>2000000</v>
      </c>
      <c r="EVM1365" s="84">
        <f t="shared" si="834"/>
        <v>0</v>
      </c>
      <c r="EVN1365" s="84">
        <f t="shared" si="834"/>
        <v>0</v>
      </c>
      <c r="EVO1365" s="84">
        <f t="shared" si="834"/>
        <v>2000000</v>
      </c>
      <c r="EVP1365" s="84">
        <f t="shared" si="834"/>
        <v>2000000</v>
      </c>
      <c r="EVV1365" s="84" t="s">
        <v>247</v>
      </c>
      <c r="EVW1365" s="84" t="s">
        <v>4695</v>
      </c>
      <c r="EVX1365" s="84">
        <f>EVX1360</f>
        <v>0</v>
      </c>
      <c r="EVY1365" s="84">
        <f t="shared" si="835"/>
        <v>0</v>
      </c>
      <c r="EVZ1365" s="84">
        <f t="shared" si="835"/>
        <v>0</v>
      </c>
      <c r="EWA1365" s="84">
        <f t="shared" si="835"/>
        <v>0</v>
      </c>
      <c r="EWB1365" s="84">
        <f t="shared" si="835"/>
        <v>2000000</v>
      </c>
      <c r="EWC1365" s="84">
        <f t="shared" si="835"/>
        <v>0</v>
      </c>
      <c r="EWD1365" s="84">
        <f t="shared" si="835"/>
        <v>0</v>
      </c>
      <c r="EWE1365" s="84">
        <f t="shared" si="835"/>
        <v>2000000</v>
      </c>
      <c r="EWF1365" s="84">
        <f t="shared" si="835"/>
        <v>2000000</v>
      </c>
      <c r="EWL1365" s="84" t="s">
        <v>247</v>
      </c>
      <c r="EWM1365" s="84" t="s">
        <v>4695</v>
      </c>
      <c r="EWN1365" s="84">
        <f>EWN1360</f>
        <v>0</v>
      </c>
      <c r="EWO1365" s="84">
        <f t="shared" si="835"/>
        <v>0</v>
      </c>
      <c r="EWP1365" s="84">
        <f t="shared" si="835"/>
        <v>0</v>
      </c>
      <c r="EWQ1365" s="84">
        <f t="shared" si="835"/>
        <v>0</v>
      </c>
      <c r="EWR1365" s="84">
        <f t="shared" si="835"/>
        <v>2000000</v>
      </c>
      <c r="EWS1365" s="84">
        <f t="shared" si="835"/>
        <v>0</v>
      </c>
      <c r="EWT1365" s="84">
        <f t="shared" si="835"/>
        <v>0</v>
      </c>
      <c r="EWU1365" s="84">
        <f t="shared" si="835"/>
        <v>2000000</v>
      </c>
      <c r="EWV1365" s="84">
        <f t="shared" si="835"/>
        <v>2000000</v>
      </c>
      <c r="EXB1365" s="84" t="s">
        <v>247</v>
      </c>
      <c r="EXC1365" s="84" t="s">
        <v>4695</v>
      </c>
      <c r="EXD1365" s="84">
        <f>EXD1360</f>
        <v>0</v>
      </c>
      <c r="EXE1365" s="84">
        <f t="shared" si="835"/>
        <v>0</v>
      </c>
      <c r="EXF1365" s="84">
        <f t="shared" si="835"/>
        <v>0</v>
      </c>
      <c r="EXG1365" s="84">
        <f t="shared" si="835"/>
        <v>0</v>
      </c>
      <c r="EXH1365" s="84">
        <f t="shared" si="835"/>
        <v>2000000</v>
      </c>
      <c r="EXI1365" s="84">
        <f t="shared" si="835"/>
        <v>0</v>
      </c>
      <c r="EXJ1365" s="84">
        <f t="shared" si="835"/>
        <v>0</v>
      </c>
      <c r="EXK1365" s="84">
        <f t="shared" si="835"/>
        <v>2000000</v>
      </c>
      <c r="EXL1365" s="84">
        <f t="shared" si="835"/>
        <v>2000000</v>
      </c>
      <c r="EXR1365" s="84" t="s">
        <v>247</v>
      </c>
      <c r="EXS1365" s="84" t="s">
        <v>4695</v>
      </c>
      <c r="EXT1365" s="84">
        <f>EXT1360</f>
        <v>0</v>
      </c>
      <c r="EXU1365" s="84">
        <f t="shared" si="835"/>
        <v>0</v>
      </c>
      <c r="EXV1365" s="84">
        <f t="shared" si="835"/>
        <v>0</v>
      </c>
      <c r="EXW1365" s="84">
        <f t="shared" si="835"/>
        <v>0</v>
      </c>
      <c r="EXX1365" s="84">
        <f t="shared" si="835"/>
        <v>2000000</v>
      </c>
      <c r="EXY1365" s="84">
        <f t="shared" si="835"/>
        <v>0</v>
      </c>
      <c r="EXZ1365" s="84">
        <f t="shared" si="835"/>
        <v>0</v>
      </c>
      <c r="EYA1365" s="84">
        <f t="shared" si="835"/>
        <v>2000000</v>
      </c>
      <c r="EYB1365" s="84">
        <f t="shared" si="835"/>
        <v>2000000</v>
      </c>
      <c r="EYH1365" s="84" t="s">
        <v>247</v>
      </c>
      <c r="EYI1365" s="84" t="s">
        <v>4695</v>
      </c>
      <c r="EYJ1365" s="84">
        <f>EYJ1360</f>
        <v>0</v>
      </c>
      <c r="EYK1365" s="84">
        <f t="shared" si="836"/>
        <v>0</v>
      </c>
      <c r="EYL1365" s="84">
        <f t="shared" si="836"/>
        <v>0</v>
      </c>
      <c r="EYM1365" s="84">
        <f t="shared" si="836"/>
        <v>0</v>
      </c>
      <c r="EYN1365" s="84">
        <f t="shared" si="836"/>
        <v>2000000</v>
      </c>
      <c r="EYO1365" s="84">
        <f t="shared" si="836"/>
        <v>0</v>
      </c>
      <c r="EYP1365" s="84">
        <f t="shared" si="836"/>
        <v>0</v>
      </c>
      <c r="EYQ1365" s="84">
        <f t="shared" si="836"/>
        <v>2000000</v>
      </c>
      <c r="EYR1365" s="84">
        <f t="shared" si="836"/>
        <v>2000000</v>
      </c>
      <c r="EYX1365" s="84" t="s">
        <v>247</v>
      </c>
      <c r="EYY1365" s="84" t="s">
        <v>4695</v>
      </c>
      <c r="EYZ1365" s="84">
        <f>EYZ1360</f>
        <v>0</v>
      </c>
      <c r="EZA1365" s="84">
        <f t="shared" si="836"/>
        <v>0</v>
      </c>
      <c r="EZB1365" s="84">
        <f t="shared" si="836"/>
        <v>0</v>
      </c>
      <c r="EZC1365" s="84">
        <f t="shared" si="836"/>
        <v>0</v>
      </c>
      <c r="EZD1365" s="84">
        <f t="shared" si="836"/>
        <v>2000000</v>
      </c>
      <c r="EZE1365" s="84">
        <f t="shared" si="836"/>
        <v>0</v>
      </c>
      <c r="EZF1365" s="84">
        <f t="shared" si="836"/>
        <v>0</v>
      </c>
      <c r="EZG1365" s="84">
        <f t="shared" si="836"/>
        <v>2000000</v>
      </c>
      <c r="EZH1365" s="84">
        <f t="shared" si="836"/>
        <v>2000000</v>
      </c>
      <c r="EZN1365" s="84" t="s">
        <v>247</v>
      </c>
      <c r="EZO1365" s="84" t="s">
        <v>4695</v>
      </c>
      <c r="EZP1365" s="84">
        <f>EZP1360</f>
        <v>0</v>
      </c>
      <c r="EZQ1365" s="84">
        <f t="shared" si="836"/>
        <v>0</v>
      </c>
      <c r="EZR1365" s="84">
        <f t="shared" si="836"/>
        <v>0</v>
      </c>
      <c r="EZS1365" s="84">
        <f t="shared" si="836"/>
        <v>0</v>
      </c>
      <c r="EZT1365" s="84">
        <f t="shared" si="836"/>
        <v>2000000</v>
      </c>
      <c r="EZU1365" s="84">
        <f t="shared" si="836"/>
        <v>0</v>
      </c>
      <c r="EZV1365" s="84">
        <f t="shared" si="836"/>
        <v>0</v>
      </c>
      <c r="EZW1365" s="84">
        <f t="shared" si="836"/>
        <v>2000000</v>
      </c>
      <c r="EZX1365" s="84">
        <f t="shared" si="836"/>
        <v>2000000</v>
      </c>
      <c r="FAD1365" s="84" t="s">
        <v>247</v>
      </c>
      <c r="FAE1365" s="84" t="s">
        <v>4695</v>
      </c>
      <c r="FAF1365" s="84">
        <f>FAF1360</f>
        <v>0</v>
      </c>
      <c r="FAG1365" s="84">
        <f t="shared" si="836"/>
        <v>0</v>
      </c>
      <c r="FAH1365" s="84">
        <f t="shared" si="836"/>
        <v>0</v>
      </c>
      <c r="FAI1365" s="84">
        <f t="shared" si="836"/>
        <v>0</v>
      </c>
      <c r="FAJ1365" s="84">
        <f t="shared" si="836"/>
        <v>2000000</v>
      </c>
      <c r="FAK1365" s="84">
        <f t="shared" si="836"/>
        <v>0</v>
      </c>
      <c r="FAL1365" s="84">
        <f t="shared" si="836"/>
        <v>0</v>
      </c>
      <c r="FAM1365" s="84">
        <f t="shared" si="836"/>
        <v>2000000</v>
      </c>
      <c r="FAN1365" s="84">
        <f t="shared" si="836"/>
        <v>2000000</v>
      </c>
      <c r="FAT1365" s="84" t="s">
        <v>247</v>
      </c>
      <c r="FAU1365" s="84" t="s">
        <v>4695</v>
      </c>
      <c r="FAV1365" s="84">
        <f>FAV1360</f>
        <v>0</v>
      </c>
      <c r="FAW1365" s="84">
        <f t="shared" si="837"/>
        <v>0</v>
      </c>
      <c r="FAX1365" s="84">
        <f t="shared" si="837"/>
        <v>0</v>
      </c>
      <c r="FAY1365" s="84">
        <f t="shared" si="837"/>
        <v>0</v>
      </c>
      <c r="FAZ1365" s="84">
        <f t="shared" si="837"/>
        <v>2000000</v>
      </c>
      <c r="FBA1365" s="84">
        <f t="shared" si="837"/>
        <v>0</v>
      </c>
      <c r="FBB1365" s="84">
        <f t="shared" si="837"/>
        <v>0</v>
      </c>
      <c r="FBC1365" s="84">
        <f t="shared" si="837"/>
        <v>2000000</v>
      </c>
      <c r="FBD1365" s="84">
        <f t="shared" si="837"/>
        <v>2000000</v>
      </c>
      <c r="FBJ1365" s="84" t="s">
        <v>247</v>
      </c>
      <c r="FBK1365" s="84" t="s">
        <v>4695</v>
      </c>
      <c r="FBL1365" s="84">
        <f>FBL1360</f>
        <v>0</v>
      </c>
      <c r="FBM1365" s="84">
        <f t="shared" si="837"/>
        <v>0</v>
      </c>
      <c r="FBN1365" s="84">
        <f t="shared" si="837"/>
        <v>0</v>
      </c>
      <c r="FBO1365" s="84">
        <f t="shared" si="837"/>
        <v>0</v>
      </c>
      <c r="FBP1365" s="84">
        <f t="shared" si="837"/>
        <v>2000000</v>
      </c>
      <c r="FBQ1365" s="84">
        <f t="shared" si="837"/>
        <v>0</v>
      </c>
      <c r="FBR1365" s="84">
        <f t="shared" si="837"/>
        <v>0</v>
      </c>
      <c r="FBS1365" s="84">
        <f t="shared" si="837"/>
        <v>2000000</v>
      </c>
      <c r="FBT1365" s="84">
        <f t="shared" si="837"/>
        <v>2000000</v>
      </c>
      <c r="FBZ1365" s="84" t="s">
        <v>247</v>
      </c>
      <c r="FCA1365" s="84" t="s">
        <v>4695</v>
      </c>
      <c r="FCB1365" s="84">
        <f>FCB1360</f>
        <v>0</v>
      </c>
      <c r="FCC1365" s="84">
        <f t="shared" si="837"/>
        <v>0</v>
      </c>
      <c r="FCD1365" s="84">
        <f t="shared" si="837"/>
        <v>0</v>
      </c>
      <c r="FCE1365" s="84">
        <f t="shared" si="837"/>
        <v>0</v>
      </c>
      <c r="FCF1365" s="84">
        <f t="shared" si="837"/>
        <v>2000000</v>
      </c>
      <c r="FCG1365" s="84">
        <f t="shared" si="837"/>
        <v>0</v>
      </c>
      <c r="FCH1365" s="84">
        <f t="shared" si="837"/>
        <v>0</v>
      </c>
      <c r="FCI1365" s="84">
        <f t="shared" si="837"/>
        <v>2000000</v>
      </c>
      <c r="FCJ1365" s="84">
        <f t="shared" si="837"/>
        <v>2000000</v>
      </c>
      <c r="FCP1365" s="84" t="s">
        <v>247</v>
      </c>
      <c r="FCQ1365" s="84" t="s">
        <v>4695</v>
      </c>
      <c r="FCR1365" s="84">
        <f>FCR1360</f>
        <v>0</v>
      </c>
      <c r="FCS1365" s="84">
        <f t="shared" si="837"/>
        <v>0</v>
      </c>
      <c r="FCT1365" s="84">
        <f t="shared" si="837"/>
        <v>0</v>
      </c>
      <c r="FCU1365" s="84">
        <f t="shared" si="837"/>
        <v>0</v>
      </c>
      <c r="FCV1365" s="84">
        <f t="shared" si="837"/>
        <v>2000000</v>
      </c>
      <c r="FCW1365" s="84">
        <f t="shared" si="837"/>
        <v>0</v>
      </c>
      <c r="FCX1365" s="84">
        <f t="shared" si="837"/>
        <v>0</v>
      </c>
      <c r="FCY1365" s="84">
        <f t="shared" si="837"/>
        <v>2000000</v>
      </c>
      <c r="FCZ1365" s="84">
        <f t="shared" si="837"/>
        <v>2000000</v>
      </c>
      <c r="FDF1365" s="84" t="s">
        <v>247</v>
      </c>
      <c r="FDG1365" s="84" t="s">
        <v>4695</v>
      </c>
      <c r="FDH1365" s="84">
        <f>FDH1360</f>
        <v>0</v>
      </c>
      <c r="FDI1365" s="84">
        <f t="shared" si="838"/>
        <v>0</v>
      </c>
      <c r="FDJ1365" s="84">
        <f t="shared" si="838"/>
        <v>0</v>
      </c>
      <c r="FDK1365" s="84">
        <f t="shared" si="838"/>
        <v>0</v>
      </c>
      <c r="FDL1365" s="84">
        <f t="shared" si="838"/>
        <v>2000000</v>
      </c>
      <c r="FDM1365" s="84">
        <f t="shared" si="838"/>
        <v>0</v>
      </c>
      <c r="FDN1365" s="84">
        <f t="shared" si="838"/>
        <v>0</v>
      </c>
      <c r="FDO1365" s="84">
        <f t="shared" si="838"/>
        <v>2000000</v>
      </c>
      <c r="FDP1365" s="84">
        <f t="shared" si="838"/>
        <v>2000000</v>
      </c>
      <c r="FDV1365" s="84" t="s">
        <v>247</v>
      </c>
      <c r="FDW1365" s="84" t="s">
        <v>4695</v>
      </c>
      <c r="FDX1365" s="84">
        <f>FDX1360</f>
        <v>0</v>
      </c>
      <c r="FDY1365" s="84">
        <f t="shared" si="838"/>
        <v>0</v>
      </c>
      <c r="FDZ1365" s="84">
        <f t="shared" si="838"/>
        <v>0</v>
      </c>
      <c r="FEA1365" s="84">
        <f t="shared" si="838"/>
        <v>0</v>
      </c>
      <c r="FEB1365" s="84">
        <f t="shared" si="838"/>
        <v>2000000</v>
      </c>
      <c r="FEC1365" s="84">
        <f t="shared" si="838"/>
        <v>0</v>
      </c>
      <c r="FED1365" s="84">
        <f t="shared" si="838"/>
        <v>0</v>
      </c>
      <c r="FEE1365" s="84">
        <f t="shared" si="838"/>
        <v>2000000</v>
      </c>
      <c r="FEF1365" s="84">
        <f t="shared" si="838"/>
        <v>2000000</v>
      </c>
      <c r="FEL1365" s="84" t="s">
        <v>247</v>
      </c>
      <c r="FEM1365" s="84" t="s">
        <v>4695</v>
      </c>
      <c r="FEN1365" s="84">
        <f>FEN1360</f>
        <v>0</v>
      </c>
      <c r="FEO1365" s="84">
        <f t="shared" si="838"/>
        <v>0</v>
      </c>
      <c r="FEP1365" s="84">
        <f t="shared" si="838"/>
        <v>0</v>
      </c>
      <c r="FEQ1365" s="84">
        <f t="shared" si="838"/>
        <v>0</v>
      </c>
      <c r="FER1365" s="84">
        <f t="shared" si="838"/>
        <v>2000000</v>
      </c>
      <c r="FES1365" s="84">
        <f t="shared" si="838"/>
        <v>0</v>
      </c>
      <c r="FET1365" s="84">
        <f t="shared" si="838"/>
        <v>0</v>
      </c>
      <c r="FEU1365" s="84">
        <f t="shared" si="838"/>
        <v>2000000</v>
      </c>
      <c r="FEV1365" s="84">
        <f t="shared" si="838"/>
        <v>2000000</v>
      </c>
      <c r="FFB1365" s="84" t="s">
        <v>247</v>
      </c>
      <c r="FFC1365" s="84" t="s">
        <v>4695</v>
      </c>
      <c r="FFD1365" s="84">
        <f>FFD1360</f>
        <v>0</v>
      </c>
      <c r="FFE1365" s="84">
        <f t="shared" si="838"/>
        <v>0</v>
      </c>
      <c r="FFF1365" s="84">
        <f t="shared" si="838"/>
        <v>0</v>
      </c>
      <c r="FFG1365" s="84">
        <f t="shared" si="838"/>
        <v>0</v>
      </c>
      <c r="FFH1365" s="84">
        <f t="shared" si="838"/>
        <v>2000000</v>
      </c>
      <c r="FFI1365" s="84">
        <f t="shared" si="838"/>
        <v>0</v>
      </c>
      <c r="FFJ1365" s="84">
        <f t="shared" si="838"/>
        <v>0</v>
      </c>
      <c r="FFK1365" s="84">
        <f t="shared" si="838"/>
        <v>2000000</v>
      </c>
      <c r="FFL1365" s="84">
        <f t="shared" si="838"/>
        <v>2000000</v>
      </c>
      <c r="FFR1365" s="84" t="s">
        <v>247</v>
      </c>
      <c r="FFS1365" s="84" t="s">
        <v>4695</v>
      </c>
      <c r="FFT1365" s="84">
        <f>FFT1360</f>
        <v>0</v>
      </c>
      <c r="FFU1365" s="84">
        <f t="shared" si="839"/>
        <v>0</v>
      </c>
      <c r="FFV1365" s="84">
        <f t="shared" si="839"/>
        <v>0</v>
      </c>
      <c r="FFW1365" s="84">
        <f t="shared" si="839"/>
        <v>0</v>
      </c>
      <c r="FFX1365" s="84">
        <f t="shared" si="839"/>
        <v>2000000</v>
      </c>
      <c r="FFY1365" s="84">
        <f t="shared" si="839"/>
        <v>0</v>
      </c>
      <c r="FFZ1365" s="84">
        <f t="shared" si="839"/>
        <v>0</v>
      </c>
      <c r="FGA1365" s="84">
        <f t="shared" si="839"/>
        <v>2000000</v>
      </c>
      <c r="FGB1365" s="84">
        <f t="shared" si="839"/>
        <v>2000000</v>
      </c>
      <c r="FGH1365" s="84" t="s">
        <v>247</v>
      </c>
      <c r="FGI1365" s="84" t="s">
        <v>4695</v>
      </c>
      <c r="FGJ1365" s="84">
        <f>FGJ1360</f>
        <v>0</v>
      </c>
      <c r="FGK1365" s="84">
        <f t="shared" si="839"/>
        <v>0</v>
      </c>
      <c r="FGL1365" s="84">
        <f t="shared" si="839"/>
        <v>0</v>
      </c>
      <c r="FGM1365" s="84">
        <f t="shared" si="839"/>
        <v>0</v>
      </c>
      <c r="FGN1365" s="84">
        <f t="shared" si="839"/>
        <v>2000000</v>
      </c>
      <c r="FGO1365" s="84">
        <f t="shared" si="839"/>
        <v>0</v>
      </c>
      <c r="FGP1365" s="84">
        <f t="shared" si="839"/>
        <v>0</v>
      </c>
      <c r="FGQ1365" s="84">
        <f t="shared" si="839"/>
        <v>2000000</v>
      </c>
      <c r="FGR1365" s="84">
        <f t="shared" si="839"/>
        <v>2000000</v>
      </c>
      <c r="FGX1365" s="84" t="s">
        <v>247</v>
      </c>
      <c r="FGY1365" s="84" t="s">
        <v>4695</v>
      </c>
      <c r="FGZ1365" s="84">
        <f>FGZ1360</f>
        <v>0</v>
      </c>
      <c r="FHA1365" s="84">
        <f t="shared" si="839"/>
        <v>0</v>
      </c>
      <c r="FHB1365" s="84">
        <f t="shared" si="839"/>
        <v>0</v>
      </c>
      <c r="FHC1365" s="84">
        <f t="shared" si="839"/>
        <v>0</v>
      </c>
      <c r="FHD1365" s="84">
        <f t="shared" si="839"/>
        <v>2000000</v>
      </c>
      <c r="FHE1365" s="84">
        <f t="shared" si="839"/>
        <v>0</v>
      </c>
      <c r="FHF1365" s="84">
        <f t="shared" si="839"/>
        <v>0</v>
      </c>
      <c r="FHG1365" s="84">
        <f t="shared" si="839"/>
        <v>2000000</v>
      </c>
      <c r="FHH1365" s="84">
        <f t="shared" si="839"/>
        <v>2000000</v>
      </c>
      <c r="FHN1365" s="84" t="s">
        <v>247</v>
      </c>
      <c r="FHO1365" s="84" t="s">
        <v>4695</v>
      </c>
      <c r="FHP1365" s="84">
        <f>FHP1360</f>
        <v>0</v>
      </c>
      <c r="FHQ1365" s="84">
        <f t="shared" si="839"/>
        <v>0</v>
      </c>
      <c r="FHR1365" s="84">
        <f t="shared" si="839"/>
        <v>0</v>
      </c>
      <c r="FHS1365" s="84">
        <f t="shared" si="839"/>
        <v>0</v>
      </c>
      <c r="FHT1365" s="84">
        <f t="shared" si="839"/>
        <v>2000000</v>
      </c>
      <c r="FHU1365" s="84">
        <f t="shared" si="839"/>
        <v>0</v>
      </c>
      <c r="FHV1365" s="84">
        <f t="shared" si="839"/>
        <v>0</v>
      </c>
      <c r="FHW1365" s="84">
        <f t="shared" si="839"/>
        <v>2000000</v>
      </c>
      <c r="FHX1365" s="84">
        <f t="shared" si="839"/>
        <v>2000000</v>
      </c>
      <c r="FID1365" s="84" t="s">
        <v>247</v>
      </c>
      <c r="FIE1365" s="84" t="s">
        <v>4695</v>
      </c>
      <c r="FIF1365" s="84">
        <f>FIF1360</f>
        <v>0</v>
      </c>
      <c r="FIG1365" s="84">
        <f t="shared" si="840"/>
        <v>0</v>
      </c>
      <c r="FIH1365" s="84">
        <f t="shared" si="840"/>
        <v>0</v>
      </c>
      <c r="FII1365" s="84">
        <f t="shared" si="840"/>
        <v>0</v>
      </c>
      <c r="FIJ1365" s="84">
        <f t="shared" si="840"/>
        <v>2000000</v>
      </c>
      <c r="FIK1365" s="84">
        <f t="shared" si="840"/>
        <v>0</v>
      </c>
      <c r="FIL1365" s="84">
        <f t="shared" si="840"/>
        <v>0</v>
      </c>
      <c r="FIM1365" s="84">
        <f t="shared" si="840"/>
        <v>2000000</v>
      </c>
      <c r="FIN1365" s="84">
        <f t="shared" si="840"/>
        <v>2000000</v>
      </c>
      <c r="FIT1365" s="84" t="s">
        <v>247</v>
      </c>
      <c r="FIU1365" s="84" t="s">
        <v>4695</v>
      </c>
      <c r="FIV1365" s="84">
        <f>FIV1360</f>
        <v>0</v>
      </c>
      <c r="FIW1365" s="84">
        <f t="shared" si="840"/>
        <v>0</v>
      </c>
      <c r="FIX1365" s="84">
        <f t="shared" si="840"/>
        <v>0</v>
      </c>
      <c r="FIY1365" s="84">
        <f t="shared" si="840"/>
        <v>0</v>
      </c>
      <c r="FIZ1365" s="84">
        <f t="shared" si="840"/>
        <v>2000000</v>
      </c>
      <c r="FJA1365" s="84">
        <f t="shared" si="840"/>
        <v>0</v>
      </c>
      <c r="FJB1365" s="84">
        <f t="shared" si="840"/>
        <v>0</v>
      </c>
      <c r="FJC1365" s="84">
        <f t="shared" si="840"/>
        <v>2000000</v>
      </c>
      <c r="FJD1365" s="84">
        <f t="shared" si="840"/>
        <v>2000000</v>
      </c>
      <c r="FJJ1365" s="84" t="s">
        <v>247</v>
      </c>
      <c r="FJK1365" s="84" t="s">
        <v>4695</v>
      </c>
      <c r="FJL1365" s="84">
        <f>FJL1360</f>
        <v>0</v>
      </c>
      <c r="FJM1365" s="84">
        <f t="shared" si="840"/>
        <v>0</v>
      </c>
      <c r="FJN1365" s="84">
        <f t="shared" si="840"/>
        <v>0</v>
      </c>
      <c r="FJO1365" s="84">
        <f t="shared" si="840"/>
        <v>0</v>
      </c>
      <c r="FJP1365" s="84">
        <f t="shared" si="840"/>
        <v>2000000</v>
      </c>
      <c r="FJQ1365" s="84">
        <f t="shared" si="840"/>
        <v>0</v>
      </c>
      <c r="FJR1365" s="84">
        <f t="shared" si="840"/>
        <v>0</v>
      </c>
      <c r="FJS1365" s="84">
        <f t="shared" si="840"/>
        <v>2000000</v>
      </c>
      <c r="FJT1365" s="84">
        <f t="shared" si="840"/>
        <v>2000000</v>
      </c>
      <c r="FJZ1365" s="84" t="s">
        <v>247</v>
      </c>
      <c r="FKA1365" s="84" t="s">
        <v>4695</v>
      </c>
      <c r="FKB1365" s="84">
        <f>FKB1360</f>
        <v>0</v>
      </c>
      <c r="FKC1365" s="84">
        <f t="shared" si="840"/>
        <v>0</v>
      </c>
      <c r="FKD1365" s="84">
        <f t="shared" si="840"/>
        <v>0</v>
      </c>
      <c r="FKE1365" s="84">
        <f t="shared" si="840"/>
        <v>0</v>
      </c>
      <c r="FKF1365" s="84">
        <f t="shared" si="840"/>
        <v>2000000</v>
      </c>
      <c r="FKG1365" s="84">
        <f t="shared" si="840"/>
        <v>0</v>
      </c>
      <c r="FKH1365" s="84">
        <f t="shared" si="840"/>
        <v>0</v>
      </c>
      <c r="FKI1365" s="84">
        <f t="shared" si="840"/>
        <v>2000000</v>
      </c>
      <c r="FKJ1365" s="84">
        <f t="shared" si="840"/>
        <v>2000000</v>
      </c>
      <c r="FKP1365" s="84" t="s">
        <v>247</v>
      </c>
      <c r="FKQ1365" s="84" t="s">
        <v>4695</v>
      </c>
      <c r="FKR1365" s="84">
        <f>FKR1360</f>
        <v>0</v>
      </c>
      <c r="FKS1365" s="84">
        <f t="shared" si="841"/>
        <v>0</v>
      </c>
      <c r="FKT1365" s="84">
        <f t="shared" si="841"/>
        <v>0</v>
      </c>
      <c r="FKU1365" s="84">
        <f t="shared" si="841"/>
        <v>0</v>
      </c>
      <c r="FKV1365" s="84">
        <f t="shared" si="841"/>
        <v>2000000</v>
      </c>
      <c r="FKW1365" s="84">
        <f t="shared" si="841"/>
        <v>0</v>
      </c>
      <c r="FKX1365" s="84">
        <f t="shared" si="841"/>
        <v>0</v>
      </c>
      <c r="FKY1365" s="84">
        <f t="shared" si="841"/>
        <v>2000000</v>
      </c>
      <c r="FKZ1365" s="84">
        <f t="shared" si="841"/>
        <v>2000000</v>
      </c>
      <c r="FLF1365" s="84" t="s">
        <v>247</v>
      </c>
      <c r="FLG1365" s="84" t="s">
        <v>4695</v>
      </c>
      <c r="FLH1365" s="84">
        <f>FLH1360</f>
        <v>0</v>
      </c>
      <c r="FLI1365" s="84">
        <f t="shared" si="841"/>
        <v>0</v>
      </c>
      <c r="FLJ1365" s="84">
        <f t="shared" si="841"/>
        <v>0</v>
      </c>
      <c r="FLK1365" s="84">
        <f t="shared" si="841"/>
        <v>0</v>
      </c>
      <c r="FLL1365" s="84">
        <f t="shared" si="841"/>
        <v>2000000</v>
      </c>
      <c r="FLM1365" s="84">
        <f t="shared" si="841"/>
        <v>0</v>
      </c>
      <c r="FLN1365" s="84">
        <f t="shared" si="841"/>
        <v>0</v>
      </c>
      <c r="FLO1365" s="84">
        <f t="shared" si="841"/>
        <v>2000000</v>
      </c>
      <c r="FLP1365" s="84">
        <f t="shared" si="841"/>
        <v>2000000</v>
      </c>
      <c r="FLV1365" s="84" t="s">
        <v>247</v>
      </c>
      <c r="FLW1365" s="84" t="s">
        <v>4695</v>
      </c>
      <c r="FLX1365" s="84">
        <f>FLX1360</f>
        <v>0</v>
      </c>
      <c r="FLY1365" s="84">
        <f t="shared" si="841"/>
        <v>0</v>
      </c>
      <c r="FLZ1365" s="84">
        <f t="shared" si="841"/>
        <v>0</v>
      </c>
      <c r="FMA1365" s="84">
        <f t="shared" si="841"/>
        <v>0</v>
      </c>
      <c r="FMB1365" s="84">
        <f t="shared" si="841"/>
        <v>2000000</v>
      </c>
      <c r="FMC1365" s="84">
        <f t="shared" si="841"/>
        <v>0</v>
      </c>
      <c r="FMD1365" s="84">
        <f t="shared" si="841"/>
        <v>0</v>
      </c>
      <c r="FME1365" s="84">
        <f t="shared" si="841"/>
        <v>2000000</v>
      </c>
      <c r="FMF1365" s="84">
        <f t="shared" si="841"/>
        <v>2000000</v>
      </c>
      <c r="FML1365" s="84" t="s">
        <v>247</v>
      </c>
      <c r="FMM1365" s="84" t="s">
        <v>4695</v>
      </c>
      <c r="FMN1365" s="84">
        <f>FMN1360</f>
        <v>0</v>
      </c>
      <c r="FMO1365" s="84">
        <f t="shared" si="841"/>
        <v>0</v>
      </c>
      <c r="FMP1365" s="84">
        <f t="shared" si="841"/>
        <v>0</v>
      </c>
      <c r="FMQ1365" s="84">
        <f t="shared" si="841"/>
        <v>0</v>
      </c>
      <c r="FMR1365" s="84">
        <f t="shared" si="841"/>
        <v>2000000</v>
      </c>
      <c r="FMS1365" s="84">
        <f t="shared" si="841"/>
        <v>0</v>
      </c>
      <c r="FMT1365" s="84">
        <f t="shared" si="841"/>
        <v>0</v>
      </c>
      <c r="FMU1365" s="84">
        <f t="shared" si="841"/>
        <v>2000000</v>
      </c>
      <c r="FMV1365" s="84">
        <f t="shared" si="841"/>
        <v>2000000</v>
      </c>
      <c r="FNB1365" s="84" t="s">
        <v>247</v>
      </c>
      <c r="FNC1365" s="84" t="s">
        <v>4695</v>
      </c>
      <c r="FND1365" s="84">
        <f>FND1360</f>
        <v>0</v>
      </c>
      <c r="FNE1365" s="84">
        <f t="shared" si="842"/>
        <v>0</v>
      </c>
      <c r="FNF1365" s="84">
        <f t="shared" si="842"/>
        <v>0</v>
      </c>
      <c r="FNG1365" s="84">
        <f t="shared" si="842"/>
        <v>0</v>
      </c>
      <c r="FNH1365" s="84">
        <f t="shared" si="842"/>
        <v>2000000</v>
      </c>
      <c r="FNI1365" s="84">
        <f t="shared" si="842"/>
        <v>0</v>
      </c>
      <c r="FNJ1365" s="84">
        <f t="shared" si="842"/>
        <v>0</v>
      </c>
      <c r="FNK1365" s="84">
        <f t="shared" si="842"/>
        <v>2000000</v>
      </c>
      <c r="FNL1365" s="84">
        <f t="shared" si="842"/>
        <v>2000000</v>
      </c>
      <c r="FNR1365" s="84" t="s">
        <v>247</v>
      </c>
      <c r="FNS1365" s="84" t="s">
        <v>4695</v>
      </c>
      <c r="FNT1365" s="84">
        <f>FNT1360</f>
        <v>0</v>
      </c>
      <c r="FNU1365" s="84">
        <f t="shared" si="842"/>
        <v>0</v>
      </c>
      <c r="FNV1365" s="84">
        <f t="shared" si="842"/>
        <v>0</v>
      </c>
      <c r="FNW1365" s="84">
        <f t="shared" si="842"/>
        <v>0</v>
      </c>
      <c r="FNX1365" s="84">
        <f t="shared" si="842"/>
        <v>2000000</v>
      </c>
      <c r="FNY1365" s="84">
        <f t="shared" si="842"/>
        <v>0</v>
      </c>
      <c r="FNZ1365" s="84">
        <f t="shared" si="842"/>
        <v>0</v>
      </c>
      <c r="FOA1365" s="84">
        <f t="shared" si="842"/>
        <v>2000000</v>
      </c>
      <c r="FOB1365" s="84">
        <f t="shared" si="842"/>
        <v>2000000</v>
      </c>
      <c r="FOH1365" s="84" t="s">
        <v>247</v>
      </c>
      <c r="FOI1365" s="84" t="s">
        <v>4695</v>
      </c>
      <c r="FOJ1365" s="84">
        <f>FOJ1360</f>
        <v>0</v>
      </c>
      <c r="FOK1365" s="84">
        <f t="shared" si="842"/>
        <v>0</v>
      </c>
      <c r="FOL1365" s="84">
        <f t="shared" si="842"/>
        <v>0</v>
      </c>
      <c r="FOM1365" s="84">
        <f t="shared" si="842"/>
        <v>0</v>
      </c>
      <c r="FON1365" s="84">
        <f t="shared" si="842"/>
        <v>2000000</v>
      </c>
      <c r="FOO1365" s="84">
        <f t="shared" si="842"/>
        <v>0</v>
      </c>
      <c r="FOP1365" s="84">
        <f t="shared" si="842"/>
        <v>0</v>
      </c>
      <c r="FOQ1365" s="84">
        <f t="shared" si="842"/>
        <v>2000000</v>
      </c>
      <c r="FOR1365" s="84">
        <f t="shared" si="842"/>
        <v>2000000</v>
      </c>
      <c r="FOX1365" s="84" t="s">
        <v>247</v>
      </c>
      <c r="FOY1365" s="84" t="s">
        <v>4695</v>
      </c>
      <c r="FOZ1365" s="84">
        <f>FOZ1360</f>
        <v>0</v>
      </c>
      <c r="FPA1365" s="84">
        <f t="shared" si="842"/>
        <v>0</v>
      </c>
      <c r="FPB1365" s="84">
        <f t="shared" si="842"/>
        <v>0</v>
      </c>
      <c r="FPC1365" s="84">
        <f t="shared" si="842"/>
        <v>0</v>
      </c>
      <c r="FPD1365" s="84">
        <f t="shared" si="842"/>
        <v>2000000</v>
      </c>
      <c r="FPE1365" s="84">
        <f t="shared" si="842"/>
        <v>0</v>
      </c>
      <c r="FPF1365" s="84">
        <f t="shared" si="842"/>
        <v>0</v>
      </c>
      <c r="FPG1365" s="84">
        <f t="shared" si="842"/>
        <v>2000000</v>
      </c>
      <c r="FPH1365" s="84">
        <f t="shared" si="842"/>
        <v>2000000</v>
      </c>
      <c r="FPN1365" s="84" t="s">
        <v>247</v>
      </c>
      <c r="FPO1365" s="84" t="s">
        <v>4695</v>
      </c>
      <c r="FPP1365" s="84">
        <f>FPP1360</f>
        <v>0</v>
      </c>
      <c r="FPQ1365" s="84">
        <f t="shared" si="843"/>
        <v>0</v>
      </c>
      <c r="FPR1365" s="84">
        <f t="shared" si="843"/>
        <v>0</v>
      </c>
      <c r="FPS1365" s="84">
        <f t="shared" si="843"/>
        <v>0</v>
      </c>
      <c r="FPT1365" s="84">
        <f t="shared" si="843"/>
        <v>2000000</v>
      </c>
      <c r="FPU1365" s="84">
        <f t="shared" si="843"/>
        <v>0</v>
      </c>
      <c r="FPV1365" s="84">
        <f t="shared" si="843"/>
        <v>0</v>
      </c>
      <c r="FPW1365" s="84">
        <f t="shared" si="843"/>
        <v>2000000</v>
      </c>
      <c r="FPX1365" s="84">
        <f t="shared" si="843"/>
        <v>2000000</v>
      </c>
      <c r="FQD1365" s="84" t="s">
        <v>247</v>
      </c>
      <c r="FQE1365" s="84" t="s">
        <v>4695</v>
      </c>
      <c r="FQF1365" s="84">
        <f>FQF1360</f>
        <v>0</v>
      </c>
      <c r="FQG1365" s="84">
        <f t="shared" si="843"/>
        <v>0</v>
      </c>
      <c r="FQH1365" s="84">
        <f t="shared" si="843"/>
        <v>0</v>
      </c>
      <c r="FQI1365" s="84">
        <f t="shared" si="843"/>
        <v>0</v>
      </c>
      <c r="FQJ1365" s="84">
        <f t="shared" si="843"/>
        <v>2000000</v>
      </c>
      <c r="FQK1365" s="84">
        <f t="shared" si="843"/>
        <v>0</v>
      </c>
      <c r="FQL1365" s="84">
        <f t="shared" si="843"/>
        <v>0</v>
      </c>
      <c r="FQM1365" s="84">
        <f t="shared" si="843"/>
        <v>2000000</v>
      </c>
      <c r="FQN1365" s="84">
        <f t="shared" si="843"/>
        <v>2000000</v>
      </c>
      <c r="FQT1365" s="84" t="s">
        <v>247</v>
      </c>
      <c r="FQU1365" s="84" t="s">
        <v>4695</v>
      </c>
      <c r="FQV1365" s="84">
        <f>FQV1360</f>
        <v>0</v>
      </c>
      <c r="FQW1365" s="84">
        <f t="shared" si="843"/>
        <v>0</v>
      </c>
      <c r="FQX1365" s="84">
        <f t="shared" si="843"/>
        <v>0</v>
      </c>
      <c r="FQY1365" s="84">
        <f t="shared" si="843"/>
        <v>0</v>
      </c>
      <c r="FQZ1365" s="84">
        <f t="shared" si="843"/>
        <v>2000000</v>
      </c>
      <c r="FRA1365" s="84">
        <f t="shared" si="843"/>
        <v>0</v>
      </c>
      <c r="FRB1365" s="84">
        <f t="shared" si="843"/>
        <v>0</v>
      </c>
      <c r="FRC1365" s="84">
        <f t="shared" si="843"/>
        <v>2000000</v>
      </c>
      <c r="FRD1365" s="84">
        <f t="shared" si="843"/>
        <v>2000000</v>
      </c>
      <c r="FRJ1365" s="84" t="s">
        <v>247</v>
      </c>
      <c r="FRK1365" s="84" t="s">
        <v>4695</v>
      </c>
      <c r="FRL1365" s="84">
        <f>FRL1360</f>
        <v>0</v>
      </c>
      <c r="FRM1365" s="84">
        <f t="shared" si="843"/>
        <v>0</v>
      </c>
      <c r="FRN1365" s="84">
        <f t="shared" si="843"/>
        <v>0</v>
      </c>
      <c r="FRO1365" s="84">
        <f t="shared" si="843"/>
        <v>0</v>
      </c>
      <c r="FRP1365" s="84">
        <f t="shared" si="843"/>
        <v>2000000</v>
      </c>
      <c r="FRQ1365" s="84">
        <f t="shared" si="843"/>
        <v>0</v>
      </c>
      <c r="FRR1365" s="84">
        <f t="shared" si="843"/>
        <v>0</v>
      </c>
      <c r="FRS1365" s="84">
        <f t="shared" si="843"/>
        <v>2000000</v>
      </c>
      <c r="FRT1365" s="84">
        <f t="shared" si="843"/>
        <v>2000000</v>
      </c>
      <c r="FRZ1365" s="84" t="s">
        <v>247</v>
      </c>
      <c r="FSA1365" s="84" t="s">
        <v>4695</v>
      </c>
      <c r="FSB1365" s="84">
        <f>FSB1360</f>
        <v>0</v>
      </c>
      <c r="FSC1365" s="84">
        <f t="shared" si="844"/>
        <v>0</v>
      </c>
      <c r="FSD1365" s="84">
        <f t="shared" si="844"/>
        <v>0</v>
      </c>
      <c r="FSE1365" s="84">
        <f t="shared" si="844"/>
        <v>0</v>
      </c>
      <c r="FSF1365" s="84">
        <f t="shared" si="844"/>
        <v>2000000</v>
      </c>
      <c r="FSG1365" s="84">
        <f t="shared" si="844"/>
        <v>0</v>
      </c>
      <c r="FSH1365" s="84">
        <f t="shared" si="844"/>
        <v>0</v>
      </c>
      <c r="FSI1365" s="84">
        <f t="shared" si="844"/>
        <v>2000000</v>
      </c>
      <c r="FSJ1365" s="84">
        <f t="shared" si="844"/>
        <v>2000000</v>
      </c>
      <c r="FSP1365" s="84" t="s">
        <v>247</v>
      </c>
      <c r="FSQ1365" s="84" t="s">
        <v>4695</v>
      </c>
      <c r="FSR1365" s="84">
        <f>FSR1360</f>
        <v>0</v>
      </c>
      <c r="FSS1365" s="84">
        <f t="shared" si="844"/>
        <v>0</v>
      </c>
      <c r="FST1365" s="84">
        <f t="shared" si="844"/>
        <v>0</v>
      </c>
      <c r="FSU1365" s="84">
        <f t="shared" si="844"/>
        <v>0</v>
      </c>
      <c r="FSV1365" s="84">
        <f t="shared" si="844"/>
        <v>2000000</v>
      </c>
      <c r="FSW1365" s="84">
        <f t="shared" si="844"/>
        <v>0</v>
      </c>
      <c r="FSX1365" s="84">
        <f t="shared" si="844"/>
        <v>0</v>
      </c>
      <c r="FSY1365" s="84">
        <f t="shared" si="844"/>
        <v>2000000</v>
      </c>
      <c r="FSZ1365" s="84">
        <f t="shared" si="844"/>
        <v>2000000</v>
      </c>
      <c r="FTF1365" s="84" t="s">
        <v>247</v>
      </c>
      <c r="FTG1365" s="84" t="s">
        <v>4695</v>
      </c>
      <c r="FTH1365" s="84">
        <f>FTH1360</f>
        <v>0</v>
      </c>
      <c r="FTI1365" s="84">
        <f t="shared" si="844"/>
        <v>0</v>
      </c>
      <c r="FTJ1365" s="84">
        <f t="shared" si="844"/>
        <v>0</v>
      </c>
      <c r="FTK1365" s="84">
        <f t="shared" si="844"/>
        <v>0</v>
      </c>
      <c r="FTL1365" s="84">
        <f t="shared" si="844"/>
        <v>2000000</v>
      </c>
      <c r="FTM1365" s="84">
        <f t="shared" si="844"/>
        <v>0</v>
      </c>
      <c r="FTN1365" s="84">
        <f t="shared" si="844"/>
        <v>0</v>
      </c>
      <c r="FTO1365" s="84">
        <f t="shared" si="844"/>
        <v>2000000</v>
      </c>
      <c r="FTP1365" s="84">
        <f t="shared" si="844"/>
        <v>2000000</v>
      </c>
      <c r="FTV1365" s="84" t="s">
        <v>247</v>
      </c>
      <c r="FTW1365" s="84" t="s">
        <v>4695</v>
      </c>
      <c r="FTX1365" s="84">
        <f>FTX1360</f>
        <v>0</v>
      </c>
      <c r="FTY1365" s="84">
        <f t="shared" si="844"/>
        <v>0</v>
      </c>
      <c r="FTZ1365" s="84">
        <f t="shared" si="844"/>
        <v>0</v>
      </c>
      <c r="FUA1365" s="84">
        <f t="shared" si="844"/>
        <v>0</v>
      </c>
      <c r="FUB1365" s="84">
        <f t="shared" si="844"/>
        <v>2000000</v>
      </c>
      <c r="FUC1365" s="84">
        <f t="shared" si="844"/>
        <v>0</v>
      </c>
      <c r="FUD1365" s="84">
        <f t="shared" si="844"/>
        <v>0</v>
      </c>
      <c r="FUE1365" s="84">
        <f t="shared" si="844"/>
        <v>2000000</v>
      </c>
      <c r="FUF1365" s="84">
        <f t="shared" si="844"/>
        <v>2000000</v>
      </c>
      <c r="FUL1365" s="84" t="s">
        <v>247</v>
      </c>
      <c r="FUM1365" s="84" t="s">
        <v>4695</v>
      </c>
      <c r="FUN1365" s="84">
        <f>FUN1360</f>
        <v>0</v>
      </c>
      <c r="FUO1365" s="84">
        <f t="shared" si="845"/>
        <v>0</v>
      </c>
      <c r="FUP1365" s="84">
        <f t="shared" si="845"/>
        <v>0</v>
      </c>
      <c r="FUQ1365" s="84">
        <f t="shared" si="845"/>
        <v>0</v>
      </c>
      <c r="FUR1365" s="84">
        <f t="shared" si="845"/>
        <v>2000000</v>
      </c>
      <c r="FUS1365" s="84">
        <f t="shared" si="845"/>
        <v>0</v>
      </c>
      <c r="FUT1365" s="84">
        <f t="shared" si="845"/>
        <v>0</v>
      </c>
      <c r="FUU1365" s="84">
        <f t="shared" si="845"/>
        <v>2000000</v>
      </c>
      <c r="FUV1365" s="84">
        <f t="shared" si="845"/>
        <v>2000000</v>
      </c>
      <c r="FVB1365" s="84" t="s">
        <v>247</v>
      </c>
      <c r="FVC1365" s="84" t="s">
        <v>4695</v>
      </c>
      <c r="FVD1365" s="84">
        <f>FVD1360</f>
        <v>0</v>
      </c>
      <c r="FVE1365" s="84">
        <f t="shared" si="845"/>
        <v>0</v>
      </c>
      <c r="FVF1365" s="84">
        <f t="shared" si="845"/>
        <v>0</v>
      </c>
      <c r="FVG1365" s="84">
        <f t="shared" si="845"/>
        <v>0</v>
      </c>
      <c r="FVH1365" s="84">
        <f t="shared" si="845"/>
        <v>2000000</v>
      </c>
      <c r="FVI1365" s="84">
        <f t="shared" si="845"/>
        <v>0</v>
      </c>
      <c r="FVJ1365" s="84">
        <f t="shared" si="845"/>
        <v>0</v>
      </c>
      <c r="FVK1365" s="84">
        <f t="shared" si="845"/>
        <v>2000000</v>
      </c>
      <c r="FVL1365" s="84">
        <f t="shared" si="845"/>
        <v>2000000</v>
      </c>
      <c r="FVR1365" s="84" t="s">
        <v>247</v>
      </c>
      <c r="FVS1365" s="84" t="s">
        <v>4695</v>
      </c>
      <c r="FVT1365" s="84">
        <f>FVT1360</f>
        <v>0</v>
      </c>
      <c r="FVU1365" s="84">
        <f t="shared" si="845"/>
        <v>0</v>
      </c>
      <c r="FVV1365" s="84">
        <f t="shared" si="845"/>
        <v>0</v>
      </c>
      <c r="FVW1365" s="84">
        <f t="shared" si="845"/>
        <v>0</v>
      </c>
      <c r="FVX1365" s="84">
        <f t="shared" si="845"/>
        <v>2000000</v>
      </c>
      <c r="FVY1365" s="84">
        <f t="shared" si="845"/>
        <v>0</v>
      </c>
      <c r="FVZ1365" s="84">
        <f t="shared" si="845"/>
        <v>0</v>
      </c>
      <c r="FWA1365" s="84">
        <f t="shared" si="845"/>
        <v>2000000</v>
      </c>
      <c r="FWB1365" s="84">
        <f t="shared" si="845"/>
        <v>2000000</v>
      </c>
      <c r="FWH1365" s="84" t="s">
        <v>247</v>
      </c>
      <c r="FWI1365" s="84" t="s">
        <v>4695</v>
      </c>
      <c r="FWJ1365" s="84">
        <f>FWJ1360</f>
        <v>0</v>
      </c>
      <c r="FWK1365" s="84">
        <f t="shared" si="845"/>
        <v>0</v>
      </c>
      <c r="FWL1365" s="84">
        <f t="shared" si="845"/>
        <v>0</v>
      </c>
      <c r="FWM1365" s="84">
        <f t="shared" si="845"/>
        <v>0</v>
      </c>
      <c r="FWN1365" s="84">
        <f t="shared" si="845"/>
        <v>2000000</v>
      </c>
      <c r="FWO1365" s="84">
        <f t="shared" si="845"/>
        <v>0</v>
      </c>
      <c r="FWP1365" s="84">
        <f t="shared" si="845"/>
        <v>0</v>
      </c>
      <c r="FWQ1365" s="84">
        <f t="shared" si="845"/>
        <v>2000000</v>
      </c>
      <c r="FWR1365" s="84">
        <f t="shared" si="845"/>
        <v>2000000</v>
      </c>
      <c r="FWX1365" s="84" t="s">
        <v>247</v>
      </c>
      <c r="FWY1365" s="84" t="s">
        <v>4695</v>
      </c>
      <c r="FWZ1365" s="84">
        <f>FWZ1360</f>
        <v>0</v>
      </c>
      <c r="FXA1365" s="84">
        <f t="shared" si="846"/>
        <v>0</v>
      </c>
      <c r="FXB1365" s="84">
        <f t="shared" si="846"/>
        <v>0</v>
      </c>
      <c r="FXC1365" s="84">
        <f t="shared" si="846"/>
        <v>0</v>
      </c>
      <c r="FXD1365" s="84">
        <f t="shared" si="846"/>
        <v>2000000</v>
      </c>
      <c r="FXE1365" s="84">
        <f t="shared" si="846"/>
        <v>0</v>
      </c>
      <c r="FXF1365" s="84">
        <f t="shared" si="846"/>
        <v>0</v>
      </c>
      <c r="FXG1365" s="84">
        <f t="shared" si="846"/>
        <v>2000000</v>
      </c>
      <c r="FXH1365" s="84">
        <f t="shared" si="846"/>
        <v>2000000</v>
      </c>
      <c r="FXN1365" s="84" t="s">
        <v>247</v>
      </c>
      <c r="FXO1365" s="84" t="s">
        <v>4695</v>
      </c>
      <c r="FXP1365" s="84">
        <f>FXP1360</f>
        <v>0</v>
      </c>
      <c r="FXQ1365" s="84">
        <f t="shared" si="846"/>
        <v>0</v>
      </c>
      <c r="FXR1365" s="84">
        <f t="shared" si="846"/>
        <v>0</v>
      </c>
      <c r="FXS1365" s="84">
        <f t="shared" si="846"/>
        <v>0</v>
      </c>
      <c r="FXT1365" s="84">
        <f t="shared" si="846"/>
        <v>2000000</v>
      </c>
      <c r="FXU1365" s="84">
        <f t="shared" si="846"/>
        <v>0</v>
      </c>
      <c r="FXV1365" s="84">
        <f t="shared" si="846"/>
        <v>0</v>
      </c>
      <c r="FXW1365" s="84">
        <f t="shared" si="846"/>
        <v>2000000</v>
      </c>
      <c r="FXX1365" s="84">
        <f t="shared" si="846"/>
        <v>2000000</v>
      </c>
      <c r="FYD1365" s="84" t="s">
        <v>247</v>
      </c>
      <c r="FYE1365" s="84" t="s">
        <v>4695</v>
      </c>
      <c r="FYF1365" s="84">
        <f>FYF1360</f>
        <v>0</v>
      </c>
      <c r="FYG1365" s="84">
        <f t="shared" si="846"/>
        <v>0</v>
      </c>
      <c r="FYH1365" s="84">
        <f t="shared" si="846"/>
        <v>0</v>
      </c>
      <c r="FYI1365" s="84">
        <f t="shared" si="846"/>
        <v>0</v>
      </c>
      <c r="FYJ1365" s="84">
        <f t="shared" si="846"/>
        <v>2000000</v>
      </c>
      <c r="FYK1365" s="84">
        <f t="shared" si="846"/>
        <v>0</v>
      </c>
      <c r="FYL1365" s="84">
        <f t="shared" si="846"/>
        <v>0</v>
      </c>
      <c r="FYM1365" s="84">
        <f t="shared" si="846"/>
        <v>2000000</v>
      </c>
      <c r="FYN1365" s="84">
        <f t="shared" si="846"/>
        <v>2000000</v>
      </c>
      <c r="FYT1365" s="84" t="s">
        <v>247</v>
      </c>
      <c r="FYU1365" s="84" t="s">
        <v>4695</v>
      </c>
      <c r="FYV1365" s="84">
        <f>FYV1360</f>
        <v>0</v>
      </c>
      <c r="FYW1365" s="84">
        <f t="shared" si="846"/>
        <v>0</v>
      </c>
      <c r="FYX1365" s="84">
        <f t="shared" si="846"/>
        <v>0</v>
      </c>
      <c r="FYY1365" s="84">
        <f t="shared" si="846"/>
        <v>0</v>
      </c>
      <c r="FYZ1365" s="84">
        <f t="shared" si="846"/>
        <v>2000000</v>
      </c>
      <c r="FZA1365" s="84">
        <f t="shared" si="846"/>
        <v>0</v>
      </c>
      <c r="FZB1365" s="84">
        <f t="shared" si="846"/>
        <v>0</v>
      </c>
      <c r="FZC1365" s="84">
        <f t="shared" si="846"/>
        <v>2000000</v>
      </c>
      <c r="FZD1365" s="84">
        <f t="shared" si="846"/>
        <v>2000000</v>
      </c>
      <c r="FZJ1365" s="84" t="s">
        <v>247</v>
      </c>
      <c r="FZK1365" s="84" t="s">
        <v>4695</v>
      </c>
      <c r="FZL1365" s="84">
        <f>FZL1360</f>
        <v>0</v>
      </c>
      <c r="FZM1365" s="84">
        <f t="shared" si="847"/>
        <v>0</v>
      </c>
      <c r="FZN1365" s="84">
        <f t="shared" si="847"/>
        <v>0</v>
      </c>
      <c r="FZO1365" s="84">
        <f t="shared" si="847"/>
        <v>0</v>
      </c>
      <c r="FZP1365" s="84">
        <f t="shared" si="847"/>
        <v>2000000</v>
      </c>
      <c r="FZQ1365" s="84">
        <f t="shared" si="847"/>
        <v>0</v>
      </c>
      <c r="FZR1365" s="84">
        <f t="shared" si="847"/>
        <v>0</v>
      </c>
      <c r="FZS1365" s="84">
        <f t="shared" si="847"/>
        <v>2000000</v>
      </c>
      <c r="FZT1365" s="84">
        <f t="shared" si="847"/>
        <v>2000000</v>
      </c>
      <c r="FZZ1365" s="84" t="s">
        <v>247</v>
      </c>
      <c r="GAA1365" s="84" t="s">
        <v>4695</v>
      </c>
      <c r="GAB1365" s="84">
        <f>GAB1360</f>
        <v>0</v>
      </c>
      <c r="GAC1365" s="84">
        <f t="shared" si="847"/>
        <v>0</v>
      </c>
      <c r="GAD1365" s="84">
        <f t="shared" si="847"/>
        <v>0</v>
      </c>
      <c r="GAE1365" s="84">
        <f t="shared" si="847"/>
        <v>0</v>
      </c>
      <c r="GAF1365" s="84">
        <f t="shared" si="847"/>
        <v>2000000</v>
      </c>
      <c r="GAG1365" s="84">
        <f t="shared" si="847"/>
        <v>0</v>
      </c>
      <c r="GAH1365" s="84">
        <f t="shared" si="847"/>
        <v>0</v>
      </c>
      <c r="GAI1365" s="84">
        <f t="shared" si="847"/>
        <v>2000000</v>
      </c>
      <c r="GAJ1365" s="84">
        <f t="shared" si="847"/>
        <v>2000000</v>
      </c>
      <c r="GAP1365" s="84" t="s">
        <v>247</v>
      </c>
      <c r="GAQ1365" s="84" t="s">
        <v>4695</v>
      </c>
      <c r="GAR1365" s="84">
        <f>GAR1360</f>
        <v>0</v>
      </c>
      <c r="GAS1365" s="84">
        <f t="shared" si="847"/>
        <v>0</v>
      </c>
      <c r="GAT1365" s="84">
        <f t="shared" si="847"/>
        <v>0</v>
      </c>
      <c r="GAU1365" s="84">
        <f t="shared" si="847"/>
        <v>0</v>
      </c>
      <c r="GAV1365" s="84">
        <f t="shared" si="847"/>
        <v>2000000</v>
      </c>
      <c r="GAW1365" s="84">
        <f t="shared" si="847"/>
        <v>0</v>
      </c>
      <c r="GAX1365" s="84">
        <f t="shared" si="847"/>
        <v>0</v>
      </c>
      <c r="GAY1365" s="84">
        <f t="shared" si="847"/>
        <v>2000000</v>
      </c>
      <c r="GAZ1365" s="84">
        <f t="shared" si="847"/>
        <v>2000000</v>
      </c>
      <c r="GBF1365" s="84" t="s">
        <v>247</v>
      </c>
      <c r="GBG1365" s="84" t="s">
        <v>4695</v>
      </c>
      <c r="GBH1365" s="84">
        <f>GBH1360</f>
        <v>0</v>
      </c>
      <c r="GBI1365" s="84">
        <f t="shared" si="847"/>
        <v>0</v>
      </c>
      <c r="GBJ1365" s="84">
        <f t="shared" si="847"/>
        <v>0</v>
      </c>
      <c r="GBK1365" s="84">
        <f t="shared" si="847"/>
        <v>0</v>
      </c>
      <c r="GBL1365" s="84">
        <f t="shared" si="847"/>
        <v>2000000</v>
      </c>
      <c r="GBM1365" s="84">
        <f t="shared" si="847"/>
        <v>0</v>
      </c>
      <c r="GBN1365" s="84">
        <f t="shared" si="847"/>
        <v>0</v>
      </c>
      <c r="GBO1365" s="84">
        <f t="shared" si="847"/>
        <v>2000000</v>
      </c>
      <c r="GBP1365" s="84">
        <f t="shared" si="847"/>
        <v>2000000</v>
      </c>
      <c r="GBV1365" s="84" t="s">
        <v>247</v>
      </c>
      <c r="GBW1365" s="84" t="s">
        <v>4695</v>
      </c>
      <c r="GBX1365" s="84">
        <f>GBX1360</f>
        <v>0</v>
      </c>
      <c r="GBY1365" s="84">
        <f t="shared" si="848"/>
        <v>0</v>
      </c>
      <c r="GBZ1365" s="84">
        <f t="shared" si="848"/>
        <v>0</v>
      </c>
      <c r="GCA1365" s="84">
        <f t="shared" si="848"/>
        <v>0</v>
      </c>
      <c r="GCB1365" s="84">
        <f t="shared" si="848"/>
        <v>2000000</v>
      </c>
      <c r="GCC1365" s="84">
        <f t="shared" si="848"/>
        <v>0</v>
      </c>
      <c r="GCD1365" s="84">
        <f t="shared" si="848"/>
        <v>0</v>
      </c>
      <c r="GCE1365" s="84">
        <f t="shared" si="848"/>
        <v>2000000</v>
      </c>
      <c r="GCF1365" s="84">
        <f t="shared" si="848"/>
        <v>2000000</v>
      </c>
      <c r="GCL1365" s="84" t="s">
        <v>247</v>
      </c>
      <c r="GCM1365" s="84" t="s">
        <v>4695</v>
      </c>
      <c r="GCN1365" s="84">
        <f>GCN1360</f>
        <v>0</v>
      </c>
      <c r="GCO1365" s="84">
        <f t="shared" si="848"/>
        <v>0</v>
      </c>
      <c r="GCP1365" s="84">
        <f t="shared" si="848"/>
        <v>0</v>
      </c>
      <c r="GCQ1365" s="84">
        <f t="shared" si="848"/>
        <v>0</v>
      </c>
      <c r="GCR1365" s="84">
        <f t="shared" si="848"/>
        <v>2000000</v>
      </c>
      <c r="GCS1365" s="84">
        <f t="shared" si="848"/>
        <v>0</v>
      </c>
      <c r="GCT1365" s="84">
        <f t="shared" si="848"/>
        <v>0</v>
      </c>
      <c r="GCU1365" s="84">
        <f t="shared" si="848"/>
        <v>2000000</v>
      </c>
      <c r="GCV1365" s="84">
        <f t="shared" si="848"/>
        <v>2000000</v>
      </c>
      <c r="GDB1365" s="84" t="s">
        <v>247</v>
      </c>
      <c r="GDC1365" s="84" t="s">
        <v>4695</v>
      </c>
      <c r="GDD1365" s="84">
        <f>GDD1360</f>
        <v>0</v>
      </c>
      <c r="GDE1365" s="84">
        <f t="shared" si="848"/>
        <v>0</v>
      </c>
      <c r="GDF1365" s="84">
        <f t="shared" si="848"/>
        <v>0</v>
      </c>
      <c r="GDG1365" s="84">
        <f t="shared" si="848"/>
        <v>0</v>
      </c>
      <c r="GDH1365" s="84">
        <f t="shared" si="848"/>
        <v>2000000</v>
      </c>
      <c r="GDI1365" s="84">
        <f t="shared" si="848"/>
        <v>0</v>
      </c>
      <c r="GDJ1365" s="84">
        <f t="shared" si="848"/>
        <v>0</v>
      </c>
      <c r="GDK1365" s="84">
        <f t="shared" si="848"/>
        <v>2000000</v>
      </c>
      <c r="GDL1365" s="84">
        <f t="shared" si="848"/>
        <v>2000000</v>
      </c>
      <c r="GDR1365" s="84" t="s">
        <v>247</v>
      </c>
      <c r="GDS1365" s="84" t="s">
        <v>4695</v>
      </c>
      <c r="GDT1365" s="84">
        <f>GDT1360</f>
        <v>0</v>
      </c>
      <c r="GDU1365" s="84">
        <f t="shared" si="848"/>
        <v>0</v>
      </c>
      <c r="GDV1365" s="84">
        <f t="shared" si="848"/>
        <v>0</v>
      </c>
      <c r="GDW1365" s="84">
        <f t="shared" si="848"/>
        <v>0</v>
      </c>
      <c r="GDX1365" s="84">
        <f t="shared" si="848"/>
        <v>2000000</v>
      </c>
      <c r="GDY1365" s="84">
        <f t="shared" si="848"/>
        <v>0</v>
      </c>
      <c r="GDZ1365" s="84">
        <f t="shared" si="848"/>
        <v>0</v>
      </c>
      <c r="GEA1365" s="84">
        <f t="shared" si="848"/>
        <v>2000000</v>
      </c>
      <c r="GEB1365" s="84">
        <f t="shared" si="848"/>
        <v>2000000</v>
      </c>
      <c r="GEH1365" s="84" t="s">
        <v>247</v>
      </c>
      <c r="GEI1365" s="84" t="s">
        <v>4695</v>
      </c>
      <c r="GEJ1365" s="84">
        <f>GEJ1360</f>
        <v>0</v>
      </c>
      <c r="GEK1365" s="84">
        <f t="shared" si="849"/>
        <v>0</v>
      </c>
      <c r="GEL1365" s="84">
        <f t="shared" si="849"/>
        <v>0</v>
      </c>
      <c r="GEM1365" s="84">
        <f t="shared" si="849"/>
        <v>0</v>
      </c>
      <c r="GEN1365" s="84">
        <f t="shared" si="849"/>
        <v>2000000</v>
      </c>
      <c r="GEO1365" s="84">
        <f t="shared" si="849"/>
        <v>0</v>
      </c>
      <c r="GEP1365" s="84">
        <f t="shared" si="849"/>
        <v>0</v>
      </c>
      <c r="GEQ1365" s="84">
        <f t="shared" si="849"/>
        <v>2000000</v>
      </c>
      <c r="GER1365" s="84">
        <f t="shared" si="849"/>
        <v>2000000</v>
      </c>
      <c r="GEX1365" s="84" t="s">
        <v>247</v>
      </c>
      <c r="GEY1365" s="84" t="s">
        <v>4695</v>
      </c>
      <c r="GEZ1365" s="84">
        <f>GEZ1360</f>
        <v>0</v>
      </c>
      <c r="GFA1365" s="84">
        <f t="shared" si="849"/>
        <v>0</v>
      </c>
      <c r="GFB1365" s="84">
        <f t="shared" si="849"/>
        <v>0</v>
      </c>
      <c r="GFC1365" s="84">
        <f t="shared" si="849"/>
        <v>0</v>
      </c>
      <c r="GFD1365" s="84">
        <f t="shared" si="849"/>
        <v>2000000</v>
      </c>
      <c r="GFE1365" s="84">
        <f t="shared" si="849"/>
        <v>0</v>
      </c>
      <c r="GFF1365" s="84">
        <f t="shared" si="849"/>
        <v>0</v>
      </c>
      <c r="GFG1365" s="84">
        <f t="shared" si="849"/>
        <v>2000000</v>
      </c>
      <c r="GFH1365" s="84">
        <f t="shared" si="849"/>
        <v>2000000</v>
      </c>
      <c r="GFN1365" s="84" t="s">
        <v>247</v>
      </c>
      <c r="GFO1365" s="84" t="s">
        <v>4695</v>
      </c>
      <c r="GFP1365" s="84">
        <f>GFP1360</f>
        <v>0</v>
      </c>
      <c r="GFQ1365" s="84">
        <f t="shared" si="849"/>
        <v>0</v>
      </c>
      <c r="GFR1365" s="84">
        <f t="shared" si="849"/>
        <v>0</v>
      </c>
      <c r="GFS1365" s="84">
        <f t="shared" si="849"/>
        <v>0</v>
      </c>
      <c r="GFT1365" s="84">
        <f t="shared" si="849"/>
        <v>2000000</v>
      </c>
      <c r="GFU1365" s="84">
        <f t="shared" si="849"/>
        <v>0</v>
      </c>
      <c r="GFV1365" s="84">
        <f t="shared" si="849"/>
        <v>0</v>
      </c>
      <c r="GFW1365" s="84">
        <f t="shared" si="849"/>
        <v>2000000</v>
      </c>
      <c r="GFX1365" s="84">
        <f t="shared" si="849"/>
        <v>2000000</v>
      </c>
      <c r="GGD1365" s="84" t="s">
        <v>247</v>
      </c>
      <c r="GGE1365" s="84" t="s">
        <v>4695</v>
      </c>
      <c r="GGF1365" s="84">
        <f>GGF1360</f>
        <v>0</v>
      </c>
      <c r="GGG1365" s="84">
        <f t="shared" si="849"/>
        <v>0</v>
      </c>
      <c r="GGH1365" s="84">
        <f t="shared" si="849"/>
        <v>0</v>
      </c>
      <c r="GGI1365" s="84">
        <f t="shared" si="849"/>
        <v>0</v>
      </c>
      <c r="GGJ1365" s="84">
        <f t="shared" si="849"/>
        <v>2000000</v>
      </c>
      <c r="GGK1365" s="84">
        <f t="shared" si="849"/>
        <v>0</v>
      </c>
      <c r="GGL1365" s="84">
        <f t="shared" si="849"/>
        <v>0</v>
      </c>
      <c r="GGM1365" s="84">
        <f t="shared" si="849"/>
        <v>2000000</v>
      </c>
      <c r="GGN1365" s="84">
        <f t="shared" si="849"/>
        <v>2000000</v>
      </c>
      <c r="GGT1365" s="84" t="s">
        <v>247</v>
      </c>
      <c r="GGU1365" s="84" t="s">
        <v>4695</v>
      </c>
      <c r="GGV1365" s="84">
        <f>GGV1360</f>
        <v>0</v>
      </c>
      <c r="GGW1365" s="84">
        <f t="shared" si="850"/>
        <v>0</v>
      </c>
      <c r="GGX1365" s="84">
        <f t="shared" si="850"/>
        <v>0</v>
      </c>
      <c r="GGY1365" s="84">
        <f t="shared" si="850"/>
        <v>0</v>
      </c>
      <c r="GGZ1365" s="84">
        <f t="shared" si="850"/>
        <v>2000000</v>
      </c>
      <c r="GHA1365" s="84">
        <f t="shared" si="850"/>
        <v>0</v>
      </c>
      <c r="GHB1365" s="84">
        <f t="shared" si="850"/>
        <v>0</v>
      </c>
      <c r="GHC1365" s="84">
        <f t="shared" si="850"/>
        <v>2000000</v>
      </c>
      <c r="GHD1365" s="84">
        <f t="shared" si="850"/>
        <v>2000000</v>
      </c>
      <c r="GHJ1365" s="84" t="s">
        <v>247</v>
      </c>
      <c r="GHK1365" s="84" t="s">
        <v>4695</v>
      </c>
      <c r="GHL1365" s="84">
        <f>GHL1360</f>
        <v>0</v>
      </c>
      <c r="GHM1365" s="84">
        <f t="shared" si="850"/>
        <v>0</v>
      </c>
      <c r="GHN1365" s="84">
        <f t="shared" si="850"/>
        <v>0</v>
      </c>
      <c r="GHO1365" s="84">
        <f t="shared" si="850"/>
        <v>0</v>
      </c>
      <c r="GHP1365" s="84">
        <f t="shared" si="850"/>
        <v>2000000</v>
      </c>
      <c r="GHQ1365" s="84">
        <f t="shared" si="850"/>
        <v>0</v>
      </c>
      <c r="GHR1365" s="84">
        <f t="shared" si="850"/>
        <v>0</v>
      </c>
      <c r="GHS1365" s="84">
        <f t="shared" si="850"/>
        <v>2000000</v>
      </c>
      <c r="GHT1365" s="84">
        <f t="shared" si="850"/>
        <v>2000000</v>
      </c>
      <c r="GHZ1365" s="84" t="s">
        <v>247</v>
      </c>
      <c r="GIA1365" s="84" t="s">
        <v>4695</v>
      </c>
      <c r="GIB1365" s="84">
        <f>GIB1360</f>
        <v>0</v>
      </c>
      <c r="GIC1365" s="84">
        <f t="shared" si="850"/>
        <v>0</v>
      </c>
      <c r="GID1365" s="84">
        <f t="shared" si="850"/>
        <v>0</v>
      </c>
      <c r="GIE1365" s="84">
        <f t="shared" si="850"/>
        <v>0</v>
      </c>
      <c r="GIF1365" s="84">
        <f t="shared" si="850"/>
        <v>2000000</v>
      </c>
      <c r="GIG1365" s="84">
        <f t="shared" si="850"/>
        <v>0</v>
      </c>
      <c r="GIH1365" s="84">
        <f t="shared" si="850"/>
        <v>0</v>
      </c>
      <c r="GII1365" s="84">
        <f t="shared" si="850"/>
        <v>2000000</v>
      </c>
      <c r="GIJ1365" s="84">
        <f t="shared" si="850"/>
        <v>2000000</v>
      </c>
      <c r="GIP1365" s="84" t="s">
        <v>247</v>
      </c>
      <c r="GIQ1365" s="84" t="s">
        <v>4695</v>
      </c>
      <c r="GIR1365" s="84">
        <f>GIR1360</f>
        <v>0</v>
      </c>
      <c r="GIS1365" s="84">
        <f t="shared" si="850"/>
        <v>0</v>
      </c>
      <c r="GIT1365" s="84">
        <f t="shared" si="850"/>
        <v>0</v>
      </c>
      <c r="GIU1365" s="84">
        <f t="shared" si="850"/>
        <v>0</v>
      </c>
      <c r="GIV1365" s="84">
        <f t="shared" si="850"/>
        <v>2000000</v>
      </c>
      <c r="GIW1365" s="84">
        <f t="shared" si="850"/>
        <v>0</v>
      </c>
      <c r="GIX1365" s="84">
        <f t="shared" si="850"/>
        <v>0</v>
      </c>
      <c r="GIY1365" s="84">
        <f t="shared" si="850"/>
        <v>2000000</v>
      </c>
      <c r="GIZ1365" s="84">
        <f t="shared" si="850"/>
        <v>2000000</v>
      </c>
      <c r="GJF1365" s="84" t="s">
        <v>247</v>
      </c>
      <c r="GJG1365" s="84" t="s">
        <v>4695</v>
      </c>
      <c r="GJH1365" s="84">
        <f>GJH1360</f>
        <v>0</v>
      </c>
      <c r="GJI1365" s="84">
        <f t="shared" si="851"/>
        <v>0</v>
      </c>
      <c r="GJJ1365" s="84">
        <f t="shared" si="851"/>
        <v>0</v>
      </c>
      <c r="GJK1365" s="84">
        <f t="shared" si="851"/>
        <v>0</v>
      </c>
      <c r="GJL1365" s="84">
        <f t="shared" si="851"/>
        <v>2000000</v>
      </c>
      <c r="GJM1365" s="84">
        <f t="shared" si="851"/>
        <v>0</v>
      </c>
      <c r="GJN1365" s="84">
        <f t="shared" si="851"/>
        <v>0</v>
      </c>
      <c r="GJO1365" s="84">
        <f t="shared" si="851"/>
        <v>2000000</v>
      </c>
      <c r="GJP1365" s="84">
        <f t="shared" si="851"/>
        <v>2000000</v>
      </c>
      <c r="GJV1365" s="84" t="s">
        <v>247</v>
      </c>
      <c r="GJW1365" s="84" t="s">
        <v>4695</v>
      </c>
      <c r="GJX1365" s="84">
        <f>GJX1360</f>
        <v>0</v>
      </c>
      <c r="GJY1365" s="84">
        <f t="shared" si="851"/>
        <v>0</v>
      </c>
      <c r="GJZ1365" s="84">
        <f t="shared" si="851"/>
        <v>0</v>
      </c>
      <c r="GKA1365" s="84">
        <f t="shared" si="851"/>
        <v>0</v>
      </c>
      <c r="GKB1365" s="84">
        <f t="shared" si="851"/>
        <v>2000000</v>
      </c>
      <c r="GKC1365" s="84">
        <f t="shared" si="851"/>
        <v>0</v>
      </c>
      <c r="GKD1365" s="84">
        <f t="shared" si="851"/>
        <v>0</v>
      </c>
      <c r="GKE1365" s="84">
        <f t="shared" si="851"/>
        <v>2000000</v>
      </c>
      <c r="GKF1365" s="84">
        <f t="shared" si="851"/>
        <v>2000000</v>
      </c>
      <c r="GKL1365" s="84" t="s">
        <v>247</v>
      </c>
      <c r="GKM1365" s="84" t="s">
        <v>4695</v>
      </c>
      <c r="GKN1365" s="84">
        <f>GKN1360</f>
        <v>0</v>
      </c>
      <c r="GKO1365" s="84">
        <f t="shared" si="851"/>
        <v>0</v>
      </c>
      <c r="GKP1365" s="84">
        <f t="shared" si="851"/>
        <v>0</v>
      </c>
      <c r="GKQ1365" s="84">
        <f t="shared" si="851"/>
        <v>0</v>
      </c>
      <c r="GKR1365" s="84">
        <f t="shared" si="851"/>
        <v>2000000</v>
      </c>
      <c r="GKS1365" s="84">
        <f t="shared" si="851"/>
        <v>0</v>
      </c>
      <c r="GKT1365" s="84">
        <f t="shared" si="851"/>
        <v>0</v>
      </c>
      <c r="GKU1365" s="84">
        <f t="shared" si="851"/>
        <v>2000000</v>
      </c>
      <c r="GKV1365" s="84">
        <f t="shared" si="851"/>
        <v>2000000</v>
      </c>
      <c r="GLB1365" s="84" t="s">
        <v>247</v>
      </c>
      <c r="GLC1365" s="84" t="s">
        <v>4695</v>
      </c>
      <c r="GLD1365" s="84">
        <f>GLD1360</f>
        <v>0</v>
      </c>
      <c r="GLE1365" s="84">
        <f t="shared" si="851"/>
        <v>0</v>
      </c>
      <c r="GLF1365" s="84">
        <f t="shared" si="851"/>
        <v>0</v>
      </c>
      <c r="GLG1365" s="84">
        <f t="shared" si="851"/>
        <v>0</v>
      </c>
      <c r="GLH1365" s="84">
        <f t="shared" si="851"/>
        <v>2000000</v>
      </c>
      <c r="GLI1365" s="84">
        <f t="shared" si="851"/>
        <v>0</v>
      </c>
      <c r="GLJ1365" s="84">
        <f t="shared" si="851"/>
        <v>0</v>
      </c>
      <c r="GLK1365" s="84">
        <f t="shared" si="851"/>
        <v>2000000</v>
      </c>
      <c r="GLL1365" s="84">
        <f t="shared" si="851"/>
        <v>2000000</v>
      </c>
      <c r="GLR1365" s="84" t="s">
        <v>247</v>
      </c>
      <c r="GLS1365" s="84" t="s">
        <v>4695</v>
      </c>
      <c r="GLT1365" s="84">
        <f>GLT1360</f>
        <v>0</v>
      </c>
      <c r="GLU1365" s="84">
        <f t="shared" si="852"/>
        <v>0</v>
      </c>
      <c r="GLV1365" s="84">
        <f t="shared" si="852"/>
        <v>0</v>
      </c>
      <c r="GLW1365" s="84">
        <f t="shared" si="852"/>
        <v>0</v>
      </c>
      <c r="GLX1365" s="84">
        <f t="shared" si="852"/>
        <v>2000000</v>
      </c>
      <c r="GLY1365" s="84">
        <f t="shared" si="852"/>
        <v>0</v>
      </c>
      <c r="GLZ1365" s="84">
        <f t="shared" si="852"/>
        <v>0</v>
      </c>
      <c r="GMA1365" s="84">
        <f t="shared" si="852"/>
        <v>2000000</v>
      </c>
      <c r="GMB1365" s="84">
        <f t="shared" si="852"/>
        <v>2000000</v>
      </c>
      <c r="GMH1365" s="84" t="s">
        <v>247</v>
      </c>
      <c r="GMI1365" s="84" t="s">
        <v>4695</v>
      </c>
      <c r="GMJ1365" s="84">
        <f>GMJ1360</f>
        <v>0</v>
      </c>
      <c r="GMK1365" s="84">
        <f t="shared" si="852"/>
        <v>0</v>
      </c>
      <c r="GML1365" s="84">
        <f t="shared" si="852"/>
        <v>0</v>
      </c>
      <c r="GMM1365" s="84">
        <f t="shared" si="852"/>
        <v>0</v>
      </c>
      <c r="GMN1365" s="84">
        <f t="shared" si="852"/>
        <v>2000000</v>
      </c>
      <c r="GMO1365" s="84">
        <f t="shared" si="852"/>
        <v>0</v>
      </c>
      <c r="GMP1365" s="84">
        <f t="shared" si="852"/>
        <v>0</v>
      </c>
      <c r="GMQ1365" s="84">
        <f t="shared" si="852"/>
        <v>2000000</v>
      </c>
      <c r="GMR1365" s="84">
        <f t="shared" si="852"/>
        <v>2000000</v>
      </c>
      <c r="GMX1365" s="84" t="s">
        <v>247</v>
      </c>
      <c r="GMY1365" s="84" t="s">
        <v>4695</v>
      </c>
      <c r="GMZ1365" s="84">
        <f>GMZ1360</f>
        <v>0</v>
      </c>
      <c r="GNA1365" s="84">
        <f t="shared" si="852"/>
        <v>0</v>
      </c>
      <c r="GNB1365" s="84">
        <f t="shared" si="852"/>
        <v>0</v>
      </c>
      <c r="GNC1365" s="84">
        <f t="shared" si="852"/>
        <v>0</v>
      </c>
      <c r="GND1365" s="84">
        <f t="shared" si="852"/>
        <v>2000000</v>
      </c>
      <c r="GNE1365" s="84">
        <f t="shared" si="852"/>
        <v>0</v>
      </c>
      <c r="GNF1365" s="84">
        <f t="shared" si="852"/>
        <v>0</v>
      </c>
      <c r="GNG1365" s="84">
        <f t="shared" si="852"/>
        <v>2000000</v>
      </c>
      <c r="GNH1365" s="84">
        <f t="shared" si="852"/>
        <v>2000000</v>
      </c>
      <c r="GNN1365" s="84" t="s">
        <v>247</v>
      </c>
      <c r="GNO1365" s="84" t="s">
        <v>4695</v>
      </c>
      <c r="GNP1365" s="84">
        <f>GNP1360</f>
        <v>0</v>
      </c>
      <c r="GNQ1365" s="84">
        <f t="shared" si="852"/>
        <v>0</v>
      </c>
      <c r="GNR1365" s="84">
        <f t="shared" si="852"/>
        <v>0</v>
      </c>
      <c r="GNS1365" s="84">
        <f t="shared" si="852"/>
        <v>0</v>
      </c>
      <c r="GNT1365" s="84">
        <f t="shared" si="852"/>
        <v>2000000</v>
      </c>
      <c r="GNU1365" s="84">
        <f t="shared" si="852"/>
        <v>0</v>
      </c>
      <c r="GNV1365" s="84">
        <f t="shared" si="852"/>
        <v>0</v>
      </c>
      <c r="GNW1365" s="84">
        <f t="shared" si="852"/>
        <v>2000000</v>
      </c>
      <c r="GNX1365" s="84">
        <f t="shared" si="852"/>
        <v>2000000</v>
      </c>
      <c r="GOD1365" s="84" t="s">
        <v>247</v>
      </c>
      <c r="GOE1365" s="84" t="s">
        <v>4695</v>
      </c>
      <c r="GOF1365" s="84">
        <f>GOF1360</f>
        <v>0</v>
      </c>
      <c r="GOG1365" s="84">
        <f t="shared" si="853"/>
        <v>0</v>
      </c>
      <c r="GOH1365" s="84">
        <f t="shared" si="853"/>
        <v>0</v>
      </c>
      <c r="GOI1365" s="84">
        <f t="shared" si="853"/>
        <v>0</v>
      </c>
      <c r="GOJ1365" s="84">
        <f t="shared" si="853"/>
        <v>2000000</v>
      </c>
      <c r="GOK1365" s="84">
        <f t="shared" si="853"/>
        <v>0</v>
      </c>
      <c r="GOL1365" s="84">
        <f t="shared" si="853"/>
        <v>0</v>
      </c>
      <c r="GOM1365" s="84">
        <f t="shared" si="853"/>
        <v>2000000</v>
      </c>
      <c r="GON1365" s="84">
        <f t="shared" si="853"/>
        <v>2000000</v>
      </c>
      <c r="GOT1365" s="84" t="s">
        <v>247</v>
      </c>
      <c r="GOU1365" s="84" t="s">
        <v>4695</v>
      </c>
      <c r="GOV1365" s="84">
        <f>GOV1360</f>
        <v>0</v>
      </c>
      <c r="GOW1365" s="84">
        <f t="shared" si="853"/>
        <v>0</v>
      </c>
      <c r="GOX1365" s="84">
        <f t="shared" si="853"/>
        <v>0</v>
      </c>
      <c r="GOY1365" s="84">
        <f t="shared" si="853"/>
        <v>0</v>
      </c>
      <c r="GOZ1365" s="84">
        <f t="shared" si="853"/>
        <v>2000000</v>
      </c>
      <c r="GPA1365" s="84">
        <f t="shared" si="853"/>
        <v>0</v>
      </c>
      <c r="GPB1365" s="84">
        <f t="shared" si="853"/>
        <v>0</v>
      </c>
      <c r="GPC1365" s="84">
        <f t="shared" si="853"/>
        <v>2000000</v>
      </c>
      <c r="GPD1365" s="84">
        <f t="shared" si="853"/>
        <v>2000000</v>
      </c>
      <c r="GPJ1365" s="84" t="s">
        <v>247</v>
      </c>
      <c r="GPK1365" s="84" t="s">
        <v>4695</v>
      </c>
      <c r="GPL1365" s="84">
        <f>GPL1360</f>
        <v>0</v>
      </c>
      <c r="GPM1365" s="84">
        <f t="shared" si="853"/>
        <v>0</v>
      </c>
      <c r="GPN1365" s="84">
        <f t="shared" si="853"/>
        <v>0</v>
      </c>
      <c r="GPO1365" s="84">
        <f t="shared" si="853"/>
        <v>0</v>
      </c>
      <c r="GPP1365" s="84">
        <f t="shared" si="853"/>
        <v>2000000</v>
      </c>
      <c r="GPQ1365" s="84">
        <f t="shared" si="853"/>
        <v>0</v>
      </c>
      <c r="GPR1365" s="84">
        <f t="shared" si="853"/>
        <v>0</v>
      </c>
      <c r="GPS1365" s="84">
        <f t="shared" si="853"/>
        <v>2000000</v>
      </c>
      <c r="GPT1365" s="84">
        <f t="shared" si="853"/>
        <v>2000000</v>
      </c>
      <c r="GPZ1365" s="84" t="s">
        <v>247</v>
      </c>
      <c r="GQA1365" s="84" t="s">
        <v>4695</v>
      </c>
      <c r="GQB1365" s="84">
        <f>GQB1360</f>
        <v>0</v>
      </c>
      <c r="GQC1365" s="84">
        <f t="shared" si="853"/>
        <v>0</v>
      </c>
      <c r="GQD1365" s="84">
        <f t="shared" si="853"/>
        <v>0</v>
      </c>
      <c r="GQE1365" s="84">
        <f t="shared" si="853"/>
        <v>0</v>
      </c>
      <c r="GQF1365" s="84">
        <f t="shared" si="853"/>
        <v>2000000</v>
      </c>
      <c r="GQG1365" s="84">
        <f t="shared" si="853"/>
        <v>0</v>
      </c>
      <c r="GQH1365" s="84">
        <f t="shared" si="853"/>
        <v>0</v>
      </c>
      <c r="GQI1365" s="84">
        <f t="shared" si="853"/>
        <v>2000000</v>
      </c>
      <c r="GQJ1365" s="84">
        <f t="shared" si="853"/>
        <v>2000000</v>
      </c>
      <c r="GQP1365" s="84" t="s">
        <v>247</v>
      </c>
      <c r="GQQ1365" s="84" t="s">
        <v>4695</v>
      </c>
      <c r="GQR1365" s="84">
        <f>GQR1360</f>
        <v>0</v>
      </c>
      <c r="GQS1365" s="84">
        <f t="shared" si="854"/>
        <v>0</v>
      </c>
      <c r="GQT1365" s="84">
        <f t="shared" si="854"/>
        <v>0</v>
      </c>
      <c r="GQU1365" s="84">
        <f t="shared" si="854"/>
        <v>0</v>
      </c>
      <c r="GQV1365" s="84">
        <f t="shared" si="854"/>
        <v>2000000</v>
      </c>
      <c r="GQW1365" s="84">
        <f t="shared" si="854"/>
        <v>0</v>
      </c>
      <c r="GQX1365" s="84">
        <f t="shared" si="854"/>
        <v>0</v>
      </c>
      <c r="GQY1365" s="84">
        <f t="shared" si="854"/>
        <v>2000000</v>
      </c>
      <c r="GQZ1365" s="84">
        <f t="shared" si="854"/>
        <v>2000000</v>
      </c>
      <c r="GRF1365" s="84" t="s">
        <v>247</v>
      </c>
      <c r="GRG1365" s="84" t="s">
        <v>4695</v>
      </c>
      <c r="GRH1365" s="84">
        <f>GRH1360</f>
        <v>0</v>
      </c>
      <c r="GRI1365" s="84">
        <f t="shared" si="854"/>
        <v>0</v>
      </c>
      <c r="GRJ1365" s="84">
        <f t="shared" si="854"/>
        <v>0</v>
      </c>
      <c r="GRK1365" s="84">
        <f t="shared" si="854"/>
        <v>0</v>
      </c>
      <c r="GRL1365" s="84">
        <f t="shared" si="854"/>
        <v>2000000</v>
      </c>
      <c r="GRM1365" s="84">
        <f t="shared" si="854"/>
        <v>0</v>
      </c>
      <c r="GRN1365" s="84">
        <f t="shared" si="854"/>
        <v>0</v>
      </c>
      <c r="GRO1365" s="84">
        <f t="shared" si="854"/>
        <v>2000000</v>
      </c>
      <c r="GRP1365" s="84">
        <f t="shared" si="854"/>
        <v>2000000</v>
      </c>
      <c r="GRV1365" s="84" t="s">
        <v>247</v>
      </c>
      <c r="GRW1365" s="84" t="s">
        <v>4695</v>
      </c>
      <c r="GRX1365" s="84">
        <f>GRX1360</f>
        <v>0</v>
      </c>
      <c r="GRY1365" s="84">
        <f t="shared" si="854"/>
        <v>0</v>
      </c>
      <c r="GRZ1365" s="84">
        <f t="shared" si="854"/>
        <v>0</v>
      </c>
      <c r="GSA1365" s="84">
        <f t="shared" si="854"/>
        <v>0</v>
      </c>
      <c r="GSB1365" s="84">
        <f t="shared" si="854"/>
        <v>2000000</v>
      </c>
      <c r="GSC1365" s="84">
        <f t="shared" si="854"/>
        <v>0</v>
      </c>
      <c r="GSD1365" s="84">
        <f t="shared" si="854"/>
        <v>0</v>
      </c>
      <c r="GSE1365" s="84">
        <f t="shared" si="854"/>
        <v>2000000</v>
      </c>
      <c r="GSF1365" s="84">
        <f t="shared" si="854"/>
        <v>2000000</v>
      </c>
      <c r="GSL1365" s="84" t="s">
        <v>247</v>
      </c>
      <c r="GSM1365" s="84" t="s">
        <v>4695</v>
      </c>
      <c r="GSN1365" s="84">
        <f>GSN1360</f>
        <v>0</v>
      </c>
      <c r="GSO1365" s="84">
        <f t="shared" si="854"/>
        <v>0</v>
      </c>
      <c r="GSP1365" s="84">
        <f t="shared" si="854"/>
        <v>0</v>
      </c>
      <c r="GSQ1365" s="84">
        <f t="shared" si="854"/>
        <v>0</v>
      </c>
      <c r="GSR1365" s="84">
        <f t="shared" si="854"/>
        <v>2000000</v>
      </c>
      <c r="GSS1365" s="84">
        <f t="shared" si="854"/>
        <v>0</v>
      </c>
      <c r="GST1365" s="84">
        <f t="shared" si="854"/>
        <v>0</v>
      </c>
      <c r="GSU1365" s="84">
        <f t="shared" si="854"/>
        <v>2000000</v>
      </c>
      <c r="GSV1365" s="84">
        <f t="shared" si="854"/>
        <v>2000000</v>
      </c>
      <c r="GTB1365" s="84" t="s">
        <v>247</v>
      </c>
      <c r="GTC1365" s="84" t="s">
        <v>4695</v>
      </c>
      <c r="GTD1365" s="84">
        <f>GTD1360</f>
        <v>0</v>
      </c>
      <c r="GTE1365" s="84">
        <f t="shared" si="855"/>
        <v>0</v>
      </c>
      <c r="GTF1365" s="84">
        <f t="shared" si="855"/>
        <v>0</v>
      </c>
      <c r="GTG1365" s="84">
        <f t="shared" si="855"/>
        <v>0</v>
      </c>
      <c r="GTH1365" s="84">
        <f t="shared" si="855"/>
        <v>2000000</v>
      </c>
      <c r="GTI1365" s="84">
        <f t="shared" si="855"/>
        <v>0</v>
      </c>
      <c r="GTJ1365" s="84">
        <f t="shared" si="855"/>
        <v>0</v>
      </c>
      <c r="GTK1365" s="84">
        <f t="shared" si="855"/>
        <v>2000000</v>
      </c>
      <c r="GTL1365" s="84">
        <f t="shared" si="855"/>
        <v>2000000</v>
      </c>
      <c r="GTR1365" s="84" t="s">
        <v>247</v>
      </c>
      <c r="GTS1365" s="84" t="s">
        <v>4695</v>
      </c>
      <c r="GTT1365" s="84">
        <f>GTT1360</f>
        <v>0</v>
      </c>
      <c r="GTU1365" s="84">
        <f t="shared" si="855"/>
        <v>0</v>
      </c>
      <c r="GTV1365" s="84">
        <f t="shared" si="855"/>
        <v>0</v>
      </c>
      <c r="GTW1365" s="84">
        <f t="shared" si="855"/>
        <v>0</v>
      </c>
      <c r="GTX1365" s="84">
        <f t="shared" si="855"/>
        <v>2000000</v>
      </c>
      <c r="GTY1365" s="84">
        <f t="shared" si="855"/>
        <v>0</v>
      </c>
      <c r="GTZ1365" s="84">
        <f t="shared" si="855"/>
        <v>0</v>
      </c>
      <c r="GUA1365" s="84">
        <f t="shared" si="855"/>
        <v>2000000</v>
      </c>
      <c r="GUB1365" s="84">
        <f t="shared" si="855"/>
        <v>2000000</v>
      </c>
      <c r="GUH1365" s="84" t="s">
        <v>247</v>
      </c>
      <c r="GUI1365" s="84" t="s">
        <v>4695</v>
      </c>
      <c r="GUJ1365" s="84">
        <f>GUJ1360</f>
        <v>0</v>
      </c>
      <c r="GUK1365" s="84">
        <f t="shared" si="855"/>
        <v>0</v>
      </c>
      <c r="GUL1365" s="84">
        <f t="shared" si="855"/>
        <v>0</v>
      </c>
      <c r="GUM1365" s="84">
        <f t="shared" si="855"/>
        <v>0</v>
      </c>
      <c r="GUN1365" s="84">
        <f t="shared" si="855"/>
        <v>2000000</v>
      </c>
      <c r="GUO1365" s="84">
        <f t="shared" si="855"/>
        <v>0</v>
      </c>
      <c r="GUP1365" s="84">
        <f t="shared" si="855"/>
        <v>0</v>
      </c>
      <c r="GUQ1365" s="84">
        <f t="shared" si="855"/>
        <v>2000000</v>
      </c>
      <c r="GUR1365" s="84">
        <f t="shared" si="855"/>
        <v>2000000</v>
      </c>
      <c r="GUX1365" s="84" t="s">
        <v>247</v>
      </c>
      <c r="GUY1365" s="84" t="s">
        <v>4695</v>
      </c>
      <c r="GUZ1365" s="84">
        <f>GUZ1360</f>
        <v>0</v>
      </c>
      <c r="GVA1365" s="84">
        <f t="shared" si="855"/>
        <v>0</v>
      </c>
      <c r="GVB1365" s="84">
        <f t="shared" si="855"/>
        <v>0</v>
      </c>
      <c r="GVC1365" s="84">
        <f t="shared" si="855"/>
        <v>0</v>
      </c>
      <c r="GVD1365" s="84">
        <f t="shared" si="855"/>
        <v>2000000</v>
      </c>
      <c r="GVE1365" s="84">
        <f t="shared" si="855"/>
        <v>0</v>
      </c>
      <c r="GVF1365" s="84">
        <f t="shared" si="855"/>
        <v>0</v>
      </c>
      <c r="GVG1365" s="84">
        <f t="shared" si="855"/>
        <v>2000000</v>
      </c>
      <c r="GVH1365" s="84">
        <f t="shared" si="855"/>
        <v>2000000</v>
      </c>
      <c r="GVN1365" s="84" t="s">
        <v>247</v>
      </c>
      <c r="GVO1365" s="84" t="s">
        <v>4695</v>
      </c>
      <c r="GVP1365" s="84">
        <f>GVP1360</f>
        <v>0</v>
      </c>
      <c r="GVQ1365" s="84">
        <f t="shared" si="856"/>
        <v>0</v>
      </c>
      <c r="GVR1365" s="84">
        <f t="shared" si="856"/>
        <v>0</v>
      </c>
      <c r="GVS1365" s="84">
        <f t="shared" si="856"/>
        <v>0</v>
      </c>
      <c r="GVT1365" s="84">
        <f t="shared" si="856"/>
        <v>2000000</v>
      </c>
      <c r="GVU1365" s="84">
        <f t="shared" si="856"/>
        <v>0</v>
      </c>
      <c r="GVV1365" s="84">
        <f t="shared" si="856"/>
        <v>0</v>
      </c>
      <c r="GVW1365" s="84">
        <f t="shared" si="856"/>
        <v>2000000</v>
      </c>
      <c r="GVX1365" s="84">
        <f t="shared" si="856"/>
        <v>2000000</v>
      </c>
      <c r="GWD1365" s="84" t="s">
        <v>247</v>
      </c>
      <c r="GWE1365" s="84" t="s">
        <v>4695</v>
      </c>
      <c r="GWF1365" s="84">
        <f>GWF1360</f>
        <v>0</v>
      </c>
      <c r="GWG1365" s="84">
        <f t="shared" si="856"/>
        <v>0</v>
      </c>
      <c r="GWH1365" s="84">
        <f t="shared" si="856"/>
        <v>0</v>
      </c>
      <c r="GWI1365" s="84">
        <f t="shared" si="856"/>
        <v>0</v>
      </c>
      <c r="GWJ1365" s="84">
        <f t="shared" si="856"/>
        <v>2000000</v>
      </c>
      <c r="GWK1365" s="84">
        <f t="shared" si="856"/>
        <v>0</v>
      </c>
      <c r="GWL1365" s="84">
        <f t="shared" si="856"/>
        <v>0</v>
      </c>
      <c r="GWM1365" s="84">
        <f t="shared" si="856"/>
        <v>2000000</v>
      </c>
      <c r="GWN1365" s="84">
        <f t="shared" si="856"/>
        <v>2000000</v>
      </c>
      <c r="GWT1365" s="84" t="s">
        <v>247</v>
      </c>
      <c r="GWU1365" s="84" t="s">
        <v>4695</v>
      </c>
      <c r="GWV1365" s="84">
        <f>GWV1360</f>
        <v>0</v>
      </c>
      <c r="GWW1365" s="84">
        <f t="shared" si="856"/>
        <v>0</v>
      </c>
      <c r="GWX1365" s="84">
        <f t="shared" si="856"/>
        <v>0</v>
      </c>
      <c r="GWY1365" s="84">
        <f t="shared" si="856"/>
        <v>0</v>
      </c>
      <c r="GWZ1365" s="84">
        <f t="shared" si="856"/>
        <v>2000000</v>
      </c>
      <c r="GXA1365" s="84">
        <f t="shared" si="856"/>
        <v>0</v>
      </c>
      <c r="GXB1365" s="84">
        <f t="shared" si="856"/>
        <v>0</v>
      </c>
      <c r="GXC1365" s="84">
        <f t="shared" si="856"/>
        <v>2000000</v>
      </c>
      <c r="GXD1365" s="84">
        <f t="shared" si="856"/>
        <v>2000000</v>
      </c>
      <c r="GXJ1365" s="84" t="s">
        <v>247</v>
      </c>
      <c r="GXK1365" s="84" t="s">
        <v>4695</v>
      </c>
      <c r="GXL1365" s="84">
        <f>GXL1360</f>
        <v>0</v>
      </c>
      <c r="GXM1365" s="84">
        <f t="shared" si="856"/>
        <v>0</v>
      </c>
      <c r="GXN1365" s="84">
        <f t="shared" si="856"/>
        <v>0</v>
      </c>
      <c r="GXO1365" s="84">
        <f t="shared" si="856"/>
        <v>0</v>
      </c>
      <c r="GXP1365" s="84">
        <f t="shared" si="856"/>
        <v>2000000</v>
      </c>
      <c r="GXQ1365" s="84">
        <f t="shared" si="856"/>
        <v>0</v>
      </c>
      <c r="GXR1365" s="84">
        <f t="shared" si="856"/>
        <v>0</v>
      </c>
      <c r="GXS1365" s="84">
        <f t="shared" si="856"/>
        <v>2000000</v>
      </c>
      <c r="GXT1365" s="84">
        <f t="shared" si="856"/>
        <v>2000000</v>
      </c>
      <c r="GXZ1365" s="84" t="s">
        <v>247</v>
      </c>
      <c r="GYA1365" s="84" t="s">
        <v>4695</v>
      </c>
      <c r="GYB1365" s="84">
        <f>GYB1360</f>
        <v>0</v>
      </c>
      <c r="GYC1365" s="84">
        <f t="shared" si="857"/>
        <v>0</v>
      </c>
      <c r="GYD1365" s="84">
        <f t="shared" si="857"/>
        <v>0</v>
      </c>
      <c r="GYE1365" s="84">
        <f t="shared" si="857"/>
        <v>0</v>
      </c>
      <c r="GYF1365" s="84">
        <f t="shared" si="857"/>
        <v>2000000</v>
      </c>
      <c r="GYG1365" s="84">
        <f t="shared" si="857"/>
        <v>0</v>
      </c>
      <c r="GYH1365" s="84">
        <f t="shared" si="857"/>
        <v>0</v>
      </c>
      <c r="GYI1365" s="84">
        <f t="shared" si="857"/>
        <v>2000000</v>
      </c>
      <c r="GYJ1365" s="84">
        <f t="shared" si="857"/>
        <v>2000000</v>
      </c>
      <c r="GYP1365" s="84" t="s">
        <v>247</v>
      </c>
      <c r="GYQ1365" s="84" t="s">
        <v>4695</v>
      </c>
      <c r="GYR1365" s="84">
        <f>GYR1360</f>
        <v>0</v>
      </c>
      <c r="GYS1365" s="84">
        <f t="shared" si="857"/>
        <v>0</v>
      </c>
      <c r="GYT1365" s="84">
        <f t="shared" si="857"/>
        <v>0</v>
      </c>
      <c r="GYU1365" s="84">
        <f t="shared" si="857"/>
        <v>0</v>
      </c>
      <c r="GYV1365" s="84">
        <f t="shared" si="857"/>
        <v>2000000</v>
      </c>
      <c r="GYW1365" s="84">
        <f t="shared" si="857"/>
        <v>0</v>
      </c>
      <c r="GYX1365" s="84">
        <f t="shared" si="857"/>
        <v>0</v>
      </c>
      <c r="GYY1365" s="84">
        <f t="shared" si="857"/>
        <v>2000000</v>
      </c>
      <c r="GYZ1365" s="84">
        <f t="shared" si="857"/>
        <v>2000000</v>
      </c>
      <c r="GZF1365" s="84" t="s">
        <v>247</v>
      </c>
      <c r="GZG1365" s="84" t="s">
        <v>4695</v>
      </c>
      <c r="GZH1365" s="84">
        <f>GZH1360</f>
        <v>0</v>
      </c>
      <c r="GZI1365" s="84">
        <f t="shared" si="857"/>
        <v>0</v>
      </c>
      <c r="GZJ1365" s="84">
        <f t="shared" si="857"/>
        <v>0</v>
      </c>
      <c r="GZK1365" s="84">
        <f t="shared" si="857"/>
        <v>0</v>
      </c>
      <c r="GZL1365" s="84">
        <f t="shared" si="857"/>
        <v>2000000</v>
      </c>
      <c r="GZM1365" s="84">
        <f t="shared" si="857"/>
        <v>0</v>
      </c>
      <c r="GZN1365" s="84">
        <f t="shared" si="857"/>
        <v>0</v>
      </c>
      <c r="GZO1365" s="84">
        <f t="shared" si="857"/>
        <v>2000000</v>
      </c>
      <c r="GZP1365" s="84">
        <f t="shared" si="857"/>
        <v>2000000</v>
      </c>
      <c r="GZV1365" s="84" t="s">
        <v>247</v>
      </c>
      <c r="GZW1365" s="84" t="s">
        <v>4695</v>
      </c>
      <c r="GZX1365" s="84">
        <f>GZX1360</f>
        <v>0</v>
      </c>
      <c r="GZY1365" s="84">
        <f t="shared" si="857"/>
        <v>0</v>
      </c>
      <c r="GZZ1365" s="84">
        <f t="shared" si="857"/>
        <v>0</v>
      </c>
      <c r="HAA1365" s="84">
        <f t="shared" si="857"/>
        <v>0</v>
      </c>
      <c r="HAB1365" s="84">
        <f t="shared" si="857"/>
        <v>2000000</v>
      </c>
      <c r="HAC1365" s="84">
        <f t="shared" si="857"/>
        <v>0</v>
      </c>
      <c r="HAD1365" s="84">
        <f t="shared" si="857"/>
        <v>0</v>
      </c>
      <c r="HAE1365" s="84">
        <f t="shared" si="857"/>
        <v>2000000</v>
      </c>
      <c r="HAF1365" s="84">
        <f t="shared" si="857"/>
        <v>2000000</v>
      </c>
      <c r="HAL1365" s="84" t="s">
        <v>247</v>
      </c>
      <c r="HAM1365" s="84" t="s">
        <v>4695</v>
      </c>
      <c r="HAN1365" s="84">
        <f>HAN1360</f>
        <v>0</v>
      </c>
      <c r="HAO1365" s="84">
        <f t="shared" si="858"/>
        <v>0</v>
      </c>
      <c r="HAP1365" s="84">
        <f t="shared" si="858"/>
        <v>0</v>
      </c>
      <c r="HAQ1365" s="84">
        <f t="shared" si="858"/>
        <v>0</v>
      </c>
      <c r="HAR1365" s="84">
        <f t="shared" si="858"/>
        <v>2000000</v>
      </c>
      <c r="HAS1365" s="84">
        <f t="shared" si="858"/>
        <v>0</v>
      </c>
      <c r="HAT1365" s="84">
        <f t="shared" si="858"/>
        <v>0</v>
      </c>
      <c r="HAU1365" s="84">
        <f t="shared" si="858"/>
        <v>2000000</v>
      </c>
      <c r="HAV1365" s="84">
        <f t="shared" si="858"/>
        <v>2000000</v>
      </c>
      <c r="HBB1365" s="84" t="s">
        <v>247</v>
      </c>
      <c r="HBC1365" s="84" t="s">
        <v>4695</v>
      </c>
      <c r="HBD1365" s="84">
        <f>HBD1360</f>
        <v>0</v>
      </c>
      <c r="HBE1365" s="84">
        <f t="shared" si="858"/>
        <v>0</v>
      </c>
      <c r="HBF1365" s="84">
        <f t="shared" si="858"/>
        <v>0</v>
      </c>
      <c r="HBG1365" s="84">
        <f t="shared" si="858"/>
        <v>0</v>
      </c>
      <c r="HBH1365" s="84">
        <f t="shared" si="858"/>
        <v>2000000</v>
      </c>
      <c r="HBI1365" s="84">
        <f t="shared" si="858"/>
        <v>0</v>
      </c>
      <c r="HBJ1365" s="84">
        <f t="shared" si="858"/>
        <v>0</v>
      </c>
      <c r="HBK1365" s="84">
        <f t="shared" si="858"/>
        <v>2000000</v>
      </c>
      <c r="HBL1365" s="84">
        <f t="shared" si="858"/>
        <v>2000000</v>
      </c>
      <c r="HBR1365" s="84" t="s">
        <v>247</v>
      </c>
      <c r="HBS1365" s="84" t="s">
        <v>4695</v>
      </c>
      <c r="HBT1365" s="84">
        <f>HBT1360</f>
        <v>0</v>
      </c>
      <c r="HBU1365" s="84">
        <f t="shared" si="858"/>
        <v>0</v>
      </c>
      <c r="HBV1365" s="84">
        <f t="shared" si="858"/>
        <v>0</v>
      </c>
      <c r="HBW1365" s="84">
        <f t="shared" si="858"/>
        <v>0</v>
      </c>
      <c r="HBX1365" s="84">
        <f t="shared" si="858"/>
        <v>2000000</v>
      </c>
      <c r="HBY1365" s="84">
        <f t="shared" si="858"/>
        <v>0</v>
      </c>
      <c r="HBZ1365" s="84">
        <f t="shared" si="858"/>
        <v>0</v>
      </c>
      <c r="HCA1365" s="84">
        <f t="shared" si="858"/>
        <v>2000000</v>
      </c>
      <c r="HCB1365" s="84">
        <f t="shared" si="858"/>
        <v>2000000</v>
      </c>
      <c r="HCH1365" s="84" t="s">
        <v>247</v>
      </c>
      <c r="HCI1365" s="84" t="s">
        <v>4695</v>
      </c>
      <c r="HCJ1365" s="84">
        <f>HCJ1360</f>
        <v>0</v>
      </c>
      <c r="HCK1365" s="84">
        <f t="shared" si="858"/>
        <v>0</v>
      </c>
      <c r="HCL1365" s="84">
        <f t="shared" si="858"/>
        <v>0</v>
      </c>
      <c r="HCM1365" s="84">
        <f t="shared" si="858"/>
        <v>0</v>
      </c>
      <c r="HCN1365" s="84">
        <f t="shared" si="858"/>
        <v>2000000</v>
      </c>
      <c r="HCO1365" s="84">
        <f t="shared" si="858"/>
        <v>0</v>
      </c>
      <c r="HCP1365" s="84">
        <f t="shared" si="858"/>
        <v>0</v>
      </c>
      <c r="HCQ1365" s="84">
        <f t="shared" si="858"/>
        <v>2000000</v>
      </c>
      <c r="HCR1365" s="84">
        <f t="shared" si="858"/>
        <v>2000000</v>
      </c>
      <c r="HCX1365" s="84" t="s">
        <v>247</v>
      </c>
      <c r="HCY1365" s="84" t="s">
        <v>4695</v>
      </c>
      <c r="HCZ1365" s="84">
        <f>HCZ1360</f>
        <v>0</v>
      </c>
      <c r="HDA1365" s="84">
        <f t="shared" si="859"/>
        <v>0</v>
      </c>
      <c r="HDB1365" s="84">
        <f t="shared" si="859"/>
        <v>0</v>
      </c>
      <c r="HDC1365" s="84">
        <f t="shared" si="859"/>
        <v>0</v>
      </c>
      <c r="HDD1365" s="84">
        <f t="shared" si="859"/>
        <v>2000000</v>
      </c>
      <c r="HDE1365" s="84">
        <f t="shared" si="859"/>
        <v>0</v>
      </c>
      <c r="HDF1365" s="84">
        <f t="shared" si="859"/>
        <v>0</v>
      </c>
      <c r="HDG1365" s="84">
        <f t="shared" si="859"/>
        <v>2000000</v>
      </c>
      <c r="HDH1365" s="84">
        <f t="shared" si="859"/>
        <v>2000000</v>
      </c>
      <c r="HDN1365" s="84" t="s">
        <v>247</v>
      </c>
      <c r="HDO1365" s="84" t="s">
        <v>4695</v>
      </c>
      <c r="HDP1365" s="84">
        <f>HDP1360</f>
        <v>0</v>
      </c>
      <c r="HDQ1365" s="84">
        <f t="shared" si="859"/>
        <v>0</v>
      </c>
      <c r="HDR1365" s="84">
        <f t="shared" si="859"/>
        <v>0</v>
      </c>
      <c r="HDS1365" s="84">
        <f t="shared" si="859"/>
        <v>0</v>
      </c>
      <c r="HDT1365" s="84">
        <f t="shared" si="859"/>
        <v>2000000</v>
      </c>
      <c r="HDU1365" s="84">
        <f t="shared" si="859"/>
        <v>0</v>
      </c>
      <c r="HDV1365" s="84">
        <f t="shared" si="859"/>
        <v>0</v>
      </c>
      <c r="HDW1365" s="84">
        <f t="shared" si="859"/>
        <v>2000000</v>
      </c>
      <c r="HDX1365" s="84">
        <f t="shared" si="859"/>
        <v>2000000</v>
      </c>
      <c r="HED1365" s="84" t="s">
        <v>247</v>
      </c>
      <c r="HEE1365" s="84" t="s">
        <v>4695</v>
      </c>
      <c r="HEF1365" s="84">
        <f>HEF1360</f>
        <v>0</v>
      </c>
      <c r="HEG1365" s="84">
        <f t="shared" si="859"/>
        <v>0</v>
      </c>
      <c r="HEH1365" s="84">
        <f t="shared" si="859"/>
        <v>0</v>
      </c>
      <c r="HEI1365" s="84">
        <f t="shared" si="859"/>
        <v>0</v>
      </c>
      <c r="HEJ1365" s="84">
        <f t="shared" si="859"/>
        <v>2000000</v>
      </c>
      <c r="HEK1365" s="84">
        <f t="shared" si="859"/>
        <v>0</v>
      </c>
      <c r="HEL1365" s="84">
        <f t="shared" si="859"/>
        <v>0</v>
      </c>
      <c r="HEM1365" s="84">
        <f t="shared" si="859"/>
        <v>2000000</v>
      </c>
      <c r="HEN1365" s="84">
        <f t="shared" si="859"/>
        <v>2000000</v>
      </c>
      <c r="HET1365" s="84" t="s">
        <v>247</v>
      </c>
      <c r="HEU1365" s="84" t="s">
        <v>4695</v>
      </c>
      <c r="HEV1365" s="84">
        <f>HEV1360</f>
        <v>0</v>
      </c>
      <c r="HEW1365" s="84">
        <f t="shared" si="859"/>
        <v>0</v>
      </c>
      <c r="HEX1365" s="84">
        <f t="shared" si="859"/>
        <v>0</v>
      </c>
      <c r="HEY1365" s="84">
        <f t="shared" si="859"/>
        <v>0</v>
      </c>
      <c r="HEZ1365" s="84">
        <f t="shared" si="859"/>
        <v>2000000</v>
      </c>
      <c r="HFA1365" s="84">
        <f t="shared" si="859"/>
        <v>0</v>
      </c>
      <c r="HFB1365" s="84">
        <f t="shared" si="859"/>
        <v>0</v>
      </c>
      <c r="HFC1365" s="84">
        <f t="shared" si="859"/>
        <v>2000000</v>
      </c>
      <c r="HFD1365" s="84">
        <f t="shared" si="859"/>
        <v>2000000</v>
      </c>
      <c r="HFJ1365" s="84" t="s">
        <v>247</v>
      </c>
      <c r="HFK1365" s="84" t="s">
        <v>4695</v>
      </c>
      <c r="HFL1365" s="84">
        <f>HFL1360</f>
        <v>0</v>
      </c>
      <c r="HFM1365" s="84">
        <f t="shared" si="860"/>
        <v>0</v>
      </c>
      <c r="HFN1365" s="84">
        <f t="shared" si="860"/>
        <v>0</v>
      </c>
      <c r="HFO1365" s="84">
        <f t="shared" si="860"/>
        <v>0</v>
      </c>
      <c r="HFP1365" s="84">
        <f t="shared" si="860"/>
        <v>2000000</v>
      </c>
      <c r="HFQ1365" s="84">
        <f t="shared" si="860"/>
        <v>0</v>
      </c>
      <c r="HFR1365" s="84">
        <f t="shared" si="860"/>
        <v>0</v>
      </c>
      <c r="HFS1365" s="84">
        <f t="shared" si="860"/>
        <v>2000000</v>
      </c>
      <c r="HFT1365" s="84">
        <f t="shared" si="860"/>
        <v>2000000</v>
      </c>
      <c r="HFZ1365" s="84" t="s">
        <v>247</v>
      </c>
      <c r="HGA1365" s="84" t="s">
        <v>4695</v>
      </c>
      <c r="HGB1365" s="84">
        <f>HGB1360</f>
        <v>0</v>
      </c>
      <c r="HGC1365" s="84">
        <f t="shared" si="860"/>
        <v>0</v>
      </c>
      <c r="HGD1365" s="84">
        <f t="shared" si="860"/>
        <v>0</v>
      </c>
      <c r="HGE1365" s="84">
        <f t="shared" si="860"/>
        <v>0</v>
      </c>
      <c r="HGF1365" s="84">
        <f t="shared" si="860"/>
        <v>2000000</v>
      </c>
      <c r="HGG1365" s="84">
        <f t="shared" si="860"/>
        <v>0</v>
      </c>
      <c r="HGH1365" s="84">
        <f t="shared" si="860"/>
        <v>0</v>
      </c>
      <c r="HGI1365" s="84">
        <f t="shared" si="860"/>
        <v>2000000</v>
      </c>
      <c r="HGJ1365" s="84">
        <f t="shared" si="860"/>
        <v>2000000</v>
      </c>
      <c r="HGP1365" s="84" t="s">
        <v>247</v>
      </c>
      <c r="HGQ1365" s="84" t="s">
        <v>4695</v>
      </c>
      <c r="HGR1365" s="84">
        <f>HGR1360</f>
        <v>0</v>
      </c>
      <c r="HGS1365" s="84">
        <f t="shared" si="860"/>
        <v>0</v>
      </c>
      <c r="HGT1365" s="84">
        <f t="shared" si="860"/>
        <v>0</v>
      </c>
      <c r="HGU1365" s="84">
        <f t="shared" si="860"/>
        <v>0</v>
      </c>
      <c r="HGV1365" s="84">
        <f t="shared" si="860"/>
        <v>2000000</v>
      </c>
      <c r="HGW1365" s="84">
        <f t="shared" si="860"/>
        <v>0</v>
      </c>
      <c r="HGX1365" s="84">
        <f t="shared" si="860"/>
        <v>0</v>
      </c>
      <c r="HGY1365" s="84">
        <f t="shared" si="860"/>
        <v>2000000</v>
      </c>
      <c r="HGZ1365" s="84">
        <f t="shared" si="860"/>
        <v>2000000</v>
      </c>
      <c r="HHF1365" s="84" t="s">
        <v>247</v>
      </c>
      <c r="HHG1365" s="84" t="s">
        <v>4695</v>
      </c>
      <c r="HHH1365" s="84">
        <f>HHH1360</f>
        <v>0</v>
      </c>
      <c r="HHI1365" s="84">
        <f t="shared" si="860"/>
        <v>0</v>
      </c>
      <c r="HHJ1365" s="84">
        <f t="shared" si="860"/>
        <v>0</v>
      </c>
      <c r="HHK1365" s="84">
        <f t="shared" si="860"/>
        <v>0</v>
      </c>
      <c r="HHL1365" s="84">
        <f t="shared" si="860"/>
        <v>2000000</v>
      </c>
      <c r="HHM1365" s="84">
        <f t="shared" si="860"/>
        <v>0</v>
      </c>
      <c r="HHN1365" s="84">
        <f t="shared" si="860"/>
        <v>0</v>
      </c>
      <c r="HHO1365" s="84">
        <f t="shared" si="860"/>
        <v>2000000</v>
      </c>
      <c r="HHP1365" s="84">
        <f t="shared" si="860"/>
        <v>2000000</v>
      </c>
      <c r="HHV1365" s="84" t="s">
        <v>247</v>
      </c>
      <c r="HHW1365" s="84" t="s">
        <v>4695</v>
      </c>
      <c r="HHX1365" s="84">
        <f>HHX1360</f>
        <v>0</v>
      </c>
      <c r="HHY1365" s="84">
        <f t="shared" si="861"/>
        <v>0</v>
      </c>
      <c r="HHZ1365" s="84">
        <f t="shared" si="861"/>
        <v>0</v>
      </c>
      <c r="HIA1365" s="84">
        <f t="shared" si="861"/>
        <v>0</v>
      </c>
      <c r="HIB1365" s="84">
        <f t="shared" si="861"/>
        <v>2000000</v>
      </c>
      <c r="HIC1365" s="84">
        <f t="shared" si="861"/>
        <v>0</v>
      </c>
      <c r="HID1365" s="84">
        <f t="shared" si="861"/>
        <v>0</v>
      </c>
      <c r="HIE1365" s="84">
        <f t="shared" si="861"/>
        <v>2000000</v>
      </c>
      <c r="HIF1365" s="84">
        <f t="shared" si="861"/>
        <v>2000000</v>
      </c>
      <c r="HIL1365" s="84" t="s">
        <v>247</v>
      </c>
      <c r="HIM1365" s="84" t="s">
        <v>4695</v>
      </c>
      <c r="HIN1365" s="84">
        <f>HIN1360</f>
        <v>0</v>
      </c>
      <c r="HIO1365" s="84">
        <f t="shared" si="861"/>
        <v>0</v>
      </c>
      <c r="HIP1365" s="84">
        <f t="shared" si="861"/>
        <v>0</v>
      </c>
      <c r="HIQ1365" s="84">
        <f t="shared" si="861"/>
        <v>0</v>
      </c>
      <c r="HIR1365" s="84">
        <f t="shared" si="861"/>
        <v>2000000</v>
      </c>
      <c r="HIS1365" s="84">
        <f t="shared" si="861"/>
        <v>0</v>
      </c>
      <c r="HIT1365" s="84">
        <f t="shared" si="861"/>
        <v>0</v>
      </c>
      <c r="HIU1365" s="84">
        <f t="shared" si="861"/>
        <v>2000000</v>
      </c>
      <c r="HIV1365" s="84">
        <f t="shared" si="861"/>
        <v>2000000</v>
      </c>
      <c r="HJB1365" s="84" t="s">
        <v>247</v>
      </c>
      <c r="HJC1365" s="84" t="s">
        <v>4695</v>
      </c>
      <c r="HJD1365" s="84">
        <f>HJD1360</f>
        <v>0</v>
      </c>
      <c r="HJE1365" s="84">
        <f t="shared" si="861"/>
        <v>0</v>
      </c>
      <c r="HJF1365" s="84">
        <f t="shared" si="861"/>
        <v>0</v>
      </c>
      <c r="HJG1365" s="84">
        <f t="shared" si="861"/>
        <v>0</v>
      </c>
      <c r="HJH1365" s="84">
        <f t="shared" si="861"/>
        <v>2000000</v>
      </c>
      <c r="HJI1365" s="84">
        <f t="shared" si="861"/>
        <v>0</v>
      </c>
      <c r="HJJ1365" s="84">
        <f t="shared" si="861"/>
        <v>0</v>
      </c>
      <c r="HJK1365" s="84">
        <f t="shared" si="861"/>
        <v>2000000</v>
      </c>
      <c r="HJL1365" s="84">
        <f t="shared" si="861"/>
        <v>2000000</v>
      </c>
      <c r="HJR1365" s="84" t="s">
        <v>247</v>
      </c>
      <c r="HJS1365" s="84" t="s">
        <v>4695</v>
      </c>
      <c r="HJT1365" s="84">
        <f>HJT1360</f>
        <v>0</v>
      </c>
      <c r="HJU1365" s="84">
        <f t="shared" si="861"/>
        <v>0</v>
      </c>
      <c r="HJV1365" s="84">
        <f t="shared" si="861"/>
        <v>0</v>
      </c>
      <c r="HJW1365" s="84">
        <f t="shared" si="861"/>
        <v>0</v>
      </c>
      <c r="HJX1365" s="84">
        <f t="shared" si="861"/>
        <v>2000000</v>
      </c>
      <c r="HJY1365" s="84">
        <f t="shared" si="861"/>
        <v>0</v>
      </c>
      <c r="HJZ1365" s="84">
        <f t="shared" si="861"/>
        <v>0</v>
      </c>
      <c r="HKA1365" s="84">
        <f t="shared" si="861"/>
        <v>2000000</v>
      </c>
      <c r="HKB1365" s="84">
        <f t="shared" si="861"/>
        <v>2000000</v>
      </c>
      <c r="HKH1365" s="84" t="s">
        <v>247</v>
      </c>
      <c r="HKI1365" s="84" t="s">
        <v>4695</v>
      </c>
      <c r="HKJ1365" s="84">
        <f>HKJ1360</f>
        <v>0</v>
      </c>
      <c r="HKK1365" s="84">
        <f t="shared" si="862"/>
        <v>0</v>
      </c>
      <c r="HKL1365" s="84">
        <f t="shared" si="862"/>
        <v>0</v>
      </c>
      <c r="HKM1365" s="84">
        <f t="shared" si="862"/>
        <v>0</v>
      </c>
      <c r="HKN1365" s="84">
        <f t="shared" si="862"/>
        <v>2000000</v>
      </c>
      <c r="HKO1365" s="84">
        <f t="shared" si="862"/>
        <v>0</v>
      </c>
      <c r="HKP1365" s="84">
        <f t="shared" si="862"/>
        <v>0</v>
      </c>
      <c r="HKQ1365" s="84">
        <f t="shared" si="862"/>
        <v>2000000</v>
      </c>
      <c r="HKR1365" s="84">
        <f t="shared" si="862"/>
        <v>2000000</v>
      </c>
      <c r="HKX1365" s="84" t="s">
        <v>247</v>
      </c>
      <c r="HKY1365" s="84" t="s">
        <v>4695</v>
      </c>
      <c r="HKZ1365" s="84">
        <f>HKZ1360</f>
        <v>0</v>
      </c>
      <c r="HLA1365" s="84">
        <f t="shared" si="862"/>
        <v>0</v>
      </c>
      <c r="HLB1365" s="84">
        <f t="shared" si="862"/>
        <v>0</v>
      </c>
      <c r="HLC1365" s="84">
        <f t="shared" si="862"/>
        <v>0</v>
      </c>
      <c r="HLD1365" s="84">
        <f t="shared" si="862"/>
        <v>2000000</v>
      </c>
      <c r="HLE1365" s="84">
        <f t="shared" si="862"/>
        <v>0</v>
      </c>
      <c r="HLF1365" s="84">
        <f t="shared" si="862"/>
        <v>0</v>
      </c>
      <c r="HLG1365" s="84">
        <f t="shared" si="862"/>
        <v>2000000</v>
      </c>
      <c r="HLH1365" s="84">
        <f t="shared" si="862"/>
        <v>2000000</v>
      </c>
      <c r="HLN1365" s="84" t="s">
        <v>247</v>
      </c>
      <c r="HLO1365" s="84" t="s">
        <v>4695</v>
      </c>
      <c r="HLP1365" s="84">
        <f>HLP1360</f>
        <v>0</v>
      </c>
      <c r="HLQ1365" s="84">
        <f t="shared" si="862"/>
        <v>0</v>
      </c>
      <c r="HLR1365" s="84">
        <f t="shared" si="862"/>
        <v>0</v>
      </c>
      <c r="HLS1365" s="84">
        <f t="shared" si="862"/>
        <v>0</v>
      </c>
      <c r="HLT1365" s="84">
        <f t="shared" si="862"/>
        <v>2000000</v>
      </c>
      <c r="HLU1365" s="84">
        <f t="shared" si="862"/>
        <v>0</v>
      </c>
      <c r="HLV1365" s="84">
        <f t="shared" si="862"/>
        <v>0</v>
      </c>
      <c r="HLW1365" s="84">
        <f t="shared" si="862"/>
        <v>2000000</v>
      </c>
      <c r="HLX1365" s="84">
        <f t="shared" si="862"/>
        <v>2000000</v>
      </c>
      <c r="HMD1365" s="84" t="s">
        <v>247</v>
      </c>
      <c r="HME1365" s="84" t="s">
        <v>4695</v>
      </c>
      <c r="HMF1365" s="84">
        <f>HMF1360</f>
        <v>0</v>
      </c>
      <c r="HMG1365" s="84">
        <f t="shared" si="862"/>
        <v>0</v>
      </c>
      <c r="HMH1365" s="84">
        <f t="shared" si="862"/>
        <v>0</v>
      </c>
      <c r="HMI1365" s="84">
        <f t="shared" si="862"/>
        <v>0</v>
      </c>
      <c r="HMJ1365" s="84">
        <f t="shared" si="862"/>
        <v>2000000</v>
      </c>
      <c r="HMK1365" s="84">
        <f t="shared" si="862"/>
        <v>0</v>
      </c>
      <c r="HML1365" s="84">
        <f t="shared" si="862"/>
        <v>0</v>
      </c>
      <c r="HMM1365" s="84">
        <f t="shared" si="862"/>
        <v>2000000</v>
      </c>
      <c r="HMN1365" s="84">
        <f t="shared" si="862"/>
        <v>2000000</v>
      </c>
      <c r="HMT1365" s="84" t="s">
        <v>247</v>
      </c>
      <c r="HMU1365" s="84" t="s">
        <v>4695</v>
      </c>
      <c r="HMV1365" s="84">
        <f>HMV1360</f>
        <v>0</v>
      </c>
      <c r="HMW1365" s="84">
        <f t="shared" si="863"/>
        <v>0</v>
      </c>
      <c r="HMX1365" s="84">
        <f t="shared" si="863"/>
        <v>0</v>
      </c>
      <c r="HMY1365" s="84">
        <f t="shared" si="863"/>
        <v>0</v>
      </c>
      <c r="HMZ1365" s="84">
        <f t="shared" si="863"/>
        <v>2000000</v>
      </c>
      <c r="HNA1365" s="84">
        <f t="shared" si="863"/>
        <v>0</v>
      </c>
      <c r="HNB1365" s="84">
        <f t="shared" si="863"/>
        <v>0</v>
      </c>
      <c r="HNC1365" s="84">
        <f t="shared" si="863"/>
        <v>2000000</v>
      </c>
      <c r="HND1365" s="84">
        <f t="shared" si="863"/>
        <v>2000000</v>
      </c>
      <c r="HNJ1365" s="84" t="s">
        <v>247</v>
      </c>
      <c r="HNK1365" s="84" t="s">
        <v>4695</v>
      </c>
      <c r="HNL1365" s="84">
        <f>HNL1360</f>
        <v>0</v>
      </c>
      <c r="HNM1365" s="84">
        <f t="shared" si="863"/>
        <v>0</v>
      </c>
      <c r="HNN1365" s="84">
        <f t="shared" si="863"/>
        <v>0</v>
      </c>
      <c r="HNO1365" s="84">
        <f t="shared" si="863"/>
        <v>0</v>
      </c>
      <c r="HNP1365" s="84">
        <f t="shared" si="863"/>
        <v>2000000</v>
      </c>
      <c r="HNQ1365" s="84">
        <f t="shared" si="863"/>
        <v>0</v>
      </c>
      <c r="HNR1365" s="84">
        <f t="shared" si="863"/>
        <v>0</v>
      </c>
      <c r="HNS1365" s="84">
        <f t="shared" si="863"/>
        <v>2000000</v>
      </c>
      <c r="HNT1365" s="84">
        <f t="shared" si="863"/>
        <v>2000000</v>
      </c>
      <c r="HNZ1365" s="84" t="s">
        <v>247</v>
      </c>
      <c r="HOA1365" s="84" t="s">
        <v>4695</v>
      </c>
      <c r="HOB1365" s="84">
        <f>HOB1360</f>
        <v>0</v>
      </c>
      <c r="HOC1365" s="84">
        <f t="shared" si="863"/>
        <v>0</v>
      </c>
      <c r="HOD1365" s="84">
        <f t="shared" si="863"/>
        <v>0</v>
      </c>
      <c r="HOE1365" s="84">
        <f t="shared" si="863"/>
        <v>0</v>
      </c>
      <c r="HOF1365" s="84">
        <f t="shared" si="863"/>
        <v>2000000</v>
      </c>
      <c r="HOG1365" s="84">
        <f t="shared" si="863"/>
        <v>0</v>
      </c>
      <c r="HOH1365" s="84">
        <f t="shared" si="863"/>
        <v>0</v>
      </c>
      <c r="HOI1365" s="84">
        <f t="shared" si="863"/>
        <v>2000000</v>
      </c>
      <c r="HOJ1365" s="84">
        <f t="shared" si="863"/>
        <v>2000000</v>
      </c>
      <c r="HOP1365" s="84" t="s">
        <v>247</v>
      </c>
      <c r="HOQ1365" s="84" t="s">
        <v>4695</v>
      </c>
      <c r="HOR1365" s="84">
        <f>HOR1360</f>
        <v>0</v>
      </c>
      <c r="HOS1365" s="84">
        <f t="shared" si="863"/>
        <v>0</v>
      </c>
      <c r="HOT1365" s="84">
        <f t="shared" si="863"/>
        <v>0</v>
      </c>
      <c r="HOU1365" s="84">
        <f t="shared" si="863"/>
        <v>0</v>
      </c>
      <c r="HOV1365" s="84">
        <f t="shared" si="863"/>
        <v>2000000</v>
      </c>
      <c r="HOW1365" s="84">
        <f t="shared" si="863"/>
        <v>0</v>
      </c>
      <c r="HOX1365" s="84">
        <f t="shared" si="863"/>
        <v>0</v>
      </c>
      <c r="HOY1365" s="84">
        <f t="shared" si="863"/>
        <v>2000000</v>
      </c>
      <c r="HOZ1365" s="84">
        <f t="shared" si="863"/>
        <v>2000000</v>
      </c>
      <c r="HPF1365" s="84" t="s">
        <v>247</v>
      </c>
      <c r="HPG1365" s="84" t="s">
        <v>4695</v>
      </c>
      <c r="HPH1365" s="84">
        <f>HPH1360</f>
        <v>0</v>
      </c>
      <c r="HPI1365" s="84">
        <f t="shared" si="864"/>
        <v>0</v>
      </c>
      <c r="HPJ1365" s="84">
        <f t="shared" si="864"/>
        <v>0</v>
      </c>
      <c r="HPK1365" s="84">
        <f t="shared" si="864"/>
        <v>0</v>
      </c>
      <c r="HPL1365" s="84">
        <f t="shared" si="864"/>
        <v>2000000</v>
      </c>
      <c r="HPM1365" s="84">
        <f t="shared" si="864"/>
        <v>0</v>
      </c>
      <c r="HPN1365" s="84">
        <f t="shared" si="864"/>
        <v>0</v>
      </c>
      <c r="HPO1365" s="84">
        <f t="shared" si="864"/>
        <v>2000000</v>
      </c>
      <c r="HPP1365" s="84">
        <f t="shared" si="864"/>
        <v>2000000</v>
      </c>
      <c r="HPV1365" s="84" t="s">
        <v>247</v>
      </c>
      <c r="HPW1365" s="84" t="s">
        <v>4695</v>
      </c>
      <c r="HPX1365" s="84">
        <f>HPX1360</f>
        <v>0</v>
      </c>
      <c r="HPY1365" s="84">
        <f t="shared" si="864"/>
        <v>0</v>
      </c>
      <c r="HPZ1365" s="84">
        <f t="shared" si="864"/>
        <v>0</v>
      </c>
      <c r="HQA1365" s="84">
        <f t="shared" si="864"/>
        <v>0</v>
      </c>
      <c r="HQB1365" s="84">
        <f t="shared" si="864"/>
        <v>2000000</v>
      </c>
      <c r="HQC1365" s="84">
        <f t="shared" si="864"/>
        <v>0</v>
      </c>
      <c r="HQD1365" s="84">
        <f t="shared" si="864"/>
        <v>0</v>
      </c>
      <c r="HQE1365" s="84">
        <f t="shared" si="864"/>
        <v>2000000</v>
      </c>
      <c r="HQF1365" s="84">
        <f t="shared" si="864"/>
        <v>2000000</v>
      </c>
      <c r="HQL1365" s="84" t="s">
        <v>247</v>
      </c>
      <c r="HQM1365" s="84" t="s">
        <v>4695</v>
      </c>
      <c r="HQN1365" s="84">
        <f>HQN1360</f>
        <v>0</v>
      </c>
      <c r="HQO1365" s="84">
        <f t="shared" si="864"/>
        <v>0</v>
      </c>
      <c r="HQP1365" s="84">
        <f t="shared" si="864"/>
        <v>0</v>
      </c>
      <c r="HQQ1365" s="84">
        <f t="shared" si="864"/>
        <v>0</v>
      </c>
      <c r="HQR1365" s="84">
        <f t="shared" si="864"/>
        <v>2000000</v>
      </c>
      <c r="HQS1365" s="84">
        <f t="shared" si="864"/>
        <v>0</v>
      </c>
      <c r="HQT1365" s="84">
        <f t="shared" si="864"/>
        <v>0</v>
      </c>
      <c r="HQU1365" s="84">
        <f t="shared" si="864"/>
        <v>2000000</v>
      </c>
      <c r="HQV1365" s="84">
        <f t="shared" si="864"/>
        <v>2000000</v>
      </c>
      <c r="HRB1365" s="84" t="s">
        <v>247</v>
      </c>
      <c r="HRC1365" s="84" t="s">
        <v>4695</v>
      </c>
      <c r="HRD1365" s="84">
        <f>HRD1360</f>
        <v>0</v>
      </c>
      <c r="HRE1365" s="84">
        <f t="shared" si="864"/>
        <v>0</v>
      </c>
      <c r="HRF1365" s="84">
        <f t="shared" si="864"/>
        <v>0</v>
      </c>
      <c r="HRG1365" s="84">
        <f t="shared" si="864"/>
        <v>0</v>
      </c>
      <c r="HRH1365" s="84">
        <f t="shared" si="864"/>
        <v>2000000</v>
      </c>
      <c r="HRI1365" s="84">
        <f t="shared" si="864"/>
        <v>0</v>
      </c>
      <c r="HRJ1365" s="84">
        <f t="shared" si="864"/>
        <v>0</v>
      </c>
      <c r="HRK1365" s="84">
        <f t="shared" si="864"/>
        <v>2000000</v>
      </c>
      <c r="HRL1365" s="84">
        <f t="shared" si="864"/>
        <v>2000000</v>
      </c>
      <c r="HRR1365" s="84" t="s">
        <v>247</v>
      </c>
      <c r="HRS1365" s="84" t="s">
        <v>4695</v>
      </c>
      <c r="HRT1365" s="84">
        <f>HRT1360</f>
        <v>0</v>
      </c>
      <c r="HRU1365" s="84">
        <f t="shared" si="865"/>
        <v>0</v>
      </c>
      <c r="HRV1365" s="84">
        <f t="shared" si="865"/>
        <v>0</v>
      </c>
      <c r="HRW1365" s="84">
        <f t="shared" si="865"/>
        <v>0</v>
      </c>
      <c r="HRX1365" s="84">
        <f t="shared" si="865"/>
        <v>2000000</v>
      </c>
      <c r="HRY1365" s="84">
        <f t="shared" si="865"/>
        <v>0</v>
      </c>
      <c r="HRZ1365" s="84">
        <f t="shared" si="865"/>
        <v>0</v>
      </c>
      <c r="HSA1365" s="84">
        <f t="shared" si="865"/>
        <v>2000000</v>
      </c>
      <c r="HSB1365" s="84">
        <f t="shared" si="865"/>
        <v>2000000</v>
      </c>
      <c r="HSH1365" s="84" t="s">
        <v>247</v>
      </c>
      <c r="HSI1365" s="84" t="s">
        <v>4695</v>
      </c>
      <c r="HSJ1365" s="84">
        <f>HSJ1360</f>
        <v>0</v>
      </c>
      <c r="HSK1365" s="84">
        <f t="shared" si="865"/>
        <v>0</v>
      </c>
      <c r="HSL1365" s="84">
        <f t="shared" si="865"/>
        <v>0</v>
      </c>
      <c r="HSM1365" s="84">
        <f t="shared" si="865"/>
        <v>0</v>
      </c>
      <c r="HSN1365" s="84">
        <f t="shared" si="865"/>
        <v>2000000</v>
      </c>
      <c r="HSO1365" s="84">
        <f t="shared" si="865"/>
        <v>0</v>
      </c>
      <c r="HSP1365" s="84">
        <f t="shared" si="865"/>
        <v>0</v>
      </c>
      <c r="HSQ1365" s="84">
        <f t="shared" si="865"/>
        <v>2000000</v>
      </c>
      <c r="HSR1365" s="84">
        <f t="shared" si="865"/>
        <v>2000000</v>
      </c>
      <c r="HSX1365" s="84" t="s">
        <v>247</v>
      </c>
      <c r="HSY1365" s="84" t="s">
        <v>4695</v>
      </c>
      <c r="HSZ1365" s="84">
        <f>HSZ1360</f>
        <v>0</v>
      </c>
      <c r="HTA1365" s="84">
        <f t="shared" si="865"/>
        <v>0</v>
      </c>
      <c r="HTB1365" s="84">
        <f t="shared" si="865"/>
        <v>0</v>
      </c>
      <c r="HTC1365" s="84">
        <f t="shared" si="865"/>
        <v>0</v>
      </c>
      <c r="HTD1365" s="84">
        <f t="shared" si="865"/>
        <v>2000000</v>
      </c>
      <c r="HTE1365" s="84">
        <f t="shared" si="865"/>
        <v>0</v>
      </c>
      <c r="HTF1365" s="84">
        <f t="shared" si="865"/>
        <v>0</v>
      </c>
      <c r="HTG1365" s="84">
        <f t="shared" si="865"/>
        <v>2000000</v>
      </c>
      <c r="HTH1365" s="84">
        <f t="shared" si="865"/>
        <v>2000000</v>
      </c>
      <c r="HTN1365" s="84" t="s">
        <v>247</v>
      </c>
      <c r="HTO1365" s="84" t="s">
        <v>4695</v>
      </c>
      <c r="HTP1365" s="84">
        <f>HTP1360</f>
        <v>0</v>
      </c>
      <c r="HTQ1365" s="84">
        <f t="shared" si="865"/>
        <v>0</v>
      </c>
      <c r="HTR1365" s="84">
        <f t="shared" si="865"/>
        <v>0</v>
      </c>
      <c r="HTS1365" s="84">
        <f t="shared" si="865"/>
        <v>0</v>
      </c>
      <c r="HTT1365" s="84">
        <f t="shared" si="865"/>
        <v>2000000</v>
      </c>
      <c r="HTU1365" s="84">
        <f t="shared" si="865"/>
        <v>0</v>
      </c>
      <c r="HTV1365" s="84">
        <f t="shared" si="865"/>
        <v>0</v>
      </c>
      <c r="HTW1365" s="84">
        <f t="shared" si="865"/>
        <v>2000000</v>
      </c>
      <c r="HTX1365" s="84">
        <f t="shared" si="865"/>
        <v>2000000</v>
      </c>
      <c r="HUD1365" s="84" t="s">
        <v>247</v>
      </c>
      <c r="HUE1365" s="84" t="s">
        <v>4695</v>
      </c>
      <c r="HUF1365" s="84">
        <f>HUF1360</f>
        <v>0</v>
      </c>
      <c r="HUG1365" s="84">
        <f t="shared" si="866"/>
        <v>0</v>
      </c>
      <c r="HUH1365" s="84">
        <f t="shared" si="866"/>
        <v>0</v>
      </c>
      <c r="HUI1365" s="84">
        <f t="shared" si="866"/>
        <v>0</v>
      </c>
      <c r="HUJ1365" s="84">
        <f t="shared" si="866"/>
        <v>2000000</v>
      </c>
      <c r="HUK1365" s="84">
        <f t="shared" si="866"/>
        <v>0</v>
      </c>
      <c r="HUL1365" s="84">
        <f t="shared" si="866"/>
        <v>0</v>
      </c>
      <c r="HUM1365" s="84">
        <f t="shared" si="866"/>
        <v>2000000</v>
      </c>
      <c r="HUN1365" s="84">
        <f t="shared" si="866"/>
        <v>2000000</v>
      </c>
      <c r="HUT1365" s="84" t="s">
        <v>247</v>
      </c>
      <c r="HUU1365" s="84" t="s">
        <v>4695</v>
      </c>
      <c r="HUV1365" s="84">
        <f>HUV1360</f>
        <v>0</v>
      </c>
      <c r="HUW1365" s="84">
        <f t="shared" si="866"/>
        <v>0</v>
      </c>
      <c r="HUX1365" s="84">
        <f t="shared" si="866"/>
        <v>0</v>
      </c>
      <c r="HUY1365" s="84">
        <f t="shared" si="866"/>
        <v>0</v>
      </c>
      <c r="HUZ1365" s="84">
        <f t="shared" si="866"/>
        <v>2000000</v>
      </c>
      <c r="HVA1365" s="84">
        <f t="shared" si="866"/>
        <v>0</v>
      </c>
      <c r="HVB1365" s="84">
        <f t="shared" si="866"/>
        <v>0</v>
      </c>
      <c r="HVC1365" s="84">
        <f t="shared" si="866"/>
        <v>2000000</v>
      </c>
      <c r="HVD1365" s="84">
        <f t="shared" si="866"/>
        <v>2000000</v>
      </c>
      <c r="HVJ1365" s="84" t="s">
        <v>247</v>
      </c>
      <c r="HVK1365" s="84" t="s">
        <v>4695</v>
      </c>
      <c r="HVL1365" s="84">
        <f>HVL1360</f>
        <v>0</v>
      </c>
      <c r="HVM1365" s="84">
        <f t="shared" si="866"/>
        <v>0</v>
      </c>
      <c r="HVN1365" s="84">
        <f t="shared" si="866"/>
        <v>0</v>
      </c>
      <c r="HVO1365" s="84">
        <f t="shared" si="866"/>
        <v>0</v>
      </c>
      <c r="HVP1365" s="84">
        <f t="shared" si="866"/>
        <v>2000000</v>
      </c>
      <c r="HVQ1365" s="84">
        <f t="shared" si="866"/>
        <v>0</v>
      </c>
      <c r="HVR1365" s="84">
        <f t="shared" si="866"/>
        <v>0</v>
      </c>
      <c r="HVS1365" s="84">
        <f t="shared" si="866"/>
        <v>2000000</v>
      </c>
      <c r="HVT1365" s="84">
        <f t="shared" si="866"/>
        <v>2000000</v>
      </c>
      <c r="HVZ1365" s="84" t="s">
        <v>247</v>
      </c>
      <c r="HWA1365" s="84" t="s">
        <v>4695</v>
      </c>
      <c r="HWB1365" s="84">
        <f>HWB1360</f>
        <v>0</v>
      </c>
      <c r="HWC1365" s="84">
        <f t="shared" si="866"/>
        <v>0</v>
      </c>
      <c r="HWD1365" s="84">
        <f t="shared" si="866"/>
        <v>0</v>
      </c>
      <c r="HWE1365" s="84">
        <f t="shared" si="866"/>
        <v>0</v>
      </c>
      <c r="HWF1365" s="84">
        <f t="shared" si="866"/>
        <v>2000000</v>
      </c>
      <c r="HWG1365" s="84">
        <f t="shared" si="866"/>
        <v>0</v>
      </c>
      <c r="HWH1365" s="84">
        <f t="shared" si="866"/>
        <v>0</v>
      </c>
      <c r="HWI1365" s="84">
        <f t="shared" si="866"/>
        <v>2000000</v>
      </c>
      <c r="HWJ1365" s="84">
        <f t="shared" si="866"/>
        <v>2000000</v>
      </c>
      <c r="HWP1365" s="84" t="s">
        <v>247</v>
      </c>
      <c r="HWQ1365" s="84" t="s">
        <v>4695</v>
      </c>
      <c r="HWR1365" s="84">
        <f>HWR1360</f>
        <v>0</v>
      </c>
      <c r="HWS1365" s="84">
        <f t="shared" si="867"/>
        <v>0</v>
      </c>
      <c r="HWT1365" s="84">
        <f t="shared" si="867"/>
        <v>0</v>
      </c>
      <c r="HWU1365" s="84">
        <f t="shared" si="867"/>
        <v>0</v>
      </c>
      <c r="HWV1365" s="84">
        <f t="shared" si="867"/>
        <v>2000000</v>
      </c>
      <c r="HWW1365" s="84">
        <f t="shared" si="867"/>
        <v>0</v>
      </c>
      <c r="HWX1365" s="84">
        <f t="shared" si="867"/>
        <v>0</v>
      </c>
      <c r="HWY1365" s="84">
        <f t="shared" si="867"/>
        <v>2000000</v>
      </c>
      <c r="HWZ1365" s="84">
        <f t="shared" si="867"/>
        <v>2000000</v>
      </c>
      <c r="HXF1365" s="84" t="s">
        <v>247</v>
      </c>
      <c r="HXG1365" s="84" t="s">
        <v>4695</v>
      </c>
      <c r="HXH1365" s="84">
        <f>HXH1360</f>
        <v>0</v>
      </c>
      <c r="HXI1365" s="84">
        <f t="shared" si="867"/>
        <v>0</v>
      </c>
      <c r="HXJ1365" s="84">
        <f t="shared" si="867"/>
        <v>0</v>
      </c>
      <c r="HXK1365" s="84">
        <f t="shared" si="867"/>
        <v>0</v>
      </c>
      <c r="HXL1365" s="84">
        <f t="shared" si="867"/>
        <v>2000000</v>
      </c>
      <c r="HXM1365" s="84">
        <f t="shared" si="867"/>
        <v>0</v>
      </c>
      <c r="HXN1365" s="84">
        <f t="shared" si="867"/>
        <v>0</v>
      </c>
      <c r="HXO1365" s="84">
        <f t="shared" si="867"/>
        <v>2000000</v>
      </c>
      <c r="HXP1365" s="84">
        <f t="shared" si="867"/>
        <v>2000000</v>
      </c>
      <c r="HXV1365" s="84" t="s">
        <v>247</v>
      </c>
      <c r="HXW1365" s="84" t="s">
        <v>4695</v>
      </c>
      <c r="HXX1365" s="84">
        <f>HXX1360</f>
        <v>0</v>
      </c>
      <c r="HXY1365" s="84">
        <f t="shared" si="867"/>
        <v>0</v>
      </c>
      <c r="HXZ1365" s="84">
        <f t="shared" si="867"/>
        <v>0</v>
      </c>
      <c r="HYA1365" s="84">
        <f t="shared" si="867"/>
        <v>0</v>
      </c>
      <c r="HYB1365" s="84">
        <f t="shared" si="867"/>
        <v>2000000</v>
      </c>
      <c r="HYC1365" s="84">
        <f t="shared" si="867"/>
        <v>0</v>
      </c>
      <c r="HYD1365" s="84">
        <f t="shared" si="867"/>
        <v>0</v>
      </c>
      <c r="HYE1365" s="84">
        <f t="shared" si="867"/>
        <v>2000000</v>
      </c>
      <c r="HYF1365" s="84">
        <f t="shared" si="867"/>
        <v>2000000</v>
      </c>
      <c r="HYL1365" s="84" t="s">
        <v>247</v>
      </c>
      <c r="HYM1365" s="84" t="s">
        <v>4695</v>
      </c>
      <c r="HYN1365" s="84">
        <f>HYN1360</f>
        <v>0</v>
      </c>
      <c r="HYO1365" s="84">
        <f t="shared" si="867"/>
        <v>0</v>
      </c>
      <c r="HYP1365" s="84">
        <f t="shared" si="867"/>
        <v>0</v>
      </c>
      <c r="HYQ1365" s="84">
        <f t="shared" si="867"/>
        <v>0</v>
      </c>
      <c r="HYR1365" s="84">
        <f t="shared" si="867"/>
        <v>2000000</v>
      </c>
      <c r="HYS1365" s="84">
        <f t="shared" si="867"/>
        <v>0</v>
      </c>
      <c r="HYT1365" s="84">
        <f t="shared" si="867"/>
        <v>0</v>
      </c>
      <c r="HYU1365" s="84">
        <f t="shared" si="867"/>
        <v>2000000</v>
      </c>
      <c r="HYV1365" s="84">
        <f t="shared" si="867"/>
        <v>2000000</v>
      </c>
      <c r="HZB1365" s="84" t="s">
        <v>247</v>
      </c>
      <c r="HZC1365" s="84" t="s">
        <v>4695</v>
      </c>
      <c r="HZD1365" s="84">
        <f>HZD1360</f>
        <v>0</v>
      </c>
      <c r="HZE1365" s="84">
        <f t="shared" si="868"/>
        <v>0</v>
      </c>
      <c r="HZF1365" s="84">
        <f t="shared" si="868"/>
        <v>0</v>
      </c>
      <c r="HZG1365" s="84">
        <f t="shared" si="868"/>
        <v>0</v>
      </c>
      <c r="HZH1365" s="84">
        <f t="shared" si="868"/>
        <v>2000000</v>
      </c>
      <c r="HZI1365" s="84">
        <f t="shared" si="868"/>
        <v>0</v>
      </c>
      <c r="HZJ1365" s="84">
        <f t="shared" si="868"/>
        <v>0</v>
      </c>
      <c r="HZK1365" s="84">
        <f t="shared" si="868"/>
        <v>2000000</v>
      </c>
      <c r="HZL1365" s="84">
        <f t="shared" si="868"/>
        <v>2000000</v>
      </c>
      <c r="HZR1365" s="84" t="s">
        <v>247</v>
      </c>
      <c r="HZS1365" s="84" t="s">
        <v>4695</v>
      </c>
      <c r="HZT1365" s="84">
        <f>HZT1360</f>
        <v>0</v>
      </c>
      <c r="HZU1365" s="84">
        <f t="shared" si="868"/>
        <v>0</v>
      </c>
      <c r="HZV1365" s="84">
        <f t="shared" si="868"/>
        <v>0</v>
      </c>
      <c r="HZW1365" s="84">
        <f t="shared" si="868"/>
        <v>0</v>
      </c>
      <c r="HZX1365" s="84">
        <f t="shared" si="868"/>
        <v>2000000</v>
      </c>
      <c r="HZY1365" s="84">
        <f t="shared" si="868"/>
        <v>0</v>
      </c>
      <c r="HZZ1365" s="84">
        <f t="shared" si="868"/>
        <v>0</v>
      </c>
      <c r="IAA1365" s="84">
        <f t="shared" si="868"/>
        <v>2000000</v>
      </c>
      <c r="IAB1365" s="84">
        <f t="shared" si="868"/>
        <v>2000000</v>
      </c>
      <c r="IAH1365" s="84" t="s">
        <v>247</v>
      </c>
      <c r="IAI1365" s="84" t="s">
        <v>4695</v>
      </c>
      <c r="IAJ1365" s="84">
        <f>IAJ1360</f>
        <v>0</v>
      </c>
      <c r="IAK1365" s="84">
        <f t="shared" si="868"/>
        <v>0</v>
      </c>
      <c r="IAL1365" s="84">
        <f t="shared" si="868"/>
        <v>0</v>
      </c>
      <c r="IAM1365" s="84">
        <f t="shared" si="868"/>
        <v>0</v>
      </c>
      <c r="IAN1365" s="84">
        <f t="shared" si="868"/>
        <v>2000000</v>
      </c>
      <c r="IAO1365" s="84">
        <f t="shared" si="868"/>
        <v>0</v>
      </c>
      <c r="IAP1365" s="84">
        <f t="shared" si="868"/>
        <v>0</v>
      </c>
      <c r="IAQ1365" s="84">
        <f t="shared" si="868"/>
        <v>2000000</v>
      </c>
      <c r="IAR1365" s="84">
        <f t="shared" si="868"/>
        <v>2000000</v>
      </c>
      <c r="IAX1365" s="84" t="s">
        <v>247</v>
      </c>
      <c r="IAY1365" s="84" t="s">
        <v>4695</v>
      </c>
      <c r="IAZ1365" s="84">
        <f>IAZ1360</f>
        <v>0</v>
      </c>
      <c r="IBA1365" s="84">
        <f t="shared" si="868"/>
        <v>0</v>
      </c>
      <c r="IBB1365" s="84">
        <f t="shared" si="868"/>
        <v>0</v>
      </c>
      <c r="IBC1365" s="84">
        <f t="shared" si="868"/>
        <v>0</v>
      </c>
      <c r="IBD1365" s="84">
        <f t="shared" si="868"/>
        <v>2000000</v>
      </c>
      <c r="IBE1365" s="84">
        <f t="shared" si="868"/>
        <v>0</v>
      </c>
      <c r="IBF1365" s="84">
        <f t="shared" si="868"/>
        <v>0</v>
      </c>
      <c r="IBG1365" s="84">
        <f t="shared" si="868"/>
        <v>2000000</v>
      </c>
      <c r="IBH1365" s="84">
        <f t="shared" si="868"/>
        <v>2000000</v>
      </c>
      <c r="IBN1365" s="84" t="s">
        <v>247</v>
      </c>
      <c r="IBO1365" s="84" t="s">
        <v>4695</v>
      </c>
      <c r="IBP1365" s="84">
        <f>IBP1360</f>
        <v>0</v>
      </c>
      <c r="IBQ1365" s="84">
        <f t="shared" si="869"/>
        <v>0</v>
      </c>
      <c r="IBR1365" s="84">
        <f t="shared" si="869"/>
        <v>0</v>
      </c>
      <c r="IBS1365" s="84">
        <f t="shared" si="869"/>
        <v>0</v>
      </c>
      <c r="IBT1365" s="84">
        <f t="shared" si="869"/>
        <v>2000000</v>
      </c>
      <c r="IBU1365" s="84">
        <f t="shared" si="869"/>
        <v>0</v>
      </c>
      <c r="IBV1365" s="84">
        <f t="shared" si="869"/>
        <v>0</v>
      </c>
      <c r="IBW1365" s="84">
        <f t="shared" si="869"/>
        <v>2000000</v>
      </c>
      <c r="IBX1365" s="84">
        <f t="shared" si="869"/>
        <v>2000000</v>
      </c>
      <c r="ICD1365" s="84" t="s">
        <v>247</v>
      </c>
      <c r="ICE1365" s="84" t="s">
        <v>4695</v>
      </c>
      <c r="ICF1365" s="84">
        <f>ICF1360</f>
        <v>0</v>
      </c>
      <c r="ICG1365" s="84">
        <f t="shared" si="869"/>
        <v>0</v>
      </c>
      <c r="ICH1365" s="84">
        <f t="shared" si="869"/>
        <v>0</v>
      </c>
      <c r="ICI1365" s="84">
        <f t="shared" si="869"/>
        <v>0</v>
      </c>
      <c r="ICJ1365" s="84">
        <f t="shared" si="869"/>
        <v>2000000</v>
      </c>
      <c r="ICK1365" s="84">
        <f t="shared" si="869"/>
        <v>0</v>
      </c>
      <c r="ICL1365" s="84">
        <f t="shared" si="869"/>
        <v>0</v>
      </c>
      <c r="ICM1365" s="84">
        <f t="shared" si="869"/>
        <v>2000000</v>
      </c>
      <c r="ICN1365" s="84">
        <f t="shared" si="869"/>
        <v>2000000</v>
      </c>
      <c r="ICT1365" s="84" t="s">
        <v>247</v>
      </c>
      <c r="ICU1365" s="84" t="s">
        <v>4695</v>
      </c>
      <c r="ICV1365" s="84">
        <f>ICV1360</f>
        <v>0</v>
      </c>
      <c r="ICW1365" s="84">
        <f t="shared" si="869"/>
        <v>0</v>
      </c>
      <c r="ICX1365" s="84">
        <f t="shared" si="869"/>
        <v>0</v>
      </c>
      <c r="ICY1365" s="84">
        <f t="shared" si="869"/>
        <v>0</v>
      </c>
      <c r="ICZ1365" s="84">
        <f t="shared" si="869"/>
        <v>2000000</v>
      </c>
      <c r="IDA1365" s="84">
        <f t="shared" si="869"/>
        <v>0</v>
      </c>
      <c r="IDB1365" s="84">
        <f t="shared" si="869"/>
        <v>0</v>
      </c>
      <c r="IDC1365" s="84">
        <f t="shared" si="869"/>
        <v>2000000</v>
      </c>
      <c r="IDD1365" s="84">
        <f t="shared" si="869"/>
        <v>2000000</v>
      </c>
      <c r="IDJ1365" s="84" t="s">
        <v>247</v>
      </c>
      <c r="IDK1365" s="84" t="s">
        <v>4695</v>
      </c>
      <c r="IDL1365" s="84">
        <f>IDL1360</f>
        <v>0</v>
      </c>
      <c r="IDM1365" s="84">
        <f t="shared" si="869"/>
        <v>0</v>
      </c>
      <c r="IDN1365" s="84">
        <f t="shared" si="869"/>
        <v>0</v>
      </c>
      <c r="IDO1365" s="84">
        <f t="shared" si="869"/>
        <v>0</v>
      </c>
      <c r="IDP1365" s="84">
        <f t="shared" si="869"/>
        <v>2000000</v>
      </c>
      <c r="IDQ1365" s="84">
        <f t="shared" si="869"/>
        <v>0</v>
      </c>
      <c r="IDR1365" s="84">
        <f t="shared" si="869"/>
        <v>0</v>
      </c>
      <c r="IDS1365" s="84">
        <f t="shared" si="869"/>
        <v>2000000</v>
      </c>
      <c r="IDT1365" s="84">
        <f t="shared" si="869"/>
        <v>2000000</v>
      </c>
      <c r="IDZ1365" s="84" t="s">
        <v>247</v>
      </c>
      <c r="IEA1365" s="84" t="s">
        <v>4695</v>
      </c>
      <c r="IEB1365" s="84">
        <f>IEB1360</f>
        <v>0</v>
      </c>
      <c r="IEC1365" s="84">
        <f t="shared" si="870"/>
        <v>0</v>
      </c>
      <c r="IED1365" s="84">
        <f t="shared" si="870"/>
        <v>0</v>
      </c>
      <c r="IEE1365" s="84">
        <f t="shared" si="870"/>
        <v>0</v>
      </c>
      <c r="IEF1365" s="84">
        <f t="shared" si="870"/>
        <v>2000000</v>
      </c>
      <c r="IEG1365" s="84">
        <f t="shared" si="870"/>
        <v>0</v>
      </c>
      <c r="IEH1365" s="84">
        <f t="shared" si="870"/>
        <v>0</v>
      </c>
      <c r="IEI1365" s="84">
        <f t="shared" si="870"/>
        <v>2000000</v>
      </c>
      <c r="IEJ1365" s="84">
        <f t="shared" si="870"/>
        <v>2000000</v>
      </c>
      <c r="IEP1365" s="84" t="s">
        <v>247</v>
      </c>
      <c r="IEQ1365" s="84" t="s">
        <v>4695</v>
      </c>
      <c r="IER1365" s="84">
        <f>IER1360</f>
        <v>0</v>
      </c>
      <c r="IES1365" s="84">
        <f t="shared" si="870"/>
        <v>0</v>
      </c>
      <c r="IET1365" s="84">
        <f t="shared" si="870"/>
        <v>0</v>
      </c>
      <c r="IEU1365" s="84">
        <f t="shared" si="870"/>
        <v>0</v>
      </c>
      <c r="IEV1365" s="84">
        <f t="shared" si="870"/>
        <v>2000000</v>
      </c>
      <c r="IEW1365" s="84">
        <f t="shared" si="870"/>
        <v>0</v>
      </c>
      <c r="IEX1365" s="84">
        <f t="shared" si="870"/>
        <v>0</v>
      </c>
      <c r="IEY1365" s="84">
        <f t="shared" si="870"/>
        <v>2000000</v>
      </c>
      <c r="IEZ1365" s="84">
        <f t="shared" si="870"/>
        <v>2000000</v>
      </c>
      <c r="IFF1365" s="84" t="s">
        <v>247</v>
      </c>
      <c r="IFG1365" s="84" t="s">
        <v>4695</v>
      </c>
      <c r="IFH1365" s="84">
        <f>IFH1360</f>
        <v>0</v>
      </c>
      <c r="IFI1365" s="84">
        <f t="shared" si="870"/>
        <v>0</v>
      </c>
      <c r="IFJ1365" s="84">
        <f t="shared" si="870"/>
        <v>0</v>
      </c>
      <c r="IFK1365" s="84">
        <f t="shared" si="870"/>
        <v>0</v>
      </c>
      <c r="IFL1365" s="84">
        <f t="shared" si="870"/>
        <v>2000000</v>
      </c>
      <c r="IFM1365" s="84">
        <f t="shared" si="870"/>
        <v>0</v>
      </c>
      <c r="IFN1365" s="84">
        <f t="shared" si="870"/>
        <v>0</v>
      </c>
      <c r="IFO1365" s="84">
        <f t="shared" si="870"/>
        <v>2000000</v>
      </c>
      <c r="IFP1365" s="84">
        <f t="shared" si="870"/>
        <v>2000000</v>
      </c>
      <c r="IFV1365" s="84" t="s">
        <v>247</v>
      </c>
      <c r="IFW1365" s="84" t="s">
        <v>4695</v>
      </c>
      <c r="IFX1365" s="84">
        <f>IFX1360</f>
        <v>0</v>
      </c>
      <c r="IFY1365" s="84">
        <f t="shared" si="870"/>
        <v>0</v>
      </c>
      <c r="IFZ1365" s="84">
        <f t="shared" si="870"/>
        <v>0</v>
      </c>
      <c r="IGA1365" s="84">
        <f t="shared" si="870"/>
        <v>0</v>
      </c>
      <c r="IGB1365" s="84">
        <f t="shared" si="870"/>
        <v>2000000</v>
      </c>
      <c r="IGC1365" s="84">
        <f t="shared" si="870"/>
        <v>0</v>
      </c>
      <c r="IGD1365" s="84">
        <f t="shared" si="870"/>
        <v>0</v>
      </c>
      <c r="IGE1365" s="84">
        <f t="shared" si="870"/>
        <v>2000000</v>
      </c>
      <c r="IGF1365" s="84">
        <f t="shared" si="870"/>
        <v>2000000</v>
      </c>
      <c r="IGL1365" s="84" t="s">
        <v>247</v>
      </c>
      <c r="IGM1365" s="84" t="s">
        <v>4695</v>
      </c>
      <c r="IGN1365" s="84">
        <f>IGN1360</f>
        <v>0</v>
      </c>
      <c r="IGO1365" s="84">
        <f t="shared" si="871"/>
        <v>0</v>
      </c>
      <c r="IGP1365" s="84">
        <f t="shared" si="871"/>
        <v>0</v>
      </c>
      <c r="IGQ1365" s="84">
        <f t="shared" si="871"/>
        <v>0</v>
      </c>
      <c r="IGR1365" s="84">
        <f t="shared" si="871"/>
        <v>2000000</v>
      </c>
      <c r="IGS1365" s="84">
        <f t="shared" si="871"/>
        <v>0</v>
      </c>
      <c r="IGT1365" s="84">
        <f t="shared" si="871"/>
        <v>0</v>
      </c>
      <c r="IGU1365" s="84">
        <f t="shared" si="871"/>
        <v>2000000</v>
      </c>
      <c r="IGV1365" s="84">
        <f t="shared" si="871"/>
        <v>2000000</v>
      </c>
      <c r="IHB1365" s="84" t="s">
        <v>247</v>
      </c>
      <c r="IHC1365" s="84" t="s">
        <v>4695</v>
      </c>
      <c r="IHD1365" s="84">
        <f>IHD1360</f>
        <v>0</v>
      </c>
      <c r="IHE1365" s="84">
        <f t="shared" si="871"/>
        <v>0</v>
      </c>
      <c r="IHF1365" s="84">
        <f t="shared" si="871"/>
        <v>0</v>
      </c>
      <c r="IHG1365" s="84">
        <f t="shared" si="871"/>
        <v>0</v>
      </c>
      <c r="IHH1365" s="84">
        <f t="shared" si="871"/>
        <v>2000000</v>
      </c>
      <c r="IHI1365" s="84">
        <f t="shared" si="871"/>
        <v>0</v>
      </c>
      <c r="IHJ1365" s="84">
        <f t="shared" si="871"/>
        <v>0</v>
      </c>
      <c r="IHK1365" s="84">
        <f t="shared" si="871"/>
        <v>2000000</v>
      </c>
      <c r="IHL1365" s="84">
        <f t="shared" si="871"/>
        <v>2000000</v>
      </c>
      <c r="IHR1365" s="84" t="s">
        <v>247</v>
      </c>
      <c r="IHS1365" s="84" t="s">
        <v>4695</v>
      </c>
      <c r="IHT1365" s="84">
        <f>IHT1360</f>
        <v>0</v>
      </c>
      <c r="IHU1365" s="84">
        <f t="shared" si="871"/>
        <v>0</v>
      </c>
      <c r="IHV1365" s="84">
        <f t="shared" si="871"/>
        <v>0</v>
      </c>
      <c r="IHW1365" s="84">
        <f t="shared" si="871"/>
        <v>0</v>
      </c>
      <c r="IHX1365" s="84">
        <f t="shared" si="871"/>
        <v>2000000</v>
      </c>
      <c r="IHY1365" s="84">
        <f t="shared" si="871"/>
        <v>0</v>
      </c>
      <c r="IHZ1365" s="84">
        <f t="shared" si="871"/>
        <v>0</v>
      </c>
      <c r="IIA1365" s="84">
        <f t="shared" si="871"/>
        <v>2000000</v>
      </c>
      <c r="IIB1365" s="84">
        <f t="shared" si="871"/>
        <v>2000000</v>
      </c>
      <c r="IIH1365" s="84" t="s">
        <v>247</v>
      </c>
      <c r="III1365" s="84" t="s">
        <v>4695</v>
      </c>
      <c r="IIJ1365" s="84">
        <f>IIJ1360</f>
        <v>0</v>
      </c>
      <c r="IIK1365" s="84">
        <f t="shared" si="871"/>
        <v>0</v>
      </c>
      <c r="IIL1365" s="84">
        <f t="shared" si="871"/>
        <v>0</v>
      </c>
      <c r="IIM1365" s="84">
        <f t="shared" si="871"/>
        <v>0</v>
      </c>
      <c r="IIN1365" s="84">
        <f t="shared" si="871"/>
        <v>2000000</v>
      </c>
      <c r="IIO1365" s="84">
        <f t="shared" si="871"/>
        <v>0</v>
      </c>
      <c r="IIP1365" s="84">
        <f t="shared" si="871"/>
        <v>0</v>
      </c>
      <c r="IIQ1365" s="84">
        <f t="shared" si="871"/>
        <v>2000000</v>
      </c>
      <c r="IIR1365" s="84">
        <f t="shared" si="871"/>
        <v>2000000</v>
      </c>
      <c r="IIX1365" s="84" t="s">
        <v>247</v>
      </c>
      <c r="IIY1365" s="84" t="s">
        <v>4695</v>
      </c>
      <c r="IIZ1365" s="84">
        <f>IIZ1360</f>
        <v>0</v>
      </c>
      <c r="IJA1365" s="84">
        <f t="shared" si="872"/>
        <v>0</v>
      </c>
      <c r="IJB1365" s="84">
        <f t="shared" si="872"/>
        <v>0</v>
      </c>
      <c r="IJC1365" s="84">
        <f t="shared" si="872"/>
        <v>0</v>
      </c>
      <c r="IJD1365" s="84">
        <f t="shared" si="872"/>
        <v>2000000</v>
      </c>
      <c r="IJE1365" s="84">
        <f t="shared" si="872"/>
        <v>0</v>
      </c>
      <c r="IJF1365" s="84">
        <f t="shared" si="872"/>
        <v>0</v>
      </c>
      <c r="IJG1365" s="84">
        <f t="shared" si="872"/>
        <v>2000000</v>
      </c>
      <c r="IJH1365" s="84">
        <f t="shared" si="872"/>
        <v>2000000</v>
      </c>
      <c r="IJN1365" s="84" t="s">
        <v>247</v>
      </c>
      <c r="IJO1365" s="84" t="s">
        <v>4695</v>
      </c>
      <c r="IJP1365" s="84">
        <f>IJP1360</f>
        <v>0</v>
      </c>
      <c r="IJQ1365" s="84">
        <f t="shared" si="872"/>
        <v>0</v>
      </c>
      <c r="IJR1365" s="84">
        <f t="shared" si="872"/>
        <v>0</v>
      </c>
      <c r="IJS1365" s="84">
        <f t="shared" si="872"/>
        <v>0</v>
      </c>
      <c r="IJT1365" s="84">
        <f t="shared" si="872"/>
        <v>2000000</v>
      </c>
      <c r="IJU1365" s="84">
        <f t="shared" si="872"/>
        <v>0</v>
      </c>
      <c r="IJV1365" s="84">
        <f t="shared" si="872"/>
        <v>0</v>
      </c>
      <c r="IJW1365" s="84">
        <f t="shared" si="872"/>
        <v>2000000</v>
      </c>
      <c r="IJX1365" s="84">
        <f t="shared" si="872"/>
        <v>2000000</v>
      </c>
      <c r="IKD1365" s="84" t="s">
        <v>247</v>
      </c>
      <c r="IKE1365" s="84" t="s">
        <v>4695</v>
      </c>
      <c r="IKF1365" s="84">
        <f>IKF1360</f>
        <v>0</v>
      </c>
      <c r="IKG1365" s="84">
        <f t="shared" si="872"/>
        <v>0</v>
      </c>
      <c r="IKH1365" s="84">
        <f t="shared" si="872"/>
        <v>0</v>
      </c>
      <c r="IKI1365" s="84">
        <f t="shared" si="872"/>
        <v>0</v>
      </c>
      <c r="IKJ1365" s="84">
        <f t="shared" si="872"/>
        <v>2000000</v>
      </c>
      <c r="IKK1365" s="84">
        <f t="shared" si="872"/>
        <v>0</v>
      </c>
      <c r="IKL1365" s="84">
        <f t="shared" si="872"/>
        <v>0</v>
      </c>
      <c r="IKM1365" s="84">
        <f t="shared" si="872"/>
        <v>2000000</v>
      </c>
      <c r="IKN1365" s="84">
        <f t="shared" si="872"/>
        <v>2000000</v>
      </c>
      <c r="IKT1365" s="84" t="s">
        <v>247</v>
      </c>
      <c r="IKU1365" s="84" t="s">
        <v>4695</v>
      </c>
      <c r="IKV1365" s="84">
        <f>IKV1360</f>
        <v>0</v>
      </c>
      <c r="IKW1365" s="84">
        <f t="shared" si="872"/>
        <v>0</v>
      </c>
      <c r="IKX1365" s="84">
        <f t="shared" si="872"/>
        <v>0</v>
      </c>
      <c r="IKY1365" s="84">
        <f t="shared" si="872"/>
        <v>0</v>
      </c>
      <c r="IKZ1365" s="84">
        <f t="shared" si="872"/>
        <v>2000000</v>
      </c>
      <c r="ILA1365" s="84">
        <f t="shared" si="872"/>
        <v>0</v>
      </c>
      <c r="ILB1365" s="84">
        <f t="shared" si="872"/>
        <v>0</v>
      </c>
      <c r="ILC1365" s="84">
        <f t="shared" si="872"/>
        <v>2000000</v>
      </c>
      <c r="ILD1365" s="84">
        <f t="shared" si="872"/>
        <v>2000000</v>
      </c>
      <c r="ILJ1365" s="84" t="s">
        <v>247</v>
      </c>
      <c r="ILK1365" s="84" t="s">
        <v>4695</v>
      </c>
      <c r="ILL1365" s="84">
        <f>ILL1360</f>
        <v>0</v>
      </c>
      <c r="ILM1365" s="84">
        <f t="shared" si="873"/>
        <v>0</v>
      </c>
      <c r="ILN1365" s="84">
        <f t="shared" si="873"/>
        <v>0</v>
      </c>
      <c r="ILO1365" s="84">
        <f t="shared" si="873"/>
        <v>0</v>
      </c>
      <c r="ILP1365" s="84">
        <f t="shared" si="873"/>
        <v>2000000</v>
      </c>
      <c r="ILQ1365" s="84">
        <f t="shared" si="873"/>
        <v>0</v>
      </c>
      <c r="ILR1365" s="84">
        <f t="shared" si="873"/>
        <v>0</v>
      </c>
      <c r="ILS1365" s="84">
        <f t="shared" si="873"/>
        <v>2000000</v>
      </c>
      <c r="ILT1365" s="84">
        <f t="shared" si="873"/>
        <v>2000000</v>
      </c>
      <c r="ILZ1365" s="84" t="s">
        <v>247</v>
      </c>
      <c r="IMA1365" s="84" t="s">
        <v>4695</v>
      </c>
      <c r="IMB1365" s="84">
        <f>IMB1360</f>
        <v>0</v>
      </c>
      <c r="IMC1365" s="84">
        <f t="shared" si="873"/>
        <v>0</v>
      </c>
      <c r="IMD1365" s="84">
        <f t="shared" si="873"/>
        <v>0</v>
      </c>
      <c r="IME1365" s="84">
        <f t="shared" si="873"/>
        <v>0</v>
      </c>
      <c r="IMF1365" s="84">
        <f t="shared" si="873"/>
        <v>2000000</v>
      </c>
      <c r="IMG1365" s="84">
        <f t="shared" si="873"/>
        <v>0</v>
      </c>
      <c r="IMH1365" s="84">
        <f t="shared" si="873"/>
        <v>0</v>
      </c>
      <c r="IMI1365" s="84">
        <f t="shared" si="873"/>
        <v>2000000</v>
      </c>
      <c r="IMJ1365" s="84">
        <f t="shared" si="873"/>
        <v>2000000</v>
      </c>
      <c r="IMP1365" s="84" t="s">
        <v>247</v>
      </c>
      <c r="IMQ1365" s="84" t="s">
        <v>4695</v>
      </c>
      <c r="IMR1365" s="84">
        <f>IMR1360</f>
        <v>0</v>
      </c>
      <c r="IMS1365" s="84">
        <f t="shared" si="873"/>
        <v>0</v>
      </c>
      <c r="IMT1365" s="84">
        <f t="shared" si="873"/>
        <v>0</v>
      </c>
      <c r="IMU1365" s="84">
        <f t="shared" si="873"/>
        <v>0</v>
      </c>
      <c r="IMV1365" s="84">
        <f t="shared" si="873"/>
        <v>2000000</v>
      </c>
      <c r="IMW1365" s="84">
        <f t="shared" si="873"/>
        <v>0</v>
      </c>
      <c r="IMX1365" s="84">
        <f t="shared" si="873"/>
        <v>0</v>
      </c>
      <c r="IMY1365" s="84">
        <f t="shared" si="873"/>
        <v>2000000</v>
      </c>
      <c r="IMZ1365" s="84">
        <f t="shared" si="873"/>
        <v>2000000</v>
      </c>
      <c r="INF1365" s="84" t="s">
        <v>247</v>
      </c>
      <c r="ING1365" s="84" t="s">
        <v>4695</v>
      </c>
      <c r="INH1365" s="84">
        <f>INH1360</f>
        <v>0</v>
      </c>
      <c r="INI1365" s="84">
        <f t="shared" si="873"/>
        <v>0</v>
      </c>
      <c r="INJ1365" s="84">
        <f t="shared" si="873"/>
        <v>0</v>
      </c>
      <c r="INK1365" s="84">
        <f t="shared" si="873"/>
        <v>0</v>
      </c>
      <c r="INL1365" s="84">
        <f t="shared" si="873"/>
        <v>2000000</v>
      </c>
      <c r="INM1365" s="84">
        <f t="shared" si="873"/>
        <v>0</v>
      </c>
      <c r="INN1365" s="84">
        <f t="shared" si="873"/>
        <v>0</v>
      </c>
      <c r="INO1365" s="84">
        <f t="shared" si="873"/>
        <v>2000000</v>
      </c>
      <c r="INP1365" s="84">
        <f t="shared" si="873"/>
        <v>2000000</v>
      </c>
      <c r="INV1365" s="84" t="s">
        <v>247</v>
      </c>
      <c r="INW1365" s="84" t="s">
        <v>4695</v>
      </c>
      <c r="INX1365" s="84">
        <f>INX1360</f>
        <v>0</v>
      </c>
      <c r="INY1365" s="84">
        <f t="shared" si="874"/>
        <v>0</v>
      </c>
      <c r="INZ1365" s="84">
        <f t="shared" si="874"/>
        <v>0</v>
      </c>
      <c r="IOA1365" s="84">
        <f t="shared" si="874"/>
        <v>0</v>
      </c>
      <c r="IOB1365" s="84">
        <f t="shared" si="874"/>
        <v>2000000</v>
      </c>
      <c r="IOC1365" s="84">
        <f t="shared" si="874"/>
        <v>0</v>
      </c>
      <c r="IOD1365" s="84">
        <f t="shared" si="874"/>
        <v>0</v>
      </c>
      <c r="IOE1365" s="84">
        <f t="shared" si="874"/>
        <v>2000000</v>
      </c>
      <c r="IOF1365" s="84">
        <f t="shared" si="874"/>
        <v>2000000</v>
      </c>
      <c r="IOL1365" s="84" t="s">
        <v>247</v>
      </c>
      <c r="IOM1365" s="84" t="s">
        <v>4695</v>
      </c>
      <c r="ION1365" s="84">
        <f>ION1360</f>
        <v>0</v>
      </c>
      <c r="IOO1365" s="84">
        <f t="shared" si="874"/>
        <v>0</v>
      </c>
      <c r="IOP1365" s="84">
        <f t="shared" si="874"/>
        <v>0</v>
      </c>
      <c r="IOQ1365" s="84">
        <f t="shared" si="874"/>
        <v>0</v>
      </c>
      <c r="IOR1365" s="84">
        <f t="shared" si="874"/>
        <v>2000000</v>
      </c>
      <c r="IOS1365" s="84">
        <f t="shared" si="874"/>
        <v>0</v>
      </c>
      <c r="IOT1365" s="84">
        <f t="shared" si="874"/>
        <v>0</v>
      </c>
      <c r="IOU1365" s="84">
        <f t="shared" si="874"/>
        <v>2000000</v>
      </c>
      <c r="IOV1365" s="84">
        <f t="shared" si="874"/>
        <v>2000000</v>
      </c>
      <c r="IPB1365" s="84" t="s">
        <v>247</v>
      </c>
      <c r="IPC1365" s="84" t="s">
        <v>4695</v>
      </c>
      <c r="IPD1365" s="84">
        <f>IPD1360</f>
        <v>0</v>
      </c>
      <c r="IPE1365" s="84">
        <f t="shared" si="874"/>
        <v>0</v>
      </c>
      <c r="IPF1365" s="84">
        <f t="shared" si="874"/>
        <v>0</v>
      </c>
      <c r="IPG1365" s="84">
        <f t="shared" si="874"/>
        <v>0</v>
      </c>
      <c r="IPH1365" s="84">
        <f t="shared" si="874"/>
        <v>2000000</v>
      </c>
      <c r="IPI1365" s="84">
        <f t="shared" si="874"/>
        <v>0</v>
      </c>
      <c r="IPJ1365" s="84">
        <f t="shared" si="874"/>
        <v>0</v>
      </c>
      <c r="IPK1365" s="84">
        <f t="shared" si="874"/>
        <v>2000000</v>
      </c>
      <c r="IPL1365" s="84">
        <f t="shared" si="874"/>
        <v>2000000</v>
      </c>
      <c r="IPR1365" s="84" t="s">
        <v>247</v>
      </c>
      <c r="IPS1365" s="84" t="s">
        <v>4695</v>
      </c>
      <c r="IPT1365" s="84">
        <f>IPT1360</f>
        <v>0</v>
      </c>
      <c r="IPU1365" s="84">
        <f t="shared" si="874"/>
        <v>0</v>
      </c>
      <c r="IPV1365" s="84">
        <f t="shared" si="874"/>
        <v>0</v>
      </c>
      <c r="IPW1365" s="84">
        <f t="shared" si="874"/>
        <v>0</v>
      </c>
      <c r="IPX1365" s="84">
        <f t="shared" si="874"/>
        <v>2000000</v>
      </c>
      <c r="IPY1365" s="84">
        <f t="shared" si="874"/>
        <v>0</v>
      </c>
      <c r="IPZ1365" s="84">
        <f t="shared" si="874"/>
        <v>0</v>
      </c>
      <c r="IQA1365" s="84">
        <f t="shared" si="874"/>
        <v>2000000</v>
      </c>
      <c r="IQB1365" s="84">
        <f t="shared" si="874"/>
        <v>2000000</v>
      </c>
      <c r="IQH1365" s="84" t="s">
        <v>247</v>
      </c>
      <c r="IQI1365" s="84" t="s">
        <v>4695</v>
      </c>
      <c r="IQJ1365" s="84">
        <f>IQJ1360</f>
        <v>0</v>
      </c>
      <c r="IQK1365" s="84">
        <f t="shared" si="875"/>
        <v>0</v>
      </c>
      <c r="IQL1365" s="84">
        <f t="shared" si="875"/>
        <v>0</v>
      </c>
      <c r="IQM1365" s="84">
        <f t="shared" si="875"/>
        <v>0</v>
      </c>
      <c r="IQN1365" s="84">
        <f t="shared" si="875"/>
        <v>2000000</v>
      </c>
      <c r="IQO1365" s="84">
        <f t="shared" si="875"/>
        <v>0</v>
      </c>
      <c r="IQP1365" s="84">
        <f t="shared" si="875"/>
        <v>0</v>
      </c>
      <c r="IQQ1365" s="84">
        <f t="shared" si="875"/>
        <v>2000000</v>
      </c>
      <c r="IQR1365" s="84">
        <f t="shared" si="875"/>
        <v>2000000</v>
      </c>
      <c r="IQX1365" s="84" t="s">
        <v>247</v>
      </c>
      <c r="IQY1365" s="84" t="s">
        <v>4695</v>
      </c>
      <c r="IQZ1365" s="84">
        <f>IQZ1360</f>
        <v>0</v>
      </c>
      <c r="IRA1365" s="84">
        <f t="shared" si="875"/>
        <v>0</v>
      </c>
      <c r="IRB1365" s="84">
        <f t="shared" si="875"/>
        <v>0</v>
      </c>
      <c r="IRC1365" s="84">
        <f t="shared" si="875"/>
        <v>0</v>
      </c>
      <c r="IRD1365" s="84">
        <f t="shared" si="875"/>
        <v>2000000</v>
      </c>
      <c r="IRE1365" s="84">
        <f t="shared" si="875"/>
        <v>0</v>
      </c>
      <c r="IRF1365" s="84">
        <f t="shared" si="875"/>
        <v>0</v>
      </c>
      <c r="IRG1365" s="84">
        <f t="shared" si="875"/>
        <v>2000000</v>
      </c>
      <c r="IRH1365" s="84">
        <f t="shared" si="875"/>
        <v>2000000</v>
      </c>
      <c r="IRN1365" s="84" t="s">
        <v>247</v>
      </c>
      <c r="IRO1365" s="84" t="s">
        <v>4695</v>
      </c>
      <c r="IRP1365" s="84">
        <f>IRP1360</f>
        <v>0</v>
      </c>
      <c r="IRQ1365" s="84">
        <f t="shared" si="875"/>
        <v>0</v>
      </c>
      <c r="IRR1365" s="84">
        <f t="shared" si="875"/>
        <v>0</v>
      </c>
      <c r="IRS1365" s="84">
        <f t="shared" si="875"/>
        <v>0</v>
      </c>
      <c r="IRT1365" s="84">
        <f t="shared" si="875"/>
        <v>2000000</v>
      </c>
      <c r="IRU1365" s="84">
        <f t="shared" si="875"/>
        <v>0</v>
      </c>
      <c r="IRV1365" s="84">
        <f t="shared" si="875"/>
        <v>0</v>
      </c>
      <c r="IRW1365" s="84">
        <f t="shared" si="875"/>
        <v>2000000</v>
      </c>
      <c r="IRX1365" s="84">
        <f t="shared" si="875"/>
        <v>2000000</v>
      </c>
      <c r="ISD1365" s="84" t="s">
        <v>247</v>
      </c>
      <c r="ISE1365" s="84" t="s">
        <v>4695</v>
      </c>
      <c r="ISF1365" s="84">
        <f>ISF1360</f>
        <v>0</v>
      </c>
      <c r="ISG1365" s="84">
        <f t="shared" si="875"/>
        <v>0</v>
      </c>
      <c r="ISH1365" s="84">
        <f t="shared" si="875"/>
        <v>0</v>
      </c>
      <c r="ISI1365" s="84">
        <f t="shared" si="875"/>
        <v>0</v>
      </c>
      <c r="ISJ1365" s="84">
        <f t="shared" si="875"/>
        <v>2000000</v>
      </c>
      <c r="ISK1365" s="84">
        <f t="shared" si="875"/>
        <v>0</v>
      </c>
      <c r="ISL1365" s="84">
        <f t="shared" si="875"/>
        <v>0</v>
      </c>
      <c r="ISM1365" s="84">
        <f t="shared" si="875"/>
        <v>2000000</v>
      </c>
      <c r="ISN1365" s="84">
        <f t="shared" si="875"/>
        <v>2000000</v>
      </c>
      <c r="IST1365" s="84" t="s">
        <v>247</v>
      </c>
      <c r="ISU1365" s="84" t="s">
        <v>4695</v>
      </c>
      <c r="ISV1365" s="84">
        <f>ISV1360</f>
        <v>0</v>
      </c>
      <c r="ISW1365" s="84">
        <f t="shared" si="876"/>
        <v>0</v>
      </c>
      <c r="ISX1365" s="84">
        <f t="shared" si="876"/>
        <v>0</v>
      </c>
      <c r="ISY1365" s="84">
        <f t="shared" si="876"/>
        <v>0</v>
      </c>
      <c r="ISZ1365" s="84">
        <f t="shared" si="876"/>
        <v>2000000</v>
      </c>
      <c r="ITA1365" s="84">
        <f t="shared" si="876"/>
        <v>0</v>
      </c>
      <c r="ITB1365" s="84">
        <f t="shared" si="876"/>
        <v>0</v>
      </c>
      <c r="ITC1365" s="84">
        <f t="shared" si="876"/>
        <v>2000000</v>
      </c>
      <c r="ITD1365" s="84">
        <f t="shared" si="876"/>
        <v>2000000</v>
      </c>
      <c r="ITJ1365" s="84" t="s">
        <v>247</v>
      </c>
      <c r="ITK1365" s="84" t="s">
        <v>4695</v>
      </c>
      <c r="ITL1365" s="84">
        <f>ITL1360</f>
        <v>0</v>
      </c>
      <c r="ITM1365" s="84">
        <f t="shared" si="876"/>
        <v>0</v>
      </c>
      <c r="ITN1365" s="84">
        <f t="shared" si="876"/>
        <v>0</v>
      </c>
      <c r="ITO1365" s="84">
        <f t="shared" si="876"/>
        <v>0</v>
      </c>
      <c r="ITP1365" s="84">
        <f t="shared" si="876"/>
        <v>2000000</v>
      </c>
      <c r="ITQ1365" s="84">
        <f t="shared" si="876"/>
        <v>0</v>
      </c>
      <c r="ITR1365" s="84">
        <f t="shared" si="876"/>
        <v>0</v>
      </c>
      <c r="ITS1365" s="84">
        <f t="shared" si="876"/>
        <v>2000000</v>
      </c>
      <c r="ITT1365" s="84">
        <f t="shared" si="876"/>
        <v>2000000</v>
      </c>
      <c r="ITZ1365" s="84" t="s">
        <v>247</v>
      </c>
      <c r="IUA1365" s="84" t="s">
        <v>4695</v>
      </c>
      <c r="IUB1365" s="84">
        <f>IUB1360</f>
        <v>0</v>
      </c>
      <c r="IUC1365" s="84">
        <f t="shared" si="876"/>
        <v>0</v>
      </c>
      <c r="IUD1365" s="84">
        <f t="shared" si="876"/>
        <v>0</v>
      </c>
      <c r="IUE1365" s="84">
        <f t="shared" si="876"/>
        <v>0</v>
      </c>
      <c r="IUF1365" s="84">
        <f t="shared" si="876"/>
        <v>2000000</v>
      </c>
      <c r="IUG1365" s="84">
        <f t="shared" si="876"/>
        <v>0</v>
      </c>
      <c r="IUH1365" s="84">
        <f t="shared" si="876"/>
        <v>0</v>
      </c>
      <c r="IUI1365" s="84">
        <f t="shared" si="876"/>
        <v>2000000</v>
      </c>
      <c r="IUJ1365" s="84">
        <f t="shared" si="876"/>
        <v>2000000</v>
      </c>
      <c r="IUP1365" s="84" t="s">
        <v>247</v>
      </c>
      <c r="IUQ1365" s="84" t="s">
        <v>4695</v>
      </c>
      <c r="IUR1365" s="84">
        <f>IUR1360</f>
        <v>0</v>
      </c>
      <c r="IUS1365" s="84">
        <f t="shared" si="876"/>
        <v>0</v>
      </c>
      <c r="IUT1365" s="84">
        <f t="shared" si="876"/>
        <v>0</v>
      </c>
      <c r="IUU1365" s="84">
        <f t="shared" si="876"/>
        <v>0</v>
      </c>
      <c r="IUV1365" s="84">
        <f t="shared" si="876"/>
        <v>2000000</v>
      </c>
      <c r="IUW1365" s="84">
        <f t="shared" si="876"/>
        <v>0</v>
      </c>
      <c r="IUX1365" s="84">
        <f t="shared" si="876"/>
        <v>0</v>
      </c>
      <c r="IUY1365" s="84">
        <f t="shared" si="876"/>
        <v>2000000</v>
      </c>
      <c r="IUZ1365" s="84">
        <f t="shared" si="876"/>
        <v>2000000</v>
      </c>
      <c r="IVF1365" s="84" t="s">
        <v>247</v>
      </c>
      <c r="IVG1365" s="84" t="s">
        <v>4695</v>
      </c>
      <c r="IVH1365" s="84">
        <f>IVH1360</f>
        <v>0</v>
      </c>
      <c r="IVI1365" s="84">
        <f t="shared" si="877"/>
        <v>0</v>
      </c>
      <c r="IVJ1365" s="84">
        <f t="shared" si="877"/>
        <v>0</v>
      </c>
      <c r="IVK1365" s="84">
        <f t="shared" si="877"/>
        <v>0</v>
      </c>
      <c r="IVL1365" s="84">
        <f t="shared" si="877"/>
        <v>2000000</v>
      </c>
      <c r="IVM1365" s="84">
        <f t="shared" si="877"/>
        <v>0</v>
      </c>
      <c r="IVN1365" s="84">
        <f t="shared" si="877"/>
        <v>0</v>
      </c>
      <c r="IVO1365" s="84">
        <f t="shared" si="877"/>
        <v>2000000</v>
      </c>
      <c r="IVP1365" s="84">
        <f t="shared" si="877"/>
        <v>2000000</v>
      </c>
      <c r="IVV1365" s="84" t="s">
        <v>247</v>
      </c>
      <c r="IVW1365" s="84" t="s">
        <v>4695</v>
      </c>
      <c r="IVX1365" s="84">
        <f>IVX1360</f>
        <v>0</v>
      </c>
      <c r="IVY1365" s="84">
        <f t="shared" si="877"/>
        <v>0</v>
      </c>
      <c r="IVZ1365" s="84">
        <f t="shared" si="877"/>
        <v>0</v>
      </c>
      <c r="IWA1365" s="84">
        <f t="shared" si="877"/>
        <v>0</v>
      </c>
      <c r="IWB1365" s="84">
        <f t="shared" si="877"/>
        <v>2000000</v>
      </c>
      <c r="IWC1365" s="84">
        <f t="shared" si="877"/>
        <v>0</v>
      </c>
      <c r="IWD1365" s="84">
        <f t="shared" si="877"/>
        <v>0</v>
      </c>
      <c r="IWE1365" s="84">
        <f t="shared" si="877"/>
        <v>2000000</v>
      </c>
      <c r="IWF1365" s="84">
        <f t="shared" si="877"/>
        <v>2000000</v>
      </c>
      <c r="IWL1365" s="84" t="s">
        <v>247</v>
      </c>
      <c r="IWM1365" s="84" t="s">
        <v>4695</v>
      </c>
      <c r="IWN1365" s="84">
        <f>IWN1360</f>
        <v>0</v>
      </c>
      <c r="IWO1365" s="84">
        <f t="shared" si="877"/>
        <v>0</v>
      </c>
      <c r="IWP1365" s="84">
        <f t="shared" si="877"/>
        <v>0</v>
      </c>
      <c r="IWQ1365" s="84">
        <f t="shared" si="877"/>
        <v>0</v>
      </c>
      <c r="IWR1365" s="84">
        <f t="shared" si="877"/>
        <v>2000000</v>
      </c>
      <c r="IWS1365" s="84">
        <f t="shared" si="877"/>
        <v>0</v>
      </c>
      <c r="IWT1365" s="84">
        <f t="shared" si="877"/>
        <v>0</v>
      </c>
      <c r="IWU1365" s="84">
        <f t="shared" si="877"/>
        <v>2000000</v>
      </c>
      <c r="IWV1365" s="84">
        <f t="shared" si="877"/>
        <v>2000000</v>
      </c>
      <c r="IXB1365" s="84" t="s">
        <v>247</v>
      </c>
      <c r="IXC1365" s="84" t="s">
        <v>4695</v>
      </c>
      <c r="IXD1365" s="84">
        <f>IXD1360</f>
        <v>0</v>
      </c>
      <c r="IXE1365" s="84">
        <f t="shared" si="877"/>
        <v>0</v>
      </c>
      <c r="IXF1365" s="84">
        <f t="shared" si="877"/>
        <v>0</v>
      </c>
      <c r="IXG1365" s="84">
        <f t="shared" si="877"/>
        <v>0</v>
      </c>
      <c r="IXH1365" s="84">
        <f t="shared" si="877"/>
        <v>2000000</v>
      </c>
      <c r="IXI1365" s="84">
        <f t="shared" si="877"/>
        <v>0</v>
      </c>
      <c r="IXJ1365" s="84">
        <f t="shared" si="877"/>
        <v>0</v>
      </c>
      <c r="IXK1365" s="84">
        <f t="shared" si="877"/>
        <v>2000000</v>
      </c>
      <c r="IXL1365" s="84">
        <f t="shared" si="877"/>
        <v>2000000</v>
      </c>
      <c r="IXR1365" s="84" t="s">
        <v>247</v>
      </c>
      <c r="IXS1365" s="84" t="s">
        <v>4695</v>
      </c>
      <c r="IXT1365" s="84">
        <f>IXT1360</f>
        <v>0</v>
      </c>
      <c r="IXU1365" s="84">
        <f t="shared" si="878"/>
        <v>0</v>
      </c>
      <c r="IXV1365" s="84">
        <f t="shared" si="878"/>
        <v>0</v>
      </c>
      <c r="IXW1365" s="84">
        <f t="shared" si="878"/>
        <v>0</v>
      </c>
      <c r="IXX1365" s="84">
        <f t="shared" si="878"/>
        <v>2000000</v>
      </c>
      <c r="IXY1365" s="84">
        <f t="shared" si="878"/>
        <v>0</v>
      </c>
      <c r="IXZ1365" s="84">
        <f t="shared" si="878"/>
        <v>0</v>
      </c>
      <c r="IYA1365" s="84">
        <f t="shared" si="878"/>
        <v>2000000</v>
      </c>
      <c r="IYB1365" s="84">
        <f t="shared" si="878"/>
        <v>2000000</v>
      </c>
      <c r="IYH1365" s="84" t="s">
        <v>247</v>
      </c>
      <c r="IYI1365" s="84" t="s">
        <v>4695</v>
      </c>
      <c r="IYJ1365" s="84">
        <f>IYJ1360</f>
        <v>0</v>
      </c>
      <c r="IYK1365" s="84">
        <f t="shared" si="878"/>
        <v>0</v>
      </c>
      <c r="IYL1365" s="84">
        <f t="shared" si="878"/>
        <v>0</v>
      </c>
      <c r="IYM1365" s="84">
        <f t="shared" si="878"/>
        <v>0</v>
      </c>
      <c r="IYN1365" s="84">
        <f t="shared" si="878"/>
        <v>2000000</v>
      </c>
      <c r="IYO1365" s="84">
        <f t="shared" si="878"/>
        <v>0</v>
      </c>
      <c r="IYP1365" s="84">
        <f t="shared" si="878"/>
        <v>0</v>
      </c>
      <c r="IYQ1365" s="84">
        <f t="shared" si="878"/>
        <v>2000000</v>
      </c>
      <c r="IYR1365" s="84">
        <f t="shared" si="878"/>
        <v>2000000</v>
      </c>
      <c r="IYX1365" s="84" t="s">
        <v>247</v>
      </c>
      <c r="IYY1365" s="84" t="s">
        <v>4695</v>
      </c>
      <c r="IYZ1365" s="84">
        <f>IYZ1360</f>
        <v>0</v>
      </c>
      <c r="IZA1365" s="84">
        <f t="shared" si="878"/>
        <v>0</v>
      </c>
      <c r="IZB1365" s="84">
        <f t="shared" si="878"/>
        <v>0</v>
      </c>
      <c r="IZC1365" s="84">
        <f t="shared" si="878"/>
        <v>0</v>
      </c>
      <c r="IZD1365" s="84">
        <f t="shared" si="878"/>
        <v>2000000</v>
      </c>
      <c r="IZE1365" s="84">
        <f t="shared" si="878"/>
        <v>0</v>
      </c>
      <c r="IZF1365" s="84">
        <f t="shared" si="878"/>
        <v>0</v>
      </c>
      <c r="IZG1365" s="84">
        <f t="shared" si="878"/>
        <v>2000000</v>
      </c>
      <c r="IZH1365" s="84">
        <f t="shared" si="878"/>
        <v>2000000</v>
      </c>
      <c r="IZN1365" s="84" t="s">
        <v>247</v>
      </c>
      <c r="IZO1365" s="84" t="s">
        <v>4695</v>
      </c>
      <c r="IZP1365" s="84">
        <f>IZP1360</f>
        <v>0</v>
      </c>
      <c r="IZQ1365" s="84">
        <f t="shared" si="878"/>
        <v>0</v>
      </c>
      <c r="IZR1365" s="84">
        <f t="shared" si="878"/>
        <v>0</v>
      </c>
      <c r="IZS1365" s="84">
        <f t="shared" si="878"/>
        <v>0</v>
      </c>
      <c r="IZT1365" s="84">
        <f t="shared" si="878"/>
        <v>2000000</v>
      </c>
      <c r="IZU1365" s="84">
        <f t="shared" si="878"/>
        <v>0</v>
      </c>
      <c r="IZV1365" s="84">
        <f t="shared" si="878"/>
        <v>0</v>
      </c>
      <c r="IZW1365" s="84">
        <f t="shared" si="878"/>
        <v>2000000</v>
      </c>
      <c r="IZX1365" s="84">
        <f t="shared" si="878"/>
        <v>2000000</v>
      </c>
      <c r="JAD1365" s="84" t="s">
        <v>247</v>
      </c>
      <c r="JAE1365" s="84" t="s">
        <v>4695</v>
      </c>
      <c r="JAF1365" s="84">
        <f>JAF1360</f>
        <v>0</v>
      </c>
      <c r="JAG1365" s="84">
        <f t="shared" si="879"/>
        <v>0</v>
      </c>
      <c r="JAH1365" s="84">
        <f t="shared" si="879"/>
        <v>0</v>
      </c>
      <c r="JAI1365" s="84">
        <f t="shared" si="879"/>
        <v>0</v>
      </c>
      <c r="JAJ1365" s="84">
        <f t="shared" si="879"/>
        <v>2000000</v>
      </c>
      <c r="JAK1365" s="84">
        <f t="shared" si="879"/>
        <v>0</v>
      </c>
      <c r="JAL1365" s="84">
        <f t="shared" si="879"/>
        <v>0</v>
      </c>
      <c r="JAM1365" s="84">
        <f t="shared" si="879"/>
        <v>2000000</v>
      </c>
      <c r="JAN1365" s="84">
        <f t="shared" si="879"/>
        <v>2000000</v>
      </c>
      <c r="JAT1365" s="84" t="s">
        <v>247</v>
      </c>
      <c r="JAU1365" s="84" t="s">
        <v>4695</v>
      </c>
      <c r="JAV1365" s="84">
        <f>JAV1360</f>
        <v>0</v>
      </c>
      <c r="JAW1365" s="84">
        <f t="shared" si="879"/>
        <v>0</v>
      </c>
      <c r="JAX1365" s="84">
        <f t="shared" si="879"/>
        <v>0</v>
      </c>
      <c r="JAY1365" s="84">
        <f t="shared" si="879"/>
        <v>0</v>
      </c>
      <c r="JAZ1365" s="84">
        <f t="shared" si="879"/>
        <v>2000000</v>
      </c>
      <c r="JBA1365" s="84">
        <f t="shared" si="879"/>
        <v>0</v>
      </c>
      <c r="JBB1365" s="84">
        <f t="shared" si="879"/>
        <v>0</v>
      </c>
      <c r="JBC1365" s="84">
        <f t="shared" si="879"/>
        <v>2000000</v>
      </c>
      <c r="JBD1365" s="84">
        <f t="shared" si="879"/>
        <v>2000000</v>
      </c>
      <c r="JBJ1365" s="84" t="s">
        <v>247</v>
      </c>
      <c r="JBK1365" s="84" t="s">
        <v>4695</v>
      </c>
      <c r="JBL1365" s="84">
        <f>JBL1360</f>
        <v>0</v>
      </c>
      <c r="JBM1365" s="84">
        <f t="shared" si="879"/>
        <v>0</v>
      </c>
      <c r="JBN1365" s="84">
        <f t="shared" si="879"/>
        <v>0</v>
      </c>
      <c r="JBO1365" s="84">
        <f t="shared" si="879"/>
        <v>0</v>
      </c>
      <c r="JBP1365" s="84">
        <f t="shared" si="879"/>
        <v>2000000</v>
      </c>
      <c r="JBQ1365" s="84">
        <f t="shared" si="879"/>
        <v>0</v>
      </c>
      <c r="JBR1365" s="84">
        <f t="shared" si="879"/>
        <v>0</v>
      </c>
      <c r="JBS1365" s="84">
        <f t="shared" si="879"/>
        <v>2000000</v>
      </c>
      <c r="JBT1365" s="84">
        <f t="shared" si="879"/>
        <v>2000000</v>
      </c>
      <c r="JBZ1365" s="84" t="s">
        <v>247</v>
      </c>
      <c r="JCA1365" s="84" t="s">
        <v>4695</v>
      </c>
      <c r="JCB1365" s="84">
        <f>JCB1360</f>
        <v>0</v>
      </c>
      <c r="JCC1365" s="84">
        <f t="shared" si="879"/>
        <v>0</v>
      </c>
      <c r="JCD1365" s="84">
        <f t="shared" si="879"/>
        <v>0</v>
      </c>
      <c r="JCE1365" s="84">
        <f t="shared" si="879"/>
        <v>0</v>
      </c>
      <c r="JCF1365" s="84">
        <f t="shared" si="879"/>
        <v>2000000</v>
      </c>
      <c r="JCG1365" s="84">
        <f t="shared" si="879"/>
        <v>0</v>
      </c>
      <c r="JCH1365" s="84">
        <f t="shared" si="879"/>
        <v>0</v>
      </c>
      <c r="JCI1365" s="84">
        <f t="shared" si="879"/>
        <v>2000000</v>
      </c>
      <c r="JCJ1365" s="84">
        <f t="shared" si="879"/>
        <v>2000000</v>
      </c>
      <c r="JCP1365" s="84" t="s">
        <v>247</v>
      </c>
      <c r="JCQ1365" s="84" t="s">
        <v>4695</v>
      </c>
      <c r="JCR1365" s="84">
        <f>JCR1360</f>
        <v>0</v>
      </c>
      <c r="JCS1365" s="84">
        <f t="shared" si="880"/>
        <v>0</v>
      </c>
      <c r="JCT1365" s="84">
        <f t="shared" si="880"/>
        <v>0</v>
      </c>
      <c r="JCU1365" s="84">
        <f t="shared" si="880"/>
        <v>0</v>
      </c>
      <c r="JCV1365" s="84">
        <f t="shared" si="880"/>
        <v>2000000</v>
      </c>
      <c r="JCW1365" s="84">
        <f t="shared" si="880"/>
        <v>0</v>
      </c>
      <c r="JCX1365" s="84">
        <f t="shared" si="880"/>
        <v>0</v>
      </c>
      <c r="JCY1365" s="84">
        <f t="shared" si="880"/>
        <v>2000000</v>
      </c>
      <c r="JCZ1365" s="84">
        <f t="shared" si="880"/>
        <v>2000000</v>
      </c>
      <c r="JDF1365" s="84" t="s">
        <v>247</v>
      </c>
      <c r="JDG1365" s="84" t="s">
        <v>4695</v>
      </c>
      <c r="JDH1365" s="84">
        <f>JDH1360</f>
        <v>0</v>
      </c>
      <c r="JDI1365" s="84">
        <f t="shared" si="880"/>
        <v>0</v>
      </c>
      <c r="JDJ1365" s="84">
        <f t="shared" si="880"/>
        <v>0</v>
      </c>
      <c r="JDK1365" s="84">
        <f t="shared" si="880"/>
        <v>0</v>
      </c>
      <c r="JDL1365" s="84">
        <f t="shared" si="880"/>
        <v>2000000</v>
      </c>
      <c r="JDM1365" s="84">
        <f t="shared" si="880"/>
        <v>0</v>
      </c>
      <c r="JDN1365" s="84">
        <f t="shared" si="880"/>
        <v>0</v>
      </c>
      <c r="JDO1365" s="84">
        <f t="shared" si="880"/>
        <v>2000000</v>
      </c>
      <c r="JDP1365" s="84">
        <f t="shared" si="880"/>
        <v>2000000</v>
      </c>
      <c r="JDV1365" s="84" t="s">
        <v>247</v>
      </c>
      <c r="JDW1365" s="84" t="s">
        <v>4695</v>
      </c>
      <c r="JDX1365" s="84">
        <f>JDX1360</f>
        <v>0</v>
      </c>
      <c r="JDY1365" s="84">
        <f t="shared" si="880"/>
        <v>0</v>
      </c>
      <c r="JDZ1365" s="84">
        <f t="shared" si="880"/>
        <v>0</v>
      </c>
      <c r="JEA1365" s="84">
        <f t="shared" si="880"/>
        <v>0</v>
      </c>
      <c r="JEB1365" s="84">
        <f t="shared" si="880"/>
        <v>2000000</v>
      </c>
      <c r="JEC1365" s="84">
        <f t="shared" si="880"/>
        <v>0</v>
      </c>
      <c r="JED1365" s="84">
        <f t="shared" si="880"/>
        <v>0</v>
      </c>
      <c r="JEE1365" s="84">
        <f t="shared" si="880"/>
        <v>2000000</v>
      </c>
      <c r="JEF1365" s="84">
        <f t="shared" si="880"/>
        <v>2000000</v>
      </c>
      <c r="JEL1365" s="84" t="s">
        <v>247</v>
      </c>
      <c r="JEM1365" s="84" t="s">
        <v>4695</v>
      </c>
      <c r="JEN1365" s="84">
        <f>JEN1360</f>
        <v>0</v>
      </c>
      <c r="JEO1365" s="84">
        <f t="shared" si="880"/>
        <v>0</v>
      </c>
      <c r="JEP1365" s="84">
        <f t="shared" si="880"/>
        <v>0</v>
      </c>
      <c r="JEQ1365" s="84">
        <f t="shared" si="880"/>
        <v>0</v>
      </c>
      <c r="JER1365" s="84">
        <f t="shared" si="880"/>
        <v>2000000</v>
      </c>
      <c r="JES1365" s="84">
        <f t="shared" si="880"/>
        <v>0</v>
      </c>
      <c r="JET1365" s="84">
        <f t="shared" si="880"/>
        <v>0</v>
      </c>
      <c r="JEU1365" s="84">
        <f t="shared" si="880"/>
        <v>2000000</v>
      </c>
      <c r="JEV1365" s="84">
        <f t="shared" si="880"/>
        <v>2000000</v>
      </c>
      <c r="JFB1365" s="84" t="s">
        <v>247</v>
      </c>
      <c r="JFC1365" s="84" t="s">
        <v>4695</v>
      </c>
      <c r="JFD1365" s="84">
        <f>JFD1360</f>
        <v>0</v>
      </c>
      <c r="JFE1365" s="84">
        <f t="shared" si="881"/>
        <v>0</v>
      </c>
      <c r="JFF1365" s="84">
        <f t="shared" si="881"/>
        <v>0</v>
      </c>
      <c r="JFG1365" s="84">
        <f t="shared" si="881"/>
        <v>0</v>
      </c>
      <c r="JFH1365" s="84">
        <f t="shared" si="881"/>
        <v>2000000</v>
      </c>
      <c r="JFI1365" s="84">
        <f t="shared" si="881"/>
        <v>0</v>
      </c>
      <c r="JFJ1365" s="84">
        <f t="shared" si="881"/>
        <v>0</v>
      </c>
      <c r="JFK1365" s="84">
        <f t="shared" si="881"/>
        <v>2000000</v>
      </c>
      <c r="JFL1365" s="84">
        <f t="shared" si="881"/>
        <v>2000000</v>
      </c>
      <c r="JFR1365" s="84" t="s">
        <v>247</v>
      </c>
      <c r="JFS1365" s="84" t="s">
        <v>4695</v>
      </c>
      <c r="JFT1365" s="84">
        <f>JFT1360</f>
        <v>0</v>
      </c>
      <c r="JFU1365" s="84">
        <f t="shared" si="881"/>
        <v>0</v>
      </c>
      <c r="JFV1365" s="84">
        <f t="shared" si="881"/>
        <v>0</v>
      </c>
      <c r="JFW1365" s="84">
        <f t="shared" si="881"/>
        <v>0</v>
      </c>
      <c r="JFX1365" s="84">
        <f t="shared" si="881"/>
        <v>2000000</v>
      </c>
      <c r="JFY1365" s="84">
        <f t="shared" si="881"/>
        <v>0</v>
      </c>
      <c r="JFZ1365" s="84">
        <f t="shared" si="881"/>
        <v>0</v>
      </c>
      <c r="JGA1365" s="84">
        <f t="shared" si="881"/>
        <v>2000000</v>
      </c>
      <c r="JGB1365" s="84">
        <f t="shared" si="881"/>
        <v>2000000</v>
      </c>
      <c r="JGH1365" s="84" t="s">
        <v>247</v>
      </c>
      <c r="JGI1365" s="84" t="s">
        <v>4695</v>
      </c>
      <c r="JGJ1365" s="84">
        <f>JGJ1360</f>
        <v>0</v>
      </c>
      <c r="JGK1365" s="84">
        <f t="shared" si="881"/>
        <v>0</v>
      </c>
      <c r="JGL1365" s="84">
        <f t="shared" si="881"/>
        <v>0</v>
      </c>
      <c r="JGM1365" s="84">
        <f t="shared" si="881"/>
        <v>0</v>
      </c>
      <c r="JGN1365" s="84">
        <f t="shared" si="881"/>
        <v>2000000</v>
      </c>
      <c r="JGO1365" s="84">
        <f t="shared" si="881"/>
        <v>0</v>
      </c>
      <c r="JGP1365" s="84">
        <f t="shared" si="881"/>
        <v>0</v>
      </c>
      <c r="JGQ1365" s="84">
        <f t="shared" si="881"/>
        <v>2000000</v>
      </c>
      <c r="JGR1365" s="84">
        <f t="shared" si="881"/>
        <v>2000000</v>
      </c>
      <c r="JGX1365" s="84" t="s">
        <v>247</v>
      </c>
      <c r="JGY1365" s="84" t="s">
        <v>4695</v>
      </c>
      <c r="JGZ1365" s="84">
        <f>JGZ1360</f>
        <v>0</v>
      </c>
      <c r="JHA1365" s="84">
        <f t="shared" si="881"/>
        <v>0</v>
      </c>
      <c r="JHB1365" s="84">
        <f t="shared" si="881"/>
        <v>0</v>
      </c>
      <c r="JHC1365" s="84">
        <f t="shared" si="881"/>
        <v>0</v>
      </c>
      <c r="JHD1365" s="84">
        <f t="shared" si="881"/>
        <v>2000000</v>
      </c>
      <c r="JHE1365" s="84">
        <f t="shared" si="881"/>
        <v>0</v>
      </c>
      <c r="JHF1365" s="84">
        <f t="shared" si="881"/>
        <v>0</v>
      </c>
      <c r="JHG1365" s="84">
        <f t="shared" si="881"/>
        <v>2000000</v>
      </c>
      <c r="JHH1365" s="84">
        <f t="shared" si="881"/>
        <v>2000000</v>
      </c>
      <c r="JHN1365" s="84" t="s">
        <v>247</v>
      </c>
      <c r="JHO1365" s="84" t="s">
        <v>4695</v>
      </c>
      <c r="JHP1365" s="84">
        <f>JHP1360</f>
        <v>0</v>
      </c>
      <c r="JHQ1365" s="84">
        <f t="shared" si="882"/>
        <v>0</v>
      </c>
      <c r="JHR1365" s="84">
        <f t="shared" si="882"/>
        <v>0</v>
      </c>
      <c r="JHS1365" s="84">
        <f t="shared" si="882"/>
        <v>0</v>
      </c>
      <c r="JHT1365" s="84">
        <f t="shared" si="882"/>
        <v>2000000</v>
      </c>
      <c r="JHU1365" s="84">
        <f t="shared" si="882"/>
        <v>0</v>
      </c>
      <c r="JHV1365" s="84">
        <f t="shared" si="882"/>
        <v>0</v>
      </c>
      <c r="JHW1365" s="84">
        <f t="shared" si="882"/>
        <v>2000000</v>
      </c>
      <c r="JHX1365" s="84">
        <f t="shared" si="882"/>
        <v>2000000</v>
      </c>
      <c r="JID1365" s="84" t="s">
        <v>247</v>
      </c>
      <c r="JIE1365" s="84" t="s">
        <v>4695</v>
      </c>
      <c r="JIF1365" s="84">
        <f>JIF1360</f>
        <v>0</v>
      </c>
      <c r="JIG1365" s="84">
        <f t="shared" si="882"/>
        <v>0</v>
      </c>
      <c r="JIH1365" s="84">
        <f t="shared" si="882"/>
        <v>0</v>
      </c>
      <c r="JII1365" s="84">
        <f t="shared" si="882"/>
        <v>0</v>
      </c>
      <c r="JIJ1365" s="84">
        <f t="shared" si="882"/>
        <v>2000000</v>
      </c>
      <c r="JIK1365" s="84">
        <f t="shared" si="882"/>
        <v>0</v>
      </c>
      <c r="JIL1365" s="84">
        <f t="shared" si="882"/>
        <v>0</v>
      </c>
      <c r="JIM1365" s="84">
        <f t="shared" si="882"/>
        <v>2000000</v>
      </c>
      <c r="JIN1365" s="84">
        <f t="shared" si="882"/>
        <v>2000000</v>
      </c>
      <c r="JIT1365" s="84" t="s">
        <v>247</v>
      </c>
      <c r="JIU1365" s="84" t="s">
        <v>4695</v>
      </c>
      <c r="JIV1365" s="84">
        <f>JIV1360</f>
        <v>0</v>
      </c>
      <c r="JIW1365" s="84">
        <f t="shared" si="882"/>
        <v>0</v>
      </c>
      <c r="JIX1365" s="84">
        <f t="shared" si="882"/>
        <v>0</v>
      </c>
      <c r="JIY1365" s="84">
        <f t="shared" si="882"/>
        <v>0</v>
      </c>
      <c r="JIZ1365" s="84">
        <f t="shared" si="882"/>
        <v>2000000</v>
      </c>
      <c r="JJA1365" s="84">
        <f t="shared" si="882"/>
        <v>0</v>
      </c>
      <c r="JJB1365" s="84">
        <f t="shared" si="882"/>
        <v>0</v>
      </c>
      <c r="JJC1365" s="84">
        <f t="shared" si="882"/>
        <v>2000000</v>
      </c>
      <c r="JJD1365" s="84">
        <f t="shared" si="882"/>
        <v>2000000</v>
      </c>
      <c r="JJJ1365" s="84" t="s">
        <v>247</v>
      </c>
      <c r="JJK1365" s="84" t="s">
        <v>4695</v>
      </c>
      <c r="JJL1365" s="84">
        <f>JJL1360</f>
        <v>0</v>
      </c>
      <c r="JJM1365" s="84">
        <f t="shared" si="882"/>
        <v>0</v>
      </c>
      <c r="JJN1365" s="84">
        <f t="shared" si="882"/>
        <v>0</v>
      </c>
      <c r="JJO1365" s="84">
        <f t="shared" si="882"/>
        <v>0</v>
      </c>
      <c r="JJP1365" s="84">
        <f t="shared" si="882"/>
        <v>2000000</v>
      </c>
      <c r="JJQ1365" s="84">
        <f t="shared" si="882"/>
        <v>0</v>
      </c>
      <c r="JJR1365" s="84">
        <f t="shared" si="882"/>
        <v>0</v>
      </c>
      <c r="JJS1365" s="84">
        <f t="shared" si="882"/>
        <v>2000000</v>
      </c>
      <c r="JJT1365" s="84">
        <f t="shared" si="882"/>
        <v>2000000</v>
      </c>
      <c r="JJZ1365" s="84" t="s">
        <v>247</v>
      </c>
      <c r="JKA1365" s="84" t="s">
        <v>4695</v>
      </c>
      <c r="JKB1365" s="84">
        <f>JKB1360</f>
        <v>0</v>
      </c>
      <c r="JKC1365" s="84">
        <f t="shared" si="883"/>
        <v>0</v>
      </c>
      <c r="JKD1365" s="84">
        <f t="shared" si="883"/>
        <v>0</v>
      </c>
      <c r="JKE1365" s="84">
        <f t="shared" si="883"/>
        <v>0</v>
      </c>
      <c r="JKF1365" s="84">
        <f t="shared" si="883"/>
        <v>2000000</v>
      </c>
      <c r="JKG1365" s="84">
        <f t="shared" si="883"/>
        <v>0</v>
      </c>
      <c r="JKH1365" s="84">
        <f t="shared" si="883"/>
        <v>0</v>
      </c>
      <c r="JKI1365" s="84">
        <f t="shared" si="883"/>
        <v>2000000</v>
      </c>
      <c r="JKJ1365" s="84">
        <f t="shared" si="883"/>
        <v>2000000</v>
      </c>
      <c r="JKP1365" s="84" t="s">
        <v>247</v>
      </c>
      <c r="JKQ1365" s="84" t="s">
        <v>4695</v>
      </c>
      <c r="JKR1365" s="84">
        <f>JKR1360</f>
        <v>0</v>
      </c>
      <c r="JKS1365" s="84">
        <f t="shared" si="883"/>
        <v>0</v>
      </c>
      <c r="JKT1365" s="84">
        <f t="shared" si="883"/>
        <v>0</v>
      </c>
      <c r="JKU1365" s="84">
        <f t="shared" si="883"/>
        <v>0</v>
      </c>
      <c r="JKV1365" s="84">
        <f t="shared" si="883"/>
        <v>2000000</v>
      </c>
      <c r="JKW1365" s="84">
        <f t="shared" si="883"/>
        <v>0</v>
      </c>
      <c r="JKX1365" s="84">
        <f t="shared" si="883"/>
        <v>0</v>
      </c>
      <c r="JKY1365" s="84">
        <f t="shared" si="883"/>
        <v>2000000</v>
      </c>
      <c r="JKZ1365" s="84">
        <f t="shared" si="883"/>
        <v>2000000</v>
      </c>
      <c r="JLF1365" s="84" t="s">
        <v>247</v>
      </c>
      <c r="JLG1365" s="84" t="s">
        <v>4695</v>
      </c>
      <c r="JLH1365" s="84">
        <f>JLH1360</f>
        <v>0</v>
      </c>
      <c r="JLI1365" s="84">
        <f t="shared" si="883"/>
        <v>0</v>
      </c>
      <c r="JLJ1365" s="84">
        <f t="shared" si="883"/>
        <v>0</v>
      </c>
      <c r="JLK1365" s="84">
        <f t="shared" si="883"/>
        <v>0</v>
      </c>
      <c r="JLL1365" s="84">
        <f t="shared" si="883"/>
        <v>2000000</v>
      </c>
      <c r="JLM1365" s="84">
        <f t="shared" si="883"/>
        <v>0</v>
      </c>
      <c r="JLN1365" s="84">
        <f t="shared" si="883"/>
        <v>0</v>
      </c>
      <c r="JLO1365" s="84">
        <f t="shared" si="883"/>
        <v>2000000</v>
      </c>
      <c r="JLP1365" s="84">
        <f t="shared" si="883"/>
        <v>2000000</v>
      </c>
      <c r="JLV1365" s="84" t="s">
        <v>247</v>
      </c>
      <c r="JLW1365" s="84" t="s">
        <v>4695</v>
      </c>
      <c r="JLX1365" s="84">
        <f>JLX1360</f>
        <v>0</v>
      </c>
      <c r="JLY1365" s="84">
        <f t="shared" si="883"/>
        <v>0</v>
      </c>
      <c r="JLZ1365" s="84">
        <f t="shared" si="883"/>
        <v>0</v>
      </c>
      <c r="JMA1365" s="84">
        <f t="shared" si="883"/>
        <v>0</v>
      </c>
      <c r="JMB1365" s="84">
        <f t="shared" si="883"/>
        <v>2000000</v>
      </c>
      <c r="JMC1365" s="84">
        <f t="shared" si="883"/>
        <v>0</v>
      </c>
      <c r="JMD1365" s="84">
        <f t="shared" si="883"/>
        <v>0</v>
      </c>
      <c r="JME1365" s="84">
        <f t="shared" si="883"/>
        <v>2000000</v>
      </c>
      <c r="JMF1365" s="84">
        <f t="shared" si="883"/>
        <v>2000000</v>
      </c>
      <c r="JML1365" s="84" t="s">
        <v>247</v>
      </c>
      <c r="JMM1365" s="84" t="s">
        <v>4695</v>
      </c>
      <c r="JMN1365" s="84">
        <f>JMN1360</f>
        <v>0</v>
      </c>
      <c r="JMO1365" s="84">
        <f t="shared" si="884"/>
        <v>0</v>
      </c>
      <c r="JMP1365" s="84">
        <f t="shared" si="884"/>
        <v>0</v>
      </c>
      <c r="JMQ1365" s="84">
        <f t="shared" si="884"/>
        <v>0</v>
      </c>
      <c r="JMR1365" s="84">
        <f t="shared" si="884"/>
        <v>2000000</v>
      </c>
      <c r="JMS1365" s="84">
        <f t="shared" si="884"/>
        <v>0</v>
      </c>
      <c r="JMT1365" s="84">
        <f t="shared" si="884"/>
        <v>0</v>
      </c>
      <c r="JMU1365" s="84">
        <f t="shared" si="884"/>
        <v>2000000</v>
      </c>
      <c r="JMV1365" s="84">
        <f t="shared" si="884"/>
        <v>2000000</v>
      </c>
      <c r="JNB1365" s="84" t="s">
        <v>247</v>
      </c>
      <c r="JNC1365" s="84" t="s">
        <v>4695</v>
      </c>
      <c r="JND1365" s="84">
        <f>JND1360</f>
        <v>0</v>
      </c>
      <c r="JNE1365" s="84">
        <f t="shared" si="884"/>
        <v>0</v>
      </c>
      <c r="JNF1365" s="84">
        <f t="shared" si="884"/>
        <v>0</v>
      </c>
      <c r="JNG1365" s="84">
        <f t="shared" si="884"/>
        <v>0</v>
      </c>
      <c r="JNH1365" s="84">
        <f t="shared" si="884"/>
        <v>2000000</v>
      </c>
      <c r="JNI1365" s="84">
        <f t="shared" si="884"/>
        <v>0</v>
      </c>
      <c r="JNJ1365" s="84">
        <f t="shared" si="884"/>
        <v>0</v>
      </c>
      <c r="JNK1365" s="84">
        <f t="shared" si="884"/>
        <v>2000000</v>
      </c>
      <c r="JNL1365" s="84">
        <f t="shared" si="884"/>
        <v>2000000</v>
      </c>
      <c r="JNR1365" s="84" t="s">
        <v>247</v>
      </c>
      <c r="JNS1365" s="84" t="s">
        <v>4695</v>
      </c>
      <c r="JNT1365" s="84">
        <f>JNT1360</f>
        <v>0</v>
      </c>
      <c r="JNU1365" s="84">
        <f t="shared" si="884"/>
        <v>0</v>
      </c>
      <c r="JNV1365" s="84">
        <f t="shared" si="884"/>
        <v>0</v>
      </c>
      <c r="JNW1365" s="84">
        <f t="shared" si="884"/>
        <v>0</v>
      </c>
      <c r="JNX1365" s="84">
        <f t="shared" si="884"/>
        <v>2000000</v>
      </c>
      <c r="JNY1365" s="84">
        <f t="shared" si="884"/>
        <v>0</v>
      </c>
      <c r="JNZ1365" s="84">
        <f t="shared" si="884"/>
        <v>0</v>
      </c>
      <c r="JOA1365" s="84">
        <f t="shared" si="884"/>
        <v>2000000</v>
      </c>
      <c r="JOB1365" s="84">
        <f t="shared" si="884"/>
        <v>2000000</v>
      </c>
      <c r="JOH1365" s="84" t="s">
        <v>247</v>
      </c>
      <c r="JOI1365" s="84" t="s">
        <v>4695</v>
      </c>
      <c r="JOJ1365" s="84">
        <f>JOJ1360</f>
        <v>0</v>
      </c>
      <c r="JOK1365" s="84">
        <f t="shared" si="884"/>
        <v>0</v>
      </c>
      <c r="JOL1365" s="84">
        <f t="shared" si="884"/>
        <v>0</v>
      </c>
      <c r="JOM1365" s="84">
        <f t="shared" si="884"/>
        <v>0</v>
      </c>
      <c r="JON1365" s="84">
        <f t="shared" si="884"/>
        <v>2000000</v>
      </c>
      <c r="JOO1365" s="84">
        <f t="shared" si="884"/>
        <v>0</v>
      </c>
      <c r="JOP1365" s="84">
        <f t="shared" si="884"/>
        <v>0</v>
      </c>
      <c r="JOQ1365" s="84">
        <f t="shared" si="884"/>
        <v>2000000</v>
      </c>
      <c r="JOR1365" s="84">
        <f t="shared" si="884"/>
        <v>2000000</v>
      </c>
      <c r="JOX1365" s="84" t="s">
        <v>247</v>
      </c>
      <c r="JOY1365" s="84" t="s">
        <v>4695</v>
      </c>
      <c r="JOZ1365" s="84">
        <f>JOZ1360</f>
        <v>0</v>
      </c>
      <c r="JPA1365" s="84">
        <f t="shared" si="885"/>
        <v>0</v>
      </c>
      <c r="JPB1365" s="84">
        <f t="shared" si="885"/>
        <v>0</v>
      </c>
      <c r="JPC1365" s="84">
        <f t="shared" si="885"/>
        <v>0</v>
      </c>
      <c r="JPD1365" s="84">
        <f t="shared" si="885"/>
        <v>2000000</v>
      </c>
      <c r="JPE1365" s="84">
        <f t="shared" si="885"/>
        <v>0</v>
      </c>
      <c r="JPF1365" s="84">
        <f t="shared" si="885"/>
        <v>0</v>
      </c>
      <c r="JPG1365" s="84">
        <f t="shared" si="885"/>
        <v>2000000</v>
      </c>
      <c r="JPH1365" s="84">
        <f t="shared" si="885"/>
        <v>2000000</v>
      </c>
      <c r="JPN1365" s="84" t="s">
        <v>247</v>
      </c>
      <c r="JPO1365" s="84" t="s">
        <v>4695</v>
      </c>
      <c r="JPP1365" s="84">
        <f>JPP1360</f>
        <v>0</v>
      </c>
      <c r="JPQ1365" s="84">
        <f t="shared" si="885"/>
        <v>0</v>
      </c>
      <c r="JPR1365" s="84">
        <f t="shared" si="885"/>
        <v>0</v>
      </c>
      <c r="JPS1365" s="84">
        <f t="shared" si="885"/>
        <v>0</v>
      </c>
      <c r="JPT1365" s="84">
        <f t="shared" si="885"/>
        <v>2000000</v>
      </c>
      <c r="JPU1365" s="84">
        <f t="shared" si="885"/>
        <v>0</v>
      </c>
      <c r="JPV1365" s="84">
        <f t="shared" si="885"/>
        <v>0</v>
      </c>
      <c r="JPW1365" s="84">
        <f t="shared" si="885"/>
        <v>2000000</v>
      </c>
      <c r="JPX1365" s="84">
        <f t="shared" si="885"/>
        <v>2000000</v>
      </c>
      <c r="JQD1365" s="84" t="s">
        <v>247</v>
      </c>
      <c r="JQE1365" s="84" t="s">
        <v>4695</v>
      </c>
      <c r="JQF1365" s="84">
        <f>JQF1360</f>
        <v>0</v>
      </c>
      <c r="JQG1365" s="84">
        <f t="shared" si="885"/>
        <v>0</v>
      </c>
      <c r="JQH1365" s="84">
        <f t="shared" si="885"/>
        <v>0</v>
      </c>
      <c r="JQI1365" s="84">
        <f t="shared" si="885"/>
        <v>0</v>
      </c>
      <c r="JQJ1365" s="84">
        <f t="shared" si="885"/>
        <v>2000000</v>
      </c>
      <c r="JQK1365" s="84">
        <f t="shared" si="885"/>
        <v>0</v>
      </c>
      <c r="JQL1365" s="84">
        <f t="shared" si="885"/>
        <v>0</v>
      </c>
      <c r="JQM1365" s="84">
        <f t="shared" si="885"/>
        <v>2000000</v>
      </c>
      <c r="JQN1365" s="84">
        <f t="shared" si="885"/>
        <v>2000000</v>
      </c>
      <c r="JQT1365" s="84" t="s">
        <v>247</v>
      </c>
      <c r="JQU1365" s="84" t="s">
        <v>4695</v>
      </c>
      <c r="JQV1365" s="84">
        <f>JQV1360</f>
        <v>0</v>
      </c>
      <c r="JQW1365" s="84">
        <f t="shared" si="885"/>
        <v>0</v>
      </c>
      <c r="JQX1365" s="84">
        <f t="shared" si="885"/>
        <v>0</v>
      </c>
      <c r="JQY1365" s="84">
        <f t="shared" si="885"/>
        <v>0</v>
      </c>
      <c r="JQZ1365" s="84">
        <f t="shared" si="885"/>
        <v>2000000</v>
      </c>
      <c r="JRA1365" s="84">
        <f t="shared" si="885"/>
        <v>0</v>
      </c>
      <c r="JRB1365" s="84">
        <f t="shared" si="885"/>
        <v>0</v>
      </c>
      <c r="JRC1365" s="84">
        <f t="shared" si="885"/>
        <v>2000000</v>
      </c>
      <c r="JRD1365" s="84">
        <f t="shared" si="885"/>
        <v>2000000</v>
      </c>
      <c r="JRJ1365" s="84" t="s">
        <v>247</v>
      </c>
      <c r="JRK1365" s="84" t="s">
        <v>4695</v>
      </c>
      <c r="JRL1365" s="84">
        <f>JRL1360</f>
        <v>0</v>
      </c>
      <c r="JRM1365" s="84">
        <f t="shared" si="886"/>
        <v>0</v>
      </c>
      <c r="JRN1365" s="84">
        <f t="shared" si="886"/>
        <v>0</v>
      </c>
      <c r="JRO1365" s="84">
        <f t="shared" si="886"/>
        <v>0</v>
      </c>
      <c r="JRP1365" s="84">
        <f t="shared" si="886"/>
        <v>2000000</v>
      </c>
      <c r="JRQ1365" s="84">
        <f t="shared" si="886"/>
        <v>0</v>
      </c>
      <c r="JRR1365" s="84">
        <f t="shared" si="886"/>
        <v>0</v>
      </c>
      <c r="JRS1365" s="84">
        <f t="shared" si="886"/>
        <v>2000000</v>
      </c>
      <c r="JRT1365" s="84">
        <f t="shared" si="886"/>
        <v>2000000</v>
      </c>
      <c r="JRZ1365" s="84" t="s">
        <v>247</v>
      </c>
      <c r="JSA1365" s="84" t="s">
        <v>4695</v>
      </c>
      <c r="JSB1365" s="84">
        <f>JSB1360</f>
        <v>0</v>
      </c>
      <c r="JSC1365" s="84">
        <f t="shared" si="886"/>
        <v>0</v>
      </c>
      <c r="JSD1365" s="84">
        <f t="shared" si="886"/>
        <v>0</v>
      </c>
      <c r="JSE1365" s="84">
        <f t="shared" si="886"/>
        <v>0</v>
      </c>
      <c r="JSF1365" s="84">
        <f t="shared" si="886"/>
        <v>2000000</v>
      </c>
      <c r="JSG1365" s="84">
        <f t="shared" si="886"/>
        <v>0</v>
      </c>
      <c r="JSH1365" s="84">
        <f t="shared" si="886"/>
        <v>0</v>
      </c>
      <c r="JSI1365" s="84">
        <f t="shared" si="886"/>
        <v>2000000</v>
      </c>
      <c r="JSJ1365" s="84">
        <f t="shared" si="886"/>
        <v>2000000</v>
      </c>
      <c r="JSP1365" s="84" t="s">
        <v>247</v>
      </c>
      <c r="JSQ1365" s="84" t="s">
        <v>4695</v>
      </c>
      <c r="JSR1365" s="84">
        <f>JSR1360</f>
        <v>0</v>
      </c>
      <c r="JSS1365" s="84">
        <f t="shared" si="886"/>
        <v>0</v>
      </c>
      <c r="JST1365" s="84">
        <f t="shared" si="886"/>
        <v>0</v>
      </c>
      <c r="JSU1365" s="84">
        <f t="shared" si="886"/>
        <v>0</v>
      </c>
      <c r="JSV1365" s="84">
        <f t="shared" si="886"/>
        <v>2000000</v>
      </c>
      <c r="JSW1365" s="84">
        <f t="shared" si="886"/>
        <v>0</v>
      </c>
      <c r="JSX1365" s="84">
        <f t="shared" si="886"/>
        <v>0</v>
      </c>
      <c r="JSY1365" s="84">
        <f t="shared" si="886"/>
        <v>2000000</v>
      </c>
      <c r="JSZ1365" s="84">
        <f t="shared" si="886"/>
        <v>2000000</v>
      </c>
      <c r="JTF1365" s="84" t="s">
        <v>247</v>
      </c>
      <c r="JTG1365" s="84" t="s">
        <v>4695</v>
      </c>
      <c r="JTH1365" s="84">
        <f>JTH1360</f>
        <v>0</v>
      </c>
      <c r="JTI1365" s="84">
        <f t="shared" si="886"/>
        <v>0</v>
      </c>
      <c r="JTJ1365" s="84">
        <f t="shared" si="886"/>
        <v>0</v>
      </c>
      <c r="JTK1365" s="84">
        <f t="shared" si="886"/>
        <v>0</v>
      </c>
      <c r="JTL1365" s="84">
        <f t="shared" si="886"/>
        <v>2000000</v>
      </c>
      <c r="JTM1365" s="84">
        <f t="shared" si="886"/>
        <v>0</v>
      </c>
      <c r="JTN1365" s="84">
        <f t="shared" si="886"/>
        <v>0</v>
      </c>
      <c r="JTO1365" s="84">
        <f t="shared" si="886"/>
        <v>2000000</v>
      </c>
      <c r="JTP1365" s="84">
        <f t="shared" si="886"/>
        <v>2000000</v>
      </c>
      <c r="JTV1365" s="84" t="s">
        <v>247</v>
      </c>
      <c r="JTW1365" s="84" t="s">
        <v>4695</v>
      </c>
      <c r="JTX1365" s="84">
        <f>JTX1360</f>
        <v>0</v>
      </c>
      <c r="JTY1365" s="84">
        <f t="shared" si="887"/>
        <v>0</v>
      </c>
      <c r="JTZ1365" s="84">
        <f t="shared" si="887"/>
        <v>0</v>
      </c>
      <c r="JUA1365" s="84">
        <f t="shared" si="887"/>
        <v>0</v>
      </c>
      <c r="JUB1365" s="84">
        <f t="shared" si="887"/>
        <v>2000000</v>
      </c>
      <c r="JUC1365" s="84">
        <f t="shared" si="887"/>
        <v>0</v>
      </c>
      <c r="JUD1365" s="84">
        <f t="shared" si="887"/>
        <v>0</v>
      </c>
      <c r="JUE1365" s="84">
        <f t="shared" si="887"/>
        <v>2000000</v>
      </c>
      <c r="JUF1365" s="84">
        <f t="shared" si="887"/>
        <v>2000000</v>
      </c>
      <c r="JUL1365" s="84" t="s">
        <v>247</v>
      </c>
      <c r="JUM1365" s="84" t="s">
        <v>4695</v>
      </c>
      <c r="JUN1365" s="84">
        <f>JUN1360</f>
        <v>0</v>
      </c>
      <c r="JUO1365" s="84">
        <f t="shared" si="887"/>
        <v>0</v>
      </c>
      <c r="JUP1365" s="84">
        <f t="shared" si="887"/>
        <v>0</v>
      </c>
      <c r="JUQ1365" s="84">
        <f t="shared" si="887"/>
        <v>0</v>
      </c>
      <c r="JUR1365" s="84">
        <f t="shared" si="887"/>
        <v>2000000</v>
      </c>
      <c r="JUS1365" s="84">
        <f t="shared" si="887"/>
        <v>0</v>
      </c>
      <c r="JUT1365" s="84">
        <f t="shared" si="887"/>
        <v>0</v>
      </c>
      <c r="JUU1365" s="84">
        <f t="shared" si="887"/>
        <v>2000000</v>
      </c>
      <c r="JUV1365" s="84">
        <f t="shared" si="887"/>
        <v>2000000</v>
      </c>
      <c r="JVB1365" s="84" t="s">
        <v>247</v>
      </c>
      <c r="JVC1365" s="84" t="s">
        <v>4695</v>
      </c>
      <c r="JVD1365" s="84">
        <f>JVD1360</f>
        <v>0</v>
      </c>
      <c r="JVE1365" s="84">
        <f t="shared" si="887"/>
        <v>0</v>
      </c>
      <c r="JVF1365" s="84">
        <f t="shared" si="887"/>
        <v>0</v>
      </c>
      <c r="JVG1365" s="84">
        <f t="shared" si="887"/>
        <v>0</v>
      </c>
      <c r="JVH1365" s="84">
        <f t="shared" si="887"/>
        <v>2000000</v>
      </c>
      <c r="JVI1365" s="84">
        <f t="shared" si="887"/>
        <v>0</v>
      </c>
      <c r="JVJ1365" s="84">
        <f t="shared" si="887"/>
        <v>0</v>
      </c>
      <c r="JVK1365" s="84">
        <f t="shared" si="887"/>
        <v>2000000</v>
      </c>
      <c r="JVL1365" s="84">
        <f t="shared" si="887"/>
        <v>2000000</v>
      </c>
      <c r="JVR1365" s="84" t="s">
        <v>247</v>
      </c>
      <c r="JVS1365" s="84" t="s">
        <v>4695</v>
      </c>
      <c r="JVT1365" s="84">
        <f>JVT1360</f>
        <v>0</v>
      </c>
      <c r="JVU1365" s="84">
        <f t="shared" si="887"/>
        <v>0</v>
      </c>
      <c r="JVV1365" s="84">
        <f t="shared" si="887"/>
        <v>0</v>
      </c>
      <c r="JVW1365" s="84">
        <f t="shared" si="887"/>
        <v>0</v>
      </c>
      <c r="JVX1365" s="84">
        <f t="shared" si="887"/>
        <v>2000000</v>
      </c>
      <c r="JVY1365" s="84">
        <f t="shared" si="887"/>
        <v>0</v>
      </c>
      <c r="JVZ1365" s="84">
        <f t="shared" si="887"/>
        <v>0</v>
      </c>
      <c r="JWA1365" s="84">
        <f t="shared" si="887"/>
        <v>2000000</v>
      </c>
      <c r="JWB1365" s="84">
        <f t="shared" si="887"/>
        <v>2000000</v>
      </c>
      <c r="JWH1365" s="84" t="s">
        <v>247</v>
      </c>
      <c r="JWI1365" s="84" t="s">
        <v>4695</v>
      </c>
      <c r="JWJ1365" s="84">
        <f>JWJ1360</f>
        <v>0</v>
      </c>
      <c r="JWK1365" s="84">
        <f t="shared" si="888"/>
        <v>0</v>
      </c>
      <c r="JWL1365" s="84">
        <f t="shared" si="888"/>
        <v>0</v>
      </c>
      <c r="JWM1365" s="84">
        <f t="shared" si="888"/>
        <v>0</v>
      </c>
      <c r="JWN1365" s="84">
        <f t="shared" si="888"/>
        <v>2000000</v>
      </c>
      <c r="JWO1365" s="84">
        <f t="shared" si="888"/>
        <v>0</v>
      </c>
      <c r="JWP1365" s="84">
        <f t="shared" si="888"/>
        <v>0</v>
      </c>
      <c r="JWQ1365" s="84">
        <f t="shared" si="888"/>
        <v>2000000</v>
      </c>
      <c r="JWR1365" s="84">
        <f t="shared" si="888"/>
        <v>2000000</v>
      </c>
      <c r="JWX1365" s="84" t="s">
        <v>247</v>
      </c>
      <c r="JWY1365" s="84" t="s">
        <v>4695</v>
      </c>
      <c r="JWZ1365" s="84">
        <f>JWZ1360</f>
        <v>0</v>
      </c>
      <c r="JXA1365" s="84">
        <f t="shared" si="888"/>
        <v>0</v>
      </c>
      <c r="JXB1365" s="84">
        <f t="shared" si="888"/>
        <v>0</v>
      </c>
      <c r="JXC1365" s="84">
        <f t="shared" si="888"/>
        <v>0</v>
      </c>
      <c r="JXD1365" s="84">
        <f t="shared" si="888"/>
        <v>2000000</v>
      </c>
      <c r="JXE1365" s="84">
        <f t="shared" si="888"/>
        <v>0</v>
      </c>
      <c r="JXF1365" s="84">
        <f t="shared" si="888"/>
        <v>0</v>
      </c>
      <c r="JXG1365" s="84">
        <f t="shared" si="888"/>
        <v>2000000</v>
      </c>
      <c r="JXH1365" s="84">
        <f t="shared" si="888"/>
        <v>2000000</v>
      </c>
      <c r="JXN1365" s="84" t="s">
        <v>247</v>
      </c>
      <c r="JXO1365" s="84" t="s">
        <v>4695</v>
      </c>
      <c r="JXP1365" s="84">
        <f>JXP1360</f>
        <v>0</v>
      </c>
      <c r="JXQ1365" s="84">
        <f t="shared" si="888"/>
        <v>0</v>
      </c>
      <c r="JXR1365" s="84">
        <f t="shared" si="888"/>
        <v>0</v>
      </c>
      <c r="JXS1365" s="84">
        <f t="shared" si="888"/>
        <v>0</v>
      </c>
      <c r="JXT1365" s="84">
        <f t="shared" si="888"/>
        <v>2000000</v>
      </c>
      <c r="JXU1365" s="84">
        <f t="shared" si="888"/>
        <v>0</v>
      </c>
      <c r="JXV1365" s="84">
        <f t="shared" si="888"/>
        <v>0</v>
      </c>
      <c r="JXW1365" s="84">
        <f t="shared" si="888"/>
        <v>2000000</v>
      </c>
      <c r="JXX1365" s="84">
        <f t="shared" si="888"/>
        <v>2000000</v>
      </c>
      <c r="JYD1365" s="84" t="s">
        <v>247</v>
      </c>
      <c r="JYE1365" s="84" t="s">
        <v>4695</v>
      </c>
      <c r="JYF1365" s="84">
        <f>JYF1360</f>
        <v>0</v>
      </c>
      <c r="JYG1365" s="84">
        <f t="shared" si="888"/>
        <v>0</v>
      </c>
      <c r="JYH1365" s="84">
        <f t="shared" si="888"/>
        <v>0</v>
      </c>
      <c r="JYI1365" s="84">
        <f t="shared" si="888"/>
        <v>0</v>
      </c>
      <c r="JYJ1365" s="84">
        <f t="shared" si="888"/>
        <v>2000000</v>
      </c>
      <c r="JYK1365" s="84">
        <f t="shared" si="888"/>
        <v>0</v>
      </c>
      <c r="JYL1365" s="84">
        <f t="shared" si="888"/>
        <v>0</v>
      </c>
      <c r="JYM1365" s="84">
        <f t="shared" si="888"/>
        <v>2000000</v>
      </c>
      <c r="JYN1365" s="84">
        <f t="shared" si="888"/>
        <v>2000000</v>
      </c>
      <c r="JYT1365" s="84" t="s">
        <v>247</v>
      </c>
      <c r="JYU1365" s="84" t="s">
        <v>4695</v>
      </c>
      <c r="JYV1365" s="84">
        <f>JYV1360</f>
        <v>0</v>
      </c>
      <c r="JYW1365" s="84">
        <f t="shared" si="889"/>
        <v>0</v>
      </c>
      <c r="JYX1365" s="84">
        <f t="shared" si="889"/>
        <v>0</v>
      </c>
      <c r="JYY1365" s="84">
        <f t="shared" si="889"/>
        <v>0</v>
      </c>
      <c r="JYZ1365" s="84">
        <f t="shared" si="889"/>
        <v>2000000</v>
      </c>
      <c r="JZA1365" s="84">
        <f t="shared" si="889"/>
        <v>0</v>
      </c>
      <c r="JZB1365" s="84">
        <f t="shared" si="889"/>
        <v>0</v>
      </c>
      <c r="JZC1365" s="84">
        <f t="shared" si="889"/>
        <v>2000000</v>
      </c>
      <c r="JZD1365" s="84">
        <f t="shared" si="889"/>
        <v>2000000</v>
      </c>
      <c r="JZJ1365" s="84" t="s">
        <v>247</v>
      </c>
      <c r="JZK1365" s="84" t="s">
        <v>4695</v>
      </c>
      <c r="JZL1365" s="84">
        <f>JZL1360</f>
        <v>0</v>
      </c>
      <c r="JZM1365" s="84">
        <f t="shared" si="889"/>
        <v>0</v>
      </c>
      <c r="JZN1365" s="84">
        <f t="shared" si="889"/>
        <v>0</v>
      </c>
      <c r="JZO1365" s="84">
        <f t="shared" si="889"/>
        <v>0</v>
      </c>
      <c r="JZP1365" s="84">
        <f t="shared" si="889"/>
        <v>2000000</v>
      </c>
      <c r="JZQ1365" s="84">
        <f t="shared" si="889"/>
        <v>0</v>
      </c>
      <c r="JZR1365" s="84">
        <f t="shared" si="889"/>
        <v>0</v>
      </c>
      <c r="JZS1365" s="84">
        <f t="shared" si="889"/>
        <v>2000000</v>
      </c>
      <c r="JZT1365" s="84">
        <f t="shared" si="889"/>
        <v>2000000</v>
      </c>
      <c r="JZZ1365" s="84" t="s">
        <v>247</v>
      </c>
      <c r="KAA1365" s="84" t="s">
        <v>4695</v>
      </c>
      <c r="KAB1365" s="84">
        <f>KAB1360</f>
        <v>0</v>
      </c>
      <c r="KAC1365" s="84">
        <f t="shared" si="889"/>
        <v>0</v>
      </c>
      <c r="KAD1365" s="84">
        <f t="shared" si="889"/>
        <v>0</v>
      </c>
      <c r="KAE1365" s="84">
        <f t="shared" si="889"/>
        <v>0</v>
      </c>
      <c r="KAF1365" s="84">
        <f t="shared" si="889"/>
        <v>2000000</v>
      </c>
      <c r="KAG1365" s="84">
        <f t="shared" si="889"/>
        <v>0</v>
      </c>
      <c r="KAH1365" s="84">
        <f t="shared" si="889"/>
        <v>0</v>
      </c>
      <c r="KAI1365" s="84">
        <f t="shared" si="889"/>
        <v>2000000</v>
      </c>
      <c r="KAJ1365" s="84">
        <f t="shared" si="889"/>
        <v>2000000</v>
      </c>
      <c r="KAP1365" s="84" t="s">
        <v>247</v>
      </c>
      <c r="KAQ1365" s="84" t="s">
        <v>4695</v>
      </c>
      <c r="KAR1365" s="84">
        <f>KAR1360</f>
        <v>0</v>
      </c>
      <c r="KAS1365" s="84">
        <f t="shared" si="889"/>
        <v>0</v>
      </c>
      <c r="KAT1365" s="84">
        <f t="shared" si="889"/>
        <v>0</v>
      </c>
      <c r="KAU1365" s="84">
        <f t="shared" si="889"/>
        <v>0</v>
      </c>
      <c r="KAV1365" s="84">
        <f t="shared" si="889"/>
        <v>2000000</v>
      </c>
      <c r="KAW1365" s="84">
        <f t="shared" si="889"/>
        <v>0</v>
      </c>
      <c r="KAX1365" s="84">
        <f t="shared" si="889"/>
        <v>0</v>
      </c>
      <c r="KAY1365" s="84">
        <f t="shared" si="889"/>
        <v>2000000</v>
      </c>
      <c r="KAZ1365" s="84">
        <f t="shared" si="889"/>
        <v>2000000</v>
      </c>
      <c r="KBF1365" s="84" t="s">
        <v>247</v>
      </c>
      <c r="KBG1365" s="84" t="s">
        <v>4695</v>
      </c>
      <c r="KBH1365" s="84">
        <f>KBH1360</f>
        <v>0</v>
      </c>
      <c r="KBI1365" s="84">
        <f t="shared" si="890"/>
        <v>0</v>
      </c>
      <c r="KBJ1365" s="84">
        <f t="shared" si="890"/>
        <v>0</v>
      </c>
      <c r="KBK1365" s="84">
        <f t="shared" si="890"/>
        <v>0</v>
      </c>
      <c r="KBL1365" s="84">
        <f t="shared" si="890"/>
        <v>2000000</v>
      </c>
      <c r="KBM1365" s="84">
        <f t="shared" si="890"/>
        <v>0</v>
      </c>
      <c r="KBN1365" s="84">
        <f t="shared" si="890"/>
        <v>0</v>
      </c>
      <c r="KBO1365" s="84">
        <f t="shared" si="890"/>
        <v>2000000</v>
      </c>
      <c r="KBP1365" s="84">
        <f t="shared" si="890"/>
        <v>2000000</v>
      </c>
      <c r="KBV1365" s="84" t="s">
        <v>247</v>
      </c>
      <c r="KBW1365" s="84" t="s">
        <v>4695</v>
      </c>
      <c r="KBX1365" s="84">
        <f>KBX1360</f>
        <v>0</v>
      </c>
      <c r="KBY1365" s="84">
        <f t="shared" si="890"/>
        <v>0</v>
      </c>
      <c r="KBZ1365" s="84">
        <f t="shared" si="890"/>
        <v>0</v>
      </c>
      <c r="KCA1365" s="84">
        <f t="shared" si="890"/>
        <v>0</v>
      </c>
      <c r="KCB1365" s="84">
        <f t="shared" si="890"/>
        <v>2000000</v>
      </c>
      <c r="KCC1365" s="84">
        <f t="shared" si="890"/>
        <v>0</v>
      </c>
      <c r="KCD1365" s="84">
        <f t="shared" si="890"/>
        <v>0</v>
      </c>
      <c r="KCE1365" s="84">
        <f t="shared" si="890"/>
        <v>2000000</v>
      </c>
      <c r="KCF1365" s="84">
        <f t="shared" si="890"/>
        <v>2000000</v>
      </c>
      <c r="KCL1365" s="84" t="s">
        <v>247</v>
      </c>
      <c r="KCM1365" s="84" t="s">
        <v>4695</v>
      </c>
      <c r="KCN1365" s="84">
        <f>KCN1360</f>
        <v>0</v>
      </c>
      <c r="KCO1365" s="84">
        <f t="shared" si="890"/>
        <v>0</v>
      </c>
      <c r="KCP1365" s="84">
        <f t="shared" si="890"/>
        <v>0</v>
      </c>
      <c r="KCQ1365" s="84">
        <f t="shared" si="890"/>
        <v>0</v>
      </c>
      <c r="KCR1365" s="84">
        <f t="shared" si="890"/>
        <v>2000000</v>
      </c>
      <c r="KCS1365" s="84">
        <f t="shared" si="890"/>
        <v>0</v>
      </c>
      <c r="KCT1365" s="84">
        <f t="shared" si="890"/>
        <v>0</v>
      </c>
      <c r="KCU1365" s="84">
        <f t="shared" si="890"/>
        <v>2000000</v>
      </c>
      <c r="KCV1365" s="84">
        <f t="shared" si="890"/>
        <v>2000000</v>
      </c>
      <c r="KDB1365" s="84" t="s">
        <v>247</v>
      </c>
      <c r="KDC1365" s="84" t="s">
        <v>4695</v>
      </c>
      <c r="KDD1365" s="84">
        <f>KDD1360</f>
        <v>0</v>
      </c>
      <c r="KDE1365" s="84">
        <f t="shared" si="890"/>
        <v>0</v>
      </c>
      <c r="KDF1365" s="84">
        <f t="shared" si="890"/>
        <v>0</v>
      </c>
      <c r="KDG1365" s="84">
        <f t="shared" si="890"/>
        <v>0</v>
      </c>
      <c r="KDH1365" s="84">
        <f t="shared" si="890"/>
        <v>2000000</v>
      </c>
      <c r="KDI1365" s="84">
        <f t="shared" si="890"/>
        <v>0</v>
      </c>
      <c r="KDJ1365" s="84">
        <f t="shared" si="890"/>
        <v>0</v>
      </c>
      <c r="KDK1365" s="84">
        <f t="shared" si="890"/>
        <v>2000000</v>
      </c>
      <c r="KDL1365" s="84">
        <f t="shared" si="890"/>
        <v>2000000</v>
      </c>
      <c r="KDR1365" s="84" t="s">
        <v>247</v>
      </c>
      <c r="KDS1365" s="84" t="s">
        <v>4695</v>
      </c>
      <c r="KDT1365" s="84">
        <f>KDT1360</f>
        <v>0</v>
      </c>
      <c r="KDU1365" s="84">
        <f t="shared" si="891"/>
        <v>0</v>
      </c>
      <c r="KDV1365" s="84">
        <f t="shared" si="891"/>
        <v>0</v>
      </c>
      <c r="KDW1365" s="84">
        <f t="shared" si="891"/>
        <v>0</v>
      </c>
      <c r="KDX1365" s="84">
        <f t="shared" si="891"/>
        <v>2000000</v>
      </c>
      <c r="KDY1365" s="84">
        <f t="shared" si="891"/>
        <v>0</v>
      </c>
      <c r="KDZ1365" s="84">
        <f t="shared" si="891"/>
        <v>0</v>
      </c>
      <c r="KEA1365" s="84">
        <f t="shared" si="891"/>
        <v>2000000</v>
      </c>
      <c r="KEB1365" s="84">
        <f t="shared" si="891"/>
        <v>2000000</v>
      </c>
      <c r="KEH1365" s="84" t="s">
        <v>247</v>
      </c>
      <c r="KEI1365" s="84" t="s">
        <v>4695</v>
      </c>
      <c r="KEJ1365" s="84">
        <f>KEJ1360</f>
        <v>0</v>
      </c>
      <c r="KEK1365" s="84">
        <f t="shared" si="891"/>
        <v>0</v>
      </c>
      <c r="KEL1365" s="84">
        <f t="shared" si="891"/>
        <v>0</v>
      </c>
      <c r="KEM1365" s="84">
        <f t="shared" si="891"/>
        <v>0</v>
      </c>
      <c r="KEN1365" s="84">
        <f t="shared" si="891"/>
        <v>2000000</v>
      </c>
      <c r="KEO1365" s="84">
        <f t="shared" si="891"/>
        <v>0</v>
      </c>
      <c r="KEP1365" s="84">
        <f t="shared" si="891"/>
        <v>0</v>
      </c>
      <c r="KEQ1365" s="84">
        <f t="shared" si="891"/>
        <v>2000000</v>
      </c>
      <c r="KER1365" s="84">
        <f t="shared" si="891"/>
        <v>2000000</v>
      </c>
      <c r="KEX1365" s="84" t="s">
        <v>247</v>
      </c>
      <c r="KEY1365" s="84" t="s">
        <v>4695</v>
      </c>
      <c r="KEZ1365" s="84">
        <f>KEZ1360</f>
        <v>0</v>
      </c>
      <c r="KFA1365" s="84">
        <f t="shared" si="891"/>
        <v>0</v>
      </c>
      <c r="KFB1365" s="84">
        <f t="shared" si="891"/>
        <v>0</v>
      </c>
      <c r="KFC1365" s="84">
        <f t="shared" si="891"/>
        <v>0</v>
      </c>
      <c r="KFD1365" s="84">
        <f t="shared" si="891"/>
        <v>2000000</v>
      </c>
      <c r="KFE1365" s="84">
        <f t="shared" si="891"/>
        <v>0</v>
      </c>
      <c r="KFF1365" s="84">
        <f t="shared" si="891"/>
        <v>0</v>
      </c>
      <c r="KFG1365" s="84">
        <f t="shared" si="891"/>
        <v>2000000</v>
      </c>
      <c r="KFH1365" s="84">
        <f t="shared" si="891"/>
        <v>2000000</v>
      </c>
      <c r="KFN1365" s="84" t="s">
        <v>247</v>
      </c>
      <c r="KFO1365" s="84" t="s">
        <v>4695</v>
      </c>
      <c r="KFP1365" s="84">
        <f>KFP1360</f>
        <v>0</v>
      </c>
      <c r="KFQ1365" s="84">
        <f t="shared" si="891"/>
        <v>0</v>
      </c>
      <c r="KFR1365" s="84">
        <f t="shared" si="891"/>
        <v>0</v>
      </c>
      <c r="KFS1365" s="84">
        <f t="shared" si="891"/>
        <v>0</v>
      </c>
      <c r="KFT1365" s="84">
        <f t="shared" si="891"/>
        <v>2000000</v>
      </c>
      <c r="KFU1365" s="84">
        <f t="shared" si="891"/>
        <v>0</v>
      </c>
      <c r="KFV1365" s="84">
        <f t="shared" si="891"/>
        <v>0</v>
      </c>
      <c r="KFW1365" s="84">
        <f t="shared" si="891"/>
        <v>2000000</v>
      </c>
      <c r="KFX1365" s="84">
        <f t="shared" si="891"/>
        <v>2000000</v>
      </c>
      <c r="KGD1365" s="84" t="s">
        <v>247</v>
      </c>
      <c r="KGE1365" s="84" t="s">
        <v>4695</v>
      </c>
      <c r="KGF1365" s="84">
        <f>KGF1360</f>
        <v>0</v>
      </c>
      <c r="KGG1365" s="84">
        <f t="shared" si="892"/>
        <v>0</v>
      </c>
      <c r="KGH1365" s="84">
        <f t="shared" si="892"/>
        <v>0</v>
      </c>
      <c r="KGI1365" s="84">
        <f t="shared" si="892"/>
        <v>0</v>
      </c>
      <c r="KGJ1365" s="84">
        <f t="shared" si="892"/>
        <v>2000000</v>
      </c>
      <c r="KGK1365" s="84">
        <f t="shared" si="892"/>
        <v>0</v>
      </c>
      <c r="KGL1365" s="84">
        <f t="shared" si="892"/>
        <v>0</v>
      </c>
      <c r="KGM1365" s="84">
        <f t="shared" si="892"/>
        <v>2000000</v>
      </c>
      <c r="KGN1365" s="84">
        <f t="shared" si="892"/>
        <v>2000000</v>
      </c>
      <c r="KGT1365" s="84" t="s">
        <v>247</v>
      </c>
      <c r="KGU1365" s="84" t="s">
        <v>4695</v>
      </c>
      <c r="KGV1365" s="84">
        <f>KGV1360</f>
        <v>0</v>
      </c>
      <c r="KGW1365" s="84">
        <f t="shared" si="892"/>
        <v>0</v>
      </c>
      <c r="KGX1365" s="84">
        <f t="shared" si="892"/>
        <v>0</v>
      </c>
      <c r="KGY1365" s="84">
        <f t="shared" si="892"/>
        <v>0</v>
      </c>
      <c r="KGZ1365" s="84">
        <f t="shared" si="892"/>
        <v>2000000</v>
      </c>
      <c r="KHA1365" s="84">
        <f t="shared" si="892"/>
        <v>0</v>
      </c>
      <c r="KHB1365" s="84">
        <f t="shared" si="892"/>
        <v>0</v>
      </c>
      <c r="KHC1365" s="84">
        <f t="shared" si="892"/>
        <v>2000000</v>
      </c>
      <c r="KHD1365" s="84">
        <f t="shared" si="892"/>
        <v>2000000</v>
      </c>
      <c r="KHJ1365" s="84" t="s">
        <v>247</v>
      </c>
      <c r="KHK1365" s="84" t="s">
        <v>4695</v>
      </c>
      <c r="KHL1365" s="84">
        <f>KHL1360</f>
        <v>0</v>
      </c>
      <c r="KHM1365" s="84">
        <f t="shared" si="892"/>
        <v>0</v>
      </c>
      <c r="KHN1365" s="84">
        <f t="shared" si="892"/>
        <v>0</v>
      </c>
      <c r="KHO1365" s="84">
        <f t="shared" si="892"/>
        <v>0</v>
      </c>
      <c r="KHP1365" s="84">
        <f t="shared" si="892"/>
        <v>2000000</v>
      </c>
      <c r="KHQ1365" s="84">
        <f t="shared" si="892"/>
        <v>0</v>
      </c>
      <c r="KHR1365" s="84">
        <f t="shared" si="892"/>
        <v>0</v>
      </c>
      <c r="KHS1365" s="84">
        <f t="shared" si="892"/>
        <v>2000000</v>
      </c>
      <c r="KHT1365" s="84">
        <f t="shared" si="892"/>
        <v>2000000</v>
      </c>
      <c r="KHZ1365" s="84" t="s">
        <v>247</v>
      </c>
      <c r="KIA1365" s="84" t="s">
        <v>4695</v>
      </c>
      <c r="KIB1365" s="84">
        <f>KIB1360</f>
        <v>0</v>
      </c>
      <c r="KIC1365" s="84">
        <f t="shared" si="892"/>
        <v>0</v>
      </c>
      <c r="KID1365" s="84">
        <f t="shared" si="892"/>
        <v>0</v>
      </c>
      <c r="KIE1365" s="84">
        <f t="shared" si="892"/>
        <v>0</v>
      </c>
      <c r="KIF1365" s="84">
        <f t="shared" si="892"/>
        <v>2000000</v>
      </c>
      <c r="KIG1365" s="84">
        <f t="shared" si="892"/>
        <v>0</v>
      </c>
      <c r="KIH1365" s="84">
        <f t="shared" si="892"/>
        <v>0</v>
      </c>
      <c r="KII1365" s="84">
        <f t="shared" si="892"/>
        <v>2000000</v>
      </c>
      <c r="KIJ1365" s="84">
        <f t="shared" si="892"/>
        <v>2000000</v>
      </c>
      <c r="KIP1365" s="84" t="s">
        <v>247</v>
      </c>
      <c r="KIQ1365" s="84" t="s">
        <v>4695</v>
      </c>
      <c r="KIR1365" s="84">
        <f>KIR1360</f>
        <v>0</v>
      </c>
      <c r="KIS1365" s="84">
        <f t="shared" si="893"/>
        <v>0</v>
      </c>
      <c r="KIT1365" s="84">
        <f t="shared" si="893"/>
        <v>0</v>
      </c>
      <c r="KIU1365" s="84">
        <f t="shared" si="893"/>
        <v>0</v>
      </c>
      <c r="KIV1365" s="84">
        <f t="shared" si="893"/>
        <v>2000000</v>
      </c>
      <c r="KIW1365" s="84">
        <f t="shared" si="893"/>
        <v>0</v>
      </c>
      <c r="KIX1365" s="84">
        <f t="shared" si="893"/>
        <v>0</v>
      </c>
      <c r="KIY1365" s="84">
        <f t="shared" si="893"/>
        <v>2000000</v>
      </c>
      <c r="KIZ1365" s="84">
        <f t="shared" si="893"/>
        <v>2000000</v>
      </c>
      <c r="KJF1365" s="84" t="s">
        <v>247</v>
      </c>
      <c r="KJG1365" s="84" t="s">
        <v>4695</v>
      </c>
      <c r="KJH1365" s="84">
        <f>KJH1360</f>
        <v>0</v>
      </c>
      <c r="KJI1365" s="84">
        <f t="shared" si="893"/>
        <v>0</v>
      </c>
      <c r="KJJ1365" s="84">
        <f t="shared" si="893"/>
        <v>0</v>
      </c>
      <c r="KJK1365" s="84">
        <f t="shared" si="893"/>
        <v>0</v>
      </c>
      <c r="KJL1365" s="84">
        <f t="shared" si="893"/>
        <v>2000000</v>
      </c>
      <c r="KJM1365" s="84">
        <f t="shared" si="893"/>
        <v>0</v>
      </c>
      <c r="KJN1365" s="84">
        <f t="shared" si="893"/>
        <v>0</v>
      </c>
      <c r="KJO1365" s="84">
        <f t="shared" si="893"/>
        <v>2000000</v>
      </c>
      <c r="KJP1365" s="84">
        <f t="shared" si="893"/>
        <v>2000000</v>
      </c>
      <c r="KJV1365" s="84" t="s">
        <v>247</v>
      </c>
      <c r="KJW1365" s="84" t="s">
        <v>4695</v>
      </c>
      <c r="KJX1365" s="84">
        <f>KJX1360</f>
        <v>0</v>
      </c>
      <c r="KJY1365" s="84">
        <f t="shared" si="893"/>
        <v>0</v>
      </c>
      <c r="KJZ1365" s="84">
        <f t="shared" si="893"/>
        <v>0</v>
      </c>
      <c r="KKA1365" s="84">
        <f t="shared" si="893"/>
        <v>0</v>
      </c>
      <c r="KKB1365" s="84">
        <f t="shared" si="893"/>
        <v>2000000</v>
      </c>
      <c r="KKC1365" s="84">
        <f t="shared" si="893"/>
        <v>0</v>
      </c>
      <c r="KKD1365" s="84">
        <f t="shared" si="893"/>
        <v>0</v>
      </c>
      <c r="KKE1365" s="84">
        <f t="shared" si="893"/>
        <v>2000000</v>
      </c>
      <c r="KKF1365" s="84">
        <f t="shared" si="893"/>
        <v>2000000</v>
      </c>
      <c r="KKL1365" s="84" t="s">
        <v>247</v>
      </c>
      <c r="KKM1365" s="84" t="s">
        <v>4695</v>
      </c>
      <c r="KKN1365" s="84">
        <f>KKN1360</f>
        <v>0</v>
      </c>
      <c r="KKO1365" s="84">
        <f t="shared" si="893"/>
        <v>0</v>
      </c>
      <c r="KKP1365" s="84">
        <f t="shared" si="893"/>
        <v>0</v>
      </c>
      <c r="KKQ1365" s="84">
        <f t="shared" si="893"/>
        <v>0</v>
      </c>
      <c r="KKR1365" s="84">
        <f t="shared" si="893"/>
        <v>2000000</v>
      </c>
      <c r="KKS1365" s="84">
        <f t="shared" si="893"/>
        <v>0</v>
      </c>
      <c r="KKT1365" s="84">
        <f t="shared" si="893"/>
        <v>0</v>
      </c>
      <c r="KKU1365" s="84">
        <f t="shared" si="893"/>
        <v>2000000</v>
      </c>
      <c r="KKV1365" s="84">
        <f t="shared" si="893"/>
        <v>2000000</v>
      </c>
      <c r="KLB1365" s="84" t="s">
        <v>247</v>
      </c>
      <c r="KLC1365" s="84" t="s">
        <v>4695</v>
      </c>
      <c r="KLD1365" s="84">
        <f>KLD1360</f>
        <v>0</v>
      </c>
      <c r="KLE1365" s="84">
        <f t="shared" si="894"/>
        <v>0</v>
      </c>
      <c r="KLF1365" s="84">
        <f t="shared" si="894"/>
        <v>0</v>
      </c>
      <c r="KLG1365" s="84">
        <f t="shared" si="894"/>
        <v>0</v>
      </c>
      <c r="KLH1365" s="84">
        <f t="shared" si="894"/>
        <v>2000000</v>
      </c>
      <c r="KLI1365" s="84">
        <f t="shared" si="894"/>
        <v>0</v>
      </c>
      <c r="KLJ1365" s="84">
        <f t="shared" si="894"/>
        <v>0</v>
      </c>
      <c r="KLK1365" s="84">
        <f t="shared" si="894"/>
        <v>2000000</v>
      </c>
      <c r="KLL1365" s="84">
        <f t="shared" si="894"/>
        <v>2000000</v>
      </c>
      <c r="KLR1365" s="84" t="s">
        <v>247</v>
      </c>
      <c r="KLS1365" s="84" t="s">
        <v>4695</v>
      </c>
      <c r="KLT1365" s="84">
        <f>KLT1360</f>
        <v>0</v>
      </c>
      <c r="KLU1365" s="84">
        <f t="shared" si="894"/>
        <v>0</v>
      </c>
      <c r="KLV1365" s="84">
        <f t="shared" si="894"/>
        <v>0</v>
      </c>
      <c r="KLW1365" s="84">
        <f t="shared" si="894"/>
        <v>0</v>
      </c>
      <c r="KLX1365" s="84">
        <f t="shared" si="894"/>
        <v>2000000</v>
      </c>
      <c r="KLY1365" s="84">
        <f t="shared" si="894"/>
        <v>0</v>
      </c>
      <c r="KLZ1365" s="84">
        <f t="shared" si="894"/>
        <v>0</v>
      </c>
      <c r="KMA1365" s="84">
        <f t="shared" si="894"/>
        <v>2000000</v>
      </c>
      <c r="KMB1365" s="84">
        <f t="shared" si="894"/>
        <v>2000000</v>
      </c>
      <c r="KMH1365" s="84" t="s">
        <v>247</v>
      </c>
      <c r="KMI1365" s="84" t="s">
        <v>4695</v>
      </c>
      <c r="KMJ1365" s="84">
        <f>KMJ1360</f>
        <v>0</v>
      </c>
      <c r="KMK1365" s="84">
        <f t="shared" si="894"/>
        <v>0</v>
      </c>
      <c r="KML1365" s="84">
        <f t="shared" si="894"/>
        <v>0</v>
      </c>
      <c r="KMM1365" s="84">
        <f t="shared" si="894"/>
        <v>0</v>
      </c>
      <c r="KMN1365" s="84">
        <f t="shared" si="894"/>
        <v>2000000</v>
      </c>
      <c r="KMO1365" s="84">
        <f t="shared" si="894"/>
        <v>0</v>
      </c>
      <c r="KMP1365" s="84">
        <f t="shared" si="894"/>
        <v>0</v>
      </c>
      <c r="KMQ1365" s="84">
        <f t="shared" si="894"/>
        <v>2000000</v>
      </c>
      <c r="KMR1365" s="84">
        <f t="shared" si="894"/>
        <v>2000000</v>
      </c>
      <c r="KMX1365" s="84" t="s">
        <v>247</v>
      </c>
      <c r="KMY1365" s="84" t="s">
        <v>4695</v>
      </c>
      <c r="KMZ1365" s="84">
        <f>KMZ1360</f>
        <v>0</v>
      </c>
      <c r="KNA1365" s="84">
        <f t="shared" si="894"/>
        <v>0</v>
      </c>
      <c r="KNB1365" s="84">
        <f t="shared" si="894"/>
        <v>0</v>
      </c>
      <c r="KNC1365" s="84">
        <f t="shared" si="894"/>
        <v>0</v>
      </c>
      <c r="KND1365" s="84">
        <f t="shared" si="894"/>
        <v>2000000</v>
      </c>
      <c r="KNE1365" s="84">
        <f t="shared" si="894"/>
        <v>0</v>
      </c>
      <c r="KNF1365" s="84">
        <f t="shared" si="894"/>
        <v>0</v>
      </c>
      <c r="KNG1365" s="84">
        <f t="shared" si="894"/>
        <v>2000000</v>
      </c>
      <c r="KNH1365" s="84">
        <f t="shared" si="894"/>
        <v>2000000</v>
      </c>
      <c r="KNN1365" s="84" t="s">
        <v>247</v>
      </c>
      <c r="KNO1365" s="84" t="s">
        <v>4695</v>
      </c>
      <c r="KNP1365" s="84">
        <f>KNP1360</f>
        <v>0</v>
      </c>
      <c r="KNQ1365" s="84">
        <f t="shared" si="895"/>
        <v>0</v>
      </c>
      <c r="KNR1365" s="84">
        <f t="shared" si="895"/>
        <v>0</v>
      </c>
      <c r="KNS1365" s="84">
        <f t="shared" si="895"/>
        <v>0</v>
      </c>
      <c r="KNT1365" s="84">
        <f t="shared" si="895"/>
        <v>2000000</v>
      </c>
      <c r="KNU1365" s="84">
        <f t="shared" si="895"/>
        <v>0</v>
      </c>
      <c r="KNV1365" s="84">
        <f t="shared" si="895"/>
        <v>0</v>
      </c>
      <c r="KNW1365" s="84">
        <f t="shared" si="895"/>
        <v>2000000</v>
      </c>
      <c r="KNX1365" s="84">
        <f t="shared" si="895"/>
        <v>2000000</v>
      </c>
      <c r="KOD1365" s="84" t="s">
        <v>247</v>
      </c>
      <c r="KOE1365" s="84" t="s">
        <v>4695</v>
      </c>
      <c r="KOF1365" s="84">
        <f>KOF1360</f>
        <v>0</v>
      </c>
      <c r="KOG1365" s="84">
        <f t="shared" si="895"/>
        <v>0</v>
      </c>
      <c r="KOH1365" s="84">
        <f t="shared" si="895"/>
        <v>0</v>
      </c>
      <c r="KOI1365" s="84">
        <f t="shared" si="895"/>
        <v>0</v>
      </c>
      <c r="KOJ1365" s="84">
        <f t="shared" si="895"/>
        <v>2000000</v>
      </c>
      <c r="KOK1365" s="84">
        <f t="shared" si="895"/>
        <v>0</v>
      </c>
      <c r="KOL1365" s="84">
        <f t="shared" si="895"/>
        <v>0</v>
      </c>
      <c r="KOM1365" s="84">
        <f t="shared" si="895"/>
        <v>2000000</v>
      </c>
      <c r="KON1365" s="84">
        <f t="shared" si="895"/>
        <v>2000000</v>
      </c>
      <c r="KOT1365" s="84" t="s">
        <v>247</v>
      </c>
      <c r="KOU1365" s="84" t="s">
        <v>4695</v>
      </c>
      <c r="KOV1365" s="84">
        <f>KOV1360</f>
        <v>0</v>
      </c>
      <c r="KOW1365" s="84">
        <f t="shared" si="895"/>
        <v>0</v>
      </c>
      <c r="KOX1365" s="84">
        <f t="shared" si="895"/>
        <v>0</v>
      </c>
      <c r="KOY1365" s="84">
        <f t="shared" si="895"/>
        <v>0</v>
      </c>
      <c r="KOZ1365" s="84">
        <f t="shared" si="895"/>
        <v>2000000</v>
      </c>
      <c r="KPA1365" s="84">
        <f t="shared" si="895"/>
        <v>0</v>
      </c>
      <c r="KPB1365" s="84">
        <f t="shared" si="895"/>
        <v>0</v>
      </c>
      <c r="KPC1365" s="84">
        <f t="shared" si="895"/>
        <v>2000000</v>
      </c>
      <c r="KPD1365" s="84">
        <f t="shared" si="895"/>
        <v>2000000</v>
      </c>
      <c r="KPJ1365" s="84" t="s">
        <v>247</v>
      </c>
      <c r="KPK1365" s="84" t="s">
        <v>4695</v>
      </c>
      <c r="KPL1365" s="84">
        <f>KPL1360</f>
        <v>0</v>
      </c>
      <c r="KPM1365" s="84">
        <f t="shared" si="895"/>
        <v>0</v>
      </c>
      <c r="KPN1365" s="84">
        <f t="shared" si="895"/>
        <v>0</v>
      </c>
      <c r="KPO1365" s="84">
        <f t="shared" si="895"/>
        <v>0</v>
      </c>
      <c r="KPP1365" s="84">
        <f t="shared" si="895"/>
        <v>2000000</v>
      </c>
      <c r="KPQ1365" s="84">
        <f t="shared" si="895"/>
        <v>0</v>
      </c>
      <c r="KPR1365" s="84">
        <f t="shared" si="895"/>
        <v>0</v>
      </c>
      <c r="KPS1365" s="84">
        <f t="shared" si="895"/>
        <v>2000000</v>
      </c>
      <c r="KPT1365" s="84">
        <f t="shared" si="895"/>
        <v>2000000</v>
      </c>
      <c r="KPZ1365" s="84" t="s">
        <v>247</v>
      </c>
      <c r="KQA1365" s="84" t="s">
        <v>4695</v>
      </c>
      <c r="KQB1365" s="84">
        <f>KQB1360</f>
        <v>0</v>
      </c>
      <c r="KQC1365" s="84">
        <f t="shared" si="896"/>
        <v>0</v>
      </c>
      <c r="KQD1365" s="84">
        <f t="shared" si="896"/>
        <v>0</v>
      </c>
      <c r="KQE1365" s="84">
        <f t="shared" si="896"/>
        <v>0</v>
      </c>
      <c r="KQF1365" s="84">
        <f t="shared" si="896"/>
        <v>2000000</v>
      </c>
      <c r="KQG1365" s="84">
        <f t="shared" si="896"/>
        <v>0</v>
      </c>
      <c r="KQH1365" s="84">
        <f t="shared" si="896"/>
        <v>0</v>
      </c>
      <c r="KQI1365" s="84">
        <f t="shared" si="896"/>
        <v>2000000</v>
      </c>
      <c r="KQJ1365" s="84">
        <f t="shared" si="896"/>
        <v>2000000</v>
      </c>
      <c r="KQP1365" s="84" t="s">
        <v>247</v>
      </c>
      <c r="KQQ1365" s="84" t="s">
        <v>4695</v>
      </c>
      <c r="KQR1365" s="84">
        <f>KQR1360</f>
        <v>0</v>
      </c>
      <c r="KQS1365" s="84">
        <f t="shared" si="896"/>
        <v>0</v>
      </c>
      <c r="KQT1365" s="84">
        <f t="shared" si="896"/>
        <v>0</v>
      </c>
      <c r="KQU1365" s="84">
        <f t="shared" si="896"/>
        <v>0</v>
      </c>
      <c r="KQV1365" s="84">
        <f t="shared" si="896"/>
        <v>2000000</v>
      </c>
      <c r="KQW1365" s="84">
        <f t="shared" si="896"/>
        <v>0</v>
      </c>
      <c r="KQX1365" s="84">
        <f t="shared" si="896"/>
        <v>0</v>
      </c>
      <c r="KQY1365" s="84">
        <f t="shared" si="896"/>
        <v>2000000</v>
      </c>
      <c r="KQZ1365" s="84">
        <f t="shared" si="896"/>
        <v>2000000</v>
      </c>
      <c r="KRF1365" s="84" t="s">
        <v>247</v>
      </c>
      <c r="KRG1365" s="84" t="s">
        <v>4695</v>
      </c>
      <c r="KRH1365" s="84">
        <f>KRH1360</f>
        <v>0</v>
      </c>
      <c r="KRI1365" s="84">
        <f t="shared" si="896"/>
        <v>0</v>
      </c>
      <c r="KRJ1365" s="84">
        <f t="shared" si="896"/>
        <v>0</v>
      </c>
      <c r="KRK1365" s="84">
        <f t="shared" si="896"/>
        <v>0</v>
      </c>
      <c r="KRL1365" s="84">
        <f t="shared" si="896"/>
        <v>2000000</v>
      </c>
      <c r="KRM1365" s="84">
        <f t="shared" si="896"/>
        <v>0</v>
      </c>
      <c r="KRN1365" s="84">
        <f t="shared" si="896"/>
        <v>0</v>
      </c>
      <c r="KRO1365" s="84">
        <f t="shared" si="896"/>
        <v>2000000</v>
      </c>
      <c r="KRP1365" s="84">
        <f t="shared" si="896"/>
        <v>2000000</v>
      </c>
      <c r="KRV1365" s="84" t="s">
        <v>247</v>
      </c>
      <c r="KRW1365" s="84" t="s">
        <v>4695</v>
      </c>
      <c r="KRX1365" s="84">
        <f>KRX1360</f>
        <v>0</v>
      </c>
      <c r="KRY1365" s="84">
        <f t="shared" si="896"/>
        <v>0</v>
      </c>
      <c r="KRZ1365" s="84">
        <f t="shared" si="896"/>
        <v>0</v>
      </c>
      <c r="KSA1365" s="84">
        <f t="shared" si="896"/>
        <v>0</v>
      </c>
      <c r="KSB1365" s="84">
        <f t="shared" si="896"/>
        <v>2000000</v>
      </c>
      <c r="KSC1365" s="84">
        <f t="shared" si="896"/>
        <v>0</v>
      </c>
      <c r="KSD1365" s="84">
        <f t="shared" si="896"/>
        <v>0</v>
      </c>
      <c r="KSE1365" s="84">
        <f t="shared" si="896"/>
        <v>2000000</v>
      </c>
      <c r="KSF1365" s="84">
        <f t="shared" si="896"/>
        <v>2000000</v>
      </c>
      <c r="KSL1365" s="84" t="s">
        <v>247</v>
      </c>
      <c r="KSM1365" s="84" t="s">
        <v>4695</v>
      </c>
      <c r="KSN1365" s="84">
        <f>KSN1360</f>
        <v>0</v>
      </c>
      <c r="KSO1365" s="84">
        <f t="shared" si="897"/>
        <v>0</v>
      </c>
      <c r="KSP1365" s="84">
        <f t="shared" si="897"/>
        <v>0</v>
      </c>
      <c r="KSQ1365" s="84">
        <f t="shared" si="897"/>
        <v>0</v>
      </c>
      <c r="KSR1365" s="84">
        <f t="shared" si="897"/>
        <v>2000000</v>
      </c>
      <c r="KSS1365" s="84">
        <f t="shared" si="897"/>
        <v>0</v>
      </c>
      <c r="KST1365" s="84">
        <f t="shared" si="897"/>
        <v>0</v>
      </c>
      <c r="KSU1365" s="84">
        <f t="shared" si="897"/>
        <v>2000000</v>
      </c>
      <c r="KSV1365" s="84">
        <f t="shared" si="897"/>
        <v>2000000</v>
      </c>
      <c r="KTB1365" s="84" t="s">
        <v>247</v>
      </c>
      <c r="KTC1365" s="84" t="s">
        <v>4695</v>
      </c>
      <c r="KTD1365" s="84">
        <f>KTD1360</f>
        <v>0</v>
      </c>
      <c r="KTE1365" s="84">
        <f t="shared" si="897"/>
        <v>0</v>
      </c>
      <c r="KTF1365" s="84">
        <f t="shared" si="897"/>
        <v>0</v>
      </c>
      <c r="KTG1365" s="84">
        <f t="shared" si="897"/>
        <v>0</v>
      </c>
      <c r="KTH1365" s="84">
        <f t="shared" si="897"/>
        <v>2000000</v>
      </c>
      <c r="KTI1365" s="84">
        <f t="shared" si="897"/>
        <v>0</v>
      </c>
      <c r="KTJ1365" s="84">
        <f t="shared" si="897"/>
        <v>0</v>
      </c>
      <c r="KTK1365" s="84">
        <f t="shared" si="897"/>
        <v>2000000</v>
      </c>
      <c r="KTL1365" s="84">
        <f t="shared" si="897"/>
        <v>2000000</v>
      </c>
      <c r="KTR1365" s="84" t="s">
        <v>247</v>
      </c>
      <c r="KTS1365" s="84" t="s">
        <v>4695</v>
      </c>
      <c r="KTT1365" s="84">
        <f>KTT1360</f>
        <v>0</v>
      </c>
      <c r="KTU1365" s="84">
        <f t="shared" si="897"/>
        <v>0</v>
      </c>
      <c r="KTV1365" s="84">
        <f t="shared" si="897"/>
        <v>0</v>
      </c>
      <c r="KTW1365" s="84">
        <f t="shared" si="897"/>
        <v>0</v>
      </c>
      <c r="KTX1365" s="84">
        <f t="shared" si="897"/>
        <v>2000000</v>
      </c>
      <c r="KTY1365" s="84">
        <f t="shared" si="897"/>
        <v>0</v>
      </c>
      <c r="KTZ1365" s="84">
        <f t="shared" si="897"/>
        <v>0</v>
      </c>
      <c r="KUA1365" s="84">
        <f t="shared" si="897"/>
        <v>2000000</v>
      </c>
      <c r="KUB1365" s="84">
        <f t="shared" si="897"/>
        <v>2000000</v>
      </c>
      <c r="KUH1365" s="84" t="s">
        <v>247</v>
      </c>
      <c r="KUI1365" s="84" t="s">
        <v>4695</v>
      </c>
      <c r="KUJ1365" s="84">
        <f>KUJ1360</f>
        <v>0</v>
      </c>
      <c r="KUK1365" s="84">
        <f t="shared" si="897"/>
        <v>0</v>
      </c>
      <c r="KUL1365" s="84">
        <f t="shared" si="897"/>
        <v>0</v>
      </c>
      <c r="KUM1365" s="84">
        <f t="shared" si="897"/>
        <v>0</v>
      </c>
      <c r="KUN1365" s="84">
        <f t="shared" si="897"/>
        <v>2000000</v>
      </c>
      <c r="KUO1365" s="84">
        <f t="shared" si="897"/>
        <v>0</v>
      </c>
      <c r="KUP1365" s="84">
        <f t="shared" si="897"/>
        <v>0</v>
      </c>
      <c r="KUQ1365" s="84">
        <f t="shared" si="897"/>
        <v>2000000</v>
      </c>
      <c r="KUR1365" s="84">
        <f t="shared" si="897"/>
        <v>2000000</v>
      </c>
      <c r="KUX1365" s="84" t="s">
        <v>247</v>
      </c>
      <c r="KUY1365" s="84" t="s">
        <v>4695</v>
      </c>
      <c r="KUZ1365" s="84">
        <f>KUZ1360</f>
        <v>0</v>
      </c>
      <c r="KVA1365" s="84">
        <f t="shared" si="898"/>
        <v>0</v>
      </c>
      <c r="KVB1365" s="84">
        <f t="shared" si="898"/>
        <v>0</v>
      </c>
      <c r="KVC1365" s="84">
        <f t="shared" si="898"/>
        <v>0</v>
      </c>
      <c r="KVD1365" s="84">
        <f t="shared" si="898"/>
        <v>2000000</v>
      </c>
      <c r="KVE1365" s="84">
        <f t="shared" si="898"/>
        <v>0</v>
      </c>
      <c r="KVF1365" s="84">
        <f t="shared" si="898"/>
        <v>0</v>
      </c>
      <c r="KVG1365" s="84">
        <f t="shared" si="898"/>
        <v>2000000</v>
      </c>
      <c r="KVH1365" s="84">
        <f t="shared" si="898"/>
        <v>2000000</v>
      </c>
      <c r="KVN1365" s="84" t="s">
        <v>247</v>
      </c>
      <c r="KVO1365" s="84" t="s">
        <v>4695</v>
      </c>
      <c r="KVP1365" s="84">
        <f>KVP1360</f>
        <v>0</v>
      </c>
      <c r="KVQ1365" s="84">
        <f t="shared" si="898"/>
        <v>0</v>
      </c>
      <c r="KVR1365" s="84">
        <f t="shared" si="898"/>
        <v>0</v>
      </c>
      <c r="KVS1365" s="84">
        <f t="shared" si="898"/>
        <v>0</v>
      </c>
      <c r="KVT1365" s="84">
        <f t="shared" si="898"/>
        <v>2000000</v>
      </c>
      <c r="KVU1365" s="84">
        <f t="shared" si="898"/>
        <v>0</v>
      </c>
      <c r="KVV1365" s="84">
        <f t="shared" si="898"/>
        <v>0</v>
      </c>
      <c r="KVW1365" s="84">
        <f t="shared" si="898"/>
        <v>2000000</v>
      </c>
      <c r="KVX1365" s="84">
        <f t="shared" si="898"/>
        <v>2000000</v>
      </c>
      <c r="KWD1365" s="84" t="s">
        <v>247</v>
      </c>
      <c r="KWE1365" s="84" t="s">
        <v>4695</v>
      </c>
      <c r="KWF1365" s="84">
        <f>KWF1360</f>
        <v>0</v>
      </c>
      <c r="KWG1365" s="84">
        <f t="shared" si="898"/>
        <v>0</v>
      </c>
      <c r="KWH1365" s="84">
        <f t="shared" si="898"/>
        <v>0</v>
      </c>
      <c r="KWI1365" s="84">
        <f t="shared" si="898"/>
        <v>0</v>
      </c>
      <c r="KWJ1365" s="84">
        <f t="shared" si="898"/>
        <v>2000000</v>
      </c>
      <c r="KWK1365" s="84">
        <f t="shared" si="898"/>
        <v>0</v>
      </c>
      <c r="KWL1365" s="84">
        <f t="shared" si="898"/>
        <v>0</v>
      </c>
      <c r="KWM1365" s="84">
        <f t="shared" si="898"/>
        <v>2000000</v>
      </c>
      <c r="KWN1365" s="84">
        <f t="shared" si="898"/>
        <v>2000000</v>
      </c>
      <c r="KWT1365" s="84" t="s">
        <v>247</v>
      </c>
      <c r="KWU1365" s="84" t="s">
        <v>4695</v>
      </c>
      <c r="KWV1365" s="84">
        <f>KWV1360</f>
        <v>0</v>
      </c>
      <c r="KWW1365" s="84">
        <f t="shared" si="898"/>
        <v>0</v>
      </c>
      <c r="KWX1365" s="84">
        <f t="shared" si="898"/>
        <v>0</v>
      </c>
      <c r="KWY1365" s="84">
        <f t="shared" si="898"/>
        <v>0</v>
      </c>
      <c r="KWZ1365" s="84">
        <f t="shared" si="898"/>
        <v>2000000</v>
      </c>
      <c r="KXA1365" s="84">
        <f t="shared" si="898"/>
        <v>0</v>
      </c>
      <c r="KXB1365" s="84">
        <f t="shared" si="898"/>
        <v>0</v>
      </c>
      <c r="KXC1365" s="84">
        <f t="shared" si="898"/>
        <v>2000000</v>
      </c>
      <c r="KXD1365" s="84">
        <f t="shared" si="898"/>
        <v>2000000</v>
      </c>
      <c r="KXJ1365" s="84" t="s">
        <v>247</v>
      </c>
      <c r="KXK1365" s="84" t="s">
        <v>4695</v>
      </c>
      <c r="KXL1365" s="84">
        <f>KXL1360</f>
        <v>0</v>
      </c>
      <c r="KXM1365" s="84">
        <f t="shared" si="899"/>
        <v>0</v>
      </c>
      <c r="KXN1365" s="84">
        <f t="shared" si="899"/>
        <v>0</v>
      </c>
      <c r="KXO1365" s="84">
        <f t="shared" si="899"/>
        <v>0</v>
      </c>
      <c r="KXP1365" s="84">
        <f t="shared" si="899"/>
        <v>2000000</v>
      </c>
      <c r="KXQ1365" s="84">
        <f t="shared" si="899"/>
        <v>0</v>
      </c>
      <c r="KXR1365" s="84">
        <f t="shared" si="899"/>
        <v>0</v>
      </c>
      <c r="KXS1365" s="84">
        <f t="shared" si="899"/>
        <v>2000000</v>
      </c>
      <c r="KXT1365" s="84">
        <f t="shared" si="899"/>
        <v>2000000</v>
      </c>
      <c r="KXZ1365" s="84" t="s">
        <v>247</v>
      </c>
      <c r="KYA1365" s="84" t="s">
        <v>4695</v>
      </c>
      <c r="KYB1365" s="84">
        <f>KYB1360</f>
        <v>0</v>
      </c>
      <c r="KYC1365" s="84">
        <f t="shared" si="899"/>
        <v>0</v>
      </c>
      <c r="KYD1365" s="84">
        <f t="shared" si="899"/>
        <v>0</v>
      </c>
      <c r="KYE1365" s="84">
        <f t="shared" si="899"/>
        <v>0</v>
      </c>
      <c r="KYF1365" s="84">
        <f t="shared" si="899"/>
        <v>2000000</v>
      </c>
      <c r="KYG1365" s="84">
        <f t="shared" si="899"/>
        <v>0</v>
      </c>
      <c r="KYH1365" s="84">
        <f t="shared" si="899"/>
        <v>0</v>
      </c>
      <c r="KYI1365" s="84">
        <f t="shared" si="899"/>
        <v>2000000</v>
      </c>
      <c r="KYJ1365" s="84">
        <f t="shared" si="899"/>
        <v>2000000</v>
      </c>
      <c r="KYP1365" s="84" t="s">
        <v>247</v>
      </c>
      <c r="KYQ1365" s="84" t="s">
        <v>4695</v>
      </c>
      <c r="KYR1365" s="84">
        <f>KYR1360</f>
        <v>0</v>
      </c>
      <c r="KYS1365" s="84">
        <f t="shared" si="899"/>
        <v>0</v>
      </c>
      <c r="KYT1365" s="84">
        <f t="shared" si="899"/>
        <v>0</v>
      </c>
      <c r="KYU1365" s="84">
        <f t="shared" si="899"/>
        <v>0</v>
      </c>
      <c r="KYV1365" s="84">
        <f t="shared" si="899"/>
        <v>2000000</v>
      </c>
      <c r="KYW1365" s="84">
        <f t="shared" si="899"/>
        <v>0</v>
      </c>
      <c r="KYX1365" s="84">
        <f t="shared" si="899"/>
        <v>0</v>
      </c>
      <c r="KYY1365" s="84">
        <f t="shared" si="899"/>
        <v>2000000</v>
      </c>
      <c r="KYZ1365" s="84">
        <f t="shared" si="899"/>
        <v>2000000</v>
      </c>
      <c r="KZF1365" s="84" t="s">
        <v>247</v>
      </c>
      <c r="KZG1365" s="84" t="s">
        <v>4695</v>
      </c>
      <c r="KZH1365" s="84">
        <f>KZH1360</f>
        <v>0</v>
      </c>
      <c r="KZI1365" s="84">
        <f t="shared" si="899"/>
        <v>0</v>
      </c>
      <c r="KZJ1365" s="84">
        <f t="shared" si="899"/>
        <v>0</v>
      </c>
      <c r="KZK1365" s="84">
        <f t="shared" si="899"/>
        <v>0</v>
      </c>
      <c r="KZL1365" s="84">
        <f t="shared" si="899"/>
        <v>2000000</v>
      </c>
      <c r="KZM1365" s="84">
        <f t="shared" si="899"/>
        <v>0</v>
      </c>
      <c r="KZN1365" s="84">
        <f t="shared" si="899"/>
        <v>0</v>
      </c>
      <c r="KZO1365" s="84">
        <f t="shared" si="899"/>
        <v>2000000</v>
      </c>
      <c r="KZP1365" s="84">
        <f t="shared" si="899"/>
        <v>2000000</v>
      </c>
      <c r="KZV1365" s="84" t="s">
        <v>247</v>
      </c>
      <c r="KZW1365" s="84" t="s">
        <v>4695</v>
      </c>
      <c r="KZX1365" s="84">
        <f>KZX1360</f>
        <v>0</v>
      </c>
      <c r="KZY1365" s="84">
        <f t="shared" si="900"/>
        <v>0</v>
      </c>
      <c r="KZZ1365" s="84">
        <f t="shared" si="900"/>
        <v>0</v>
      </c>
      <c r="LAA1365" s="84">
        <f t="shared" si="900"/>
        <v>0</v>
      </c>
      <c r="LAB1365" s="84">
        <f t="shared" si="900"/>
        <v>2000000</v>
      </c>
      <c r="LAC1365" s="84">
        <f t="shared" si="900"/>
        <v>0</v>
      </c>
      <c r="LAD1365" s="84">
        <f t="shared" si="900"/>
        <v>0</v>
      </c>
      <c r="LAE1365" s="84">
        <f t="shared" si="900"/>
        <v>2000000</v>
      </c>
      <c r="LAF1365" s="84">
        <f t="shared" si="900"/>
        <v>2000000</v>
      </c>
      <c r="LAL1365" s="84" t="s">
        <v>247</v>
      </c>
      <c r="LAM1365" s="84" t="s">
        <v>4695</v>
      </c>
      <c r="LAN1365" s="84">
        <f>LAN1360</f>
        <v>0</v>
      </c>
      <c r="LAO1365" s="84">
        <f t="shared" si="900"/>
        <v>0</v>
      </c>
      <c r="LAP1365" s="84">
        <f t="shared" si="900"/>
        <v>0</v>
      </c>
      <c r="LAQ1365" s="84">
        <f t="shared" si="900"/>
        <v>0</v>
      </c>
      <c r="LAR1365" s="84">
        <f t="shared" si="900"/>
        <v>2000000</v>
      </c>
      <c r="LAS1365" s="84">
        <f t="shared" si="900"/>
        <v>0</v>
      </c>
      <c r="LAT1365" s="84">
        <f t="shared" si="900"/>
        <v>0</v>
      </c>
      <c r="LAU1365" s="84">
        <f t="shared" si="900"/>
        <v>2000000</v>
      </c>
      <c r="LAV1365" s="84">
        <f t="shared" si="900"/>
        <v>2000000</v>
      </c>
      <c r="LBB1365" s="84" t="s">
        <v>247</v>
      </c>
      <c r="LBC1365" s="84" t="s">
        <v>4695</v>
      </c>
      <c r="LBD1365" s="84">
        <f>LBD1360</f>
        <v>0</v>
      </c>
      <c r="LBE1365" s="84">
        <f t="shared" si="900"/>
        <v>0</v>
      </c>
      <c r="LBF1365" s="84">
        <f t="shared" si="900"/>
        <v>0</v>
      </c>
      <c r="LBG1365" s="84">
        <f t="shared" si="900"/>
        <v>0</v>
      </c>
      <c r="LBH1365" s="84">
        <f t="shared" si="900"/>
        <v>2000000</v>
      </c>
      <c r="LBI1365" s="84">
        <f t="shared" si="900"/>
        <v>0</v>
      </c>
      <c r="LBJ1365" s="84">
        <f t="shared" si="900"/>
        <v>0</v>
      </c>
      <c r="LBK1365" s="84">
        <f t="shared" si="900"/>
        <v>2000000</v>
      </c>
      <c r="LBL1365" s="84">
        <f t="shared" si="900"/>
        <v>2000000</v>
      </c>
      <c r="LBR1365" s="84" t="s">
        <v>247</v>
      </c>
      <c r="LBS1365" s="84" t="s">
        <v>4695</v>
      </c>
      <c r="LBT1365" s="84">
        <f>LBT1360</f>
        <v>0</v>
      </c>
      <c r="LBU1365" s="84">
        <f t="shared" si="900"/>
        <v>0</v>
      </c>
      <c r="LBV1365" s="84">
        <f t="shared" si="900"/>
        <v>0</v>
      </c>
      <c r="LBW1365" s="84">
        <f t="shared" si="900"/>
        <v>0</v>
      </c>
      <c r="LBX1365" s="84">
        <f t="shared" si="900"/>
        <v>2000000</v>
      </c>
      <c r="LBY1365" s="84">
        <f t="shared" si="900"/>
        <v>0</v>
      </c>
      <c r="LBZ1365" s="84">
        <f t="shared" si="900"/>
        <v>0</v>
      </c>
      <c r="LCA1365" s="84">
        <f t="shared" si="900"/>
        <v>2000000</v>
      </c>
      <c r="LCB1365" s="84">
        <f t="shared" si="900"/>
        <v>2000000</v>
      </c>
      <c r="LCH1365" s="84" t="s">
        <v>247</v>
      </c>
      <c r="LCI1365" s="84" t="s">
        <v>4695</v>
      </c>
      <c r="LCJ1365" s="84">
        <f>LCJ1360</f>
        <v>0</v>
      </c>
      <c r="LCK1365" s="84">
        <f t="shared" si="901"/>
        <v>0</v>
      </c>
      <c r="LCL1365" s="84">
        <f t="shared" si="901"/>
        <v>0</v>
      </c>
      <c r="LCM1365" s="84">
        <f t="shared" si="901"/>
        <v>0</v>
      </c>
      <c r="LCN1365" s="84">
        <f t="shared" si="901"/>
        <v>2000000</v>
      </c>
      <c r="LCO1365" s="84">
        <f t="shared" si="901"/>
        <v>0</v>
      </c>
      <c r="LCP1365" s="84">
        <f t="shared" si="901"/>
        <v>0</v>
      </c>
      <c r="LCQ1365" s="84">
        <f t="shared" si="901"/>
        <v>2000000</v>
      </c>
      <c r="LCR1365" s="84">
        <f t="shared" si="901"/>
        <v>2000000</v>
      </c>
      <c r="LCX1365" s="84" t="s">
        <v>247</v>
      </c>
      <c r="LCY1365" s="84" t="s">
        <v>4695</v>
      </c>
      <c r="LCZ1365" s="84">
        <f>LCZ1360</f>
        <v>0</v>
      </c>
      <c r="LDA1365" s="84">
        <f t="shared" si="901"/>
        <v>0</v>
      </c>
      <c r="LDB1365" s="84">
        <f t="shared" si="901"/>
        <v>0</v>
      </c>
      <c r="LDC1365" s="84">
        <f t="shared" si="901"/>
        <v>0</v>
      </c>
      <c r="LDD1365" s="84">
        <f t="shared" si="901"/>
        <v>2000000</v>
      </c>
      <c r="LDE1365" s="84">
        <f t="shared" si="901"/>
        <v>0</v>
      </c>
      <c r="LDF1365" s="84">
        <f t="shared" si="901"/>
        <v>0</v>
      </c>
      <c r="LDG1365" s="84">
        <f t="shared" si="901"/>
        <v>2000000</v>
      </c>
      <c r="LDH1365" s="84">
        <f t="shared" si="901"/>
        <v>2000000</v>
      </c>
      <c r="LDN1365" s="84" t="s">
        <v>247</v>
      </c>
      <c r="LDO1365" s="84" t="s">
        <v>4695</v>
      </c>
      <c r="LDP1365" s="84">
        <f>LDP1360</f>
        <v>0</v>
      </c>
      <c r="LDQ1365" s="84">
        <f t="shared" si="901"/>
        <v>0</v>
      </c>
      <c r="LDR1365" s="84">
        <f t="shared" si="901"/>
        <v>0</v>
      </c>
      <c r="LDS1365" s="84">
        <f t="shared" si="901"/>
        <v>0</v>
      </c>
      <c r="LDT1365" s="84">
        <f t="shared" si="901"/>
        <v>2000000</v>
      </c>
      <c r="LDU1365" s="84">
        <f t="shared" si="901"/>
        <v>0</v>
      </c>
      <c r="LDV1365" s="84">
        <f t="shared" si="901"/>
        <v>0</v>
      </c>
      <c r="LDW1365" s="84">
        <f t="shared" si="901"/>
        <v>2000000</v>
      </c>
      <c r="LDX1365" s="84">
        <f t="shared" si="901"/>
        <v>2000000</v>
      </c>
      <c r="LED1365" s="84" t="s">
        <v>247</v>
      </c>
      <c r="LEE1365" s="84" t="s">
        <v>4695</v>
      </c>
      <c r="LEF1365" s="84">
        <f>LEF1360</f>
        <v>0</v>
      </c>
      <c r="LEG1365" s="84">
        <f t="shared" si="901"/>
        <v>0</v>
      </c>
      <c r="LEH1365" s="84">
        <f t="shared" si="901"/>
        <v>0</v>
      </c>
      <c r="LEI1365" s="84">
        <f t="shared" si="901"/>
        <v>0</v>
      </c>
      <c r="LEJ1365" s="84">
        <f t="shared" si="901"/>
        <v>2000000</v>
      </c>
      <c r="LEK1365" s="84">
        <f t="shared" si="901"/>
        <v>0</v>
      </c>
      <c r="LEL1365" s="84">
        <f t="shared" si="901"/>
        <v>0</v>
      </c>
      <c r="LEM1365" s="84">
        <f t="shared" si="901"/>
        <v>2000000</v>
      </c>
      <c r="LEN1365" s="84">
        <f t="shared" si="901"/>
        <v>2000000</v>
      </c>
      <c r="LET1365" s="84" t="s">
        <v>247</v>
      </c>
      <c r="LEU1365" s="84" t="s">
        <v>4695</v>
      </c>
      <c r="LEV1365" s="84">
        <f>LEV1360</f>
        <v>0</v>
      </c>
      <c r="LEW1365" s="84">
        <f t="shared" si="902"/>
        <v>0</v>
      </c>
      <c r="LEX1365" s="84">
        <f t="shared" si="902"/>
        <v>0</v>
      </c>
      <c r="LEY1365" s="84">
        <f t="shared" si="902"/>
        <v>0</v>
      </c>
      <c r="LEZ1365" s="84">
        <f t="shared" si="902"/>
        <v>2000000</v>
      </c>
      <c r="LFA1365" s="84">
        <f t="shared" si="902"/>
        <v>0</v>
      </c>
      <c r="LFB1365" s="84">
        <f t="shared" si="902"/>
        <v>0</v>
      </c>
      <c r="LFC1365" s="84">
        <f t="shared" si="902"/>
        <v>2000000</v>
      </c>
      <c r="LFD1365" s="84">
        <f t="shared" si="902"/>
        <v>2000000</v>
      </c>
      <c r="LFJ1365" s="84" t="s">
        <v>247</v>
      </c>
      <c r="LFK1365" s="84" t="s">
        <v>4695</v>
      </c>
      <c r="LFL1365" s="84">
        <f>LFL1360</f>
        <v>0</v>
      </c>
      <c r="LFM1365" s="84">
        <f t="shared" si="902"/>
        <v>0</v>
      </c>
      <c r="LFN1365" s="84">
        <f t="shared" si="902"/>
        <v>0</v>
      </c>
      <c r="LFO1365" s="84">
        <f t="shared" si="902"/>
        <v>0</v>
      </c>
      <c r="LFP1365" s="84">
        <f t="shared" si="902"/>
        <v>2000000</v>
      </c>
      <c r="LFQ1365" s="84">
        <f t="shared" si="902"/>
        <v>0</v>
      </c>
      <c r="LFR1365" s="84">
        <f t="shared" si="902"/>
        <v>0</v>
      </c>
      <c r="LFS1365" s="84">
        <f t="shared" si="902"/>
        <v>2000000</v>
      </c>
      <c r="LFT1365" s="84">
        <f t="shared" si="902"/>
        <v>2000000</v>
      </c>
      <c r="LFZ1365" s="84" t="s">
        <v>247</v>
      </c>
      <c r="LGA1365" s="84" t="s">
        <v>4695</v>
      </c>
      <c r="LGB1365" s="84">
        <f>LGB1360</f>
        <v>0</v>
      </c>
      <c r="LGC1365" s="84">
        <f t="shared" si="902"/>
        <v>0</v>
      </c>
      <c r="LGD1365" s="84">
        <f t="shared" si="902"/>
        <v>0</v>
      </c>
      <c r="LGE1365" s="84">
        <f t="shared" si="902"/>
        <v>0</v>
      </c>
      <c r="LGF1365" s="84">
        <f t="shared" si="902"/>
        <v>2000000</v>
      </c>
      <c r="LGG1365" s="84">
        <f t="shared" si="902"/>
        <v>0</v>
      </c>
      <c r="LGH1365" s="84">
        <f t="shared" si="902"/>
        <v>0</v>
      </c>
      <c r="LGI1365" s="84">
        <f t="shared" si="902"/>
        <v>2000000</v>
      </c>
      <c r="LGJ1365" s="84">
        <f t="shared" si="902"/>
        <v>2000000</v>
      </c>
      <c r="LGP1365" s="84" t="s">
        <v>247</v>
      </c>
      <c r="LGQ1365" s="84" t="s">
        <v>4695</v>
      </c>
      <c r="LGR1365" s="84">
        <f>LGR1360</f>
        <v>0</v>
      </c>
      <c r="LGS1365" s="84">
        <f t="shared" si="902"/>
        <v>0</v>
      </c>
      <c r="LGT1365" s="84">
        <f t="shared" si="902"/>
        <v>0</v>
      </c>
      <c r="LGU1365" s="84">
        <f t="shared" si="902"/>
        <v>0</v>
      </c>
      <c r="LGV1365" s="84">
        <f t="shared" si="902"/>
        <v>2000000</v>
      </c>
      <c r="LGW1365" s="84">
        <f t="shared" si="902"/>
        <v>0</v>
      </c>
      <c r="LGX1365" s="84">
        <f t="shared" si="902"/>
        <v>0</v>
      </c>
      <c r="LGY1365" s="84">
        <f t="shared" si="902"/>
        <v>2000000</v>
      </c>
      <c r="LGZ1365" s="84">
        <f t="shared" si="902"/>
        <v>2000000</v>
      </c>
      <c r="LHF1365" s="84" t="s">
        <v>247</v>
      </c>
      <c r="LHG1365" s="84" t="s">
        <v>4695</v>
      </c>
      <c r="LHH1365" s="84">
        <f>LHH1360</f>
        <v>0</v>
      </c>
      <c r="LHI1365" s="84">
        <f t="shared" si="903"/>
        <v>0</v>
      </c>
      <c r="LHJ1365" s="84">
        <f t="shared" si="903"/>
        <v>0</v>
      </c>
      <c r="LHK1365" s="84">
        <f t="shared" si="903"/>
        <v>0</v>
      </c>
      <c r="LHL1365" s="84">
        <f t="shared" si="903"/>
        <v>2000000</v>
      </c>
      <c r="LHM1365" s="84">
        <f t="shared" si="903"/>
        <v>0</v>
      </c>
      <c r="LHN1365" s="84">
        <f t="shared" si="903"/>
        <v>0</v>
      </c>
      <c r="LHO1365" s="84">
        <f t="shared" si="903"/>
        <v>2000000</v>
      </c>
      <c r="LHP1365" s="84">
        <f t="shared" si="903"/>
        <v>2000000</v>
      </c>
      <c r="LHV1365" s="84" t="s">
        <v>247</v>
      </c>
      <c r="LHW1365" s="84" t="s">
        <v>4695</v>
      </c>
      <c r="LHX1365" s="84">
        <f>LHX1360</f>
        <v>0</v>
      </c>
      <c r="LHY1365" s="84">
        <f t="shared" si="903"/>
        <v>0</v>
      </c>
      <c r="LHZ1365" s="84">
        <f t="shared" si="903"/>
        <v>0</v>
      </c>
      <c r="LIA1365" s="84">
        <f t="shared" si="903"/>
        <v>0</v>
      </c>
      <c r="LIB1365" s="84">
        <f t="shared" si="903"/>
        <v>2000000</v>
      </c>
      <c r="LIC1365" s="84">
        <f t="shared" si="903"/>
        <v>0</v>
      </c>
      <c r="LID1365" s="84">
        <f t="shared" si="903"/>
        <v>0</v>
      </c>
      <c r="LIE1365" s="84">
        <f t="shared" si="903"/>
        <v>2000000</v>
      </c>
      <c r="LIF1365" s="84">
        <f t="shared" si="903"/>
        <v>2000000</v>
      </c>
      <c r="LIL1365" s="84" t="s">
        <v>247</v>
      </c>
      <c r="LIM1365" s="84" t="s">
        <v>4695</v>
      </c>
      <c r="LIN1365" s="84">
        <f>LIN1360</f>
        <v>0</v>
      </c>
      <c r="LIO1365" s="84">
        <f t="shared" si="903"/>
        <v>0</v>
      </c>
      <c r="LIP1365" s="84">
        <f t="shared" si="903"/>
        <v>0</v>
      </c>
      <c r="LIQ1365" s="84">
        <f t="shared" si="903"/>
        <v>0</v>
      </c>
      <c r="LIR1365" s="84">
        <f t="shared" si="903"/>
        <v>2000000</v>
      </c>
      <c r="LIS1365" s="84">
        <f t="shared" si="903"/>
        <v>0</v>
      </c>
      <c r="LIT1365" s="84">
        <f t="shared" si="903"/>
        <v>0</v>
      </c>
      <c r="LIU1365" s="84">
        <f t="shared" si="903"/>
        <v>2000000</v>
      </c>
      <c r="LIV1365" s="84">
        <f t="shared" si="903"/>
        <v>2000000</v>
      </c>
      <c r="LJB1365" s="84" t="s">
        <v>247</v>
      </c>
      <c r="LJC1365" s="84" t="s">
        <v>4695</v>
      </c>
      <c r="LJD1365" s="84">
        <f>LJD1360</f>
        <v>0</v>
      </c>
      <c r="LJE1365" s="84">
        <f t="shared" si="903"/>
        <v>0</v>
      </c>
      <c r="LJF1365" s="84">
        <f t="shared" si="903"/>
        <v>0</v>
      </c>
      <c r="LJG1365" s="84">
        <f t="shared" si="903"/>
        <v>0</v>
      </c>
      <c r="LJH1365" s="84">
        <f t="shared" si="903"/>
        <v>2000000</v>
      </c>
      <c r="LJI1365" s="84">
        <f t="shared" si="903"/>
        <v>0</v>
      </c>
      <c r="LJJ1365" s="84">
        <f t="shared" si="903"/>
        <v>0</v>
      </c>
      <c r="LJK1365" s="84">
        <f t="shared" si="903"/>
        <v>2000000</v>
      </c>
      <c r="LJL1365" s="84">
        <f t="shared" si="903"/>
        <v>2000000</v>
      </c>
      <c r="LJR1365" s="84" t="s">
        <v>247</v>
      </c>
      <c r="LJS1365" s="84" t="s">
        <v>4695</v>
      </c>
      <c r="LJT1365" s="84">
        <f>LJT1360</f>
        <v>0</v>
      </c>
      <c r="LJU1365" s="84">
        <f t="shared" si="904"/>
        <v>0</v>
      </c>
      <c r="LJV1365" s="84">
        <f t="shared" si="904"/>
        <v>0</v>
      </c>
      <c r="LJW1365" s="84">
        <f t="shared" si="904"/>
        <v>0</v>
      </c>
      <c r="LJX1365" s="84">
        <f t="shared" si="904"/>
        <v>2000000</v>
      </c>
      <c r="LJY1365" s="84">
        <f t="shared" si="904"/>
        <v>0</v>
      </c>
      <c r="LJZ1365" s="84">
        <f t="shared" si="904"/>
        <v>0</v>
      </c>
      <c r="LKA1365" s="84">
        <f t="shared" si="904"/>
        <v>2000000</v>
      </c>
      <c r="LKB1365" s="84">
        <f t="shared" si="904"/>
        <v>2000000</v>
      </c>
      <c r="LKH1365" s="84" t="s">
        <v>247</v>
      </c>
      <c r="LKI1365" s="84" t="s">
        <v>4695</v>
      </c>
      <c r="LKJ1365" s="84">
        <f>LKJ1360</f>
        <v>0</v>
      </c>
      <c r="LKK1365" s="84">
        <f t="shared" si="904"/>
        <v>0</v>
      </c>
      <c r="LKL1365" s="84">
        <f t="shared" si="904"/>
        <v>0</v>
      </c>
      <c r="LKM1365" s="84">
        <f t="shared" si="904"/>
        <v>0</v>
      </c>
      <c r="LKN1365" s="84">
        <f t="shared" si="904"/>
        <v>2000000</v>
      </c>
      <c r="LKO1365" s="84">
        <f t="shared" si="904"/>
        <v>0</v>
      </c>
      <c r="LKP1365" s="84">
        <f t="shared" si="904"/>
        <v>0</v>
      </c>
      <c r="LKQ1365" s="84">
        <f t="shared" si="904"/>
        <v>2000000</v>
      </c>
      <c r="LKR1365" s="84">
        <f t="shared" si="904"/>
        <v>2000000</v>
      </c>
      <c r="LKX1365" s="84" t="s">
        <v>247</v>
      </c>
      <c r="LKY1365" s="84" t="s">
        <v>4695</v>
      </c>
      <c r="LKZ1365" s="84">
        <f>LKZ1360</f>
        <v>0</v>
      </c>
      <c r="LLA1365" s="84">
        <f t="shared" si="904"/>
        <v>0</v>
      </c>
      <c r="LLB1365" s="84">
        <f t="shared" si="904"/>
        <v>0</v>
      </c>
      <c r="LLC1365" s="84">
        <f t="shared" si="904"/>
        <v>0</v>
      </c>
      <c r="LLD1365" s="84">
        <f t="shared" si="904"/>
        <v>2000000</v>
      </c>
      <c r="LLE1365" s="84">
        <f t="shared" si="904"/>
        <v>0</v>
      </c>
      <c r="LLF1365" s="84">
        <f t="shared" si="904"/>
        <v>0</v>
      </c>
      <c r="LLG1365" s="84">
        <f t="shared" si="904"/>
        <v>2000000</v>
      </c>
      <c r="LLH1365" s="84">
        <f t="shared" si="904"/>
        <v>2000000</v>
      </c>
      <c r="LLN1365" s="84" t="s">
        <v>247</v>
      </c>
      <c r="LLO1365" s="84" t="s">
        <v>4695</v>
      </c>
      <c r="LLP1365" s="84">
        <f>LLP1360</f>
        <v>0</v>
      </c>
      <c r="LLQ1365" s="84">
        <f t="shared" si="904"/>
        <v>0</v>
      </c>
      <c r="LLR1365" s="84">
        <f t="shared" si="904"/>
        <v>0</v>
      </c>
      <c r="LLS1365" s="84">
        <f t="shared" si="904"/>
        <v>0</v>
      </c>
      <c r="LLT1365" s="84">
        <f t="shared" si="904"/>
        <v>2000000</v>
      </c>
      <c r="LLU1365" s="84">
        <f t="shared" si="904"/>
        <v>0</v>
      </c>
      <c r="LLV1365" s="84">
        <f t="shared" si="904"/>
        <v>0</v>
      </c>
      <c r="LLW1365" s="84">
        <f t="shared" si="904"/>
        <v>2000000</v>
      </c>
      <c r="LLX1365" s="84">
        <f t="shared" si="904"/>
        <v>2000000</v>
      </c>
      <c r="LMD1365" s="84" t="s">
        <v>247</v>
      </c>
      <c r="LME1365" s="84" t="s">
        <v>4695</v>
      </c>
      <c r="LMF1365" s="84">
        <f>LMF1360</f>
        <v>0</v>
      </c>
      <c r="LMG1365" s="84">
        <f t="shared" si="905"/>
        <v>0</v>
      </c>
      <c r="LMH1365" s="84">
        <f t="shared" si="905"/>
        <v>0</v>
      </c>
      <c r="LMI1365" s="84">
        <f t="shared" si="905"/>
        <v>0</v>
      </c>
      <c r="LMJ1365" s="84">
        <f t="shared" si="905"/>
        <v>2000000</v>
      </c>
      <c r="LMK1365" s="84">
        <f t="shared" si="905"/>
        <v>0</v>
      </c>
      <c r="LML1365" s="84">
        <f t="shared" si="905"/>
        <v>0</v>
      </c>
      <c r="LMM1365" s="84">
        <f t="shared" si="905"/>
        <v>2000000</v>
      </c>
      <c r="LMN1365" s="84">
        <f t="shared" si="905"/>
        <v>2000000</v>
      </c>
      <c r="LMT1365" s="84" t="s">
        <v>247</v>
      </c>
      <c r="LMU1365" s="84" t="s">
        <v>4695</v>
      </c>
      <c r="LMV1365" s="84">
        <f>LMV1360</f>
        <v>0</v>
      </c>
      <c r="LMW1365" s="84">
        <f t="shared" si="905"/>
        <v>0</v>
      </c>
      <c r="LMX1365" s="84">
        <f t="shared" si="905"/>
        <v>0</v>
      </c>
      <c r="LMY1365" s="84">
        <f t="shared" si="905"/>
        <v>0</v>
      </c>
      <c r="LMZ1365" s="84">
        <f t="shared" si="905"/>
        <v>2000000</v>
      </c>
      <c r="LNA1365" s="84">
        <f t="shared" si="905"/>
        <v>0</v>
      </c>
      <c r="LNB1365" s="84">
        <f t="shared" si="905"/>
        <v>0</v>
      </c>
      <c r="LNC1365" s="84">
        <f t="shared" si="905"/>
        <v>2000000</v>
      </c>
      <c r="LND1365" s="84">
        <f t="shared" si="905"/>
        <v>2000000</v>
      </c>
      <c r="LNJ1365" s="84" t="s">
        <v>247</v>
      </c>
      <c r="LNK1365" s="84" t="s">
        <v>4695</v>
      </c>
      <c r="LNL1365" s="84">
        <f>LNL1360</f>
        <v>0</v>
      </c>
      <c r="LNM1365" s="84">
        <f t="shared" si="905"/>
        <v>0</v>
      </c>
      <c r="LNN1365" s="84">
        <f t="shared" si="905"/>
        <v>0</v>
      </c>
      <c r="LNO1365" s="84">
        <f t="shared" si="905"/>
        <v>0</v>
      </c>
      <c r="LNP1365" s="84">
        <f t="shared" si="905"/>
        <v>2000000</v>
      </c>
      <c r="LNQ1365" s="84">
        <f t="shared" si="905"/>
        <v>0</v>
      </c>
      <c r="LNR1365" s="84">
        <f t="shared" si="905"/>
        <v>0</v>
      </c>
      <c r="LNS1365" s="84">
        <f t="shared" si="905"/>
        <v>2000000</v>
      </c>
      <c r="LNT1365" s="84">
        <f t="shared" si="905"/>
        <v>2000000</v>
      </c>
      <c r="LNZ1365" s="84" t="s">
        <v>247</v>
      </c>
      <c r="LOA1365" s="84" t="s">
        <v>4695</v>
      </c>
      <c r="LOB1365" s="84">
        <f>LOB1360</f>
        <v>0</v>
      </c>
      <c r="LOC1365" s="84">
        <f t="shared" si="905"/>
        <v>0</v>
      </c>
      <c r="LOD1365" s="84">
        <f t="shared" si="905"/>
        <v>0</v>
      </c>
      <c r="LOE1365" s="84">
        <f t="shared" si="905"/>
        <v>0</v>
      </c>
      <c r="LOF1365" s="84">
        <f t="shared" si="905"/>
        <v>2000000</v>
      </c>
      <c r="LOG1365" s="84">
        <f t="shared" si="905"/>
        <v>0</v>
      </c>
      <c r="LOH1365" s="84">
        <f t="shared" si="905"/>
        <v>0</v>
      </c>
      <c r="LOI1365" s="84">
        <f t="shared" si="905"/>
        <v>2000000</v>
      </c>
      <c r="LOJ1365" s="84">
        <f t="shared" si="905"/>
        <v>2000000</v>
      </c>
      <c r="LOP1365" s="84" t="s">
        <v>247</v>
      </c>
      <c r="LOQ1365" s="84" t="s">
        <v>4695</v>
      </c>
      <c r="LOR1365" s="84">
        <f>LOR1360</f>
        <v>0</v>
      </c>
      <c r="LOS1365" s="84">
        <f t="shared" si="906"/>
        <v>0</v>
      </c>
      <c r="LOT1365" s="84">
        <f t="shared" si="906"/>
        <v>0</v>
      </c>
      <c r="LOU1365" s="84">
        <f t="shared" si="906"/>
        <v>0</v>
      </c>
      <c r="LOV1365" s="84">
        <f t="shared" si="906"/>
        <v>2000000</v>
      </c>
      <c r="LOW1365" s="84">
        <f t="shared" si="906"/>
        <v>0</v>
      </c>
      <c r="LOX1365" s="84">
        <f t="shared" si="906"/>
        <v>0</v>
      </c>
      <c r="LOY1365" s="84">
        <f t="shared" si="906"/>
        <v>2000000</v>
      </c>
      <c r="LOZ1365" s="84">
        <f t="shared" si="906"/>
        <v>2000000</v>
      </c>
      <c r="LPF1365" s="84" t="s">
        <v>247</v>
      </c>
      <c r="LPG1365" s="84" t="s">
        <v>4695</v>
      </c>
      <c r="LPH1365" s="84">
        <f>LPH1360</f>
        <v>0</v>
      </c>
      <c r="LPI1365" s="84">
        <f t="shared" si="906"/>
        <v>0</v>
      </c>
      <c r="LPJ1365" s="84">
        <f t="shared" si="906"/>
        <v>0</v>
      </c>
      <c r="LPK1365" s="84">
        <f t="shared" si="906"/>
        <v>0</v>
      </c>
      <c r="LPL1365" s="84">
        <f t="shared" si="906"/>
        <v>2000000</v>
      </c>
      <c r="LPM1365" s="84">
        <f t="shared" si="906"/>
        <v>0</v>
      </c>
      <c r="LPN1365" s="84">
        <f t="shared" si="906"/>
        <v>0</v>
      </c>
      <c r="LPO1365" s="84">
        <f t="shared" si="906"/>
        <v>2000000</v>
      </c>
      <c r="LPP1365" s="84">
        <f t="shared" si="906"/>
        <v>2000000</v>
      </c>
      <c r="LPV1365" s="84" t="s">
        <v>247</v>
      </c>
      <c r="LPW1365" s="84" t="s">
        <v>4695</v>
      </c>
      <c r="LPX1365" s="84">
        <f>LPX1360</f>
        <v>0</v>
      </c>
      <c r="LPY1365" s="84">
        <f t="shared" si="906"/>
        <v>0</v>
      </c>
      <c r="LPZ1365" s="84">
        <f t="shared" si="906"/>
        <v>0</v>
      </c>
      <c r="LQA1365" s="84">
        <f t="shared" si="906"/>
        <v>0</v>
      </c>
      <c r="LQB1365" s="84">
        <f t="shared" si="906"/>
        <v>2000000</v>
      </c>
      <c r="LQC1365" s="84">
        <f t="shared" si="906"/>
        <v>0</v>
      </c>
      <c r="LQD1365" s="84">
        <f t="shared" si="906"/>
        <v>0</v>
      </c>
      <c r="LQE1365" s="84">
        <f t="shared" si="906"/>
        <v>2000000</v>
      </c>
      <c r="LQF1365" s="84">
        <f t="shared" si="906"/>
        <v>2000000</v>
      </c>
      <c r="LQL1365" s="84" t="s">
        <v>247</v>
      </c>
      <c r="LQM1365" s="84" t="s">
        <v>4695</v>
      </c>
      <c r="LQN1365" s="84">
        <f>LQN1360</f>
        <v>0</v>
      </c>
      <c r="LQO1365" s="84">
        <f t="shared" si="906"/>
        <v>0</v>
      </c>
      <c r="LQP1365" s="84">
        <f t="shared" si="906"/>
        <v>0</v>
      </c>
      <c r="LQQ1365" s="84">
        <f t="shared" si="906"/>
        <v>0</v>
      </c>
      <c r="LQR1365" s="84">
        <f t="shared" si="906"/>
        <v>2000000</v>
      </c>
      <c r="LQS1365" s="84">
        <f t="shared" si="906"/>
        <v>0</v>
      </c>
      <c r="LQT1365" s="84">
        <f t="shared" si="906"/>
        <v>0</v>
      </c>
      <c r="LQU1365" s="84">
        <f t="shared" si="906"/>
        <v>2000000</v>
      </c>
      <c r="LQV1365" s="84">
        <f t="shared" si="906"/>
        <v>2000000</v>
      </c>
      <c r="LRB1365" s="84" t="s">
        <v>247</v>
      </c>
      <c r="LRC1365" s="84" t="s">
        <v>4695</v>
      </c>
      <c r="LRD1365" s="84">
        <f>LRD1360</f>
        <v>0</v>
      </c>
      <c r="LRE1365" s="84">
        <f t="shared" si="907"/>
        <v>0</v>
      </c>
      <c r="LRF1365" s="84">
        <f t="shared" si="907"/>
        <v>0</v>
      </c>
      <c r="LRG1365" s="84">
        <f t="shared" si="907"/>
        <v>0</v>
      </c>
      <c r="LRH1365" s="84">
        <f t="shared" si="907"/>
        <v>2000000</v>
      </c>
      <c r="LRI1365" s="84">
        <f t="shared" si="907"/>
        <v>0</v>
      </c>
      <c r="LRJ1365" s="84">
        <f t="shared" si="907"/>
        <v>0</v>
      </c>
      <c r="LRK1365" s="84">
        <f t="shared" si="907"/>
        <v>2000000</v>
      </c>
      <c r="LRL1365" s="84">
        <f t="shared" si="907"/>
        <v>2000000</v>
      </c>
      <c r="LRR1365" s="84" t="s">
        <v>247</v>
      </c>
      <c r="LRS1365" s="84" t="s">
        <v>4695</v>
      </c>
      <c r="LRT1365" s="84">
        <f>LRT1360</f>
        <v>0</v>
      </c>
      <c r="LRU1365" s="84">
        <f t="shared" si="907"/>
        <v>0</v>
      </c>
      <c r="LRV1365" s="84">
        <f t="shared" si="907"/>
        <v>0</v>
      </c>
      <c r="LRW1365" s="84">
        <f t="shared" si="907"/>
        <v>0</v>
      </c>
      <c r="LRX1365" s="84">
        <f t="shared" si="907"/>
        <v>2000000</v>
      </c>
      <c r="LRY1365" s="84">
        <f t="shared" si="907"/>
        <v>0</v>
      </c>
      <c r="LRZ1365" s="84">
        <f t="shared" si="907"/>
        <v>0</v>
      </c>
      <c r="LSA1365" s="84">
        <f t="shared" si="907"/>
        <v>2000000</v>
      </c>
      <c r="LSB1365" s="84">
        <f t="shared" si="907"/>
        <v>2000000</v>
      </c>
      <c r="LSH1365" s="84" t="s">
        <v>247</v>
      </c>
      <c r="LSI1365" s="84" t="s">
        <v>4695</v>
      </c>
      <c r="LSJ1365" s="84">
        <f>LSJ1360</f>
        <v>0</v>
      </c>
      <c r="LSK1365" s="84">
        <f t="shared" si="907"/>
        <v>0</v>
      </c>
      <c r="LSL1365" s="84">
        <f t="shared" si="907"/>
        <v>0</v>
      </c>
      <c r="LSM1365" s="84">
        <f t="shared" si="907"/>
        <v>0</v>
      </c>
      <c r="LSN1365" s="84">
        <f t="shared" si="907"/>
        <v>2000000</v>
      </c>
      <c r="LSO1365" s="84">
        <f t="shared" si="907"/>
        <v>0</v>
      </c>
      <c r="LSP1365" s="84">
        <f t="shared" si="907"/>
        <v>0</v>
      </c>
      <c r="LSQ1365" s="84">
        <f t="shared" si="907"/>
        <v>2000000</v>
      </c>
      <c r="LSR1365" s="84">
        <f t="shared" si="907"/>
        <v>2000000</v>
      </c>
      <c r="LSX1365" s="84" t="s">
        <v>247</v>
      </c>
      <c r="LSY1365" s="84" t="s">
        <v>4695</v>
      </c>
      <c r="LSZ1365" s="84">
        <f>LSZ1360</f>
        <v>0</v>
      </c>
      <c r="LTA1365" s="84">
        <f t="shared" si="907"/>
        <v>0</v>
      </c>
      <c r="LTB1365" s="84">
        <f t="shared" si="907"/>
        <v>0</v>
      </c>
      <c r="LTC1365" s="84">
        <f t="shared" si="907"/>
        <v>0</v>
      </c>
      <c r="LTD1365" s="84">
        <f t="shared" si="907"/>
        <v>2000000</v>
      </c>
      <c r="LTE1365" s="84">
        <f t="shared" si="907"/>
        <v>0</v>
      </c>
      <c r="LTF1365" s="84">
        <f t="shared" si="907"/>
        <v>0</v>
      </c>
      <c r="LTG1365" s="84">
        <f t="shared" si="907"/>
        <v>2000000</v>
      </c>
      <c r="LTH1365" s="84">
        <f t="shared" si="907"/>
        <v>2000000</v>
      </c>
      <c r="LTN1365" s="84" t="s">
        <v>247</v>
      </c>
      <c r="LTO1365" s="84" t="s">
        <v>4695</v>
      </c>
      <c r="LTP1365" s="84">
        <f>LTP1360</f>
        <v>0</v>
      </c>
      <c r="LTQ1365" s="84">
        <f t="shared" si="908"/>
        <v>0</v>
      </c>
      <c r="LTR1365" s="84">
        <f t="shared" si="908"/>
        <v>0</v>
      </c>
      <c r="LTS1365" s="84">
        <f t="shared" si="908"/>
        <v>0</v>
      </c>
      <c r="LTT1365" s="84">
        <f t="shared" si="908"/>
        <v>2000000</v>
      </c>
      <c r="LTU1365" s="84">
        <f t="shared" si="908"/>
        <v>0</v>
      </c>
      <c r="LTV1365" s="84">
        <f t="shared" si="908"/>
        <v>0</v>
      </c>
      <c r="LTW1365" s="84">
        <f t="shared" si="908"/>
        <v>2000000</v>
      </c>
      <c r="LTX1365" s="84">
        <f t="shared" si="908"/>
        <v>2000000</v>
      </c>
      <c r="LUD1365" s="84" t="s">
        <v>247</v>
      </c>
      <c r="LUE1365" s="84" t="s">
        <v>4695</v>
      </c>
      <c r="LUF1365" s="84">
        <f>LUF1360</f>
        <v>0</v>
      </c>
      <c r="LUG1365" s="84">
        <f t="shared" si="908"/>
        <v>0</v>
      </c>
      <c r="LUH1365" s="84">
        <f t="shared" si="908"/>
        <v>0</v>
      </c>
      <c r="LUI1365" s="84">
        <f t="shared" si="908"/>
        <v>0</v>
      </c>
      <c r="LUJ1365" s="84">
        <f t="shared" si="908"/>
        <v>2000000</v>
      </c>
      <c r="LUK1365" s="84">
        <f t="shared" si="908"/>
        <v>0</v>
      </c>
      <c r="LUL1365" s="84">
        <f t="shared" si="908"/>
        <v>0</v>
      </c>
      <c r="LUM1365" s="84">
        <f t="shared" si="908"/>
        <v>2000000</v>
      </c>
      <c r="LUN1365" s="84">
        <f t="shared" si="908"/>
        <v>2000000</v>
      </c>
      <c r="LUT1365" s="84" t="s">
        <v>247</v>
      </c>
      <c r="LUU1365" s="84" t="s">
        <v>4695</v>
      </c>
      <c r="LUV1365" s="84">
        <f>LUV1360</f>
        <v>0</v>
      </c>
      <c r="LUW1365" s="84">
        <f t="shared" si="908"/>
        <v>0</v>
      </c>
      <c r="LUX1365" s="84">
        <f t="shared" si="908"/>
        <v>0</v>
      </c>
      <c r="LUY1365" s="84">
        <f t="shared" si="908"/>
        <v>0</v>
      </c>
      <c r="LUZ1365" s="84">
        <f t="shared" si="908"/>
        <v>2000000</v>
      </c>
      <c r="LVA1365" s="84">
        <f t="shared" si="908"/>
        <v>0</v>
      </c>
      <c r="LVB1365" s="84">
        <f t="shared" si="908"/>
        <v>0</v>
      </c>
      <c r="LVC1365" s="84">
        <f t="shared" si="908"/>
        <v>2000000</v>
      </c>
      <c r="LVD1365" s="84">
        <f t="shared" si="908"/>
        <v>2000000</v>
      </c>
      <c r="LVJ1365" s="84" t="s">
        <v>247</v>
      </c>
      <c r="LVK1365" s="84" t="s">
        <v>4695</v>
      </c>
      <c r="LVL1365" s="84">
        <f>LVL1360</f>
        <v>0</v>
      </c>
      <c r="LVM1365" s="84">
        <f t="shared" si="908"/>
        <v>0</v>
      </c>
      <c r="LVN1365" s="84">
        <f t="shared" si="908"/>
        <v>0</v>
      </c>
      <c r="LVO1365" s="84">
        <f t="shared" si="908"/>
        <v>0</v>
      </c>
      <c r="LVP1365" s="84">
        <f t="shared" si="908"/>
        <v>2000000</v>
      </c>
      <c r="LVQ1365" s="84">
        <f t="shared" si="908"/>
        <v>0</v>
      </c>
      <c r="LVR1365" s="84">
        <f t="shared" si="908"/>
        <v>0</v>
      </c>
      <c r="LVS1365" s="84">
        <f t="shared" si="908"/>
        <v>2000000</v>
      </c>
      <c r="LVT1365" s="84">
        <f t="shared" si="908"/>
        <v>2000000</v>
      </c>
      <c r="LVZ1365" s="84" t="s">
        <v>247</v>
      </c>
      <c r="LWA1365" s="84" t="s">
        <v>4695</v>
      </c>
      <c r="LWB1365" s="84">
        <f>LWB1360</f>
        <v>0</v>
      </c>
      <c r="LWC1365" s="84">
        <f t="shared" si="909"/>
        <v>0</v>
      </c>
      <c r="LWD1365" s="84">
        <f t="shared" si="909"/>
        <v>0</v>
      </c>
      <c r="LWE1365" s="84">
        <f t="shared" si="909"/>
        <v>0</v>
      </c>
      <c r="LWF1365" s="84">
        <f t="shared" si="909"/>
        <v>2000000</v>
      </c>
      <c r="LWG1365" s="84">
        <f t="shared" si="909"/>
        <v>0</v>
      </c>
      <c r="LWH1365" s="84">
        <f t="shared" si="909"/>
        <v>0</v>
      </c>
      <c r="LWI1365" s="84">
        <f t="shared" si="909"/>
        <v>2000000</v>
      </c>
      <c r="LWJ1365" s="84">
        <f t="shared" si="909"/>
        <v>2000000</v>
      </c>
      <c r="LWP1365" s="84" t="s">
        <v>247</v>
      </c>
      <c r="LWQ1365" s="84" t="s">
        <v>4695</v>
      </c>
      <c r="LWR1365" s="84">
        <f>LWR1360</f>
        <v>0</v>
      </c>
      <c r="LWS1365" s="84">
        <f t="shared" si="909"/>
        <v>0</v>
      </c>
      <c r="LWT1365" s="84">
        <f t="shared" si="909"/>
        <v>0</v>
      </c>
      <c r="LWU1365" s="84">
        <f t="shared" si="909"/>
        <v>0</v>
      </c>
      <c r="LWV1365" s="84">
        <f t="shared" si="909"/>
        <v>2000000</v>
      </c>
      <c r="LWW1365" s="84">
        <f t="shared" si="909"/>
        <v>0</v>
      </c>
      <c r="LWX1365" s="84">
        <f t="shared" si="909"/>
        <v>0</v>
      </c>
      <c r="LWY1365" s="84">
        <f t="shared" si="909"/>
        <v>2000000</v>
      </c>
      <c r="LWZ1365" s="84">
        <f t="shared" si="909"/>
        <v>2000000</v>
      </c>
      <c r="LXF1365" s="84" t="s">
        <v>247</v>
      </c>
      <c r="LXG1365" s="84" t="s">
        <v>4695</v>
      </c>
      <c r="LXH1365" s="84">
        <f>LXH1360</f>
        <v>0</v>
      </c>
      <c r="LXI1365" s="84">
        <f t="shared" si="909"/>
        <v>0</v>
      </c>
      <c r="LXJ1365" s="84">
        <f t="shared" si="909"/>
        <v>0</v>
      </c>
      <c r="LXK1365" s="84">
        <f t="shared" si="909"/>
        <v>0</v>
      </c>
      <c r="LXL1365" s="84">
        <f t="shared" si="909"/>
        <v>2000000</v>
      </c>
      <c r="LXM1365" s="84">
        <f t="shared" si="909"/>
        <v>0</v>
      </c>
      <c r="LXN1365" s="84">
        <f t="shared" si="909"/>
        <v>0</v>
      </c>
      <c r="LXO1365" s="84">
        <f t="shared" si="909"/>
        <v>2000000</v>
      </c>
      <c r="LXP1365" s="84">
        <f t="shared" si="909"/>
        <v>2000000</v>
      </c>
      <c r="LXV1365" s="84" t="s">
        <v>247</v>
      </c>
      <c r="LXW1365" s="84" t="s">
        <v>4695</v>
      </c>
      <c r="LXX1365" s="84">
        <f>LXX1360</f>
        <v>0</v>
      </c>
      <c r="LXY1365" s="84">
        <f t="shared" si="909"/>
        <v>0</v>
      </c>
      <c r="LXZ1365" s="84">
        <f t="shared" si="909"/>
        <v>0</v>
      </c>
      <c r="LYA1365" s="84">
        <f t="shared" si="909"/>
        <v>0</v>
      </c>
      <c r="LYB1365" s="84">
        <f t="shared" si="909"/>
        <v>2000000</v>
      </c>
      <c r="LYC1365" s="84">
        <f t="shared" si="909"/>
        <v>0</v>
      </c>
      <c r="LYD1365" s="84">
        <f t="shared" si="909"/>
        <v>0</v>
      </c>
      <c r="LYE1365" s="84">
        <f t="shared" si="909"/>
        <v>2000000</v>
      </c>
      <c r="LYF1365" s="84">
        <f t="shared" si="909"/>
        <v>2000000</v>
      </c>
      <c r="LYL1365" s="84" t="s">
        <v>247</v>
      </c>
      <c r="LYM1365" s="84" t="s">
        <v>4695</v>
      </c>
      <c r="LYN1365" s="84">
        <f>LYN1360</f>
        <v>0</v>
      </c>
      <c r="LYO1365" s="84">
        <f t="shared" si="910"/>
        <v>0</v>
      </c>
      <c r="LYP1365" s="84">
        <f t="shared" si="910"/>
        <v>0</v>
      </c>
      <c r="LYQ1365" s="84">
        <f t="shared" si="910"/>
        <v>0</v>
      </c>
      <c r="LYR1365" s="84">
        <f t="shared" si="910"/>
        <v>2000000</v>
      </c>
      <c r="LYS1365" s="84">
        <f t="shared" si="910"/>
        <v>0</v>
      </c>
      <c r="LYT1365" s="84">
        <f t="shared" si="910"/>
        <v>0</v>
      </c>
      <c r="LYU1365" s="84">
        <f t="shared" si="910"/>
        <v>2000000</v>
      </c>
      <c r="LYV1365" s="84">
        <f t="shared" si="910"/>
        <v>2000000</v>
      </c>
      <c r="LZB1365" s="84" t="s">
        <v>247</v>
      </c>
      <c r="LZC1365" s="84" t="s">
        <v>4695</v>
      </c>
      <c r="LZD1365" s="84">
        <f>LZD1360</f>
        <v>0</v>
      </c>
      <c r="LZE1365" s="84">
        <f t="shared" si="910"/>
        <v>0</v>
      </c>
      <c r="LZF1365" s="84">
        <f t="shared" si="910"/>
        <v>0</v>
      </c>
      <c r="LZG1365" s="84">
        <f t="shared" si="910"/>
        <v>0</v>
      </c>
      <c r="LZH1365" s="84">
        <f t="shared" si="910"/>
        <v>2000000</v>
      </c>
      <c r="LZI1365" s="84">
        <f t="shared" si="910"/>
        <v>0</v>
      </c>
      <c r="LZJ1365" s="84">
        <f t="shared" si="910"/>
        <v>0</v>
      </c>
      <c r="LZK1365" s="84">
        <f t="shared" si="910"/>
        <v>2000000</v>
      </c>
      <c r="LZL1365" s="84">
        <f t="shared" si="910"/>
        <v>2000000</v>
      </c>
      <c r="LZR1365" s="84" t="s">
        <v>247</v>
      </c>
      <c r="LZS1365" s="84" t="s">
        <v>4695</v>
      </c>
      <c r="LZT1365" s="84">
        <f>LZT1360</f>
        <v>0</v>
      </c>
      <c r="LZU1365" s="84">
        <f t="shared" si="910"/>
        <v>0</v>
      </c>
      <c r="LZV1365" s="84">
        <f t="shared" si="910"/>
        <v>0</v>
      </c>
      <c r="LZW1365" s="84">
        <f t="shared" si="910"/>
        <v>0</v>
      </c>
      <c r="LZX1365" s="84">
        <f t="shared" si="910"/>
        <v>2000000</v>
      </c>
      <c r="LZY1365" s="84">
        <f t="shared" si="910"/>
        <v>0</v>
      </c>
      <c r="LZZ1365" s="84">
        <f t="shared" si="910"/>
        <v>0</v>
      </c>
      <c r="MAA1365" s="84">
        <f t="shared" si="910"/>
        <v>2000000</v>
      </c>
      <c r="MAB1365" s="84">
        <f t="shared" si="910"/>
        <v>2000000</v>
      </c>
      <c r="MAH1365" s="84" t="s">
        <v>247</v>
      </c>
      <c r="MAI1365" s="84" t="s">
        <v>4695</v>
      </c>
      <c r="MAJ1365" s="84">
        <f>MAJ1360</f>
        <v>0</v>
      </c>
      <c r="MAK1365" s="84">
        <f t="shared" si="910"/>
        <v>0</v>
      </c>
      <c r="MAL1365" s="84">
        <f t="shared" si="910"/>
        <v>0</v>
      </c>
      <c r="MAM1365" s="84">
        <f t="shared" si="910"/>
        <v>0</v>
      </c>
      <c r="MAN1365" s="84">
        <f t="shared" si="910"/>
        <v>2000000</v>
      </c>
      <c r="MAO1365" s="84">
        <f t="shared" si="910"/>
        <v>0</v>
      </c>
      <c r="MAP1365" s="84">
        <f t="shared" si="910"/>
        <v>0</v>
      </c>
      <c r="MAQ1365" s="84">
        <f t="shared" si="910"/>
        <v>2000000</v>
      </c>
      <c r="MAR1365" s="84">
        <f t="shared" si="910"/>
        <v>2000000</v>
      </c>
      <c r="MAX1365" s="84" t="s">
        <v>247</v>
      </c>
      <c r="MAY1365" s="84" t="s">
        <v>4695</v>
      </c>
      <c r="MAZ1365" s="84">
        <f>MAZ1360</f>
        <v>0</v>
      </c>
      <c r="MBA1365" s="84">
        <f t="shared" si="911"/>
        <v>0</v>
      </c>
      <c r="MBB1365" s="84">
        <f t="shared" si="911"/>
        <v>0</v>
      </c>
      <c r="MBC1365" s="84">
        <f t="shared" si="911"/>
        <v>0</v>
      </c>
      <c r="MBD1365" s="84">
        <f t="shared" si="911"/>
        <v>2000000</v>
      </c>
      <c r="MBE1365" s="84">
        <f t="shared" si="911"/>
        <v>0</v>
      </c>
      <c r="MBF1365" s="84">
        <f t="shared" si="911"/>
        <v>0</v>
      </c>
      <c r="MBG1365" s="84">
        <f t="shared" si="911"/>
        <v>2000000</v>
      </c>
      <c r="MBH1365" s="84">
        <f t="shared" si="911"/>
        <v>2000000</v>
      </c>
      <c r="MBN1365" s="84" t="s">
        <v>247</v>
      </c>
      <c r="MBO1365" s="84" t="s">
        <v>4695</v>
      </c>
      <c r="MBP1365" s="84">
        <f>MBP1360</f>
        <v>0</v>
      </c>
      <c r="MBQ1365" s="84">
        <f t="shared" si="911"/>
        <v>0</v>
      </c>
      <c r="MBR1365" s="84">
        <f t="shared" si="911"/>
        <v>0</v>
      </c>
      <c r="MBS1365" s="84">
        <f t="shared" si="911"/>
        <v>0</v>
      </c>
      <c r="MBT1365" s="84">
        <f t="shared" si="911"/>
        <v>2000000</v>
      </c>
      <c r="MBU1365" s="84">
        <f t="shared" si="911"/>
        <v>0</v>
      </c>
      <c r="MBV1365" s="84">
        <f t="shared" si="911"/>
        <v>0</v>
      </c>
      <c r="MBW1365" s="84">
        <f t="shared" si="911"/>
        <v>2000000</v>
      </c>
      <c r="MBX1365" s="84">
        <f t="shared" si="911"/>
        <v>2000000</v>
      </c>
      <c r="MCD1365" s="84" t="s">
        <v>247</v>
      </c>
      <c r="MCE1365" s="84" t="s">
        <v>4695</v>
      </c>
      <c r="MCF1365" s="84">
        <f>MCF1360</f>
        <v>0</v>
      </c>
      <c r="MCG1365" s="84">
        <f t="shared" si="911"/>
        <v>0</v>
      </c>
      <c r="MCH1365" s="84">
        <f t="shared" si="911"/>
        <v>0</v>
      </c>
      <c r="MCI1365" s="84">
        <f t="shared" si="911"/>
        <v>0</v>
      </c>
      <c r="MCJ1365" s="84">
        <f t="shared" si="911"/>
        <v>2000000</v>
      </c>
      <c r="MCK1365" s="84">
        <f t="shared" si="911"/>
        <v>0</v>
      </c>
      <c r="MCL1365" s="84">
        <f t="shared" si="911"/>
        <v>0</v>
      </c>
      <c r="MCM1365" s="84">
        <f t="shared" si="911"/>
        <v>2000000</v>
      </c>
      <c r="MCN1365" s="84">
        <f t="shared" si="911"/>
        <v>2000000</v>
      </c>
      <c r="MCT1365" s="84" t="s">
        <v>247</v>
      </c>
      <c r="MCU1365" s="84" t="s">
        <v>4695</v>
      </c>
      <c r="MCV1365" s="84">
        <f>MCV1360</f>
        <v>0</v>
      </c>
      <c r="MCW1365" s="84">
        <f t="shared" si="911"/>
        <v>0</v>
      </c>
      <c r="MCX1365" s="84">
        <f t="shared" si="911"/>
        <v>0</v>
      </c>
      <c r="MCY1365" s="84">
        <f t="shared" si="911"/>
        <v>0</v>
      </c>
      <c r="MCZ1365" s="84">
        <f t="shared" si="911"/>
        <v>2000000</v>
      </c>
      <c r="MDA1365" s="84">
        <f t="shared" si="911"/>
        <v>0</v>
      </c>
      <c r="MDB1365" s="84">
        <f t="shared" si="911"/>
        <v>0</v>
      </c>
      <c r="MDC1365" s="84">
        <f t="shared" si="911"/>
        <v>2000000</v>
      </c>
      <c r="MDD1365" s="84">
        <f t="shared" si="911"/>
        <v>2000000</v>
      </c>
      <c r="MDJ1365" s="84" t="s">
        <v>247</v>
      </c>
      <c r="MDK1365" s="84" t="s">
        <v>4695</v>
      </c>
      <c r="MDL1365" s="84">
        <f>MDL1360</f>
        <v>0</v>
      </c>
      <c r="MDM1365" s="84">
        <f t="shared" si="912"/>
        <v>0</v>
      </c>
      <c r="MDN1365" s="84">
        <f t="shared" si="912"/>
        <v>0</v>
      </c>
      <c r="MDO1365" s="84">
        <f t="shared" si="912"/>
        <v>0</v>
      </c>
      <c r="MDP1365" s="84">
        <f t="shared" si="912"/>
        <v>2000000</v>
      </c>
      <c r="MDQ1365" s="84">
        <f t="shared" si="912"/>
        <v>0</v>
      </c>
      <c r="MDR1365" s="84">
        <f t="shared" si="912"/>
        <v>0</v>
      </c>
      <c r="MDS1365" s="84">
        <f t="shared" si="912"/>
        <v>2000000</v>
      </c>
      <c r="MDT1365" s="84">
        <f t="shared" si="912"/>
        <v>2000000</v>
      </c>
      <c r="MDZ1365" s="84" t="s">
        <v>247</v>
      </c>
      <c r="MEA1365" s="84" t="s">
        <v>4695</v>
      </c>
      <c r="MEB1365" s="84">
        <f>MEB1360</f>
        <v>0</v>
      </c>
      <c r="MEC1365" s="84">
        <f t="shared" si="912"/>
        <v>0</v>
      </c>
      <c r="MED1365" s="84">
        <f t="shared" si="912"/>
        <v>0</v>
      </c>
      <c r="MEE1365" s="84">
        <f t="shared" si="912"/>
        <v>0</v>
      </c>
      <c r="MEF1365" s="84">
        <f t="shared" si="912"/>
        <v>2000000</v>
      </c>
      <c r="MEG1365" s="84">
        <f t="shared" si="912"/>
        <v>0</v>
      </c>
      <c r="MEH1365" s="84">
        <f t="shared" si="912"/>
        <v>0</v>
      </c>
      <c r="MEI1365" s="84">
        <f t="shared" si="912"/>
        <v>2000000</v>
      </c>
      <c r="MEJ1365" s="84">
        <f t="shared" si="912"/>
        <v>2000000</v>
      </c>
      <c r="MEP1365" s="84" t="s">
        <v>247</v>
      </c>
      <c r="MEQ1365" s="84" t="s">
        <v>4695</v>
      </c>
      <c r="MER1365" s="84">
        <f>MER1360</f>
        <v>0</v>
      </c>
      <c r="MES1365" s="84">
        <f t="shared" si="912"/>
        <v>0</v>
      </c>
      <c r="MET1365" s="84">
        <f t="shared" si="912"/>
        <v>0</v>
      </c>
      <c r="MEU1365" s="84">
        <f t="shared" si="912"/>
        <v>0</v>
      </c>
      <c r="MEV1365" s="84">
        <f t="shared" si="912"/>
        <v>2000000</v>
      </c>
      <c r="MEW1365" s="84">
        <f t="shared" si="912"/>
        <v>0</v>
      </c>
      <c r="MEX1365" s="84">
        <f t="shared" si="912"/>
        <v>0</v>
      </c>
      <c r="MEY1365" s="84">
        <f t="shared" si="912"/>
        <v>2000000</v>
      </c>
      <c r="MEZ1365" s="84">
        <f t="shared" si="912"/>
        <v>2000000</v>
      </c>
      <c r="MFF1365" s="84" t="s">
        <v>247</v>
      </c>
      <c r="MFG1365" s="84" t="s">
        <v>4695</v>
      </c>
      <c r="MFH1365" s="84">
        <f>MFH1360</f>
        <v>0</v>
      </c>
      <c r="MFI1365" s="84">
        <f t="shared" si="912"/>
        <v>0</v>
      </c>
      <c r="MFJ1365" s="84">
        <f t="shared" si="912"/>
        <v>0</v>
      </c>
      <c r="MFK1365" s="84">
        <f t="shared" si="912"/>
        <v>0</v>
      </c>
      <c r="MFL1365" s="84">
        <f t="shared" si="912"/>
        <v>2000000</v>
      </c>
      <c r="MFM1365" s="84">
        <f t="shared" si="912"/>
        <v>0</v>
      </c>
      <c r="MFN1365" s="84">
        <f t="shared" si="912"/>
        <v>0</v>
      </c>
      <c r="MFO1365" s="84">
        <f t="shared" si="912"/>
        <v>2000000</v>
      </c>
      <c r="MFP1365" s="84">
        <f t="shared" si="912"/>
        <v>2000000</v>
      </c>
      <c r="MFV1365" s="84" t="s">
        <v>247</v>
      </c>
      <c r="MFW1365" s="84" t="s">
        <v>4695</v>
      </c>
      <c r="MFX1365" s="84">
        <f>MFX1360</f>
        <v>0</v>
      </c>
      <c r="MFY1365" s="84">
        <f t="shared" si="913"/>
        <v>0</v>
      </c>
      <c r="MFZ1365" s="84">
        <f t="shared" si="913"/>
        <v>0</v>
      </c>
      <c r="MGA1365" s="84">
        <f t="shared" si="913"/>
        <v>0</v>
      </c>
      <c r="MGB1365" s="84">
        <f t="shared" si="913"/>
        <v>2000000</v>
      </c>
      <c r="MGC1365" s="84">
        <f t="shared" si="913"/>
        <v>0</v>
      </c>
      <c r="MGD1365" s="84">
        <f t="shared" si="913"/>
        <v>0</v>
      </c>
      <c r="MGE1365" s="84">
        <f t="shared" si="913"/>
        <v>2000000</v>
      </c>
      <c r="MGF1365" s="84">
        <f t="shared" si="913"/>
        <v>2000000</v>
      </c>
      <c r="MGL1365" s="84" t="s">
        <v>247</v>
      </c>
      <c r="MGM1365" s="84" t="s">
        <v>4695</v>
      </c>
      <c r="MGN1365" s="84">
        <f>MGN1360</f>
        <v>0</v>
      </c>
      <c r="MGO1365" s="84">
        <f t="shared" si="913"/>
        <v>0</v>
      </c>
      <c r="MGP1365" s="84">
        <f t="shared" si="913"/>
        <v>0</v>
      </c>
      <c r="MGQ1365" s="84">
        <f t="shared" si="913"/>
        <v>0</v>
      </c>
      <c r="MGR1365" s="84">
        <f t="shared" si="913"/>
        <v>2000000</v>
      </c>
      <c r="MGS1365" s="84">
        <f t="shared" si="913"/>
        <v>0</v>
      </c>
      <c r="MGT1365" s="84">
        <f t="shared" si="913"/>
        <v>0</v>
      </c>
      <c r="MGU1365" s="84">
        <f t="shared" si="913"/>
        <v>2000000</v>
      </c>
      <c r="MGV1365" s="84">
        <f t="shared" si="913"/>
        <v>2000000</v>
      </c>
      <c r="MHB1365" s="84" t="s">
        <v>247</v>
      </c>
      <c r="MHC1365" s="84" t="s">
        <v>4695</v>
      </c>
      <c r="MHD1365" s="84">
        <f>MHD1360</f>
        <v>0</v>
      </c>
      <c r="MHE1365" s="84">
        <f t="shared" si="913"/>
        <v>0</v>
      </c>
      <c r="MHF1365" s="84">
        <f t="shared" si="913"/>
        <v>0</v>
      </c>
      <c r="MHG1365" s="84">
        <f t="shared" si="913"/>
        <v>0</v>
      </c>
      <c r="MHH1365" s="84">
        <f t="shared" si="913"/>
        <v>2000000</v>
      </c>
      <c r="MHI1365" s="84">
        <f t="shared" si="913"/>
        <v>0</v>
      </c>
      <c r="MHJ1365" s="84">
        <f t="shared" si="913"/>
        <v>0</v>
      </c>
      <c r="MHK1365" s="84">
        <f t="shared" si="913"/>
        <v>2000000</v>
      </c>
      <c r="MHL1365" s="84">
        <f t="shared" si="913"/>
        <v>2000000</v>
      </c>
      <c r="MHR1365" s="84" t="s">
        <v>247</v>
      </c>
      <c r="MHS1365" s="84" t="s">
        <v>4695</v>
      </c>
      <c r="MHT1365" s="84">
        <f>MHT1360</f>
        <v>0</v>
      </c>
      <c r="MHU1365" s="84">
        <f t="shared" si="913"/>
        <v>0</v>
      </c>
      <c r="MHV1365" s="84">
        <f t="shared" si="913"/>
        <v>0</v>
      </c>
      <c r="MHW1365" s="84">
        <f t="shared" si="913"/>
        <v>0</v>
      </c>
      <c r="MHX1365" s="84">
        <f t="shared" si="913"/>
        <v>2000000</v>
      </c>
      <c r="MHY1365" s="84">
        <f t="shared" si="913"/>
        <v>0</v>
      </c>
      <c r="MHZ1365" s="84">
        <f t="shared" si="913"/>
        <v>0</v>
      </c>
      <c r="MIA1365" s="84">
        <f t="shared" si="913"/>
        <v>2000000</v>
      </c>
      <c r="MIB1365" s="84">
        <f t="shared" si="913"/>
        <v>2000000</v>
      </c>
      <c r="MIH1365" s="84" t="s">
        <v>247</v>
      </c>
      <c r="MII1365" s="84" t="s">
        <v>4695</v>
      </c>
      <c r="MIJ1365" s="84">
        <f>MIJ1360</f>
        <v>0</v>
      </c>
      <c r="MIK1365" s="84">
        <f t="shared" si="914"/>
        <v>0</v>
      </c>
      <c r="MIL1365" s="84">
        <f t="shared" si="914"/>
        <v>0</v>
      </c>
      <c r="MIM1365" s="84">
        <f t="shared" si="914"/>
        <v>0</v>
      </c>
      <c r="MIN1365" s="84">
        <f t="shared" si="914"/>
        <v>2000000</v>
      </c>
      <c r="MIO1365" s="84">
        <f t="shared" si="914"/>
        <v>0</v>
      </c>
      <c r="MIP1365" s="84">
        <f t="shared" si="914"/>
        <v>0</v>
      </c>
      <c r="MIQ1365" s="84">
        <f t="shared" si="914"/>
        <v>2000000</v>
      </c>
      <c r="MIR1365" s="84">
        <f t="shared" si="914"/>
        <v>2000000</v>
      </c>
      <c r="MIX1365" s="84" t="s">
        <v>247</v>
      </c>
      <c r="MIY1365" s="84" t="s">
        <v>4695</v>
      </c>
      <c r="MIZ1365" s="84">
        <f>MIZ1360</f>
        <v>0</v>
      </c>
      <c r="MJA1365" s="84">
        <f t="shared" si="914"/>
        <v>0</v>
      </c>
      <c r="MJB1365" s="84">
        <f t="shared" si="914"/>
        <v>0</v>
      </c>
      <c r="MJC1365" s="84">
        <f t="shared" si="914"/>
        <v>0</v>
      </c>
      <c r="MJD1365" s="84">
        <f t="shared" si="914"/>
        <v>2000000</v>
      </c>
      <c r="MJE1365" s="84">
        <f t="shared" si="914"/>
        <v>0</v>
      </c>
      <c r="MJF1365" s="84">
        <f t="shared" si="914"/>
        <v>0</v>
      </c>
      <c r="MJG1365" s="84">
        <f t="shared" si="914"/>
        <v>2000000</v>
      </c>
      <c r="MJH1365" s="84">
        <f t="shared" si="914"/>
        <v>2000000</v>
      </c>
      <c r="MJN1365" s="84" t="s">
        <v>247</v>
      </c>
      <c r="MJO1365" s="84" t="s">
        <v>4695</v>
      </c>
      <c r="MJP1365" s="84">
        <f>MJP1360</f>
        <v>0</v>
      </c>
      <c r="MJQ1365" s="84">
        <f t="shared" si="914"/>
        <v>0</v>
      </c>
      <c r="MJR1365" s="84">
        <f t="shared" si="914"/>
        <v>0</v>
      </c>
      <c r="MJS1365" s="84">
        <f t="shared" si="914"/>
        <v>0</v>
      </c>
      <c r="MJT1365" s="84">
        <f t="shared" si="914"/>
        <v>2000000</v>
      </c>
      <c r="MJU1365" s="84">
        <f t="shared" si="914"/>
        <v>0</v>
      </c>
      <c r="MJV1365" s="84">
        <f t="shared" si="914"/>
        <v>0</v>
      </c>
      <c r="MJW1365" s="84">
        <f t="shared" si="914"/>
        <v>2000000</v>
      </c>
      <c r="MJX1365" s="84">
        <f t="shared" si="914"/>
        <v>2000000</v>
      </c>
      <c r="MKD1365" s="84" t="s">
        <v>247</v>
      </c>
      <c r="MKE1365" s="84" t="s">
        <v>4695</v>
      </c>
      <c r="MKF1365" s="84">
        <f>MKF1360</f>
        <v>0</v>
      </c>
      <c r="MKG1365" s="84">
        <f t="shared" si="914"/>
        <v>0</v>
      </c>
      <c r="MKH1365" s="84">
        <f t="shared" si="914"/>
        <v>0</v>
      </c>
      <c r="MKI1365" s="84">
        <f t="shared" si="914"/>
        <v>0</v>
      </c>
      <c r="MKJ1365" s="84">
        <f t="shared" si="914"/>
        <v>2000000</v>
      </c>
      <c r="MKK1365" s="84">
        <f t="shared" si="914"/>
        <v>0</v>
      </c>
      <c r="MKL1365" s="84">
        <f t="shared" si="914"/>
        <v>0</v>
      </c>
      <c r="MKM1365" s="84">
        <f t="shared" si="914"/>
        <v>2000000</v>
      </c>
      <c r="MKN1365" s="84">
        <f t="shared" si="914"/>
        <v>2000000</v>
      </c>
      <c r="MKT1365" s="84" t="s">
        <v>247</v>
      </c>
      <c r="MKU1365" s="84" t="s">
        <v>4695</v>
      </c>
      <c r="MKV1365" s="84">
        <f>MKV1360</f>
        <v>0</v>
      </c>
      <c r="MKW1365" s="84">
        <f t="shared" si="915"/>
        <v>0</v>
      </c>
      <c r="MKX1365" s="84">
        <f t="shared" si="915"/>
        <v>0</v>
      </c>
      <c r="MKY1365" s="84">
        <f t="shared" si="915"/>
        <v>0</v>
      </c>
      <c r="MKZ1365" s="84">
        <f t="shared" si="915"/>
        <v>2000000</v>
      </c>
      <c r="MLA1365" s="84">
        <f t="shared" si="915"/>
        <v>0</v>
      </c>
      <c r="MLB1365" s="84">
        <f t="shared" si="915"/>
        <v>0</v>
      </c>
      <c r="MLC1365" s="84">
        <f t="shared" si="915"/>
        <v>2000000</v>
      </c>
      <c r="MLD1365" s="84">
        <f t="shared" si="915"/>
        <v>2000000</v>
      </c>
      <c r="MLJ1365" s="84" t="s">
        <v>247</v>
      </c>
      <c r="MLK1365" s="84" t="s">
        <v>4695</v>
      </c>
      <c r="MLL1365" s="84">
        <f>MLL1360</f>
        <v>0</v>
      </c>
      <c r="MLM1365" s="84">
        <f t="shared" si="915"/>
        <v>0</v>
      </c>
      <c r="MLN1365" s="84">
        <f t="shared" si="915"/>
        <v>0</v>
      </c>
      <c r="MLO1365" s="84">
        <f t="shared" si="915"/>
        <v>0</v>
      </c>
      <c r="MLP1365" s="84">
        <f t="shared" si="915"/>
        <v>2000000</v>
      </c>
      <c r="MLQ1365" s="84">
        <f t="shared" si="915"/>
        <v>0</v>
      </c>
      <c r="MLR1365" s="84">
        <f t="shared" si="915"/>
        <v>0</v>
      </c>
      <c r="MLS1365" s="84">
        <f t="shared" si="915"/>
        <v>2000000</v>
      </c>
      <c r="MLT1365" s="84">
        <f t="shared" si="915"/>
        <v>2000000</v>
      </c>
      <c r="MLZ1365" s="84" t="s">
        <v>247</v>
      </c>
      <c r="MMA1365" s="84" t="s">
        <v>4695</v>
      </c>
      <c r="MMB1365" s="84">
        <f>MMB1360</f>
        <v>0</v>
      </c>
      <c r="MMC1365" s="84">
        <f t="shared" si="915"/>
        <v>0</v>
      </c>
      <c r="MMD1365" s="84">
        <f t="shared" si="915"/>
        <v>0</v>
      </c>
      <c r="MME1365" s="84">
        <f t="shared" si="915"/>
        <v>0</v>
      </c>
      <c r="MMF1365" s="84">
        <f t="shared" si="915"/>
        <v>2000000</v>
      </c>
      <c r="MMG1365" s="84">
        <f t="shared" si="915"/>
        <v>0</v>
      </c>
      <c r="MMH1365" s="84">
        <f t="shared" si="915"/>
        <v>0</v>
      </c>
      <c r="MMI1365" s="84">
        <f t="shared" si="915"/>
        <v>2000000</v>
      </c>
      <c r="MMJ1365" s="84">
        <f t="shared" si="915"/>
        <v>2000000</v>
      </c>
      <c r="MMP1365" s="84" t="s">
        <v>247</v>
      </c>
      <c r="MMQ1365" s="84" t="s">
        <v>4695</v>
      </c>
      <c r="MMR1365" s="84">
        <f>MMR1360</f>
        <v>0</v>
      </c>
      <c r="MMS1365" s="84">
        <f t="shared" si="915"/>
        <v>0</v>
      </c>
      <c r="MMT1365" s="84">
        <f t="shared" si="915"/>
        <v>0</v>
      </c>
      <c r="MMU1365" s="84">
        <f t="shared" si="915"/>
        <v>0</v>
      </c>
      <c r="MMV1365" s="84">
        <f t="shared" si="915"/>
        <v>2000000</v>
      </c>
      <c r="MMW1365" s="84">
        <f t="shared" si="915"/>
        <v>0</v>
      </c>
      <c r="MMX1365" s="84">
        <f t="shared" si="915"/>
        <v>0</v>
      </c>
      <c r="MMY1365" s="84">
        <f t="shared" si="915"/>
        <v>2000000</v>
      </c>
      <c r="MMZ1365" s="84">
        <f t="shared" si="915"/>
        <v>2000000</v>
      </c>
      <c r="MNF1365" s="84" t="s">
        <v>247</v>
      </c>
      <c r="MNG1365" s="84" t="s">
        <v>4695</v>
      </c>
      <c r="MNH1365" s="84">
        <f>MNH1360</f>
        <v>0</v>
      </c>
      <c r="MNI1365" s="84">
        <f t="shared" si="916"/>
        <v>0</v>
      </c>
      <c r="MNJ1365" s="84">
        <f t="shared" si="916"/>
        <v>0</v>
      </c>
      <c r="MNK1365" s="84">
        <f t="shared" si="916"/>
        <v>0</v>
      </c>
      <c r="MNL1365" s="84">
        <f t="shared" si="916"/>
        <v>2000000</v>
      </c>
      <c r="MNM1365" s="84">
        <f t="shared" si="916"/>
        <v>0</v>
      </c>
      <c r="MNN1365" s="84">
        <f t="shared" si="916"/>
        <v>0</v>
      </c>
      <c r="MNO1365" s="84">
        <f t="shared" si="916"/>
        <v>2000000</v>
      </c>
      <c r="MNP1365" s="84">
        <f t="shared" si="916"/>
        <v>2000000</v>
      </c>
      <c r="MNV1365" s="84" t="s">
        <v>247</v>
      </c>
      <c r="MNW1365" s="84" t="s">
        <v>4695</v>
      </c>
      <c r="MNX1365" s="84">
        <f>MNX1360</f>
        <v>0</v>
      </c>
      <c r="MNY1365" s="84">
        <f t="shared" si="916"/>
        <v>0</v>
      </c>
      <c r="MNZ1365" s="84">
        <f t="shared" si="916"/>
        <v>0</v>
      </c>
      <c r="MOA1365" s="84">
        <f t="shared" si="916"/>
        <v>0</v>
      </c>
      <c r="MOB1365" s="84">
        <f t="shared" si="916"/>
        <v>2000000</v>
      </c>
      <c r="MOC1365" s="84">
        <f t="shared" si="916"/>
        <v>0</v>
      </c>
      <c r="MOD1365" s="84">
        <f t="shared" si="916"/>
        <v>0</v>
      </c>
      <c r="MOE1365" s="84">
        <f t="shared" si="916"/>
        <v>2000000</v>
      </c>
      <c r="MOF1365" s="84">
        <f t="shared" si="916"/>
        <v>2000000</v>
      </c>
      <c r="MOL1365" s="84" t="s">
        <v>247</v>
      </c>
      <c r="MOM1365" s="84" t="s">
        <v>4695</v>
      </c>
      <c r="MON1365" s="84">
        <f>MON1360</f>
        <v>0</v>
      </c>
      <c r="MOO1365" s="84">
        <f t="shared" si="916"/>
        <v>0</v>
      </c>
      <c r="MOP1365" s="84">
        <f t="shared" si="916"/>
        <v>0</v>
      </c>
      <c r="MOQ1365" s="84">
        <f t="shared" si="916"/>
        <v>0</v>
      </c>
      <c r="MOR1365" s="84">
        <f t="shared" si="916"/>
        <v>2000000</v>
      </c>
      <c r="MOS1365" s="84">
        <f t="shared" si="916"/>
        <v>0</v>
      </c>
      <c r="MOT1365" s="84">
        <f t="shared" si="916"/>
        <v>0</v>
      </c>
      <c r="MOU1365" s="84">
        <f t="shared" si="916"/>
        <v>2000000</v>
      </c>
      <c r="MOV1365" s="84">
        <f t="shared" si="916"/>
        <v>2000000</v>
      </c>
      <c r="MPB1365" s="84" t="s">
        <v>247</v>
      </c>
      <c r="MPC1365" s="84" t="s">
        <v>4695</v>
      </c>
      <c r="MPD1365" s="84">
        <f>MPD1360</f>
        <v>0</v>
      </c>
      <c r="MPE1365" s="84">
        <f t="shared" si="916"/>
        <v>0</v>
      </c>
      <c r="MPF1365" s="84">
        <f t="shared" si="916"/>
        <v>0</v>
      </c>
      <c r="MPG1365" s="84">
        <f t="shared" si="916"/>
        <v>0</v>
      </c>
      <c r="MPH1365" s="84">
        <f t="shared" si="916"/>
        <v>2000000</v>
      </c>
      <c r="MPI1365" s="84">
        <f t="shared" si="916"/>
        <v>0</v>
      </c>
      <c r="MPJ1365" s="84">
        <f t="shared" si="916"/>
        <v>0</v>
      </c>
      <c r="MPK1365" s="84">
        <f t="shared" si="916"/>
        <v>2000000</v>
      </c>
      <c r="MPL1365" s="84">
        <f t="shared" si="916"/>
        <v>2000000</v>
      </c>
      <c r="MPR1365" s="84" t="s">
        <v>247</v>
      </c>
      <c r="MPS1365" s="84" t="s">
        <v>4695</v>
      </c>
      <c r="MPT1365" s="84">
        <f>MPT1360</f>
        <v>0</v>
      </c>
      <c r="MPU1365" s="84">
        <f t="shared" si="917"/>
        <v>0</v>
      </c>
      <c r="MPV1365" s="84">
        <f t="shared" si="917"/>
        <v>0</v>
      </c>
      <c r="MPW1365" s="84">
        <f t="shared" si="917"/>
        <v>0</v>
      </c>
      <c r="MPX1365" s="84">
        <f t="shared" si="917"/>
        <v>2000000</v>
      </c>
      <c r="MPY1365" s="84">
        <f t="shared" si="917"/>
        <v>0</v>
      </c>
      <c r="MPZ1365" s="84">
        <f t="shared" si="917"/>
        <v>0</v>
      </c>
      <c r="MQA1365" s="84">
        <f t="shared" si="917"/>
        <v>2000000</v>
      </c>
      <c r="MQB1365" s="84">
        <f t="shared" si="917"/>
        <v>2000000</v>
      </c>
      <c r="MQH1365" s="84" t="s">
        <v>247</v>
      </c>
      <c r="MQI1365" s="84" t="s">
        <v>4695</v>
      </c>
      <c r="MQJ1365" s="84">
        <f>MQJ1360</f>
        <v>0</v>
      </c>
      <c r="MQK1365" s="84">
        <f t="shared" si="917"/>
        <v>0</v>
      </c>
      <c r="MQL1365" s="84">
        <f t="shared" si="917"/>
        <v>0</v>
      </c>
      <c r="MQM1365" s="84">
        <f t="shared" si="917"/>
        <v>0</v>
      </c>
      <c r="MQN1365" s="84">
        <f t="shared" si="917"/>
        <v>2000000</v>
      </c>
      <c r="MQO1365" s="84">
        <f t="shared" si="917"/>
        <v>0</v>
      </c>
      <c r="MQP1365" s="84">
        <f t="shared" si="917"/>
        <v>0</v>
      </c>
      <c r="MQQ1365" s="84">
        <f t="shared" si="917"/>
        <v>2000000</v>
      </c>
      <c r="MQR1365" s="84">
        <f t="shared" si="917"/>
        <v>2000000</v>
      </c>
      <c r="MQX1365" s="84" t="s">
        <v>247</v>
      </c>
      <c r="MQY1365" s="84" t="s">
        <v>4695</v>
      </c>
      <c r="MQZ1365" s="84">
        <f>MQZ1360</f>
        <v>0</v>
      </c>
      <c r="MRA1365" s="84">
        <f t="shared" si="917"/>
        <v>0</v>
      </c>
      <c r="MRB1365" s="84">
        <f t="shared" si="917"/>
        <v>0</v>
      </c>
      <c r="MRC1365" s="84">
        <f t="shared" si="917"/>
        <v>0</v>
      </c>
      <c r="MRD1365" s="84">
        <f t="shared" si="917"/>
        <v>2000000</v>
      </c>
      <c r="MRE1365" s="84">
        <f t="shared" si="917"/>
        <v>0</v>
      </c>
      <c r="MRF1365" s="84">
        <f t="shared" si="917"/>
        <v>0</v>
      </c>
      <c r="MRG1365" s="84">
        <f t="shared" si="917"/>
        <v>2000000</v>
      </c>
      <c r="MRH1365" s="84">
        <f t="shared" si="917"/>
        <v>2000000</v>
      </c>
      <c r="MRN1365" s="84" t="s">
        <v>247</v>
      </c>
      <c r="MRO1365" s="84" t="s">
        <v>4695</v>
      </c>
      <c r="MRP1365" s="84">
        <f>MRP1360</f>
        <v>0</v>
      </c>
      <c r="MRQ1365" s="84">
        <f t="shared" si="917"/>
        <v>0</v>
      </c>
      <c r="MRR1365" s="84">
        <f t="shared" si="917"/>
        <v>0</v>
      </c>
      <c r="MRS1365" s="84">
        <f t="shared" si="917"/>
        <v>0</v>
      </c>
      <c r="MRT1365" s="84">
        <f t="shared" si="917"/>
        <v>2000000</v>
      </c>
      <c r="MRU1365" s="84">
        <f t="shared" si="917"/>
        <v>0</v>
      </c>
      <c r="MRV1365" s="84">
        <f t="shared" si="917"/>
        <v>0</v>
      </c>
      <c r="MRW1365" s="84">
        <f t="shared" si="917"/>
        <v>2000000</v>
      </c>
      <c r="MRX1365" s="84">
        <f t="shared" si="917"/>
        <v>2000000</v>
      </c>
      <c r="MSD1365" s="84" t="s">
        <v>247</v>
      </c>
      <c r="MSE1365" s="84" t="s">
        <v>4695</v>
      </c>
      <c r="MSF1365" s="84">
        <f>MSF1360</f>
        <v>0</v>
      </c>
      <c r="MSG1365" s="84">
        <f t="shared" si="918"/>
        <v>0</v>
      </c>
      <c r="MSH1365" s="84">
        <f t="shared" si="918"/>
        <v>0</v>
      </c>
      <c r="MSI1365" s="84">
        <f t="shared" si="918"/>
        <v>0</v>
      </c>
      <c r="MSJ1365" s="84">
        <f t="shared" si="918"/>
        <v>2000000</v>
      </c>
      <c r="MSK1365" s="84">
        <f t="shared" si="918"/>
        <v>0</v>
      </c>
      <c r="MSL1365" s="84">
        <f t="shared" si="918"/>
        <v>0</v>
      </c>
      <c r="MSM1365" s="84">
        <f t="shared" si="918"/>
        <v>2000000</v>
      </c>
      <c r="MSN1365" s="84">
        <f t="shared" si="918"/>
        <v>2000000</v>
      </c>
      <c r="MST1365" s="84" t="s">
        <v>247</v>
      </c>
      <c r="MSU1365" s="84" t="s">
        <v>4695</v>
      </c>
      <c r="MSV1365" s="84">
        <f>MSV1360</f>
        <v>0</v>
      </c>
      <c r="MSW1365" s="84">
        <f t="shared" si="918"/>
        <v>0</v>
      </c>
      <c r="MSX1365" s="84">
        <f t="shared" si="918"/>
        <v>0</v>
      </c>
      <c r="MSY1365" s="84">
        <f t="shared" si="918"/>
        <v>0</v>
      </c>
      <c r="MSZ1365" s="84">
        <f t="shared" si="918"/>
        <v>2000000</v>
      </c>
      <c r="MTA1365" s="84">
        <f t="shared" si="918"/>
        <v>0</v>
      </c>
      <c r="MTB1365" s="84">
        <f t="shared" si="918"/>
        <v>0</v>
      </c>
      <c r="MTC1365" s="84">
        <f t="shared" si="918"/>
        <v>2000000</v>
      </c>
      <c r="MTD1365" s="84">
        <f t="shared" si="918"/>
        <v>2000000</v>
      </c>
      <c r="MTJ1365" s="84" t="s">
        <v>247</v>
      </c>
      <c r="MTK1365" s="84" t="s">
        <v>4695</v>
      </c>
      <c r="MTL1365" s="84">
        <f>MTL1360</f>
        <v>0</v>
      </c>
      <c r="MTM1365" s="84">
        <f t="shared" si="918"/>
        <v>0</v>
      </c>
      <c r="MTN1365" s="84">
        <f t="shared" si="918"/>
        <v>0</v>
      </c>
      <c r="MTO1365" s="84">
        <f t="shared" si="918"/>
        <v>0</v>
      </c>
      <c r="MTP1365" s="84">
        <f t="shared" si="918"/>
        <v>2000000</v>
      </c>
      <c r="MTQ1365" s="84">
        <f t="shared" si="918"/>
        <v>0</v>
      </c>
      <c r="MTR1365" s="84">
        <f t="shared" si="918"/>
        <v>0</v>
      </c>
      <c r="MTS1365" s="84">
        <f t="shared" si="918"/>
        <v>2000000</v>
      </c>
      <c r="MTT1365" s="84">
        <f t="shared" si="918"/>
        <v>2000000</v>
      </c>
      <c r="MTZ1365" s="84" t="s">
        <v>247</v>
      </c>
      <c r="MUA1365" s="84" t="s">
        <v>4695</v>
      </c>
      <c r="MUB1365" s="84">
        <f>MUB1360</f>
        <v>0</v>
      </c>
      <c r="MUC1365" s="84">
        <f t="shared" si="918"/>
        <v>0</v>
      </c>
      <c r="MUD1365" s="84">
        <f t="shared" si="918"/>
        <v>0</v>
      </c>
      <c r="MUE1365" s="84">
        <f t="shared" si="918"/>
        <v>0</v>
      </c>
      <c r="MUF1365" s="84">
        <f t="shared" si="918"/>
        <v>2000000</v>
      </c>
      <c r="MUG1365" s="84">
        <f t="shared" si="918"/>
        <v>0</v>
      </c>
      <c r="MUH1365" s="84">
        <f t="shared" si="918"/>
        <v>0</v>
      </c>
      <c r="MUI1365" s="84">
        <f t="shared" si="918"/>
        <v>2000000</v>
      </c>
      <c r="MUJ1365" s="84">
        <f t="shared" si="918"/>
        <v>2000000</v>
      </c>
      <c r="MUP1365" s="84" t="s">
        <v>247</v>
      </c>
      <c r="MUQ1365" s="84" t="s">
        <v>4695</v>
      </c>
      <c r="MUR1365" s="84">
        <f>MUR1360</f>
        <v>0</v>
      </c>
      <c r="MUS1365" s="84">
        <f t="shared" si="919"/>
        <v>0</v>
      </c>
      <c r="MUT1365" s="84">
        <f t="shared" si="919"/>
        <v>0</v>
      </c>
      <c r="MUU1365" s="84">
        <f t="shared" si="919"/>
        <v>0</v>
      </c>
      <c r="MUV1365" s="84">
        <f t="shared" si="919"/>
        <v>2000000</v>
      </c>
      <c r="MUW1365" s="84">
        <f t="shared" si="919"/>
        <v>0</v>
      </c>
      <c r="MUX1365" s="84">
        <f t="shared" si="919"/>
        <v>0</v>
      </c>
      <c r="MUY1365" s="84">
        <f t="shared" si="919"/>
        <v>2000000</v>
      </c>
      <c r="MUZ1365" s="84">
        <f t="shared" si="919"/>
        <v>2000000</v>
      </c>
      <c r="MVF1365" s="84" t="s">
        <v>247</v>
      </c>
      <c r="MVG1365" s="84" t="s">
        <v>4695</v>
      </c>
      <c r="MVH1365" s="84">
        <f>MVH1360</f>
        <v>0</v>
      </c>
      <c r="MVI1365" s="84">
        <f t="shared" si="919"/>
        <v>0</v>
      </c>
      <c r="MVJ1365" s="84">
        <f t="shared" si="919"/>
        <v>0</v>
      </c>
      <c r="MVK1365" s="84">
        <f t="shared" si="919"/>
        <v>0</v>
      </c>
      <c r="MVL1365" s="84">
        <f t="shared" si="919"/>
        <v>2000000</v>
      </c>
      <c r="MVM1365" s="84">
        <f t="shared" si="919"/>
        <v>0</v>
      </c>
      <c r="MVN1365" s="84">
        <f t="shared" si="919"/>
        <v>0</v>
      </c>
      <c r="MVO1365" s="84">
        <f t="shared" si="919"/>
        <v>2000000</v>
      </c>
      <c r="MVP1365" s="84">
        <f t="shared" si="919"/>
        <v>2000000</v>
      </c>
      <c r="MVV1365" s="84" t="s">
        <v>247</v>
      </c>
      <c r="MVW1365" s="84" t="s">
        <v>4695</v>
      </c>
      <c r="MVX1365" s="84">
        <f>MVX1360</f>
        <v>0</v>
      </c>
      <c r="MVY1365" s="84">
        <f t="shared" si="919"/>
        <v>0</v>
      </c>
      <c r="MVZ1365" s="84">
        <f t="shared" si="919"/>
        <v>0</v>
      </c>
      <c r="MWA1365" s="84">
        <f t="shared" si="919"/>
        <v>0</v>
      </c>
      <c r="MWB1365" s="84">
        <f t="shared" si="919"/>
        <v>2000000</v>
      </c>
      <c r="MWC1365" s="84">
        <f t="shared" si="919"/>
        <v>0</v>
      </c>
      <c r="MWD1365" s="84">
        <f t="shared" si="919"/>
        <v>0</v>
      </c>
      <c r="MWE1365" s="84">
        <f t="shared" si="919"/>
        <v>2000000</v>
      </c>
      <c r="MWF1365" s="84">
        <f t="shared" si="919"/>
        <v>2000000</v>
      </c>
      <c r="MWL1365" s="84" t="s">
        <v>247</v>
      </c>
      <c r="MWM1365" s="84" t="s">
        <v>4695</v>
      </c>
      <c r="MWN1365" s="84">
        <f>MWN1360</f>
        <v>0</v>
      </c>
      <c r="MWO1365" s="84">
        <f t="shared" si="919"/>
        <v>0</v>
      </c>
      <c r="MWP1365" s="84">
        <f t="shared" si="919"/>
        <v>0</v>
      </c>
      <c r="MWQ1365" s="84">
        <f t="shared" si="919"/>
        <v>0</v>
      </c>
      <c r="MWR1365" s="84">
        <f t="shared" si="919"/>
        <v>2000000</v>
      </c>
      <c r="MWS1365" s="84">
        <f t="shared" si="919"/>
        <v>0</v>
      </c>
      <c r="MWT1365" s="84">
        <f t="shared" si="919"/>
        <v>0</v>
      </c>
      <c r="MWU1365" s="84">
        <f t="shared" si="919"/>
        <v>2000000</v>
      </c>
      <c r="MWV1365" s="84">
        <f t="shared" si="919"/>
        <v>2000000</v>
      </c>
      <c r="MXB1365" s="84" t="s">
        <v>247</v>
      </c>
      <c r="MXC1365" s="84" t="s">
        <v>4695</v>
      </c>
      <c r="MXD1365" s="84">
        <f>MXD1360</f>
        <v>0</v>
      </c>
      <c r="MXE1365" s="84">
        <f t="shared" si="920"/>
        <v>0</v>
      </c>
      <c r="MXF1365" s="84">
        <f t="shared" si="920"/>
        <v>0</v>
      </c>
      <c r="MXG1365" s="84">
        <f t="shared" si="920"/>
        <v>0</v>
      </c>
      <c r="MXH1365" s="84">
        <f t="shared" si="920"/>
        <v>2000000</v>
      </c>
      <c r="MXI1365" s="84">
        <f t="shared" si="920"/>
        <v>0</v>
      </c>
      <c r="MXJ1365" s="84">
        <f t="shared" si="920"/>
        <v>0</v>
      </c>
      <c r="MXK1365" s="84">
        <f t="shared" si="920"/>
        <v>2000000</v>
      </c>
      <c r="MXL1365" s="84">
        <f t="shared" si="920"/>
        <v>2000000</v>
      </c>
      <c r="MXR1365" s="84" t="s">
        <v>247</v>
      </c>
      <c r="MXS1365" s="84" t="s">
        <v>4695</v>
      </c>
      <c r="MXT1365" s="84">
        <f>MXT1360</f>
        <v>0</v>
      </c>
      <c r="MXU1365" s="84">
        <f t="shared" si="920"/>
        <v>0</v>
      </c>
      <c r="MXV1365" s="84">
        <f t="shared" si="920"/>
        <v>0</v>
      </c>
      <c r="MXW1365" s="84">
        <f t="shared" si="920"/>
        <v>0</v>
      </c>
      <c r="MXX1365" s="84">
        <f t="shared" si="920"/>
        <v>2000000</v>
      </c>
      <c r="MXY1365" s="84">
        <f t="shared" si="920"/>
        <v>0</v>
      </c>
      <c r="MXZ1365" s="84">
        <f t="shared" si="920"/>
        <v>0</v>
      </c>
      <c r="MYA1365" s="84">
        <f t="shared" si="920"/>
        <v>2000000</v>
      </c>
      <c r="MYB1365" s="84">
        <f t="shared" si="920"/>
        <v>2000000</v>
      </c>
      <c r="MYH1365" s="84" t="s">
        <v>247</v>
      </c>
      <c r="MYI1365" s="84" t="s">
        <v>4695</v>
      </c>
      <c r="MYJ1365" s="84">
        <f>MYJ1360</f>
        <v>0</v>
      </c>
      <c r="MYK1365" s="84">
        <f t="shared" si="920"/>
        <v>0</v>
      </c>
      <c r="MYL1365" s="84">
        <f t="shared" si="920"/>
        <v>0</v>
      </c>
      <c r="MYM1365" s="84">
        <f t="shared" si="920"/>
        <v>0</v>
      </c>
      <c r="MYN1365" s="84">
        <f t="shared" si="920"/>
        <v>2000000</v>
      </c>
      <c r="MYO1365" s="84">
        <f t="shared" si="920"/>
        <v>0</v>
      </c>
      <c r="MYP1365" s="84">
        <f t="shared" si="920"/>
        <v>0</v>
      </c>
      <c r="MYQ1365" s="84">
        <f t="shared" si="920"/>
        <v>2000000</v>
      </c>
      <c r="MYR1365" s="84">
        <f t="shared" si="920"/>
        <v>2000000</v>
      </c>
      <c r="MYX1365" s="84" t="s">
        <v>247</v>
      </c>
      <c r="MYY1365" s="84" t="s">
        <v>4695</v>
      </c>
      <c r="MYZ1365" s="84">
        <f>MYZ1360</f>
        <v>0</v>
      </c>
      <c r="MZA1365" s="84">
        <f t="shared" si="920"/>
        <v>0</v>
      </c>
      <c r="MZB1365" s="84">
        <f t="shared" si="920"/>
        <v>0</v>
      </c>
      <c r="MZC1365" s="84">
        <f t="shared" si="920"/>
        <v>0</v>
      </c>
      <c r="MZD1365" s="84">
        <f t="shared" si="920"/>
        <v>2000000</v>
      </c>
      <c r="MZE1365" s="84">
        <f t="shared" si="920"/>
        <v>0</v>
      </c>
      <c r="MZF1365" s="84">
        <f t="shared" si="920"/>
        <v>0</v>
      </c>
      <c r="MZG1365" s="84">
        <f t="shared" si="920"/>
        <v>2000000</v>
      </c>
      <c r="MZH1365" s="84">
        <f t="shared" si="920"/>
        <v>2000000</v>
      </c>
      <c r="MZN1365" s="84" t="s">
        <v>247</v>
      </c>
      <c r="MZO1365" s="84" t="s">
        <v>4695</v>
      </c>
      <c r="MZP1365" s="84">
        <f>MZP1360</f>
        <v>0</v>
      </c>
      <c r="MZQ1365" s="84">
        <f t="shared" si="921"/>
        <v>0</v>
      </c>
      <c r="MZR1365" s="84">
        <f t="shared" si="921"/>
        <v>0</v>
      </c>
      <c r="MZS1365" s="84">
        <f t="shared" si="921"/>
        <v>0</v>
      </c>
      <c r="MZT1365" s="84">
        <f t="shared" si="921"/>
        <v>2000000</v>
      </c>
      <c r="MZU1365" s="84">
        <f t="shared" si="921"/>
        <v>0</v>
      </c>
      <c r="MZV1365" s="84">
        <f t="shared" si="921"/>
        <v>0</v>
      </c>
      <c r="MZW1365" s="84">
        <f t="shared" si="921"/>
        <v>2000000</v>
      </c>
      <c r="MZX1365" s="84">
        <f t="shared" si="921"/>
        <v>2000000</v>
      </c>
      <c r="NAD1365" s="84" t="s">
        <v>247</v>
      </c>
      <c r="NAE1365" s="84" t="s">
        <v>4695</v>
      </c>
      <c r="NAF1365" s="84">
        <f>NAF1360</f>
        <v>0</v>
      </c>
      <c r="NAG1365" s="84">
        <f t="shared" si="921"/>
        <v>0</v>
      </c>
      <c r="NAH1365" s="84">
        <f t="shared" si="921"/>
        <v>0</v>
      </c>
      <c r="NAI1365" s="84">
        <f t="shared" si="921"/>
        <v>0</v>
      </c>
      <c r="NAJ1365" s="84">
        <f t="shared" si="921"/>
        <v>2000000</v>
      </c>
      <c r="NAK1365" s="84">
        <f t="shared" si="921"/>
        <v>0</v>
      </c>
      <c r="NAL1365" s="84">
        <f t="shared" si="921"/>
        <v>0</v>
      </c>
      <c r="NAM1365" s="84">
        <f t="shared" si="921"/>
        <v>2000000</v>
      </c>
      <c r="NAN1365" s="84">
        <f t="shared" si="921"/>
        <v>2000000</v>
      </c>
      <c r="NAT1365" s="84" t="s">
        <v>247</v>
      </c>
      <c r="NAU1365" s="84" t="s">
        <v>4695</v>
      </c>
      <c r="NAV1365" s="84">
        <f>NAV1360</f>
        <v>0</v>
      </c>
      <c r="NAW1365" s="84">
        <f t="shared" si="921"/>
        <v>0</v>
      </c>
      <c r="NAX1365" s="84">
        <f t="shared" si="921"/>
        <v>0</v>
      </c>
      <c r="NAY1365" s="84">
        <f t="shared" si="921"/>
        <v>0</v>
      </c>
      <c r="NAZ1365" s="84">
        <f t="shared" si="921"/>
        <v>2000000</v>
      </c>
      <c r="NBA1365" s="84">
        <f t="shared" si="921"/>
        <v>0</v>
      </c>
      <c r="NBB1365" s="84">
        <f t="shared" si="921"/>
        <v>0</v>
      </c>
      <c r="NBC1365" s="84">
        <f t="shared" si="921"/>
        <v>2000000</v>
      </c>
      <c r="NBD1365" s="84">
        <f t="shared" si="921"/>
        <v>2000000</v>
      </c>
      <c r="NBJ1365" s="84" t="s">
        <v>247</v>
      </c>
      <c r="NBK1365" s="84" t="s">
        <v>4695</v>
      </c>
      <c r="NBL1365" s="84">
        <f>NBL1360</f>
        <v>0</v>
      </c>
      <c r="NBM1365" s="84">
        <f t="shared" si="921"/>
        <v>0</v>
      </c>
      <c r="NBN1365" s="84">
        <f t="shared" si="921"/>
        <v>0</v>
      </c>
      <c r="NBO1365" s="84">
        <f t="shared" si="921"/>
        <v>0</v>
      </c>
      <c r="NBP1365" s="84">
        <f t="shared" si="921"/>
        <v>2000000</v>
      </c>
      <c r="NBQ1365" s="84">
        <f t="shared" si="921"/>
        <v>0</v>
      </c>
      <c r="NBR1365" s="84">
        <f t="shared" si="921"/>
        <v>0</v>
      </c>
      <c r="NBS1365" s="84">
        <f t="shared" si="921"/>
        <v>2000000</v>
      </c>
      <c r="NBT1365" s="84">
        <f t="shared" si="921"/>
        <v>2000000</v>
      </c>
      <c r="NBZ1365" s="84" t="s">
        <v>247</v>
      </c>
      <c r="NCA1365" s="84" t="s">
        <v>4695</v>
      </c>
      <c r="NCB1365" s="84">
        <f>NCB1360</f>
        <v>0</v>
      </c>
      <c r="NCC1365" s="84">
        <f t="shared" si="922"/>
        <v>0</v>
      </c>
      <c r="NCD1365" s="84">
        <f t="shared" si="922"/>
        <v>0</v>
      </c>
      <c r="NCE1365" s="84">
        <f t="shared" si="922"/>
        <v>0</v>
      </c>
      <c r="NCF1365" s="84">
        <f t="shared" si="922"/>
        <v>2000000</v>
      </c>
      <c r="NCG1365" s="84">
        <f t="shared" si="922"/>
        <v>0</v>
      </c>
      <c r="NCH1365" s="84">
        <f t="shared" si="922"/>
        <v>0</v>
      </c>
      <c r="NCI1365" s="84">
        <f t="shared" si="922"/>
        <v>2000000</v>
      </c>
      <c r="NCJ1365" s="84">
        <f t="shared" si="922"/>
        <v>2000000</v>
      </c>
      <c r="NCP1365" s="84" t="s">
        <v>247</v>
      </c>
      <c r="NCQ1365" s="84" t="s">
        <v>4695</v>
      </c>
      <c r="NCR1365" s="84">
        <f>NCR1360</f>
        <v>0</v>
      </c>
      <c r="NCS1365" s="84">
        <f t="shared" si="922"/>
        <v>0</v>
      </c>
      <c r="NCT1365" s="84">
        <f t="shared" si="922"/>
        <v>0</v>
      </c>
      <c r="NCU1365" s="84">
        <f t="shared" si="922"/>
        <v>0</v>
      </c>
      <c r="NCV1365" s="84">
        <f t="shared" si="922"/>
        <v>2000000</v>
      </c>
      <c r="NCW1365" s="84">
        <f t="shared" si="922"/>
        <v>0</v>
      </c>
      <c r="NCX1365" s="84">
        <f t="shared" si="922"/>
        <v>0</v>
      </c>
      <c r="NCY1365" s="84">
        <f t="shared" si="922"/>
        <v>2000000</v>
      </c>
      <c r="NCZ1365" s="84">
        <f t="shared" si="922"/>
        <v>2000000</v>
      </c>
      <c r="NDF1365" s="84" t="s">
        <v>247</v>
      </c>
      <c r="NDG1365" s="84" t="s">
        <v>4695</v>
      </c>
      <c r="NDH1365" s="84">
        <f>NDH1360</f>
        <v>0</v>
      </c>
      <c r="NDI1365" s="84">
        <f t="shared" si="922"/>
        <v>0</v>
      </c>
      <c r="NDJ1365" s="84">
        <f t="shared" si="922"/>
        <v>0</v>
      </c>
      <c r="NDK1365" s="84">
        <f t="shared" si="922"/>
        <v>0</v>
      </c>
      <c r="NDL1365" s="84">
        <f t="shared" si="922"/>
        <v>2000000</v>
      </c>
      <c r="NDM1365" s="84">
        <f t="shared" si="922"/>
        <v>0</v>
      </c>
      <c r="NDN1365" s="84">
        <f t="shared" si="922"/>
        <v>0</v>
      </c>
      <c r="NDO1365" s="84">
        <f t="shared" si="922"/>
        <v>2000000</v>
      </c>
      <c r="NDP1365" s="84">
        <f t="shared" si="922"/>
        <v>2000000</v>
      </c>
      <c r="NDV1365" s="84" t="s">
        <v>247</v>
      </c>
      <c r="NDW1365" s="84" t="s">
        <v>4695</v>
      </c>
      <c r="NDX1365" s="84">
        <f>NDX1360</f>
        <v>0</v>
      </c>
      <c r="NDY1365" s="84">
        <f t="shared" si="922"/>
        <v>0</v>
      </c>
      <c r="NDZ1365" s="84">
        <f t="shared" si="922"/>
        <v>0</v>
      </c>
      <c r="NEA1365" s="84">
        <f t="shared" si="922"/>
        <v>0</v>
      </c>
      <c r="NEB1365" s="84">
        <f t="shared" si="922"/>
        <v>2000000</v>
      </c>
      <c r="NEC1365" s="84">
        <f t="shared" si="922"/>
        <v>0</v>
      </c>
      <c r="NED1365" s="84">
        <f t="shared" si="922"/>
        <v>0</v>
      </c>
      <c r="NEE1365" s="84">
        <f t="shared" si="922"/>
        <v>2000000</v>
      </c>
      <c r="NEF1365" s="84">
        <f t="shared" si="922"/>
        <v>2000000</v>
      </c>
      <c r="NEL1365" s="84" t="s">
        <v>247</v>
      </c>
      <c r="NEM1365" s="84" t="s">
        <v>4695</v>
      </c>
      <c r="NEN1365" s="84">
        <f>NEN1360</f>
        <v>0</v>
      </c>
      <c r="NEO1365" s="84">
        <f t="shared" si="923"/>
        <v>0</v>
      </c>
      <c r="NEP1365" s="84">
        <f t="shared" si="923"/>
        <v>0</v>
      </c>
      <c r="NEQ1365" s="84">
        <f t="shared" si="923"/>
        <v>0</v>
      </c>
      <c r="NER1365" s="84">
        <f t="shared" si="923"/>
        <v>2000000</v>
      </c>
      <c r="NES1365" s="84">
        <f t="shared" si="923"/>
        <v>0</v>
      </c>
      <c r="NET1365" s="84">
        <f t="shared" si="923"/>
        <v>0</v>
      </c>
      <c r="NEU1365" s="84">
        <f t="shared" si="923"/>
        <v>2000000</v>
      </c>
      <c r="NEV1365" s="84">
        <f t="shared" si="923"/>
        <v>2000000</v>
      </c>
      <c r="NFB1365" s="84" t="s">
        <v>247</v>
      </c>
      <c r="NFC1365" s="84" t="s">
        <v>4695</v>
      </c>
      <c r="NFD1365" s="84">
        <f>NFD1360</f>
        <v>0</v>
      </c>
      <c r="NFE1365" s="84">
        <f t="shared" si="923"/>
        <v>0</v>
      </c>
      <c r="NFF1365" s="84">
        <f t="shared" si="923"/>
        <v>0</v>
      </c>
      <c r="NFG1365" s="84">
        <f t="shared" si="923"/>
        <v>0</v>
      </c>
      <c r="NFH1365" s="84">
        <f t="shared" si="923"/>
        <v>2000000</v>
      </c>
      <c r="NFI1365" s="84">
        <f t="shared" si="923"/>
        <v>0</v>
      </c>
      <c r="NFJ1365" s="84">
        <f t="shared" si="923"/>
        <v>0</v>
      </c>
      <c r="NFK1365" s="84">
        <f t="shared" si="923"/>
        <v>2000000</v>
      </c>
      <c r="NFL1365" s="84">
        <f t="shared" si="923"/>
        <v>2000000</v>
      </c>
      <c r="NFR1365" s="84" t="s">
        <v>247</v>
      </c>
      <c r="NFS1365" s="84" t="s">
        <v>4695</v>
      </c>
      <c r="NFT1365" s="84">
        <f>NFT1360</f>
        <v>0</v>
      </c>
      <c r="NFU1365" s="84">
        <f t="shared" si="923"/>
        <v>0</v>
      </c>
      <c r="NFV1365" s="84">
        <f t="shared" si="923"/>
        <v>0</v>
      </c>
      <c r="NFW1365" s="84">
        <f t="shared" si="923"/>
        <v>0</v>
      </c>
      <c r="NFX1365" s="84">
        <f t="shared" si="923"/>
        <v>2000000</v>
      </c>
      <c r="NFY1365" s="84">
        <f t="shared" si="923"/>
        <v>0</v>
      </c>
      <c r="NFZ1365" s="84">
        <f t="shared" si="923"/>
        <v>0</v>
      </c>
      <c r="NGA1365" s="84">
        <f t="shared" si="923"/>
        <v>2000000</v>
      </c>
      <c r="NGB1365" s="84">
        <f t="shared" si="923"/>
        <v>2000000</v>
      </c>
      <c r="NGH1365" s="84" t="s">
        <v>247</v>
      </c>
      <c r="NGI1365" s="84" t="s">
        <v>4695</v>
      </c>
      <c r="NGJ1365" s="84">
        <f>NGJ1360</f>
        <v>0</v>
      </c>
      <c r="NGK1365" s="84">
        <f t="shared" si="923"/>
        <v>0</v>
      </c>
      <c r="NGL1365" s="84">
        <f t="shared" si="923"/>
        <v>0</v>
      </c>
      <c r="NGM1365" s="84">
        <f t="shared" si="923"/>
        <v>0</v>
      </c>
      <c r="NGN1365" s="84">
        <f t="shared" si="923"/>
        <v>2000000</v>
      </c>
      <c r="NGO1365" s="84">
        <f t="shared" si="923"/>
        <v>0</v>
      </c>
      <c r="NGP1365" s="84">
        <f t="shared" si="923"/>
        <v>0</v>
      </c>
      <c r="NGQ1365" s="84">
        <f t="shared" si="923"/>
        <v>2000000</v>
      </c>
      <c r="NGR1365" s="84">
        <f t="shared" si="923"/>
        <v>2000000</v>
      </c>
      <c r="NGX1365" s="84" t="s">
        <v>247</v>
      </c>
      <c r="NGY1365" s="84" t="s">
        <v>4695</v>
      </c>
      <c r="NGZ1365" s="84">
        <f>NGZ1360</f>
        <v>0</v>
      </c>
      <c r="NHA1365" s="84">
        <f t="shared" si="924"/>
        <v>0</v>
      </c>
      <c r="NHB1365" s="84">
        <f t="shared" si="924"/>
        <v>0</v>
      </c>
      <c r="NHC1365" s="84">
        <f t="shared" si="924"/>
        <v>0</v>
      </c>
      <c r="NHD1365" s="84">
        <f t="shared" si="924"/>
        <v>2000000</v>
      </c>
      <c r="NHE1365" s="84">
        <f t="shared" si="924"/>
        <v>0</v>
      </c>
      <c r="NHF1365" s="84">
        <f t="shared" si="924"/>
        <v>0</v>
      </c>
      <c r="NHG1365" s="84">
        <f t="shared" si="924"/>
        <v>2000000</v>
      </c>
      <c r="NHH1365" s="84">
        <f t="shared" si="924"/>
        <v>2000000</v>
      </c>
      <c r="NHN1365" s="84" t="s">
        <v>247</v>
      </c>
      <c r="NHO1365" s="84" t="s">
        <v>4695</v>
      </c>
      <c r="NHP1365" s="84">
        <f>NHP1360</f>
        <v>0</v>
      </c>
      <c r="NHQ1365" s="84">
        <f t="shared" si="924"/>
        <v>0</v>
      </c>
      <c r="NHR1365" s="84">
        <f t="shared" si="924"/>
        <v>0</v>
      </c>
      <c r="NHS1365" s="84">
        <f t="shared" si="924"/>
        <v>0</v>
      </c>
      <c r="NHT1365" s="84">
        <f t="shared" si="924"/>
        <v>2000000</v>
      </c>
      <c r="NHU1365" s="84">
        <f t="shared" si="924"/>
        <v>0</v>
      </c>
      <c r="NHV1365" s="84">
        <f t="shared" si="924"/>
        <v>0</v>
      </c>
      <c r="NHW1365" s="84">
        <f t="shared" si="924"/>
        <v>2000000</v>
      </c>
      <c r="NHX1365" s="84">
        <f t="shared" si="924"/>
        <v>2000000</v>
      </c>
      <c r="NID1365" s="84" t="s">
        <v>247</v>
      </c>
      <c r="NIE1365" s="84" t="s">
        <v>4695</v>
      </c>
      <c r="NIF1365" s="84">
        <f>NIF1360</f>
        <v>0</v>
      </c>
      <c r="NIG1365" s="84">
        <f t="shared" si="924"/>
        <v>0</v>
      </c>
      <c r="NIH1365" s="84">
        <f t="shared" si="924"/>
        <v>0</v>
      </c>
      <c r="NII1365" s="84">
        <f t="shared" si="924"/>
        <v>0</v>
      </c>
      <c r="NIJ1365" s="84">
        <f t="shared" si="924"/>
        <v>2000000</v>
      </c>
      <c r="NIK1365" s="84">
        <f t="shared" si="924"/>
        <v>0</v>
      </c>
      <c r="NIL1365" s="84">
        <f t="shared" si="924"/>
        <v>0</v>
      </c>
      <c r="NIM1365" s="84">
        <f t="shared" si="924"/>
        <v>2000000</v>
      </c>
      <c r="NIN1365" s="84">
        <f t="shared" si="924"/>
        <v>2000000</v>
      </c>
      <c r="NIT1365" s="84" t="s">
        <v>247</v>
      </c>
      <c r="NIU1365" s="84" t="s">
        <v>4695</v>
      </c>
      <c r="NIV1365" s="84">
        <f>NIV1360</f>
        <v>0</v>
      </c>
      <c r="NIW1365" s="84">
        <f t="shared" si="924"/>
        <v>0</v>
      </c>
      <c r="NIX1365" s="84">
        <f t="shared" si="924"/>
        <v>0</v>
      </c>
      <c r="NIY1365" s="84">
        <f t="shared" si="924"/>
        <v>0</v>
      </c>
      <c r="NIZ1365" s="84">
        <f t="shared" si="924"/>
        <v>2000000</v>
      </c>
      <c r="NJA1365" s="84">
        <f t="shared" si="924"/>
        <v>0</v>
      </c>
      <c r="NJB1365" s="84">
        <f t="shared" si="924"/>
        <v>0</v>
      </c>
      <c r="NJC1365" s="84">
        <f t="shared" si="924"/>
        <v>2000000</v>
      </c>
      <c r="NJD1365" s="84">
        <f t="shared" si="924"/>
        <v>2000000</v>
      </c>
      <c r="NJJ1365" s="84" t="s">
        <v>247</v>
      </c>
      <c r="NJK1365" s="84" t="s">
        <v>4695</v>
      </c>
      <c r="NJL1365" s="84">
        <f>NJL1360</f>
        <v>0</v>
      </c>
      <c r="NJM1365" s="84">
        <f t="shared" si="925"/>
        <v>0</v>
      </c>
      <c r="NJN1365" s="84">
        <f t="shared" si="925"/>
        <v>0</v>
      </c>
      <c r="NJO1365" s="84">
        <f t="shared" si="925"/>
        <v>0</v>
      </c>
      <c r="NJP1365" s="84">
        <f t="shared" si="925"/>
        <v>2000000</v>
      </c>
      <c r="NJQ1365" s="84">
        <f t="shared" si="925"/>
        <v>0</v>
      </c>
      <c r="NJR1365" s="84">
        <f t="shared" si="925"/>
        <v>0</v>
      </c>
      <c r="NJS1365" s="84">
        <f t="shared" si="925"/>
        <v>2000000</v>
      </c>
      <c r="NJT1365" s="84">
        <f t="shared" si="925"/>
        <v>2000000</v>
      </c>
      <c r="NJZ1365" s="84" t="s">
        <v>247</v>
      </c>
      <c r="NKA1365" s="84" t="s">
        <v>4695</v>
      </c>
      <c r="NKB1365" s="84">
        <f>NKB1360</f>
        <v>0</v>
      </c>
      <c r="NKC1365" s="84">
        <f t="shared" si="925"/>
        <v>0</v>
      </c>
      <c r="NKD1365" s="84">
        <f t="shared" si="925"/>
        <v>0</v>
      </c>
      <c r="NKE1365" s="84">
        <f t="shared" si="925"/>
        <v>0</v>
      </c>
      <c r="NKF1365" s="84">
        <f t="shared" si="925"/>
        <v>2000000</v>
      </c>
      <c r="NKG1365" s="84">
        <f t="shared" si="925"/>
        <v>0</v>
      </c>
      <c r="NKH1365" s="84">
        <f t="shared" si="925"/>
        <v>0</v>
      </c>
      <c r="NKI1365" s="84">
        <f t="shared" si="925"/>
        <v>2000000</v>
      </c>
      <c r="NKJ1365" s="84">
        <f t="shared" si="925"/>
        <v>2000000</v>
      </c>
      <c r="NKP1365" s="84" t="s">
        <v>247</v>
      </c>
      <c r="NKQ1365" s="84" t="s">
        <v>4695</v>
      </c>
      <c r="NKR1365" s="84">
        <f>NKR1360</f>
        <v>0</v>
      </c>
      <c r="NKS1365" s="84">
        <f t="shared" si="925"/>
        <v>0</v>
      </c>
      <c r="NKT1365" s="84">
        <f t="shared" si="925"/>
        <v>0</v>
      </c>
      <c r="NKU1365" s="84">
        <f t="shared" si="925"/>
        <v>0</v>
      </c>
      <c r="NKV1365" s="84">
        <f t="shared" si="925"/>
        <v>2000000</v>
      </c>
      <c r="NKW1365" s="84">
        <f t="shared" si="925"/>
        <v>0</v>
      </c>
      <c r="NKX1365" s="84">
        <f t="shared" si="925"/>
        <v>0</v>
      </c>
      <c r="NKY1365" s="84">
        <f t="shared" si="925"/>
        <v>2000000</v>
      </c>
      <c r="NKZ1365" s="84">
        <f t="shared" si="925"/>
        <v>2000000</v>
      </c>
      <c r="NLF1365" s="84" t="s">
        <v>247</v>
      </c>
      <c r="NLG1365" s="84" t="s">
        <v>4695</v>
      </c>
      <c r="NLH1365" s="84">
        <f>NLH1360</f>
        <v>0</v>
      </c>
      <c r="NLI1365" s="84">
        <f t="shared" si="925"/>
        <v>0</v>
      </c>
      <c r="NLJ1365" s="84">
        <f t="shared" si="925"/>
        <v>0</v>
      </c>
      <c r="NLK1365" s="84">
        <f t="shared" si="925"/>
        <v>0</v>
      </c>
      <c r="NLL1365" s="84">
        <f t="shared" si="925"/>
        <v>2000000</v>
      </c>
      <c r="NLM1365" s="84">
        <f t="shared" si="925"/>
        <v>0</v>
      </c>
      <c r="NLN1365" s="84">
        <f t="shared" si="925"/>
        <v>0</v>
      </c>
      <c r="NLO1365" s="84">
        <f t="shared" si="925"/>
        <v>2000000</v>
      </c>
      <c r="NLP1365" s="84">
        <f t="shared" si="925"/>
        <v>2000000</v>
      </c>
      <c r="NLV1365" s="84" t="s">
        <v>247</v>
      </c>
      <c r="NLW1365" s="84" t="s">
        <v>4695</v>
      </c>
      <c r="NLX1365" s="84">
        <f>NLX1360</f>
        <v>0</v>
      </c>
      <c r="NLY1365" s="84">
        <f t="shared" si="926"/>
        <v>0</v>
      </c>
      <c r="NLZ1365" s="84">
        <f t="shared" si="926"/>
        <v>0</v>
      </c>
      <c r="NMA1365" s="84">
        <f t="shared" si="926"/>
        <v>0</v>
      </c>
      <c r="NMB1365" s="84">
        <f t="shared" si="926"/>
        <v>2000000</v>
      </c>
      <c r="NMC1365" s="84">
        <f t="shared" si="926"/>
        <v>0</v>
      </c>
      <c r="NMD1365" s="84">
        <f t="shared" si="926"/>
        <v>0</v>
      </c>
      <c r="NME1365" s="84">
        <f t="shared" si="926"/>
        <v>2000000</v>
      </c>
      <c r="NMF1365" s="84">
        <f t="shared" si="926"/>
        <v>2000000</v>
      </c>
      <c r="NML1365" s="84" t="s">
        <v>247</v>
      </c>
      <c r="NMM1365" s="84" t="s">
        <v>4695</v>
      </c>
      <c r="NMN1365" s="84">
        <f>NMN1360</f>
        <v>0</v>
      </c>
      <c r="NMO1365" s="84">
        <f t="shared" si="926"/>
        <v>0</v>
      </c>
      <c r="NMP1365" s="84">
        <f t="shared" si="926"/>
        <v>0</v>
      </c>
      <c r="NMQ1365" s="84">
        <f t="shared" si="926"/>
        <v>0</v>
      </c>
      <c r="NMR1365" s="84">
        <f t="shared" si="926"/>
        <v>2000000</v>
      </c>
      <c r="NMS1365" s="84">
        <f t="shared" si="926"/>
        <v>0</v>
      </c>
      <c r="NMT1365" s="84">
        <f t="shared" si="926"/>
        <v>0</v>
      </c>
      <c r="NMU1365" s="84">
        <f t="shared" si="926"/>
        <v>2000000</v>
      </c>
      <c r="NMV1365" s="84">
        <f t="shared" si="926"/>
        <v>2000000</v>
      </c>
      <c r="NNB1365" s="84" t="s">
        <v>247</v>
      </c>
      <c r="NNC1365" s="84" t="s">
        <v>4695</v>
      </c>
      <c r="NND1365" s="84">
        <f>NND1360</f>
        <v>0</v>
      </c>
      <c r="NNE1365" s="84">
        <f t="shared" si="926"/>
        <v>0</v>
      </c>
      <c r="NNF1365" s="84">
        <f t="shared" si="926"/>
        <v>0</v>
      </c>
      <c r="NNG1365" s="84">
        <f t="shared" si="926"/>
        <v>0</v>
      </c>
      <c r="NNH1365" s="84">
        <f t="shared" si="926"/>
        <v>2000000</v>
      </c>
      <c r="NNI1365" s="84">
        <f t="shared" si="926"/>
        <v>0</v>
      </c>
      <c r="NNJ1365" s="84">
        <f t="shared" si="926"/>
        <v>0</v>
      </c>
      <c r="NNK1365" s="84">
        <f t="shared" si="926"/>
        <v>2000000</v>
      </c>
      <c r="NNL1365" s="84">
        <f t="shared" si="926"/>
        <v>2000000</v>
      </c>
      <c r="NNR1365" s="84" t="s">
        <v>247</v>
      </c>
      <c r="NNS1365" s="84" t="s">
        <v>4695</v>
      </c>
      <c r="NNT1365" s="84">
        <f>NNT1360</f>
        <v>0</v>
      </c>
      <c r="NNU1365" s="84">
        <f t="shared" si="926"/>
        <v>0</v>
      </c>
      <c r="NNV1365" s="84">
        <f t="shared" si="926"/>
        <v>0</v>
      </c>
      <c r="NNW1365" s="84">
        <f t="shared" si="926"/>
        <v>0</v>
      </c>
      <c r="NNX1365" s="84">
        <f t="shared" si="926"/>
        <v>2000000</v>
      </c>
      <c r="NNY1365" s="84">
        <f t="shared" si="926"/>
        <v>0</v>
      </c>
      <c r="NNZ1365" s="84">
        <f t="shared" si="926"/>
        <v>0</v>
      </c>
      <c r="NOA1365" s="84">
        <f t="shared" si="926"/>
        <v>2000000</v>
      </c>
      <c r="NOB1365" s="84">
        <f t="shared" si="926"/>
        <v>2000000</v>
      </c>
      <c r="NOH1365" s="84" t="s">
        <v>247</v>
      </c>
      <c r="NOI1365" s="84" t="s">
        <v>4695</v>
      </c>
      <c r="NOJ1365" s="84">
        <f>NOJ1360</f>
        <v>0</v>
      </c>
      <c r="NOK1365" s="84">
        <f t="shared" si="927"/>
        <v>0</v>
      </c>
      <c r="NOL1365" s="84">
        <f t="shared" si="927"/>
        <v>0</v>
      </c>
      <c r="NOM1365" s="84">
        <f t="shared" si="927"/>
        <v>0</v>
      </c>
      <c r="NON1365" s="84">
        <f t="shared" si="927"/>
        <v>2000000</v>
      </c>
      <c r="NOO1365" s="84">
        <f t="shared" si="927"/>
        <v>0</v>
      </c>
      <c r="NOP1365" s="84">
        <f t="shared" si="927"/>
        <v>0</v>
      </c>
      <c r="NOQ1365" s="84">
        <f t="shared" si="927"/>
        <v>2000000</v>
      </c>
      <c r="NOR1365" s="84">
        <f t="shared" si="927"/>
        <v>2000000</v>
      </c>
      <c r="NOX1365" s="84" t="s">
        <v>247</v>
      </c>
      <c r="NOY1365" s="84" t="s">
        <v>4695</v>
      </c>
      <c r="NOZ1365" s="84">
        <f>NOZ1360</f>
        <v>0</v>
      </c>
      <c r="NPA1365" s="84">
        <f t="shared" si="927"/>
        <v>0</v>
      </c>
      <c r="NPB1365" s="84">
        <f t="shared" si="927"/>
        <v>0</v>
      </c>
      <c r="NPC1365" s="84">
        <f t="shared" si="927"/>
        <v>0</v>
      </c>
      <c r="NPD1365" s="84">
        <f t="shared" si="927"/>
        <v>2000000</v>
      </c>
      <c r="NPE1365" s="84">
        <f t="shared" si="927"/>
        <v>0</v>
      </c>
      <c r="NPF1365" s="84">
        <f t="shared" si="927"/>
        <v>0</v>
      </c>
      <c r="NPG1365" s="84">
        <f t="shared" si="927"/>
        <v>2000000</v>
      </c>
      <c r="NPH1365" s="84">
        <f t="shared" si="927"/>
        <v>2000000</v>
      </c>
      <c r="NPN1365" s="84" t="s">
        <v>247</v>
      </c>
      <c r="NPO1365" s="84" t="s">
        <v>4695</v>
      </c>
      <c r="NPP1365" s="84">
        <f>NPP1360</f>
        <v>0</v>
      </c>
      <c r="NPQ1365" s="84">
        <f t="shared" si="927"/>
        <v>0</v>
      </c>
      <c r="NPR1365" s="84">
        <f t="shared" si="927"/>
        <v>0</v>
      </c>
      <c r="NPS1365" s="84">
        <f t="shared" si="927"/>
        <v>0</v>
      </c>
      <c r="NPT1365" s="84">
        <f t="shared" si="927"/>
        <v>2000000</v>
      </c>
      <c r="NPU1365" s="84">
        <f t="shared" si="927"/>
        <v>0</v>
      </c>
      <c r="NPV1365" s="84">
        <f t="shared" si="927"/>
        <v>0</v>
      </c>
      <c r="NPW1365" s="84">
        <f t="shared" si="927"/>
        <v>2000000</v>
      </c>
      <c r="NPX1365" s="84">
        <f t="shared" si="927"/>
        <v>2000000</v>
      </c>
      <c r="NQD1365" s="84" t="s">
        <v>247</v>
      </c>
      <c r="NQE1365" s="84" t="s">
        <v>4695</v>
      </c>
      <c r="NQF1365" s="84">
        <f>NQF1360</f>
        <v>0</v>
      </c>
      <c r="NQG1365" s="84">
        <f t="shared" si="927"/>
        <v>0</v>
      </c>
      <c r="NQH1365" s="84">
        <f t="shared" si="927"/>
        <v>0</v>
      </c>
      <c r="NQI1365" s="84">
        <f t="shared" si="927"/>
        <v>0</v>
      </c>
      <c r="NQJ1365" s="84">
        <f t="shared" si="927"/>
        <v>2000000</v>
      </c>
      <c r="NQK1365" s="84">
        <f t="shared" si="927"/>
        <v>0</v>
      </c>
      <c r="NQL1365" s="84">
        <f t="shared" si="927"/>
        <v>0</v>
      </c>
      <c r="NQM1365" s="84">
        <f t="shared" si="927"/>
        <v>2000000</v>
      </c>
      <c r="NQN1365" s="84">
        <f t="shared" si="927"/>
        <v>2000000</v>
      </c>
      <c r="NQT1365" s="84" t="s">
        <v>247</v>
      </c>
      <c r="NQU1365" s="84" t="s">
        <v>4695</v>
      </c>
      <c r="NQV1365" s="84">
        <f>NQV1360</f>
        <v>0</v>
      </c>
      <c r="NQW1365" s="84">
        <f t="shared" si="928"/>
        <v>0</v>
      </c>
      <c r="NQX1365" s="84">
        <f t="shared" si="928"/>
        <v>0</v>
      </c>
      <c r="NQY1365" s="84">
        <f t="shared" si="928"/>
        <v>0</v>
      </c>
      <c r="NQZ1365" s="84">
        <f t="shared" si="928"/>
        <v>2000000</v>
      </c>
      <c r="NRA1365" s="84">
        <f t="shared" si="928"/>
        <v>0</v>
      </c>
      <c r="NRB1365" s="84">
        <f t="shared" si="928"/>
        <v>0</v>
      </c>
      <c r="NRC1365" s="84">
        <f t="shared" si="928"/>
        <v>2000000</v>
      </c>
      <c r="NRD1365" s="84">
        <f t="shared" si="928"/>
        <v>2000000</v>
      </c>
      <c r="NRJ1365" s="84" t="s">
        <v>247</v>
      </c>
      <c r="NRK1365" s="84" t="s">
        <v>4695</v>
      </c>
      <c r="NRL1365" s="84">
        <f>NRL1360</f>
        <v>0</v>
      </c>
      <c r="NRM1365" s="84">
        <f t="shared" si="928"/>
        <v>0</v>
      </c>
      <c r="NRN1365" s="84">
        <f t="shared" si="928"/>
        <v>0</v>
      </c>
      <c r="NRO1365" s="84">
        <f t="shared" si="928"/>
        <v>0</v>
      </c>
      <c r="NRP1365" s="84">
        <f t="shared" si="928"/>
        <v>2000000</v>
      </c>
      <c r="NRQ1365" s="84">
        <f t="shared" si="928"/>
        <v>0</v>
      </c>
      <c r="NRR1365" s="84">
        <f t="shared" si="928"/>
        <v>0</v>
      </c>
      <c r="NRS1365" s="84">
        <f t="shared" si="928"/>
        <v>2000000</v>
      </c>
      <c r="NRT1365" s="84">
        <f t="shared" si="928"/>
        <v>2000000</v>
      </c>
      <c r="NRZ1365" s="84" t="s">
        <v>247</v>
      </c>
      <c r="NSA1365" s="84" t="s">
        <v>4695</v>
      </c>
      <c r="NSB1365" s="84">
        <f>NSB1360</f>
        <v>0</v>
      </c>
      <c r="NSC1365" s="84">
        <f t="shared" si="928"/>
        <v>0</v>
      </c>
      <c r="NSD1365" s="84">
        <f t="shared" si="928"/>
        <v>0</v>
      </c>
      <c r="NSE1365" s="84">
        <f t="shared" si="928"/>
        <v>0</v>
      </c>
      <c r="NSF1365" s="84">
        <f t="shared" si="928"/>
        <v>2000000</v>
      </c>
      <c r="NSG1365" s="84">
        <f t="shared" si="928"/>
        <v>0</v>
      </c>
      <c r="NSH1365" s="84">
        <f t="shared" si="928"/>
        <v>0</v>
      </c>
      <c r="NSI1365" s="84">
        <f t="shared" si="928"/>
        <v>2000000</v>
      </c>
      <c r="NSJ1365" s="84">
        <f t="shared" si="928"/>
        <v>2000000</v>
      </c>
      <c r="NSP1365" s="84" t="s">
        <v>247</v>
      </c>
      <c r="NSQ1365" s="84" t="s">
        <v>4695</v>
      </c>
      <c r="NSR1365" s="84">
        <f>NSR1360</f>
        <v>0</v>
      </c>
      <c r="NSS1365" s="84">
        <f t="shared" si="928"/>
        <v>0</v>
      </c>
      <c r="NST1365" s="84">
        <f t="shared" si="928"/>
        <v>0</v>
      </c>
      <c r="NSU1365" s="84">
        <f t="shared" si="928"/>
        <v>0</v>
      </c>
      <c r="NSV1365" s="84">
        <f t="shared" si="928"/>
        <v>2000000</v>
      </c>
      <c r="NSW1365" s="84">
        <f t="shared" si="928"/>
        <v>0</v>
      </c>
      <c r="NSX1365" s="84">
        <f t="shared" si="928"/>
        <v>0</v>
      </c>
      <c r="NSY1365" s="84">
        <f t="shared" si="928"/>
        <v>2000000</v>
      </c>
      <c r="NSZ1365" s="84">
        <f t="shared" si="928"/>
        <v>2000000</v>
      </c>
      <c r="NTF1365" s="84" t="s">
        <v>247</v>
      </c>
      <c r="NTG1365" s="84" t="s">
        <v>4695</v>
      </c>
      <c r="NTH1365" s="84">
        <f>NTH1360</f>
        <v>0</v>
      </c>
      <c r="NTI1365" s="84">
        <f t="shared" si="929"/>
        <v>0</v>
      </c>
      <c r="NTJ1365" s="84">
        <f t="shared" si="929"/>
        <v>0</v>
      </c>
      <c r="NTK1365" s="84">
        <f t="shared" si="929"/>
        <v>0</v>
      </c>
      <c r="NTL1365" s="84">
        <f t="shared" si="929"/>
        <v>2000000</v>
      </c>
      <c r="NTM1365" s="84">
        <f t="shared" si="929"/>
        <v>0</v>
      </c>
      <c r="NTN1365" s="84">
        <f t="shared" si="929"/>
        <v>0</v>
      </c>
      <c r="NTO1365" s="84">
        <f t="shared" si="929"/>
        <v>2000000</v>
      </c>
      <c r="NTP1365" s="84">
        <f t="shared" si="929"/>
        <v>2000000</v>
      </c>
      <c r="NTV1365" s="84" t="s">
        <v>247</v>
      </c>
      <c r="NTW1365" s="84" t="s">
        <v>4695</v>
      </c>
      <c r="NTX1365" s="84">
        <f>NTX1360</f>
        <v>0</v>
      </c>
      <c r="NTY1365" s="84">
        <f t="shared" si="929"/>
        <v>0</v>
      </c>
      <c r="NTZ1365" s="84">
        <f t="shared" si="929"/>
        <v>0</v>
      </c>
      <c r="NUA1365" s="84">
        <f t="shared" si="929"/>
        <v>0</v>
      </c>
      <c r="NUB1365" s="84">
        <f t="shared" si="929"/>
        <v>2000000</v>
      </c>
      <c r="NUC1365" s="84">
        <f t="shared" si="929"/>
        <v>0</v>
      </c>
      <c r="NUD1365" s="84">
        <f t="shared" si="929"/>
        <v>0</v>
      </c>
      <c r="NUE1365" s="84">
        <f t="shared" si="929"/>
        <v>2000000</v>
      </c>
      <c r="NUF1365" s="84">
        <f t="shared" si="929"/>
        <v>2000000</v>
      </c>
      <c r="NUL1365" s="84" t="s">
        <v>247</v>
      </c>
      <c r="NUM1365" s="84" t="s">
        <v>4695</v>
      </c>
      <c r="NUN1365" s="84">
        <f>NUN1360</f>
        <v>0</v>
      </c>
      <c r="NUO1365" s="84">
        <f t="shared" si="929"/>
        <v>0</v>
      </c>
      <c r="NUP1365" s="84">
        <f t="shared" si="929"/>
        <v>0</v>
      </c>
      <c r="NUQ1365" s="84">
        <f t="shared" si="929"/>
        <v>0</v>
      </c>
      <c r="NUR1365" s="84">
        <f t="shared" si="929"/>
        <v>2000000</v>
      </c>
      <c r="NUS1365" s="84">
        <f t="shared" si="929"/>
        <v>0</v>
      </c>
      <c r="NUT1365" s="84">
        <f t="shared" si="929"/>
        <v>0</v>
      </c>
      <c r="NUU1365" s="84">
        <f t="shared" si="929"/>
        <v>2000000</v>
      </c>
      <c r="NUV1365" s="84">
        <f t="shared" si="929"/>
        <v>2000000</v>
      </c>
      <c r="NVB1365" s="84" t="s">
        <v>247</v>
      </c>
      <c r="NVC1365" s="84" t="s">
        <v>4695</v>
      </c>
      <c r="NVD1365" s="84">
        <f>NVD1360</f>
        <v>0</v>
      </c>
      <c r="NVE1365" s="84">
        <f t="shared" si="929"/>
        <v>0</v>
      </c>
      <c r="NVF1365" s="84">
        <f t="shared" si="929"/>
        <v>0</v>
      </c>
      <c r="NVG1365" s="84">
        <f t="shared" si="929"/>
        <v>0</v>
      </c>
      <c r="NVH1365" s="84">
        <f t="shared" si="929"/>
        <v>2000000</v>
      </c>
      <c r="NVI1365" s="84">
        <f t="shared" si="929"/>
        <v>0</v>
      </c>
      <c r="NVJ1365" s="84">
        <f t="shared" si="929"/>
        <v>0</v>
      </c>
      <c r="NVK1365" s="84">
        <f t="shared" si="929"/>
        <v>2000000</v>
      </c>
      <c r="NVL1365" s="84">
        <f t="shared" si="929"/>
        <v>2000000</v>
      </c>
      <c r="NVR1365" s="84" t="s">
        <v>247</v>
      </c>
      <c r="NVS1365" s="84" t="s">
        <v>4695</v>
      </c>
      <c r="NVT1365" s="84">
        <f>NVT1360</f>
        <v>0</v>
      </c>
      <c r="NVU1365" s="84">
        <f t="shared" si="930"/>
        <v>0</v>
      </c>
      <c r="NVV1365" s="84">
        <f t="shared" si="930"/>
        <v>0</v>
      </c>
      <c r="NVW1365" s="84">
        <f t="shared" si="930"/>
        <v>0</v>
      </c>
      <c r="NVX1365" s="84">
        <f t="shared" si="930"/>
        <v>2000000</v>
      </c>
      <c r="NVY1365" s="84">
        <f t="shared" si="930"/>
        <v>0</v>
      </c>
      <c r="NVZ1365" s="84">
        <f t="shared" si="930"/>
        <v>0</v>
      </c>
      <c r="NWA1365" s="84">
        <f t="shared" si="930"/>
        <v>2000000</v>
      </c>
      <c r="NWB1365" s="84">
        <f t="shared" si="930"/>
        <v>2000000</v>
      </c>
      <c r="NWH1365" s="84" t="s">
        <v>247</v>
      </c>
      <c r="NWI1365" s="84" t="s">
        <v>4695</v>
      </c>
      <c r="NWJ1365" s="84">
        <f>NWJ1360</f>
        <v>0</v>
      </c>
      <c r="NWK1365" s="84">
        <f t="shared" si="930"/>
        <v>0</v>
      </c>
      <c r="NWL1365" s="84">
        <f t="shared" si="930"/>
        <v>0</v>
      </c>
      <c r="NWM1365" s="84">
        <f t="shared" si="930"/>
        <v>0</v>
      </c>
      <c r="NWN1365" s="84">
        <f t="shared" si="930"/>
        <v>2000000</v>
      </c>
      <c r="NWO1365" s="84">
        <f t="shared" si="930"/>
        <v>0</v>
      </c>
      <c r="NWP1365" s="84">
        <f t="shared" si="930"/>
        <v>0</v>
      </c>
      <c r="NWQ1365" s="84">
        <f t="shared" si="930"/>
        <v>2000000</v>
      </c>
      <c r="NWR1365" s="84">
        <f t="shared" si="930"/>
        <v>2000000</v>
      </c>
      <c r="NWX1365" s="84" t="s">
        <v>247</v>
      </c>
      <c r="NWY1365" s="84" t="s">
        <v>4695</v>
      </c>
      <c r="NWZ1365" s="84">
        <f>NWZ1360</f>
        <v>0</v>
      </c>
      <c r="NXA1365" s="84">
        <f t="shared" si="930"/>
        <v>0</v>
      </c>
      <c r="NXB1365" s="84">
        <f t="shared" si="930"/>
        <v>0</v>
      </c>
      <c r="NXC1365" s="84">
        <f t="shared" si="930"/>
        <v>0</v>
      </c>
      <c r="NXD1365" s="84">
        <f t="shared" si="930"/>
        <v>2000000</v>
      </c>
      <c r="NXE1365" s="84">
        <f t="shared" si="930"/>
        <v>0</v>
      </c>
      <c r="NXF1365" s="84">
        <f t="shared" si="930"/>
        <v>0</v>
      </c>
      <c r="NXG1365" s="84">
        <f t="shared" si="930"/>
        <v>2000000</v>
      </c>
      <c r="NXH1365" s="84">
        <f t="shared" si="930"/>
        <v>2000000</v>
      </c>
      <c r="NXN1365" s="84" t="s">
        <v>247</v>
      </c>
      <c r="NXO1365" s="84" t="s">
        <v>4695</v>
      </c>
      <c r="NXP1365" s="84">
        <f>NXP1360</f>
        <v>0</v>
      </c>
      <c r="NXQ1365" s="84">
        <f t="shared" si="930"/>
        <v>0</v>
      </c>
      <c r="NXR1365" s="84">
        <f t="shared" si="930"/>
        <v>0</v>
      </c>
      <c r="NXS1365" s="84">
        <f t="shared" si="930"/>
        <v>0</v>
      </c>
      <c r="NXT1365" s="84">
        <f t="shared" si="930"/>
        <v>2000000</v>
      </c>
      <c r="NXU1365" s="84">
        <f t="shared" si="930"/>
        <v>0</v>
      </c>
      <c r="NXV1365" s="84">
        <f t="shared" si="930"/>
        <v>0</v>
      </c>
      <c r="NXW1365" s="84">
        <f t="shared" si="930"/>
        <v>2000000</v>
      </c>
      <c r="NXX1365" s="84">
        <f t="shared" si="930"/>
        <v>2000000</v>
      </c>
      <c r="NYD1365" s="84" t="s">
        <v>247</v>
      </c>
      <c r="NYE1365" s="84" t="s">
        <v>4695</v>
      </c>
      <c r="NYF1365" s="84">
        <f>NYF1360</f>
        <v>0</v>
      </c>
      <c r="NYG1365" s="84">
        <f t="shared" si="931"/>
        <v>0</v>
      </c>
      <c r="NYH1365" s="84">
        <f t="shared" si="931"/>
        <v>0</v>
      </c>
      <c r="NYI1365" s="84">
        <f t="shared" si="931"/>
        <v>0</v>
      </c>
      <c r="NYJ1365" s="84">
        <f t="shared" si="931"/>
        <v>2000000</v>
      </c>
      <c r="NYK1365" s="84">
        <f t="shared" si="931"/>
        <v>0</v>
      </c>
      <c r="NYL1365" s="84">
        <f t="shared" si="931"/>
        <v>0</v>
      </c>
      <c r="NYM1365" s="84">
        <f t="shared" si="931"/>
        <v>2000000</v>
      </c>
      <c r="NYN1365" s="84">
        <f t="shared" si="931"/>
        <v>2000000</v>
      </c>
      <c r="NYT1365" s="84" t="s">
        <v>247</v>
      </c>
      <c r="NYU1365" s="84" t="s">
        <v>4695</v>
      </c>
      <c r="NYV1365" s="84">
        <f>NYV1360</f>
        <v>0</v>
      </c>
      <c r="NYW1365" s="84">
        <f t="shared" si="931"/>
        <v>0</v>
      </c>
      <c r="NYX1365" s="84">
        <f t="shared" si="931"/>
        <v>0</v>
      </c>
      <c r="NYY1365" s="84">
        <f t="shared" si="931"/>
        <v>0</v>
      </c>
      <c r="NYZ1365" s="84">
        <f t="shared" si="931"/>
        <v>2000000</v>
      </c>
      <c r="NZA1365" s="84">
        <f t="shared" si="931"/>
        <v>0</v>
      </c>
      <c r="NZB1365" s="84">
        <f t="shared" si="931"/>
        <v>0</v>
      </c>
      <c r="NZC1365" s="84">
        <f t="shared" si="931"/>
        <v>2000000</v>
      </c>
      <c r="NZD1365" s="84">
        <f t="shared" si="931"/>
        <v>2000000</v>
      </c>
      <c r="NZJ1365" s="84" t="s">
        <v>247</v>
      </c>
      <c r="NZK1365" s="84" t="s">
        <v>4695</v>
      </c>
      <c r="NZL1365" s="84">
        <f>NZL1360</f>
        <v>0</v>
      </c>
      <c r="NZM1365" s="84">
        <f t="shared" si="931"/>
        <v>0</v>
      </c>
      <c r="NZN1365" s="84">
        <f t="shared" si="931"/>
        <v>0</v>
      </c>
      <c r="NZO1365" s="84">
        <f t="shared" si="931"/>
        <v>0</v>
      </c>
      <c r="NZP1365" s="84">
        <f t="shared" si="931"/>
        <v>2000000</v>
      </c>
      <c r="NZQ1365" s="84">
        <f t="shared" si="931"/>
        <v>0</v>
      </c>
      <c r="NZR1365" s="84">
        <f t="shared" si="931"/>
        <v>0</v>
      </c>
      <c r="NZS1365" s="84">
        <f t="shared" si="931"/>
        <v>2000000</v>
      </c>
      <c r="NZT1365" s="84">
        <f t="shared" si="931"/>
        <v>2000000</v>
      </c>
      <c r="NZZ1365" s="84" t="s">
        <v>247</v>
      </c>
      <c r="OAA1365" s="84" t="s">
        <v>4695</v>
      </c>
      <c r="OAB1365" s="84">
        <f>OAB1360</f>
        <v>0</v>
      </c>
      <c r="OAC1365" s="84">
        <f t="shared" si="931"/>
        <v>0</v>
      </c>
      <c r="OAD1365" s="84">
        <f t="shared" si="931"/>
        <v>0</v>
      </c>
      <c r="OAE1365" s="84">
        <f t="shared" si="931"/>
        <v>0</v>
      </c>
      <c r="OAF1365" s="84">
        <f t="shared" si="931"/>
        <v>2000000</v>
      </c>
      <c r="OAG1365" s="84">
        <f t="shared" si="931"/>
        <v>0</v>
      </c>
      <c r="OAH1365" s="84">
        <f t="shared" si="931"/>
        <v>0</v>
      </c>
      <c r="OAI1365" s="84">
        <f t="shared" si="931"/>
        <v>2000000</v>
      </c>
      <c r="OAJ1365" s="84">
        <f t="shared" si="931"/>
        <v>2000000</v>
      </c>
      <c r="OAP1365" s="84" t="s">
        <v>247</v>
      </c>
      <c r="OAQ1365" s="84" t="s">
        <v>4695</v>
      </c>
      <c r="OAR1365" s="84">
        <f>OAR1360</f>
        <v>0</v>
      </c>
      <c r="OAS1365" s="84">
        <f t="shared" si="932"/>
        <v>0</v>
      </c>
      <c r="OAT1365" s="84">
        <f t="shared" si="932"/>
        <v>0</v>
      </c>
      <c r="OAU1365" s="84">
        <f t="shared" si="932"/>
        <v>0</v>
      </c>
      <c r="OAV1365" s="84">
        <f t="shared" si="932"/>
        <v>2000000</v>
      </c>
      <c r="OAW1365" s="84">
        <f t="shared" si="932"/>
        <v>0</v>
      </c>
      <c r="OAX1365" s="84">
        <f t="shared" si="932"/>
        <v>0</v>
      </c>
      <c r="OAY1365" s="84">
        <f t="shared" si="932"/>
        <v>2000000</v>
      </c>
      <c r="OAZ1365" s="84">
        <f t="shared" si="932"/>
        <v>2000000</v>
      </c>
      <c r="OBF1365" s="84" t="s">
        <v>247</v>
      </c>
      <c r="OBG1365" s="84" t="s">
        <v>4695</v>
      </c>
      <c r="OBH1365" s="84">
        <f>OBH1360</f>
        <v>0</v>
      </c>
      <c r="OBI1365" s="84">
        <f t="shared" si="932"/>
        <v>0</v>
      </c>
      <c r="OBJ1365" s="84">
        <f t="shared" si="932"/>
        <v>0</v>
      </c>
      <c r="OBK1365" s="84">
        <f t="shared" si="932"/>
        <v>0</v>
      </c>
      <c r="OBL1365" s="84">
        <f t="shared" si="932"/>
        <v>2000000</v>
      </c>
      <c r="OBM1365" s="84">
        <f t="shared" si="932"/>
        <v>0</v>
      </c>
      <c r="OBN1365" s="84">
        <f t="shared" si="932"/>
        <v>0</v>
      </c>
      <c r="OBO1365" s="84">
        <f t="shared" si="932"/>
        <v>2000000</v>
      </c>
      <c r="OBP1365" s="84">
        <f t="shared" si="932"/>
        <v>2000000</v>
      </c>
      <c r="OBV1365" s="84" t="s">
        <v>247</v>
      </c>
      <c r="OBW1365" s="84" t="s">
        <v>4695</v>
      </c>
      <c r="OBX1365" s="84">
        <f>OBX1360</f>
        <v>0</v>
      </c>
      <c r="OBY1365" s="84">
        <f t="shared" si="932"/>
        <v>0</v>
      </c>
      <c r="OBZ1365" s="84">
        <f t="shared" si="932"/>
        <v>0</v>
      </c>
      <c r="OCA1365" s="84">
        <f t="shared" si="932"/>
        <v>0</v>
      </c>
      <c r="OCB1365" s="84">
        <f t="shared" si="932"/>
        <v>2000000</v>
      </c>
      <c r="OCC1365" s="84">
        <f t="shared" si="932"/>
        <v>0</v>
      </c>
      <c r="OCD1365" s="84">
        <f t="shared" si="932"/>
        <v>0</v>
      </c>
      <c r="OCE1365" s="84">
        <f t="shared" si="932"/>
        <v>2000000</v>
      </c>
      <c r="OCF1365" s="84">
        <f t="shared" si="932"/>
        <v>2000000</v>
      </c>
      <c r="OCL1365" s="84" t="s">
        <v>247</v>
      </c>
      <c r="OCM1365" s="84" t="s">
        <v>4695</v>
      </c>
      <c r="OCN1365" s="84">
        <f>OCN1360</f>
        <v>0</v>
      </c>
      <c r="OCO1365" s="84">
        <f t="shared" si="932"/>
        <v>0</v>
      </c>
      <c r="OCP1365" s="84">
        <f t="shared" si="932"/>
        <v>0</v>
      </c>
      <c r="OCQ1365" s="84">
        <f t="shared" si="932"/>
        <v>0</v>
      </c>
      <c r="OCR1365" s="84">
        <f t="shared" si="932"/>
        <v>2000000</v>
      </c>
      <c r="OCS1365" s="84">
        <f t="shared" si="932"/>
        <v>0</v>
      </c>
      <c r="OCT1365" s="84">
        <f t="shared" si="932"/>
        <v>0</v>
      </c>
      <c r="OCU1365" s="84">
        <f t="shared" si="932"/>
        <v>2000000</v>
      </c>
      <c r="OCV1365" s="84">
        <f t="shared" si="932"/>
        <v>2000000</v>
      </c>
      <c r="ODB1365" s="84" t="s">
        <v>247</v>
      </c>
      <c r="ODC1365" s="84" t="s">
        <v>4695</v>
      </c>
      <c r="ODD1365" s="84">
        <f>ODD1360</f>
        <v>0</v>
      </c>
      <c r="ODE1365" s="84">
        <f t="shared" si="933"/>
        <v>0</v>
      </c>
      <c r="ODF1365" s="84">
        <f t="shared" si="933"/>
        <v>0</v>
      </c>
      <c r="ODG1365" s="84">
        <f t="shared" si="933"/>
        <v>0</v>
      </c>
      <c r="ODH1365" s="84">
        <f t="shared" si="933"/>
        <v>2000000</v>
      </c>
      <c r="ODI1365" s="84">
        <f t="shared" si="933"/>
        <v>0</v>
      </c>
      <c r="ODJ1365" s="84">
        <f t="shared" si="933"/>
        <v>0</v>
      </c>
      <c r="ODK1365" s="84">
        <f t="shared" si="933"/>
        <v>2000000</v>
      </c>
      <c r="ODL1365" s="84">
        <f t="shared" si="933"/>
        <v>2000000</v>
      </c>
      <c r="ODR1365" s="84" t="s">
        <v>247</v>
      </c>
      <c r="ODS1365" s="84" t="s">
        <v>4695</v>
      </c>
      <c r="ODT1365" s="84">
        <f>ODT1360</f>
        <v>0</v>
      </c>
      <c r="ODU1365" s="84">
        <f t="shared" si="933"/>
        <v>0</v>
      </c>
      <c r="ODV1365" s="84">
        <f t="shared" si="933"/>
        <v>0</v>
      </c>
      <c r="ODW1365" s="84">
        <f t="shared" si="933"/>
        <v>0</v>
      </c>
      <c r="ODX1365" s="84">
        <f t="shared" si="933"/>
        <v>2000000</v>
      </c>
      <c r="ODY1365" s="84">
        <f t="shared" si="933"/>
        <v>0</v>
      </c>
      <c r="ODZ1365" s="84">
        <f t="shared" si="933"/>
        <v>0</v>
      </c>
      <c r="OEA1365" s="84">
        <f t="shared" si="933"/>
        <v>2000000</v>
      </c>
      <c r="OEB1365" s="84">
        <f t="shared" si="933"/>
        <v>2000000</v>
      </c>
      <c r="OEH1365" s="84" t="s">
        <v>247</v>
      </c>
      <c r="OEI1365" s="84" t="s">
        <v>4695</v>
      </c>
      <c r="OEJ1365" s="84">
        <f>OEJ1360</f>
        <v>0</v>
      </c>
      <c r="OEK1365" s="84">
        <f t="shared" si="933"/>
        <v>0</v>
      </c>
      <c r="OEL1365" s="84">
        <f t="shared" si="933"/>
        <v>0</v>
      </c>
      <c r="OEM1365" s="84">
        <f t="shared" si="933"/>
        <v>0</v>
      </c>
      <c r="OEN1365" s="84">
        <f t="shared" si="933"/>
        <v>2000000</v>
      </c>
      <c r="OEO1365" s="84">
        <f t="shared" si="933"/>
        <v>0</v>
      </c>
      <c r="OEP1365" s="84">
        <f t="shared" si="933"/>
        <v>0</v>
      </c>
      <c r="OEQ1365" s="84">
        <f t="shared" si="933"/>
        <v>2000000</v>
      </c>
      <c r="OER1365" s="84">
        <f t="shared" si="933"/>
        <v>2000000</v>
      </c>
      <c r="OEX1365" s="84" t="s">
        <v>247</v>
      </c>
      <c r="OEY1365" s="84" t="s">
        <v>4695</v>
      </c>
      <c r="OEZ1365" s="84">
        <f>OEZ1360</f>
        <v>0</v>
      </c>
      <c r="OFA1365" s="84">
        <f t="shared" si="933"/>
        <v>0</v>
      </c>
      <c r="OFB1365" s="84">
        <f t="shared" si="933"/>
        <v>0</v>
      </c>
      <c r="OFC1365" s="84">
        <f t="shared" si="933"/>
        <v>0</v>
      </c>
      <c r="OFD1365" s="84">
        <f t="shared" si="933"/>
        <v>2000000</v>
      </c>
      <c r="OFE1365" s="84">
        <f t="shared" si="933"/>
        <v>0</v>
      </c>
      <c r="OFF1365" s="84">
        <f t="shared" si="933"/>
        <v>0</v>
      </c>
      <c r="OFG1365" s="84">
        <f t="shared" si="933"/>
        <v>2000000</v>
      </c>
      <c r="OFH1365" s="84">
        <f t="shared" si="933"/>
        <v>2000000</v>
      </c>
      <c r="OFN1365" s="84" t="s">
        <v>247</v>
      </c>
      <c r="OFO1365" s="84" t="s">
        <v>4695</v>
      </c>
      <c r="OFP1365" s="84">
        <f>OFP1360</f>
        <v>0</v>
      </c>
      <c r="OFQ1365" s="84">
        <f t="shared" si="934"/>
        <v>0</v>
      </c>
      <c r="OFR1365" s="84">
        <f t="shared" si="934"/>
        <v>0</v>
      </c>
      <c r="OFS1365" s="84">
        <f t="shared" si="934"/>
        <v>0</v>
      </c>
      <c r="OFT1365" s="84">
        <f t="shared" si="934"/>
        <v>2000000</v>
      </c>
      <c r="OFU1365" s="84">
        <f t="shared" si="934"/>
        <v>0</v>
      </c>
      <c r="OFV1365" s="84">
        <f t="shared" si="934"/>
        <v>0</v>
      </c>
      <c r="OFW1365" s="84">
        <f t="shared" si="934"/>
        <v>2000000</v>
      </c>
      <c r="OFX1365" s="84">
        <f t="shared" si="934"/>
        <v>2000000</v>
      </c>
      <c r="OGD1365" s="84" t="s">
        <v>247</v>
      </c>
      <c r="OGE1365" s="84" t="s">
        <v>4695</v>
      </c>
      <c r="OGF1365" s="84">
        <f>OGF1360</f>
        <v>0</v>
      </c>
      <c r="OGG1365" s="84">
        <f t="shared" si="934"/>
        <v>0</v>
      </c>
      <c r="OGH1365" s="84">
        <f t="shared" si="934"/>
        <v>0</v>
      </c>
      <c r="OGI1365" s="84">
        <f t="shared" si="934"/>
        <v>0</v>
      </c>
      <c r="OGJ1365" s="84">
        <f t="shared" si="934"/>
        <v>2000000</v>
      </c>
      <c r="OGK1365" s="84">
        <f t="shared" si="934"/>
        <v>0</v>
      </c>
      <c r="OGL1365" s="84">
        <f t="shared" si="934"/>
        <v>0</v>
      </c>
      <c r="OGM1365" s="84">
        <f t="shared" si="934"/>
        <v>2000000</v>
      </c>
      <c r="OGN1365" s="84">
        <f t="shared" si="934"/>
        <v>2000000</v>
      </c>
      <c r="OGT1365" s="84" t="s">
        <v>247</v>
      </c>
      <c r="OGU1365" s="84" t="s">
        <v>4695</v>
      </c>
      <c r="OGV1365" s="84">
        <f>OGV1360</f>
        <v>0</v>
      </c>
      <c r="OGW1365" s="84">
        <f t="shared" si="934"/>
        <v>0</v>
      </c>
      <c r="OGX1365" s="84">
        <f t="shared" si="934"/>
        <v>0</v>
      </c>
      <c r="OGY1365" s="84">
        <f t="shared" si="934"/>
        <v>0</v>
      </c>
      <c r="OGZ1365" s="84">
        <f t="shared" si="934"/>
        <v>2000000</v>
      </c>
      <c r="OHA1365" s="84">
        <f t="shared" si="934"/>
        <v>0</v>
      </c>
      <c r="OHB1365" s="84">
        <f t="shared" si="934"/>
        <v>0</v>
      </c>
      <c r="OHC1365" s="84">
        <f t="shared" si="934"/>
        <v>2000000</v>
      </c>
      <c r="OHD1365" s="84">
        <f t="shared" si="934"/>
        <v>2000000</v>
      </c>
      <c r="OHJ1365" s="84" t="s">
        <v>247</v>
      </c>
      <c r="OHK1365" s="84" t="s">
        <v>4695</v>
      </c>
      <c r="OHL1365" s="84">
        <f>OHL1360</f>
        <v>0</v>
      </c>
      <c r="OHM1365" s="84">
        <f t="shared" si="934"/>
        <v>0</v>
      </c>
      <c r="OHN1365" s="84">
        <f t="shared" si="934"/>
        <v>0</v>
      </c>
      <c r="OHO1365" s="84">
        <f t="shared" si="934"/>
        <v>0</v>
      </c>
      <c r="OHP1365" s="84">
        <f t="shared" si="934"/>
        <v>2000000</v>
      </c>
      <c r="OHQ1365" s="84">
        <f t="shared" si="934"/>
        <v>0</v>
      </c>
      <c r="OHR1365" s="84">
        <f t="shared" si="934"/>
        <v>0</v>
      </c>
      <c r="OHS1365" s="84">
        <f t="shared" si="934"/>
        <v>2000000</v>
      </c>
      <c r="OHT1365" s="84">
        <f t="shared" si="934"/>
        <v>2000000</v>
      </c>
      <c r="OHZ1365" s="84" t="s">
        <v>247</v>
      </c>
      <c r="OIA1365" s="84" t="s">
        <v>4695</v>
      </c>
      <c r="OIB1365" s="84">
        <f>OIB1360</f>
        <v>0</v>
      </c>
      <c r="OIC1365" s="84">
        <f t="shared" si="935"/>
        <v>0</v>
      </c>
      <c r="OID1365" s="84">
        <f t="shared" si="935"/>
        <v>0</v>
      </c>
      <c r="OIE1365" s="84">
        <f t="shared" si="935"/>
        <v>0</v>
      </c>
      <c r="OIF1365" s="84">
        <f t="shared" si="935"/>
        <v>2000000</v>
      </c>
      <c r="OIG1365" s="84">
        <f t="shared" si="935"/>
        <v>0</v>
      </c>
      <c r="OIH1365" s="84">
        <f t="shared" si="935"/>
        <v>0</v>
      </c>
      <c r="OII1365" s="84">
        <f t="shared" si="935"/>
        <v>2000000</v>
      </c>
      <c r="OIJ1365" s="84">
        <f t="shared" si="935"/>
        <v>2000000</v>
      </c>
      <c r="OIP1365" s="84" t="s">
        <v>247</v>
      </c>
      <c r="OIQ1365" s="84" t="s">
        <v>4695</v>
      </c>
      <c r="OIR1365" s="84">
        <f>OIR1360</f>
        <v>0</v>
      </c>
      <c r="OIS1365" s="84">
        <f t="shared" si="935"/>
        <v>0</v>
      </c>
      <c r="OIT1365" s="84">
        <f t="shared" si="935"/>
        <v>0</v>
      </c>
      <c r="OIU1365" s="84">
        <f t="shared" si="935"/>
        <v>0</v>
      </c>
      <c r="OIV1365" s="84">
        <f t="shared" si="935"/>
        <v>2000000</v>
      </c>
      <c r="OIW1365" s="84">
        <f t="shared" si="935"/>
        <v>0</v>
      </c>
      <c r="OIX1365" s="84">
        <f t="shared" si="935"/>
        <v>0</v>
      </c>
      <c r="OIY1365" s="84">
        <f t="shared" si="935"/>
        <v>2000000</v>
      </c>
      <c r="OIZ1365" s="84">
        <f t="shared" si="935"/>
        <v>2000000</v>
      </c>
      <c r="OJF1365" s="84" t="s">
        <v>247</v>
      </c>
      <c r="OJG1365" s="84" t="s">
        <v>4695</v>
      </c>
      <c r="OJH1365" s="84">
        <f>OJH1360</f>
        <v>0</v>
      </c>
      <c r="OJI1365" s="84">
        <f t="shared" si="935"/>
        <v>0</v>
      </c>
      <c r="OJJ1365" s="84">
        <f t="shared" si="935"/>
        <v>0</v>
      </c>
      <c r="OJK1365" s="84">
        <f t="shared" si="935"/>
        <v>0</v>
      </c>
      <c r="OJL1365" s="84">
        <f t="shared" si="935"/>
        <v>2000000</v>
      </c>
      <c r="OJM1365" s="84">
        <f t="shared" si="935"/>
        <v>0</v>
      </c>
      <c r="OJN1365" s="84">
        <f t="shared" si="935"/>
        <v>0</v>
      </c>
      <c r="OJO1365" s="84">
        <f t="shared" si="935"/>
        <v>2000000</v>
      </c>
      <c r="OJP1365" s="84">
        <f t="shared" si="935"/>
        <v>2000000</v>
      </c>
      <c r="OJV1365" s="84" t="s">
        <v>247</v>
      </c>
      <c r="OJW1365" s="84" t="s">
        <v>4695</v>
      </c>
      <c r="OJX1365" s="84">
        <f>OJX1360</f>
        <v>0</v>
      </c>
      <c r="OJY1365" s="84">
        <f t="shared" si="935"/>
        <v>0</v>
      </c>
      <c r="OJZ1365" s="84">
        <f t="shared" si="935"/>
        <v>0</v>
      </c>
      <c r="OKA1365" s="84">
        <f t="shared" si="935"/>
        <v>0</v>
      </c>
      <c r="OKB1365" s="84">
        <f t="shared" si="935"/>
        <v>2000000</v>
      </c>
      <c r="OKC1365" s="84">
        <f t="shared" si="935"/>
        <v>0</v>
      </c>
      <c r="OKD1365" s="84">
        <f t="shared" si="935"/>
        <v>0</v>
      </c>
      <c r="OKE1365" s="84">
        <f t="shared" si="935"/>
        <v>2000000</v>
      </c>
      <c r="OKF1365" s="84">
        <f t="shared" si="935"/>
        <v>2000000</v>
      </c>
      <c r="OKL1365" s="84" t="s">
        <v>247</v>
      </c>
      <c r="OKM1365" s="84" t="s">
        <v>4695</v>
      </c>
      <c r="OKN1365" s="84">
        <f>OKN1360</f>
        <v>0</v>
      </c>
      <c r="OKO1365" s="84">
        <f t="shared" si="936"/>
        <v>0</v>
      </c>
      <c r="OKP1365" s="84">
        <f t="shared" si="936"/>
        <v>0</v>
      </c>
      <c r="OKQ1365" s="84">
        <f t="shared" si="936"/>
        <v>0</v>
      </c>
      <c r="OKR1365" s="84">
        <f t="shared" si="936"/>
        <v>2000000</v>
      </c>
      <c r="OKS1365" s="84">
        <f t="shared" si="936"/>
        <v>0</v>
      </c>
      <c r="OKT1365" s="84">
        <f t="shared" si="936"/>
        <v>0</v>
      </c>
      <c r="OKU1365" s="84">
        <f t="shared" si="936"/>
        <v>2000000</v>
      </c>
      <c r="OKV1365" s="84">
        <f t="shared" si="936"/>
        <v>2000000</v>
      </c>
      <c r="OLB1365" s="84" t="s">
        <v>247</v>
      </c>
      <c r="OLC1365" s="84" t="s">
        <v>4695</v>
      </c>
      <c r="OLD1365" s="84">
        <f>OLD1360</f>
        <v>0</v>
      </c>
      <c r="OLE1365" s="84">
        <f t="shared" si="936"/>
        <v>0</v>
      </c>
      <c r="OLF1365" s="84">
        <f t="shared" si="936"/>
        <v>0</v>
      </c>
      <c r="OLG1365" s="84">
        <f t="shared" si="936"/>
        <v>0</v>
      </c>
      <c r="OLH1365" s="84">
        <f t="shared" si="936"/>
        <v>2000000</v>
      </c>
      <c r="OLI1365" s="84">
        <f t="shared" si="936"/>
        <v>0</v>
      </c>
      <c r="OLJ1365" s="84">
        <f t="shared" si="936"/>
        <v>0</v>
      </c>
      <c r="OLK1365" s="84">
        <f t="shared" si="936"/>
        <v>2000000</v>
      </c>
      <c r="OLL1365" s="84">
        <f t="shared" si="936"/>
        <v>2000000</v>
      </c>
      <c r="OLR1365" s="84" t="s">
        <v>247</v>
      </c>
      <c r="OLS1365" s="84" t="s">
        <v>4695</v>
      </c>
      <c r="OLT1365" s="84">
        <f>OLT1360</f>
        <v>0</v>
      </c>
      <c r="OLU1365" s="84">
        <f t="shared" si="936"/>
        <v>0</v>
      </c>
      <c r="OLV1365" s="84">
        <f t="shared" si="936"/>
        <v>0</v>
      </c>
      <c r="OLW1365" s="84">
        <f t="shared" si="936"/>
        <v>0</v>
      </c>
      <c r="OLX1365" s="84">
        <f t="shared" si="936"/>
        <v>2000000</v>
      </c>
      <c r="OLY1365" s="84">
        <f t="shared" si="936"/>
        <v>0</v>
      </c>
      <c r="OLZ1365" s="84">
        <f t="shared" si="936"/>
        <v>0</v>
      </c>
      <c r="OMA1365" s="84">
        <f t="shared" si="936"/>
        <v>2000000</v>
      </c>
      <c r="OMB1365" s="84">
        <f t="shared" si="936"/>
        <v>2000000</v>
      </c>
      <c r="OMH1365" s="84" t="s">
        <v>247</v>
      </c>
      <c r="OMI1365" s="84" t="s">
        <v>4695</v>
      </c>
      <c r="OMJ1365" s="84">
        <f>OMJ1360</f>
        <v>0</v>
      </c>
      <c r="OMK1365" s="84">
        <f t="shared" si="936"/>
        <v>0</v>
      </c>
      <c r="OML1365" s="84">
        <f t="shared" si="936"/>
        <v>0</v>
      </c>
      <c r="OMM1365" s="84">
        <f t="shared" si="936"/>
        <v>0</v>
      </c>
      <c r="OMN1365" s="84">
        <f t="shared" si="936"/>
        <v>2000000</v>
      </c>
      <c r="OMO1365" s="84">
        <f t="shared" si="936"/>
        <v>0</v>
      </c>
      <c r="OMP1365" s="84">
        <f t="shared" si="936"/>
        <v>0</v>
      </c>
      <c r="OMQ1365" s="84">
        <f t="shared" si="936"/>
        <v>2000000</v>
      </c>
      <c r="OMR1365" s="84">
        <f t="shared" si="936"/>
        <v>2000000</v>
      </c>
      <c r="OMX1365" s="84" t="s">
        <v>247</v>
      </c>
      <c r="OMY1365" s="84" t="s">
        <v>4695</v>
      </c>
      <c r="OMZ1365" s="84">
        <f>OMZ1360</f>
        <v>0</v>
      </c>
      <c r="ONA1365" s="84">
        <f t="shared" si="937"/>
        <v>0</v>
      </c>
      <c r="ONB1365" s="84">
        <f t="shared" si="937"/>
        <v>0</v>
      </c>
      <c r="ONC1365" s="84">
        <f t="shared" si="937"/>
        <v>0</v>
      </c>
      <c r="OND1365" s="84">
        <f t="shared" si="937"/>
        <v>2000000</v>
      </c>
      <c r="ONE1365" s="84">
        <f t="shared" si="937"/>
        <v>0</v>
      </c>
      <c r="ONF1365" s="84">
        <f t="shared" si="937"/>
        <v>0</v>
      </c>
      <c r="ONG1365" s="84">
        <f t="shared" si="937"/>
        <v>2000000</v>
      </c>
      <c r="ONH1365" s="84">
        <f t="shared" si="937"/>
        <v>2000000</v>
      </c>
      <c r="ONN1365" s="84" t="s">
        <v>247</v>
      </c>
      <c r="ONO1365" s="84" t="s">
        <v>4695</v>
      </c>
      <c r="ONP1365" s="84">
        <f>ONP1360</f>
        <v>0</v>
      </c>
      <c r="ONQ1365" s="84">
        <f t="shared" si="937"/>
        <v>0</v>
      </c>
      <c r="ONR1365" s="84">
        <f t="shared" si="937"/>
        <v>0</v>
      </c>
      <c r="ONS1365" s="84">
        <f t="shared" si="937"/>
        <v>0</v>
      </c>
      <c r="ONT1365" s="84">
        <f t="shared" si="937"/>
        <v>2000000</v>
      </c>
      <c r="ONU1365" s="84">
        <f t="shared" si="937"/>
        <v>0</v>
      </c>
      <c r="ONV1365" s="84">
        <f t="shared" si="937"/>
        <v>0</v>
      </c>
      <c r="ONW1365" s="84">
        <f t="shared" si="937"/>
        <v>2000000</v>
      </c>
      <c r="ONX1365" s="84">
        <f t="shared" si="937"/>
        <v>2000000</v>
      </c>
      <c r="OOD1365" s="84" t="s">
        <v>247</v>
      </c>
      <c r="OOE1365" s="84" t="s">
        <v>4695</v>
      </c>
      <c r="OOF1365" s="84">
        <f>OOF1360</f>
        <v>0</v>
      </c>
      <c r="OOG1365" s="84">
        <f t="shared" si="937"/>
        <v>0</v>
      </c>
      <c r="OOH1365" s="84">
        <f t="shared" si="937"/>
        <v>0</v>
      </c>
      <c r="OOI1365" s="84">
        <f t="shared" si="937"/>
        <v>0</v>
      </c>
      <c r="OOJ1365" s="84">
        <f t="shared" si="937"/>
        <v>2000000</v>
      </c>
      <c r="OOK1365" s="84">
        <f t="shared" si="937"/>
        <v>0</v>
      </c>
      <c r="OOL1365" s="84">
        <f t="shared" si="937"/>
        <v>0</v>
      </c>
      <c r="OOM1365" s="84">
        <f t="shared" si="937"/>
        <v>2000000</v>
      </c>
      <c r="OON1365" s="84">
        <f t="shared" si="937"/>
        <v>2000000</v>
      </c>
      <c r="OOT1365" s="84" t="s">
        <v>247</v>
      </c>
      <c r="OOU1365" s="84" t="s">
        <v>4695</v>
      </c>
      <c r="OOV1365" s="84">
        <f>OOV1360</f>
        <v>0</v>
      </c>
      <c r="OOW1365" s="84">
        <f t="shared" si="937"/>
        <v>0</v>
      </c>
      <c r="OOX1365" s="84">
        <f t="shared" si="937"/>
        <v>0</v>
      </c>
      <c r="OOY1365" s="84">
        <f t="shared" si="937"/>
        <v>0</v>
      </c>
      <c r="OOZ1365" s="84">
        <f t="shared" si="937"/>
        <v>2000000</v>
      </c>
      <c r="OPA1365" s="84">
        <f t="shared" si="937"/>
        <v>0</v>
      </c>
      <c r="OPB1365" s="84">
        <f t="shared" si="937"/>
        <v>0</v>
      </c>
      <c r="OPC1365" s="84">
        <f t="shared" si="937"/>
        <v>2000000</v>
      </c>
      <c r="OPD1365" s="84">
        <f t="shared" si="937"/>
        <v>2000000</v>
      </c>
      <c r="OPJ1365" s="84" t="s">
        <v>247</v>
      </c>
      <c r="OPK1365" s="84" t="s">
        <v>4695</v>
      </c>
      <c r="OPL1365" s="84">
        <f>OPL1360</f>
        <v>0</v>
      </c>
      <c r="OPM1365" s="84">
        <f t="shared" si="938"/>
        <v>0</v>
      </c>
      <c r="OPN1365" s="84">
        <f t="shared" si="938"/>
        <v>0</v>
      </c>
      <c r="OPO1365" s="84">
        <f t="shared" si="938"/>
        <v>0</v>
      </c>
      <c r="OPP1365" s="84">
        <f t="shared" si="938"/>
        <v>2000000</v>
      </c>
      <c r="OPQ1365" s="84">
        <f t="shared" si="938"/>
        <v>0</v>
      </c>
      <c r="OPR1365" s="84">
        <f t="shared" si="938"/>
        <v>0</v>
      </c>
      <c r="OPS1365" s="84">
        <f t="shared" si="938"/>
        <v>2000000</v>
      </c>
      <c r="OPT1365" s="84">
        <f t="shared" si="938"/>
        <v>2000000</v>
      </c>
      <c r="OPZ1365" s="84" t="s">
        <v>247</v>
      </c>
      <c r="OQA1365" s="84" t="s">
        <v>4695</v>
      </c>
      <c r="OQB1365" s="84">
        <f>OQB1360</f>
        <v>0</v>
      </c>
      <c r="OQC1365" s="84">
        <f t="shared" si="938"/>
        <v>0</v>
      </c>
      <c r="OQD1365" s="84">
        <f t="shared" si="938"/>
        <v>0</v>
      </c>
      <c r="OQE1365" s="84">
        <f t="shared" si="938"/>
        <v>0</v>
      </c>
      <c r="OQF1365" s="84">
        <f t="shared" si="938"/>
        <v>2000000</v>
      </c>
      <c r="OQG1365" s="84">
        <f t="shared" si="938"/>
        <v>0</v>
      </c>
      <c r="OQH1365" s="84">
        <f t="shared" si="938"/>
        <v>0</v>
      </c>
      <c r="OQI1365" s="84">
        <f t="shared" si="938"/>
        <v>2000000</v>
      </c>
      <c r="OQJ1365" s="84">
        <f t="shared" si="938"/>
        <v>2000000</v>
      </c>
      <c r="OQP1365" s="84" t="s">
        <v>247</v>
      </c>
      <c r="OQQ1365" s="84" t="s">
        <v>4695</v>
      </c>
      <c r="OQR1365" s="84">
        <f>OQR1360</f>
        <v>0</v>
      </c>
      <c r="OQS1365" s="84">
        <f t="shared" si="938"/>
        <v>0</v>
      </c>
      <c r="OQT1365" s="84">
        <f t="shared" si="938"/>
        <v>0</v>
      </c>
      <c r="OQU1365" s="84">
        <f t="shared" si="938"/>
        <v>0</v>
      </c>
      <c r="OQV1365" s="84">
        <f t="shared" si="938"/>
        <v>2000000</v>
      </c>
      <c r="OQW1365" s="84">
        <f t="shared" si="938"/>
        <v>0</v>
      </c>
      <c r="OQX1365" s="84">
        <f t="shared" si="938"/>
        <v>0</v>
      </c>
      <c r="OQY1365" s="84">
        <f t="shared" si="938"/>
        <v>2000000</v>
      </c>
      <c r="OQZ1365" s="84">
        <f t="shared" si="938"/>
        <v>2000000</v>
      </c>
      <c r="ORF1365" s="84" t="s">
        <v>247</v>
      </c>
      <c r="ORG1365" s="84" t="s">
        <v>4695</v>
      </c>
      <c r="ORH1365" s="84">
        <f>ORH1360</f>
        <v>0</v>
      </c>
      <c r="ORI1365" s="84">
        <f t="shared" si="938"/>
        <v>0</v>
      </c>
      <c r="ORJ1365" s="84">
        <f t="shared" si="938"/>
        <v>0</v>
      </c>
      <c r="ORK1365" s="84">
        <f t="shared" si="938"/>
        <v>0</v>
      </c>
      <c r="ORL1365" s="84">
        <f t="shared" si="938"/>
        <v>2000000</v>
      </c>
      <c r="ORM1365" s="84">
        <f t="shared" si="938"/>
        <v>0</v>
      </c>
      <c r="ORN1365" s="84">
        <f t="shared" si="938"/>
        <v>0</v>
      </c>
      <c r="ORO1365" s="84">
        <f t="shared" si="938"/>
        <v>2000000</v>
      </c>
      <c r="ORP1365" s="84">
        <f t="shared" si="938"/>
        <v>2000000</v>
      </c>
      <c r="ORV1365" s="84" t="s">
        <v>247</v>
      </c>
      <c r="ORW1365" s="84" t="s">
        <v>4695</v>
      </c>
      <c r="ORX1365" s="84">
        <f>ORX1360</f>
        <v>0</v>
      </c>
      <c r="ORY1365" s="84">
        <f t="shared" si="939"/>
        <v>0</v>
      </c>
      <c r="ORZ1365" s="84">
        <f t="shared" si="939"/>
        <v>0</v>
      </c>
      <c r="OSA1365" s="84">
        <f t="shared" si="939"/>
        <v>0</v>
      </c>
      <c r="OSB1365" s="84">
        <f t="shared" si="939"/>
        <v>2000000</v>
      </c>
      <c r="OSC1365" s="84">
        <f t="shared" si="939"/>
        <v>0</v>
      </c>
      <c r="OSD1365" s="84">
        <f t="shared" si="939"/>
        <v>0</v>
      </c>
      <c r="OSE1365" s="84">
        <f t="shared" si="939"/>
        <v>2000000</v>
      </c>
      <c r="OSF1365" s="84">
        <f t="shared" si="939"/>
        <v>2000000</v>
      </c>
      <c r="OSL1365" s="84" t="s">
        <v>247</v>
      </c>
      <c r="OSM1365" s="84" t="s">
        <v>4695</v>
      </c>
      <c r="OSN1365" s="84">
        <f>OSN1360</f>
        <v>0</v>
      </c>
      <c r="OSO1365" s="84">
        <f t="shared" si="939"/>
        <v>0</v>
      </c>
      <c r="OSP1365" s="84">
        <f t="shared" si="939"/>
        <v>0</v>
      </c>
      <c r="OSQ1365" s="84">
        <f t="shared" si="939"/>
        <v>0</v>
      </c>
      <c r="OSR1365" s="84">
        <f t="shared" si="939"/>
        <v>2000000</v>
      </c>
      <c r="OSS1365" s="84">
        <f t="shared" si="939"/>
        <v>0</v>
      </c>
      <c r="OST1365" s="84">
        <f t="shared" si="939"/>
        <v>0</v>
      </c>
      <c r="OSU1365" s="84">
        <f t="shared" si="939"/>
        <v>2000000</v>
      </c>
      <c r="OSV1365" s="84">
        <f t="shared" si="939"/>
        <v>2000000</v>
      </c>
      <c r="OTB1365" s="84" t="s">
        <v>247</v>
      </c>
      <c r="OTC1365" s="84" t="s">
        <v>4695</v>
      </c>
      <c r="OTD1365" s="84">
        <f>OTD1360</f>
        <v>0</v>
      </c>
      <c r="OTE1365" s="84">
        <f t="shared" si="939"/>
        <v>0</v>
      </c>
      <c r="OTF1365" s="84">
        <f t="shared" si="939"/>
        <v>0</v>
      </c>
      <c r="OTG1365" s="84">
        <f t="shared" si="939"/>
        <v>0</v>
      </c>
      <c r="OTH1365" s="84">
        <f t="shared" si="939"/>
        <v>2000000</v>
      </c>
      <c r="OTI1365" s="84">
        <f t="shared" si="939"/>
        <v>0</v>
      </c>
      <c r="OTJ1365" s="84">
        <f t="shared" si="939"/>
        <v>0</v>
      </c>
      <c r="OTK1365" s="84">
        <f t="shared" si="939"/>
        <v>2000000</v>
      </c>
      <c r="OTL1365" s="84">
        <f t="shared" si="939"/>
        <v>2000000</v>
      </c>
      <c r="OTR1365" s="84" t="s">
        <v>247</v>
      </c>
      <c r="OTS1365" s="84" t="s">
        <v>4695</v>
      </c>
      <c r="OTT1365" s="84">
        <f>OTT1360</f>
        <v>0</v>
      </c>
      <c r="OTU1365" s="84">
        <f t="shared" si="939"/>
        <v>0</v>
      </c>
      <c r="OTV1365" s="84">
        <f t="shared" si="939"/>
        <v>0</v>
      </c>
      <c r="OTW1365" s="84">
        <f t="shared" si="939"/>
        <v>0</v>
      </c>
      <c r="OTX1365" s="84">
        <f t="shared" si="939"/>
        <v>2000000</v>
      </c>
      <c r="OTY1365" s="84">
        <f t="shared" si="939"/>
        <v>0</v>
      </c>
      <c r="OTZ1365" s="84">
        <f t="shared" si="939"/>
        <v>0</v>
      </c>
      <c r="OUA1365" s="84">
        <f t="shared" si="939"/>
        <v>2000000</v>
      </c>
      <c r="OUB1365" s="84">
        <f t="shared" si="939"/>
        <v>2000000</v>
      </c>
      <c r="OUH1365" s="84" t="s">
        <v>247</v>
      </c>
      <c r="OUI1365" s="84" t="s">
        <v>4695</v>
      </c>
      <c r="OUJ1365" s="84">
        <f>OUJ1360</f>
        <v>0</v>
      </c>
      <c r="OUK1365" s="84">
        <f t="shared" si="940"/>
        <v>0</v>
      </c>
      <c r="OUL1365" s="84">
        <f t="shared" si="940"/>
        <v>0</v>
      </c>
      <c r="OUM1365" s="84">
        <f t="shared" si="940"/>
        <v>0</v>
      </c>
      <c r="OUN1365" s="84">
        <f t="shared" si="940"/>
        <v>2000000</v>
      </c>
      <c r="OUO1365" s="84">
        <f t="shared" si="940"/>
        <v>0</v>
      </c>
      <c r="OUP1365" s="84">
        <f t="shared" si="940"/>
        <v>0</v>
      </c>
      <c r="OUQ1365" s="84">
        <f t="shared" si="940"/>
        <v>2000000</v>
      </c>
      <c r="OUR1365" s="84">
        <f t="shared" si="940"/>
        <v>2000000</v>
      </c>
      <c r="OUX1365" s="84" t="s">
        <v>247</v>
      </c>
      <c r="OUY1365" s="84" t="s">
        <v>4695</v>
      </c>
      <c r="OUZ1365" s="84">
        <f>OUZ1360</f>
        <v>0</v>
      </c>
      <c r="OVA1365" s="84">
        <f t="shared" si="940"/>
        <v>0</v>
      </c>
      <c r="OVB1365" s="84">
        <f t="shared" si="940"/>
        <v>0</v>
      </c>
      <c r="OVC1365" s="84">
        <f t="shared" si="940"/>
        <v>0</v>
      </c>
      <c r="OVD1365" s="84">
        <f t="shared" si="940"/>
        <v>2000000</v>
      </c>
      <c r="OVE1365" s="84">
        <f t="shared" si="940"/>
        <v>0</v>
      </c>
      <c r="OVF1365" s="84">
        <f t="shared" si="940"/>
        <v>0</v>
      </c>
      <c r="OVG1365" s="84">
        <f t="shared" si="940"/>
        <v>2000000</v>
      </c>
      <c r="OVH1365" s="84">
        <f t="shared" si="940"/>
        <v>2000000</v>
      </c>
      <c r="OVN1365" s="84" t="s">
        <v>247</v>
      </c>
      <c r="OVO1365" s="84" t="s">
        <v>4695</v>
      </c>
      <c r="OVP1365" s="84">
        <f>OVP1360</f>
        <v>0</v>
      </c>
      <c r="OVQ1365" s="84">
        <f t="shared" si="940"/>
        <v>0</v>
      </c>
      <c r="OVR1365" s="84">
        <f t="shared" si="940"/>
        <v>0</v>
      </c>
      <c r="OVS1365" s="84">
        <f t="shared" si="940"/>
        <v>0</v>
      </c>
      <c r="OVT1365" s="84">
        <f t="shared" si="940"/>
        <v>2000000</v>
      </c>
      <c r="OVU1365" s="84">
        <f t="shared" si="940"/>
        <v>0</v>
      </c>
      <c r="OVV1365" s="84">
        <f t="shared" si="940"/>
        <v>0</v>
      </c>
      <c r="OVW1365" s="84">
        <f t="shared" si="940"/>
        <v>2000000</v>
      </c>
      <c r="OVX1365" s="84">
        <f t="shared" si="940"/>
        <v>2000000</v>
      </c>
      <c r="OWD1365" s="84" t="s">
        <v>247</v>
      </c>
      <c r="OWE1365" s="84" t="s">
        <v>4695</v>
      </c>
      <c r="OWF1365" s="84">
        <f>OWF1360</f>
        <v>0</v>
      </c>
      <c r="OWG1365" s="84">
        <f t="shared" si="940"/>
        <v>0</v>
      </c>
      <c r="OWH1365" s="84">
        <f t="shared" si="940"/>
        <v>0</v>
      </c>
      <c r="OWI1365" s="84">
        <f t="shared" si="940"/>
        <v>0</v>
      </c>
      <c r="OWJ1365" s="84">
        <f t="shared" si="940"/>
        <v>2000000</v>
      </c>
      <c r="OWK1365" s="84">
        <f t="shared" si="940"/>
        <v>0</v>
      </c>
      <c r="OWL1365" s="84">
        <f t="shared" si="940"/>
        <v>0</v>
      </c>
      <c r="OWM1365" s="84">
        <f t="shared" si="940"/>
        <v>2000000</v>
      </c>
      <c r="OWN1365" s="84">
        <f t="shared" si="940"/>
        <v>2000000</v>
      </c>
      <c r="OWT1365" s="84" t="s">
        <v>247</v>
      </c>
      <c r="OWU1365" s="84" t="s">
        <v>4695</v>
      </c>
      <c r="OWV1365" s="84">
        <f>OWV1360</f>
        <v>0</v>
      </c>
      <c r="OWW1365" s="84">
        <f t="shared" si="941"/>
        <v>0</v>
      </c>
      <c r="OWX1365" s="84">
        <f t="shared" si="941"/>
        <v>0</v>
      </c>
      <c r="OWY1365" s="84">
        <f t="shared" si="941"/>
        <v>0</v>
      </c>
      <c r="OWZ1365" s="84">
        <f t="shared" si="941"/>
        <v>2000000</v>
      </c>
      <c r="OXA1365" s="84">
        <f t="shared" si="941"/>
        <v>0</v>
      </c>
      <c r="OXB1365" s="84">
        <f t="shared" si="941"/>
        <v>0</v>
      </c>
      <c r="OXC1365" s="84">
        <f t="shared" si="941"/>
        <v>2000000</v>
      </c>
      <c r="OXD1365" s="84">
        <f t="shared" si="941"/>
        <v>2000000</v>
      </c>
      <c r="OXJ1365" s="84" t="s">
        <v>247</v>
      </c>
      <c r="OXK1365" s="84" t="s">
        <v>4695</v>
      </c>
      <c r="OXL1365" s="84">
        <f>OXL1360</f>
        <v>0</v>
      </c>
      <c r="OXM1365" s="84">
        <f t="shared" si="941"/>
        <v>0</v>
      </c>
      <c r="OXN1365" s="84">
        <f t="shared" si="941"/>
        <v>0</v>
      </c>
      <c r="OXO1365" s="84">
        <f t="shared" si="941"/>
        <v>0</v>
      </c>
      <c r="OXP1365" s="84">
        <f t="shared" si="941"/>
        <v>2000000</v>
      </c>
      <c r="OXQ1365" s="84">
        <f t="shared" si="941"/>
        <v>0</v>
      </c>
      <c r="OXR1365" s="84">
        <f t="shared" si="941"/>
        <v>0</v>
      </c>
      <c r="OXS1365" s="84">
        <f t="shared" si="941"/>
        <v>2000000</v>
      </c>
      <c r="OXT1365" s="84">
        <f t="shared" si="941"/>
        <v>2000000</v>
      </c>
      <c r="OXZ1365" s="84" t="s">
        <v>247</v>
      </c>
      <c r="OYA1365" s="84" t="s">
        <v>4695</v>
      </c>
      <c r="OYB1365" s="84">
        <f>OYB1360</f>
        <v>0</v>
      </c>
      <c r="OYC1365" s="84">
        <f t="shared" si="941"/>
        <v>0</v>
      </c>
      <c r="OYD1365" s="84">
        <f t="shared" si="941"/>
        <v>0</v>
      </c>
      <c r="OYE1365" s="84">
        <f t="shared" si="941"/>
        <v>0</v>
      </c>
      <c r="OYF1365" s="84">
        <f t="shared" si="941"/>
        <v>2000000</v>
      </c>
      <c r="OYG1365" s="84">
        <f t="shared" si="941"/>
        <v>0</v>
      </c>
      <c r="OYH1365" s="84">
        <f t="shared" si="941"/>
        <v>0</v>
      </c>
      <c r="OYI1365" s="84">
        <f t="shared" si="941"/>
        <v>2000000</v>
      </c>
      <c r="OYJ1365" s="84">
        <f t="shared" si="941"/>
        <v>2000000</v>
      </c>
      <c r="OYP1365" s="84" t="s">
        <v>247</v>
      </c>
      <c r="OYQ1365" s="84" t="s">
        <v>4695</v>
      </c>
      <c r="OYR1365" s="84">
        <f>OYR1360</f>
        <v>0</v>
      </c>
      <c r="OYS1365" s="84">
        <f t="shared" si="941"/>
        <v>0</v>
      </c>
      <c r="OYT1365" s="84">
        <f t="shared" si="941"/>
        <v>0</v>
      </c>
      <c r="OYU1365" s="84">
        <f t="shared" si="941"/>
        <v>0</v>
      </c>
      <c r="OYV1365" s="84">
        <f t="shared" si="941"/>
        <v>2000000</v>
      </c>
      <c r="OYW1365" s="84">
        <f t="shared" si="941"/>
        <v>0</v>
      </c>
      <c r="OYX1365" s="84">
        <f t="shared" si="941"/>
        <v>0</v>
      </c>
      <c r="OYY1365" s="84">
        <f t="shared" si="941"/>
        <v>2000000</v>
      </c>
      <c r="OYZ1365" s="84">
        <f t="shared" si="941"/>
        <v>2000000</v>
      </c>
      <c r="OZF1365" s="84" t="s">
        <v>247</v>
      </c>
      <c r="OZG1365" s="84" t="s">
        <v>4695</v>
      </c>
      <c r="OZH1365" s="84">
        <f>OZH1360</f>
        <v>0</v>
      </c>
      <c r="OZI1365" s="84">
        <f t="shared" si="942"/>
        <v>0</v>
      </c>
      <c r="OZJ1365" s="84">
        <f t="shared" si="942"/>
        <v>0</v>
      </c>
      <c r="OZK1365" s="84">
        <f t="shared" si="942"/>
        <v>0</v>
      </c>
      <c r="OZL1365" s="84">
        <f t="shared" si="942"/>
        <v>2000000</v>
      </c>
      <c r="OZM1365" s="84">
        <f t="shared" si="942"/>
        <v>0</v>
      </c>
      <c r="OZN1365" s="84">
        <f t="shared" si="942"/>
        <v>0</v>
      </c>
      <c r="OZO1365" s="84">
        <f t="shared" si="942"/>
        <v>2000000</v>
      </c>
      <c r="OZP1365" s="84">
        <f t="shared" si="942"/>
        <v>2000000</v>
      </c>
      <c r="OZV1365" s="84" t="s">
        <v>247</v>
      </c>
      <c r="OZW1365" s="84" t="s">
        <v>4695</v>
      </c>
      <c r="OZX1365" s="84">
        <f>OZX1360</f>
        <v>0</v>
      </c>
      <c r="OZY1365" s="84">
        <f t="shared" si="942"/>
        <v>0</v>
      </c>
      <c r="OZZ1365" s="84">
        <f t="shared" si="942"/>
        <v>0</v>
      </c>
      <c r="PAA1365" s="84">
        <f t="shared" si="942"/>
        <v>0</v>
      </c>
      <c r="PAB1365" s="84">
        <f t="shared" si="942"/>
        <v>2000000</v>
      </c>
      <c r="PAC1365" s="84">
        <f t="shared" si="942"/>
        <v>0</v>
      </c>
      <c r="PAD1365" s="84">
        <f t="shared" si="942"/>
        <v>0</v>
      </c>
      <c r="PAE1365" s="84">
        <f t="shared" si="942"/>
        <v>2000000</v>
      </c>
      <c r="PAF1365" s="84">
        <f t="shared" si="942"/>
        <v>2000000</v>
      </c>
      <c r="PAL1365" s="84" t="s">
        <v>247</v>
      </c>
      <c r="PAM1365" s="84" t="s">
        <v>4695</v>
      </c>
      <c r="PAN1365" s="84">
        <f>PAN1360</f>
        <v>0</v>
      </c>
      <c r="PAO1365" s="84">
        <f t="shared" si="942"/>
        <v>0</v>
      </c>
      <c r="PAP1365" s="84">
        <f t="shared" si="942"/>
        <v>0</v>
      </c>
      <c r="PAQ1365" s="84">
        <f t="shared" si="942"/>
        <v>0</v>
      </c>
      <c r="PAR1365" s="84">
        <f t="shared" si="942"/>
        <v>2000000</v>
      </c>
      <c r="PAS1365" s="84">
        <f t="shared" si="942"/>
        <v>0</v>
      </c>
      <c r="PAT1365" s="84">
        <f t="shared" si="942"/>
        <v>0</v>
      </c>
      <c r="PAU1365" s="84">
        <f t="shared" si="942"/>
        <v>2000000</v>
      </c>
      <c r="PAV1365" s="84">
        <f t="shared" si="942"/>
        <v>2000000</v>
      </c>
      <c r="PBB1365" s="84" t="s">
        <v>247</v>
      </c>
      <c r="PBC1365" s="84" t="s">
        <v>4695</v>
      </c>
      <c r="PBD1365" s="84">
        <f>PBD1360</f>
        <v>0</v>
      </c>
      <c r="PBE1365" s="84">
        <f t="shared" si="942"/>
        <v>0</v>
      </c>
      <c r="PBF1365" s="84">
        <f t="shared" si="942"/>
        <v>0</v>
      </c>
      <c r="PBG1365" s="84">
        <f t="shared" si="942"/>
        <v>0</v>
      </c>
      <c r="PBH1365" s="84">
        <f t="shared" si="942"/>
        <v>2000000</v>
      </c>
      <c r="PBI1365" s="84">
        <f t="shared" si="942"/>
        <v>0</v>
      </c>
      <c r="PBJ1365" s="84">
        <f t="shared" si="942"/>
        <v>0</v>
      </c>
      <c r="PBK1365" s="84">
        <f t="shared" si="942"/>
        <v>2000000</v>
      </c>
      <c r="PBL1365" s="84">
        <f t="shared" si="942"/>
        <v>2000000</v>
      </c>
      <c r="PBR1365" s="84" t="s">
        <v>247</v>
      </c>
      <c r="PBS1365" s="84" t="s">
        <v>4695</v>
      </c>
      <c r="PBT1365" s="84">
        <f>PBT1360</f>
        <v>0</v>
      </c>
      <c r="PBU1365" s="84">
        <f t="shared" si="943"/>
        <v>0</v>
      </c>
      <c r="PBV1365" s="84">
        <f t="shared" si="943"/>
        <v>0</v>
      </c>
      <c r="PBW1365" s="84">
        <f t="shared" si="943"/>
        <v>0</v>
      </c>
      <c r="PBX1365" s="84">
        <f t="shared" si="943"/>
        <v>2000000</v>
      </c>
      <c r="PBY1365" s="84">
        <f t="shared" si="943"/>
        <v>0</v>
      </c>
      <c r="PBZ1365" s="84">
        <f t="shared" si="943"/>
        <v>0</v>
      </c>
      <c r="PCA1365" s="84">
        <f t="shared" si="943"/>
        <v>2000000</v>
      </c>
      <c r="PCB1365" s="84">
        <f t="shared" si="943"/>
        <v>2000000</v>
      </c>
      <c r="PCH1365" s="84" t="s">
        <v>247</v>
      </c>
      <c r="PCI1365" s="84" t="s">
        <v>4695</v>
      </c>
      <c r="PCJ1365" s="84">
        <f>PCJ1360</f>
        <v>0</v>
      </c>
      <c r="PCK1365" s="84">
        <f t="shared" si="943"/>
        <v>0</v>
      </c>
      <c r="PCL1365" s="84">
        <f t="shared" si="943"/>
        <v>0</v>
      </c>
      <c r="PCM1365" s="84">
        <f t="shared" si="943"/>
        <v>0</v>
      </c>
      <c r="PCN1365" s="84">
        <f t="shared" si="943"/>
        <v>2000000</v>
      </c>
      <c r="PCO1365" s="84">
        <f t="shared" si="943"/>
        <v>0</v>
      </c>
      <c r="PCP1365" s="84">
        <f t="shared" si="943"/>
        <v>0</v>
      </c>
      <c r="PCQ1365" s="84">
        <f t="shared" si="943"/>
        <v>2000000</v>
      </c>
      <c r="PCR1365" s="84">
        <f t="shared" si="943"/>
        <v>2000000</v>
      </c>
      <c r="PCX1365" s="84" t="s">
        <v>247</v>
      </c>
      <c r="PCY1365" s="84" t="s">
        <v>4695</v>
      </c>
      <c r="PCZ1365" s="84">
        <f>PCZ1360</f>
        <v>0</v>
      </c>
      <c r="PDA1365" s="84">
        <f t="shared" si="943"/>
        <v>0</v>
      </c>
      <c r="PDB1365" s="84">
        <f t="shared" si="943"/>
        <v>0</v>
      </c>
      <c r="PDC1365" s="84">
        <f t="shared" si="943"/>
        <v>0</v>
      </c>
      <c r="PDD1365" s="84">
        <f t="shared" si="943"/>
        <v>2000000</v>
      </c>
      <c r="PDE1365" s="84">
        <f t="shared" si="943"/>
        <v>0</v>
      </c>
      <c r="PDF1365" s="84">
        <f t="shared" si="943"/>
        <v>0</v>
      </c>
      <c r="PDG1365" s="84">
        <f t="shared" si="943"/>
        <v>2000000</v>
      </c>
      <c r="PDH1365" s="84">
        <f t="shared" si="943"/>
        <v>2000000</v>
      </c>
      <c r="PDN1365" s="84" t="s">
        <v>247</v>
      </c>
      <c r="PDO1365" s="84" t="s">
        <v>4695</v>
      </c>
      <c r="PDP1365" s="84">
        <f>PDP1360</f>
        <v>0</v>
      </c>
      <c r="PDQ1365" s="84">
        <f t="shared" si="943"/>
        <v>0</v>
      </c>
      <c r="PDR1365" s="84">
        <f t="shared" si="943"/>
        <v>0</v>
      </c>
      <c r="PDS1365" s="84">
        <f t="shared" si="943"/>
        <v>0</v>
      </c>
      <c r="PDT1365" s="84">
        <f t="shared" si="943"/>
        <v>2000000</v>
      </c>
      <c r="PDU1365" s="84">
        <f t="shared" si="943"/>
        <v>0</v>
      </c>
      <c r="PDV1365" s="84">
        <f t="shared" si="943"/>
        <v>0</v>
      </c>
      <c r="PDW1365" s="84">
        <f t="shared" si="943"/>
        <v>2000000</v>
      </c>
      <c r="PDX1365" s="84">
        <f t="shared" si="943"/>
        <v>2000000</v>
      </c>
      <c r="PED1365" s="84" t="s">
        <v>247</v>
      </c>
      <c r="PEE1365" s="84" t="s">
        <v>4695</v>
      </c>
      <c r="PEF1365" s="84">
        <f>PEF1360</f>
        <v>0</v>
      </c>
      <c r="PEG1365" s="84">
        <f t="shared" si="944"/>
        <v>0</v>
      </c>
      <c r="PEH1365" s="84">
        <f t="shared" si="944"/>
        <v>0</v>
      </c>
      <c r="PEI1365" s="84">
        <f t="shared" si="944"/>
        <v>0</v>
      </c>
      <c r="PEJ1365" s="84">
        <f t="shared" si="944"/>
        <v>2000000</v>
      </c>
      <c r="PEK1365" s="84">
        <f t="shared" si="944"/>
        <v>0</v>
      </c>
      <c r="PEL1365" s="84">
        <f t="shared" si="944"/>
        <v>0</v>
      </c>
      <c r="PEM1365" s="84">
        <f t="shared" si="944"/>
        <v>2000000</v>
      </c>
      <c r="PEN1365" s="84">
        <f t="shared" si="944"/>
        <v>2000000</v>
      </c>
      <c r="PET1365" s="84" t="s">
        <v>247</v>
      </c>
      <c r="PEU1365" s="84" t="s">
        <v>4695</v>
      </c>
      <c r="PEV1365" s="84">
        <f>PEV1360</f>
        <v>0</v>
      </c>
      <c r="PEW1365" s="84">
        <f t="shared" si="944"/>
        <v>0</v>
      </c>
      <c r="PEX1365" s="84">
        <f t="shared" si="944"/>
        <v>0</v>
      </c>
      <c r="PEY1365" s="84">
        <f t="shared" si="944"/>
        <v>0</v>
      </c>
      <c r="PEZ1365" s="84">
        <f t="shared" si="944"/>
        <v>2000000</v>
      </c>
      <c r="PFA1365" s="84">
        <f t="shared" si="944"/>
        <v>0</v>
      </c>
      <c r="PFB1365" s="84">
        <f t="shared" si="944"/>
        <v>0</v>
      </c>
      <c r="PFC1365" s="84">
        <f t="shared" si="944"/>
        <v>2000000</v>
      </c>
      <c r="PFD1365" s="84">
        <f t="shared" si="944"/>
        <v>2000000</v>
      </c>
      <c r="PFJ1365" s="84" t="s">
        <v>247</v>
      </c>
      <c r="PFK1365" s="84" t="s">
        <v>4695</v>
      </c>
      <c r="PFL1365" s="84">
        <f>PFL1360</f>
        <v>0</v>
      </c>
      <c r="PFM1365" s="84">
        <f t="shared" si="944"/>
        <v>0</v>
      </c>
      <c r="PFN1365" s="84">
        <f t="shared" si="944"/>
        <v>0</v>
      </c>
      <c r="PFO1365" s="84">
        <f t="shared" si="944"/>
        <v>0</v>
      </c>
      <c r="PFP1365" s="84">
        <f t="shared" si="944"/>
        <v>2000000</v>
      </c>
      <c r="PFQ1365" s="84">
        <f t="shared" si="944"/>
        <v>0</v>
      </c>
      <c r="PFR1365" s="84">
        <f t="shared" si="944"/>
        <v>0</v>
      </c>
      <c r="PFS1365" s="84">
        <f t="shared" si="944"/>
        <v>2000000</v>
      </c>
      <c r="PFT1365" s="84">
        <f t="shared" si="944"/>
        <v>2000000</v>
      </c>
      <c r="PFZ1365" s="84" t="s">
        <v>247</v>
      </c>
      <c r="PGA1365" s="84" t="s">
        <v>4695</v>
      </c>
      <c r="PGB1365" s="84">
        <f>PGB1360</f>
        <v>0</v>
      </c>
      <c r="PGC1365" s="84">
        <f t="shared" si="944"/>
        <v>0</v>
      </c>
      <c r="PGD1365" s="84">
        <f t="shared" si="944"/>
        <v>0</v>
      </c>
      <c r="PGE1365" s="84">
        <f t="shared" si="944"/>
        <v>0</v>
      </c>
      <c r="PGF1365" s="84">
        <f t="shared" si="944"/>
        <v>2000000</v>
      </c>
      <c r="PGG1365" s="84">
        <f t="shared" si="944"/>
        <v>0</v>
      </c>
      <c r="PGH1365" s="84">
        <f t="shared" si="944"/>
        <v>0</v>
      </c>
      <c r="PGI1365" s="84">
        <f t="shared" si="944"/>
        <v>2000000</v>
      </c>
      <c r="PGJ1365" s="84">
        <f t="shared" si="944"/>
        <v>2000000</v>
      </c>
      <c r="PGP1365" s="84" t="s">
        <v>247</v>
      </c>
      <c r="PGQ1365" s="84" t="s">
        <v>4695</v>
      </c>
      <c r="PGR1365" s="84">
        <f>PGR1360</f>
        <v>0</v>
      </c>
      <c r="PGS1365" s="84">
        <f t="shared" si="945"/>
        <v>0</v>
      </c>
      <c r="PGT1365" s="84">
        <f t="shared" si="945"/>
        <v>0</v>
      </c>
      <c r="PGU1365" s="84">
        <f t="shared" si="945"/>
        <v>0</v>
      </c>
      <c r="PGV1365" s="84">
        <f t="shared" si="945"/>
        <v>2000000</v>
      </c>
      <c r="PGW1365" s="84">
        <f t="shared" si="945"/>
        <v>0</v>
      </c>
      <c r="PGX1365" s="84">
        <f t="shared" si="945"/>
        <v>0</v>
      </c>
      <c r="PGY1365" s="84">
        <f t="shared" si="945"/>
        <v>2000000</v>
      </c>
      <c r="PGZ1365" s="84">
        <f t="shared" si="945"/>
        <v>2000000</v>
      </c>
      <c r="PHF1365" s="84" t="s">
        <v>247</v>
      </c>
      <c r="PHG1365" s="84" t="s">
        <v>4695</v>
      </c>
      <c r="PHH1365" s="84">
        <f>PHH1360</f>
        <v>0</v>
      </c>
      <c r="PHI1365" s="84">
        <f t="shared" si="945"/>
        <v>0</v>
      </c>
      <c r="PHJ1365" s="84">
        <f t="shared" si="945"/>
        <v>0</v>
      </c>
      <c r="PHK1365" s="84">
        <f t="shared" si="945"/>
        <v>0</v>
      </c>
      <c r="PHL1365" s="84">
        <f t="shared" si="945"/>
        <v>2000000</v>
      </c>
      <c r="PHM1365" s="84">
        <f t="shared" si="945"/>
        <v>0</v>
      </c>
      <c r="PHN1365" s="84">
        <f t="shared" si="945"/>
        <v>0</v>
      </c>
      <c r="PHO1365" s="84">
        <f t="shared" si="945"/>
        <v>2000000</v>
      </c>
      <c r="PHP1365" s="84">
        <f t="shared" si="945"/>
        <v>2000000</v>
      </c>
      <c r="PHV1365" s="84" t="s">
        <v>247</v>
      </c>
      <c r="PHW1365" s="84" t="s">
        <v>4695</v>
      </c>
      <c r="PHX1365" s="84">
        <f>PHX1360</f>
        <v>0</v>
      </c>
      <c r="PHY1365" s="84">
        <f t="shared" si="945"/>
        <v>0</v>
      </c>
      <c r="PHZ1365" s="84">
        <f t="shared" si="945"/>
        <v>0</v>
      </c>
      <c r="PIA1365" s="84">
        <f t="shared" si="945"/>
        <v>0</v>
      </c>
      <c r="PIB1365" s="84">
        <f t="shared" si="945"/>
        <v>2000000</v>
      </c>
      <c r="PIC1365" s="84">
        <f t="shared" si="945"/>
        <v>0</v>
      </c>
      <c r="PID1365" s="84">
        <f t="shared" si="945"/>
        <v>0</v>
      </c>
      <c r="PIE1365" s="84">
        <f t="shared" si="945"/>
        <v>2000000</v>
      </c>
      <c r="PIF1365" s="84">
        <f t="shared" si="945"/>
        <v>2000000</v>
      </c>
      <c r="PIL1365" s="84" t="s">
        <v>247</v>
      </c>
      <c r="PIM1365" s="84" t="s">
        <v>4695</v>
      </c>
      <c r="PIN1365" s="84">
        <f>PIN1360</f>
        <v>0</v>
      </c>
      <c r="PIO1365" s="84">
        <f t="shared" si="945"/>
        <v>0</v>
      </c>
      <c r="PIP1365" s="84">
        <f t="shared" si="945"/>
        <v>0</v>
      </c>
      <c r="PIQ1365" s="84">
        <f t="shared" si="945"/>
        <v>0</v>
      </c>
      <c r="PIR1365" s="84">
        <f t="shared" si="945"/>
        <v>2000000</v>
      </c>
      <c r="PIS1365" s="84">
        <f t="shared" si="945"/>
        <v>0</v>
      </c>
      <c r="PIT1365" s="84">
        <f t="shared" si="945"/>
        <v>0</v>
      </c>
      <c r="PIU1365" s="84">
        <f t="shared" si="945"/>
        <v>2000000</v>
      </c>
      <c r="PIV1365" s="84">
        <f t="shared" si="945"/>
        <v>2000000</v>
      </c>
      <c r="PJB1365" s="84" t="s">
        <v>247</v>
      </c>
      <c r="PJC1365" s="84" t="s">
        <v>4695</v>
      </c>
      <c r="PJD1365" s="84">
        <f>PJD1360</f>
        <v>0</v>
      </c>
      <c r="PJE1365" s="84">
        <f t="shared" si="946"/>
        <v>0</v>
      </c>
      <c r="PJF1365" s="84">
        <f t="shared" si="946"/>
        <v>0</v>
      </c>
      <c r="PJG1365" s="84">
        <f t="shared" si="946"/>
        <v>0</v>
      </c>
      <c r="PJH1365" s="84">
        <f t="shared" si="946"/>
        <v>2000000</v>
      </c>
      <c r="PJI1365" s="84">
        <f t="shared" si="946"/>
        <v>0</v>
      </c>
      <c r="PJJ1365" s="84">
        <f t="shared" si="946"/>
        <v>0</v>
      </c>
      <c r="PJK1365" s="84">
        <f t="shared" si="946"/>
        <v>2000000</v>
      </c>
      <c r="PJL1365" s="84">
        <f t="shared" si="946"/>
        <v>2000000</v>
      </c>
      <c r="PJR1365" s="84" t="s">
        <v>247</v>
      </c>
      <c r="PJS1365" s="84" t="s">
        <v>4695</v>
      </c>
      <c r="PJT1365" s="84">
        <f>PJT1360</f>
        <v>0</v>
      </c>
      <c r="PJU1365" s="84">
        <f t="shared" si="946"/>
        <v>0</v>
      </c>
      <c r="PJV1365" s="84">
        <f t="shared" si="946"/>
        <v>0</v>
      </c>
      <c r="PJW1365" s="84">
        <f t="shared" si="946"/>
        <v>0</v>
      </c>
      <c r="PJX1365" s="84">
        <f t="shared" si="946"/>
        <v>2000000</v>
      </c>
      <c r="PJY1365" s="84">
        <f t="shared" si="946"/>
        <v>0</v>
      </c>
      <c r="PJZ1365" s="84">
        <f t="shared" si="946"/>
        <v>0</v>
      </c>
      <c r="PKA1365" s="84">
        <f t="shared" si="946"/>
        <v>2000000</v>
      </c>
      <c r="PKB1365" s="84">
        <f t="shared" si="946"/>
        <v>2000000</v>
      </c>
      <c r="PKH1365" s="84" t="s">
        <v>247</v>
      </c>
      <c r="PKI1365" s="84" t="s">
        <v>4695</v>
      </c>
      <c r="PKJ1365" s="84">
        <f>PKJ1360</f>
        <v>0</v>
      </c>
      <c r="PKK1365" s="84">
        <f t="shared" si="946"/>
        <v>0</v>
      </c>
      <c r="PKL1365" s="84">
        <f t="shared" si="946"/>
        <v>0</v>
      </c>
      <c r="PKM1365" s="84">
        <f t="shared" si="946"/>
        <v>0</v>
      </c>
      <c r="PKN1365" s="84">
        <f t="shared" si="946"/>
        <v>2000000</v>
      </c>
      <c r="PKO1365" s="84">
        <f t="shared" si="946"/>
        <v>0</v>
      </c>
      <c r="PKP1365" s="84">
        <f t="shared" si="946"/>
        <v>0</v>
      </c>
      <c r="PKQ1365" s="84">
        <f t="shared" si="946"/>
        <v>2000000</v>
      </c>
      <c r="PKR1365" s="84">
        <f t="shared" si="946"/>
        <v>2000000</v>
      </c>
      <c r="PKX1365" s="84" t="s">
        <v>247</v>
      </c>
      <c r="PKY1365" s="84" t="s">
        <v>4695</v>
      </c>
      <c r="PKZ1365" s="84">
        <f>PKZ1360</f>
        <v>0</v>
      </c>
      <c r="PLA1365" s="84">
        <f t="shared" si="946"/>
        <v>0</v>
      </c>
      <c r="PLB1365" s="84">
        <f t="shared" si="946"/>
        <v>0</v>
      </c>
      <c r="PLC1365" s="84">
        <f t="shared" si="946"/>
        <v>0</v>
      </c>
      <c r="PLD1365" s="84">
        <f t="shared" si="946"/>
        <v>2000000</v>
      </c>
      <c r="PLE1365" s="84">
        <f t="shared" si="946"/>
        <v>0</v>
      </c>
      <c r="PLF1365" s="84">
        <f t="shared" si="946"/>
        <v>0</v>
      </c>
      <c r="PLG1365" s="84">
        <f t="shared" si="946"/>
        <v>2000000</v>
      </c>
      <c r="PLH1365" s="84">
        <f t="shared" si="946"/>
        <v>2000000</v>
      </c>
      <c r="PLN1365" s="84" t="s">
        <v>247</v>
      </c>
      <c r="PLO1365" s="84" t="s">
        <v>4695</v>
      </c>
      <c r="PLP1365" s="84">
        <f>PLP1360</f>
        <v>0</v>
      </c>
      <c r="PLQ1365" s="84">
        <f t="shared" si="947"/>
        <v>0</v>
      </c>
      <c r="PLR1365" s="84">
        <f t="shared" si="947"/>
        <v>0</v>
      </c>
      <c r="PLS1365" s="84">
        <f t="shared" si="947"/>
        <v>0</v>
      </c>
      <c r="PLT1365" s="84">
        <f t="shared" si="947"/>
        <v>2000000</v>
      </c>
      <c r="PLU1365" s="84">
        <f t="shared" si="947"/>
        <v>0</v>
      </c>
      <c r="PLV1365" s="84">
        <f t="shared" si="947"/>
        <v>0</v>
      </c>
      <c r="PLW1365" s="84">
        <f t="shared" si="947"/>
        <v>2000000</v>
      </c>
      <c r="PLX1365" s="84">
        <f t="shared" si="947"/>
        <v>2000000</v>
      </c>
      <c r="PMD1365" s="84" t="s">
        <v>247</v>
      </c>
      <c r="PME1365" s="84" t="s">
        <v>4695</v>
      </c>
      <c r="PMF1365" s="84">
        <f>PMF1360</f>
        <v>0</v>
      </c>
      <c r="PMG1365" s="84">
        <f t="shared" si="947"/>
        <v>0</v>
      </c>
      <c r="PMH1365" s="84">
        <f t="shared" si="947"/>
        <v>0</v>
      </c>
      <c r="PMI1365" s="84">
        <f t="shared" si="947"/>
        <v>0</v>
      </c>
      <c r="PMJ1365" s="84">
        <f t="shared" si="947"/>
        <v>2000000</v>
      </c>
      <c r="PMK1365" s="84">
        <f t="shared" si="947"/>
        <v>0</v>
      </c>
      <c r="PML1365" s="84">
        <f t="shared" si="947"/>
        <v>0</v>
      </c>
      <c r="PMM1365" s="84">
        <f t="shared" si="947"/>
        <v>2000000</v>
      </c>
      <c r="PMN1365" s="84">
        <f t="shared" si="947"/>
        <v>2000000</v>
      </c>
      <c r="PMT1365" s="84" t="s">
        <v>247</v>
      </c>
      <c r="PMU1365" s="84" t="s">
        <v>4695</v>
      </c>
      <c r="PMV1365" s="84">
        <f>PMV1360</f>
        <v>0</v>
      </c>
      <c r="PMW1365" s="84">
        <f t="shared" si="947"/>
        <v>0</v>
      </c>
      <c r="PMX1365" s="84">
        <f t="shared" si="947"/>
        <v>0</v>
      </c>
      <c r="PMY1365" s="84">
        <f t="shared" si="947"/>
        <v>0</v>
      </c>
      <c r="PMZ1365" s="84">
        <f t="shared" si="947"/>
        <v>2000000</v>
      </c>
      <c r="PNA1365" s="84">
        <f t="shared" si="947"/>
        <v>0</v>
      </c>
      <c r="PNB1365" s="84">
        <f t="shared" si="947"/>
        <v>0</v>
      </c>
      <c r="PNC1365" s="84">
        <f t="shared" si="947"/>
        <v>2000000</v>
      </c>
      <c r="PND1365" s="84">
        <f t="shared" si="947"/>
        <v>2000000</v>
      </c>
      <c r="PNJ1365" s="84" t="s">
        <v>247</v>
      </c>
      <c r="PNK1365" s="84" t="s">
        <v>4695</v>
      </c>
      <c r="PNL1365" s="84">
        <f>PNL1360</f>
        <v>0</v>
      </c>
      <c r="PNM1365" s="84">
        <f t="shared" si="947"/>
        <v>0</v>
      </c>
      <c r="PNN1365" s="84">
        <f t="shared" si="947"/>
        <v>0</v>
      </c>
      <c r="PNO1365" s="84">
        <f t="shared" si="947"/>
        <v>0</v>
      </c>
      <c r="PNP1365" s="84">
        <f t="shared" si="947"/>
        <v>2000000</v>
      </c>
      <c r="PNQ1365" s="84">
        <f t="shared" si="947"/>
        <v>0</v>
      </c>
      <c r="PNR1365" s="84">
        <f t="shared" si="947"/>
        <v>0</v>
      </c>
      <c r="PNS1365" s="84">
        <f t="shared" si="947"/>
        <v>2000000</v>
      </c>
      <c r="PNT1365" s="84">
        <f t="shared" si="947"/>
        <v>2000000</v>
      </c>
      <c r="PNZ1365" s="84" t="s">
        <v>247</v>
      </c>
      <c r="POA1365" s="84" t="s">
        <v>4695</v>
      </c>
      <c r="POB1365" s="84">
        <f>POB1360</f>
        <v>0</v>
      </c>
      <c r="POC1365" s="84">
        <f t="shared" si="948"/>
        <v>0</v>
      </c>
      <c r="POD1365" s="84">
        <f t="shared" si="948"/>
        <v>0</v>
      </c>
      <c r="POE1365" s="84">
        <f t="shared" si="948"/>
        <v>0</v>
      </c>
      <c r="POF1365" s="84">
        <f t="shared" si="948"/>
        <v>2000000</v>
      </c>
      <c r="POG1365" s="84">
        <f t="shared" si="948"/>
        <v>0</v>
      </c>
      <c r="POH1365" s="84">
        <f t="shared" si="948"/>
        <v>0</v>
      </c>
      <c r="POI1365" s="84">
        <f t="shared" si="948"/>
        <v>2000000</v>
      </c>
      <c r="POJ1365" s="84">
        <f t="shared" si="948"/>
        <v>2000000</v>
      </c>
      <c r="POP1365" s="84" t="s">
        <v>247</v>
      </c>
      <c r="POQ1365" s="84" t="s">
        <v>4695</v>
      </c>
      <c r="POR1365" s="84">
        <f>POR1360</f>
        <v>0</v>
      </c>
      <c r="POS1365" s="84">
        <f t="shared" si="948"/>
        <v>0</v>
      </c>
      <c r="POT1365" s="84">
        <f t="shared" si="948"/>
        <v>0</v>
      </c>
      <c r="POU1365" s="84">
        <f t="shared" si="948"/>
        <v>0</v>
      </c>
      <c r="POV1365" s="84">
        <f t="shared" si="948"/>
        <v>2000000</v>
      </c>
      <c r="POW1365" s="84">
        <f t="shared" si="948"/>
        <v>0</v>
      </c>
      <c r="POX1365" s="84">
        <f t="shared" si="948"/>
        <v>0</v>
      </c>
      <c r="POY1365" s="84">
        <f t="shared" si="948"/>
        <v>2000000</v>
      </c>
      <c r="POZ1365" s="84">
        <f t="shared" si="948"/>
        <v>2000000</v>
      </c>
      <c r="PPF1365" s="84" t="s">
        <v>247</v>
      </c>
      <c r="PPG1365" s="84" t="s">
        <v>4695</v>
      </c>
      <c r="PPH1365" s="84">
        <f>PPH1360</f>
        <v>0</v>
      </c>
      <c r="PPI1365" s="84">
        <f t="shared" si="948"/>
        <v>0</v>
      </c>
      <c r="PPJ1365" s="84">
        <f t="shared" si="948"/>
        <v>0</v>
      </c>
      <c r="PPK1365" s="84">
        <f t="shared" si="948"/>
        <v>0</v>
      </c>
      <c r="PPL1365" s="84">
        <f t="shared" si="948"/>
        <v>2000000</v>
      </c>
      <c r="PPM1365" s="84">
        <f t="shared" si="948"/>
        <v>0</v>
      </c>
      <c r="PPN1365" s="84">
        <f t="shared" si="948"/>
        <v>0</v>
      </c>
      <c r="PPO1365" s="84">
        <f t="shared" si="948"/>
        <v>2000000</v>
      </c>
      <c r="PPP1365" s="84">
        <f t="shared" si="948"/>
        <v>2000000</v>
      </c>
      <c r="PPV1365" s="84" t="s">
        <v>247</v>
      </c>
      <c r="PPW1365" s="84" t="s">
        <v>4695</v>
      </c>
      <c r="PPX1365" s="84">
        <f>PPX1360</f>
        <v>0</v>
      </c>
      <c r="PPY1365" s="84">
        <f t="shared" si="948"/>
        <v>0</v>
      </c>
      <c r="PPZ1365" s="84">
        <f t="shared" si="948"/>
        <v>0</v>
      </c>
      <c r="PQA1365" s="84">
        <f t="shared" si="948"/>
        <v>0</v>
      </c>
      <c r="PQB1365" s="84">
        <f t="shared" si="948"/>
        <v>2000000</v>
      </c>
      <c r="PQC1365" s="84">
        <f t="shared" si="948"/>
        <v>0</v>
      </c>
      <c r="PQD1365" s="84">
        <f t="shared" si="948"/>
        <v>0</v>
      </c>
      <c r="PQE1365" s="84">
        <f t="shared" si="948"/>
        <v>2000000</v>
      </c>
      <c r="PQF1365" s="84">
        <f t="shared" si="948"/>
        <v>2000000</v>
      </c>
      <c r="PQL1365" s="84" t="s">
        <v>247</v>
      </c>
      <c r="PQM1365" s="84" t="s">
        <v>4695</v>
      </c>
      <c r="PQN1365" s="84">
        <f>PQN1360</f>
        <v>0</v>
      </c>
      <c r="PQO1365" s="84">
        <f t="shared" si="949"/>
        <v>0</v>
      </c>
      <c r="PQP1365" s="84">
        <f t="shared" si="949"/>
        <v>0</v>
      </c>
      <c r="PQQ1365" s="84">
        <f t="shared" si="949"/>
        <v>0</v>
      </c>
      <c r="PQR1365" s="84">
        <f t="shared" si="949"/>
        <v>2000000</v>
      </c>
      <c r="PQS1365" s="84">
        <f t="shared" si="949"/>
        <v>0</v>
      </c>
      <c r="PQT1365" s="84">
        <f t="shared" si="949"/>
        <v>0</v>
      </c>
      <c r="PQU1365" s="84">
        <f t="shared" si="949"/>
        <v>2000000</v>
      </c>
      <c r="PQV1365" s="84">
        <f t="shared" si="949"/>
        <v>2000000</v>
      </c>
      <c r="PRB1365" s="84" t="s">
        <v>247</v>
      </c>
      <c r="PRC1365" s="84" t="s">
        <v>4695</v>
      </c>
      <c r="PRD1365" s="84">
        <f>PRD1360</f>
        <v>0</v>
      </c>
      <c r="PRE1365" s="84">
        <f t="shared" si="949"/>
        <v>0</v>
      </c>
      <c r="PRF1365" s="84">
        <f t="shared" si="949"/>
        <v>0</v>
      </c>
      <c r="PRG1365" s="84">
        <f t="shared" si="949"/>
        <v>0</v>
      </c>
      <c r="PRH1365" s="84">
        <f t="shared" si="949"/>
        <v>2000000</v>
      </c>
      <c r="PRI1365" s="84">
        <f t="shared" si="949"/>
        <v>0</v>
      </c>
      <c r="PRJ1365" s="84">
        <f t="shared" si="949"/>
        <v>0</v>
      </c>
      <c r="PRK1365" s="84">
        <f t="shared" si="949"/>
        <v>2000000</v>
      </c>
      <c r="PRL1365" s="84">
        <f t="shared" si="949"/>
        <v>2000000</v>
      </c>
      <c r="PRR1365" s="84" t="s">
        <v>247</v>
      </c>
      <c r="PRS1365" s="84" t="s">
        <v>4695</v>
      </c>
      <c r="PRT1365" s="84">
        <f>PRT1360</f>
        <v>0</v>
      </c>
      <c r="PRU1365" s="84">
        <f t="shared" si="949"/>
        <v>0</v>
      </c>
      <c r="PRV1365" s="84">
        <f t="shared" si="949"/>
        <v>0</v>
      </c>
      <c r="PRW1365" s="84">
        <f t="shared" si="949"/>
        <v>0</v>
      </c>
      <c r="PRX1365" s="84">
        <f t="shared" si="949"/>
        <v>2000000</v>
      </c>
      <c r="PRY1365" s="84">
        <f t="shared" si="949"/>
        <v>0</v>
      </c>
      <c r="PRZ1365" s="84">
        <f t="shared" si="949"/>
        <v>0</v>
      </c>
      <c r="PSA1365" s="84">
        <f t="shared" si="949"/>
        <v>2000000</v>
      </c>
      <c r="PSB1365" s="84">
        <f t="shared" si="949"/>
        <v>2000000</v>
      </c>
      <c r="PSH1365" s="84" t="s">
        <v>247</v>
      </c>
      <c r="PSI1365" s="84" t="s">
        <v>4695</v>
      </c>
      <c r="PSJ1365" s="84">
        <f>PSJ1360</f>
        <v>0</v>
      </c>
      <c r="PSK1365" s="84">
        <f t="shared" si="949"/>
        <v>0</v>
      </c>
      <c r="PSL1365" s="84">
        <f t="shared" si="949"/>
        <v>0</v>
      </c>
      <c r="PSM1365" s="84">
        <f t="shared" si="949"/>
        <v>0</v>
      </c>
      <c r="PSN1365" s="84">
        <f t="shared" si="949"/>
        <v>2000000</v>
      </c>
      <c r="PSO1365" s="84">
        <f t="shared" si="949"/>
        <v>0</v>
      </c>
      <c r="PSP1365" s="84">
        <f t="shared" si="949"/>
        <v>0</v>
      </c>
      <c r="PSQ1365" s="84">
        <f t="shared" si="949"/>
        <v>2000000</v>
      </c>
      <c r="PSR1365" s="84">
        <f t="shared" si="949"/>
        <v>2000000</v>
      </c>
      <c r="PSX1365" s="84" t="s">
        <v>247</v>
      </c>
      <c r="PSY1365" s="84" t="s">
        <v>4695</v>
      </c>
      <c r="PSZ1365" s="84">
        <f>PSZ1360</f>
        <v>0</v>
      </c>
      <c r="PTA1365" s="84">
        <f t="shared" si="950"/>
        <v>0</v>
      </c>
      <c r="PTB1365" s="84">
        <f t="shared" si="950"/>
        <v>0</v>
      </c>
      <c r="PTC1365" s="84">
        <f t="shared" si="950"/>
        <v>0</v>
      </c>
      <c r="PTD1365" s="84">
        <f t="shared" si="950"/>
        <v>2000000</v>
      </c>
      <c r="PTE1365" s="84">
        <f t="shared" si="950"/>
        <v>0</v>
      </c>
      <c r="PTF1365" s="84">
        <f t="shared" si="950"/>
        <v>0</v>
      </c>
      <c r="PTG1365" s="84">
        <f t="shared" si="950"/>
        <v>2000000</v>
      </c>
      <c r="PTH1365" s="84">
        <f t="shared" si="950"/>
        <v>2000000</v>
      </c>
      <c r="PTN1365" s="84" t="s">
        <v>247</v>
      </c>
      <c r="PTO1365" s="84" t="s">
        <v>4695</v>
      </c>
      <c r="PTP1365" s="84">
        <f>PTP1360</f>
        <v>0</v>
      </c>
      <c r="PTQ1365" s="84">
        <f t="shared" si="950"/>
        <v>0</v>
      </c>
      <c r="PTR1365" s="84">
        <f t="shared" si="950"/>
        <v>0</v>
      </c>
      <c r="PTS1365" s="84">
        <f t="shared" si="950"/>
        <v>0</v>
      </c>
      <c r="PTT1365" s="84">
        <f t="shared" si="950"/>
        <v>2000000</v>
      </c>
      <c r="PTU1365" s="84">
        <f t="shared" si="950"/>
        <v>0</v>
      </c>
      <c r="PTV1365" s="84">
        <f t="shared" si="950"/>
        <v>0</v>
      </c>
      <c r="PTW1365" s="84">
        <f t="shared" si="950"/>
        <v>2000000</v>
      </c>
      <c r="PTX1365" s="84">
        <f t="shared" si="950"/>
        <v>2000000</v>
      </c>
      <c r="PUD1365" s="84" t="s">
        <v>247</v>
      </c>
      <c r="PUE1365" s="84" t="s">
        <v>4695</v>
      </c>
      <c r="PUF1365" s="84">
        <f>PUF1360</f>
        <v>0</v>
      </c>
      <c r="PUG1365" s="84">
        <f t="shared" si="950"/>
        <v>0</v>
      </c>
      <c r="PUH1365" s="84">
        <f t="shared" si="950"/>
        <v>0</v>
      </c>
      <c r="PUI1365" s="84">
        <f t="shared" si="950"/>
        <v>0</v>
      </c>
      <c r="PUJ1365" s="84">
        <f t="shared" si="950"/>
        <v>2000000</v>
      </c>
      <c r="PUK1365" s="84">
        <f t="shared" si="950"/>
        <v>0</v>
      </c>
      <c r="PUL1365" s="84">
        <f t="shared" si="950"/>
        <v>0</v>
      </c>
      <c r="PUM1365" s="84">
        <f t="shared" si="950"/>
        <v>2000000</v>
      </c>
      <c r="PUN1365" s="84">
        <f t="shared" si="950"/>
        <v>2000000</v>
      </c>
      <c r="PUT1365" s="84" t="s">
        <v>247</v>
      </c>
      <c r="PUU1365" s="84" t="s">
        <v>4695</v>
      </c>
      <c r="PUV1365" s="84">
        <f>PUV1360</f>
        <v>0</v>
      </c>
      <c r="PUW1365" s="84">
        <f t="shared" si="950"/>
        <v>0</v>
      </c>
      <c r="PUX1365" s="84">
        <f t="shared" si="950"/>
        <v>0</v>
      </c>
      <c r="PUY1365" s="84">
        <f t="shared" si="950"/>
        <v>0</v>
      </c>
      <c r="PUZ1365" s="84">
        <f t="shared" si="950"/>
        <v>2000000</v>
      </c>
      <c r="PVA1365" s="84">
        <f t="shared" si="950"/>
        <v>0</v>
      </c>
      <c r="PVB1365" s="84">
        <f t="shared" si="950"/>
        <v>0</v>
      </c>
      <c r="PVC1365" s="84">
        <f t="shared" si="950"/>
        <v>2000000</v>
      </c>
      <c r="PVD1365" s="84">
        <f t="shared" si="950"/>
        <v>2000000</v>
      </c>
      <c r="PVJ1365" s="84" t="s">
        <v>247</v>
      </c>
      <c r="PVK1365" s="84" t="s">
        <v>4695</v>
      </c>
      <c r="PVL1365" s="84">
        <f>PVL1360</f>
        <v>0</v>
      </c>
      <c r="PVM1365" s="84">
        <f t="shared" si="951"/>
        <v>0</v>
      </c>
      <c r="PVN1365" s="84">
        <f t="shared" si="951"/>
        <v>0</v>
      </c>
      <c r="PVO1365" s="84">
        <f t="shared" si="951"/>
        <v>0</v>
      </c>
      <c r="PVP1365" s="84">
        <f t="shared" si="951"/>
        <v>2000000</v>
      </c>
      <c r="PVQ1365" s="84">
        <f t="shared" si="951"/>
        <v>0</v>
      </c>
      <c r="PVR1365" s="84">
        <f t="shared" si="951"/>
        <v>0</v>
      </c>
      <c r="PVS1365" s="84">
        <f t="shared" si="951"/>
        <v>2000000</v>
      </c>
      <c r="PVT1365" s="84">
        <f t="shared" si="951"/>
        <v>2000000</v>
      </c>
      <c r="PVZ1365" s="84" t="s">
        <v>247</v>
      </c>
      <c r="PWA1365" s="84" t="s">
        <v>4695</v>
      </c>
      <c r="PWB1365" s="84">
        <f>PWB1360</f>
        <v>0</v>
      </c>
      <c r="PWC1365" s="84">
        <f t="shared" si="951"/>
        <v>0</v>
      </c>
      <c r="PWD1365" s="84">
        <f t="shared" si="951"/>
        <v>0</v>
      </c>
      <c r="PWE1365" s="84">
        <f t="shared" si="951"/>
        <v>0</v>
      </c>
      <c r="PWF1365" s="84">
        <f t="shared" si="951"/>
        <v>2000000</v>
      </c>
      <c r="PWG1365" s="84">
        <f t="shared" si="951"/>
        <v>0</v>
      </c>
      <c r="PWH1365" s="84">
        <f t="shared" si="951"/>
        <v>0</v>
      </c>
      <c r="PWI1365" s="84">
        <f t="shared" si="951"/>
        <v>2000000</v>
      </c>
      <c r="PWJ1365" s="84">
        <f t="shared" si="951"/>
        <v>2000000</v>
      </c>
      <c r="PWP1365" s="84" t="s">
        <v>247</v>
      </c>
      <c r="PWQ1365" s="84" t="s">
        <v>4695</v>
      </c>
      <c r="PWR1365" s="84">
        <f>PWR1360</f>
        <v>0</v>
      </c>
      <c r="PWS1365" s="84">
        <f t="shared" si="951"/>
        <v>0</v>
      </c>
      <c r="PWT1365" s="84">
        <f t="shared" si="951"/>
        <v>0</v>
      </c>
      <c r="PWU1365" s="84">
        <f t="shared" si="951"/>
        <v>0</v>
      </c>
      <c r="PWV1365" s="84">
        <f t="shared" si="951"/>
        <v>2000000</v>
      </c>
      <c r="PWW1365" s="84">
        <f t="shared" si="951"/>
        <v>0</v>
      </c>
      <c r="PWX1365" s="84">
        <f t="shared" si="951"/>
        <v>0</v>
      </c>
      <c r="PWY1365" s="84">
        <f t="shared" si="951"/>
        <v>2000000</v>
      </c>
      <c r="PWZ1365" s="84">
        <f t="shared" si="951"/>
        <v>2000000</v>
      </c>
      <c r="PXF1365" s="84" t="s">
        <v>247</v>
      </c>
      <c r="PXG1365" s="84" t="s">
        <v>4695</v>
      </c>
      <c r="PXH1365" s="84">
        <f>PXH1360</f>
        <v>0</v>
      </c>
      <c r="PXI1365" s="84">
        <f t="shared" si="951"/>
        <v>0</v>
      </c>
      <c r="PXJ1365" s="84">
        <f t="shared" si="951"/>
        <v>0</v>
      </c>
      <c r="PXK1365" s="84">
        <f t="shared" si="951"/>
        <v>0</v>
      </c>
      <c r="PXL1365" s="84">
        <f t="shared" si="951"/>
        <v>2000000</v>
      </c>
      <c r="PXM1365" s="84">
        <f t="shared" si="951"/>
        <v>0</v>
      </c>
      <c r="PXN1365" s="84">
        <f t="shared" si="951"/>
        <v>0</v>
      </c>
      <c r="PXO1365" s="84">
        <f t="shared" si="951"/>
        <v>2000000</v>
      </c>
      <c r="PXP1365" s="84">
        <f t="shared" si="951"/>
        <v>2000000</v>
      </c>
      <c r="PXV1365" s="84" t="s">
        <v>247</v>
      </c>
      <c r="PXW1365" s="84" t="s">
        <v>4695</v>
      </c>
      <c r="PXX1365" s="84">
        <f>PXX1360</f>
        <v>0</v>
      </c>
      <c r="PXY1365" s="84">
        <f t="shared" si="952"/>
        <v>0</v>
      </c>
      <c r="PXZ1365" s="84">
        <f t="shared" si="952"/>
        <v>0</v>
      </c>
      <c r="PYA1365" s="84">
        <f t="shared" si="952"/>
        <v>0</v>
      </c>
      <c r="PYB1365" s="84">
        <f t="shared" si="952"/>
        <v>2000000</v>
      </c>
      <c r="PYC1365" s="84">
        <f t="shared" si="952"/>
        <v>0</v>
      </c>
      <c r="PYD1365" s="84">
        <f t="shared" si="952"/>
        <v>0</v>
      </c>
      <c r="PYE1365" s="84">
        <f t="shared" si="952"/>
        <v>2000000</v>
      </c>
      <c r="PYF1365" s="84">
        <f t="shared" si="952"/>
        <v>2000000</v>
      </c>
      <c r="PYL1365" s="84" t="s">
        <v>247</v>
      </c>
      <c r="PYM1365" s="84" t="s">
        <v>4695</v>
      </c>
      <c r="PYN1365" s="84">
        <f>PYN1360</f>
        <v>0</v>
      </c>
      <c r="PYO1365" s="84">
        <f t="shared" si="952"/>
        <v>0</v>
      </c>
      <c r="PYP1365" s="84">
        <f t="shared" si="952"/>
        <v>0</v>
      </c>
      <c r="PYQ1365" s="84">
        <f t="shared" si="952"/>
        <v>0</v>
      </c>
      <c r="PYR1365" s="84">
        <f t="shared" si="952"/>
        <v>2000000</v>
      </c>
      <c r="PYS1365" s="84">
        <f t="shared" si="952"/>
        <v>0</v>
      </c>
      <c r="PYT1365" s="84">
        <f t="shared" si="952"/>
        <v>0</v>
      </c>
      <c r="PYU1365" s="84">
        <f t="shared" si="952"/>
        <v>2000000</v>
      </c>
      <c r="PYV1365" s="84">
        <f t="shared" si="952"/>
        <v>2000000</v>
      </c>
      <c r="PZB1365" s="84" t="s">
        <v>247</v>
      </c>
      <c r="PZC1365" s="84" t="s">
        <v>4695</v>
      </c>
      <c r="PZD1365" s="84">
        <f>PZD1360</f>
        <v>0</v>
      </c>
      <c r="PZE1365" s="84">
        <f t="shared" si="952"/>
        <v>0</v>
      </c>
      <c r="PZF1365" s="84">
        <f t="shared" si="952"/>
        <v>0</v>
      </c>
      <c r="PZG1365" s="84">
        <f t="shared" si="952"/>
        <v>0</v>
      </c>
      <c r="PZH1365" s="84">
        <f t="shared" si="952"/>
        <v>2000000</v>
      </c>
      <c r="PZI1365" s="84">
        <f t="shared" si="952"/>
        <v>0</v>
      </c>
      <c r="PZJ1365" s="84">
        <f t="shared" si="952"/>
        <v>0</v>
      </c>
      <c r="PZK1365" s="84">
        <f t="shared" si="952"/>
        <v>2000000</v>
      </c>
      <c r="PZL1365" s="84">
        <f t="shared" si="952"/>
        <v>2000000</v>
      </c>
      <c r="PZR1365" s="84" t="s">
        <v>247</v>
      </c>
      <c r="PZS1365" s="84" t="s">
        <v>4695</v>
      </c>
      <c r="PZT1365" s="84">
        <f>PZT1360</f>
        <v>0</v>
      </c>
      <c r="PZU1365" s="84">
        <f t="shared" si="952"/>
        <v>0</v>
      </c>
      <c r="PZV1365" s="84">
        <f t="shared" si="952"/>
        <v>0</v>
      </c>
      <c r="PZW1365" s="84">
        <f t="shared" si="952"/>
        <v>0</v>
      </c>
      <c r="PZX1365" s="84">
        <f t="shared" si="952"/>
        <v>2000000</v>
      </c>
      <c r="PZY1365" s="84">
        <f t="shared" si="952"/>
        <v>0</v>
      </c>
      <c r="PZZ1365" s="84">
        <f t="shared" si="952"/>
        <v>0</v>
      </c>
      <c r="QAA1365" s="84">
        <f t="shared" si="952"/>
        <v>2000000</v>
      </c>
      <c r="QAB1365" s="84">
        <f t="shared" si="952"/>
        <v>2000000</v>
      </c>
      <c r="QAH1365" s="84" t="s">
        <v>247</v>
      </c>
      <c r="QAI1365" s="84" t="s">
        <v>4695</v>
      </c>
      <c r="QAJ1365" s="84">
        <f>QAJ1360</f>
        <v>0</v>
      </c>
      <c r="QAK1365" s="84">
        <f t="shared" si="953"/>
        <v>0</v>
      </c>
      <c r="QAL1365" s="84">
        <f t="shared" si="953"/>
        <v>0</v>
      </c>
      <c r="QAM1365" s="84">
        <f t="shared" si="953"/>
        <v>0</v>
      </c>
      <c r="QAN1365" s="84">
        <f t="shared" si="953"/>
        <v>2000000</v>
      </c>
      <c r="QAO1365" s="84">
        <f t="shared" si="953"/>
        <v>0</v>
      </c>
      <c r="QAP1365" s="84">
        <f t="shared" si="953"/>
        <v>0</v>
      </c>
      <c r="QAQ1365" s="84">
        <f t="shared" si="953"/>
        <v>2000000</v>
      </c>
      <c r="QAR1365" s="84">
        <f t="shared" si="953"/>
        <v>2000000</v>
      </c>
      <c r="QAX1365" s="84" t="s">
        <v>247</v>
      </c>
      <c r="QAY1365" s="84" t="s">
        <v>4695</v>
      </c>
      <c r="QAZ1365" s="84">
        <f>QAZ1360</f>
        <v>0</v>
      </c>
      <c r="QBA1365" s="84">
        <f t="shared" si="953"/>
        <v>0</v>
      </c>
      <c r="QBB1365" s="84">
        <f t="shared" si="953"/>
        <v>0</v>
      </c>
      <c r="QBC1365" s="84">
        <f t="shared" si="953"/>
        <v>0</v>
      </c>
      <c r="QBD1365" s="84">
        <f t="shared" si="953"/>
        <v>2000000</v>
      </c>
      <c r="QBE1365" s="84">
        <f t="shared" si="953"/>
        <v>0</v>
      </c>
      <c r="QBF1365" s="84">
        <f t="shared" si="953"/>
        <v>0</v>
      </c>
      <c r="QBG1365" s="84">
        <f t="shared" si="953"/>
        <v>2000000</v>
      </c>
      <c r="QBH1365" s="84">
        <f t="shared" si="953"/>
        <v>2000000</v>
      </c>
      <c r="QBN1365" s="84" t="s">
        <v>247</v>
      </c>
      <c r="QBO1365" s="84" t="s">
        <v>4695</v>
      </c>
      <c r="QBP1365" s="84">
        <f>QBP1360</f>
        <v>0</v>
      </c>
      <c r="QBQ1365" s="84">
        <f t="shared" si="953"/>
        <v>0</v>
      </c>
      <c r="QBR1365" s="84">
        <f t="shared" si="953"/>
        <v>0</v>
      </c>
      <c r="QBS1365" s="84">
        <f t="shared" si="953"/>
        <v>0</v>
      </c>
      <c r="QBT1365" s="84">
        <f t="shared" si="953"/>
        <v>2000000</v>
      </c>
      <c r="QBU1365" s="84">
        <f t="shared" si="953"/>
        <v>0</v>
      </c>
      <c r="QBV1365" s="84">
        <f t="shared" si="953"/>
        <v>0</v>
      </c>
      <c r="QBW1365" s="84">
        <f t="shared" si="953"/>
        <v>2000000</v>
      </c>
      <c r="QBX1365" s="84">
        <f t="shared" si="953"/>
        <v>2000000</v>
      </c>
      <c r="QCD1365" s="84" t="s">
        <v>247</v>
      </c>
      <c r="QCE1365" s="84" t="s">
        <v>4695</v>
      </c>
      <c r="QCF1365" s="84">
        <f>QCF1360</f>
        <v>0</v>
      </c>
      <c r="QCG1365" s="84">
        <f t="shared" si="953"/>
        <v>0</v>
      </c>
      <c r="QCH1365" s="84">
        <f t="shared" si="953"/>
        <v>0</v>
      </c>
      <c r="QCI1365" s="84">
        <f t="shared" si="953"/>
        <v>0</v>
      </c>
      <c r="QCJ1365" s="84">
        <f t="shared" si="953"/>
        <v>2000000</v>
      </c>
      <c r="QCK1365" s="84">
        <f t="shared" si="953"/>
        <v>0</v>
      </c>
      <c r="QCL1365" s="84">
        <f t="shared" si="953"/>
        <v>0</v>
      </c>
      <c r="QCM1365" s="84">
        <f t="shared" si="953"/>
        <v>2000000</v>
      </c>
      <c r="QCN1365" s="84">
        <f t="shared" si="953"/>
        <v>2000000</v>
      </c>
      <c r="QCT1365" s="84" t="s">
        <v>247</v>
      </c>
      <c r="QCU1365" s="84" t="s">
        <v>4695</v>
      </c>
      <c r="QCV1365" s="84">
        <f>QCV1360</f>
        <v>0</v>
      </c>
      <c r="QCW1365" s="84">
        <f t="shared" si="954"/>
        <v>0</v>
      </c>
      <c r="QCX1365" s="84">
        <f t="shared" si="954"/>
        <v>0</v>
      </c>
      <c r="QCY1365" s="84">
        <f t="shared" si="954"/>
        <v>0</v>
      </c>
      <c r="QCZ1365" s="84">
        <f t="shared" si="954"/>
        <v>2000000</v>
      </c>
      <c r="QDA1365" s="84">
        <f t="shared" si="954"/>
        <v>0</v>
      </c>
      <c r="QDB1365" s="84">
        <f t="shared" si="954"/>
        <v>0</v>
      </c>
      <c r="QDC1365" s="84">
        <f t="shared" si="954"/>
        <v>2000000</v>
      </c>
      <c r="QDD1365" s="84">
        <f t="shared" si="954"/>
        <v>2000000</v>
      </c>
      <c r="QDJ1365" s="84" t="s">
        <v>247</v>
      </c>
      <c r="QDK1365" s="84" t="s">
        <v>4695</v>
      </c>
      <c r="QDL1365" s="84">
        <f>QDL1360</f>
        <v>0</v>
      </c>
      <c r="QDM1365" s="84">
        <f t="shared" si="954"/>
        <v>0</v>
      </c>
      <c r="QDN1365" s="84">
        <f t="shared" si="954"/>
        <v>0</v>
      </c>
      <c r="QDO1365" s="84">
        <f t="shared" si="954"/>
        <v>0</v>
      </c>
      <c r="QDP1365" s="84">
        <f t="shared" si="954"/>
        <v>2000000</v>
      </c>
      <c r="QDQ1365" s="84">
        <f t="shared" si="954"/>
        <v>0</v>
      </c>
      <c r="QDR1365" s="84">
        <f t="shared" si="954"/>
        <v>0</v>
      </c>
      <c r="QDS1365" s="84">
        <f t="shared" si="954"/>
        <v>2000000</v>
      </c>
      <c r="QDT1365" s="84">
        <f t="shared" si="954"/>
        <v>2000000</v>
      </c>
      <c r="QDZ1365" s="84" t="s">
        <v>247</v>
      </c>
      <c r="QEA1365" s="84" t="s">
        <v>4695</v>
      </c>
      <c r="QEB1365" s="84">
        <f>QEB1360</f>
        <v>0</v>
      </c>
      <c r="QEC1365" s="84">
        <f t="shared" si="954"/>
        <v>0</v>
      </c>
      <c r="QED1365" s="84">
        <f t="shared" si="954"/>
        <v>0</v>
      </c>
      <c r="QEE1365" s="84">
        <f t="shared" si="954"/>
        <v>0</v>
      </c>
      <c r="QEF1365" s="84">
        <f t="shared" si="954"/>
        <v>2000000</v>
      </c>
      <c r="QEG1365" s="84">
        <f t="shared" si="954"/>
        <v>0</v>
      </c>
      <c r="QEH1365" s="84">
        <f t="shared" si="954"/>
        <v>0</v>
      </c>
      <c r="QEI1365" s="84">
        <f t="shared" si="954"/>
        <v>2000000</v>
      </c>
      <c r="QEJ1365" s="84">
        <f t="shared" si="954"/>
        <v>2000000</v>
      </c>
      <c r="QEP1365" s="84" t="s">
        <v>247</v>
      </c>
      <c r="QEQ1365" s="84" t="s">
        <v>4695</v>
      </c>
      <c r="QER1365" s="84">
        <f>QER1360</f>
        <v>0</v>
      </c>
      <c r="QES1365" s="84">
        <f t="shared" si="954"/>
        <v>0</v>
      </c>
      <c r="QET1365" s="84">
        <f t="shared" si="954"/>
        <v>0</v>
      </c>
      <c r="QEU1365" s="84">
        <f t="shared" si="954"/>
        <v>0</v>
      </c>
      <c r="QEV1365" s="84">
        <f t="shared" si="954"/>
        <v>2000000</v>
      </c>
      <c r="QEW1365" s="84">
        <f t="shared" si="954"/>
        <v>0</v>
      </c>
      <c r="QEX1365" s="84">
        <f t="shared" si="954"/>
        <v>0</v>
      </c>
      <c r="QEY1365" s="84">
        <f t="shared" si="954"/>
        <v>2000000</v>
      </c>
      <c r="QEZ1365" s="84">
        <f t="shared" si="954"/>
        <v>2000000</v>
      </c>
      <c r="QFF1365" s="84" t="s">
        <v>247</v>
      </c>
      <c r="QFG1365" s="84" t="s">
        <v>4695</v>
      </c>
      <c r="QFH1365" s="84">
        <f>QFH1360</f>
        <v>0</v>
      </c>
      <c r="QFI1365" s="84">
        <f t="shared" si="955"/>
        <v>0</v>
      </c>
      <c r="QFJ1365" s="84">
        <f t="shared" si="955"/>
        <v>0</v>
      </c>
      <c r="QFK1365" s="84">
        <f t="shared" si="955"/>
        <v>0</v>
      </c>
      <c r="QFL1365" s="84">
        <f t="shared" si="955"/>
        <v>2000000</v>
      </c>
      <c r="QFM1365" s="84">
        <f t="shared" si="955"/>
        <v>0</v>
      </c>
      <c r="QFN1365" s="84">
        <f t="shared" si="955"/>
        <v>0</v>
      </c>
      <c r="QFO1365" s="84">
        <f t="shared" si="955"/>
        <v>2000000</v>
      </c>
      <c r="QFP1365" s="84">
        <f t="shared" si="955"/>
        <v>2000000</v>
      </c>
      <c r="QFV1365" s="84" t="s">
        <v>247</v>
      </c>
      <c r="QFW1365" s="84" t="s">
        <v>4695</v>
      </c>
      <c r="QFX1365" s="84">
        <f>QFX1360</f>
        <v>0</v>
      </c>
      <c r="QFY1365" s="84">
        <f t="shared" si="955"/>
        <v>0</v>
      </c>
      <c r="QFZ1365" s="84">
        <f t="shared" si="955"/>
        <v>0</v>
      </c>
      <c r="QGA1365" s="84">
        <f t="shared" si="955"/>
        <v>0</v>
      </c>
      <c r="QGB1365" s="84">
        <f t="shared" si="955"/>
        <v>2000000</v>
      </c>
      <c r="QGC1365" s="84">
        <f t="shared" si="955"/>
        <v>0</v>
      </c>
      <c r="QGD1365" s="84">
        <f t="shared" si="955"/>
        <v>0</v>
      </c>
      <c r="QGE1365" s="84">
        <f t="shared" si="955"/>
        <v>2000000</v>
      </c>
      <c r="QGF1365" s="84">
        <f t="shared" si="955"/>
        <v>2000000</v>
      </c>
      <c r="QGL1365" s="84" t="s">
        <v>247</v>
      </c>
      <c r="QGM1365" s="84" t="s">
        <v>4695</v>
      </c>
      <c r="QGN1365" s="84">
        <f>QGN1360</f>
        <v>0</v>
      </c>
      <c r="QGO1365" s="84">
        <f t="shared" si="955"/>
        <v>0</v>
      </c>
      <c r="QGP1365" s="84">
        <f t="shared" si="955"/>
        <v>0</v>
      </c>
      <c r="QGQ1365" s="84">
        <f t="shared" si="955"/>
        <v>0</v>
      </c>
      <c r="QGR1365" s="84">
        <f t="shared" si="955"/>
        <v>2000000</v>
      </c>
      <c r="QGS1365" s="84">
        <f t="shared" si="955"/>
        <v>0</v>
      </c>
      <c r="QGT1365" s="84">
        <f t="shared" si="955"/>
        <v>0</v>
      </c>
      <c r="QGU1365" s="84">
        <f t="shared" si="955"/>
        <v>2000000</v>
      </c>
      <c r="QGV1365" s="84">
        <f t="shared" si="955"/>
        <v>2000000</v>
      </c>
      <c r="QHB1365" s="84" t="s">
        <v>247</v>
      </c>
      <c r="QHC1365" s="84" t="s">
        <v>4695</v>
      </c>
      <c r="QHD1365" s="84">
        <f>QHD1360</f>
        <v>0</v>
      </c>
      <c r="QHE1365" s="84">
        <f t="shared" si="955"/>
        <v>0</v>
      </c>
      <c r="QHF1365" s="84">
        <f t="shared" si="955"/>
        <v>0</v>
      </c>
      <c r="QHG1365" s="84">
        <f t="shared" si="955"/>
        <v>0</v>
      </c>
      <c r="QHH1365" s="84">
        <f t="shared" si="955"/>
        <v>2000000</v>
      </c>
      <c r="QHI1365" s="84">
        <f t="shared" si="955"/>
        <v>0</v>
      </c>
      <c r="QHJ1365" s="84">
        <f t="shared" si="955"/>
        <v>0</v>
      </c>
      <c r="QHK1365" s="84">
        <f t="shared" si="955"/>
        <v>2000000</v>
      </c>
      <c r="QHL1365" s="84">
        <f t="shared" si="955"/>
        <v>2000000</v>
      </c>
      <c r="QHR1365" s="84" t="s">
        <v>247</v>
      </c>
      <c r="QHS1365" s="84" t="s">
        <v>4695</v>
      </c>
      <c r="QHT1365" s="84">
        <f>QHT1360</f>
        <v>0</v>
      </c>
      <c r="QHU1365" s="84">
        <f t="shared" si="956"/>
        <v>0</v>
      </c>
      <c r="QHV1365" s="84">
        <f t="shared" si="956"/>
        <v>0</v>
      </c>
      <c r="QHW1365" s="84">
        <f t="shared" si="956"/>
        <v>0</v>
      </c>
      <c r="QHX1365" s="84">
        <f t="shared" si="956"/>
        <v>2000000</v>
      </c>
      <c r="QHY1365" s="84">
        <f t="shared" si="956"/>
        <v>0</v>
      </c>
      <c r="QHZ1365" s="84">
        <f t="shared" si="956"/>
        <v>0</v>
      </c>
      <c r="QIA1365" s="84">
        <f t="shared" si="956"/>
        <v>2000000</v>
      </c>
      <c r="QIB1365" s="84">
        <f t="shared" si="956"/>
        <v>2000000</v>
      </c>
      <c r="QIH1365" s="84" t="s">
        <v>247</v>
      </c>
      <c r="QII1365" s="84" t="s">
        <v>4695</v>
      </c>
      <c r="QIJ1365" s="84">
        <f>QIJ1360</f>
        <v>0</v>
      </c>
      <c r="QIK1365" s="84">
        <f t="shared" si="956"/>
        <v>0</v>
      </c>
      <c r="QIL1365" s="84">
        <f t="shared" si="956"/>
        <v>0</v>
      </c>
      <c r="QIM1365" s="84">
        <f t="shared" si="956"/>
        <v>0</v>
      </c>
      <c r="QIN1365" s="84">
        <f t="shared" si="956"/>
        <v>2000000</v>
      </c>
      <c r="QIO1365" s="84">
        <f t="shared" si="956"/>
        <v>0</v>
      </c>
      <c r="QIP1365" s="84">
        <f t="shared" si="956"/>
        <v>0</v>
      </c>
      <c r="QIQ1365" s="84">
        <f t="shared" si="956"/>
        <v>2000000</v>
      </c>
      <c r="QIR1365" s="84">
        <f t="shared" si="956"/>
        <v>2000000</v>
      </c>
      <c r="QIX1365" s="84" t="s">
        <v>247</v>
      </c>
      <c r="QIY1365" s="84" t="s">
        <v>4695</v>
      </c>
      <c r="QIZ1365" s="84">
        <f>QIZ1360</f>
        <v>0</v>
      </c>
      <c r="QJA1365" s="84">
        <f t="shared" si="956"/>
        <v>0</v>
      </c>
      <c r="QJB1365" s="84">
        <f t="shared" si="956"/>
        <v>0</v>
      </c>
      <c r="QJC1365" s="84">
        <f t="shared" si="956"/>
        <v>0</v>
      </c>
      <c r="QJD1365" s="84">
        <f t="shared" si="956"/>
        <v>2000000</v>
      </c>
      <c r="QJE1365" s="84">
        <f t="shared" si="956"/>
        <v>0</v>
      </c>
      <c r="QJF1365" s="84">
        <f t="shared" si="956"/>
        <v>0</v>
      </c>
      <c r="QJG1365" s="84">
        <f t="shared" si="956"/>
        <v>2000000</v>
      </c>
      <c r="QJH1365" s="84">
        <f t="shared" si="956"/>
        <v>2000000</v>
      </c>
      <c r="QJN1365" s="84" t="s">
        <v>247</v>
      </c>
      <c r="QJO1365" s="84" t="s">
        <v>4695</v>
      </c>
      <c r="QJP1365" s="84">
        <f>QJP1360</f>
        <v>0</v>
      </c>
      <c r="QJQ1365" s="84">
        <f t="shared" si="956"/>
        <v>0</v>
      </c>
      <c r="QJR1365" s="84">
        <f t="shared" si="956"/>
        <v>0</v>
      </c>
      <c r="QJS1365" s="84">
        <f t="shared" si="956"/>
        <v>0</v>
      </c>
      <c r="QJT1365" s="84">
        <f t="shared" si="956"/>
        <v>2000000</v>
      </c>
      <c r="QJU1365" s="84">
        <f t="shared" si="956"/>
        <v>0</v>
      </c>
      <c r="QJV1365" s="84">
        <f t="shared" si="956"/>
        <v>0</v>
      </c>
      <c r="QJW1365" s="84">
        <f t="shared" si="956"/>
        <v>2000000</v>
      </c>
      <c r="QJX1365" s="84">
        <f t="shared" si="956"/>
        <v>2000000</v>
      </c>
      <c r="QKD1365" s="84" t="s">
        <v>247</v>
      </c>
      <c r="QKE1365" s="84" t="s">
        <v>4695</v>
      </c>
      <c r="QKF1365" s="84">
        <f>QKF1360</f>
        <v>0</v>
      </c>
      <c r="QKG1365" s="84">
        <f t="shared" si="957"/>
        <v>0</v>
      </c>
      <c r="QKH1365" s="84">
        <f t="shared" si="957"/>
        <v>0</v>
      </c>
      <c r="QKI1365" s="84">
        <f t="shared" si="957"/>
        <v>0</v>
      </c>
      <c r="QKJ1365" s="84">
        <f t="shared" si="957"/>
        <v>2000000</v>
      </c>
      <c r="QKK1365" s="84">
        <f t="shared" si="957"/>
        <v>0</v>
      </c>
      <c r="QKL1365" s="84">
        <f t="shared" si="957"/>
        <v>0</v>
      </c>
      <c r="QKM1365" s="84">
        <f t="shared" si="957"/>
        <v>2000000</v>
      </c>
      <c r="QKN1365" s="84">
        <f t="shared" si="957"/>
        <v>2000000</v>
      </c>
      <c r="QKT1365" s="84" t="s">
        <v>247</v>
      </c>
      <c r="QKU1365" s="84" t="s">
        <v>4695</v>
      </c>
      <c r="QKV1365" s="84">
        <f>QKV1360</f>
        <v>0</v>
      </c>
      <c r="QKW1365" s="84">
        <f t="shared" si="957"/>
        <v>0</v>
      </c>
      <c r="QKX1365" s="84">
        <f t="shared" si="957"/>
        <v>0</v>
      </c>
      <c r="QKY1365" s="84">
        <f t="shared" si="957"/>
        <v>0</v>
      </c>
      <c r="QKZ1365" s="84">
        <f t="shared" si="957"/>
        <v>2000000</v>
      </c>
      <c r="QLA1365" s="84">
        <f t="shared" si="957"/>
        <v>0</v>
      </c>
      <c r="QLB1365" s="84">
        <f t="shared" si="957"/>
        <v>0</v>
      </c>
      <c r="QLC1365" s="84">
        <f t="shared" si="957"/>
        <v>2000000</v>
      </c>
      <c r="QLD1365" s="84">
        <f t="shared" si="957"/>
        <v>2000000</v>
      </c>
      <c r="QLJ1365" s="84" t="s">
        <v>247</v>
      </c>
      <c r="QLK1365" s="84" t="s">
        <v>4695</v>
      </c>
      <c r="QLL1365" s="84">
        <f>QLL1360</f>
        <v>0</v>
      </c>
      <c r="QLM1365" s="84">
        <f t="shared" si="957"/>
        <v>0</v>
      </c>
      <c r="QLN1365" s="84">
        <f t="shared" si="957"/>
        <v>0</v>
      </c>
      <c r="QLO1365" s="84">
        <f t="shared" si="957"/>
        <v>0</v>
      </c>
      <c r="QLP1365" s="84">
        <f t="shared" si="957"/>
        <v>2000000</v>
      </c>
      <c r="QLQ1365" s="84">
        <f t="shared" si="957"/>
        <v>0</v>
      </c>
      <c r="QLR1365" s="84">
        <f t="shared" si="957"/>
        <v>0</v>
      </c>
      <c r="QLS1365" s="84">
        <f t="shared" si="957"/>
        <v>2000000</v>
      </c>
      <c r="QLT1365" s="84">
        <f t="shared" si="957"/>
        <v>2000000</v>
      </c>
      <c r="QLZ1365" s="84" t="s">
        <v>247</v>
      </c>
      <c r="QMA1365" s="84" t="s">
        <v>4695</v>
      </c>
      <c r="QMB1365" s="84">
        <f>QMB1360</f>
        <v>0</v>
      </c>
      <c r="QMC1365" s="84">
        <f t="shared" si="957"/>
        <v>0</v>
      </c>
      <c r="QMD1365" s="84">
        <f t="shared" si="957"/>
        <v>0</v>
      </c>
      <c r="QME1365" s="84">
        <f t="shared" si="957"/>
        <v>0</v>
      </c>
      <c r="QMF1365" s="84">
        <f t="shared" si="957"/>
        <v>2000000</v>
      </c>
      <c r="QMG1365" s="84">
        <f t="shared" si="957"/>
        <v>0</v>
      </c>
      <c r="QMH1365" s="84">
        <f t="shared" si="957"/>
        <v>0</v>
      </c>
      <c r="QMI1365" s="84">
        <f t="shared" si="957"/>
        <v>2000000</v>
      </c>
      <c r="QMJ1365" s="84">
        <f t="shared" si="957"/>
        <v>2000000</v>
      </c>
      <c r="QMP1365" s="84" t="s">
        <v>247</v>
      </c>
      <c r="QMQ1365" s="84" t="s">
        <v>4695</v>
      </c>
      <c r="QMR1365" s="84">
        <f>QMR1360</f>
        <v>0</v>
      </c>
      <c r="QMS1365" s="84">
        <f t="shared" si="958"/>
        <v>0</v>
      </c>
      <c r="QMT1365" s="84">
        <f t="shared" si="958"/>
        <v>0</v>
      </c>
      <c r="QMU1365" s="84">
        <f t="shared" si="958"/>
        <v>0</v>
      </c>
      <c r="QMV1365" s="84">
        <f t="shared" si="958"/>
        <v>2000000</v>
      </c>
      <c r="QMW1365" s="84">
        <f t="shared" si="958"/>
        <v>0</v>
      </c>
      <c r="QMX1365" s="84">
        <f t="shared" si="958"/>
        <v>0</v>
      </c>
      <c r="QMY1365" s="84">
        <f t="shared" si="958"/>
        <v>2000000</v>
      </c>
      <c r="QMZ1365" s="84">
        <f t="shared" si="958"/>
        <v>2000000</v>
      </c>
      <c r="QNF1365" s="84" t="s">
        <v>247</v>
      </c>
      <c r="QNG1365" s="84" t="s">
        <v>4695</v>
      </c>
      <c r="QNH1365" s="84">
        <f>QNH1360</f>
        <v>0</v>
      </c>
      <c r="QNI1365" s="84">
        <f t="shared" si="958"/>
        <v>0</v>
      </c>
      <c r="QNJ1365" s="84">
        <f t="shared" si="958"/>
        <v>0</v>
      </c>
      <c r="QNK1365" s="84">
        <f t="shared" si="958"/>
        <v>0</v>
      </c>
      <c r="QNL1365" s="84">
        <f t="shared" si="958"/>
        <v>2000000</v>
      </c>
      <c r="QNM1365" s="84">
        <f t="shared" si="958"/>
        <v>0</v>
      </c>
      <c r="QNN1365" s="84">
        <f t="shared" si="958"/>
        <v>0</v>
      </c>
      <c r="QNO1365" s="84">
        <f t="shared" si="958"/>
        <v>2000000</v>
      </c>
      <c r="QNP1365" s="84">
        <f t="shared" si="958"/>
        <v>2000000</v>
      </c>
      <c r="QNV1365" s="84" t="s">
        <v>247</v>
      </c>
      <c r="QNW1365" s="84" t="s">
        <v>4695</v>
      </c>
      <c r="QNX1365" s="84">
        <f>QNX1360</f>
        <v>0</v>
      </c>
      <c r="QNY1365" s="84">
        <f t="shared" si="958"/>
        <v>0</v>
      </c>
      <c r="QNZ1365" s="84">
        <f t="shared" si="958"/>
        <v>0</v>
      </c>
      <c r="QOA1365" s="84">
        <f t="shared" si="958"/>
        <v>0</v>
      </c>
      <c r="QOB1365" s="84">
        <f t="shared" si="958"/>
        <v>2000000</v>
      </c>
      <c r="QOC1365" s="84">
        <f t="shared" si="958"/>
        <v>0</v>
      </c>
      <c r="QOD1365" s="84">
        <f t="shared" si="958"/>
        <v>0</v>
      </c>
      <c r="QOE1365" s="84">
        <f t="shared" si="958"/>
        <v>2000000</v>
      </c>
      <c r="QOF1365" s="84">
        <f t="shared" si="958"/>
        <v>2000000</v>
      </c>
      <c r="QOL1365" s="84" t="s">
        <v>247</v>
      </c>
      <c r="QOM1365" s="84" t="s">
        <v>4695</v>
      </c>
      <c r="QON1365" s="84">
        <f>QON1360</f>
        <v>0</v>
      </c>
      <c r="QOO1365" s="84">
        <f t="shared" si="958"/>
        <v>0</v>
      </c>
      <c r="QOP1365" s="84">
        <f t="shared" si="958"/>
        <v>0</v>
      </c>
      <c r="QOQ1365" s="84">
        <f t="shared" si="958"/>
        <v>0</v>
      </c>
      <c r="QOR1365" s="84">
        <f t="shared" si="958"/>
        <v>2000000</v>
      </c>
      <c r="QOS1365" s="84">
        <f t="shared" si="958"/>
        <v>0</v>
      </c>
      <c r="QOT1365" s="84">
        <f t="shared" si="958"/>
        <v>0</v>
      </c>
      <c r="QOU1365" s="84">
        <f t="shared" si="958"/>
        <v>2000000</v>
      </c>
      <c r="QOV1365" s="84">
        <f t="shared" si="958"/>
        <v>2000000</v>
      </c>
      <c r="QPB1365" s="84" t="s">
        <v>247</v>
      </c>
      <c r="QPC1365" s="84" t="s">
        <v>4695</v>
      </c>
      <c r="QPD1365" s="84">
        <f>QPD1360</f>
        <v>0</v>
      </c>
      <c r="QPE1365" s="84">
        <f t="shared" si="959"/>
        <v>0</v>
      </c>
      <c r="QPF1365" s="84">
        <f t="shared" si="959"/>
        <v>0</v>
      </c>
      <c r="QPG1365" s="84">
        <f t="shared" si="959"/>
        <v>0</v>
      </c>
      <c r="QPH1365" s="84">
        <f t="shared" si="959"/>
        <v>2000000</v>
      </c>
      <c r="QPI1365" s="84">
        <f t="shared" si="959"/>
        <v>0</v>
      </c>
      <c r="QPJ1365" s="84">
        <f t="shared" si="959"/>
        <v>0</v>
      </c>
      <c r="QPK1365" s="84">
        <f t="shared" si="959"/>
        <v>2000000</v>
      </c>
      <c r="QPL1365" s="84">
        <f t="shared" si="959"/>
        <v>2000000</v>
      </c>
      <c r="QPR1365" s="84" t="s">
        <v>247</v>
      </c>
      <c r="QPS1365" s="84" t="s">
        <v>4695</v>
      </c>
      <c r="QPT1365" s="84">
        <f>QPT1360</f>
        <v>0</v>
      </c>
      <c r="QPU1365" s="84">
        <f t="shared" si="959"/>
        <v>0</v>
      </c>
      <c r="QPV1365" s="84">
        <f t="shared" si="959"/>
        <v>0</v>
      </c>
      <c r="QPW1365" s="84">
        <f t="shared" si="959"/>
        <v>0</v>
      </c>
      <c r="QPX1365" s="84">
        <f t="shared" si="959"/>
        <v>2000000</v>
      </c>
      <c r="QPY1365" s="84">
        <f t="shared" si="959"/>
        <v>0</v>
      </c>
      <c r="QPZ1365" s="84">
        <f t="shared" si="959"/>
        <v>0</v>
      </c>
      <c r="QQA1365" s="84">
        <f t="shared" si="959"/>
        <v>2000000</v>
      </c>
      <c r="QQB1365" s="84">
        <f t="shared" si="959"/>
        <v>2000000</v>
      </c>
      <c r="QQH1365" s="84" t="s">
        <v>247</v>
      </c>
      <c r="QQI1365" s="84" t="s">
        <v>4695</v>
      </c>
      <c r="QQJ1365" s="84">
        <f>QQJ1360</f>
        <v>0</v>
      </c>
      <c r="QQK1365" s="84">
        <f t="shared" si="959"/>
        <v>0</v>
      </c>
      <c r="QQL1365" s="84">
        <f t="shared" si="959"/>
        <v>0</v>
      </c>
      <c r="QQM1365" s="84">
        <f t="shared" si="959"/>
        <v>0</v>
      </c>
      <c r="QQN1365" s="84">
        <f t="shared" si="959"/>
        <v>2000000</v>
      </c>
      <c r="QQO1365" s="84">
        <f t="shared" si="959"/>
        <v>0</v>
      </c>
      <c r="QQP1365" s="84">
        <f t="shared" si="959"/>
        <v>0</v>
      </c>
      <c r="QQQ1365" s="84">
        <f t="shared" si="959"/>
        <v>2000000</v>
      </c>
      <c r="QQR1365" s="84">
        <f t="shared" si="959"/>
        <v>2000000</v>
      </c>
      <c r="QQX1365" s="84" t="s">
        <v>247</v>
      </c>
      <c r="QQY1365" s="84" t="s">
        <v>4695</v>
      </c>
      <c r="QQZ1365" s="84">
        <f>QQZ1360</f>
        <v>0</v>
      </c>
      <c r="QRA1365" s="84">
        <f t="shared" si="959"/>
        <v>0</v>
      </c>
      <c r="QRB1365" s="84">
        <f t="shared" si="959"/>
        <v>0</v>
      </c>
      <c r="QRC1365" s="84">
        <f t="shared" si="959"/>
        <v>0</v>
      </c>
      <c r="QRD1365" s="84">
        <f t="shared" si="959"/>
        <v>2000000</v>
      </c>
      <c r="QRE1365" s="84">
        <f t="shared" si="959"/>
        <v>0</v>
      </c>
      <c r="QRF1365" s="84">
        <f t="shared" si="959"/>
        <v>0</v>
      </c>
      <c r="QRG1365" s="84">
        <f t="shared" si="959"/>
        <v>2000000</v>
      </c>
      <c r="QRH1365" s="84">
        <f t="shared" si="959"/>
        <v>2000000</v>
      </c>
      <c r="QRN1365" s="84" t="s">
        <v>247</v>
      </c>
      <c r="QRO1365" s="84" t="s">
        <v>4695</v>
      </c>
      <c r="QRP1365" s="84">
        <f>QRP1360</f>
        <v>0</v>
      </c>
      <c r="QRQ1365" s="84">
        <f t="shared" si="960"/>
        <v>0</v>
      </c>
      <c r="QRR1365" s="84">
        <f t="shared" si="960"/>
        <v>0</v>
      </c>
      <c r="QRS1365" s="84">
        <f t="shared" si="960"/>
        <v>0</v>
      </c>
      <c r="QRT1365" s="84">
        <f t="shared" si="960"/>
        <v>2000000</v>
      </c>
      <c r="QRU1365" s="84">
        <f t="shared" si="960"/>
        <v>0</v>
      </c>
      <c r="QRV1365" s="84">
        <f t="shared" si="960"/>
        <v>0</v>
      </c>
      <c r="QRW1365" s="84">
        <f t="shared" si="960"/>
        <v>2000000</v>
      </c>
      <c r="QRX1365" s="84">
        <f t="shared" si="960"/>
        <v>2000000</v>
      </c>
      <c r="QSD1365" s="84" t="s">
        <v>247</v>
      </c>
      <c r="QSE1365" s="84" t="s">
        <v>4695</v>
      </c>
      <c r="QSF1365" s="84">
        <f>QSF1360</f>
        <v>0</v>
      </c>
      <c r="QSG1365" s="84">
        <f t="shared" si="960"/>
        <v>0</v>
      </c>
      <c r="QSH1365" s="84">
        <f t="shared" si="960"/>
        <v>0</v>
      </c>
      <c r="QSI1365" s="84">
        <f t="shared" si="960"/>
        <v>0</v>
      </c>
      <c r="QSJ1365" s="84">
        <f t="shared" si="960"/>
        <v>2000000</v>
      </c>
      <c r="QSK1365" s="84">
        <f t="shared" si="960"/>
        <v>0</v>
      </c>
      <c r="QSL1365" s="84">
        <f t="shared" si="960"/>
        <v>0</v>
      </c>
      <c r="QSM1365" s="84">
        <f t="shared" si="960"/>
        <v>2000000</v>
      </c>
      <c r="QSN1365" s="84">
        <f t="shared" si="960"/>
        <v>2000000</v>
      </c>
      <c r="QST1365" s="84" t="s">
        <v>247</v>
      </c>
      <c r="QSU1365" s="84" t="s">
        <v>4695</v>
      </c>
      <c r="QSV1365" s="84">
        <f>QSV1360</f>
        <v>0</v>
      </c>
      <c r="QSW1365" s="84">
        <f t="shared" si="960"/>
        <v>0</v>
      </c>
      <c r="QSX1365" s="84">
        <f t="shared" si="960"/>
        <v>0</v>
      </c>
      <c r="QSY1365" s="84">
        <f t="shared" si="960"/>
        <v>0</v>
      </c>
      <c r="QSZ1365" s="84">
        <f t="shared" si="960"/>
        <v>2000000</v>
      </c>
      <c r="QTA1365" s="84">
        <f t="shared" si="960"/>
        <v>0</v>
      </c>
      <c r="QTB1365" s="84">
        <f t="shared" si="960"/>
        <v>0</v>
      </c>
      <c r="QTC1365" s="84">
        <f t="shared" si="960"/>
        <v>2000000</v>
      </c>
      <c r="QTD1365" s="84">
        <f t="shared" si="960"/>
        <v>2000000</v>
      </c>
      <c r="QTJ1365" s="84" t="s">
        <v>247</v>
      </c>
      <c r="QTK1365" s="84" t="s">
        <v>4695</v>
      </c>
      <c r="QTL1365" s="84">
        <f>QTL1360</f>
        <v>0</v>
      </c>
      <c r="QTM1365" s="84">
        <f t="shared" si="960"/>
        <v>0</v>
      </c>
      <c r="QTN1365" s="84">
        <f t="shared" si="960"/>
        <v>0</v>
      </c>
      <c r="QTO1365" s="84">
        <f t="shared" si="960"/>
        <v>0</v>
      </c>
      <c r="QTP1365" s="84">
        <f t="shared" si="960"/>
        <v>2000000</v>
      </c>
      <c r="QTQ1365" s="84">
        <f t="shared" si="960"/>
        <v>0</v>
      </c>
      <c r="QTR1365" s="84">
        <f t="shared" si="960"/>
        <v>0</v>
      </c>
      <c r="QTS1365" s="84">
        <f t="shared" si="960"/>
        <v>2000000</v>
      </c>
      <c r="QTT1365" s="84">
        <f t="shared" si="960"/>
        <v>2000000</v>
      </c>
      <c r="QTZ1365" s="84" t="s">
        <v>247</v>
      </c>
      <c r="QUA1365" s="84" t="s">
        <v>4695</v>
      </c>
      <c r="QUB1365" s="84">
        <f>QUB1360</f>
        <v>0</v>
      </c>
      <c r="QUC1365" s="84">
        <f t="shared" si="961"/>
        <v>0</v>
      </c>
      <c r="QUD1365" s="84">
        <f t="shared" si="961"/>
        <v>0</v>
      </c>
      <c r="QUE1365" s="84">
        <f t="shared" si="961"/>
        <v>0</v>
      </c>
      <c r="QUF1365" s="84">
        <f t="shared" si="961"/>
        <v>2000000</v>
      </c>
      <c r="QUG1365" s="84">
        <f t="shared" si="961"/>
        <v>0</v>
      </c>
      <c r="QUH1365" s="84">
        <f t="shared" si="961"/>
        <v>0</v>
      </c>
      <c r="QUI1365" s="84">
        <f t="shared" si="961"/>
        <v>2000000</v>
      </c>
      <c r="QUJ1365" s="84">
        <f t="shared" si="961"/>
        <v>2000000</v>
      </c>
      <c r="QUP1365" s="84" t="s">
        <v>247</v>
      </c>
      <c r="QUQ1365" s="84" t="s">
        <v>4695</v>
      </c>
      <c r="QUR1365" s="84">
        <f>QUR1360</f>
        <v>0</v>
      </c>
      <c r="QUS1365" s="84">
        <f t="shared" si="961"/>
        <v>0</v>
      </c>
      <c r="QUT1365" s="84">
        <f t="shared" si="961"/>
        <v>0</v>
      </c>
      <c r="QUU1365" s="84">
        <f t="shared" si="961"/>
        <v>0</v>
      </c>
      <c r="QUV1365" s="84">
        <f t="shared" si="961"/>
        <v>2000000</v>
      </c>
      <c r="QUW1365" s="84">
        <f t="shared" si="961"/>
        <v>0</v>
      </c>
      <c r="QUX1365" s="84">
        <f t="shared" si="961"/>
        <v>0</v>
      </c>
      <c r="QUY1365" s="84">
        <f t="shared" si="961"/>
        <v>2000000</v>
      </c>
      <c r="QUZ1365" s="84">
        <f t="shared" si="961"/>
        <v>2000000</v>
      </c>
      <c r="QVF1365" s="84" t="s">
        <v>247</v>
      </c>
      <c r="QVG1365" s="84" t="s">
        <v>4695</v>
      </c>
      <c r="QVH1365" s="84">
        <f>QVH1360</f>
        <v>0</v>
      </c>
      <c r="QVI1365" s="84">
        <f t="shared" si="961"/>
        <v>0</v>
      </c>
      <c r="QVJ1365" s="84">
        <f t="shared" si="961"/>
        <v>0</v>
      </c>
      <c r="QVK1365" s="84">
        <f t="shared" si="961"/>
        <v>0</v>
      </c>
      <c r="QVL1365" s="84">
        <f t="shared" si="961"/>
        <v>2000000</v>
      </c>
      <c r="QVM1365" s="84">
        <f t="shared" si="961"/>
        <v>0</v>
      </c>
      <c r="QVN1365" s="84">
        <f t="shared" si="961"/>
        <v>0</v>
      </c>
      <c r="QVO1365" s="84">
        <f t="shared" si="961"/>
        <v>2000000</v>
      </c>
      <c r="QVP1365" s="84">
        <f t="shared" si="961"/>
        <v>2000000</v>
      </c>
      <c r="QVV1365" s="84" t="s">
        <v>247</v>
      </c>
      <c r="QVW1365" s="84" t="s">
        <v>4695</v>
      </c>
      <c r="QVX1365" s="84">
        <f>QVX1360</f>
        <v>0</v>
      </c>
      <c r="QVY1365" s="84">
        <f t="shared" si="961"/>
        <v>0</v>
      </c>
      <c r="QVZ1365" s="84">
        <f t="shared" si="961"/>
        <v>0</v>
      </c>
      <c r="QWA1365" s="84">
        <f t="shared" si="961"/>
        <v>0</v>
      </c>
      <c r="QWB1365" s="84">
        <f t="shared" si="961"/>
        <v>2000000</v>
      </c>
      <c r="QWC1365" s="84">
        <f t="shared" si="961"/>
        <v>0</v>
      </c>
      <c r="QWD1365" s="84">
        <f t="shared" si="961"/>
        <v>0</v>
      </c>
      <c r="QWE1365" s="84">
        <f t="shared" si="961"/>
        <v>2000000</v>
      </c>
      <c r="QWF1365" s="84">
        <f t="shared" si="961"/>
        <v>2000000</v>
      </c>
      <c r="QWL1365" s="84" t="s">
        <v>247</v>
      </c>
      <c r="QWM1365" s="84" t="s">
        <v>4695</v>
      </c>
      <c r="QWN1365" s="84">
        <f>QWN1360</f>
        <v>0</v>
      </c>
      <c r="QWO1365" s="84">
        <f t="shared" si="962"/>
        <v>0</v>
      </c>
      <c r="QWP1365" s="84">
        <f t="shared" si="962"/>
        <v>0</v>
      </c>
      <c r="QWQ1365" s="84">
        <f t="shared" si="962"/>
        <v>0</v>
      </c>
      <c r="QWR1365" s="84">
        <f t="shared" si="962"/>
        <v>2000000</v>
      </c>
      <c r="QWS1365" s="84">
        <f t="shared" si="962"/>
        <v>0</v>
      </c>
      <c r="QWT1365" s="84">
        <f t="shared" si="962"/>
        <v>0</v>
      </c>
      <c r="QWU1365" s="84">
        <f t="shared" si="962"/>
        <v>2000000</v>
      </c>
      <c r="QWV1365" s="84">
        <f t="shared" si="962"/>
        <v>2000000</v>
      </c>
      <c r="QXB1365" s="84" t="s">
        <v>247</v>
      </c>
      <c r="QXC1365" s="84" t="s">
        <v>4695</v>
      </c>
      <c r="QXD1365" s="84">
        <f>QXD1360</f>
        <v>0</v>
      </c>
      <c r="QXE1365" s="84">
        <f t="shared" si="962"/>
        <v>0</v>
      </c>
      <c r="QXF1365" s="84">
        <f t="shared" si="962"/>
        <v>0</v>
      </c>
      <c r="QXG1365" s="84">
        <f t="shared" si="962"/>
        <v>0</v>
      </c>
      <c r="QXH1365" s="84">
        <f t="shared" si="962"/>
        <v>2000000</v>
      </c>
      <c r="QXI1365" s="84">
        <f t="shared" si="962"/>
        <v>0</v>
      </c>
      <c r="QXJ1365" s="84">
        <f t="shared" si="962"/>
        <v>0</v>
      </c>
      <c r="QXK1365" s="84">
        <f t="shared" si="962"/>
        <v>2000000</v>
      </c>
      <c r="QXL1365" s="84">
        <f t="shared" si="962"/>
        <v>2000000</v>
      </c>
      <c r="QXR1365" s="84" t="s">
        <v>247</v>
      </c>
      <c r="QXS1365" s="84" t="s">
        <v>4695</v>
      </c>
      <c r="QXT1365" s="84">
        <f>QXT1360</f>
        <v>0</v>
      </c>
      <c r="QXU1365" s="84">
        <f t="shared" si="962"/>
        <v>0</v>
      </c>
      <c r="QXV1365" s="84">
        <f t="shared" si="962"/>
        <v>0</v>
      </c>
      <c r="QXW1365" s="84">
        <f t="shared" si="962"/>
        <v>0</v>
      </c>
      <c r="QXX1365" s="84">
        <f t="shared" si="962"/>
        <v>2000000</v>
      </c>
      <c r="QXY1365" s="84">
        <f t="shared" si="962"/>
        <v>0</v>
      </c>
      <c r="QXZ1365" s="84">
        <f t="shared" si="962"/>
        <v>0</v>
      </c>
      <c r="QYA1365" s="84">
        <f t="shared" si="962"/>
        <v>2000000</v>
      </c>
      <c r="QYB1365" s="84">
        <f t="shared" si="962"/>
        <v>2000000</v>
      </c>
      <c r="QYH1365" s="84" t="s">
        <v>247</v>
      </c>
      <c r="QYI1365" s="84" t="s">
        <v>4695</v>
      </c>
      <c r="QYJ1365" s="84">
        <f>QYJ1360</f>
        <v>0</v>
      </c>
      <c r="QYK1365" s="84">
        <f t="shared" si="962"/>
        <v>0</v>
      </c>
      <c r="QYL1365" s="84">
        <f t="shared" si="962"/>
        <v>0</v>
      </c>
      <c r="QYM1365" s="84">
        <f t="shared" si="962"/>
        <v>0</v>
      </c>
      <c r="QYN1365" s="84">
        <f t="shared" si="962"/>
        <v>2000000</v>
      </c>
      <c r="QYO1365" s="84">
        <f t="shared" si="962"/>
        <v>0</v>
      </c>
      <c r="QYP1365" s="84">
        <f t="shared" si="962"/>
        <v>0</v>
      </c>
      <c r="QYQ1365" s="84">
        <f t="shared" si="962"/>
        <v>2000000</v>
      </c>
      <c r="QYR1365" s="84">
        <f t="shared" si="962"/>
        <v>2000000</v>
      </c>
      <c r="QYX1365" s="84" t="s">
        <v>247</v>
      </c>
      <c r="QYY1365" s="84" t="s">
        <v>4695</v>
      </c>
      <c r="QYZ1365" s="84">
        <f>QYZ1360</f>
        <v>0</v>
      </c>
      <c r="QZA1365" s="84">
        <f t="shared" si="963"/>
        <v>0</v>
      </c>
      <c r="QZB1365" s="84">
        <f t="shared" si="963"/>
        <v>0</v>
      </c>
      <c r="QZC1365" s="84">
        <f t="shared" si="963"/>
        <v>0</v>
      </c>
      <c r="QZD1365" s="84">
        <f t="shared" si="963"/>
        <v>2000000</v>
      </c>
      <c r="QZE1365" s="84">
        <f t="shared" si="963"/>
        <v>0</v>
      </c>
      <c r="QZF1365" s="84">
        <f t="shared" si="963"/>
        <v>0</v>
      </c>
      <c r="QZG1365" s="84">
        <f t="shared" si="963"/>
        <v>2000000</v>
      </c>
      <c r="QZH1365" s="84">
        <f t="shared" si="963"/>
        <v>2000000</v>
      </c>
      <c r="QZN1365" s="84" t="s">
        <v>247</v>
      </c>
      <c r="QZO1365" s="84" t="s">
        <v>4695</v>
      </c>
      <c r="QZP1365" s="84">
        <f>QZP1360</f>
        <v>0</v>
      </c>
      <c r="QZQ1365" s="84">
        <f t="shared" si="963"/>
        <v>0</v>
      </c>
      <c r="QZR1365" s="84">
        <f t="shared" si="963"/>
        <v>0</v>
      </c>
      <c r="QZS1365" s="84">
        <f t="shared" si="963"/>
        <v>0</v>
      </c>
      <c r="QZT1365" s="84">
        <f t="shared" si="963"/>
        <v>2000000</v>
      </c>
      <c r="QZU1365" s="84">
        <f t="shared" si="963"/>
        <v>0</v>
      </c>
      <c r="QZV1365" s="84">
        <f t="shared" si="963"/>
        <v>0</v>
      </c>
      <c r="QZW1365" s="84">
        <f t="shared" si="963"/>
        <v>2000000</v>
      </c>
      <c r="QZX1365" s="84">
        <f t="shared" si="963"/>
        <v>2000000</v>
      </c>
      <c r="RAD1365" s="84" t="s">
        <v>247</v>
      </c>
      <c r="RAE1365" s="84" t="s">
        <v>4695</v>
      </c>
      <c r="RAF1365" s="84">
        <f>RAF1360</f>
        <v>0</v>
      </c>
      <c r="RAG1365" s="84">
        <f t="shared" si="963"/>
        <v>0</v>
      </c>
      <c r="RAH1365" s="84">
        <f t="shared" si="963"/>
        <v>0</v>
      </c>
      <c r="RAI1365" s="84">
        <f t="shared" si="963"/>
        <v>0</v>
      </c>
      <c r="RAJ1365" s="84">
        <f t="shared" si="963"/>
        <v>2000000</v>
      </c>
      <c r="RAK1365" s="84">
        <f t="shared" si="963"/>
        <v>0</v>
      </c>
      <c r="RAL1365" s="84">
        <f t="shared" si="963"/>
        <v>0</v>
      </c>
      <c r="RAM1365" s="84">
        <f t="shared" si="963"/>
        <v>2000000</v>
      </c>
      <c r="RAN1365" s="84">
        <f t="shared" si="963"/>
        <v>2000000</v>
      </c>
      <c r="RAT1365" s="84" t="s">
        <v>247</v>
      </c>
      <c r="RAU1365" s="84" t="s">
        <v>4695</v>
      </c>
      <c r="RAV1365" s="84">
        <f>RAV1360</f>
        <v>0</v>
      </c>
      <c r="RAW1365" s="84">
        <f t="shared" si="963"/>
        <v>0</v>
      </c>
      <c r="RAX1365" s="84">
        <f t="shared" si="963"/>
        <v>0</v>
      </c>
      <c r="RAY1365" s="84">
        <f t="shared" si="963"/>
        <v>0</v>
      </c>
      <c r="RAZ1365" s="84">
        <f t="shared" si="963"/>
        <v>2000000</v>
      </c>
      <c r="RBA1365" s="84">
        <f t="shared" si="963"/>
        <v>0</v>
      </c>
      <c r="RBB1365" s="84">
        <f t="shared" si="963"/>
        <v>0</v>
      </c>
      <c r="RBC1365" s="84">
        <f t="shared" si="963"/>
        <v>2000000</v>
      </c>
      <c r="RBD1365" s="84">
        <f t="shared" si="963"/>
        <v>2000000</v>
      </c>
      <c r="RBJ1365" s="84" t="s">
        <v>247</v>
      </c>
      <c r="RBK1365" s="84" t="s">
        <v>4695</v>
      </c>
      <c r="RBL1365" s="84">
        <f>RBL1360</f>
        <v>0</v>
      </c>
      <c r="RBM1365" s="84">
        <f t="shared" si="964"/>
        <v>0</v>
      </c>
      <c r="RBN1365" s="84">
        <f t="shared" si="964"/>
        <v>0</v>
      </c>
      <c r="RBO1365" s="84">
        <f t="shared" si="964"/>
        <v>0</v>
      </c>
      <c r="RBP1365" s="84">
        <f t="shared" si="964"/>
        <v>2000000</v>
      </c>
      <c r="RBQ1365" s="84">
        <f t="shared" si="964"/>
        <v>0</v>
      </c>
      <c r="RBR1365" s="84">
        <f t="shared" si="964"/>
        <v>0</v>
      </c>
      <c r="RBS1365" s="84">
        <f t="shared" si="964"/>
        <v>2000000</v>
      </c>
      <c r="RBT1365" s="84">
        <f t="shared" si="964"/>
        <v>2000000</v>
      </c>
      <c r="RBZ1365" s="84" t="s">
        <v>247</v>
      </c>
      <c r="RCA1365" s="84" t="s">
        <v>4695</v>
      </c>
      <c r="RCB1365" s="84">
        <f>RCB1360</f>
        <v>0</v>
      </c>
      <c r="RCC1365" s="84">
        <f t="shared" si="964"/>
        <v>0</v>
      </c>
      <c r="RCD1365" s="84">
        <f t="shared" si="964"/>
        <v>0</v>
      </c>
      <c r="RCE1365" s="84">
        <f t="shared" si="964"/>
        <v>0</v>
      </c>
      <c r="RCF1365" s="84">
        <f t="shared" si="964"/>
        <v>2000000</v>
      </c>
      <c r="RCG1365" s="84">
        <f t="shared" si="964"/>
        <v>0</v>
      </c>
      <c r="RCH1365" s="84">
        <f t="shared" si="964"/>
        <v>0</v>
      </c>
      <c r="RCI1365" s="84">
        <f t="shared" si="964"/>
        <v>2000000</v>
      </c>
      <c r="RCJ1365" s="84">
        <f t="shared" si="964"/>
        <v>2000000</v>
      </c>
      <c r="RCP1365" s="84" t="s">
        <v>247</v>
      </c>
      <c r="RCQ1365" s="84" t="s">
        <v>4695</v>
      </c>
      <c r="RCR1365" s="84">
        <f>RCR1360</f>
        <v>0</v>
      </c>
      <c r="RCS1365" s="84">
        <f t="shared" si="964"/>
        <v>0</v>
      </c>
      <c r="RCT1365" s="84">
        <f t="shared" si="964"/>
        <v>0</v>
      </c>
      <c r="RCU1365" s="84">
        <f t="shared" si="964"/>
        <v>0</v>
      </c>
      <c r="RCV1365" s="84">
        <f t="shared" si="964"/>
        <v>2000000</v>
      </c>
      <c r="RCW1365" s="84">
        <f t="shared" si="964"/>
        <v>0</v>
      </c>
      <c r="RCX1365" s="84">
        <f t="shared" si="964"/>
        <v>0</v>
      </c>
      <c r="RCY1365" s="84">
        <f t="shared" si="964"/>
        <v>2000000</v>
      </c>
      <c r="RCZ1365" s="84">
        <f t="shared" si="964"/>
        <v>2000000</v>
      </c>
      <c r="RDF1365" s="84" t="s">
        <v>247</v>
      </c>
      <c r="RDG1365" s="84" t="s">
        <v>4695</v>
      </c>
      <c r="RDH1365" s="84">
        <f>RDH1360</f>
        <v>0</v>
      </c>
      <c r="RDI1365" s="84">
        <f t="shared" si="964"/>
        <v>0</v>
      </c>
      <c r="RDJ1365" s="84">
        <f t="shared" si="964"/>
        <v>0</v>
      </c>
      <c r="RDK1365" s="84">
        <f t="shared" si="964"/>
        <v>0</v>
      </c>
      <c r="RDL1365" s="84">
        <f t="shared" si="964"/>
        <v>2000000</v>
      </c>
      <c r="RDM1365" s="84">
        <f t="shared" si="964"/>
        <v>0</v>
      </c>
      <c r="RDN1365" s="84">
        <f t="shared" si="964"/>
        <v>0</v>
      </c>
      <c r="RDO1365" s="84">
        <f t="shared" si="964"/>
        <v>2000000</v>
      </c>
      <c r="RDP1365" s="84">
        <f t="shared" si="964"/>
        <v>2000000</v>
      </c>
      <c r="RDV1365" s="84" t="s">
        <v>247</v>
      </c>
      <c r="RDW1365" s="84" t="s">
        <v>4695</v>
      </c>
      <c r="RDX1365" s="84">
        <f>RDX1360</f>
        <v>0</v>
      </c>
      <c r="RDY1365" s="84">
        <f t="shared" si="965"/>
        <v>0</v>
      </c>
      <c r="RDZ1365" s="84">
        <f t="shared" si="965"/>
        <v>0</v>
      </c>
      <c r="REA1365" s="84">
        <f t="shared" si="965"/>
        <v>0</v>
      </c>
      <c r="REB1365" s="84">
        <f t="shared" si="965"/>
        <v>2000000</v>
      </c>
      <c r="REC1365" s="84">
        <f t="shared" si="965"/>
        <v>0</v>
      </c>
      <c r="RED1365" s="84">
        <f t="shared" si="965"/>
        <v>0</v>
      </c>
      <c r="REE1365" s="84">
        <f t="shared" si="965"/>
        <v>2000000</v>
      </c>
      <c r="REF1365" s="84">
        <f t="shared" si="965"/>
        <v>2000000</v>
      </c>
      <c r="REL1365" s="84" t="s">
        <v>247</v>
      </c>
      <c r="REM1365" s="84" t="s">
        <v>4695</v>
      </c>
      <c r="REN1365" s="84">
        <f>REN1360</f>
        <v>0</v>
      </c>
      <c r="REO1365" s="84">
        <f t="shared" si="965"/>
        <v>0</v>
      </c>
      <c r="REP1365" s="84">
        <f t="shared" si="965"/>
        <v>0</v>
      </c>
      <c r="REQ1365" s="84">
        <f t="shared" si="965"/>
        <v>0</v>
      </c>
      <c r="RER1365" s="84">
        <f t="shared" si="965"/>
        <v>2000000</v>
      </c>
      <c r="RES1365" s="84">
        <f t="shared" si="965"/>
        <v>0</v>
      </c>
      <c r="RET1365" s="84">
        <f t="shared" si="965"/>
        <v>0</v>
      </c>
      <c r="REU1365" s="84">
        <f t="shared" si="965"/>
        <v>2000000</v>
      </c>
      <c r="REV1365" s="84">
        <f t="shared" si="965"/>
        <v>2000000</v>
      </c>
      <c r="RFB1365" s="84" t="s">
        <v>247</v>
      </c>
      <c r="RFC1365" s="84" t="s">
        <v>4695</v>
      </c>
      <c r="RFD1365" s="84">
        <f>RFD1360</f>
        <v>0</v>
      </c>
      <c r="RFE1365" s="84">
        <f t="shared" si="965"/>
        <v>0</v>
      </c>
      <c r="RFF1365" s="84">
        <f t="shared" si="965"/>
        <v>0</v>
      </c>
      <c r="RFG1365" s="84">
        <f t="shared" si="965"/>
        <v>0</v>
      </c>
      <c r="RFH1365" s="84">
        <f t="shared" si="965"/>
        <v>2000000</v>
      </c>
      <c r="RFI1365" s="84">
        <f t="shared" si="965"/>
        <v>0</v>
      </c>
      <c r="RFJ1365" s="84">
        <f t="shared" si="965"/>
        <v>0</v>
      </c>
      <c r="RFK1365" s="84">
        <f t="shared" si="965"/>
        <v>2000000</v>
      </c>
      <c r="RFL1365" s="84">
        <f t="shared" si="965"/>
        <v>2000000</v>
      </c>
      <c r="RFR1365" s="84" t="s">
        <v>247</v>
      </c>
      <c r="RFS1365" s="84" t="s">
        <v>4695</v>
      </c>
      <c r="RFT1365" s="84">
        <f>RFT1360</f>
        <v>0</v>
      </c>
      <c r="RFU1365" s="84">
        <f t="shared" si="965"/>
        <v>0</v>
      </c>
      <c r="RFV1365" s="84">
        <f t="shared" si="965"/>
        <v>0</v>
      </c>
      <c r="RFW1365" s="84">
        <f t="shared" si="965"/>
        <v>0</v>
      </c>
      <c r="RFX1365" s="84">
        <f t="shared" si="965"/>
        <v>2000000</v>
      </c>
      <c r="RFY1365" s="84">
        <f t="shared" si="965"/>
        <v>0</v>
      </c>
      <c r="RFZ1365" s="84">
        <f t="shared" si="965"/>
        <v>0</v>
      </c>
      <c r="RGA1365" s="84">
        <f t="shared" si="965"/>
        <v>2000000</v>
      </c>
      <c r="RGB1365" s="84">
        <f t="shared" si="965"/>
        <v>2000000</v>
      </c>
      <c r="RGH1365" s="84" t="s">
        <v>247</v>
      </c>
      <c r="RGI1365" s="84" t="s">
        <v>4695</v>
      </c>
      <c r="RGJ1365" s="84">
        <f>RGJ1360</f>
        <v>0</v>
      </c>
      <c r="RGK1365" s="84">
        <f t="shared" si="966"/>
        <v>0</v>
      </c>
      <c r="RGL1365" s="84">
        <f t="shared" si="966"/>
        <v>0</v>
      </c>
      <c r="RGM1365" s="84">
        <f t="shared" si="966"/>
        <v>0</v>
      </c>
      <c r="RGN1365" s="84">
        <f t="shared" si="966"/>
        <v>2000000</v>
      </c>
      <c r="RGO1365" s="84">
        <f t="shared" si="966"/>
        <v>0</v>
      </c>
      <c r="RGP1365" s="84">
        <f t="shared" si="966"/>
        <v>0</v>
      </c>
      <c r="RGQ1365" s="84">
        <f t="shared" si="966"/>
        <v>2000000</v>
      </c>
      <c r="RGR1365" s="84">
        <f t="shared" si="966"/>
        <v>2000000</v>
      </c>
      <c r="RGX1365" s="84" t="s">
        <v>247</v>
      </c>
      <c r="RGY1365" s="84" t="s">
        <v>4695</v>
      </c>
      <c r="RGZ1365" s="84">
        <f>RGZ1360</f>
        <v>0</v>
      </c>
      <c r="RHA1365" s="84">
        <f t="shared" si="966"/>
        <v>0</v>
      </c>
      <c r="RHB1365" s="84">
        <f t="shared" si="966"/>
        <v>0</v>
      </c>
      <c r="RHC1365" s="84">
        <f t="shared" si="966"/>
        <v>0</v>
      </c>
      <c r="RHD1365" s="84">
        <f t="shared" si="966"/>
        <v>2000000</v>
      </c>
      <c r="RHE1365" s="84">
        <f t="shared" si="966"/>
        <v>0</v>
      </c>
      <c r="RHF1365" s="84">
        <f t="shared" si="966"/>
        <v>0</v>
      </c>
      <c r="RHG1365" s="84">
        <f t="shared" si="966"/>
        <v>2000000</v>
      </c>
      <c r="RHH1365" s="84">
        <f t="shared" si="966"/>
        <v>2000000</v>
      </c>
      <c r="RHN1365" s="84" t="s">
        <v>247</v>
      </c>
      <c r="RHO1365" s="84" t="s">
        <v>4695</v>
      </c>
      <c r="RHP1365" s="84">
        <f>RHP1360</f>
        <v>0</v>
      </c>
      <c r="RHQ1365" s="84">
        <f t="shared" si="966"/>
        <v>0</v>
      </c>
      <c r="RHR1365" s="84">
        <f t="shared" si="966"/>
        <v>0</v>
      </c>
      <c r="RHS1365" s="84">
        <f t="shared" si="966"/>
        <v>0</v>
      </c>
      <c r="RHT1365" s="84">
        <f t="shared" si="966"/>
        <v>2000000</v>
      </c>
      <c r="RHU1365" s="84">
        <f t="shared" si="966"/>
        <v>0</v>
      </c>
      <c r="RHV1365" s="84">
        <f t="shared" si="966"/>
        <v>0</v>
      </c>
      <c r="RHW1365" s="84">
        <f t="shared" si="966"/>
        <v>2000000</v>
      </c>
      <c r="RHX1365" s="84">
        <f t="shared" si="966"/>
        <v>2000000</v>
      </c>
      <c r="RID1365" s="84" t="s">
        <v>247</v>
      </c>
      <c r="RIE1365" s="84" t="s">
        <v>4695</v>
      </c>
      <c r="RIF1365" s="84">
        <f>RIF1360</f>
        <v>0</v>
      </c>
      <c r="RIG1365" s="84">
        <f t="shared" si="966"/>
        <v>0</v>
      </c>
      <c r="RIH1365" s="84">
        <f t="shared" si="966"/>
        <v>0</v>
      </c>
      <c r="RII1365" s="84">
        <f t="shared" si="966"/>
        <v>0</v>
      </c>
      <c r="RIJ1365" s="84">
        <f t="shared" si="966"/>
        <v>2000000</v>
      </c>
      <c r="RIK1365" s="84">
        <f t="shared" si="966"/>
        <v>0</v>
      </c>
      <c r="RIL1365" s="84">
        <f t="shared" si="966"/>
        <v>0</v>
      </c>
      <c r="RIM1365" s="84">
        <f t="shared" si="966"/>
        <v>2000000</v>
      </c>
      <c r="RIN1365" s="84">
        <f t="shared" si="966"/>
        <v>2000000</v>
      </c>
      <c r="RIT1365" s="84" t="s">
        <v>247</v>
      </c>
      <c r="RIU1365" s="84" t="s">
        <v>4695</v>
      </c>
      <c r="RIV1365" s="84">
        <f>RIV1360</f>
        <v>0</v>
      </c>
      <c r="RIW1365" s="84">
        <f t="shared" si="967"/>
        <v>0</v>
      </c>
      <c r="RIX1365" s="84">
        <f t="shared" si="967"/>
        <v>0</v>
      </c>
      <c r="RIY1365" s="84">
        <f t="shared" si="967"/>
        <v>0</v>
      </c>
      <c r="RIZ1365" s="84">
        <f t="shared" si="967"/>
        <v>2000000</v>
      </c>
      <c r="RJA1365" s="84">
        <f t="shared" si="967"/>
        <v>0</v>
      </c>
      <c r="RJB1365" s="84">
        <f t="shared" si="967"/>
        <v>0</v>
      </c>
      <c r="RJC1365" s="84">
        <f t="shared" si="967"/>
        <v>2000000</v>
      </c>
      <c r="RJD1365" s="84">
        <f t="shared" si="967"/>
        <v>2000000</v>
      </c>
      <c r="RJJ1365" s="84" t="s">
        <v>247</v>
      </c>
      <c r="RJK1365" s="84" t="s">
        <v>4695</v>
      </c>
      <c r="RJL1365" s="84">
        <f>RJL1360</f>
        <v>0</v>
      </c>
      <c r="RJM1365" s="84">
        <f t="shared" si="967"/>
        <v>0</v>
      </c>
      <c r="RJN1365" s="84">
        <f t="shared" si="967"/>
        <v>0</v>
      </c>
      <c r="RJO1365" s="84">
        <f t="shared" si="967"/>
        <v>0</v>
      </c>
      <c r="RJP1365" s="84">
        <f t="shared" si="967"/>
        <v>2000000</v>
      </c>
      <c r="RJQ1365" s="84">
        <f t="shared" si="967"/>
        <v>0</v>
      </c>
      <c r="RJR1365" s="84">
        <f t="shared" si="967"/>
        <v>0</v>
      </c>
      <c r="RJS1365" s="84">
        <f t="shared" si="967"/>
        <v>2000000</v>
      </c>
      <c r="RJT1365" s="84">
        <f t="shared" si="967"/>
        <v>2000000</v>
      </c>
      <c r="RJZ1365" s="84" t="s">
        <v>247</v>
      </c>
      <c r="RKA1365" s="84" t="s">
        <v>4695</v>
      </c>
      <c r="RKB1365" s="84">
        <f>RKB1360</f>
        <v>0</v>
      </c>
      <c r="RKC1365" s="84">
        <f t="shared" si="967"/>
        <v>0</v>
      </c>
      <c r="RKD1365" s="84">
        <f t="shared" si="967"/>
        <v>0</v>
      </c>
      <c r="RKE1365" s="84">
        <f t="shared" si="967"/>
        <v>0</v>
      </c>
      <c r="RKF1365" s="84">
        <f t="shared" si="967"/>
        <v>2000000</v>
      </c>
      <c r="RKG1365" s="84">
        <f t="shared" si="967"/>
        <v>0</v>
      </c>
      <c r="RKH1365" s="84">
        <f t="shared" si="967"/>
        <v>0</v>
      </c>
      <c r="RKI1365" s="84">
        <f t="shared" si="967"/>
        <v>2000000</v>
      </c>
      <c r="RKJ1365" s="84">
        <f t="shared" si="967"/>
        <v>2000000</v>
      </c>
      <c r="RKP1365" s="84" t="s">
        <v>247</v>
      </c>
      <c r="RKQ1365" s="84" t="s">
        <v>4695</v>
      </c>
      <c r="RKR1365" s="84">
        <f>RKR1360</f>
        <v>0</v>
      </c>
      <c r="RKS1365" s="84">
        <f t="shared" si="967"/>
        <v>0</v>
      </c>
      <c r="RKT1365" s="84">
        <f t="shared" si="967"/>
        <v>0</v>
      </c>
      <c r="RKU1365" s="84">
        <f t="shared" si="967"/>
        <v>0</v>
      </c>
      <c r="RKV1365" s="84">
        <f t="shared" si="967"/>
        <v>2000000</v>
      </c>
      <c r="RKW1365" s="84">
        <f t="shared" si="967"/>
        <v>0</v>
      </c>
      <c r="RKX1365" s="84">
        <f t="shared" si="967"/>
        <v>0</v>
      </c>
      <c r="RKY1365" s="84">
        <f t="shared" si="967"/>
        <v>2000000</v>
      </c>
      <c r="RKZ1365" s="84">
        <f t="shared" si="967"/>
        <v>2000000</v>
      </c>
      <c r="RLF1365" s="84" t="s">
        <v>247</v>
      </c>
      <c r="RLG1365" s="84" t="s">
        <v>4695</v>
      </c>
      <c r="RLH1365" s="84">
        <f>RLH1360</f>
        <v>0</v>
      </c>
      <c r="RLI1365" s="84">
        <f t="shared" si="968"/>
        <v>0</v>
      </c>
      <c r="RLJ1365" s="84">
        <f t="shared" si="968"/>
        <v>0</v>
      </c>
      <c r="RLK1365" s="84">
        <f t="shared" si="968"/>
        <v>0</v>
      </c>
      <c r="RLL1365" s="84">
        <f t="shared" si="968"/>
        <v>2000000</v>
      </c>
      <c r="RLM1365" s="84">
        <f t="shared" si="968"/>
        <v>0</v>
      </c>
      <c r="RLN1365" s="84">
        <f t="shared" si="968"/>
        <v>0</v>
      </c>
      <c r="RLO1365" s="84">
        <f t="shared" si="968"/>
        <v>2000000</v>
      </c>
      <c r="RLP1365" s="84">
        <f t="shared" si="968"/>
        <v>2000000</v>
      </c>
      <c r="RLV1365" s="84" t="s">
        <v>247</v>
      </c>
      <c r="RLW1365" s="84" t="s">
        <v>4695</v>
      </c>
      <c r="RLX1365" s="84">
        <f>RLX1360</f>
        <v>0</v>
      </c>
      <c r="RLY1365" s="84">
        <f t="shared" si="968"/>
        <v>0</v>
      </c>
      <c r="RLZ1365" s="84">
        <f t="shared" si="968"/>
        <v>0</v>
      </c>
      <c r="RMA1365" s="84">
        <f t="shared" si="968"/>
        <v>0</v>
      </c>
      <c r="RMB1365" s="84">
        <f t="shared" si="968"/>
        <v>2000000</v>
      </c>
      <c r="RMC1365" s="84">
        <f t="shared" si="968"/>
        <v>0</v>
      </c>
      <c r="RMD1365" s="84">
        <f t="shared" si="968"/>
        <v>0</v>
      </c>
      <c r="RME1365" s="84">
        <f t="shared" si="968"/>
        <v>2000000</v>
      </c>
      <c r="RMF1365" s="84">
        <f t="shared" si="968"/>
        <v>2000000</v>
      </c>
      <c r="RML1365" s="84" t="s">
        <v>247</v>
      </c>
      <c r="RMM1365" s="84" t="s">
        <v>4695</v>
      </c>
      <c r="RMN1365" s="84">
        <f>RMN1360</f>
        <v>0</v>
      </c>
      <c r="RMO1365" s="84">
        <f t="shared" si="968"/>
        <v>0</v>
      </c>
      <c r="RMP1365" s="84">
        <f t="shared" si="968"/>
        <v>0</v>
      </c>
      <c r="RMQ1365" s="84">
        <f t="shared" si="968"/>
        <v>0</v>
      </c>
      <c r="RMR1365" s="84">
        <f t="shared" si="968"/>
        <v>2000000</v>
      </c>
      <c r="RMS1365" s="84">
        <f t="shared" si="968"/>
        <v>0</v>
      </c>
      <c r="RMT1365" s="84">
        <f t="shared" si="968"/>
        <v>0</v>
      </c>
      <c r="RMU1365" s="84">
        <f t="shared" si="968"/>
        <v>2000000</v>
      </c>
      <c r="RMV1365" s="84">
        <f t="shared" si="968"/>
        <v>2000000</v>
      </c>
      <c r="RNB1365" s="84" t="s">
        <v>247</v>
      </c>
      <c r="RNC1365" s="84" t="s">
        <v>4695</v>
      </c>
      <c r="RND1365" s="84">
        <f>RND1360</f>
        <v>0</v>
      </c>
      <c r="RNE1365" s="84">
        <f t="shared" si="968"/>
        <v>0</v>
      </c>
      <c r="RNF1365" s="84">
        <f t="shared" si="968"/>
        <v>0</v>
      </c>
      <c r="RNG1365" s="84">
        <f t="shared" si="968"/>
        <v>0</v>
      </c>
      <c r="RNH1365" s="84">
        <f t="shared" si="968"/>
        <v>2000000</v>
      </c>
      <c r="RNI1365" s="84">
        <f t="shared" si="968"/>
        <v>0</v>
      </c>
      <c r="RNJ1365" s="84">
        <f t="shared" si="968"/>
        <v>0</v>
      </c>
      <c r="RNK1365" s="84">
        <f t="shared" si="968"/>
        <v>2000000</v>
      </c>
      <c r="RNL1365" s="84">
        <f t="shared" si="968"/>
        <v>2000000</v>
      </c>
      <c r="RNR1365" s="84" t="s">
        <v>247</v>
      </c>
      <c r="RNS1365" s="84" t="s">
        <v>4695</v>
      </c>
      <c r="RNT1365" s="84">
        <f>RNT1360</f>
        <v>0</v>
      </c>
      <c r="RNU1365" s="84">
        <f t="shared" si="969"/>
        <v>0</v>
      </c>
      <c r="RNV1365" s="84">
        <f t="shared" si="969"/>
        <v>0</v>
      </c>
      <c r="RNW1365" s="84">
        <f t="shared" si="969"/>
        <v>0</v>
      </c>
      <c r="RNX1365" s="84">
        <f t="shared" si="969"/>
        <v>2000000</v>
      </c>
      <c r="RNY1365" s="84">
        <f t="shared" si="969"/>
        <v>0</v>
      </c>
      <c r="RNZ1365" s="84">
        <f t="shared" si="969"/>
        <v>0</v>
      </c>
      <c r="ROA1365" s="84">
        <f t="shared" si="969"/>
        <v>2000000</v>
      </c>
      <c r="ROB1365" s="84">
        <f t="shared" si="969"/>
        <v>2000000</v>
      </c>
      <c r="ROH1365" s="84" t="s">
        <v>247</v>
      </c>
      <c r="ROI1365" s="84" t="s">
        <v>4695</v>
      </c>
      <c r="ROJ1365" s="84">
        <f>ROJ1360</f>
        <v>0</v>
      </c>
      <c r="ROK1365" s="84">
        <f t="shared" si="969"/>
        <v>0</v>
      </c>
      <c r="ROL1365" s="84">
        <f t="shared" si="969"/>
        <v>0</v>
      </c>
      <c r="ROM1365" s="84">
        <f t="shared" si="969"/>
        <v>0</v>
      </c>
      <c r="RON1365" s="84">
        <f t="shared" si="969"/>
        <v>2000000</v>
      </c>
      <c r="ROO1365" s="84">
        <f t="shared" si="969"/>
        <v>0</v>
      </c>
      <c r="ROP1365" s="84">
        <f t="shared" si="969"/>
        <v>0</v>
      </c>
      <c r="ROQ1365" s="84">
        <f t="shared" si="969"/>
        <v>2000000</v>
      </c>
      <c r="ROR1365" s="84">
        <f t="shared" si="969"/>
        <v>2000000</v>
      </c>
      <c r="ROX1365" s="84" t="s">
        <v>247</v>
      </c>
      <c r="ROY1365" s="84" t="s">
        <v>4695</v>
      </c>
      <c r="ROZ1365" s="84">
        <f>ROZ1360</f>
        <v>0</v>
      </c>
      <c r="RPA1365" s="84">
        <f t="shared" si="969"/>
        <v>0</v>
      </c>
      <c r="RPB1365" s="84">
        <f t="shared" si="969"/>
        <v>0</v>
      </c>
      <c r="RPC1365" s="84">
        <f t="shared" si="969"/>
        <v>0</v>
      </c>
      <c r="RPD1365" s="84">
        <f t="shared" si="969"/>
        <v>2000000</v>
      </c>
      <c r="RPE1365" s="84">
        <f t="shared" si="969"/>
        <v>0</v>
      </c>
      <c r="RPF1365" s="84">
        <f t="shared" si="969"/>
        <v>0</v>
      </c>
      <c r="RPG1365" s="84">
        <f t="shared" si="969"/>
        <v>2000000</v>
      </c>
      <c r="RPH1365" s="84">
        <f t="shared" si="969"/>
        <v>2000000</v>
      </c>
      <c r="RPN1365" s="84" t="s">
        <v>247</v>
      </c>
      <c r="RPO1365" s="84" t="s">
        <v>4695</v>
      </c>
      <c r="RPP1365" s="84">
        <f>RPP1360</f>
        <v>0</v>
      </c>
      <c r="RPQ1365" s="84">
        <f t="shared" si="969"/>
        <v>0</v>
      </c>
      <c r="RPR1365" s="84">
        <f t="shared" si="969"/>
        <v>0</v>
      </c>
      <c r="RPS1365" s="84">
        <f t="shared" si="969"/>
        <v>0</v>
      </c>
      <c r="RPT1365" s="84">
        <f t="shared" si="969"/>
        <v>2000000</v>
      </c>
      <c r="RPU1365" s="84">
        <f t="shared" si="969"/>
        <v>0</v>
      </c>
      <c r="RPV1365" s="84">
        <f t="shared" si="969"/>
        <v>0</v>
      </c>
      <c r="RPW1365" s="84">
        <f t="shared" si="969"/>
        <v>2000000</v>
      </c>
      <c r="RPX1365" s="84">
        <f t="shared" si="969"/>
        <v>2000000</v>
      </c>
      <c r="RQD1365" s="84" t="s">
        <v>247</v>
      </c>
      <c r="RQE1365" s="84" t="s">
        <v>4695</v>
      </c>
      <c r="RQF1365" s="84">
        <f>RQF1360</f>
        <v>0</v>
      </c>
      <c r="RQG1365" s="84">
        <f t="shared" si="970"/>
        <v>0</v>
      </c>
      <c r="RQH1365" s="84">
        <f t="shared" si="970"/>
        <v>0</v>
      </c>
      <c r="RQI1365" s="84">
        <f t="shared" si="970"/>
        <v>0</v>
      </c>
      <c r="RQJ1365" s="84">
        <f t="shared" si="970"/>
        <v>2000000</v>
      </c>
      <c r="RQK1365" s="84">
        <f t="shared" si="970"/>
        <v>0</v>
      </c>
      <c r="RQL1365" s="84">
        <f t="shared" si="970"/>
        <v>0</v>
      </c>
      <c r="RQM1365" s="84">
        <f t="shared" si="970"/>
        <v>2000000</v>
      </c>
      <c r="RQN1365" s="84">
        <f t="shared" si="970"/>
        <v>2000000</v>
      </c>
      <c r="RQT1365" s="84" t="s">
        <v>247</v>
      </c>
      <c r="RQU1365" s="84" t="s">
        <v>4695</v>
      </c>
      <c r="RQV1365" s="84">
        <f>RQV1360</f>
        <v>0</v>
      </c>
      <c r="RQW1365" s="84">
        <f t="shared" si="970"/>
        <v>0</v>
      </c>
      <c r="RQX1365" s="84">
        <f t="shared" si="970"/>
        <v>0</v>
      </c>
      <c r="RQY1365" s="84">
        <f t="shared" si="970"/>
        <v>0</v>
      </c>
      <c r="RQZ1365" s="84">
        <f t="shared" si="970"/>
        <v>2000000</v>
      </c>
      <c r="RRA1365" s="84">
        <f t="shared" si="970"/>
        <v>0</v>
      </c>
      <c r="RRB1365" s="84">
        <f t="shared" si="970"/>
        <v>0</v>
      </c>
      <c r="RRC1365" s="84">
        <f t="shared" si="970"/>
        <v>2000000</v>
      </c>
      <c r="RRD1365" s="84">
        <f t="shared" si="970"/>
        <v>2000000</v>
      </c>
      <c r="RRJ1365" s="84" t="s">
        <v>247</v>
      </c>
      <c r="RRK1365" s="84" t="s">
        <v>4695</v>
      </c>
      <c r="RRL1365" s="84">
        <f>RRL1360</f>
        <v>0</v>
      </c>
      <c r="RRM1365" s="84">
        <f t="shared" si="970"/>
        <v>0</v>
      </c>
      <c r="RRN1365" s="84">
        <f t="shared" si="970"/>
        <v>0</v>
      </c>
      <c r="RRO1365" s="84">
        <f t="shared" si="970"/>
        <v>0</v>
      </c>
      <c r="RRP1365" s="84">
        <f t="shared" si="970"/>
        <v>2000000</v>
      </c>
      <c r="RRQ1365" s="84">
        <f t="shared" si="970"/>
        <v>0</v>
      </c>
      <c r="RRR1365" s="84">
        <f t="shared" si="970"/>
        <v>0</v>
      </c>
      <c r="RRS1365" s="84">
        <f t="shared" si="970"/>
        <v>2000000</v>
      </c>
      <c r="RRT1365" s="84">
        <f t="shared" si="970"/>
        <v>2000000</v>
      </c>
      <c r="RRZ1365" s="84" t="s">
        <v>247</v>
      </c>
      <c r="RSA1365" s="84" t="s">
        <v>4695</v>
      </c>
      <c r="RSB1365" s="84">
        <f>RSB1360</f>
        <v>0</v>
      </c>
      <c r="RSC1365" s="84">
        <f t="shared" si="970"/>
        <v>0</v>
      </c>
      <c r="RSD1365" s="84">
        <f t="shared" si="970"/>
        <v>0</v>
      </c>
      <c r="RSE1365" s="84">
        <f t="shared" si="970"/>
        <v>0</v>
      </c>
      <c r="RSF1365" s="84">
        <f t="shared" si="970"/>
        <v>2000000</v>
      </c>
      <c r="RSG1365" s="84">
        <f t="shared" si="970"/>
        <v>0</v>
      </c>
      <c r="RSH1365" s="84">
        <f t="shared" si="970"/>
        <v>0</v>
      </c>
      <c r="RSI1365" s="84">
        <f t="shared" si="970"/>
        <v>2000000</v>
      </c>
      <c r="RSJ1365" s="84">
        <f t="shared" si="970"/>
        <v>2000000</v>
      </c>
      <c r="RSP1365" s="84" t="s">
        <v>247</v>
      </c>
      <c r="RSQ1365" s="84" t="s">
        <v>4695</v>
      </c>
      <c r="RSR1365" s="84">
        <f>RSR1360</f>
        <v>0</v>
      </c>
      <c r="RSS1365" s="84">
        <f t="shared" si="971"/>
        <v>0</v>
      </c>
      <c r="RST1365" s="84">
        <f t="shared" si="971"/>
        <v>0</v>
      </c>
      <c r="RSU1365" s="84">
        <f t="shared" si="971"/>
        <v>0</v>
      </c>
      <c r="RSV1365" s="84">
        <f t="shared" si="971"/>
        <v>2000000</v>
      </c>
      <c r="RSW1365" s="84">
        <f t="shared" si="971"/>
        <v>0</v>
      </c>
      <c r="RSX1365" s="84">
        <f t="shared" si="971"/>
        <v>0</v>
      </c>
      <c r="RSY1365" s="84">
        <f t="shared" si="971"/>
        <v>2000000</v>
      </c>
      <c r="RSZ1365" s="84">
        <f t="shared" si="971"/>
        <v>2000000</v>
      </c>
      <c r="RTF1365" s="84" t="s">
        <v>247</v>
      </c>
      <c r="RTG1365" s="84" t="s">
        <v>4695</v>
      </c>
      <c r="RTH1365" s="84">
        <f>RTH1360</f>
        <v>0</v>
      </c>
      <c r="RTI1365" s="84">
        <f t="shared" si="971"/>
        <v>0</v>
      </c>
      <c r="RTJ1365" s="84">
        <f t="shared" si="971"/>
        <v>0</v>
      </c>
      <c r="RTK1365" s="84">
        <f t="shared" si="971"/>
        <v>0</v>
      </c>
      <c r="RTL1365" s="84">
        <f t="shared" si="971"/>
        <v>2000000</v>
      </c>
      <c r="RTM1365" s="84">
        <f t="shared" si="971"/>
        <v>0</v>
      </c>
      <c r="RTN1365" s="84">
        <f t="shared" si="971"/>
        <v>0</v>
      </c>
      <c r="RTO1365" s="84">
        <f t="shared" si="971"/>
        <v>2000000</v>
      </c>
      <c r="RTP1365" s="84">
        <f t="shared" si="971"/>
        <v>2000000</v>
      </c>
      <c r="RTV1365" s="84" t="s">
        <v>247</v>
      </c>
      <c r="RTW1365" s="84" t="s">
        <v>4695</v>
      </c>
      <c r="RTX1365" s="84">
        <f>RTX1360</f>
        <v>0</v>
      </c>
      <c r="RTY1365" s="84">
        <f t="shared" si="971"/>
        <v>0</v>
      </c>
      <c r="RTZ1365" s="84">
        <f t="shared" si="971"/>
        <v>0</v>
      </c>
      <c r="RUA1365" s="84">
        <f t="shared" si="971"/>
        <v>0</v>
      </c>
      <c r="RUB1365" s="84">
        <f t="shared" si="971"/>
        <v>2000000</v>
      </c>
      <c r="RUC1365" s="84">
        <f t="shared" si="971"/>
        <v>0</v>
      </c>
      <c r="RUD1365" s="84">
        <f t="shared" si="971"/>
        <v>0</v>
      </c>
      <c r="RUE1365" s="84">
        <f t="shared" si="971"/>
        <v>2000000</v>
      </c>
      <c r="RUF1365" s="84">
        <f t="shared" si="971"/>
        <v>2000000</v>
      </c>
      <c r="RUL1365" s="84" t="s">
        <v>247</v>
      </c>
      <c r="RUM1365" s="84" t="s">
        <v>4695</v>
      </c>
      <c r="RUN1365" s="84">
        <f>RUN1360</f>
        <v>0</v>
      </c>
      <c r="RUO1365" s="84">
        <f t="shared" si="971"/>
        <v>0</v>
      </c>
      <c r="RUP1365" s="84">
        <f t="shared" si="971"/>
        <v>0</v>
      </c>
      <c r="RUQ1365" s="84">
        <f t="shared" si="971"/>
        <v>0</v>
      </c>
      <c r="RUR1365" s="84">
        <f t="shared" si="971"/>
        <v>2000000</v>
      </c>
      <c r="RUS1365" s="84">
        <f t="shared" si="971"/>
        <v>0</v>
      </c>
      <c r="RUT1365" s="84">
        <f t="shared" si="971"/>
        <v>0</v>
      </c>
      <c r="RUU1365" s="84">
        <f t="shared" si="971"/>
        <v>2000000</v>
      </c>
      <c r="RUV1365" s="84">
        <f t="shared" si="971"/>
        <v>2000000</v>
      </c>
      <c r="RVB1365" s="84" t="s">
        <v>247</v>
      </c>
      <c r="RVC1365" s="84" t="s">
        <v>4695</v>
      </c>
      <c r="RVD1365" s="84">
        <f>RVD1360</f>
        <v>0</v>
      </c>
      <c r="RVE1365" s="84">
        <f t="shared" si="972"/>
        <v>0</v>
      </c>
      <c r="RVF1365" s="84">
        <f t="shared" si="972"/>
        <v>0</v>
      </c>
      <c r="RVG1365" s="84">
        <f t="shared" si="972"/>
        <v>0</v>
      </c>
      <c r="RVH1365" s="84">
        <f t="shared" si="972"/>
        <v>2000000</v>
      </c>
      <c r="RVI1365" s="84">
        <f t="shared" si="972"/>
        <v>0</v>
      </c>
      <c r="RVJ1365" s="84">
        <f t="shared" si="972"/>
        <v>0</v>
      </c>
      <c r="RVK1365" s="84">
        <f t="shared" si="972"/>
        <v>2000000</v>
      </c>
      <c r="RVL1365" s="84">
        <f t="shared" si="972"/>
        <v>2000000</v>
      </c>
      <c r="RVR1365" s="84" t="s">
        <v>247</v>
      </c>
      <c r="RVS1365" s="84" t="s">
        <v>4695</v>
      </c>
      <c r="RVT1365" s="84">
        <f>RVT1360</f>
        <v>0</v>
      </c>
      <c r="RVU1365" s="84">
        <f t="shared" si="972"/>
        <v>0</v>
      </c>
      <c r="RVV1365" s="84">
        <f t="shared" si="972"/>
        <v>0</v>
      </c>
      <c r="RVW1365" s="84">
        <f t="shared" si="972"/>
        <v>0</v>
      </c>
      <c r="RVX1365" s="84">
        <f t="shared" si="972"/>
        <v>2000000</v>
      </c>
      <c r="RVY1365" s="84">
        <f t="shared" si="972"/>
        <v>0</v>
      </c>
      <c r="RVZ1365" s="84">
        <f t="shared" si="972"/>
        <v>0</v>
      </c>
      <c r="RWA1365" s="84">
        <f t="shared" si="972"/>
        <v>2000000</v>
      </c>
      <c r="RWB1365" s="84">
        <f t="shared" si="972"/>
        <v>2000000</v>
      </c>
      <c r="RWH1365" s="84" t="s">
        <v>247</v>
      </c>
      <c r="RWI1365" s="84" t="s">
        <v>4695</v>
      </c>
      <c r="RWJ1365" s="84">
        <f>RWJ1360</f>
        <v>0</v>
      </c>
      <c r="RWK1365" s="84">
        <f t="shared" si="972"/>
        <v>0</v>
      </c>
      <c r="RWL1365" s="84">
        <f t="shared" si="972"/>
        <v>0</v>
      </c>
      <c r="RWM1365" s="84">
        <f t="shared" si="972"/>
        <v>0</v>
      </c>
      <c r="RWN1365" s="84">
        <f t="shared" si="972"/>
        <v>2000000</v>
      </c>
      <c r="RWO1365" s="84">
        <f t="shared" si="972"/>
        <v>0</v>
      </c>
      <c r="RWP1365" s="84">
        <f t="shared" si="972"/>
        <v>0</v>
      </c>
      <c r="RWQ1365" s="84">
        <f t="shared" si="972"/>
        <v>2000000</v>
      </c>
      <c r="RWR1365" s="84">
        <f t="shared" si="972"/>
        <v>2000000</v>
      </c>
      <c r="RWX1365" s="84" t="s">
        <v>247</v>
      </c>
      <c r="RWY1365" s="84" t="s">
        <v>4695</v>
      </c>
      <c r="RWZ1365" s="84">
        <f>RWZ1360</f>
        <v>0</v>
      </c>
      <c r="RXA1365" s="84">
        <f t="shared" si="972"/>
        <v>0</v>
      </c>
      <c r="RXB1365" s="84">
        <f t="shared" si="972"/>
        <v>0</v>
      </c>
      <c r="RXC1365" s="84">
        <f t="shared" si="972"/>
        <v>0</v>
      </c>
      <c r="RXD1365" s="84">
        <f t="shared" si="972"/>
        <v>2000000</v>
      </c>
      <c r="RXE1365" s="84">
        <f t="shared" si="972"/>
        <v>0</v>
      </c>
      <c r="RXF1365" s="84">
        <f t="shared" si="972"/>
        <v>0</v>
      </c>
      <c r="RXG1365" s="84">
        <f t="shared" si="972"/>
        <v>2000000</v>
      </c>
      <c r="RXH1365" s="84">
        <f t="shared" si="972"/>
        <v>2000000</v>
      </c>
      <c r="RXN1365" s="84" t="s">
        <v>247</v>
      </c>
      <c r="RXO1365" s="84" t="s">
        <v>4695</v>
      </c>
      <c r="RXP1365" s="84">
        <f>RXP1360</f>
        <v>0</v>
      </c>
      <c r="RXQ1365" s="84">
        <f t="shared" si="973"/>
        <v>0</v>
      </c>
      <c r="RXR1365" s="84">
        <f t="shared" si="973"/>
        <v>0</v>
      </c>
      <c r="RXS1365" s="84">
        <f t="shared" si="973"/>
        <v>0</v>
      </c>
      <c r="RXT1365" s="84">
        <f t="shared" si="973"/>
        <v>2000000</v>
      </c>
      <c r="RXU1365" s="84">
        <f t="shared" si="973"/>
        <v>0</v>
      </c>
      <c r="RXV1365" s="84">
        <f t="shared" si="973"/>
        <v>0</v>
      </c>
      <c r="RXW1365" s="84">
        <f t="shared" si="973"/>
        <v>2000000</v>
      </c>
      <c r="RXX1365" s="84">
        <f t="shared" si="973"/>
        <v>2000000</v>
      </c>
      <c r="RYD1365" s="84" t="s">
        <v>247</v>
      </c>
      <c r="RYE1365" s="84" t="s">
        <v>4695</v>
      </c>
      <c r="RYF1365" s="84">
        <f>RYF1360</f>
        <v>0</v>
      </c>
      <c r="RYG1365" s="84">
        <f t="shared" si="973"/>
        <v>0</v>
      </c>
      <c r="RYH1365" s="84">
        <f t="shared" si="973"/>
        <v>0</v>
      </c>
      <c r="RYI1365" s="84">
        <f t="shared" si="973"/>
        <v>0</v>
      </c>
      <c r="RYJ1365" s="84">
        <f t="shared" si="973"/>
        <v>2000000</v>
      </c>
      <c r="RYK1365" s="84">
        <f t="shared" si="973"/>
        <v>0</v>
      </c>
      <c r="RYL1365" s="84">
        <f t="shared" si="973"/>
        <v>0</v>
      </c>
      <c r="RYM1365" s="84">
        <f t="shared" si="973"/>
        <v>2000000</v>
      </c>
      <c r="RYN1365" s="84">
        <f t="shared" si="973"/>
        <v>2000000</v>
      </c>
      <c r="RYT1365" s="84" t="s">
        <v>247</v>
      </c>
      <c r="RYU1365" s="84" t="s">
        <v>4695</v>
      </c>
      <c r="RYV1365" s="84">
        <f>RYV1360</f>
        <v>0</v>
      </c>
      <c r="RYW1365" s="84">
        <f t="shared" si="973"/>
        <v>0</v>
      </c>
      <c r="RYX1365" s="84">
        <f t="shared" si="973"/>
        <v>0</v>
      </c>
      <c r="RYY1365" s="84">
        <f t="shared" si="973"/>
        <v>0</v>
      </c>
      <c r="RYZ1365" s="84">
        <f t="shared" si="973"/>
        <v>2000000</v>
      </c>
      <c r="RZA1365" s="84">
        <f t="shared" si="973"/>
        <v>0</v>
      </c>
      <c r="RZB1365" s="84">
        <f t="shared" si="973"/>
        <v>0</v>
      </c>
      <c r="RZC1365" s="84">
        <f t="shared" si="973"/>
        <v>2000000</v>
      </c>
      <c r="RZD1365" s="84">
        <f t="shared" si="973"/>
        <v>2000000</v>
      </c>
      <c r="RZJ1365" s="84" t="s">
        <v>247</v>
      </c>
      <c r="RZK1365" s="84" t="s">
        <v>4695</v>
      </c>
      <c r="RZL1365" s="84">
        <f>RZL1360</f>
        <v>0</v>
      </c>
      <c r="RZM1365" s="84">
        <f t="shared" si="973"/>
        <v>0</v>
      </c>
      <c r="RZN1365" s="84">
        <f t="shared" si="973"/>
        <v>0</v>
      </c>
      <c r="RZO1365" s="84">
        <f t="shared" si="973"/>
        <v>0</v>
      </c>
      <c r="RZP1365" s="84">
        <f t="shared" si="973"/>
        <v>2000000</v>
      </c>
      <c r="RZQ1365" s="84">
        <f t="shared" si="973"/>
        <v>0</v>
      </c>
      <c r="RZR1365" s="84">
        <f t="shared" si="973"/>
        <v>0</v>
      </c>
      <c r="RZS1365" s="84">
        <f t="shared" si="973"/>
        <v>2000000</v>
      </c>
      <c r="RZT1365" s="84">
        <f t="shared" si="973"/>
        <v>2000000</v>
      </c>
      <c r="RZZ1365" s="84" t="s">
        <v>247</v>
      </c>
      <c r="SAA1365" s="84" t="s">
        <v>4695</v>
      </c>
      <c r="SAB1365" s="84">
        <f>SAB1360</f>
        <v>0</v>
      </c>
      <c r="SAC1365" s="84">
        <f t="shared" si="974"/>
        <v>0</v>
      </c>
      <c r="SAD1365" s="84">
        <f t="shared" si="974"/>
        <v>0</v>
      </c>
      <c r="SAE1365" s="84">
        <f t="shared" si="974"/>
        <v>0</v>
      </c>
      <c r="SAF1365" s="84">
        <f t="shared" si="974"/>
        <v>2000000</v>
      </c>
      <c r="SAG1365" s="84">
        <f t="shared" si="974"/>
        <v>0</v>
      </c>
      <c r="SAH1365" s="84">
        <f t="shared" si="974"/>
        <v>0</v>
      </c>
      <c r="SAI1365" s="84">
        <f t="shared" si="974"/>
        <v>2000000</v>
      </c>
      <c r="SAJ1365" s="84">
        <f t="shared" si="974"/>
        <v>2000000</v>
      </c>
      <c r="SAP1365" s="84" t="s">
        <v>247</v>
      </c>
      <c r="SAQ1365" s="84" t="s">
        <v>4695</v>
      </c>
      <c r="SAR1365" s="84">
        <f>SAR1360</f>
        <v>0</v>
      </c>
      <c r="SAS1365" s="84">
        <f t="shared" si="974"/>
        <v>0</v>
      </c>
      <c r="SAT1365" s="84">
        <f t="shared" si="974"/>
        <v>0</v>
      </c>
      <c r="SAU1365" s="84">
        <f t="shared" si="974"/>
        <v>0</v>
      </c>
      <c r="SAV1365" s="84">
        <f t="shared" si="974"/>
        <v>2000000</v>
      </c>
      <c r="SAW1365" s="84">
        <f t="shared" si="974"/>
        <v>0</v>
      </c>
      <c r="SAX1365" s="84">
        <f t="shared" si="974"/>
        <v>0</v>
      </c>
      <c r="SAY1365" s="84">
        <f t="shared" si="974"/>
        <v>2000000</v>
      </c>
      <c r="SAZ1365" s="84">
        <f t="shared" si="974"/>
        <v>2000000</v>
      </c>
      <c r="SBF1365" s="84" t="s">
        <v>247</v>
      </c>
      <c r="SBG1365" s="84" t="s">
        <v>4695</v>
      </c>
      <c r="SBH1365" s="84">
        <f>SBH1360</f>
        <v>0</v>
      </c>
      <c r="SBI1365" s="84">
        <f t="shared" si="974"/>
        <v>0</v>
      </c>
      <c r="SBJ1365" s="84">
        <f t="shared" si="974"/>
        <v>0</v>
      </c>
      <c r="SBK1365" s="84">
        <f t="shared" si="974"/>
        <v>0</v>
      </c>
      <c r="SBL1365" s="84">
        <f t="shared" si="974"/>
        <v>2000000</v>
      </c>
      <c r="SBM1365" s="84">
        <f t="shared" si="974"/>
        <v>0</v>
      </c>
      <c r="SBN1365" s="84">
        <f t="shared" si="974"/>
        <v>0</v>
      </c>
      <c r="SBO1365" s="84">
        <f t="shared" si="974"/>
        <v>2000000</v>
      </c>
      <c r="SBP1365" s="84">
        <f t="shared" si="974"/>
        <v>2000000</v>
      </c>
      <c r="SBV1365" s="84" t="s">
        <v>247</v>
      </c>
      <c r="SBW1365" s="84" t="s">
        <v>4695</v>
      </c>
      <c r="SBX1365" s="84">
        <f>SBX1360</f>
        <v>0</v>
      </c>
      <c r="SBY1365" s="84">
        <f t="shared" si="974"/>
        <v>0</v>
      </c>
      <c r="SBZ1365" s="84">
        <f t="shared" si="974"/>
        <v>0</v>
      </c>
      <c r="SCA1365" s="84">
        <f t="shared" si="974"/>
        <v>0</v>
      </c>
      <c r="SCB1365" s="84">
        <f t="shared" si="974"/>
        <v>2000000</v>
      </c>
      <c r="SCC1365" s="84">
        <f t="shared" si="974"/>
        <v>0</v>
      </c>
      <c r="SCD1365" s="84">
        <f t="shared" si="974"/>
        <v>0</v>
      </c>
      <c r="SCE1365" s="84">
        <f t="shared" si="974"/>
        <v>2000000</v>
      </c>
      <c r="SCF1365" s="84">
        <f t="shared" si="974"/>
        <v>2000000</v>
      </c>
      <c r="SCL1365" s="84" t="s">
        <v>247</v>
      </c>
      <c r="SCM1365" s="84" t="s">
        <v>4695</v>
      </c>
      <c r="SCN1365" s="84">
        <f>SCN1360</f>
        <v>0</v>
      </c>
      <c r="SCO1365" s="84">
        <f t="shared" si="975"/>
        <v>0</v>
      </c>
      <c r="SCP1365" s="84">
        <f t="shared" si="975"/>
        <v>0</v>
      </c>
      <c r="SCQ1365" s="84">
        <f t="shared" si="975"/>
        <v>0</v>
      </c>
      <c r="SCR1365" s="84">
        <f t="shared" si="975"/>
        <v>2000000</v>
      </c>
      <c r="SCS1365" s="84">
        <f t="shared" si="975"/>
        <v>0</v>
      </c>
      <c r="SCT1365" s="84">
        <f t="shared" si="975"/>
        <v>0</v>
      </c>
      <c r="SCU1365" s="84">
        <f t="shared" si="975"/>
        <v>2000000</v>
      </c>
      <c r="SCV1365" s="84">
        <f t="shared" si="975"/>
        <v>2000000</v>
      </c>
      <c r="SDB1365" s="84" t="s">
        <v>247</v>
      </c>
      <c r="SDC1365" s="84" t="s">
        <v>4695</v>
      </c>
      <c r="SDD1365" s="84">
        <f>SDD1360</f>
        <v>0</v>
      </c>
      <c r="SDE1365" s="84">
        <f t="shared" si="975"/>
        <v>0</v>
      </c>
      <c r="SDF1365" s="84">
        <f t="shared" si="975"/>
        <v>0</v>
      </c>
      <c r="SDG1365" s="84">
        <f t="shared" si="975"/>
        <v>0</v>
      </c>
      <c r="SDH1365" s="84">
        <f t="shared" si="975"/>
        <v>2000000</v>
      </c>
      <c r="SDI1365" s="84">
        <f t="shared" si="975"/>
        <v>0</v>
      </c>
      <c r="SDJ1365" s="84">
        <f t="shared" si="975"/>
        <v>0</v>
      </c>
      <c r="SDK1365" s="84">
        <f t="shared" si="975"/>
        <v>2000000</v>
      </c>
      <c r="SDL1365" s="84">
        <f t="shared" si="975"/>
        <v>2000000</v>
      </c>
      <c r="SDR1365" s="84" t="s">
        <v>247</v>
      </c>
      <c r="SDS1365" s="84" t="s">
        <v>4695</v>
      </c>
      <c r="SDT1365" s="84">
        <f>SDT1360</f>
        <v>0</v>
      </c>
      <c r="SDU1365" s="84">
        <f t="shared" si="975"/>
        <v>0</v>
      </c>
      <c r="SDV1365" s="84">
        <f t="shared" si="975"/>
        <v>0</v>
      </c>
      <c r="SDW1365" s="84">
        <f t="shared" si="975"/>
        <v>0</v>
      </c>
      <c r="SDX1365" s="84">
        <f t="shared" si="975"/>
        <v>2000000</v>
      </c>
      <c r="SDY1365" s="84">
        <f t="shared" si="975"/>
        <v>0</v>
      </c>
      <c r="SDZ1365" s="84">
        <f t="shared" si="975"/>
        <v>0</v>
      </c>
      <c r="SEA1365" s="84">
        <f t="shared" si="975"/>
        <v>2000000</v>
      </c>
      <c r="SEB1365" s="84">
        <f t="shared" si="975"/>
        <v>2000000</v>
      </c>
      <c r="SEH1365" s="84" t="s">
        <v>247</v>
      </c>
      <c r="SEI1365" s="84" t="s">
        <v>4695</v>
      </c>
      <c r="SEJ1365" s="84">
        <f>SEJ1360</f>
        <v>0</v>
      </c>
      <c r="SEK1365" s="84">
        <f t="shared" si="975"/>
        <v>0</v>
      </c>
      <c r="SEL1365" s="84">
        <f t="shared" si="975"/>
        <v>0</v>
      </c>
      <c r="SEM1365" s="84">
        <f t="shared" si="975"/>
        <v>0</v>
      </c>
      <c r="SEN1365" s="84">
        <f t="shared" si="975"/>
        <v>2000000</v>
      </c>
      <c r="SEO1365" s="84">
        <f t="shared" si="975"/>
        <v>0</v>
      </c>
      <c r="SEP1365" s="84">
        <f t="shared" si="975"/>
        <v>0</v>
      </c>
      <c r="SEQ1365" s="84">
        <f t="shared" si="975"/>
        <v>2000000</v>
      </c>
      <c r="SER1365" s="84">
        <f t="shared" si="975"/>
        <v>2000000</v>
      </c>
      <c r="SEX1365" s="84" t="s">
        <v>247</v>
      </c>
      <c r="SEY1365" s="84" t="s">
        <v>4695</v>
      </c>
      <c r="SEZ1365" s="84">
        <f>SEZ1360</f>
        <v>0</v>
      </c>
      <c r="SFA1365" s="84">
        <f t="shared" si="976"/>
        <v>0</v>
      </c>
      <c r="SFB1365" s="84">
        <f t="shared" si="976"/>
        <v>0</v>
      </c>
      <c r="SFC1365" s="84">
        <f t="shared" si="976"/>
        <v>0</v>
      </c>
      <c r="SFD1365" s="84">
        <f t="shared" si="976"/>
        <v>2000000</v>
      </c>
      <c r="SFE1365" s="84">
        <f t="shared" si="976"/>
        <v>0</v>
      </c>
      <c r="SFF1365" s="84">
        <f t="shared" si="976"/>
        <v>0</v>
      </c>
      <c r="SFG1365" s="84">
        <f t="shared" si="976"/>
        <v>2000000</v>
      </c>
      <c r="SFH1365" s="84">
        <f t="shared" si="976"/>
        <v>2000000</v>
      </c>
      <c r="SFN1365" s="84" t="s">
        <v>247</v>
      </c>
      <c r="SFO1365" s="84" t="s">
        <v>4695</v>
      </c>
      <c r="SFP1365" s="84">
        <f>SFP1360</f>
        <v>0</v>
      </c>
      <c r="SFQ1365" s="84">
        <f t="shared" si="976"/>
        <v>0</v>
      </c>
      <c r="SFR1365" s="84">
        <f t="shared" si="976"/>
        <v>0</v>
      </c>
      <c r="SFS1365" s="84">
        <f t="shared" si="976"/>
        <v>0</v>
      </c>
      <c r="SFT1365" s="84">
        <f t="shared" si="976"/>
        <v>2000000</v>
      </c>
      <c r="SFU1365" s="84">
        <f t="shared" si="976"/>
        <v>0</v>
      </c>
      <c r="SFV1365" s="84">
        <f t="shared" si="976"/>
        <v>0</v>
      </c>
      <c r="SFW1365" s="84">
        <f t="shared" si="976"/>
        <v>2000000</v>
      </c>
      <c r="SFX1365" s="84">
        <f t="shared" si="976"/>
        <v>2000000</v>
      </c>
      <c r="SGD1365" s="84" t="s">
        <v>247</v>
      </c>
      <c r="SGE1365" s="84" t="s">
        <v>4695</v>
      </c>
      <c r="SGF1365" s="84">
        <f>SGF1360</f>
        <v>0</v>
      </c>
      <c r="SGG1365" s="84">
        <f t="shared" si="976"/>
        <v>0</v>
      </c>
      <c r="SGH1365" s="84">
        <f t="shared" si="976"/>
        <v>0</v>
      </c>
      <c r="SGI1365" s="84">
        <f t="shared" si="976"/>
        <v>0</v>
      </c>
      <c r="SGJ1365" s="84">
        <f t="shared" si="976"/>
        <v>2000000</v>
      </c>
      <c r="SGK1365" s="84">
        <f t="shared" si="976"/>
        <v>0</v>
      </c>
      <c r="SGL1365" s="84">
        <f t="shared" si="976"/>
        <v>0</v>
      </c>
      <c r="SGM1365" s="84">
        <f t="shared" si="976"/>
        <v>2000000</v>
      </c>
      <c r="SGN1365" s="84">
        <f t="shared" si="976"/>
        <v>2000000</v>
      </c>
      <c r="SGT1365" s="84" t="s">
        <v>247</v>
      </c>
      <c r="SGU1365" s="84" t="s">
        <v>4695</v>
      </c>
      <c r="SGV1365" s="84">
        <f>SGV1360</f>
        <v>0</v>
      </c>
      <c r="SGW1365" s="84">
        <f t="shared" si="976"/>
        <v>0</v>
      </c>
      <c r="SGX1365" s="84">
        <f t="shared" si="976"/>
        <v>0</v>
      </c>
      <c r="SGY1365" s="84">
        <f t="shared" si="976"/>
        <v>0</v>
      </c>
      <c r="SGZ1365" s="84">
        <f t="shared" si="976"/>
        <v>2000000</v>
      </c>
      <c r="SHA1365" s="84">
        <f t="shared" si="976"/>
        <v>0</v>
      </c>
      <c r="SHB1365" s="84">
        <f t="shared" si="976"/>
        <v>0</v>
      </c>
      <c r="SHC1365" s="84">
        <f t="shared" si="976"/>
        <v>2000000</v>
      </c>
      <c r="SHD1365" s="84">
        <f t="shared" si="976"/>
        <v>2000000</v>
      </c>
      <c r="SHJ1365" s="84" t="s">
        <v>247</v>
      </c>
      <c r="SHK1365" s="84" t="s">
        <v>4695</v>
      </c>
      <c r="SHL1365" s="84">
        <f>SHL1360</f>
        <v>0</v>
      </c>
      <c r="SHM1365" s="84">
        <f t="shared" si="977"/>
        <v>0</v>
      </c>
      <c r="SHN1365" s="84">
        <f t="shared" si="977"/>
        <v>0</v>
      </c>
      <c r="SHO1365" s="84">
        <f t="shared" si="977"/>
        <v>0</v>
      </c>
      <c r="SHP1365" s="84">
        <f t="shared" si="977"/>
        <v>2000000</v>
      </c>
      <c r="SHQ1365" s="84">
        <f t="shared" si="977"/>
        <v>0</v>
      </c>
      <c r="SHR1365" s="84">
        <f t="shared" si="977"/>
        <v>0</v>
      </c>
      <c r="SHS1365" s="84">
        <f t="shared" si="977"/>
        <v>2000000</v>
      </c>
      <c r="SHT1365" s="84">
        <f t="shared" si="977"/>
        <v>2000000</v>
      </c>
      <c r="SHZ1365" s="84" t="s">
        <v>247</v>
      </c>
      <c r="SIA1365" s="84" t="s">
        <v>4695</v>
      </c>
      <c r="SIB1365" s="84">
        <f>SIB1360</f>
        <v>0</v>
      </c>
      <c r="SIC1365" s="84">
        <f t="shared" si="977"/>
        <v>0</v>
      </c>
      <c r="SID1365" s="84">
        <f t="shared" si="977"/>
        <v>0</v>
      </c>
      <c r="SIE1365" s="84">
        <f t="shared" si="977"/>
        <v>0</v>
      </c>
      <c r="SIF1365" s="84">
        <f t="shared" si="977"/>
        <v>2000000</v>
      </c>
      <c r="SIG1365" s="84">
        <f t="shared" si="977"/>
        <v>0</v>
      </c>
      <c r="SIH1365" s="84">
        <f t="shared" si="977"/>
        <v>0</v>
      </c>
      <c r="SII1365" s="84">
        <f t="shared" si="977"/>
        <v>2000000</v>
      </c>
      <c r="SIJ1365" s="84">
        <f t="shared" si="977"/>
        <v>2000000</v>
      </c>
      <c r="SIP1365" s="84" t="s">
        <v>247</v>
      </c>
      <c r="SIQ1365" s="84" t="s">
        <v>4695</v>
      </c>
      <c r="SIR1365" s="84">
        <f>SIR1360</f>
        <v>0</v>
      </c>
      <c r="SIS1365" s="84">
        <f t="shared" si="977"/>
        <v>0</v>
      </c>
      <c r="SIT1365" s="84">
        <f t="shared" si="977"/>
        <v>0</v>
      </c>
      <c r="SIU1365" s="84">
        <f t="shared" si="977"/>
        <v>0</v>
      </c>
      <c r="SIV1365" s="84">
        <f t="shared" si="977"/>
        <v>2000000</v>
      </c>
      <c r="SIW1365" s="84">
        <f t="shared" si="977"/>
        <v>0</v>
      </c>
      <c r="SIX1365" s="84">
        <f t="shared" si="977"/>
        <v>0</v>
      </c>
      <c r="SIY1365" s="84">
        <f t="shared" si="977"/>
        <v>2000000</v>
      </c>
      <c r="SIZ1365" s="84">
        <f t="shared" si="977"/>
        <v>2000000</v>
      </c>
      <c r="SJF1365" s="84" t="s">
        <v>247</v>
      </c>
      <c r="SJG1365" s="84" t="s">
        <v>4695</v>
      </c>
      <c r="SJH1365" s="84">
        <f>SJH1360</f>
        <v>0</v>
      </c>
      <c r="SJI1365" s="84">
        <f t="shared" si="977"/>
        <v>0</v>
      </c>
      <c r="SJJ1365" s="84">
        <f t="shared" si="977"/>
        <v>0</v>
      </c>
      <c r="SJK1365" s="84">
        <f t="shared" si="977"/>
        <v>0</v>
      </c>
      <c r="SJL1365" s="84">
        <f t="shared" si="977"/>
        <v>2000000</v>
      </c>
      <c r="SJM1365" s="84">
        <f t="shared" si="977"/>
        <v>0</v>
      </c>
      <c r="SJN1365" s="84">
        <f t="shared" si="977"/>
        <v>0</v>
      </c>
      <c r="SJO1365" s="84">
        <f t="shared" si="977"/>
        <v>2000000</v>
      </c>
      <c r="SJP1365" s="84">
        <f t="shared" si="977"/>
        <v>2000000</v>
      </c>
      <c r="SJV1365" s="84" t="s">
        <v>247</v>
      </c>
      <c r="SJW1365" s="84" t="s">
        <v>4695</v>
      </c>
      <c r="SJX1365" s="84">
        <f>SJX1360</f>
        <v>0</v>
      </c>
      <c r="SJY1365" s="84">
        <f t="shared" si="978"/>
        <v>0</v>
      </c>
      <c r="SJZ1365" s="84">
        <f t="shared" si="978"/>
        <v>0</v>
      </c>
      <c r="SKA1365" s="84">
        <f t="shared" si="978"/>
        <v>0</v>
      </c>
      <c r="SKB1365" s="84">
        <f t="shared" si="978"/>
        <v>2000000</v>
      </c>
      <c r="SKC1365" s="84">
        <f t="shared" si="978"/>
        <v>0</v>
      </c>
      <c r="SKD1365" s="84">
        <f t="shared" si="978"/>
        <v>0</v>
      </c>
      <c r="SKE1365" s="84">
        <f t="shared" si="978"/>
        <v>2000000</v>
      </c>
      <c r="SKF1365" s="84">
        <f t="shared" si="978"/>
        <v>2000000</v>
      </c>
      <c r="SKL1365" s="84" t="s">
        <v>247</v>
      </c>
      <c r="SKM1365" s="84" t="s">
        <v>4695</v>
      </c>
      <c r="SKN1365" s="84">
        <f>SKN1360</f>
        <v>0</v>
      </c>
      <c r="SKO1365" s="84">
        <f t="shared" si="978"/>
        <v>0</v>
      </c>
      <c r="SKP1365" s="84">
        <f t="shared" si="978"/>
        <v>0</v>
      </c>
      <c r="SKQ1365" s="84">
        <f t="shared" si="978"/>
        <v>0</v>
      </c>
      <c r="SKR1365" s="84">
        <f t="shared" si="978"/>
        <v>2000000</v>
      </c>
      <c r="SKS1365" s="84">
        <f t="shared" si="978"/>
        <v>0</v>
      </c>
      <c r="SKT1365" s="84">
        <f t="shared" si="978"/>
        <v>0</v>
      </c>
      <c r="SKU1365" s="84">
        <f t="shared" si="978"/>
        <v>2000000</v>
      </c>
      <c r="SKV1365" s="84">
        <f t="shared" si="978"/>
        <v>2000000</v>
      </c>
      <c r="SLB1365" s="84" t="s">
        <v>247</v>
      </c>
      <c r="SLC1365" s="84" t="s">
        <v>4695</v>
      </c>
      <c r="SLD1365" s="84">
        <f>SLD1360</f>
        <v>0</v>
      </c>
      <c r="SLE1365" s="84">
        <f t="shared" si="978"/>
        <v>0</v>
      </c>
      <c r="SLF1365" s="84">
        <f t="shared" si="978"/>
        <v>0</v>
      </c>
      <c r="SLG1365" s="84">
        <f t="shared" si="978"/>
        <v>0</v>
      </c>
      <c r="SLH1365" s="84">
        <f t="shared" si="978"/>
        <v>2000000</v>
      </c>
      <c r="SLI1365" s="84">
        <f t="shared" si="978"/>
        <v>0</v>
      </c>
      <c r="SLJ1365" s="84">
        <f t="shared" si="978"/>
        <v>0</v>
      </c>
      <c r="SLK1365" s="84">
        <f t="shared" si="978"/>
        <v>2000000</v>
      </c>
      <c r="SLL1365" s="84">
        <f t="shared" si="978"/>
        <v>2000000</v>
      </c>
      <c r="SLR1365" s="84" t="s">
        <v>247</v>
      </c>
      <c r="SLS1365" s="84" t="s">
        <v>4695</v>
      </c>
      <c r="SLT1365" s="84">
        <f>SLT1360</f>
        <v>0</v>
      </c>
      <c r="SLU1365" s="84">
        <f t="shared" si="978"/>
        <v>0</v>
      </c>
      <c r="SLV1365" s="84">
        <f t="shared" si="978"/>
        <v>0</v>
      </c>
      <c r="SLW1365" s="84">
        <f t="shared" si="978"/>
        <v>0</v>
      </c>
      <c r="SLX1365" s="84">
        <f t="shared" si="978"/>
        <v>2000000</v>
      </c>
      <c r="SLY1365" s="84">
        <f t="shared" si="978"/>
        <v>0</v>
      </c>
      <c r="SLZ1365" s="84">
        <f t="shared" si="978"/>
        <v>0</v>
      </c>
      <c r="SMA1365" s="84">
        <f t="shared" si="978"/>
        <v>2000000</v>
      </c>
      <c r="SMB1365" s="84">
        <f t="shared" si="978"/>
        <v>2000000</v>
      </c>
      <c r="SMH1365" s="84" t="s">
        <v>247</v>
      </c>
      <c r="SMI1365" s="84" t="s">
        <v>4695</v>
      </c>
      <c r="SMJ1365" s="84">
        <f>SMJ1360</f>
        <v>0</v>
      </c>
      <c r="SMK1365" s="84">
        <f t="shared" si="979"/>
        <v>0</v>
      </c>
      <c r="SML1365" s="84">
        <f t="shared" si="979"/>
        <v>0</v>
      </c>
      <c r="SMM1365" s="84">
        <f t="shared" si="979"/>
        <v>0</v>
      </c>
      <c r="SMN1365" s="84">
        <f t="shared" si="979"/>
        <v>2000000</v>
      </c>
      <c r="SMO1365" s="84">
        <f t="shared" si="979"/>
        <v>0</v>
      </c>
      <c r="SMP1365" s="84">
        <f t="shared" si="979"/>
        <v>0</v>
      </c>
      <c r="SMQ1365" s="84">
        <f t="shared" si="979"/>
        <v>2000000</v>
      </c>
      <c r="SMR1365" s="84">
        <f t="shared" si="979"/>
        <v>2000000</v>
      </c>
      <c r="SMX1365" s="84" t="s">
        <v>247</v>
      </c>
      <c r="SMY1365" s="84" t="s">
        <v>4695</v>
      </c>
      <c r="SMZ1365" s="84">
        <f>SMZ1360</f>
        <v>0</v>
      </c>
      <c r="SNA1365" s="84">
        <f t="shared" si="979"/>
        <v>0</v>
      </c>
      <c r="SNB1365" s="84">
        <f t="shared" si="979"/>
        <v>0</v>
      </c>
      <c r="SNC1365" s="84">
        <f t="shared" si="979"/>
        <v>0</v>
      </c>
      <c r="SND1365" s="84">
        <f t="shared" si="979"/>
        <v>2000000</v>
      </c>
      <c r="SNE1365" s="84">
        <f t="shared" si="979"/>
        <v>0</v>
      </c>
      <c r="SNF1365" s="84">
        <f t="shared" si="979"/>
        <v>0</v>
      </c>
      <c r="SNG1365" s="84">
        <f t="shared" si="979"/>
        <v>2000000</v>
      </c>
      <c r="SNH1365" s="84">
        <f t="shared" si="979"/>
        <v>2000000</v>
      </c>
      <c r="SNN1365" s="84" t="s">
        <v>247</v>
      </c>
      <c r="SNO1365" s="84" t="s">
        <v>4695</v>
      </c>
      <c r="SNP1365" s="84">
        <f>SNP1360</f>
        <v>0</v>
      </c>
      <c r="SNQ1365" s="84">
        <f t="shared" si="979"/>
        <v>0</v>
      </c>
      <c r="SNR1365" s="84">
        <f t="shared" si="979"/>
        <v>0</v>
      </c>
      <c r="SNS1365" s="84">
        <f t="shared" si="979"/>
        <v>0</v>
      </c>
      <c r="SNT1365" s="84">
        <f t="shared" si="979"/>
        <v>2000000</v>
      </c>
      <c r="SNU1365" s="84">
        <f t="shared" si="979"/>
        <v>0</v>
      </c>
      <c r="SNV1365" s="84">
        <f t="shared" si="979"/>
        <v>0</v>
      </c>
      <c r="SNW1365" s="84">
        <f t="shared" si="979"/>
        <v>2000000</v>
      </c>
      <c r="SNX1365" s="84">
        <f t="shared" si="979"/>
        <v>2000000</v>
      </c>
      <c r="SOD1365" s="84" t="s">
        <v>247</v>
      </c>
      <c r="SOE1365" s="84" t="s">
        <v>4695</v>
      </c>
      <c r="SOF1365" s="84">
        <f>SOF1360</f>
        <v>0</v>
      </c>
      <c r="SOG1365" s="84">
        <f t="shared" si="979"/>
        <v>0</v>
      </c>
      <c r="SOH1365" s="84">
        <f t="shared" si="979"/>
        <v>0</v>
      </c>
      <c r="SOI1365" s="84">
        <f t="shared" si="979"/>
        <v>0</v>
      </c>
      <c r="SOJ1365" s="84">
        <f t="shared" si="979"/>
        <v>2000000</v>
      </c>
      <c r="SOK1365" s="84">
        <f t="shared" si="979"/>
        <v>0</v>
      </c>
      <c r="SOL1365" s="84">
        <f t="shared" si="979"/>
        <v>0</v>
      </c>
      <c r="SOM1365" s="84">
        <f t="shared" si="979"/>
        <v>2000000</v>
      </c>
      <c r="SON1365" s="84">
        <f t="shared" si="979"/>
        <v>2000000</v>
      </c>
      <c r="SOT1365" s="84" t="s">
        <v>247</v>
      </c>
      <c r="SOU1365" s="84" t="s">
        <v>4695</v>
      </c>
      <c r="SOV1365" s="84">
        <f>SOV1360</f>
        <v>0</v>
      </c>
      <c r="SOW1365" s="84">
        <f t="shared" si="980"/>
        <v>0</v>
      </c>
      <c r="SOX1365" s="84">
        <f t="shared" si="980"/>
        <v>0</v>
      </c>
      <c r="SOY1365" s="84">
        <f t="shared" si="980"/>
        <v>0</v>
      </c>
      <c r="SOZ1365" s="84">
        <f t="shared" si="980"/>
        <v>2000000</v>
      </c>
      <c r="SPA1365" s="84">
        <f t="shared" si="980"/>
        <v>0</v>
      </c>
      <c r="SPB1365" s="84">
        <f t="shared" si="980"/>
        <v>0</v>
      </c>
      <c r="SPC1365" s="84">
        <f t="shared" si="980"/>
        <v>2000000</v>
      </c>
      <c r="SPD1365" s="84">
        <f t="shared" si="980"/>
        <v>2000000</v>
      </c>
      <c r="SPJ1365" s="84" t="s">
        <v>247</v>
      </c>
      <c r="SPK1365" s="84" t="s">
        <v>4695</v>
      </c>
      <c r="SPL1365" s="84">
        <f>SPL1360</f>
        <v>0</v>
      </c>
      <c r="SPM1365" s="84">
        <f t="shared" si="980"/>
        <v>0</v>
      </c>
      <c r="SPN1365" s="84">
        <f t="shared" si="980"/>
        <v>0</v>
      </c>
      <c r="SPO1365" s="84">
        <f t="shared" si="980"/>
        <v>0</v>
      </c>
      <c r="SPP1365" s="84">
        <f t="shared" si="980"/>
        <v>2000000</v>
      </c>
      <c r="SPQ1365" s="84">
        <f t="shared" si="980"/>
        <v>0</v>
      </c>
      <c r="SPR1365" s="84">
        <f t="shared" si="980"/>
        <v>0</v>
      </c>
      <c r="SPS1365" s="84">
        <f t="shared" si="980"/>
        <v>2000000</v>
      </c>
      <c r="SPT1365" s="84">
        <f t="shared" si="980"/>
        <v>2000000</v>
      </c>
      <c r="SPZ1365" s="84" t="s">
        <v>247</v>
      </c>
      <c r="SQA1365" s="84" t="s">
        <v>4695</v>
      </c>
      <c r="SQB1365" s="84">
        <f>SQB1360</f>
        <v>0</v>
      </c>
      <c r="SQC1365" s="84">
        <f t="shared" si="980"/>
        <v>0</v>
      </c>
      <c r="SQD1365" s="84">
        <f t="shared" si="980"/>
        <v>0</v>
      </c>
      <c r="SQE1365" s="84">
        <f t="shared" si="980"/>
        <v>0</v>
      </c>
      <c r="SQF1365" s="84">
        <f t="shared" si="980"/>
        <v>2000000</v>
      </c>
      <c r="SQG1365" s="84">
        <f t="shared" si="980"/>
        <v>0</v>
      </c>
      <c r="SQH1365" s="84">
        <f t="shared" si="980"/>
        <v>0</v>
      </c>
      <c r="SQI1365" s="84">
        <f t="shared" si="980"/>
        <v>2000000</v>
      </c>
      <c r="SQJ1365" s="84">
        <f t="shared" si="980"/>
        <v>2000000</v>
      </c>
      <c r="SQP1365" s="84" t="s">
        <v>247</v>
      </c>
      <c r="SQQ1365" s="84" t="s">
        <v>4695</v>
      </c>
      <c r="SQR1365" s="84">
        <f>SQR1360</f>
        <v>0</v>
      </c>
      <c r="SQS1365" s="84">
        <f t="shared" si="980"/>
        <v>0</v>
      </c>
      <c r="SQT1365" s="84">
        <f t="shared" si="980"/>
        <v>0</v>
      </c>
      <c r="SQU1365" s="84">
        <f t="shared" si="980"/>
        <v>0</v>
      </c>
      <c r="SQV1365" s="84">
        <f t="shared" si="980"/>
        <v>2000000</v>
      </c>
      <c r="SQW1365" s="84">
        <f t="shared" si="980"/>
        <v>0</v>
      </c>
      <c r="SQX1365" s="84">
        <f t="shared" si="980"/>
        <v>0</v>
      </c>
      <c r="SQY1365" s="84">
        <f t="shared" si="980"/>
        <v>2000000</v>
      </c>
      <c r="SQZ1365" s="84">
        <f t="shared" si="980"/>
        <v>2000000</v>
      </c>
      <c r="SRF1365" s="84" t="s">
        <v>247</v>
      </c>
      <c r="SRG1365" s="84" t="s">
        <v>4695</v>
      </c>
      <c r="SRH1365" s="84">
        <f>SRH1360</f>
        <v>0</v>
      </c>
      <c r="SRI1365" s="84">
        <f t="shared" si="981"/>
        <v>0</v>
      </c>
      <c r="SRJ1365" s="84">
        <f t="shared" si="981"/>
        <v>0</v>
      </c>
      <c r="SRK1365" s="84">
        <f t="shared" si="981"/>
        <v>0</v>
      </c>
      <c r="SRL1365" s="84">
        <f t="shared" si="981"/>
        <v>2000000</v>
      </c>
      <c r="SRM1365" s="84">
        <f t="shared" si="981"/>
        <v>0</v>
      </c>
      <c r="SRN1365" s="84">
        <f t="shared" si="981"/>
        <v>0</v>
      </c>
      <c r="SRO1365" s="84">
        <f t="shared" si="981"/>
        <v>2000000</v>
      </c>
      <c r="SRP1365" s="84">
        <f t="shared" si="981"/>
        <v>2000000</v>
      </c>
      <c r="SRV1365" s="84" t="s">
        <v>247</v>
      </c>
      <c r="SRW1365" s="84" t="s">
        <v>4695</v>
      </c>
      <c r="SRX1365" s="84">
        <f>SRX1360</f>
        <v>0</v>
      </c>
      <c r="SRY1365" s="84">
        <f t="shared" si="981"/>
        <v>0</v>
      </c>
      <c r="SRZ1365" s="84">
        <f t="shared" si="981"/>
        <v>0</v>
      </c>
      <c r="SSA1365" s="84">
        <f t="shared" si="981"/>
        <v>0</v>
      </c>
      <c r="SSB1365" s="84">
        <f t="shared" si="981"/>
        <v>2000000</v>
      </c>
      <c r="SSC1365" s="84">
        <f t="shared" si="981"/>
        <v>0</v>
      </c>
      <c r="SSD1365" s="84">
        <f t="shared" si="981"/>
        <v>0</v>
      </c>
      <c r="SSE1365" s="84">
        <f t="shared" si="981"/>
        <v>2000000</v>
      </c>
      <c r="SSF1365" s="84">
        <f t="shared" si="981"/>
        <v>2000000</v>
      </c>
      <c r="SSL1365" s="84" t="s">
        <v>247</v>
      </c>
      <c r="SSM1365" s="84" t="s">
        <v>4695</v>
      </c>
      <c r="SSN1365" s="84">
        <f>SSN1360</f>
        <v>0</v>
      </c>
      <c r="SSO1365" s="84">
        <f t="shared" si="981"/>
        <v>0</v>
      </c>
      <c r="SSP1365" s="84">
        <f t="shared" si="981"/>
        <v>0</v>
      </c>
      <c r="SSQ1365" s="84">
        <f t="shared" si="981"/>
        <v>0</v>
      </c>
      <c r="SSR1365" s="84">
        <f t="shared" si="981"/>
        <v>2000000</v>
      </c>
      <c r="SSS1365" s="84">
        <f t="shared" si="981"/>
        <v>0</v>
      </c>
      <c r="SST1365" s="84">
        <f t="shared" si="981"/>
        <v>0</v>
      </c>
      <c r="SSU1365" s="84">
        <f t="shared" si="981"/>
        <v>2000000</v>
      </c>
      <c r="SSV1365" s="84">
        <f t="shared" si="981"/>
        <v>2000000</v>
      </c>
      <c r="STB1365" s="84" t="s">
        <v>247</v>
      </c>
      <c r="STC1365" s="84" t="s">
        <v>4695</v>
      </c>
      <c r="STD1365" s="84">
        <f>STD1360</f>
        <v>0</v>
      </c>
      <c r="STE1365" s="84">
        <f t="shared" si="981"/>
        <v>0</v>
      </c>
      <c r="STF1365" s="84">
        <f t="shared" si="981"/>
        <v>0</v>
      </c>
      <c r="STG1365" s="84">
        <f t="shared" si="981"/>
        <v>0</v>
      </c>
      <c r="STH1365" s="84">
        <f t="shared" si="981"/>
        <v>2000000</v>
      </c>
      <c r="STI1365" s="84">
        <f t="shared" si="981"/>
        <v>0</v>
      </c>
      <c r="STJ1365" s="84">
        <f t="shared" si="981"/>
        <v>0</v>
      </c>
      <c r="STK1365" s="84">
        <f t="shared" si="981"/>
        <v>2000000</v>
      </c>
      <c r="STL1365" s="84">
        <f t="shared" si="981"/>
        <v>2000000</v>
      </c>
      <c r="STR1365" s="84" t="s">
        <v>247</v>
      </c>
      <c r="STS1365" s="84" t="s">
        <v>4695</v>
      </c>
      <c r="STT1365" s="84">
        <f>STT1360</f>
        <v>0</v>
      </c>
      <c r="STU1365" s="84">
        <f t="shared" si="982"/>
        <v>0</v>
      </c>
      <c r="STV1365" s="84">
        <f t="shared" si="982"/>
        <v>0</v>
      </c>
      <c r="STW1365" s="84">
        <f t="shared" si="982"/>
        <v>0</v>
      </c>
      <c r="STX1365" s="84">
        <f t="shared" si="982"/>
        <v>2000000</v>
      </c>
      <c r="STY1365" s="84">
        <f t="shared" si="982"/>
        <v>0</v>
      </c>
      <c r="STZ1365" s="84">
        <f t="shared" si="982"/>
        <v>0</v>
      </c>
      <c r="SUA1365" s="84">
        <f t="shared" si="982"/>
        <v>2000000</v>
      </c>
      <c r="SUB1365" s="84">
        <f t="shared" si="982"/>
        <v>2000000</v>
      </c>
      <c r="SUH1365" s="84" t="s">
        <v>247</v>
      </c>
      <c r="SUI1365" s="84" t="s">
        <v>4695</v>
      </c>
      <c r="SUJ1365" s="84">
        <f>SUJ1360</f>
        <v>0</v>
      </c>
      <c r="SUK1365" s="84">
        <f t="shared" si="982"/>
        <v>0</v>
      </c>
      <c r="SUL1365" s="84">
        <f t="shared" si="982"/>
        <v>0</v>
      </c>
      <c r="SUM1365" s="84">
        <f t="shared" si="982"/>
        <v>0</v>
      </c>
      <c r="SUN1365" s="84">
        <f t="shared" si="982"/>
        <v>2000000</v>
      </c>
      <c r="SUO1365" s="84">
        <f t="shared" si="982"/>
        <v>0</v>
      </c>
      <c r="SUP1365" s="84">
        <f t="shared" si="982"/>
        <v>0</v>
      </c>
      <c r="SUQ1365" s="84">
        <f t="shared" si="982"/>
        <v>2000000</v>
      </c>
      <c r="SUR1365" s="84">
        <f t="shared" si="982"/>
        <v>2000000</v>
      </c>
      <c r="SUX1365" s="84" t="s">
        <v>247</v>
      </c>
      <c r="SUY1365" s="84" t="s">
        <v>4695</v>
      </c>
      <c r="SUZ1365" s="84">
        <f>SUZ1360</f>
        <v>0</v>
      </c>
      <c r="SVA1365" s="84">
        <f t="shared" si="982"/>
        <v>0</v>
      </c>
      <c r="SVB1365" s="84">
        <f t="shared" si="982"/>
        <v>0</v>
      </c>
      <c r="SVC1365" s="84">
        <f t="shared" si="982"/>
        <v>0</v>
      </c>
      <c r="SVD1365" s="84">
        <f t="shared" si="982"/>
        <v>2000000</v>
      </c>
      <c r="SVE1365" s="84">
        <f t="shared" si="982"/>
        <v>0</v>
      </c>
      <c r="SVF1365" s="84">
        <f t="shared" si="982"/>
        <v>0</v>
      </c>
      <c r="SVG1365" s="84">
        <f t="shared" si="982"/>
        <v>2000000</v>
      </c>
      <c r="SVH1365" s="84">
        <f t="shared" si="982"/>
        <v>2000000</v>
      </c>
      <c r="SVN1365" s="84" t="s">
        <v>247</v>
      </c>
      <c r="SVO1365" s="84" t="s">
        <v>4695</v>
      </c>
      <c r="SVP1365" s="84">
        <f>SVP1360</f>
        <v>0</v>
      </c>
      <c r="SVQ1365" s="84">
        <f t="shared" si="982"/>
        <v>0</v>
      </c>
      <c r="SVR1365" s="84">
        <f t="shared" si="982"/>
        <v>0</v>
      </c>
      <c r="SVS1365" s="84">
        <f t="shared" si="982"/>
        <v>0</v>
      </c>
      <c r="SVT1365" s="84">
        <f t="shared" si="982"/>
        <v>2000000</v>
      </c>
      <c r="SVU1365" s="84">
        <f t="shared" si="982"/>
        <v>0</v>
      </c>
      <c r="SVV1365" s="84">
        <f t="shared" si="982"/>
        <v>0</v>
      </c>
      <c r="SVW1365" s="84">
        <f t="shared" si="982"/>
        <v>2000000</v>
      </c>
      <c r="SVX1365" s="84">
        <f t="shared" si="982"/>
        <v>2000000</v>
      </c>
      <c r="SWD1365" s="84" t="s">
        <v>247</v>
      </c>
      <c r="SWE1365" s="84" t="s">
        <v>4695</v>
      </c>
      <c r="SWF1365" s="84">
        <f>SWF1360</f>
        <v>0</v>
      </c>
      <c r="SWG1365" s="84">
        <f t="shared" si="983"/>
        <v>0</v>
      </c>
      <c r="SWH1365" s="84">
        <f t="shared" si="983"/>
        <v>0</v>
      </c>
      <c r="SWI1365" s="84">
        <f t="shared" si="983"/>
        <v>0</v>
      </c>
      <c r="SWJ1365" s="84">
        <f t="shared" si="983"/>
        <v>2000000</v>
      </c>
      <c r="SWK1365" s="84">
        <f t="shared" si="983"/>
        <v>0</v>
      </c>
      <c r="SWL1365" s="84">
        <f t="shared" si="983"/>
        <v>0</v>
      </c>
      <c r="SWM1365" s="84">
        <f t="shared" si="983"/>
        <v>2000000</v>
      </c>
      <c r="SWN1365" s="84">
        <f t="shared" si="983"/>
        <v>2000000</v>
      </c>
      <c r="SWT1365" s="84" t="s">
        <v>247</v>
      </c>
      <c r="SWU1365" s="84" t="s">
        <v>4695</v>
      </c>
      <c r="SWV1365" s="84">
        <f>SWV1360</f>
        <v>0</v>
      </c>
      <c r="SWW1365" s="84">
        <f t="shared" si="983"/>
        <v>0</v>
      </c>
      <c r="SWX1365" s="84">
        <f t="shared" si="983"/>
        <v>0</v>
      </c>
      <c r="SWY1365" s="84">
        <f t="shared" si="983"/>
        <v>0</v>
      </c>
      <c r="SWZ1365" s="84">
        <f t="shared" si="983"/>
        <v>2000000</v>
      </c>
      <c r="SXA1365" s="84">
        <f t="shared" si="983"/>
        <v>0</v>
      </c>
      <c r="SXB1365" s="84">
        <f t="shared" si="983"/>
        <v>0</v>
      </c>
      <c r="SXC1365" s="84">
        <f t="shared" si="983"/>
        <v>2000000</v>
      </c>
      <c r="SXD1365" s="84">
        <f t="shared" si="983"/>
        <v>2000000</v>
      </c>
      <c r="SXJ1365" s="84" t="s">
        <v>247</v>
      </c>
      <c r="SXK1365" s="84" t="s">
        <v>4695</v>
      </c>
      <c r="SXL1365" s="84">
        <f>SXL1360</f>
        <v>0</v>
      </c>
      <c r="SXM1365" s="84">
        <f t="shared" si="983"/>
        <v>0</v>
      </c>
      <c r="SXN1365" s="84">
        <f t="shared" si="983"/>
        <v>0</v>
      </c>
      <c r="SXO1365" s="84">
        <f t="shared" si="983"/>
        <v>0</v>
      </c>
      <c r="SXP1365" s="84">
        <f t="shared" si="983"/>
        <v>2000000</v>
      </c>
      <c r="SXQ1365" s="84">
        <f t="shared" si="983"/>
        <v>0</v>
      </c>
      <c r="SXR1365" s="84">
        <f t="shared" si="983"/>
        <v>0</v>
      </c>
      <c r="SXS1365" s="84">
        <f t="shared" si="983"/>
        <v>2000000</v>
      </c>
      <c r="SXT1365" s="84">
        <f t="shared" si="983"/>
        <v>2000000</v>
      </c>
      <c r="SXZ1365" s="84" t="s">
        <v>247</v>
      </c>
      <c r="SYA1365" s="84" t="s">
        <v>4695</v>
      </c>
      <c r="SYB1365" s="84">
        <f>SYB1360</f>
        <v>0</v>
      </c>
      <c r="SYC1365" s="84">
        <f t="shared" si="983"/>
        <v>0</v>
      </c>
      <c r="SYD1365" s="84">
        <f t="shared" si="983"/>
        <v>0</v>
      </c>
      <c r="SYE1365" s="84">
        <f t="shared" si="983"/>
        <v>0</v>
      </c>
      <c r="SYF1365" s="84">
        <f t="shared" si="983"/>
        <v>2000000</v>
      </c>
      <c r="SYG1365" s="84">
        <f t="shared" si="983"/>
        <v>0</v>
      </c>
      <c r="SYH1365" s="84">
        <f t="shared" si="983"/>
        <v>0</v>
      </c>
      <c r="SYI1365" s="84">
        <f t="shared" si="983"/>
        <v>2000000</v>
      </c>
      <c r="SYJ1365" s="84">
        <f t="shared" si="983"/>
        <v>2000000</v>
      </c>
      <c r="SYP1365" s="84" t="s">
        <v>247</v>
      </c>
      <c r="SYQ1365" s="84" t="s">
        <v>4695</v>
      </c>
      <c r="SYR1365" s="84">
        <f>SYR1360</f>
        <v>0</v>
      </c>
      <c r="SYS1365" s="84">
        <f t="shared" si="984"/>
        <v>0</v>
      </c>
      <c r="SYT1365" s="84">
        <f t="shared" si="984"/>
        <v>0</v>
      </c>
      <c r="SYU1365" s="84">
        <f t="shared" si="984"/>
        <v>0</v>
      </c>
      <c r="SYV1365" s="84">
        <f t="shared" si="984"/>
        <v>2000000</v>
      </c>
      <c r="SYW1365" s="84">
        <f t="shared" si="984"/>
        <v>0</v>
      </c>
      <c r="SYX1365" s="84">
        <f t="shared" si="984"/>
        <v>0</v>
      </c>
      <c r="SYY1365" s="84">
        <f t="shared" si="984"/>
        <v>2000000</v>
      </c>
      <c r="SYZ1365" s="84">
        <f t="shared" si="984"/>
        <v>2000000</v>
      </c>
      <c r="SZF1365" s="84" t="s">
        <v>247</v>
      </c>
      <c r="SZG1365" s="84" t="s">
        <v>4695</v>
      </c>
      <c r="SZH1365" s="84">
        <f>SZH1360</f>
        <v>0</v>
      </c>
      <c r="SZI1365" s="84">
        <f t="shared" si="984"/>
        <v>0</v>
      </c>
      <c r="SZJ1365" s="84">
        <f t="shared" si="984"/>
        <v>0</v>
      </c>
      <c r="SZK1365" s="84">
        <f t="shared" si="984"/>
        <v>0</v>
      </c>
      <c r="SZL1365" s="84">
        <f t="shared" si="984"/>
        <v>2000000</v>
      </c>
      <c r="SZM1365" s="84">
        <f t="shared" si="984"/>
        <v>0</v>
      </c>
      <c r="SZN1365" s="84">
        <f t="shared" si="984"/>
        <v>0</v>
      </c>
      <c r="SZO1365" s="84">
        <f t="shared" si="984"/>
        <v>2000000</v>
      </c>
      <c r="SZP1365" s="84">
        <f t="shared" si="984"/>
        <v>2000000</v>
      </c>
      <c r="SZV1365" s="84" t="s">
        <v>247</v>
      </c>
      <c r="SZW1365" s="84" t="s">
        <v>4695</v>
      </c>
      <c r="SZX1365" s="84">
        <f>SZX1360</f>
        <v>0</v>
      </c>
      <c r="SZY1365" s="84">
        <f t="shared" si="984"/>
        <v>0</v>
      </c>
      <c r="SZZ1365" s="84">
        <f t="shared" si="984"/>
        <v>0</v>
      </c>
      <c r="TAA1365" s="84">
        <f t="shared" si="984"/>
        <v>0</v>
      </c>
      <c r="TAB1365" s="84">
        <f t="shared" si="984"/>
        <v>2000000</v>
      </c>
      <c r="TAC1365" s="84">
        <f t="shared" si="984"/>
        <v>0</v>
      </c>
      <c r="TAD1365" s="84">
        <f t="shared" si="984"/>
        <v>0</v>
      </c>
      <c r="TAE1365" s="84">
        <f t="shared" si="984"/>
        <v>2000000</v>
      </c>
      <c r="TAF1365" s="84">
        <f t="shared" si="984"/>
        <v>2000000</v>
      </c>
      <c r="TAL1365" s="84" t="s">
        <v>247</v>
      </c>
      <c r="TAM1365" s="84" t="s">
        <v>4695</v>
      </c>
      <c r="TAN1365" s="84">
        <f>TAN1360</f>
        <v>0</v>
      </c>
      <c r="TAO1365" s="84">
        <f t="shared" si="984"/>
        <v>0</v>
      </c>
      <c r="TAP1365" s="84">
        <f t="shared" si="984"/>
        <v>0</v>
      </c>
      <c r="TAQ1365" s="84">
        <f t="shared" si="984"/>
        <v>0</v>
      </c>
      <c r="TAR1365" s="84">
        <f t="shared" si="984"/>
        <v>2000000</v>
      </c>
      <c r="TAS1365" s="84">
        <f t="shared" si="984"/>
        <v>0</v>
      </c>
      <c r="TAT1365" s="84">
        <f t="shared" si="984"/>
        <v>0</v>
      </c>
      <c r="TAU1365" s="84">
        <f t="shared" si="984"/>
        <v>2000000</v>
      </c>
      <c r="TAV1365" s="84">
        <f t="shared" si="984"/>
        <v>2000000</v>
      </c>
      <c r="TBB1365" s="84" t="s">
        <v>247</v>
      </c>
      <c r="TBC1365" s="84" t="s">
        <v>4695</v>
      </c>
      <c r="TBD1365" s="84">
        <f>TBD1360</f>
        <v>0</v>
      </c>
      <c r="TBE1365" s="84">
        <f t="shared" si="985"/>
        <v>0</v>
      </c>
      <c r="TBF1365" s="84">
        <f t="shared" si="985"/>
        <v>0</v>
      </c>
      <c r="TBG1365" s="84">
        <f t="shared" si="985"/>
        <v>0</v>
      </c>
      <c r="TBH1365" s="84">
        <f t="shared" si="985"/>
        <v>2000000</v>
      </c>
      <c r="TBI1365" s="84">
        <f t="shared" si="985"/>
        <v>0</v>
      </c>
      <c r="TBJ1365" s="84">
        <f t="shared" si="985"/>
        <v>0</v>
      </c>
      <c r="TBK1365" s="84">
        <f t="shared" si="985"/>
        <v>2000000</v>
      </c>
      <c r="TBL1365" s="84">
        <f t="shared" si="985"/>
        <v>2000000</v>
      </c>
      <c r="TBR1365" s="84" t="s">
        <v>247</v>
      </c>
      <c r="TBS1365" s="84" t="s">
        <v>4695</v>
      </c>
      <c r="TBT1365" s="84">
        <f>TBT1360</f>
        <v>0</v>
      </c>
      <c r="TBU1365" s="84">
        <f t="shared" si="985"/>
        <v>0</v>
      </c>
      <c r="TBV1365" s="84">
        <f t="shared" si="985"/>
        <v>0</v>
      </c>
      <c r="TBW1365" s="84">
        <f t="shared" si="985"/>
        <v>0</v>
      </c>
      <c r="TBX1365" s="84">
        <f t="shared" si="985"/>
        <v>2000000</v>
      </c>
      <c r="TBY1365" s="84">
        <f t="shared" si="985"/>
        <v>0</v>
      </c>
      <c r="TBZ1365" s="84">
        <f t="shared" si="985"/>
        <v>0</v>
      </c>
      <c r="TCA1365" s="84">
        <f t="shared" si="985"/>
        <v>2000000</v>
      </c>
      <c r="TCB1365" s="84">
        <f t="shared" si="985"/>
        <v>2000000</v>
      </c>
      <c r="TCH1365" s="84" t="s">
        <v>247</v>
      </c>
      <c r="TCI1365" s="84" t="s">
        <v>4695</v>
      </c>
      <c r="TCJ1365" s="84">
        <f>TCJ1360</f>
        <v>0</v>
      </c>
      <c r="TCK1365" s="84">
        <f t="shared" si="985"/>
        <v>0</v>
      </c>
      <c r="TCL1365" s="84">
        <f t="shared" si="985"/>
        <v>0</v>
      </c>
      <c r="TCM1365" s="84">
        <f t="shared" si="985"/>
        <v>0</v>
      </c>
      <c r="TCN1365" s="84">
        <f t="shared" si="985"/>
        <v>2000000</v>
      </c>
      <c r="TCO1365" s="84">
        <f t="shared" si="985"/>
        <v>0</v>
      </c>
      <c r="TCP1365" s="84">
        <f t="shared" si="985"/>
        <v>0</v>
      </c>
      <c r="TCQ1365" s="84">
        <f t="shared" si="985"/>
        <v>2000000</v>
      </c>
      <c r="TCR1365" s="84">
        <f t="shared" si="985"/>
        <v>2000000</v>
      </c>
      <c r="TCX1365" s="84" t="s">
        <v>247</v>
      </c>
      <c r="TCY1365" s="84" t="s">
        <v>4695</v>
      </c>
      <c r="TCZ1365" s="84">
        <f>TCZ1360</f>
        <v>0</v>
      </c>
      <c r="TDA1365" s="84">
        <f t="shared" si="985"/>
        <v>0</v>
      </c>
      <c r="TDB1365" s="84">
        <f t="shared" si="985"/>
        <v>0</v>
      </c>
      <c r="TDC1365" s="84">
        <f t="shared" si="985"/>
        <v>0</v>
      </c>
      <c r="TDD1365" s="84">
        <f t="shared" si="985"/>
        <v>2000000</v>
      </c>
      <c r="TDE1365" s="84">
        <f t="shared" si="985"/>
        <v>0</v>
      </c>
      <c r="TDF1365" s="84">
        <f t="shared" si="985"/>
        <v>0</v>
      </c>
      <c r="TDG1365" s="84">
        <f t="shared" si="985"/>
        <v>2000000</v>
      </c>
      <c r="TDH1365" s="84">
        <f t="shared" si="985"/>
        <v>2000000</v>
      </c>
      <c r="TDN1365" s="84" t="s">
        <v>247</v>
      </c>
      <c r="TDO1365" s="84" t="s">
        <v>4695</v>
      </c>
      <c r="TDP1365" s="84">
        <f>TDP1360</f>
        <v>0</v>
      </c>
      <c r="TDQ1365" s="84">
        <f t="shared" si="986"/>
        <v>0</v>
      </c>
      <c r="TDR1365" s="84">
        <f t="shared" si="986"/>
        <v>0</v>
      </c>
      <c r="TDS1365" s="84">
        <f t="shared" si="986"/>
        <v>0</v>
      </c>
      <c r="TDT1365" s="84">
        <f t="shared" si="986"/>
        <v>2000000</v>
      </c>
      <c r="TDU1365" s="84">
        <f t="shared" si="986"/>
        <v>0</v>
      </c>
      <c r="TDV1365" s="84">
        <f t="shared" si="986"/>
        <v>0</v>
      </c>
      <c r="TDW1365" s="84">
        <f t="shared" si="986"/>
        <v>2000000</v>
      </c>
      <c r="TDX1365" s="84">
        <f t="shared" si="986"/>
        <v>2000000</v>
      </c>
      <c r="TED1365" s="84" t="s">
        <v>247</v>
      </c>
      <c r="TEE1365" s="84" t="s">
        <v>4695</v>
      </c>
      <c r="TEF1365" s="84">
        <f>TEF1360</f>
        <v>0</v>
      </c>
      <c r="TEG1365" s="84">
        <f t="shared" si="986"/>
        <v>0</v>
      </c>
      <c r="TEH1365" s="84">
        <f t="shared" si="986"/>
        <v>0</v>
      </c>
      <c r="TEI1365" s="84">
        <f t="shared" si="986"/>
        <v>0</v>
      </c>
      <c r="TEJ1365" s="84">
        <f t="shared" si="986"/>
        <v>2000000</v>
      </c>
      <c r="TEK1365" s="84">
        <f t="shared" si="986"/>
        <v>0</v>
      </c>
      <c r="TEL1365" s="84">
        <f t="shared" si="986"/>
        <v>0</v>
      </c>
      <c r="TEM1365" s="84">
        <f t="shared" si="986"/>
        <v>2000000</v>
      </c>
      <c r="TEN1365" s="84">
        <f t="shared" si="986"/>
        <v>2000000</v>
      </c>
      <c r="TET1365" s="84" t="s">
        <v>247</v>
      </c>
      <c r="TEU1365" s="84" t="s">
        <v>4695</v>
      </c>
      <c r="TEV1365" s="84">
        <f>TEV1360</f>
        <v>0</v>
      </c>
      <c r="TEW1365" s="84">
        <f t="shared" si="986"/>
        <v>0</v>
      </c>
      <c r="TEX1365" s="84">
        <f t="shared" si="986"/>
        <v>0</v>
      </c>
      <c r="TEY1365" s="84">
        <f t="shared" si="986"/>
        <v>0</v>
      </c>
      <c r="TEZ1365" s="84">
        <f t="shared" si="986"/>
        <v>2000000</v>
      </c>
      <c r="TFA1365" s="84">
        <f t="shared" si="986"/>
        <v>0</v>
      </c>
      <c r="TFB1365" s="84">
        <f t="shared" si="986"/>
        <v>0</v>
      </c>
      <c r="TFC1365" s="84">
        <f t="shared" si="986"/>
        <v>2000000</v>
      </c>
      <c r="TFD1365" s="84">
        <f t="shared" si="986"/>
        <v>2000000</v>
      </c>
      <c r="TFJ1365" s="84" t="s">
        <v>247</v>
      </c>
      <c r="TFK1365" s="84" t="s">
        <v>4695</v>
      </c>
      <c r="TFL1365" s="84">
        <f>TFL1360</f>
        <v>0</v>
      </c>
      <c r="TFM1365" s="84">
        <f t="shared" si="986"/>
        <v>0</v>
      </c>
      <c r="TFN1365" s="84">
        <f t="shared" si="986"/>
        <v>0</v>
      </c>
      <c r="TFO1365" s="84">
        <f t="shared" si="986"/>
        <v>0</v>
      </c>
      <c r="TFP1365" s="84">
        <f t="shared" si="986"/>
        <v>2000000</v>
      </c>
      <c r="TFQ1365" s="84">
        <f t="shared" si="986"/>
        <v>0</v>
      </c>
      <c r="TFR1365" s="84">
        <f t="shared" si="986"/>
        <v>0</v>
      </c>
      <c r="TFS1365" s="84">
        <f t="shared" si="986"/>
        <v>2000000</v>
      </c>
      <c r="TFT1365" s="84">
        <f t="shared" si="986"/>
        <v>2000000</v>
      </c>
      <c r="TFZ1365" s="84" t="s">
        <v>247</v>
      </c>
      <c r="TGA1365" s="84" t="s">
        <v>4695</v>
      </c>
      <c r="TGB1365" s="84">
        <f>TGB1360</f>
        <v>0</v>
      </c>
      <c r="TGC1365" s="84">
        <f t="shared" si="987"/>
        <v>0</v>
      </c>
      <c r="TGD1365" s="84">
        <f t="shared" si="987"/>
        <v>0</v>
      </c>
      <c r="TGE1365" s="84">
        <f t="shared" si="987"/>
        <v>0</v>
      </c>
      <c r="TGF1365" s="84">
        <f t="shared" si="987"/>
        <v>2000000</v>
      </c>
      <c r="TGG1365" s="84">
        <f t="shared" si="987"/>
        <v>0</v>
      </c>
      <c r="TGH1365" s="84">
        <f t="shared" si="987"/>
        <v>0</v>
      </c>
      <c r="TGI1365" s="84">
        <f t="shared" si="987"/>
        <v>2000000</v>
      </c>
      <c r="TGJ1365" s="84">
        <f t="shared" si="987"/>
        <v>2000000</v>
      </c>
      <c r="TGP1365" s="84" t="s">
        <v>247</v>
      </c>
      <c r="TGQ1365" s="84" t="s">
        <v>4695</v>
      </c>
      <c r="TGR1365" s="84">
        <f>TGR1360</f>
        <v>0</v>
      </c>
      <c r="TGS1365" s="84">
        <f t="shared" si="987"/>
        <v>0</v>
      </c>
      <c r="TGT1365" s="84">
        <f t="shared" si="987"/>
        <v>0</v>
      </c>
      <c r="TGU1365" s="84">
        <f t="shared" si="987"/>
        <v>0</v>
      </c>
      <c r="TGV1365" s="84">
        <f t="shared" si="987"/>
        <v>2000000</v>
      </c>
      <c r="TGW1365" s="84">
        <f t="shared" si="987"/>
        <v>0</v>
      </c>
      <c r="TGX1365" s="84">
        <f t="shared" si="987"/>
        <v>0</v>
      </c>
      <c r="TGY1365" s="84">
        <f t="shared" si="987"/>
        <v>2000000</v>
      </c>
      <c r="TGZ1365" s="84">
        <f t="shared" si="987"/>
        <v>2000000</v>
      </c>
      <c r="THF1365" s="84" t="s">
        <v>247</v>
      </c>
      <c r="THG1365" s="84" t="s">
        <v>4695</v>
      </c>
      <c r="THH1365" s="84">
        <f>THH1360</f>
        <v>0</v>
      </c>
      <c r="THI1365" s="84">
        <f t="shared" si="987"/>
        <v>0</v>
      </c>
      <c r="THJ1365" s="84">
        <f t="shared" si="987"/>
        <v>0</v>
      </c>
      <c r="THK1365" s="84">
        <f t="shared" si="987"/>
        <v>0</v>
      </c>
      <c r="THL1365" s="84">
        <f t="shared" si="987"/>
        <v>2000000</v>
      </c>
      <c r="THM1365" s="84">
        <f t="shared" si="987"/>
        <v>0</v>
      </c>
      <c r="THN1365" s="84">
        <f t="shared" si="987"/>
        <v>0</v>
      </c>
      <c r="THO1365" s="84">
        <f t="shared" si="987"/>
        <v>2000000</v>
      </c>
      <c r="THP1365" s="84">
        <f t="shared" si="987"/>
        <v>2000000</v>
      </c>
      <c r="THV1365" s="84" t="s">
        <v>247</v>
      </c>
      <c r="THW1365" s="84" t="s">
        <v>4695</v>
      </c>
      <c r="THX1365" s="84">
        <f>THX1360</f>
        <v>0</v>
      </c>
      <c r="THY1365" s="84">
        <f t="shared" si="987"/>
        <v>0</v>
      </c>
      <c r="THZ1365" s="84">
        <f t="shared" si="987"/>
        <v>0</v>
      </c>
      <c r="TIA1365" s="84">
        <f t="shared" si="987"/>
        <v>0</v>
      </c>
      <c r="TIB1365" s="84">
        <f t="shared" si="987"/>
        <v>2000000</v>
      </c>
      <c r="TIC1365" s="84">
        <f t="shared" si="987"/>
        <v>0</v>
      </c>
      <c r="TID1365" s="84">
        <f t="shared" si="987"/>
        <v>0</v>
      </c>
      <c r="TIE1365" s="84">
        <f t="shared" si="987"/>
        <v>2000000</v>
      </c>
      <c r="TIF1365" s="84">
        <f t="shared" si="987"/>
        <v>2000000</v>
      </c>
      <c r="TIL1365" s="84" t="s">
        <v>247</v>
      </c>
      <c r="TIM1365" s="84" t="s">
        <v>4695</v>
      </c>
      <c r="TIN1365" s="84">
        <f>TIN1360</f>
        <v>0</v>
      </c>
      <c r="TIO1365" s="84">
        <f t="shared" si="988"/>
        <v>0</v>
      </c>
      <c r="TIP1365" s="84">
        <f t="shared" si="988"/>
        <v>0</v>
      </c>
      <c r="TIQ1365" s="84">
        <f t="shared" si="988"/>
        <v>0</v>
      </c>
      <c r="TIR1365" s="84">
        <f t="shared" si="988"/>
        <v>2000000</v>
      </c>
      <c r="TIS1365" s="84">
        <f t="shared" si="988"/>
        <v>0</v>
      </c>
      <c r="TIT1365" s="84">
        <f t="shared" si="988"/>
        <v>0</v>
      </c>
      <c r="TIU1365" s="84">
        <f t="shared" si="988"/>
        <v>2000000</v>
      </c>
      <c r="TIV1365" s="84">
        <f t="shared" si="988"/>
        <v>2000000</v>
      </c>
      <c r="TJB1365" s="84" t="s">
        <v>247</v>
      </c>
      <c r="TJC1365" s="84" t="s">
        <v>4695</v>
      </c>
      <c r="TJD1365" s="84">
        <f>TJD1360</f>
        <v>0</v>
      </c>
      <c r="TJE1365" s="84">
        <f t="shared" si="988"/>
        <v>0</v>
      </c>
      <c r="TJF1365" s="84">
        <f t="shared" si="988"/>
        <v>0</v>
      </c>
      <c r="TJG1365" s="84">
        <f t="shared" si="988"/>
        <v>0</v>
      </c>
      <c r="TJH1365" s="84">
        <f t="shared" si="988"/>
        <v>2000000</v>
      </c>
      <c r="TJI1365" s="84">
        <f t="shared" si="988"/>
        <v>0</v>
      </c>
      <c r="TJJ1365" s="84">
        <f t="shared" si="988"/>
        <v>0</v>
      </c>
      <c r="TJK1365" s="84">
        <f t="shared" si="988"/>
        <v>2000000</v>
      </c>
      <c r="TJL1365" s="84">
        <f t="shared" si="988"/>
        <v>2000000</v>
      </c>
      <c r="TJR1365" s="84" t="s">
        <v>247</v>
      </c>
      <c r="TJS1365" s="84" t="s">
        <v>4695</v>
      </c>
      <c r="TJT1365" s="84">
        <f>TJT1360</f>
        <v>0</v>
      </c>
      <c r="TJU1365" s="84">
        <f t="shared" si="988"/>
        <v>0</v>
      </c>
      <c r="TJV1365" s="84">
        <f t="shared" si="988"/>
        <v>0</v>
      </c>
      <c r="TJW1365" s="84">
        <f t="shared" si="988"/>
        <v>0</v>
      </c>
      <c r="TJX1365" s="84">
        <f t="shared" si="988"/>
        <v>2000000</v>
      </c>
      <c r="TJY1365" s="84">
        <f t="shared" si="988"/>
        <v>0</v>
      </c>
      <c r="TJZ1365" s="84">
        <f t="shared" si="988"/>
        <v>0</v>
      </c>
      <c r="TKA1365" s="84">
        <f t="shared" si="988"/>
        <v>2000000</v>
      </c>
      <c r="TKB1365" s="84">
        <f t="shared" si="988"/>
        <v>2000000</v>
      </c>
      <c r="TKH1365" s="84" t="s">
        <v>247</v>
      </c>
      <c r="TKI1365" s="84" t="s">
        <v>4695</v>
      </c>
      <c r="TKJ1365" s="84">
        <f>TKJ1360</f>
        <v>0</v>
      </c>
      <c r="TKK1365" s="84">
        <f t="shared" si="988"/>
        <v>0</v>
      </c>
      <c r="TKL1365" s="84">
        <f t="shared" si="988"/>
        <v>0</v>
      </c>
      <c r="TKM1365" s="84">
        <f t="shared" si="988"/>
        <v>0</v>
      </c>
      <c r="TKN1365" s="84">
        <f t="shared" si="988"/>
        <v>2000000</v>
      </c>
      <c r="TKO1365" s="84">
        <f t="shared" si="988"/>
        <v>0</v>
      </c>
      <c r="TKP1365" s="84">
        <f t="shared" si="988"/>
        <v>0</v>
      </c>
      <c r="TKQ1365" s="84">
        <f t="shared" si="988"/>
        <v>2000000</v>
      </c>
      <c r="TKR1365" s="84">
        <f t="shared" si="988"/>
        <v>2000000</v>
      </c>
      <c r="TKX1365" s="84" t="s">
        <v>247</v>
      </c>
      <c r="TKY1365" s="84" t="s">
        <v>4695</v>
      </c>
      <c r="TKZ1365" s="84">
        <f>TKZ1360</f>
        <v>0</v>
      </c>
      <c r="TLA1365" s="84">
        <f t="shared" si="989"/>
        <v>0</v>
      </c>
      <c r="TLB1365" s="84">
        <f t="shared" si="989"/>
        <v>0</v>
      </c>
      <c r="TLC1365" s="84">
        <f t="shared" si="989"/>
        <v>0</v>
      </c>
      <c r="TLD1365" s="84">
        <f t="shared" si="989"/>
        <v>2000000</v>
      </c>
      <c r="TLE1365" s="84">
        <f t="shared" si="989"/>
        <v>0</v>
      </c>
      <c r="TLF1365" s="84">
        <f t="shared" si="989"/>
        <v>0</v>
      </c>
      <c r="TLG1365" s="84">
        <f t="shared" si="989"/>
        <v>2000000</v>
      </c>
      <c r="TLH1365" s="84">
        <f t="shared" si="989"/>
        <v>2000000</v>
      </c>
      <c r="TLN1365" s="84" t="s">
        <v>247</v>
      </c>
      <c r="TLO1365" s="84" t="s">
        <v>4695</v>
      </c>
      <c r="TLP1365" s="84">
        <f>TLP1360</f>
        <v>0</v>
      </c>
      <c r="TLQ1365" s="84">
        <f t="shared" si="989"/>
        <v>0</v>
      </c>
      <c r="TLR1365" s="84">
        <f t="shared" si="989"/>
        <v>0</v>
      </c>
      <c r="TLS1365" s="84">
        <f t="shared" si="989"/>
        <v>0</v>
      </c>
      <c r="TLT1365" s="84">
        <f t="shared" si="989"/>
        <v>2000000</v>
      </c>
      <c r="TLU1365" s="84">
        <f t="shared" si="989"/>
        <v>0</v>
      </c>
      <c r="TLV1365" s="84">
        <f t="shared" si="989"/>
        <v>0</v>
      </c>
      <c r="TLW1365" s="84">
        <f t="shared" si="989"/>
        <v>2000000</v>
      </c>
      <c r="TLX1365" s="84">
        <f t="shared" si="989"/>
        <v>2000000</v>
      </c>
      <c r="TMD1365" s="84" t="s">
        <v>247</v>
      </c>
      <c r="TME1365" s="84" t="s">
        <v>4695</v>
      </c>
      <c r="TMF1365" s="84">
        <f>TMF1360</f>
        <v>0</v>
      </c>
      <c r="TMG1365" s="84">
        <f t="shared" si="989"/>
        <v>0</v>
      </c>
      <c r="TMH1365" s="84">
        <f t="shared" si="989"/>
        <v>0</v>
      </c>
      <c r="TMI1365" s="84">
        <f t="shared" si="989"/>
        <v>0</v>
      </c>
      <c r="TMJ1365" s="84">
        <f t="shared" si="989"/>
        <v>2000000</v>
      </c>
      <c r="TMK1365" s="84">
        <f t="shared" si="989"/>
        <v>0</v>
      </c>
      <c r="TML1365" s="84">
        <f t="shared" si="989"/>
        <v>0</v>
      </c>
      <c r="TMM1365" s="84">
        <f t="shared" si="989"/>
        <v>2000000</v>
      </c>
      <c r="TMN1365" s="84">
        <f t="shared" si="989"/>
        <v>2000000</v>
      </c>
      <c r="TMT1365" s="84" t="s">
        <v>247</v>
      </c>
      <c r="TMU1365" s="84" t="s">
        <v>4695</v>
      </c>
      <c r="TMV1365" s="84">
        <f>TMV1360</f>
        <v>0</v>
      </c>
      <c r="TMW1365" s="84">
        <f t="shared" si="989"/>
        <v>0</v>
      </c>
      <c r="TMX1365" s="84">
        <f t="shared" si="989"/>
        <v>0</v>
      </c>
      <c r="TMY1365" s="84">
        <f t="shared" si="989"/>
        <v>0</v>
      </c>
      <c r="TMZ1365" s="84">
        <f t="shared" si="989"/>
        <v>2000000</v>
      </c>
      <c r="TNA1365" s="84">
        <f t="shared" si="989"/>
        <v>0</v>
      </c>
      <c r="TNB1365" s="84">
        <f t="shared" si="989"/>
        <v>0</v>
      </c>
      <c r="TNC1365" s="84">
        <f t="shared" si="989"/>
        <v>2000000</v>
      </c>
      <c r="TND1365" s="84">
        <f t="shared" si="989"/>
        <v>2000000</v>
      </c>
      <c r="TNJ1365" s="84" t="s">
        <v>247</v>
      </c>
      <c r="TNK1365" s="84" t="s">
        <v>4695</v>
      </c>
      <c r="TNL1365" s="84">
        <f>TNL1360</f>
        <v>0</v>
      </c>
      <c r="TNM1365" s="84">
        <f t="shared" si="990"/>
        <v>0</v>
      </c>
      <c r="TNN1365" s="84">
        <f t="shared" si="990"/>
        <v>0</v>
      </c>
      <c r="TNO1365" s="84">
        <f t="shared" si="990"/>
        <v>0</v>
      </c>
      <c r="TNP1365" s="84">
        <f t="shared" si="990"/>
        <v>2000000</v>
      </c>
      <c r="TNQ1365" s="84">
        <f t="shared" si="990"/>
        <v>0</v>
      </c>
      <c r="TNR1365" s="84">
        <f t="shared" si="990"/>
        <v>0</v>
      </c>
      <c r="TNS1365" s="84">
        <f t="shared" si="990"/>
        <v>2000000</v>
      </c>
      <c r="TNT1365" s="84">
        <f t="shared" si="990"/>
        <v>2000000</v>
      </c>
      <c r="TNZ1365" s="84" t="s">
        <v>247</v>
      </c>
      <c r="TOA1365" s="84" t="s">
        <v>4695</v>
      </c>
      <c r="TOB1365" s="84">
        <f>TOB1360</f>
        <v>0</v>
      </c>
      <c r="TOC1365" s="84">
        <f t="shared" si="990"/>
        <v>0</v>
      </c>
      <c r="TOD1365" s="84">
        <f t="shared" si="990"/>
        <v>0</v>
      </c>
      <c r="TOE1365" s="84">
        <f t="shared" si="990"/>
        <v>0</v>
      </c>
      <c r="TOF1365" s="84">
        <f t="shared" si="990"/>
        <v>2000000</v>
      </c>
      <c r="TOG1365" s="84">
        <f t="shared" si="990"/>
        <v>0</v>
      </c>
      <c r="TOH1365" s="84">
        <f t="shared" si="990"/>
        <v>0</v>
      </c>
      <c r="TOI1365" s="84">
        <f t="shared" si="990"/>
        <v>2000000</v>
      </c>
      <c r="TOJ1365" s="84">
        <f t="shared" si="990"/>
        <v>2000000</v>
      </c>
      <c r="TOP1365" s="84" t="s">
        <v>247</v>
      </c>
      <c r="TOQ1365" s="84" t="s">
        <v>4695</v>
      </c>
      <c r="TOR1365" s="84">
        <f>TOR1360</f>
        <v>0</v>
      </c>
      <c r="TOS1365" s="84">
        <f t="shared" si="990"/>
        <v>0</v>
      </c>
      <c r="TOT1365" s="84">
        <f t="shared" si="990"/>
        <v>0</v>
      </c>
      <c r="TOU1365" s="84">
        <f t="shared" si="990"/>
        <v>0</v>
      </c>
      <c r="TOV1365" s="84">
        <f t="shared" si="990"/>
        <v>2000000</v>
      </c>
      <c r="TOW1365" s="84">
        <f t="shared" si="990"/>
        <v>0</v>
      </c>
      <c r="TOX1365" s="84">
        <f t="shared" si="990"/>
        <v>0</v>
      </c>
      <c r="TOY1365" s="84">
        <f t="shared" si="990"/>
        <v>2000000</v>
      </c>
      <c r="TOZ1365" s="84">
        <f t="shared" si="990"/>
        <v>2000000</v>
      </c>
      <c r="TPF1365" s="84" t="s">
        <v>247</v>
      </c>
      <c r="TPG1365" s="84" t="s">
        <v>4695</v>
      </c>
      <c r="TPH1365" s="84">
        <f>TPH1360</f>
        <v>0</v>
      </c>
      <c r="TPI1365" s="84">
        <f t="shared" si="990"/>
        <v>0</v>
      </c>
      <c r="TPJ1365" s="84">
        <f t="shared" si="990"/>
        <v>0</v>
      </c>
      <c r="TPK1365" s="84">
        <f t="shared" si="990"/>
        <v>0</v>
      </c>
      <c r="TPL1365" s="84">
        <f t="shared" si="990"/>
        <v>2000000</v>
      </c>
      <c r="TPM1365" s="84">
        <f t="shared" si="990"/>
        <v>0</v>
      </c>
      <c r="TPN1365" s="84">
        <f t="shared" si="990"/>
        <v>0</v>
      </c>
      <c r="TPO1365" s="84">
        <f t="shared" si="990"/>
        <v>2000000</v>
      </c>
      <c r="TPP1365" s="84">
        <f t="shared" si="990"/>
        <v>2000000</v>
      </c>
      <c r="TPV1365" s="84" t="s">
        <v>247</v>
      </c>
      <c r="TPW1365" s="84" t="s">
        <v>4695</v>
      </c>
      <c r="TPX1365" s="84">
        <f>TPX1360</f>
        <v>0</v>
      </c>
      <c r="TPY1365" s="84">
        <f t="shared" si="991"/>
        <v>0</v>
      </c>
      <c r="TPZ1365" s="84">
        <f t="shared" si="991"/>
        <v>0</v>
      </c>
      <c r="TQA1365" s="84">
        <f t="shared" si="991"/>
        <v>0</v>
      </c>
      <c r="TQB1365" s="84">
        <f t="shared" si="991"/>
        <v>2000000</v>
      </c>
      <c r="TQC1365" s="84">
        <f t="shared" si="991"/>
        <v>0</v>
      </c>
      <c r="TQD1365" s="84">
        <f t="shared" si="991"/>
        <v>0</v>
      </c>
      <c r="TQE1365" s="84">
        <f t="shared" si="991"/>
        <v>2000000</v>
      </c>
      <c r="TQF1365" s="84">
        <f t="shared" si="991"/>
        <v>2000000</v>
      </c>
      <c r="TQL1365" s="84" t="s">
        <v>247</v>
      </c>
      <c r="TQM1365" s="84" t="s">
        <v>4695</v>
      </c>
      <c r="TQN1365" s="84">
        <f>TQN1360</f>
        <v>0</v>
      </c>
      <c r="TQO1365" s="84">
        <f t="shared" si="991"/>
        <v>0</v>
      </c>
      <c r="TQP1365" s="84">
        <f t="shared" si="991"/>
        <v>0</v>
      </c>
      <c r="TQQ1365" s="84">
        <f t="shared" si="991"/>
        <v>0</v>
      </c>
      <c r="TQR1365" s="84">
        <f t="shared" si="991"/>
        <v>2000000</v>
      </c>
      <c r="TQS1365" s="84">
        <f t="shared" si="991"/>
        <v>0</v>
      </c>
      <c r="TQT1365" s="84">
        <f t="shared" si="991"/>
        <v>0</v>
      </c>
      <c r="TQU1365" s="84">
        <f t="shared" si="991"/>
        <v>2000000</v>
      </c>
      <c r="TQV1365" s="84">
        <f t="shared" si="991"/>
        <v>2000000</v>
      </c>
      <c r="TRB1365" s="84" t="s">
        <v>247</v>
      </c>
      <c r="TRC1365" s="84" t="s">
        <v>4695</v>
      </c>
      <c r="TRD1365" s="84">
        <f>TRD1360</f>
        <v>0</v>
      </c>
      <c r="TRE1365" s="84">
        <f t="shared" si="991"/>
        <v>0</v>
      </c>
      <c r="TRF1365" s="84">
        <f t="shared" si="991"/>
        <v>0</v>
      </c>
      <c r="TRG1365" s="84">
        <f t="shared" si="991"/>
        <v>0</v>
      </c>
      <c r="TRH1365" s="84">
        <f t="shared" si="991"/>
        <v>2000000</v>
      </c>
      <c r="TRI1365" s="84">
        <f t="shared" si="991"/>
        <v>0</v>
      </c>
      <c r="TRJ1365" s="84">
        <f t="shared" si="991"/>
        <v>0</v>
      </c>
      <c r="TRK1365" s="84">
        <f t="shared" si="991"/>
        <v>2000000</v>
      </c>
      <c r="TRL1365" s="84">
        <f t="shared" si="991"/>
        <v>2000000</v>
      </c>
      <c r="TRR1365" s="84" t="s">
        <v>247</v>
      </c>
      <c r="TRS1365" s="84" t="s">
        <v>4695</v>
      </c>
      <c r="TRT1365" s="84">
        <f>TRT1360</f>
        <v>0</v>
      </c>
      <c r="TRU1365" s="84">
        <f t="shared" si="991"/>
        <v>0</v>
      </c>
      <c r="TRV1365" s="84">
        <f t="shared" si="991"/>
        <v>0</v>
      </c>
      <c r="TRW1365" s="84">
        <f t="shared" si="991"/>
        <v>0</v>
      </c>
      <c r="TRX1365" s="84">
        <f t="shared" si="991"/>
        <v>2000000</v>
      </c>
      <c r="TRY1365" s="84">
        <f t="shared" si="991"/>
        <v>0</v>
      </c>
      <c r="TRZ1365" s="84">
        <f t="shared" si="991"/>
        <v>0</v>
      </c>
      <c r="TSA1365" s="84">
        <f t="shared" si="991"/>
        <v>2000000</v>
      </c>
      <c r="TSB1365" s="84">
        <f t="shared" si="991"/>
        <v>2000000</v>
      </c>
      <c r="TSH1365" s="84" t="s">
        <v>247</v>
      </c>
      <c r="TSI1365" s="84" t="s">
        <v>4695</v>
      </c>
      <c r="TSJ1365" s="84">
        <f>TSJ1360</f>
        <v>0</v>
      </c>
      <c r="TSK1365" s="84">
        <f t="shared" si="992"/>
        <v>0</v>
      </c>
      <c r="TSL1365" s="84">
        <f t="shared" si="992"/>
        <v>0</v>
      </c>
      <c r="TSM1365" s="84">
        <f t="shared" si="992"/>
        <v>0</v>
      </c>
      <c r="TSN1365" s="84">
        <f t="shared" si="992"/>
        <v>2000000</v>
      </c>
      <c r="TSO1365" s="84">
        <f t="shared" si="992"/>
        <v>0</v>
      </c>
      <c r="TSP1365" s="84">
        <f t="shared" si="992"/>
        <v>0</v>
      </c>
      <c r="TSQ1365" s="84">
        <f t="shared" si="992"/>
        <v>2000000</v>
      </c>
      <c r="TSR1365" s="84">
        <f t="shared" si="992"/>
        <v>2000000</v>
      </c>
      <c r="TSX1365" s="84" t="s">
        <v>247</v>
      </c>
      <c r="TSY1365" s="84" t="s">
        <v>4695</v>
      </c>
      <c r="TSZ1365" s="84">
        <f>TSZ1360</f>
        <v>0</v>
      </c>
      <c r="TTA1365" s="84">
        <f t="shared" si="992"/>
        <v>0</v>
      </c>
      <c r="TTB1365" s="84">
        <f t="shared" si="992"/>
        <v>0</v>
      </c>
      <c r="TTC1365" s="84">
        <f t="shared" si="992"/>
        <v>0</v>
      </c>
      <c r="TTD1365" s="84">
        <f t="shared" si="992"/>
        <v>2000000</v>
      </c>
      <c r="TTE1365" s="84">
        <f t="shared" si="992"/>
        <v>0</v>
      </c>
      <c r="TTF1365" s="84">
        <f t="shared" si="992"/>
        <v>0</v>
      </c>
      <c r="TTG1365" s="84">
        <f t="shared" si="992"/>
        <v>2000000</v>
      </c>
      <c r="TTH1365" s="84">
        <f t="shared" si="992"/>
        <v>2000000</v>
      </c>
      <c r="TTN1365" s="84" t="s">
        <v>247</v>
      </c>
      <c r="TTO1365" s="84" t="s">
        <v>4695</v>
      </c>
      <c r="TTP1365" s="84">
        <f>TTP1360</f>
        <v>0</v>
      </c>
      <c r="TTQ1365" s="84">
        <f t="shared" si="992"/>
        <v>0</v>
      </c>
      <c r="TTR1365" s="84">
        <f t="shared" si="992"/>
        <v>0</v>
      </c>
      <c r="TTS1365" s="84">
        <f t="shared" si="992"/>
        <v>0</v>
      </c>
      <c r="TTT1365" s="84">
        <f t="shared" si="992"/>
        <v>2000000</v>
      </c>
      <c r="TTU1365" s="84">
        <f t="shared" si="992"/>
        <v>0</v>
      </c>
      <c r="TTV1365" s="84">
        <f t="shared" si="992"/>
        <v>0</v>
      </c>
      <c r="TTW1365" s="84">
        <f t="shared" si="992"/>
        <v>2000000</v>
      </c>
      <c r="TTX1365" s="84">
        <f t="shared" si="992"/>
        <v>2000000</v>
      </c>
      <c r="TUD1365" s="84" t="s">
        <v>247</v>
      </c>
      <c r="TUE1365" s="84" t="s">
        <v>4695</v>
      </c>
      <c r="TUF1365" s="84">
        <f>TUF1360</f>
        <v>0</v>
      </c>
      <c r="TUG1365" s="84">
        <f t="shared" si="992"/>
        <v>0</v>
      </c>
      <c r="TUH1365" s="84">
        <f t="shared" si="992"/>
        <v>0</v>
      </c>
      <c r="TUI1365" s="84">
        <f t="shared" si="992"/>
        <v>0</v>
      </c>
      <c r="TUJ1365" s="84">
        <f t="shared" si="992"/>
        <v>2000000</v>
      </c>
      <c r="TUK1365" s="84">
        <f t="shared" si="992"/>
        <v>0</v>
      </c>
      <c r="TUL1365" s="84">
        <f t="shared" si="992"/>
        <v>0</v>
      </c>
      <c r="TUM1365" s="84">
        <f t="shared" si="992"/>
        <v>2000000</v>
      </c>
      <c r="TUN1365" s="84">
        <f t="shared" si="992"/>
        <v>2000000</v>
      </c>
      <c r="TUT1365" s="84" t="s">
        <v>247</v>
      </c>
      <c r="TUU1365" s="84" t="s">
        <v>4695</v>
      </c>
      <c r="TUV1365" s="84">
        <f>TUV1360</f>
        <v>0</v>
      </c>
      <c r="TUW1365" s="84">
        <f t="shared" si="993"/>
        <v>0</v>
      </c>
      <c r="TUX1365" s="84">
        <f t="shared" si="993"/>
        <v>0</v>
      </c>
      <c r="TUY1365" s="84">
        <f t="shared" si="993"/>
        <v>0</v>
      </c>
      <c r="TUZ1365" s="84">
        <f t="shared" si="993"/>
        <v>2000000</v>
      </c>
      <c r="TVA1365" s="84">
        <f t="shared" si="993"/>
        <v>0</v>
      </c>
      <c r="TVB1365" s="84">
        <f t="shared" si="993"/>
        <v>0</v>
      </c>
      <c r="TVC1365" s="84">
        <f t="shared" si="993"/>
        <v>2000000</v>
      </c>
      <c r="TVD1365" s="84">
        <f t="shared" si="993"/>
        <v>2000000</v>
      </c>
      <c r="TVJ1365" s="84" t="s">
        <v>247</v>
      </c>
      <c r="TVK1365" s="84" t="s">
        <v>4695</v>
      </c>
      <c r="TVL1365" s="84">
        <f>TVL1360</f>
        <v>0</v>
      </c>
      <c r="TVM1365" s="84">
        <f t="shared" si="993"/>
        <v>0</v>
      </c>
      <c r="TVN1365" s="84">
        <f t="shared" si="993"/>
        <v>0</v>
      </c>
      <c r="TVO1365" s="84">
        <f t="shared" si="993"/>
        <v>0</v>
      </c>
      <c r="TVP1365" s="84">
        <f t="shared" si="993"/>
        <v>2000000</v>
      </c>
      <c r="TVQ1365" s="84">
        <f t="shared" si="993"/>
        <v>0</v>
      </c>
      <c r="TVR1365" s="84">
        <f t="shared" si="993"/>
        <v>0</v>
      </c>
      <c r="TVS1365" s="84">
        <f t="shared" si="993"/>
        <v>2000000</v>
      </c>
      <c r="TVT1365" s="84">
        <f t="shared" si="993"/>
        <v>2000000</v>
      </c>
      <c r="TVZ1365" s="84" t="s">
        <v>247</v>
      </c>
      <c r="TWA1365" s="84" t="s">
        <v>4695</v>
      </c>
      <c r="TWB1365" s="84">
        <f>TWB1360</f>
        <v>0</v>
      </c>
      <c r="TWC1365" s="84">
        <f t="shared" si="993"/>
        <v>0</v>
      </c>
      <c r="TWD1365" s="84">
        <f t="shared" si="993"/>
        <v>0</v>
      </c>
      <c r="TWE1365" s="84">
        <f t="shared" si="993"/>
        <v>0</v>
      </c>
      <c r="TWF1365" s="84">
        <f t="shared" si="993"/>
        <v>2000000</v>
      </c>
      <c r="TWG1365" s="84">
        <f t="shared" si="993"/>
        <v>0</v>
      </c>
      <c r="TWH1365" s="84">
        <f t="shared" si="993"/>
        <v>0</v>
      </c>
      <c r="TWI1365" s="84">
        <f t="shared" si="993"/>
        <v>2000000</v>
      </c>
      <c r="TWJ1365" s="84">
        <f t="shared" si="993"/>
        <v>2000000</v>
      </c>
      <c r="TWP1365" s="84" t="s">
        <v>247</v>
      </c>
      <c r="TWQ1365" s="84" t="s">
        <v>4695</v>
      </c>
      <c r="TWR1365" s="84">
        <f>TWR1360</f>
        <v>0</v>
      </c>
      <c r="TWS1365" s="84">
        <f t="shared" si="993"/>
        <v>0</v>
      </c>
      <c r="TWT1365" s="84">
        <f t="shared" si="993"/>
        <v>0</v>
      </c>
      <c r="TWU1365" s="84">
        <f t="shared" si="993"/>
        <v>0</v>
      </c>
      <c r="TWV1365" s="84">
        <f t="shared" si="993"/>
        <v>2000000</v>
      </c>
      <c r="TWW1365" s="84">
        <f t="shared" si="993"/>
        <v>0</v>
      </c>
      <c r="TWX1365" s="84">
        <f t="shared" si="993"/>
        <v>0</v>
      </c>
      <c r="TWY1365" s="84">
        <f t="shared" si="993"/>
        <v>2000000</v>
      </c>
      <c r="TWZ1365" s="84">
        <f t="shared" si="993"/>
        <v>2000000</v>
      </c>
      <c r="TXF1365" s="84" t="s">
        <v>247</v>
      </c>
      <c r="TXG1365" s="84" t="s">
        <v>4695</v>
      </c>
      <c r="TXH1365" s="84">
        <f>TXH1360</f>
        <v>0</v>
      </c>
      <c r="TXI1365" s="84">
        <f t="shared" si="994"/>
        <v>0</v>
      </c>
      <c r="TXJ1365" s="84">
        <f t="shared" si="994"/>
        <v>0</v>
      </c>
      <c r="TXK1365" s="84">
        <f t="shared" si="994"/>
        <v>0</v>
      </c>
      <c r="TXL1365" s="84">
        <f t="shared" si="994"/>
        <v>2000000</v>
      </c>
      <c r="TXM1365" s="84">
        <f t="shared" si="994"/>
        <v>0</v>
      </c>
      <c r="TXN1365" s="84">
        <f t="shared" si="994"/>
        <v>0</v>
      </c>
      <c r="TXO1365" s="84">
        <f t="shared" si="994"/>
        <v>2000000</v>
      </c>
      <c r="TXP1365" s="84">
        <f t="shared" si="994"/>
        <v>2000000</v>
      </c>
      <c r="TXV1365" s="84" t="s">
        <v>247</v>
      </c>
      <c r="TXW1365" s="84" t="s">
        <v>4695</v>
      </c>
      <c r="TXX1365" s="84">
        <f>TXX1360</f>
        <v>0</v>
      </c>
      <c r="TXY1365" s="84">
        <f t="shared" si="994"/>
        <v>0</v>
      </c>
      <c r="TXZ1365" s="84">
        <f t="shared" si="994"/>
        <v>0</v>
      </c>
      <c r="TYA1365" s="84">
        <f t="shared" si="994"/>
        <v>0</v>
      </c>
      <c r="TYB1365" s="84">
        <f t="shared" si="994"/>
        <v>2000000</v>
      </c>
      <c r="TYC1365" s="84">
        <f t="shared" si="994"/>
        <v>0</v>
      </c>
      <c r="TYD1365" s="84">
        <f t="shared" si="994"/>
        <v>0</v>
      </c>
      <c r="TYE1365" s="84">
        <f t="shared" si="994"/>
        <v>2000000</v>
      </c>
      <c r="TYF1365" s="84">
        <f t="shared" si="994"/>
        <v>2000000</v>
      </c>
      <c r="TYL1365" s="84" t="s">
        <v>247</v>
      </c>
      <c r="TYM1365" s="84" t="s">
        <v>4695</v>
      </c>
      <c r="TYN1365" s="84">
        <f>TYN1360</f>
        <v>0</v>
      </c>
      <c r="TYO1365" s="84">
        <f t="shared" si="994"/>
        <v>0</v>
      </c>
      <c r="TYP1365" s="84">
        <f t="shared" si="994"/>
        <v>0</v>
      </c>
      <c r="TYQ1365" s="84">
        <f t="shared" si="994"/>
        <v>0</v>
      </c>
      <c r="TYR1365" s="84">
        <f t="shared" si="994"/>
        <v>2000000</v>
      </c>
      <c r="TYS1365" s="84">
        <f t="shared" si="994"/>
        <v>0</v>
      </c>
      <c r="TYT1365" s="84">
        <f t="shared" si="994"/>
        <v>0</v>
      </c>
      <c r="TYU1365" s="84">
        <f t="shared" si="994"/>
        <v>2000000</v>
      </c>
      <c r="TYV1365" s="84">
        <f t="shared" si="994"/>
        <v>2000000</v>
      </c>
      <c r="TZB1365" s="84" t="s">
        <v>247</v>
      </c>
      <c r="TZC1365" s="84" t="s">
        <v>4695</v>
      </c>
      <c r="TZD1365" s="84">
        <f>TZD1360</f>
        <v>0</v>
      </c>
      <c r="TZE1365" s="84">
        <f t="shared" si="994"/>
        <v>0</v>
      </c>
      <c r="TZF1365" s="84">
        <f t="shared" si="994"/>
        <v>0</v>
      </c>
      <c r="TZG1365" s="84">
        <f t="shared" si="994"/>
        <v>0</v>
      </c>
      <c r="TZH1365" s="84">
        <f t="shared" si="994"/>
        <v>2000000</v>
      </c>
      <c r="TZI1365" s="84">
        <f t="shared" si="994"/>
        <v>0</v>
      </c>
      <c r="TZJ1365" s="84">
        <f t="shared" si="994"/>
        <v>0</v>
      </c>
      <c r="TZK1365" s="84">
        <f t="shared" si="994"/>
        <v>2000000</v>
      </c>
      <c r="TZL1365" s="84">
        <f t="shared" si="994"/>
        <v>2000000</v>
      </c>
      <c r="TZR1365" s="84" t="s">
        <v>247</v>
      </c>
      <c r="TZS1365" s="84" t="s">
        <v>4695</v>
      </c>
      <c r="TZT1365" s="84">
        <f>TZT1360</f>
        <v>0</v>
      </c>
      <c r="TZU1365" s="84">
        <f t="shared" si="995"/>
        <v>0</v>
      </c>
      <c r="TZV1365" s="84">
        <f t="shared" si="995"/>
        <v>0</v>
      </c>
      <c r="TZW1365" s="84">
        <f t="shared" si="995"/>
        <v>0</v>
      </c>
      <c r="TZX1365" s="84">
        <f t="shared" si="995"/>
        <v>2000000</v>
      </c>
      <c r="TZY1365" s="84">
        <f t="shared" si="995"/>
        <v>0</v>
      </c>
      <c r="TZZ1365" s="84">
        <f t="shared" si="995"/>
        <v>0</v>
      </c>
      <c r="UAA1365" s="84">
        <f t="shared" si="995"/>
        <v>2000000</v>
      </c>
      <c r="UAB1365" s="84">
        <f t="shared" si="995"/>
        <v>2000000</v>
      </c>
      <c r="UAH1365" s="84" t="s">
        <v>247</v>
      </c>
      <c r="UAI1365" s="84" t="s">
        <v>4695</v>
      </c>
      <c r="UAJ1365" s="84">
        <f>UAJ1360</f>
        <v>0</v>
      </c>
      <c r="UAK1365" s="84">
        <f t="shared" si="995"/>
        <v>0</v>
      </c>
      <c r="UAL1365" s="84">
        <f t="shared" si="995"/>
        <v>0</v>
      </c>
      <c r="UAM1365" s="84">
        <f t="shared" si="995"/>
        <v>0</v>
      </c>
      <c r="UAN1365" s="84">
        <f t="shared" si="995"/>
        <v>2000000</v>
      </c>
      <c r="UAO1365" s="84">
        <f t="shared" si="995"/>
        <v>0</v>
      </c>
      <c r="UAP1365" s="84">
        <f t="shared" si="995"/>
        <v>0</v>
      </c>
      <c r="UAQ1365" s="84">
        <f t="shared" si="995"/>
        <v>2000000</v>
      </c>
      <c r="UAR1365" s="84">
        <f t="shared" si="995"/>
        <v>2000000</v>
      </c>
      <c r="UAX1365" s="84" t="s">
        <v>247</v>
      </c>
      <c r="UAY1365" s="84" t="s">
        <v>4695</v>
      </c>
      <c r="UAZ1365" s="84">
        <f>UAZ1360</f>
        <v>0</v>
      </c>
      <c r="UBA1365" s="84">
        <f t="shared" si="995"/>
        <v>0</v>
      </c>
      <c r="UBB1365" s="84">
        <f t="shared" si="995"/>
        <v>0</v>
      </c>
      <c r="UBC1365" s="84">
        <f t="shared" si="995"/>
        <v>0</v>
      </c>
      <c r="UBD1365" s="84">
        <f t="shared" si="995"/>
        <v>2000000</v>
      </c>
      <c r="UBE1365" s="84">
        <f t="shared" si="995"/>
        <v>0</v>
      </c>
      <c r="UBF1365" s="84">
        <f t="shared" si="995"/>
        <v>0</v>
      </c>
      <c r="UBG1365" s="84">
        <f t="shared" si="995"/>
        <v>2000000</v>
      </c>
      <c r="UBH1365" s="84">
        <f t="shared" si="995"/>
        <v>2000000</v>
      </c>
      <c r="UBN1365" s="84" t="s">
        <v>247</v>
      </c>
      <c r="UBO1365" s="84" t="s">
        <v>4695</v>
      </c>
      <c r="UBP1365" s="84">
        <f>UBP1360</f>
        <v>0</v>
      </c>
      <c r="UBQ1365" s="84">
        <f t="shared" si="995"/>
        <v>0</v>
      </c>
      <c r="UBR1365" s="84">
        <f t="shared" si="995"/>
        <v>0</v>
      </c>
      <c r="UBS1365" s="84">
        <f t="shared" si="995"/>
        <v>0</v>
      </c>
      <c r="UBT1365" s="84">
        <f t="shared" si="995"/>
        <v>2000000</v>
      </c>
      <c r="UBU1365" s="84">
        <f t="shared" si="995"/>
        <v>0</v>
      </c>
      <c r="UBV1365" s="84">
        <f t="shared" si="995"/>
        <v>0</v>
      </c>
      <c r="UBW1365" s="84">
        <f t="shared" si="995"/>
        <v>2000000</v>
      </c>
      <c r="UBX1365" s="84">
        <f t="shared" si="995"/>
        <v>2000000</v>
      </c>
      <c r="UCD1365" s="84" t="s">
        <v>247</v>
      </c>
      <c r="UCE1365" s="84" t="s">
        <v>4695</v>
      </c>
      <c r="UCF1365" s="84">
        <f>UCF1360</f>
        <v>0</v>
      </c>
      <c r="UCG1365" s="84">
        <f t="shared" si="996"/>
        <v>0</v>
      </c>
      <c r="UCH1365" s="84">
        <f t="shared" si="996"/>
        <v>0</v>
      </c>
      <c r="UCI1365" s="84">
        <f t="shared" si="996"/>
        <v>0</v>
      </c>
      <c r="UCJ1365" s="84">
        <f t="shared" si="996"/>
        <v>2000000</v>
      </c>
      <c r="UCK1365" s="84">
        <f t="shared" si="996"/>
        <v>0</v>
      </c>
      <c r="UCL1365" s="84">
        <f t="shared" si="996"/>
        <v>0</v>
      </c>
      <c r="UCM1365" s="84">
        <f t="shared" si="996"/>
        <v>2000000</v>
      </c>
      <c r="UCN1365" s="84">
        <f t="shared" si="996"/>
        <v>2000000</v>
      </c>
      <c r="UCT1365" s="84" t="s">
        <v>247</v>
      </c>
      <c r="UCU1365" s="84" t="s">
        <v>4695</v>
      </c>
      <c r="UCV1365" s="84">
        <f>UCV1360</f>
        <v>0</v>
      </c>
      <c r="UCW1365" s="84">
        <f t="shared" si="996"/>
        <v>0</v>
      </c>
      <c r="UCX1365" s="84">
        <f t="shared" si="996"/>
        <v>0</v>
      </c>
      <c r="UCY1365" s="84">
        <f t="shared" si="996"/>
        <v>0</v>
      </c>
      <c r="UCZ1365" s="84">
        <f t="shared" si="996"/>
        <v>2000000</v>
      </c>
      <c r="UDA1365" s="84">
        <f t="shared" si="996"/>
        <v>0</v>
      </c>
      <c r="UDB1365" s="84">
        <f t="shared" si="996"/>
        <v>0</v>
      </c>
      <c r="UDC1365" s="84">
        <f t="shared" si="996"/>
        <v>2000000</v>
      </c>
      <c r="UDD1365" s="84">
        <f t="shared" si="996"/>
        <v>2000000</v>
      </c>
      <c r="UDJ1365" s="84" t="s">
        <v>247</v>
      </c>
      <c r="UDK1365" s="84" t="s">
        <v>4695</v>
      </c>
      <c r="UDL1365" s="84">
        <f>UDL1360</f>
        <v>0</v>
      </c>
      <c r="UDM1365" s="84">
        <f t="shared" si="996"/>
        <v>0</v>
      </c>
      <c r="UDN1365" s="84">
        <f t="shared" si="996"/>
        <v>0</v>
      </c>
      <c r="UDO1365" s="84">
        <f t="shared" si="996"/>
        <v>0</v>
      </c>
      <c r="UDP1365" s="84">
        <f t="shared" si="996"/>
        <v>2000000</v>
      </c>
      <c r="UDQ1365" s="84">
        <f t="shared" si="996"/>
        <v>0</v>
      </c>
      <c r="UDR1365" s="84">
        <f t="shared" si="996"/>
        <v>0</v>
      </c>
      <c r="UDS1365" s="84">
        <f t="shared" si="996"/>
        <v>2000000</v>
      </c>
      <c r="UDT1365" s="84">
        <f t="shared" si="996"/>
        <v>2000000</v>
      </c>
      <c r="UDZ1365" s="84" t="s">
        <v>247</v>
      </c>
      <c r="UEA1365" s="84" t="s">
        <v>4695</v>
      </c>
      <c r="UEB1365" s="84">
        <f>UEB1360</f>
        <v>0</v>
      </c>
      <c r="UEC1365" s="84">
        <f t="shared" si="996"/>
        <v>0</v>
      </c>
      <c r="UED1365" s="84">
        <f t="shared" si="996"/>
        <v>0</v>
      </c>
      <c r="UEE1365" s="84">
        <f t="shared" si="996"/>
        <v>0</v>
      </c>
      <c r="UEF1365" s="84">
        <f t="shared" si="996"/>
        <v>2000000</v>
      </c>
      <c r="UEG1365" s="84">
        <f t="shared" si="996"/>
        <v>0</v>
      </c>
      <c r="UEH1365" s="84">
        <f t="shared" si="996"/>
        <v>0</v>
      </c>
      <c r="UEI1365" s="84">
        <f t="shared" si="996"/>
        <v>2000000</v>
      </c>
      <c r="UEJ1365" s="84">
        <f t="shared" si="996"/>
        <v>2000000</v>
      </c>
      <c r="UEP1365" s="84" t="s">
        <v>247</v>
      </c>
      <c r="UEQ1365" s="84" t="s">
        <v>4695</v>
      </c>
      <c r="UER1365" s="84">
        <f>UER1360</f>
        <v>0</v>
      </c>
      <c r="UES1365" s="84">
        <f t="shared" si="997"/>
        <v>0</v>
      </c>
      <c r="UET1365" s="84">
        <f t="shared" si="997"/>
        <v>0</v>
      </c>
      <c r="UEU1365" s="84">
        <f t="shared" si="997"/>
        <v>0</v>
      </c>
      <c r="UEV1365" s="84">
        <f t="shared" si="997"/>
        <v>2000000</v>
      </c>
      <c r="UEW1365" s="84">
        <f t="shared" si="997"/>
        <v>0</v>
      </c>
      <c r="UEX1365" s="84">
        <f t="shared" si="997"/>
        <v>0</v>
      </c>
      <c r="UEY1365" s="84">
        <f t="shared" si="997"/>
        <v>2000000</v>
      </c>
      <c r="UEZ1365" s="84">
        <f t="shared" si="997"/>
        <v>2000000</v>
      </c>
      <c r="UFF1365" s="84" t="s">
        <v>247</v>
      </c>
      <c r="UFG1365" s="84" t="s">
        <v>4695</v>
      </c>
      <c r="UFH1365" s="84">
        <f>UFH1360</f>
        <v>0</v>
      </c>
      <c r="UFI1365" s="84">
        <f t="shared" si="997"/>
        <v>0</v>
      </c>
      <c r="UFJ1365" s="84">
        <f t="shared" si="997"/>
        <v>0</v>
      </c>
      <c r="UFK1365" s="84">
        <f t="shared" si="997"/>
        <v>0</v>
      </c>
      <c r="UFL1365" s="84">
        <f t="shared" si="997"/>
        <v>2000000</v>
      </c>
      <c r="UFM1365" s="84">
        <f t="shared" si="997"/>
        <v>0</v>
      </c>
      <c r="UFN1365" s="84">
        <f t="shared" si="997"/>
        <v>0</v>
      </c>
      <c r="UFO1365" s="84">
        <f t="shared" si="997"/>
        <v>2000000</v>
      </c>
      <c r="UFP1365" s="84">
        <f t="shared" si="997"/>
        <v>2000000</v>
      </c>
      <c r="UFV1365" s="84" t="s">
        <v>247</v>
      </c>
      <c r="UFW1365" s="84" t="s">
        <v>4695</v>
      </c>
      <c r="UFX1365" s="84">
        <f>UFX1360</f>
        <v>0</v>
      </c>
      <c r="UFY1365" s="84">
        <f t="shared" si="997"/>
        <v>0</v>
      </c>
      <c r="UFZ1365" s="84">
        <f t="shared" si="997"/>
        <v>0</v>
      </c>
      <c r="UGA1365" s="84">
        <f t="shared" si="997"/>
        <v>0</v>
      </c>
      <c r="UGB1365" s="84">
        <f t="shared" si="997"/>
        <v>2000000</v>
      </c>
      <c r="UGC1365" s="84">
        <f t="shared" si="997"/>
        <v>0</v>
      </c>
      <c r="UGD1365" s="84">
        <f t="shared" si="997"/>
        <v>0</v>
      </c>
      <c r="UGE1365" s="84">
        <f t="shared" si="997"/>
        <v>2000000</v>
      </c>
      <c r="UGF1365" s="84">
        <f t="shared" si="997"/>
        <v>2000000</v>
      </c>
      <c r="UGL1365" s="84" t="s">
        <v>247</v>
      </c>
      <c r="UGM1365" s="84" t="s">
        <v>4695</v>
      </c>
      <c r="UGN1365" s="84">
        <f>UGN1360</f>
        <v>0</v>
      </c>
      <c r="UGO1365" s="84">
        <f t="shared" si="997"/>
        <v>0</v>
      </c>
      <c r="UGP1365" s="84">
        <f t="shared" si="997"/>
        <v>0</v>
      </c>
      <c r="UGQ1365" s="84">
        <f t="shared" si="997"/>
        <v>0</v>
      </c>
      <c r="UGR1365" s="84">
        <f t="shared" si="997"/>
        <v>2000000</v>
      </c>
      <c r="UGS1365" s="84">
        <f t="shared" si="997"/>
        <v>0</v>
      </c>
      <c r="UGT1365" s="84">
        <f t="shared" si="997"/>
        <v>0</v>
      </c>
      <c r="UGU1365" s="84">
        <f t="shared" si="997"/>
        <v>2000000</v>
      </c>
      <c r="UGV1365" s="84">
        <f t="shared" si="997"/>
        <v>2000000</v>
      </c>
      <c r="UHB1365" s="84" t="s">
        <v>247</v>
      </c>
      <c r="UHC1365" s="84" t="s">
        <v>4695</v>
      </c>
      <c r="UHD1365" s="84">
        <f>UHD1360</f>
        <v>0</v>
      </c>
      <c r="UHE1365" s="84">
        <f t="shared" si="998"/>
        <v>0</v>
      </c>
      <c r="UHF1365" s="84">
        <f t="shared" si="998"/>
        <v>0</v>
      </c>
      <c r="UHG1365" s="84">
        <f t="shared" si="998"/>
        <v>0</v>
      </c>
      <c r="UHH1365" s="84">
        <f t="shared" si="998"/>
        <v>2000000</v>
      </c>
      <c r="UHI1365" s="84">
        <f t="shared" si="998"/>
        <v>0</v>
      </c>
      <c r="UHJ1365" s="84">
        <f t="shared" si="998"/>
        <v>0</v>
      </c>
      <c r="UHK1365" s="84">
        <f t="shared" si="998"/>
        <v>2000000</v>
      </c>
      <c r="UHL1365" s="84">
        <f t="shared" si="998"/>
        <v>2000000</v>
      </c>
      <c r="UHR1365" s="84" t="s">
        <v>247</v>
      </c>
      <c r="UHS1365" s="84" t="s">
        <v>4695</v>
      </c>
      <c r="UHT1365" s="84">
        <f>UHT1360</f>
        <v>0</v>
      </c>
      <c r="UHU1365" s="84">
        <f t="shared" si="998"/>
        <v>0</v>
      </c>
      <c r="UHV1365" s="84">
        <f t="shared" si="998"/>
        <v>0</v>
      </c>
      <c r="UHW1365" s="84">
        <f t="shared" si="998"/>
        <v>0</v>
      </c>
      <c r="UHX1365" s="84">
        <f t="shared" si="998"/>
        <v>2000000</v>
      </c>
      <c r="UHY1365" s="84">
        <f t="shared" si="998"/>
        <v>0</v>
      </c>
      <c r="UHZ1365" s="84">
        <f t="shared" si="998"/>
        <v>0</v>
      </c>
      <c r="UIA1365" s="84">
        <f t="shared" si="998"/>
        <v>2000000</v>
      </c>
      <c r="UIB1365" s="84">
        <f t="shared" si="998"/>
        <v>2000000</v>
      </c>
      <c r="UIH1365" s="84" t="s">
        <v>247</v>
      </c>
      <c r="UII1365" s="84" t="s">
        <v>4695</v>
      </c>
      <c r="UIJ1365" s="84">
        <f>UIJ1360</f>
        <v>0</v>
      </c>
      <c r="UIK1365" s="84">
        <f t="shared" si="998"/>
        <v>0</v>
      </c>
      <c r="UIL1365" s="84">
        <f t="shared" si="998"/>
        <v>0</v>
      </c>
      <c r="UIM1365" s="84">
        <f t="shared" si="998"/>
        <v>0</v>
      </c>
      <c r="UIN1365" s="84">
        <f t="shared" si="998"/>
        <v>2000000</v>
      </c>
      <c r="UIO1365" s="84">
        <f t="shared" si="998"/>
        <v>0</v>
      </c>
      <c r="UIP1365" s="84">
        <f t="shared" si="998"/>
        <v>0</v>
      </c>
      <c r="UIQ1365" s="84">
        <f t="shared" si="998"/>
        <v>2000000</v>
      </c>
      <c r="UIR1365" s="84">
        <f t="shared" si="998"/>
        <v>2000000</v>
      </c>
      <c r="UIX1365" s="84" t="s">
        <v>247</v>
      </c>
      <c r="UIY1365" s="84" t="s">
        <v>4695</v>
      </c>
      <c r="UIZ1365" s="84">
        <f>UIZ1360</f>
        <v>0</v>
      </c>
      <c r="UJA1365" s="84">
        <f t="shared" si="998"/>
        <v>0</v>
      </c>
      <c r="UJB1365" s="84">
        <f t="shared" si="998"/>
        <v>0</v>
      </c>
      <c r="UJC1365" s="84">
        <f t="shared" si="998"/>
        <v>0</v>
      </c>
      <c r="UJD1365" s="84">
        <f t="shared" si="998"/>
        <v>2000000</v>
      </c>
      <c r="UJE1365" s="84">
        <f t="shared" si="998"/>
        <v>0</v>
      </c>
      <c r="UJF1365" s="84">
        <f t="shared" si="998"/>
        <v>0</v>
      </c>
      <c r="UJG1365" s="84">
        <f t="shared" si="998"/>
        <v>2000000</v>
      </c>
      <c r="UJH1365" s="84">
        <f t="shared" si="998"/>
        <v>2000000</v>
      </c>
      <c r="UJN1365" s="84" t="s">
        <v>247</v>
      </c>
      <c r="UJO1365" s="84" t="s">
        <v>4695</v>
      </c>
      <c r="UJP1365" s="84">
        <f>UJP1360</f>
        <v>0</v>
      </c>
      <c r="UJQ1365" s="84">
        <f t="shared" si="999"/>
        <v>0</v>
      </c>
      <c r="UJR1365" s="84">
        <f t="shared" si="999"/>
        <v>0</v>
      </c>
      <c r="UJS1365" s="84">
        <f t="shared" si="999"/>
        <v>0</v>
      </c>
      <c r="UJT1365" s="84">
        <f t="shared" si="999"/>
        <v>2000000</v>
      </c>
      <c r="UJU1365" s="84">
        <f t="shared" si="999"/>
        <v>0</v>
      </c>
      <c r="UJV1365" s="84">
        <f t="shared" si="999"/>
        <v>0</v>
      </c>
      <c r="UJW1365" s="84">
        <f t="shared" si="999"/>
        <v>2000000</v>
      </c>
      <c r="UJX1365" s="84">
        <f t="shared" si="999"/>
        <v>2000000</v>
      </c>
      <c r="UKD1365" s="84" t="s">
        <v>247</v>
      </c>
      <c r="UKE1365" s="84" t="s">
        <v>4695</v>
      </c>
      <c r="UKF1365" s="84">
        <f>UKF1360</f>
        <v>0</v>
      </c>
      <c r="UKG1365" s="84">
        <f t="shared" si="999"/>
        <v>0</v>
      </c>
      <c r="UKH1365" s="84">
        <f t="shared" si="999"/>
        <v>0</v>
      </c>
      <c r="UKI1365" s="84">
        <f t="shared" si="999"/>
        <v>0</v>
      </c>
      <c r="UKJ1365" s="84">
        <f t="shared" si="999"/>
        <v>2000000</v>
      </c>
      <c r="UKK1365" s="84">
        <f t="shared" si="999"/>
        <v>0</v>
      </c>
      <c r="UKL1365" s="84">
        <f t="shared" si="999"/>
        <v>0</v>
      </c>
      <c r="UKM1365" s="84">
        <f t="shared" si="999"/>
        <v>2000000</v>
      </c>
      <c r="UKN1365" s="84">
        <f t="shared" si="999"/>
        <v>2000000</v>
      </c>
      <c r="UKT1365" s="84" t="s">
        <v>247</v>
      </c>
      <c r="UKU1365" s="84" t="s">
        <v>4695</v>
      </c>
      <c r="UKV1365" s="84">
        <f>UKV1360</f>
        <v>0</v>
      </c>
      <c r="UKW1365" s="84">
        <f t="shared" si="999"/>
        <v>0</v>
      </c>
      <c r="UKX1365" s="84">
        <f t="shared" si="999"/>
        <v>0</v>
      </c>
      <c r="UKY1365" s="84">
        <f t="shared" si="999"/>
        <v>0</v>
      </c>
      <c r="UKZ1365" s="84">
        <f t="shared" si="999"/>
        <v>2000000</v>
      </c>
      <c r="ULA1365" s="84">
        <f t="shared" si="999"/>
        <v>0</v>
      </c>
      <c r="ULB1365" s="84">
        <f t="shared" si="999"/>
        <v>0</v>
      </c>
      <c r="ULC1365" s="84">
        <f t="shared" si="999"/>
        <v>2000000</v>
      </c>
      <c r="ULD1365" s="84">
        <f t="shared" si="999"/>
        <v>2000000</v>
      </c>
      <c r="ULJ1365" s="84" t="s">
        <v>247</v>
      </c>
      <c r="ULK1365" s="84" t="s">
        <v>4695</v>
      </c>
      <c r="ULL1365" s="84">
        <f>ULL1360</f>
        <v>0</v>
      </c>
      <c r="ULM1365" s="84">
        <f t="shared" si="999"/>
        <v>0</v>
      </c>
      <c r="ULN1365" s="84">
        <f t="shared" si="999"/>
        <v>0</v>
      </c>
      <c r="ULO1365" s="84">
        <f t="shared" si="999"/>
        <v>0</v>
      </c>
      <c r="ULP1365" s="84">
        <f t="shared" si="999"/>
        <v>2000000</v>
      </c>
      <c r="ULQ1365" s="84">
        <f t="shared" si="999"/>
        <v>0</v>
      </c>
      <c r="ULR1365" s="84">
        <f t="shared" si="999"/>
        <v>0</v>
      </c>
      <c r="ULS1365" s="84">
        <f t="shared" si="999"/>
        <v>2000000</v>
      </c>
      <c r="ULT1365" s="84">
        <f t="shared" si="999"/>
        <v>2000000</v>
      </c>
      <c r="ULZ1365" s="84" t="s">
        <v>247</v>
      </c>
      <c r="UMA1365" s="84" t="s">
        <v>4695</v>
      </c>
      <c r="UMB1365" s="84">
        <f>UMB1360</f>
        <v>0</v>
      </c>
      <c r="UMC1365" s="84">
        <f t="shared" si="1000"/>
        <v>0</v>
      </c>
      <c r="UMD1365" s="84">
        <f t="shared" si="1000"/>
        <v>0</v>
      </c>
      <c r="UME1365" s="84">
        <f t="shared" si="1000"/>
        <v>0</v>
      </c>
      <c r="UMF1365" s="84">
        <f t="shared" si="1000"/>
        <v>2000000</v>
      </c>
      <c r="UMG1365" s="84">
        <f t="shared" si="1000"/>
        <v>0</v>
      </c>
      <c r="UMH1365" s="84">
        <f t="shared" si="1000"/>
        <v>0</v>
      </c>
      <c r="UMI1365" s="84">
        <f t="shared" si="1000"/>
        <v>2000000</v>
      </c>
      <c r="UMJ1365" s="84">
        <f t="shared" si="1000"/>
        <v>2000000</v>
      </c>
      <c r="UMP1365" s="84" t="s">
        <v>247</v>
      </c>
      <c r="UMQ1365" s="84" t="s">
        <v>4695</v>
      </c>
      <c r="UMR1365" s="84">
        <f>UMR1360</f>
        <v>0</v>
      </c>
      <c r="UMS1365" s="84">
        <f t="shared" si="1000"/>
        <v>0</v>
      </c>
      <c r="UMT1365" s="84">
        <f t="shared" si="1000"/>
        <v>0</v>
      </c>
      <c r="UMU1365" s="84">
        <f t="shared" si="1000"/>
        <v>0</v>
      </c>
      <c r="UMV1365" s="84">
        <f t="shared" si="1000"/>
        <v>2000000</v>
      </c>
      <c r="UMW1365" s="84">
        <f t="shared" si="1000"/>
        <v>0</v>
      </c>
      <c r="UMX1365" s="84">
        <f t="shared" si="1000"/>
        <v>0</v>
      </c>
      <c r="UMY1365" s="84">
        <f t="shared" si="1000"/>
        <v>2000000</v>
      </c>
      <c r="UMZ1365" s="84">
        <f t="shared" si="1000"/>
        <v>2000000</v>
      </c>
      <c r="UNF1365" s="84" t="s">
        <v>247</v>
      </c>
      <c r="UNG1365" s="84" t="s">
        <v>4695</v>
      </c>
      <c r="UNH1365" s="84">
        <f>UNH1360</f>
        <v>0</v>
      </c>
      <c r="UNI1365" s="84">
        <f t="shared" si="1000"/>
        <v>0</v>
      </c>
      <c r="UNJ1365" s="84">
        <f t="shared" si="1000"/>
        <v>0</v>
      </c>
      <c r="UNK1365" s="84">
        <f t="shared" si="1000"/>
        <v>0</v>
      </c>
      <c r="UNL1365" s="84">
        <f t="shared" si="1000"/>
        <v>2000000</v>
      </c>
      <c r="UNM1365" s="84">
        <f t="shared" si="1000"/>
        <v>0</v>
      </c>
      <c r="UNN1365" s="84">
        <f t="shared" si="1000"/>
        <v>0</v>
      </c>
      <c r="UNO1365" s="84">
        <f t="shared" si="1000"/>
        <v>2000000</v>
      </c>
      <c r="UNP1365" s="84">
        <f t="shared" si="1000"/>
        <v>2000000</v>
      </c>
      <c r="UNV1365" s="84" t="s">
        <v>247</v>
      </c>
      <c r="UNW1365" s="84" t="s">
        <v>4695</v>
      </c>
      <c r="UNX1365" s="84">
        <f>UNX1360</f>
        <v>0</v>
      </c>
      <c r="UNY1365" s="84">
        <f t="shared" si="1000"/>
        <v>0</v>
      </c>
      <c r="UNZ1365" s="84">
        <f t="shared" si="1000"/>
        <v>0</v>
      </c>
      <c r="UOA1365" s="84">
        <f t="shared" si="1000"/>
        <v>0</v>
      </c>
      <c r="UOB1365" s="84">
        <f t="shared" si="1000"/>
        <v>2000000</v>
      </c>
      <c r="UOC1365" s="84">
        <f t="shared" si="1000"/>
        <v>0</v>
      </c>
      <c r="UOD1365" s="84">
        <f t="shared" si="1000"/>
        <v>0</v>
      </c>
      <c r="UOE1365" s="84">
        <f t="shared" si="1000"/>
        <v>2000000</v>
      </c>
      <c r="UOF1365" s="84">
        <f t="shared" si="1000"/>
        <v>2000000</v>
      </c>
      <c r="UOL1365" s="84" t="s">
        <v>247</v>
      </c>
      <c r="UOM1365" s="84" t="s">
        <v>4695</v>
      </c>
      <c r="UON1365" s="84">
        <f>UON1360</f>
        <v>0</v>
      </c>
      <c r="UOO1365" s="84">
        <f t="shared" si="1001"/>
        <v>0</v>
      </c>
      <c r="UOP1365" s="84">
        <f t="shared" si="1001"/>
        <v>0</v>
      </c>
      <c r="UOQ1365" s="84">
        <f t="shared" si="1001"/>
        <v>0</v>
      </c>
      <c r="UOR1365" s="84">
        <f t="shared" si="1001"/>
        <v>2000000</v>
      </c>
      <c r="UOS1365" s="84">
        <f t="shared" si="1001"/>
        <v>0</v>
      </c>
      <c r="UOT1365" s="84">
        <f t="shared" si="1001"/>
        <v>0</v>
      </c>
      <c r="UOU1365" s="84">
        <f t="shared" si="1001"/>
        <v>2000000</v>
      </c>
      <c r="UOV1365" s="84">
        <f t="shared" si="1001"/>
        <v>2000000</v>
      </c>
      <c r="UPB1365" s="84" t="s">
        <v>247</v>
      </c>
      <c r="UPC1365" s="84" t="s">
        <v>4695</v>
      </c>
      <c r="UPD1365" s="84">
        <f>UPD1360</f>
        <v>0</v>
      </c>
      <c r="UPE1365" s="84">
        <f t="shared" si="1001"/>
        <v>0</v>
      </c>
      <c r="UPF1365" s="84">
        <f t="shared" si="1001"/>
        <v>0</v>
      </c>
      <c r="UPG1365" s="84">
        <f t="shared" si="1001"/>
        <v>0</v>
      </c>
      <c r="UPH1365" s="84">
        <f t="shared" si="1001"/>
        <v>2000000</v>
      </c>
      <c r="UPI1365" s="84">
        <f t="shared" si="1001"/>
        <v>0</v>
      </c>
      <c r="UPJ1365" s="84">
        <f t="shared" si="1001"/>
        <v>0</v>
      </c>
      <c r="UPK1365" s="84">
        <f t="shared" si="1001"/>
        <v>2000000</v>
      </c>
      <c r="UPL1365" s="84">
        <f t="shared" si="1001"/>
        <v>2000000</v>
      </c>
      <c r="UPR1365" s="84" t="s">
        <v>247</v>
      </c>
      <c r="UPS1365" s="84" t="s">
        <v>4695</v>
      </c>
      <c r="UPT1365" s="84">
        <f>UPT1360</f>
        <v>0</v>
      </c>
      <c r="UPU1365" s="84">
        <f t="shared" si="1001"/>
        <v>0</v>
      </c>
      <c r="UPV1365" s="84">
        <f t="shared" si="1001"/>
        <v>0</v>
      </c>
      <c r="UPW1365" s="84">
        <f t="shared" si="1001"/>
        <v>0</v>
      </c>
      <c r="UPX1365" s="84">
        <f t="shared" si="1001"/>
        <v>2000000</v>
      </c>
      <c r="UPY1365" s="84">
        <f t="shared" si="1001"/>
        <v>0</v>
      </c>
      <c r="UPZ1365" s="84">
        <f t="shared" si="1001"/>
        <v>0</v>
      </c>
      <c r="UQA1365" s="84">
        <f t="shared" si="1001"/>
        <v>2000000</v>
      </c>
      <c r="UQB1365" s="84">
        <f t="shared" si="1001"/>
        <v>2000000</v>
      </c>
      <c r="UQH1365" s="84" t="s">
        <v>247</v>
      </c>
      <c r="UQI1365" s="84" t="s">
        <v>4695</v>
      </c>
      <c r="UQJ1365" s="84">
        <f>UQJ1360</f>
        <v>0</v>
      </c>
      <c r="UQK1365" s="84">
        <f t="shared" si="1001"/>
        <v>0</v>
      </c>
      <c r="UQL1365" s="84">
        <f t="shared" si="1001"/>
        <v>0</v>
      </c>
      <c r="UQM1365" s="84">
        <f t="shared" si="1001"/>
        <v>0</v>
      </c>
      <c r="UQN1365" s="84">
        <f t="shared" si="1001"/>
        <v>2000000</v>
      </c>
      <c r="UQO1365" s="84">
        <f t="shared" si="1001"/>
        <v>0</v>
      </c>
      <c r="UQP1365" s="84">
        <f t="shared" si="1001"/>
        <v>0</v>
      </c>
      <c r="UQQ1365" s="84">
        <f t="shared" si="1001"/>
        <v>2000000</v>
      </c>
      <c r="UQR1365" s="84">
        <f t="shared" si="1001"/>
        <v>2000000</v>
      </c>
      <c r="UQX1365" s="84" t="s">
        <v>247</v>
      </c>
      <c r="UQY1365" s="84" t="s">
        <v>4695</v>
      </c>
      <c r="UQZ1365" s="84">
        <f>UQZ1360</f>
        <v>0</v>
      </c>
      <c r="URA1365" s="84">
        <f t="shared" si="1002"/>
        <v>0</v>
      </c>
      <c r="URB1365" s="84">
        <f t="shared" si="1002"/>
        <v>0</v>
      </c>
      <c r="URC1365" s="84">
        <f t="shared" si="1002"/>
        <v>0</v>
      </c>
      <c r="URD1365" s="84">
        <f t="shared" si="1002"/>
        <v>2000000</v>
      </c>
      <c r="URE1365" s="84">
        <f t="shared" si="1002"/>
        <v>0</v>
      </c>
      <c r="URF1365" s="84">
        <f t="shared" si="1002"/>
        <v>0</v>
      </c>
      <c r="URG1365" s="84">
        <f t="shared" si="1002"/>
        <v>2000000</v>
      </c>
      <c r="URH1365" s="84">
        <f t="shared" si="1002"/>
        <v>2000000</v>
      </c>
      <c r="URN1365" s="84" t="s">
        <v>247</v>
      </c>
      <c r="URO1365" s="84" t="s">
        <v>4695</v>
      </c>
      <c r="URP1365" s="84">
        <f>URP1360</f>
        <v>0</v>
      </c>
      <c r="URQ1365" s="84">
        <f t="shared" si="1002"/>
        <v>0</v>
      </c>
      <c r="URR1365" s="84">
        <f t="shared" si="1002"/>
        <v>0</v>
      </c>
      <c r="URS1365" s="84">
        <f t="shared" si="1002"/>
        <v>0</v>
      </c>
      <c r="URT1365" s="84">
        <f t="shared" si="1002"/>
        <v>2000000</v>
      </c>
      <c r="URU1365" s="84">
        <f t="shared" si="1002"/>
        <v>0</v>
      </c>
      <c r="URV1365" s="84">
        <f t="shared" si="1002"/>
        <v>0</v>
      </c>
      <c r="URW1365" s="84">
        <f t="shared" si="1002"/>
        <v>2000000</v>
      </c>
      <c r="URX1365" s="84">
        <f t="shared" si="1002"/>
        <v>2000000</v>
      </c>
      <c r="USD1365" s="84" t="s">
        <v>247</v>
      </c>
      <c r="USE1365" s="84" t="s">
        <v>4695</v>
      </c>
      <c r="USF1365" s="84">
        <f>USF1360</f>
        <v>0</v>
      </c>
      <c r="USG1365" s="84">
        <f t="shared" si="1002"/>
        <v>0</v>
      </c>
      <c r="USH1365" s="84">
        <f t="shared" si="1002"/>
        <v>0</v>
      </c>
      <c r="USI1365" s="84">
        <f t="shared" si="1002"/>
        <v>0</v>
      </c>
      <c r="USJ1365" s="84">
        <f t="shared" si="1002"/>
        <v>2000000</v>
      </c>
      <c r="USK1365" s="84">
        <f t="shared" si="1002"/>
        <v>0</v>
      </c>
      <c r="USL1365" s="84">
        <f t="shared" si="1002"/>
        <v>0</v>
      </c>
      <c r="USM1365" s="84">
        <f t="shared" si="1002"/>
        <v>2000000</v>
      </c>
      <c r="USN1365" s="84">
        <f t="shared" si="1002"/>
        <v>2000000</v>
      </c>
      <c r="UST1365" s="84" t="s">
        <v>247</v>
      </c>
      <c r="USU1365" s="84" t="s">
        <v>4695</v>
      </c>
      <c r="USV1365" s="84">
        <f>USV1360</f>
        <v>0</v>
      </c>
      <c r="USW1365" s="84">
        <f t="shared" si="1002"/>
        <v>0</v>
      </c>
      <c r="USX1365" s="84">
        <f t="shared" si="1002"/>
        <v>0</v>
      </c>
      <c r="USY1365" s="84">
        <f t="shared" si="1002"/>
        <v>0</v>
      </c>
      <c r="USZ1365" s="84">
        <f t="shared" si="1002"/>
        <v>2000000</v>
      </c>
      <c r="UTA1365" s="84">
        <f t="shared" si="1002"/>
        <v>0</v>
      </c>
      <c r="UTB1365" s="84">
        <f t="shared" si="1002"/>
        <v>0</v>
      </c>
      <c r="UTC1365" s="84">
        <f t="shared" si="1002"/>
        <v>2000000</v>
      </c>
      <c r="UTD1365" s="84">
        <f t="shared" si="1002"/>
        <v>2000000</v>
      </c>
      <c r="UTJ1365" s="84" t="s">
        <v>247</v>
      </c>
      <c r="UTK1365" s="84" t="s">
        <v>4695</v>
      </c>
      <c r="UTL1365" s="84">
        <f>UTL1360</f>
        <v>0</v>
      </c>
      <c r="UTM1365" s="84">
        <f t="shared" si="1003"/>
        <v>0</v>
      </c>
      <c r="UTN1365" s="84">
        <f t="shared" si="1003"/>
        <v>0</v>
      </c>
      <c r="UTO1365" s="84">
        <f t="shared" si="1003"/>
        <v>0</v>
      </c>
      <c r="UTP1365" s="84">
        <f t="shared" si="1003"/>
        <v>2000000</v>
      </c>
      <c r="UTQ1365" s="84">
        <f t="shared" si="1003"/>
        <v>0</v>
      </c>
      <c r="UTR1365" s="84">
        <f t="shared" si="1003"/>
        <v>0</v>
      </c>
      <c r="UTS1365" s="84">
        <f t="shared" si="1003"/>
        <v>2000000</v>
      </c>
      <c r="UTT1365" s="84">
        <f t="shared" si="1003"/>
        <v>2000000</v>
      </c>
      <c r="UTZ1365" s="84" t="s">
        <v>247</v>
      </c>
      <c r="UUA1365" s="84" t="s">
        <v>4695</v>
      </c>
      <c r="UUB1365" s="84">
        <f>UUB1360</f>
        <v>0</v>
      </c>
      <c r="UUC1365" s="84">
        <f t="shared" si="1003"/>
        <v>0</v>
      </c>
      <c r="UUD1365" s="84">
        <f t="shared" si="1003"/>
        <v>0</v>
      </c>
      <c r="UUE1365" s="84">
        <f t="shared" si="1003"/>
        <v>0</v>
      </c>
      <c r="UUF1365" s="84">
        <f t="shared" si="1003"/>
        <v>2000000</v>
      </c>
      <c r="UUG1365" s="84">
        <f t="shared" si="1003"/>
        <v>0</v>
      </c>
      <c r="UUH1365" s="84">
        <f t="shared" si="1003"/>
        <v>0</v>
      </c>
      <c r="UUI1365" s="84">
        <f t="shared" si="1003"/>
        <v>2000000</v>
      </c>
      <c r="UUJ1365" s="84">
        <f t="shared" si="1003"/>
        <v>2000000</v>
      </c>
      <c r="UUP1365" s="84" t="s">
        <v>247</v>
      </c>
      <c r="UUQ1365" s="84" t="s">
        <v>4695</v>
      </c>
      <c r="UUR1365" s="84">
        <f>UUR1360</f>
        <v>0</v>
      </c>
      <c r="UUS1365" s="84">
        <f t="shared" si="1003"/>
        <v>0</v>
      </c>
      <c r="UUT1365" s="84">
        <f t="shared" si="1003"/>
        <v>0</v>
      </c>
      <c r="UUU1365" s="84">
        <f t="shared" si="1003"/>
        <v>0</v>
      </c>
      <c r="UUV1365" s="84">
        <f t="shared" si="1003"/>
        <v>2000000</v>
      </c>
      <c r="UUW1365" s="84">
        <f t="shared" si="1003"/>
        <v>0</v>
      </c>
      <c r="UUX1365" s="84">
        <f t="shared" si="1003"/>
        <v>0</v>
      </c>
      <c r="UUY1365" s="84">
        <f t="shared" si="1003"/>
        <v>2000000</v>
      </c>
      <c r="UUZ1365" s="84">
        <f t="shared" si="1003"/>
        <v>2000000</v>
      </c>
      <c r="UVF1365" s="84" t="s">
        <v>247</v>
      </c>
      <c r="UVG1365" s="84" t="s">
        <v>4695</v>
      </c>
      <c r="UVH1365" s="84">
        <f>UVH1360</f>
        <v>0</v>
      </c>
      <c r="UVI1365" s="84">
        <f t="shared" si="1003"/>
        <v>0</v>
      </c>
      <c r="UVJ1365" s="84">
        <f t="shared" si="1003"/>
        <v>0</v>
      </c>
      <c r="UVK1365" s="84">
        <f t="shared" si="1003"/>
        <v>0</v>
      </c>
      <c r="UVL1365" s="84">
        <f t="shared" si="1003"/>
        <v>2000000</v>
      </c>
      <c r="UVM1365" s="84">
        <f t="shared" si="1003"/>
        <v>0</v>
      </c>
      <c r="UVN1365" s="84">
        <f t="shared" si="1003"/>
        <v>0</v>
      </c>
      <c r="UVO1365" s="84">
        <f t="shared" si="1003"/>
        <v>2000000</v>
      </c>
      <c r="UVP1365" s="84">
        <f t="shared" si="1003"/>
        <v>2000000</v>
      </c>
      <c r="UVV1365" s="84" t="s">
        <v>247</v>
      </c>
      <c r="UVW1365" s="84" t="s">
        <v>4695</v>
      </c>
      <c r="UVX1365" s="84">
        <f>UVX1360</f>
        <v>0</v>
      </c>
      <c r="UVY1365" s="84">
        <f t="shared" si="1004"/>
        <v>0</v>
      </c>
      <c r="UVZ1365" s="84">
        <f t="shared" si="1004"/>
        <v>0</v>
      </c>
      <c r="UWA1365" s="84">
        <f t="shared" si="1004"/>
        <v>0</v>
      </c>
      <c r="UWB1365" s="84">
        <f t="shared" si="1004"/>
        <v>2000000</v>
      </c>
      <c r="UWC1365" s="84">
        <f t="shared" si="1004"/>
        <v>0</v>
      </c>
      <c r="UWD1365" s="84">
        <f t="shared" si="1004"/>
        <v>0</v>
      </c>
      <c r="UWE1365" s="84">
        <f t="shared" si="1004"/>
        <v>2000000</v>
      </c>
      <c r="UWF1365" s="84">
        <f t="shared" si="1004"/>
        <v>2000000</v>
      </c>
      <c r="UWL1365" s="84" t="s">
        <v>247</v>
      </c>
      <c r="UWM1365" s="84" t="s">
        <v>4695</v>
      </c>
      <c r="UWN1365" s="84">
        <f>UWN1360</f>
        <v>0</v>
      </c>
      <c r="UWO1365" s="84">
        <f t="shared" si="1004"/>
        <v>0</v>
      </c>
      <c r="UWP1365" s="84">
        <f t="shared" si="1004"/>
        <v>0</v>
      </c>
      <c r="UWQ1365" s="84">
        <f t="shared" si="1004"/>
        <v>0</v>
      </c>
      <c r="UWR1365" s="84">
        <f t="shared" si="1004"/>
        <v>2000000</v>
      </c>
      <c r="UWS1365" s="84">
        <f t="shared" si="1004"/>
        <v>0</v>
      </c>
      <c r="UWT1365" s="84">
        <f t="shared" si="1004"/>
        <v>0</v>
      </c>
      <c r="UWU1365" s="84">
        <f t="shared" si="1004"/>
        <v>2000000</v>
      </c>
      <c r="UWV1365" s="84">
        <f t="shared" si="1004"/>
        <v>2000000</v>
      </c>
      <c r="UXB1365" s="84" t="s">
        <v>247</v>
      </c>
      <c r="UXC1365" s="84" t="s">
        <v>4695</v>
      </c>
      <c r="UXD1365" s="84">
        <f>UXD1360</f>
        <v>0</v>
      </c>
      <c r="UXE1365" s="84">
        <f t="shared" si="1004"/>
        <v>0</v>
      </c>
      <c r="UXF1365" s="84">
        <f t="shared" si="1004"/>
        <v>0</v>
      </c>
      <c r="UXG1365" s="84">
        <f t="shared" si="1004"/>
        <v>0</v>
      </c>
      <c r="UXH1365" s="84">
        <f t="shared" si="1004"/>
        <v>2000000</v>
      </c>
      <c r="UXI1365" s="84">
        <f t="shared" si="1004"/>
        <v>0</v>
      </c>
      <c r="UXJ1365" s="84">
        <f t="shared" si="1004"/>
        <v>0</v>
      </c>
      <c r="UXK1365" s="84">
        <f t="shared" si="1004"/>
        <v>2000000</v>
      </c>
      <c r="UXL1365" s="84">
        <f t="shared" si="1004"/>
        <v>2000000</v>
      </c>
      <c r="UXR1365" s="84" t="s">
        <v>247</v>
      </c>
      <c r="UXS1365" s="84" t="s">
        <v>4695</v>
      </c>
      <c r="UXT1365" s="84">
        <f>UXT1360</f>
        <v>0</v>
      </c>
      <c r="UXU1365" s="84">
        <f t="shared" si="1004"/>
        <v>0</v>
      </c>
      <c r="UXV1365" s="84">
        <f t="shared" si="1004"/>
        <v>0</v>
      </c>
      <c r="UXW1365" s="84">
        <f t="shared" si="1004"/>
        <v>0</v>
      </c>
      <c r="UXX1365" s="84">
        <f t="shared" si="1004"/>
        <v>2000000</v>
      </c>
      <c r="UXY1365" s="84">
        <f t="shared" si="1004"/>
        <v>0</v>
      </c>
      <c r="UXZ1365" s="84">
        <f t="shared" si="1004"/>
        <v>0</v>
      </c>
      <c r="UYA1365" s="84">
        <f t="shared" si="1004"/>
        <v>2000000</v>
      </c>
      <c r="UYB1365" s="84">
        <f t="shared" si="1004"/>
        <v>2000000</v>
      </c>
      <c r="UYH1365" s="84" t="s">
        <v>247</v>
      </c>
      <c r="UYI1365" s="84" t="s">
        <v>4695</v>
      </c>
      <c r="UYJ1365" s="84">
        <f>UYJ1360</f>
        <v>0</v>
      </c>
      <c r="UYK1365" s="84">
        <f t="shared" si="1005"/>
        <v>0</v>
      </c>
      <c r="UYL1365" s="84">
        <f t="shared" si="1005"/>
        <v>0</v>
      </c>
      <c r="UYM1365" s="84">
        <f t="shared" si="1005"/>
        <v>0</v>
      </c>
      <c r="UYN1365" s="84">
        <f t="shared" si="1005"/>
        <v>2000000</v>
      </c>
      <c r="UYO1365" s="84">
        <f t="shared" si="1005"/>
        <v>0</v>
      </c>
      <c r="UYP1365" s="84">
        <f t="shared" si="1005"/>
        <v>0</v>
      </c>
      <c r="UYQ1365" s="84">
        <f t="shared" si="1005"/>
        <v>2000000</v>
      </c>
      <c r="UYR1365" s="84">
        <f t="shared" si="1005"/>
        <v>2000000</v>
      </c>
      <c r="UYX1365" s="84" t="s">
        <v>247</v>
      </c>
      <c r="UYY1365" s="84" t="s">
        <v>4695</v>
      </c>
      <c r="UYZ1365" s="84">
        <f>UYZ1360</f>
        <v>0</v>
      </c>
      <c r="UZA1365" s="84">
        <f t="shared" si="1005"/>
        <v>0</v>
      </c>
      <c r="UZB1365" s="84">
        <f t="shared" si="1005"/>
        <v>0</v>
      </c>
      <c r="UZC1365" s="84">
        <f t="shared" si="1005"/>
        <v>0</v>
      </c>
      <c r="UZD1365" s="84">
        <f t="shared" si="1005"/>
        <v>2000000</v>
      </c>
      <c r="UZE1365" s="84">
        <f t="shared" si="1005"/>
        <v>0</v>
      </c>
      <c r="UZF1365" s="84">
        <f t="shared" si="1005"/>
        <v>0</v>
      </c>
      <c r="UZG1365" s="84">
        <f t="shared" si="1005"/>
        <v>2000000</v>
      </c>
      <c r="UZH1365" s="84">
        <f t="shared" si="1005"/>
        <v>2000000</v>
      </c>
      <c r="UZN1365" s="84" t="s">
        <v>247</v>
      </c>
      <c r="UZO1365" s="84" t="s">
        <v>4695</v>
      </c>
      <c r="UZP1365" s="84">
        <f>UZP1360</f>
        <v>0</v>
      </c>
      <c r="UZQ1365" s="84">
        <f t="shared" si="1005"/>
        <v>0</v>
      </c>
      <c r="UZR1365" s="84">
        <f t="shared" si="1005"/>
        <v>0</v>
      </c>
      <c r="UZS1365" s="84">
        <f t="shared" si="1005"/>
        <v>0</v>
      </c>
      <c r="UZT1365" s="84">
        <f t="shared" si="1005"/>
        <v>2000000</v>
      </c>
      <c r="UZU1365" s="84">
        <f t="shared" si="1005"/>
        <v>0</v>
      </c>
      <c r="UZV1365" s="84">
        <f t="shared" si="1005"/>
        <v>0</v>
      </c>
      <c r="UZW1365" s="84">
        <f t="shared" si="1005"/>
        <v>2000000</v>
      </c>
      <c r="UZX1365" s="84">
        <f t="shared" si="1005"/>
        <v>2000000</v>
      </c>
      <c r="VAD1365" s="84" t="s">
        <v>247</v>
      </c>
      <c r="VAE1365" s="84" t="s">
        <v>4695</v>
      </c>
      <c r="VAF1365" s="84">
        <f>VAF1360</f>
        <v>0</v>
      </c>
      <c r="VAG1365" s="84">
        <f t="shared" si="1005"/>
        <v>0</v>
      </c>
      <c r="VAH1365" s="84">
        <f t="shared" si="1005"/>
        <v>0</v>
      </c>
      <c r="VAI1365" s="84">
        <f t="shared" si="1005"/>
        <v>0</v>
      </c>
      <c r="VAJ1365" s="84">
        <f t="shared" si="1005"/>
        <v>2000000</v>
      </c>
      <c r="VAK1365" s="84">
        <f t="shared" si="1005"/>
        <v>0</v>
      </c>
      <c r="VAL1365" s="84">
        <f t="shared" si="1005"/>
        <v>0</v>
      </c>
      <c r="VAM1365" s="84">
        <f t="shared" si="1005"/>
        <v>2000000</v>
      </c>
      <c r="VAN1365" s="84">
        <f t="shared" si="1005"/>
        <v>2000000</v>
      </c>
      <c r="VAT1365" s="84" t="s">
        <v>247</v>
      </c>
      <c r="VAU1365" s="84" t="s">
        <v>4695</v>
      </c>
      <c r="VAV1365" s="84">
        <f>VAV1360</f>
        <v>0</v>
      </c>
      <c r="VAW1365" s="84">
        <f t="shared" si="1006"/>
        <v>0</v>
      </c>
      <c r="VAX1365" s="84">
        <f t="shared" si="1006"/>
        <v>0</v>
      </c>
      <c r="VAY1365" s="84">
        <f t="shared" si="1006"/>
        <v>0</v>
      </c>
      <c r="VAZ1365" s="84">
        <f t="shared" si="1006"/>
        <v>2000000</v>
      </c>
      <c r="VBA1365" s="84">
        <f t="shared" si="1006"/>
        <v>0</v>
      </c>
      <c r="VBB1365" s="84">
        <f t="shared" si="1006"/>
        <v>0</v>
      </c>
      <c r="VBC1365" s="84">
        <f t="shared" si="1006"/>
        <v>2000000</v>
      </c>
      <c r="VBD1365" s="84">
        <f t="shared" si="1006"/>
        <v>2000000</v>
      </c>
      <c r="VBJ1365" s="84" t="s">
        <v>247</v>
      </c>
      <c r="VBK1365" s="84" t="s">
        <v>4695</v>
      </c>
      <c r="VBL1365" s="84">
        <f>VBL1360</f>
        <v>0</v>
      </c>
      <c r="VBM1365" s="84">
        <f t="shared" si="1006"/>
        <v>0</v>
      </c>
      <c r="VBN1365" s="84">
        <f t="shared" si="1006"/>
        <v>0</v>
      </c>
      <c r="VBO1365" s="84">
        <f t="shared" si="1006"/>
        <v>0</v>
      </c>
      <c r="VBP1365" s="84">
        <f t="shared" si="1006"/>
        <v>2000000</v>
      </c>
      <c r="VBQ1365" s="84">
        <f t="shared" si="1006"/>
        <v>0</v>
      </c>
      <c r="VBR1365" s="84">
        <f t="shared" si="1006"/>
        <v>0</v>
      </c>
      <c r="VBS1365" s="84">
        <f t="shared" si="1006"/>
        <v>2000000</v>
      </c>
      <c r="VBT1365" s="84">
        <f t="shared" si="1006"/>
        <v>2000000</v>
      </c>
      <c r="VBZ1365" s="84" t="s">
        <v>247</v>
      </c>
      <c r="VCA1365" s="84" t="s">
        <v>4695</v>
      </c>
      <c r="VCB1365" s="84">
        <f>VCB1360</f>
        <v>0</v>
      </c>
      <c r="VCC1365" s="84">
        <f t="shared" si="1006"/>
        <v>0</v>
      </c>
      <c r="VCD1365" s="84">
        <f t="shared" si="1006"/>
        <v>0</v>
      </c>
      <c r="VCE1365" s="84">
        <f t="shared" si="1006"/>
        <v>0</v>
      </c>
      <c r="VCF1365" s="84">
        <f t="shared" si="1006"/>
        <v>2000000</v>
      </c>
      <c r="VCG1365" s="84">
        <f t="shared" si="1006"/>
        <v>0</v>
      </c>
      <c r="VCH1365" s="84">
        <f t="shared" si="1006"/>
        <v>0</v>
      </c>
      <c r="VCI1365" s="84">
        <f t="shared" si="1006"/>
        <v>2000000</v>
      </c>
      <c r="VCJ1365" s="84">
        <f t="shared" si="1006"/>
        <v>2000000</v>
      </c>
      <c r="VCP1365" s="84" t="s">
        <v>247</v>
      </c>
      <c r="VCQ1365" s="84" t="s">
        <v>4695</v>
      </c>
      <c r="VCR1365" s="84">
        <f>VCR1360</f>
        <v>0</v>
      </c>
      <c r="VCS1365" s="84">
        <f t="shared" si="1006"/>
        <v>0</v>
      </c>
      <c r="VCT1365" s="84">
        <f t="shared" si="1006"/>
        <v>0</v>
      </c>
      <c r="VCU1365" s="84">
        <f t="shared" si="1006"/>
        <v>0</v>
      </c>
      <c r="VCV1365" s="84">
        <f t="shared" si="1006"/>
        <v>2000000</v>
      </c>
      <c r="VCW1365" s="84">
        <f t="shared" si="1006"/>
        <v>0</v>
      </c>
      <c r="VCX1365" s="84">
        <f t="shared" si="1006"/>
        <v>0</v>
      </c>
      <c r="VCY1365" s="84">
        <f t="shared" si="1006"/>
        <v>2000000</v>
      </c>
      <c r="VCZ1365" s="84">
        <f t="shared" si="1006"/>
        <v>2000000</v>
      </c>
      <c r="VDF1365" s="84" t="s">
        <v>247</v>
      </c>
      <c r="VDG1365" s="84" t="s">
        <v>4695</v>
      </c>
      <c r="VDH1365" s="84">
        <f>VDH1360</f>
        <v>0</v>
      </c>
      <c r="VDI1365" s="84">
        <f t="shared" si="1007"/>
        <v>0</v>
      </c>
      <c r="VDJ1365" s="84">
        <f t="shared" si="1007"/>
        <v>0</v>
      </c>
      <c r="VDK1365" s="84">
        <f t="shared" si="1007"/>
        <v>0</v>
      </c>
      <c r="VDL1365" s="84">
        <f t="shared" si="1007"/>
        <v>2000000</v>
      </c>
      <c r="VDM1365" s="84">
        <f t="shared" si="1007"/>
        <v>0</v>
      </c>
      <c r="VDN1365" s="84">
        <f t="shared" si="1007"/>
        <v>0</v>
      </c>
      <c r="VDO1365" s="84">
        <f t="shared" si="1007"/>
        <v>2000000</v>
      </c>
      <c r="VDP1365" s="84">
        <f t="shared" si="1007"/>
        <v>2000000</v>
      </c>
      <c r="VDV1365" s="84" t="s">
        <v>247</v>
      </c>
      <c r="VDW1365" s="84" t="s">
        <v>4695</v>
      </c>
      <c r="VDX1365" s="84">
        <f>VDX1360</f>
        <v>0</v>
      </c>
      <c r="VDY1365" s="84">
        <f t="shared" si="1007"/>
        <v>0</v>
      </c>
      <c r="VDZ1365" s="84">
        <f t="shared" si="1007"/>
        <v>0</v>
      </c>
      <c r="VEA1365" s="84">
        <f t="shared" si="1007"/>
        <v>0</v>
      </c>
      <c r="VEB1365" s="84">
        <f t="shared" si="1007"/>
        <v>2000000</v>
      </c>
      <c r="VEC1365" s="84">
        <f t="shared" si="1007"/>
        <v>0</v>
      </c>
      <c r="VED1365" s="84">
        <f t="shared" si="1007"/>
        <v>0</v>
      </c>
      <c r="VEE1365" s="84">
        <f t="shared" si="1007"/>
        <v>2000000</v>
      </c>
      <c r="VEF1365" s="84">
        <f t="shared" si="1007"/>
        <v>2000000</v>
      </c>
      <c r="VEL1365" s="84" t="s">
        <v>247</v>
      </c>
      <c r="VEM1365" s="84" t="s">
        <v>4695</v>
      </c>
      <c r="VEN1365" s="84">
        <f>VEN1360</f>
        <v>0</v>
      </c>
      <c r="VEO1365" s="84">
        <f t="shared" si="1007"/>
        <v>0</v>
      </c>
      <c r="VEP1365" s="84">
        <f t="shared" si="1007"/>
        <v>0</v>
      </c>
      <c r="VEQ1365" s="84">
        <f t="shared" si="1007"/>
        <v>0</v>
      </c>
      <c r="VER1365" s="84">
        <f t="shared" si="1007"/>
        <v>2000000</v>
      </c>
      <c r="VES1365" s="84">
        <f t="shared" si="1007"/>
        <v>0</v>
      </c>
      <c r="VET1365" s="84">
        <f t="shared" si="1007"/>
        <v>0</v>
      </c>
      <c r="VEU1365" s="84">
        <f t="shared" si="1007"/>
        <v>2000000</v>
      </c>
      <c r="VEV1365" s="84">
        <f t="shared" si="1007"/>
        <v>2000000</v>
      </c>
      <c r="VFB1365" s="84" t="s">
        <v>247</v>
      </c>
      <c r="VFC1365" s="84" t="s">
        <v>4695</v>
      </c>
      <c r="VFD1365" s="84">
        <f>VFD1360</f>
        <v>0</v>
      </c>
      <c r="VFE1365" s="84">
        <f t="shared" si="1007"/>
        <v>0</v>
      </c>
      <c r="VFF1365" s="84">
        <f t="shared" si="1007"/>
        <v>0</v>
      </c>
      <c r="VFG1365" s="84">
        <f t="shared" si="1007"/>
        <v>0</v>
      </c>
      <c r="VFH1365" s="84">
        <f t="shared" si="1007"/>
        <v>2000000</v>
      </c>
      <c r="VFI1365" s="84">
        <f t="shared" si="1007"/>
        <v>0</v>
      </c>
      <c r="VFJ1365" s="84">
        <f t="shared" si="1007"/>
        <v>0</v>
      </c>
      <c r="VFK1365" s="84">
        <f t="shared" si="1007"/>
        <v>2000000</v>
      </c>
      <c r="VFL1365" s="84">
        <f t="shared" si="1007"/>
        <v>2000000</v>
      </c>
      <c r="VFR1365" s="84" t="s">
        <v>247</v>
      </c>
      <c r="VFS1365" s="84" t="s">
        <v>4695</v>
      </c>
      <c r="VFT1365" s="84">
        <f>VFT1360</f>
        <v>0</v>
      </c>
      <c r="VFU1365" s="84">
        <f t="shared" si="1008"/>
        <v>0</v>
      </c>
      <c r="VFV1365" s="84">
        <f t="shared" si="1008"/>
        <v>0</v>
      </c>
      <c r="VFW1365" s="84">
        <f t="shared" si="1008"/>
        <v>0</v>
      </c>
      <c r="VFX1365" s="84">
        <f t="shared" si="1008"/>
        <v>2000000</v>
      </c>
      <c r="VFY1365" s="84">
        <f t="shared" si="1008"/>
        <v>0</v>
      </c>
      <c r="VFZ1365" s="84">
        <f t="shared" si="1008"/>
        <v>0</v>
      </c>
      <c r="VGA1365" s="84">
        <f t="shared" si="1008"/>
        <v>2000000</v>
      </c>
      <c r="VGB1365" s="84">
        <f t="shared" si="1008"/>
        <v>2000000</v>
      </c>
      <c r="VGH1365" s="84" t="s">
        <v>247</v>
      </c>
      <c r="VGI1365" s="84" t="s">
        <v>4695</v>
      </c>
      <c r="VGJ1365" s="84">
        <f>VGJ1360</f>
        <v>0</v>
      </c>
      <c r="VGK1365" s="84">
        <f t="shared" si="1008"/>
        <v>0</v>
      </c>
      <c r="VGL1365" s="84">
        <f t="shared" si="1008"/>
        <v>0</v>
      </c>
      <c r="VGM1365" s="84">
        <f t="shared" si="1008"/>
        <v>0</v>
      </c>
      <c r="VGN1365" s="84">
        <f t="shared" si="1008"/>
        <v>2000000</v>
      </c>
      <c r="VGO1365" s="84">
        <f t="shared" si="1008"/>
        <v>0</v>
      </c>
      <c r="VGP1365" s="84">
        <f t="shared" si="1008"/>
        <v>0</v>
      </c>
      <c r="VGQ1365" s="84">
        <f t="shared" si="1008"/>
        <v>2000000</v>
      </c>
      <c r="VGR1365" s="84">
        <f t="shared" si="1008"/>
        <v>2000000</v>
      </c>
      <c r="VGX1365" s="84" t="s">
        <v>247</v>
      </c>
      <c r="VGY1365" s="84" t="s">
        <v>4695</v>
      </c>
      <c r="VGZ1365" s="84">
        <f>VGZ1360</f>
        <v>0</v>
      </c>
      <c r="VHA1365" s="84">
        <f t="shared" si="1008"/>
        <v>0</v>
      </c>
      <c r="VHB1365" s="84">
        <f t="shared" si="1008"/>
        <v>0</v>
      </c>
      <c r="VHC1365" s="84">
        <f t="shared" si="1008"/>
        <v>0</v>
      </c>
      <c r="VHD1365" s="84">
        <f t="shared" si="1008"/>
        <v>2000000</v>
      </c>
      <c r="VHE1365" s="84">
        <f t="shared" si="1008"/>
        <v>0</v>
      </c>
      <c r="VHF1365" s="84">
        <f t="shared" si="1008"/>
        <v>0</v>
      </c>
      <c r="VHG1365" s="84">
        <f t="shared" si="1008"/>
        <v>2000000</v>
      </c>
      <c r="VHH1365" s="84">
        <f t="shared" si="1008"/>
        <v>2000000</v>
      </c>
      <c r="VHN1365" s="84" t="s">
        <v>247</v>
      </c>
      <c r="VHO1365" s="84" t="s">
        <v>4695</v>
      </c>
      <c r="VHP1365" s="84">
        <f>VHP1360</f>
        <v>0</v>
      </c>
      <c r="VHQ1365" s="84">
        <f t="shared" si="1008"/>
        <v>0</v>
      </c>
      <c r="VHR1365" s="84">
        <f t="shared" si="1008"/>
        <v>0</v>
      </c>
      <c r="VHS1365" s="84">
        <f t="shared" si="1008"/>
        <v>0</v>
      </c>
      <c r="VHT1365" s="84">
        <f t="shared" si="1008"/>
        <v>2000000</v>
      </c>
      <c r="VHU1365" s="84">
        <f t="shared" si="1008"/>
        <v>0</v>
      </c>
      <c r="VHV1365" s="84">
        <f t="shared" si="1008"/>
        <v>0</v>
      </c>
      <c r="VHW1365" s="84">
        <f t="shared" si="1008"/>
        <v>2000000</v>
      </c>
      <c r="VHX1365" s="84">
        <f t="shared" si="1008"/>
        <v>2000000</v>
      </c>
      <c r="VID1365" s="84" t="s">
        <v>247</v>
      </c>
      <c r="VIE1365" s="84" t="s">
        <v>4695</v>
      </c>
      <c r="VIF1365" s="84">
        <f>VIF1360</f>
        <v>0</v>
      </c>
      <c r="VIG1365" s="84">
        <f t="shared" si="1009"/>
        <v>0</v>
      </c>
      <c r="VIH1365" s="84">
        <f t="shared" si="1009"/>
        <v>0</v>
      </c>
      <c r="VII1365" s="84">
        <f t="shared" si="1009"/>
        <v>0</v>
      </c>
      <c r="VIJ1365" s="84">
        <f t="shared" si="1009"/>
        <v>2000000</v>
      </c>
      <c r="VIK1365" s="84">
        <f t="shared" si="1009"/>
        <v>0</v>
      </c>
      <c r="VIL1365" s="84">
        <f t="shared" si="1009"/>
        <v>0</v>
      </c>
      <c r="VIM1365" s="84">
        <f t="shared" si="1009"/>
        <v>2000000</v>
      </c>
      <c r="VIN1365" s="84">
        <f t="shared" si="1009"/>
        <v>2000000</v>
      </c>
      <c r="VIT1365" s="84" t="s">
        <v>247</v>
      </c>
      <c r="VIU1365" s="84" t="s">
        <v>4695</v>
      </c>
      <c r="VIV1365" s="84">
        <f>VIV1360</f>
        <v>0</v>
      </c>
      <c r="VIW1365" s="84">
        <f t="shared" si="1009"/>
        <v>0</v>
      </c>
      <c r="VIX1365" s="84">
        <f t="shared" si="1009"/>
        <v>0</v>
      </c>
      <c r="VIY1365" s="84">
        <f t="shared" si="1009"/>
        <v>0</v>
      </c>
      <c r="VIZ1365" s="84">
        <f t="shared" si="1009"/>
        <v>2000000</v>
      </c>
      <c r="VJA1365" s="84">
        <f t="shared" si="1009"/>
        <v>0</v>
      </c>
      <c r="VJB1365" s="84">
        <f t="shared" si="1009"/>
        <v>0</v>
      </c>
      <c r="VJC1365" s="84">
        <f t="shared" si="1009"/>
        <v>2000000</v>
      </c>
      <c r="VJD1365" s="84">
        <f t="shared" si="1009"/>
        <v>2000000</v>
      </c>
      <c r="VJJ1365" s="84" t="s">
        <v>247</v>
      </c>
      <c r="VJK1365" s="84" t="s">
        <v>4695</v>
      </c>
      <c r="VJL1365" s="84">
        <f>VJL1360</f>
        <v>0</v>
      </c>
      <c r="VJM1365" s="84">
        <f t="shared" si="1009"/>
        <v>0</v>
      </c>
      <c r="VJN1365" s="84">
        <f t="shared" si="1009"/>
        <v>0</v>
      </c>
      <c r="VJO1365" s="84">
        <f t="shared" si="1009"/>
        <v>0</v>
      </c>
      <c r="VJP1365" s="84">
        <f t="shared" si="1009"/>
        <v>2000000</v>
      </c>
      <c r="VJQ1365" s="84">
        <f t="shared" si="1009"/>
        <v>0</v>
      </c>
      <c r="VJR1365" s="84">
        <f t="shared" si="1009"/>
        <v>0</v>
      </c>
      <c r="VJS1365" s="84">
        <f t="shared" si="1009"/>
        <v>2000000</v>
      </c>
      <c r="VJT1365" s="84">
        <f t="shared" si="1009"/>
        <v>2000000</v>
      </c>
      <c r="VJZ1365" s="84" t="s">
        <v>247</v>
      </c>
      <c r="VKA1365" s="84" t="s">
        <v>4695</v>
      </c>
      <c r="VKB1365" s="84">
        <f>VKB1360</f>
        <v>0</v>
      </c>
      <c r="VKC1365" s="84">
        <f t="shared" si="1009"/>
        <v>0</v>
      </c>
      <c r="VKD1365" s="84">
        <f t="shared" si="1009"/>
        <v>0</v>
      </c>
      <c r="VKE1365" s="84">
        <f t="shared" si="1009"/>
        <v>0</v>
      </c>
      <c r="VKF1365" s="84">
        <f t="shared" si="1009"/>
        <v>2000000</v>
      </c>
      <c r="VKG1365" s="84">
        <f t="shared" si="1009"/>
        <v>0</v>
      </c>
      <c r="VKH1365" s="84">
        <f t="shared" si="1009"/>
        <v>0</v>
      </c>
      <c r="VKI1365" s="84">
        <f t="shared" si="1009"/>
        <v>2000000</v>
      </c>
      <c r="VKJ1365" s="84">
        <f t="shared" si="1009"/>
        <v>2000000</v>
      </c>
      <c r="VKP1365" s="84" t="s">
        <v>247</v>
      </c>
      <c r="VKQ1365" s="84" t="s">
        <v>4695</v>
      </c>
      <c r="VKR1365" s="84">
        <f>VKR1360</f>
        <v>0</v>
      </c>
      <c r="VKS1365" s="84">
        <f t="shared" si="1010"/>
        <v>0</v>
      </c>
      <c r="VKT1365" s="84">
        <f t="shared" si="1010"/>
        <v>0</v>
      </c>
      <c r="VKU1365" s="84">
        <f t="shared" si="1010"/>
        <v>0</v>
      </c>
      <c r="VKV1365" s="84">
        <f t="shared" si="1010"/>
        <v>2000000</v>
      </c>
      <c r="VKW1365" s="84">
        <f t="shared" si="1010"/>
        <v>0</v>
      </c>
      <c r="VKX1365" s="84">
        <f t="shared" si="1010"/>
        <v>0</v>
      </c>
      <c r="VKY1365" s="84">
        <f t="shared" si="1010"/>
        <v>2000000</v>
      </c>
      <c r="VKZ1365" s="84">
        <f t="shared" si="1010"/>
        <v>2000000</v>
      </c>
      <c r="VLF1365" s="84" t="s">
        <v>247</v>
      </c>
      <c r="VLG1365" s="84" t="s">
        <v>4695</v>
      </c>
      <c r="VLH1365" s="84">
        <f>VLH1360</f>
        <v>0</v>
      </c>
      <c r="VLI1365" s="84">
        <f t="shared" si="1010"/>
        <v>0</v>
      </c>
      <c r="VLJ1365" s="84">
        <f t="shared" si="1010"/>
        <v>0</v>
      </c>
      <c r="VLK1365" s="84">
        <f t="shared" si="1010"/>
        <v>0</v>
      </c>
      <c r="VLL1365" s="84">
        <f t="shared" si="1010"/>
        <v>2000000</v>
      </c>
      <c r="VLM1365" s="84">
        <f t="shared" si="1010"/>
        <v>0</v>
      </c>
      <c r="VLN1365" s="84">
        <f t="shared" si="1010"/>
        <v>0</v>
      </c>
      <c r="VLO1365" s="84">
        <f t="shared" si="1010"/>
        <v>2000000</v>
      </c>
      <c r="VLP1365" s="84">
        <f t="shared" si="1010"/>
        <v>2000000</v>
      </c>
      <c r="VLV1365" s="84" t="s">
        <v>247</v>
      </c>
      <c r="VLW1365" s="84" t="s">
        <v>4695</v>
      </c>
      <c r="VLX1365" s="84">
        <f>VLX1360</f>
        <v>0</v>
      </c>
      <c r="VLY1365" s="84">
        <f t="shared" si="1010"/>
        <v>0</v>
      </c>
      <c r="VLZ1365" s="84">
        <f t="shared" si="1010"/>
        <v>0</v>
      </c>
      <c r="VMA1365" s="84">
        <f t="shared" si="1010"/>
        <v>0</v>
      </c>
      <c r="VMB1365" s="84">
        <f t="shared" si="1010"/>
        <v>2000000</v>
      </c>
      <c r="VMC1365" s="84">
        <f t="shared" si="1010"/>
        <v>0</v>
      </c>
      <c r="VMD1365" s="84">
        <f t="shared" si="1010"/>
        <v>0</v>
      </c>
      <c r="VME1365" s="84">
        <f t="shared" si="1010"/>
        <v>2000000</v>
      </c>
      <c r="VMF1365" s="84">
        <f t="shared" si="1010"/>
        <v>2000000</v>
      </c>
      <c r="VML1365" s="84" t="s">
        <v>247</v>
      </c>
      <c r="VMM1365" s="84" t="s">
        <v>4695</v>
      </c>
      <c r="VMN1365" s="84">
        <f>VMN1360</f>
        <v>0</v>
      </c>
      <c r="VMO1365" s="84">
        <f t="shared" si="1010"/>
        <v>0</v>
      </c>
      <c r="VMP1365" s="84">
        <f t="shared" si="1010"/>
        <v>0</v>
      </c>
      <c r="VMQ1365" s="84">
        <f t="shared" si="1010"/>
        <v>0</v>
      </c>
      <c r="VMR1365" s="84">
        <f t="shared" si="1010"/>
        <v>2000000</v>
      </c>
      <c r="VMS1365" s="84">
        <f t="shared" si="1010"/>
        <v>0</v>
      </c>
      <c r="VMT1365" s="84">
        <f t="shared" si="1010"/>
        <v>0</v>
      </c>
      <c r="VMU1365" s="84">
        <f t="shared" si="1010"/>
        <v>2000000</v>
      </c>
      <c r="VMV1365" s="84">
        <f t="shared" si="1010"/>
        <v>2000000</v>
      </c>
      <c r="VNB1365" s="84" t="s">
        <v>247</v>
      </c>
      <c r="VNC1365" s="84" t="s">
        <v>4695</v>
      </c>
      <c r="VND1365" s="84">
        <f>VND1360</f>
        <v>0</v>
      </c>
      <c r="VNE1365" s="84">
        <f t="shared" si="1011"/>
        <v>0</v>
      </c>
      <c r="VNF1365" s="84">
        <f t="shared" si="1011"/>
        <v>0</v>
      </c>
      <c r="VNG1365" s="84">
        <f t="shared" si="1011"/>
        <v>0</v>
      </c>
      <c r="VNH1365" s="84">
        <f t="shared" si="1011"/>
        <v>2000000</v>
      </c>
      <c r="VNI1365" s="84">
        <f t="shared" si="1011"/>
        <v>0</v>
      </c>
      <c r="VNJ1365" s="84">
        <f t="shared" si="1011"/>
        <v>0</v>
      </c>
      <c r="VNK1365" s="84">
        <f t="shared" si="1011"/>
        <v>2000000</v>
      </c>
      <c r="VNL1365" s="84">
        <f t="shared" si="1011"/>
        <v>2000000</v>
      </c>
      <c r="VNR1365" s="84" t="s">
        <v>247</v>
      </c>
      <c r="VNS1365" s="84" t="s">
        <v>4695</v>
      </c>
      <c r="VNT1365" s="84">
        <f>VNT1360</f>
        <v>0</v>
      </c>
      <c r="VNU1365" s="84">
        <f t="shared" si="1011"/>
        <v>0</v>
      </c>
      <c r="VNV1365" s="84">
        <f t="shared" si="1011"/>
        <v>0</v>
      </c>
      <c r="VNW1365" s="84">
        <f t="shared" si="1011"/>
        <v>0</v>
      </c>
      <c r="VNX1365" s="84">
        <f t="shared" si="1011"/>
        <v>2000000</v>
      </c>
      <c r="VNY1365" s="84">
        <f t="shared" si="1011"/>
        <v>0</v>
      </c>
      <c r="VNZ1365" s="84">
        <f t="shared" si="1011"/>
        <v>0</v>
      </c>
      <c r="VOA1365" s="84">
        <f t="shared" si="1011"/>
        <v>2000000</v>
      </c>
      <c r="VOB1365" s="84">
        <f t="shared" si="1011"/>
        <v>2000000</v>
      </c>
      <c r="VOH1365" s="84" t="s">
        <v>247</v>
      </c>
      <c r="VOI1365" s="84" t="s">
        <v>4695</v>
      </c>
      <c r="VOJ1365" s="84">
        <f>VOJ1360</f>
        <v>0</v>
      </c>
      <c r="VOK1365" s="84">
        <f t="shared" si="1011"/>
        <v>0</v>
      </c>
      <c r="VOL1365" s="84">
        <f t="shared" si="1011"/>
        <v>0</v>
      </c>
      <c r="VOM1365" s="84">
        <f t="shared" si="1011"/>
        <v>0</v>
      </c>
      <c r="VON1365" s="84">
        <f t="shared" si="1011"/>
        <v>2000000</v>
      </c>
      <c r="VOO1365" s="84">
        <f t="shared" si="1011"/>
        <v>0</v>
      </c>
      <c r="VOP1365" s="84">
        <f t="shared" si="1011"/>
        <v>0</v>
      </c>
      <c r="VOQ1365" s="84">
        <f t="shared" si="1011"/>
        <v>2000000</v>
      </c>
      <c r="VOR1365" s="84">
        <f t="shared" si="1011"/>
        <v>2000000</v>
      </c>
      <c r="VOX1365" s="84" t="s">
        <v>247</v>
      </c>
      <c r="VOY1365" s="84" t="s">
        <v>4695</v>
      </c>
      <c r="VOZ1365" s="84">
        <f>VOZ1360</f>
        <v>0</v>
      </c>
      <c r="VPA1365" s="84">
        <f t="shared" si="1011"/>
        <v>0</v>
      </c>
      <c r="VPB1365" s="84">
        <f t="shared" si="1011"/>
        <v>0</v>
      </c>
      <c r="VPC1365" s="84">
        <f t="shared" si="1011"/>
        <v>0</v>
      </c>
      <c r="VPD1365" s="84">
        <f t="shared" si="1011"/>
        <v>2000000</v>
      </c>
      <c r="VPE1365" s="84">
        <f t="shared" si="1011"/>
        <v>0</v>
      </c>
      <c r="VPF1365" s="84">
        <f t="shared" si="1011"/>
        <v>0</v>
      </c>
      <c r="VPG1365" s="84">
        <f t="shared" si="1011"/>
        <v>2000000</v>
      </c>
      <c r="VPH1365" s="84">
        <f t="shared" si="1011"/>
        <v>2000000</v>
      </c>
      <c r="VPN1365" s="84" t="s">
        <v>247</v>
      </c>
      <c r="VPO1365" s="84" t="s">
        <v>4695</v>
      </c>
      <c r="VPP1365" s="84">
        <f>VPP1360</f>
        <v>0</v>
      </c>
      <c r="VPQ1365" s="84">
        <f t="shared" si="1012"/>
        <v>0</v>
      </c>
      <c r="VPR1365" s="84">
        <f t="shared" si="1012"/>
        <v>0</v>
      </c>
      <c r="VPS1365" s="84">
        <f t="shared" si="1012"/>
        <v>0</v>
      </c>
      <c r="VPT1365" s="84">
        <f t="shared" si="1012"/>
        <v>2000000</v>
      </c>
      <c r="VPU1365" s="84">
        <f t="shared" si="1012"/>
        <v>0</v>
      </c>
      <c r="VPV1365" s="84">
        <f t="shared" si="1012"/>
        <v>0</v>
      </c>
      <c r="VPW1365" s="84">
        <f t="shared" si="1012"/>
        <v>2000000</v>
      </c>
      <c r="VPX1365" s="84">
        <f t="shared" si="1012"/>
        <v>2000000</v>
      </c>
      <c r="VQD1365" s="84" t="s">
        <v>247</v>
      </c>
      <c r="VQE1365" s="84" t="s">
        <v>4695</v>
      </c>
      <c r="VQF1365" s="84">
        <f>VQF1360</f>
        <v>0</v>
      </c>
      <c r="VQG1365" s="84">
        <f t="shared" si="1012"/>
        <v>0</v>
      </c>
      <c r="VQH1365" s="84">
        <f t="shared" si="1012"/>
        <v>0</v>
      </c>
      <c r="VQI1365" s="84">
        <f t="shared" si="1012"/>
        <v>0</v>
      </c>
      <c r="VQJ1365" s="84">
        <f t="shared" si="1012"/>
        <v>2000000</v>
      </c>
      <c r="VQK1365" s="84">
        <f t="shared" si="1012"/>
        <v>0</v>
      </c>
      <c r="VQL1365" s="84">
        <f t="shared" si="1012"/>
        <v>0</v>
      </c>
      <c r="VQM1365" s="84">
        <f t="shared" si="1012"/>
        <v>2000000</v>
      </c>
      <c r="VQN1365" s="84">
        <f t="shared" si="1012"/>
        <v>2000000</v>
      </c>
      <c r="VQT1365" s="84" t="s">
        <v>247</v>
      </c>
      <c r="VQU1365" s="84" t="s">
        <v>4695</v>
      </c>
      <c r="VQV1365" s="84">
        <f>VQV1360</f>
        <v>0</v>
      </c>
      <c r="VQW1365" s="84">
        <f t="shared" si="1012"/>
        <v>0</v>
      </c>
      <c r="VQX1365" s="84">
        <f t="shared" si="1012"/>
        <v>0</v>
      </c>
      <c r="VQY1365" s="84">
        <f t="shared" si="1012"/>
        <v>0</v>
      </c>
      <c r="VQZ1365" s="84">
        <f t="shared" si="1012"/>
        <v>2000000</v>
      </c>
      <c r="VRA1365" s="84">
        <f t="shared" si="1012"/>
        <v>0</v>
      </c>
      <c r="VRB1365" s="84">
        <f t="shared" si="1012"/>
        <v>0</v>
      </c>
      <c r="VRC1365" s="84">
        <f t="shared" si="1012"/>
        <v>2000000</v>
      </c>
      <c r="VRD1365" s="84">
        <f t="shared" si="1012"/>
        <v>2000000</v>
      </c>
      <c r="VRJ1365" s="84" t="s">
        <v>247</v>
      </c>
      <c r="VRK1365" s="84" t="s">
        <v>4695</v>
      </c>
      <c r="VRL1365" s="84">
        <f>VRL1360</f>
        <v>0</v>
      </c>
      <c r="VRM1365" s="84">
        <f t="shared" si="1012"/>
        <v>0</v>
      </c>
      <c r="VRN1365" s="84">
        <f t="shared" si="1012"/>
        <v>0</v>
      </c>
      <c r="VRO1365" s="84">
        <f t="shared" si="1012"/>
        <v>0</v>
      </c>
      <c r="VRP1365" s="84">
        <f t="shared" si="1012"/>
        <v>2000000</v>
      </c>
      <c r="VRQ1365" s="84">
        <f t="shared" si="1012"/>
        <v>0</v>
      </c>
      <c r="VRR1365" s="84">
        <f t="shared" si="1012"/>
        <v>0</v>
      </c>
      <c r="VRS1365" s="84">
        <f t="shared" si="1012"/>
        <v>2000000</v>
      </c>
      <c r="VRT1365" s="84">
        <f t="shared" si="1012"/>
        <v>2000000</v>
      </c>
      <c r="VRZ1365" s="84" t="s">
        <v>247</v>
      </c>
      <c r="VSA1365" s="84" t="s">
        <v>4695</v>
      </c>
      <c r="VSB1365" s="84">
        <f>VSB1360</f>
        <v>0</v>
      </c>
      <c r="VSC1365" s="84">
        <f t="shared" si="1013"/>
        <v>0</v>
      </c>
      <c r="VSD1365" s="84">
        <f t="shared" si="1013"/>
        <v>0</v>
      </c>
      <c r="VSE1365" s="84">
        <f t="shared" si="1013"/>
        <v>0</v>
      </c>
      <c r="VSF1365" s="84">
        <f t="shared" si="1013"/>
        <v>2000000</v>
      </c>
      <c r="VSG1365" s="84">
        <f t="shared" si="1013"/>
        <v>0</v>
      </c>
      <c r="VSH1365" s="84">
        <f t="shared" si="1013"/>
        <v>0</v>
      </c>
      <c r="VSI1365" s="84">
        <f t="shared" si="1013"/>
        <v>2000000</v>
      </c>
      <c r="VSJ1365" s="84">
        <f t="shared" si="1013"/>
        <v>2000000</v>
      </c>
      <c r="VSP1365" s="84" t="s">
        <v>247</v>
      </c>
      <c r="VSQ1365" s="84" t="s">
        <v>4695</v>
      </c>
      <c r="VSR1365" s="84">
        <f>VSR1360</f>
        <v>0</v>
      </c>
      <c r="VSS1365" s="84">
        <f t="shared" si="1013"/>
        <v>0</v>
      </c>
      <c r="VST1365" s="84">
        <f t="shared" si="1013"/>
        <v>0</v>
      </c>
      <c r="VSU1365" s="84">
        <f t="shared" si="1013"/>
        <v>0</v>
      </c>
      <c r="VSV1365" s="84">
        <f t="shared" si="1013"/>
        <v>2000000</v>
      </c>
      <c r="VSW1365" s="84">
        <f t="shared" si="1013"/>
        <v>0</v>
      </c>
      <c r="VSX1365" s="84">
        <f t="shared" si="1013"/>
        <v>0</v>
      </c>
      <c r="VSY1365" s="84">
        <f t="shared" si="1013"/>
        <v>2000000</v>
      </c>
      <c r="VSZ1365" s="84">
        <f t="shared" si="1013"/>
        <v>2000000</v>
      </c>
      <c r="VTF1365" s="84" t="s">
        <v>247</v>
      </c>
      <c r="VTG1365" s="84" t="s">
        <v>4695</v>
      </c>
      <c r="VTH1365" s="84">
        <f>VTH1360</f>
        <v>0</v>
      </c>
      <c r="VTI1365" s="84">
        <f t="shared" si="1013"/>
        <v>0</v>
      </c>
      <c r="VTJ1365" s="84">
        <f t="shared" si="1013"/>
        <v>0</v>
      </c>
      <c r="VTK1365" s="84">
        <f t="shared" si="1013"/>
        <v>0</v>
      </c>
      <c r="VTL1365" s="84">
        <f t="shared" si="1013"/>
        <v>2000000</v>
      </c>
      <c r="VTM1365" s="84">
        <f t="shared" si="1013"/>
        <v>0</v>
      </c>
      <c r="VTN1365" s="84">
        <f t="shared" si="1013"/>
        <v>0</v>
      </c>
      <c r="VTO1365" s="84">
        <f t="shared" si="1013"/>
        <v>2000000</v>
      </c>
      <c r="VTP1365" s="84">
        <f t="shared" si="1013"/>
        <v>2000000</v>
      </c>
      <c r="VTV1365" s="84" t="s">
        <v>247</v>
      </c>
      <c r="VTW1365" s="84" t="s">
        <v>4695</v>
      </c>
      <c r="VTX1365" s="84">
        <f>VTX1360</f>
        <v>0</v>
      </c>
      <c r="VTY1365" s="84">
        <f t="shared" si="1013"/>
        <v>0</v>
      </c>
      <c r="VTZ1365" s="84">
        <f t="shared" si="1013"/>
        <v>0</v>
      </c>
      <c r="VUA1365" s="84">
        <f t="shared" si="1013"/>
        <v>0</v>
      </c>
      <c r="VUB1365" s="84">
        <f t="shared" si="1013"/>
        <v>2000000</v>
      </c>
      <c r="VUC1365" s="84">
        <f t="shared" si="1013"/>
        <v>0</v>
      </c>
      <c r="VUD1365" s="84">
        <f t="shared" si="1013"/>
        <v>0</v>
      </c>
      <c r="VUE1365" s="84">
        <f t="shared" si="1013"/>
        <v>2000000</v>
      </c>
      <c r="VUF1365" s="84">
        <f t="shared" si="1013"/>
        <v>2000000</v>
      </c>
      <c r="VUL1365" s="84" t="s">
        <v>247</v>
      </c>
      <c r="VUM1365" s="84" t="s">
        <v>4695</v>
      </c>
      <c r="VUN1365" s="84">
        <f>VUN1360</f>
        <v>0</v>
      </c>
      <c r="VUO1365" s="84">
        <f t="shared" si="1014"/>
        <v>0</v>
      </c>
      <c r="VUP1365" s="84">
        <f t="shared" si="1014"/>
        <v>0</v>
      </c>
      <c r="VUQ1365" s="84">
        <f t="shared" si="1014"/>
        <v>0</v>
      </c>
      <c r="VUR1365" s="84">
        <f t="shared" si="1014"/>
        <v>2000000</v>
      </c>
      <c r="VUS1365" s="84">
        <f t="shared" si="1014"/>
        <v>0</v>
      </c>
      <c r="VUT1365" s="84">
        <f t="shared" si="1014"/>
        <v>0</v>
      </c>
      <c r="VUU1365" s="84">
        <f t="shared" si="1014"/>
        <v>2000000</v>
      </c>
      <c r="VUV1365" s="84">
        <f t="shared" si="1014"/>
        <v>2000000</v>
      </c>
      <c r="VVB1365" s="84" t="s">
        <v>247</v>
      </c>
      <c r="VVC1365" s="84" t="s">
        <v>4695</v>
      </c>
      <c r="VVD1365" s="84">
        <f>VVD1360</f>
        <v>0</v>
      </c>
      <c r="VVE1365" s="84">
        <f t="shared" si="1014"/>
        <v>0</v>
      </c>
      <c r="VVF1365" s="84">
        <f t="shared" si="1014"/>
        <v>0</v>
      </c>
      <c r="VVG1365" s="84">
        <f t="shared" si="1014"/>
        <v>0</v>
      </c>
      <c r="VVH1365" s="84">
        <f t="shared" si="1014"/>
        <v>2000000</v>
      </c>
      <c r="VVI1365" s="84">
        <f t="shared" si="1014"/>
        <v>0</v>
      </c>
      <c r="VVJ1365" s="84">
        <f t="shared" si="1014"/>
        <v>0</v>
      </c>
      <c r="VVK1365" s="84">
        <f t="shared" si="1014"/>
        <v>2000000</v>
      </c>
      <c r="VVL1365" s="84">
        <f t="shared" si="1014"/>
        <v>2000000</v>
      </c>
      <c r="VVR1365" s="84" t="s">
        <v>247</v>
      </c>
      <c r="VVS1365" s="84" t="s">
        <v>4695</v>
      </c>
      <c r="VVT1365" s="84">
        <f>VVT1360</f>
        <v>0</v>
      </c>
      <c r="VVU1365" s="84">
        <f t="shared" si="1014"/>
        <v>0</v>
      </c>
      <c r="VVV1365" s="84">
        <f t="shared" si="1014"/>
        <v>0</v>
      </c>
      <c r="VVW1365" s="84">
        <f t="shared" si="1014"/>
        <v>0</v>
      </c>
      <c r="VVX1365" s="84">
        <f t="shared" si="1014"/>
        <v>2000000</v>
      </c>
      <c r="VVY1365" s="84">
        <f t="shared" si="1014"/>
        <v>0</v>
      </c>
      <c r="VVZ1365" s="84">
        <f t="shared" si="1014"/>
        <v>0</v>
      </c>
      <c r="VWA1365" s="84">
        <f t="shared" si="1014"/>
        <v>2000000</v>
      </c>
      <c r="VWB1365" s="84">
        <f t="shared" si="1014"/>
        <v>2000000</v>
      </c>
      <c r="VWH1365" s="84" t="s">
        <v>247</v>
      </c>
      <c r="VWI1365" s="84" t="s">
        <v>4695</v>
      </c>
      <c r="VWJ1365" s="84">
        <f>VWJ1360</f>
        <v>0</v>
      </c>
      <c r="VWK1365" s="84">
        <f t="shared" si="1014"/>
        <v>0</v>
      </c>
      <c r="VWL1365" s="84">
        <f t="shared" si="1014"/>
        <v>0</v>
      </c>
      <c r="VWM1365" s="84">
        <f t="shared" si="1014"/>
        <v>0</v>
      </c>
      <c r="VWN1365" s="84">
        <f t="shared" si="1014"/>
        <v>2000000</v>
      </c>
      <c r="VWO1365" s="84">
        <f t="shared" si="1014"/>
        <v>0</v>
      </c>
      <c r="VWP1365" s="84">
        <f t="shared" si="1014"/>
        <v>0</v>
      </c>
      <c r="VWQ1365" s="84">
        <f t="shared" si="1014"/>
        <v>2000000</v>
      </c>
      <c r="VWR1365" s="84">
        <f t="shared" si="1014"/>
        <v>2000000</v>
      </c>
      <c r="VWX1365" s="84" t="s">
        <v>247</v>
      </c>
      <c r="VWY1365" s="84" t="s">
        <v>4695</v>
      </c>
      <c r="VWZ1365" s="84">
        <f>VWZ1360</f>
        <v>0</v>
      </c>
      <c r="VXA1365" s="84">
        <f t="shared" si="1015"/>
        <v>0</v>
      </c>
      <c r="VXB1365" s="84">
        <f t="shared" si="1015"/>
        <v>0</v>
      </c>
      <c r="VXC1365" s="84">
        <f t="shared" si="1015"/>
        <v>0</v>
      </c>
      <c r="VXD1365" s="84">
        <f t="shared" si="1015"/>
        <v>2000000</v>
      </c>
      <c r="VXE1365" s="84">
        <f t="shared" si="1015"/>
        <v>0</v>
      </c>
      <c r="VXF1365" s="84">
        <f t="shared" si="1015"/>
        <v>0</v>
      </c>
      <c r="VXG1365" s="84">
        <f t="shared" si="1015"/>
        <v>2000000</v>
      </c>
      <c r="VXH1365" s="84">
        <f t="shared" si="1015"/>
        <v>2000000</v>
      </c>
      <c r="VXN1365" s="84" t="s">
        <v>247</v>
      </c>
      <c r="VXO1365" s="84" t="s">
        <v>4695</v>
      </c>
      <c r="VXP1365" s="84">
        <f>VXP1360</f>
        <v>0</v>
      </c>
      <c r="VXQ1365" s="84">
        <f t="shared" si="1015"/>
        <v>0</v>
      </c>
      <c r="VXR1365" s="84">
        <f t="shared" si="1015"/>
        <v>0</v>
      </c>
      <c r="VXS1365" s="84">
        <f t="shared" si="1015"/>
        <v>0</v>
      </c>
      <c r="VXT1365" s="84">
        <f t="shared" si="1015"/>
        <v>2000000</v>
      </c>
      <c r="VXU1365" s="84">
        <f t="shared" si="1015"/>
        <v>0</v>
      </c>
      <c r="VXV1365" s="84">
        <f t="shared" si="1015"/>
        <v>0</v>
      </c>
      <c r="VXW1365" s="84">
        <f t="shared" si="1015"/>
        <v>2000000</v>
      </c>
      <c r="VXX1365" s="84">
        <f t="shared" si="1015"/>
        <v>2000000</v>
      </c>
      <c r="VYD1365" s="84" t="s">
        <v>247</v>
      </c>
      <c r="VYE1365" s="84" t="s">
        <v>4695</v>
      </c>
      <c r="VYF1365" s="84">
        <f>VYF1360</f>
        <v>0</v>
      </c>
      <c r="VYG1365" s="84">
        <f t="shared" si="1015"/>
        <v>0</v>
      </c>
      <c r="VYH1365" s="84">
        <f t="shared" si="1015"/>
        <v>0</v>
      </c>
      <c r="VYI1365" s="84">
        <f t="shared" si="1015"/>
        <v>0</v>
      </c>
      <c r="VYJ1365" s="84">
        <f t="shared" si="1015"/>
        <v>2000000</v>
      </c>
      <c r="VYK1365" s="84">
        <f t="shared" si="1015"/>
        <v>0</v>
      </c>
      <c r="VYL1365" s="84">
        <f t="shared" si="1015"/>
        <v>0</v>
      </c>
      <c r="VYM1365" s="84">
        <f t="shared" si="1015"/>
        <v>2000000</v>
      </c>
      <c r="VYN1365" s="84">
        <f t="shared" si="1015"/>
        <v>2000000</v>
      </c>
      <c r="VYT1365" s="84" t="s">
        <v>247</v>
      </c>
      <c r="VYU1365" s="84" t="s">
        <v>4695</v>
      </c>
      <c r="VYV1365" s="84">
        <f>VYV1360</f>
        <v>0</v>
      </c>
      <c r="VYW1365" s="84">
        <f t="shared" si="1015"/>
        <v>0</v>
      </c>
      <c r="VYX1365" s="84">
        <f t="shared" si="1015"/>
        <v>0</v>
      </c>
      <c r="VYY1365" s="84">
        <f t="shared" si="1015"/>
        <v>0</v>
      </c>
      <c r="VYZ1365" s="84">
        <f t="shared" si="1015"/>
        <v>2000000</v>
      </c>
      <c r="VZA1365" s="84">
        <f t="shared" si="1015"/>
        <v>0</v>
      </c>
      <c r="VZB1365" s="84">
        <f t="shared" si="1015"/>
        <v>0</v>
      </c>
      <c r="VZC1365" s="84">
        <f t="shared" si="1015"/>
        <v>2000000</v>
      </c>
      <c r="VZD1365" s="84">
        <f t="shared" si="1015"/>
        <v>2000000</v>
      </c>
      <c r="VZJ1365" s="84" t="s">
        <v>247</v>
      </c>
      <c r="VZK1365" s="84" t="s">
        <v>4695</v>
      </c>
      <c r="VZL1365" s="84">
        <f>VZL1360</f>
        <v>0</v>
      </c>
      <c r="VZM1365" s="84">
        <f t="shared" si="1016"/>
        <v>0</v>
      </c>
      <c r="VZN1365" s="84">
        <f t="shared" si="1016"/>
        <v>0</v>
      </c>
      <c r="VZO1365" s="84">
        <f t="shared" si="1016"/>
        <v>0</v>
      </c>
      <c r="VZP1365" s="84">
        <f t="shared" si="1016"/>
        <v>2000000</v>
      </c>
      <c r="VZQ1365" s="84">
        <f t="shared" si="1016"/>
        <v>0</v>
      </c>
      <c r="VZR1365" s="84">
        <f t="shared" si="1016"/>
        <v>0</v>
      </c>
      <c r="VZS1365" s="84">
        <f t="shared" si="1016"/>
        <v>2000000</v>
      </c>
      <c r="VZT1365" s="84">
        <f t="shared" si="1016"/>
        <v>2000000</v>
      </c>
      <c r="VZZ1365" s="84" t="s">
        <v>247</v>
      </c>
      <c r="WAA1365" s="84" t="s">
        <v>4695</v>
      </c>
      <c r="WAB1365" s="84">
        <f>WAB1360</f>
        <v>0</v>
      </c>
      <c r="WAC1365" s="84">
        <f t="shared" si="1016"/>
        <v>0</v>
      </c>
      <c r="WAD1365" s="84">
        <f t="shared" si="1016"/>
        <v>0</v>
      </c>
      <c r="WAE1365" s="84">
        <f t="shared" si="1016"/>
        <v>0</v>
      </c>
      <c r="WAF1365" s="84">
        <f t="shared" si="1016"/>
        <v>2000000</v>
      </c>
      <c r="WAG1365" s="84">
        <f t="shared" si="1016"/>
        <v>0</v>
      </c>
      <c r="WAH1365" s="84">
        <f t="shared" si="1016"/>
        <v>0</v>
      </c>
      <c r="WAI1365" s="84">
        <f t="shared" si="1016"/>
        <v>2000000</v>
      </c>
      <c r="WAJ1365" s="84">
        <f t="shared" si="1016"/>
        <v>2000000</v>
      </c>
      <c r="WAP1365" s="84" t="s">
        <v>247</v>
      </c>
      <c r="WAQ1365" s="84" t="s">
        <v>4695</v>
      </c>
      <c r="WAR1365" s="84">
        <f>WAR1360</f>
        <v>0</v>
      </c>
      <c r="WAS1365" s="84">
        <f t="shared" si="1016"/>
        <v>0</v>
      </c>
      <c r="WAT1365" s="84">
        <f t="shared" si="1016"/>
        <v>0</v>
      </c>
      <c r="WAU1365" s="84">
        <f t="shared" si="1016"/>
        <v>0</v>
      </c>
      <c r="WAV1365" s="84">
        <f t="shared" si="1016"/>
        <v>2000000</v>
      </c>
      <c r="WAW1365" s="84">
        <f t="shared" si="1016"/>
        <v>0</v>
      </c>
      <c r="WAX1365" s="84">
        <f t="shared" si="1016"/>
        <v>0</v>
      </c>
      <c r="WAY1365" s="84">
        <f t="shared" si="1016"/>
        <v>2000000</v>
      </c>
      <c r="WAZ1365" s="84">
        <f t="shared" si="1016"/>
        <v>2000000</v>
      </c>
      <c r="WBF1365" s="84" t="s">
        <v>247</v>
      </c>
      <c r="WBG1365" s="84" t="s">
        <v>4695</v>
      </c>
      <c r="WBH1365" s="84">
        <f>WBH1360</f>
        <v>0</v>
      </c>
      <c r="WBI1365" s="84">
        <f t="shared" si="1016"/>
        <v>0</v>
      </c>
      <c r="WBJ1365" s="84">
        <f t="shared" si="1016"/>
        <v>0</v>
      </c>
      <c r="WBK1365" s="84">
        <f t="shared" si="1016"/>
        <v>0</v>
      </c>
      <c r="WBL1365" s="84">
        <f t="shared" si="1016"/>
        <v>2000000</v>
      </c>
      <c r="WBM1365" s="84">
        <f t="shared" si="1016"/>
        <v>0</v>
      </c>
      <c r="WBN1365" s="84">
        <f t="shared" si="1016"/>
        <v>0</v>
      </c>
      <c r="WBO1365" s="84">
        <f t="shared" si="1016"/>
        <v>2000000</v>
      </c>
      <c r="WBP1365" s="84">
        <f t="shared" si="1016"/>
        <v>2000000</v>
      </c>
      <c r="WBV1365" s="84" t="s">
        <v>247</v>
      </c>
      <c r="WBW1365" s="84" t="s">
        <v>4695</v>
      </c>
      <c r="WBX1365" s="84">
        <f>WBX1360</f>
        <v>0</v>
      </c>
      <c r="WBY1365" s="84">
        <f t="shared" si="1017"/>
        <v>0</v>
      </c>
      <c r="WBZ1365" s="84">
        <f t="shared" si="1017"/>
        <v>0</v>
      </c>
      <c r="WCA1365" s="84">
        <f t="shared" si="1017"/>
        <v>0</v>
      </c>
      <c r="WCB1365" s="84">
        <f t="shared" si="1017"/>
        <v>2000000</v>
      </c>
      <c r="WCC1365" s="84">
        <f t="shared" si="1017"/>
        <v>0</v>
      </c>
      <c r="WCD1365" s="84">
        <f t="shared" si="1017"/>
        <v>0</v>
      </c>
      <c r="WCE1365" s="84">
        <f t="shared" si="1017"/>
        <v>2000000</v>
      </c>
      <c r="WCF1365" s="84">
        <f t="shared" si="1017"/>
        <v>2000000</v>
      </c>
      <c r="WCL1365" s="84" t="s">
        <v>247</v>
      </c>
      <c r="WCM1365" s="84" t="s">
        <v>4695</v>
      </c>
      <c r="WCN1365" s="84">
        <f>WCN1360</f>
        <v>0</v>
      </c>
      <c r="WCO1365" s="84">
        <f t="shared" si="1017"/>
        <v>0</v>
      </c>
      <c r="WCP1365" s="84">
        <f t="shared" si="1017"/>
        <v>0</v>
      </c>
      <c r="WCQ1365" s="84">
        <f t="shared" si="1017"/>
        <v>0</v>
      </c>
      <c r="WCR1365" s="84">
        <f t="shared" si="1017"/>
        <v>2000000</v>
      </c>
      <c r="WCS1365" s="84">
        <f t="shared" si="1017"/>
        <v>0</v>
      </c>
      <c r="WCT1365" s="84">
        <f t="shared" si="1017"/>
        <v>0</v>
      </c>
      <c r="WCU1365" s="84">
        <f t="shared" si="1017"/>
        <v>2000000</v>
      </c>
      <c r="WCV1365" s="84">
        <f t="shared" si="1017"/>
        <v>2000000</v>
      </c>
      <c r="WDB1365" s="84" t="s">
        <v>247</v>
      </c>
      <c r="WDC1365" s="84" t="s">
        <v>4695</v>
      </c>
      <c r="WDD1365" s="84">
        <f>WDD1360</f>
        <v>0</v>
      </c>
      <c r="WDE1365" s="84">
        <f t="shared" si="1017"/>
        <v>0</v>
      </c>
      <c r="WDF1365" s="84">
        <f t="shared" si="1017"/>
        <v>0</v>
      </c>
      <c r="WDG1365" s="84">
        <f t="shared" si="1017"/>
        <v>0</v>
      </c>
      <c r="WDH1365" s="84">
        <f t="shared" si="1017"/>
        <v>2000000</v>
      </c>
      <c r="WDI1365" s="84">
        <f t="shared" si="1017"/>
        <v>0</v>
      </c>
      <c r="WDJ1365" s="84">
        <f t="shared" si="1017"/>
        <v>0</v>
      </c>
      <c r="WDK1365" s="84">
        <f t="shared" si="1017"/>
        <v>2000000</v>
      </c>
      <c r="WDL1365" s="84">
        <f t="shared" si="1017"/>
        <v>2000000</v>
      </c>
      <c r="WDR1365" s="84" t="s">
        <v>247</v>
      </c>
      <c r="WDS1365" s="84" t="s">
        <v>4695</v>
      </c>
      <c r="WDT1365" s="84">
        <f>WDT1360</f>
        <v>0</v>
      </c>
      <c r="WDU1365" s="84">
        <f t="shared" si="1017"/>
        <v>0</v>
      </c>
      <c r="WDV1365" s="84">
        <f t="shared" si="1017"/>
        <v>0</v>
      </c>
      <c r="WDW1365" s="84">
        <f t="shared" si="1017"/>
        <v>0</v>
      </c>
      <c r="WDX1365" s="84">
        <f t="shared" si="1017"/>
        <v>2000000</v>
      </c>
      <c r="WDY1365" s="84">
        <f t="shared" si="1017"/>
        <v>0</v>
      </c>
      <c r="WDZ1365" s="84">
        <f t="shared" si="1017"/>
        <v>0</v>
      </c>
      <c r="WEA1365" s="84">
        <f t="shared" si="1017"/>
        <v>2000000</v>
      </c>
      <c r="WEB1365" s="84">
        <f t="shared" si="1017"/>
        <v>2000000</v>
      </c>
      <c r="WEH1365" s="84" t="s">
        <v>247</v>
      </c>
      <c r="WEI1365" s="84" t="s">
        <v>4695</v>
      </c>
      <c r="WEJ1365" s="84">
        <f>WEJ1360</f>
        <v>0</v>
      </c>
      <c r="WEK1365" s="84">
        <f t="shared" si="1018"/>
        <v>0</v>
      </c>
      <c r="WEL1365" s="84">
        <f t="shared" si="1018"/>
        <v>0</v>
      </c>
      <c r="WEM1365" s="84">
        <f t="shared" si="1018"/>
        <v>0</v>
      </c>
      <c r="WEN1365" s="84">
        <f t="shared" si="1018"/>
        <v>2000000</v>
      </c>
      <c r="WEO1365" s="84">
        <f t="shared" si="1018"/>
        <v>0</v>
      </c>
      <c r="WEP1365" s="84">
        <f t="shared" si="1018"/>
        <v>0</v>
      </c>
      <c r="WEQ1365" s="84">
        <f t="shared" si="1018"/>
        <v>2000000</v>
      </c>
      <c r="WER1365" s="84">
        <f t="shared" si="1018"/>
        <v>2000000</v>
      </c>
      <c r="WEX1365" s="84" t="s">
        <v>247</v>
      </c>
      <c r="WEY1365" s="84" t="s">
        <v>4695</v>
      </c>
      <c r="WEZ1365" s="84">
        <f>WEZ1360</f>
        <v>0</v>
      </c>
      <c r="WFA1365" s="84">
        <f t="shared" si="1018"/>
        <v>0</v>
      </c>
      <c r="WFB1365" s="84">
        <f t="shared" si="1018"/>
        <v>0</v>
      </c>
      <c r="WFC1365" s="84">
        <f t="shared" si="1018"/>
        <v>0</v>
      </c>
      <c r="WFD1365" s="84">
        <f t="shared" si="1018"/>
        <v>2000000</v>
      </c>
      <c r="WFE1365" s="84">
        <f t="shared" si="1018"/>
        <v>0</v>
      </c>
      <c r="WFF1365" s="84">
        <f t="shared" si="1018"/>
        <v>0</v>
      </c>
      <c r="WFG1365" s="84">
        <f t="shared" si="1018"/>
        <v>2000000</v>
      </c>
      <c r="WFH1365" s="84">
        <f t="shared" si="1018"/>
        <v>2000000</v>
      </c>
      <c r="WFN1365" s="84" t="s">
        <v>247</v>
      </c>
      <c r="WFO1365" s="84" t="s">
        <v>4695</v>
      </c>
      <c r="WFP1365" s="84">
        <f>WFP1360</f>
        <v>0</v>
      </c>
      <c r="WFQ1365" s="84">
        <f t="shared" si="1018"/>
        <v>0</v>
      </c>
      <c r="WFR1365" s="84">
        <f t="shared" si="1018"/>
        <v>0</v>
      </c>
      <c r="WFS1365" s="84">
        <f t="shared" si="1018"/>
        <v>0</v>
      </c>
      <c r="WFT1365" s="84">
        <f t="shared" si="1018"/>
        <v>2000000</v>
      </c>
      <c r="WFU1365" s="84">
        <f t="shared" si="1018"/>
        <v>0</v>
      </c>
      <c r="WFV1365" s="84">
        <f t="shared" si="1018"/>
        <v>0</v>
      </c>
      <c r="WFW1365" s="84">
        <f t="shared" si="1018"/>
        <v>2000000</v>
      </c>
      <c r="WFX1365" s="84">
        <f t="shared" si="1018"/>
        <v>2000000</v>
      </c>
      <c r="WGD1365" s="84" t="s">
        <v>247</v>
      </c>
      <c r="WGE1365" s="84" t="s">
        <v>4695</v>
      </c>
      <c r="WGF1365" s="84">
        <f>WGF1360</f>
        <v>0</v>
      </c>
      <c r="WGG1365" s="84">
        <f t="shared" si="1018"/>
        <v>0</v>
      </c>
      <c r="WGH1365" s="84">
        <f t="shared" si="1018"/>
        <v>0</v>
      </c>
      <c r="WGI1365" s="84">
        <f t="shared" si="1018"/>
        <v>0</v>
      </c>
      <c r="WGJ1365" s="84">
        <f t="shared" si="1018"/>
        <v>2000000</v>
      </c>
      <c r="WGK1365" s="84">
        <f t="shared" si="1018"/>
        <v>0</v>
      </c>
      <c r="WGL1365" s="84">
        <f t="shared" si="1018"/>
        <v>0</v>
      </c>
      <c r="WGM1365" s="84">
        <f t="shared" si="1018"/>
        <v>2000000</v>
      </c>
      <c r="WGN1365" s="84">
        <f t="shared" si="1018"/>
        <v>2000000</v>
      </c>
      <c r="WGT1365" s="84" t="s">
        <v>247</v>
      </c>
      <c r="WGU1365" s="84" t="s">
        <v>4695</v>
      </c>
      <c r="WGV1365" s="84">
        <f>WGV1360</f>
        <v>0</v>
      </c>
      <c r="WGW1365" s="84">
        <f t="shared" si="1019"/>
        <v>0</v>
      </c>
      <c r="WGX1365" s="84">
        <f t="shared" si="1019"/>
        <v>0</v>
      </c>
      <c r="WGY1365" s="84">
        <f t="shared" si="1019"/>
        <v>0</v>
      </c>
      <c r="WGZ1365" s="84">
        <f t="shared" si="1019"/>
        <v>2000000</v>
      </c>
      <c r="WHA1365" s="84">
        <f t="shared" si="1019"/>
        <v>0</v>
      </c>
      <c r="WHB1365" s="84">
        <f t="shared" si="1019"/>
        <v>0</v>
      </c>
      <c r="WHC1365" s="84">
        <f t="shared" si="1019"/>
        <v>2000000</v>
      </c>
      <c r="WHD1365" s="84">
        <f t="shared" si="1019"/>
        <v>2000000</v>
      </c>
      <c r="WHJ1365" s="84" t="s">
        <v>247</v>
      </c>
      <c r="WHK1365" s="84" t="s">
        <v>4695</v>
      </c>
      <c r="WHL1365" s="84">
        <f>WHL1360</f>
        <v>0</v>
      </c>
      <c r="WHM1365" s="84">
        <f t="shared" si="1019"/>
        <v>0</v>
      </c>
      <c r="WHN1365" s="84">
        <f t="shared" si="1019"/>
        <v>0</v>
      </c>
      <c r="WHO1365" s="84">
        <f t="shared" si="1019"/>
        <v>0</v>
      </c>
      <c r="WHP1365" s="84">
        <f t="shared" si="1019"/>
        <v>2000000</v>
      </c>
      <c r="WHQ1365" s="84">
        <f t="shared" si="1019"/>
        <v>0</v>
      </c>
      <c r="WHR1365" s="84">
        <f t="shared" si="1019"/>
        <v>0</v>
      </c>
      <c r="WHS1365" s="84">
        <f t="shared" si="1019"/>
        <v>2000000</v>
      </c>
      <c r="WHT1365" s="84">
        <f t="shared" si="1019"/>
        <v>2000000</v>
      </c>
      <c r="WHZ1365" s="84" t="s">
        <v>247</v>
      </c>
      <c r="WIA1365" s="84" t="s">
        <v>4695</v>
      </c>
      <c r="WIB1365" s="84">
        <f>WIB1360</f>
        <v>0</v>
      </c>
      <c r="WIC1365" s="84">
        <f t="shared" si="1019"/>
        <v>0</v>
      </c>
      <c r="WID1365" s="84">
        <f t="shared" si="1019"/>
        <v>0</v>
      </c>
      <c r="WIE1365" s="84">
        <f t="shared" si="1019"/>
        <v>0</v>
      </c>
      <c r="WIF1365" s="84">
        <f t="shared" si="1019"/>
        <v>2000000</v>
      </c>
      <c r="WIG1365" s="84">
        <f t="shared" si="1019"/>
        <v>0</v>
      </c>
      <c r="WIH1365" s="84">
        <f t="shared" si="1019"/>
        <v>0</v>
      </c>
      <c r="WII1365" s="84">
        <f t="shared" si="1019"/>
        <v>2000000</v>
      </c>
      <c r="WIJ1365" s="84">
        <f t="shared" si="1019"/>
        <v>2000000</v>
      </c>
      <c r="WIP1365" s="84" t="s">
        <v>247</v>
      </c>
      <c r="WIQ1365" s="84" t="s">
        <v>4695</v>
      </c>
      <c r="WIR1365" s="84">
        <f>WIR1360</f>
        <v>0</v>
      </c>
      <c r="WIS1365" s="84">
        <f t="shared" si="1019"/>
        <v>0</v>
      </c>
      <c r="WIT1365" s="84">
        <f t="shared" si="1019"/>
        <v>0</v>
      </c>
      <c r="WIU1365" s="84">
        <f t="shared" si="1019"/>
        <v>0</v>
      </c>
      <c r="WIV1365" s="84">
        <f t="shared" si="1019"/>
        <v>2000000</v>
      </c>
      <c r="WIW1365" s="84">
        <f t="shared" si="1019"/>
        <v>0</v>
      </c>
      <c r="WIX1365" s="84">
        <f t="shared" si="1019"/>
        <v>0</v>
      </c>
      <c r="WIY1365" s="84">
        <f t="shared" si="1019"/>
        <v>2000000</v>
      </c>
      <c r="WIZ1365" s="84">
        <f t="shared" si="1019"/>
        <v>2000000</v>
      </c>
      <c r="WJF1365" s="84" t="s">
        <v>247</v>
      </c>
      <c r="WJG1365" s="84" t="s">
        <v>4695</v>
      </c>
      <c r="WJH1365" s="84">
        <f>WJH1360</f>
        <v>0</v>
      </c>
      <c r="WJI1365" s="84">
        <f t="shared" si="1020"/>
        <v>0</v>
      </c>
      <c r="WJJ1365" s="84">
        <f t="shared" si="1020"/>
        <v>0</v>
      </c>
      <c r="WJK1365" s="84">
        <f t="shared" si="1020"/>
        <v>0</v>
      </c>
      <c r="WJL1365" s="84">
        <f t="shared" si="1020"/>
        <v>2000000</v>
      </c>
      <c r="WJM1365" s="84">
        <f t="shared" si="1020"/>
        <v>0</v>
      </c>
      <c r="WJN1365" s="84">
        <f t="shared" si="1020"/>
        <v>0</v>
      </c>
      <c r="WJO1365" s="84">
        <f t="shared" si="1020"/>
        <v>2000000</v>
      </c>
      <c r="WJP1365" s="84">
        <f t="shared" si="1020"/>
        <v>2000000</v>
      </c>
      <c r="WJV1365" s="84" t="s">
        <v>247</v>
      </c>
      <c r="WJW1365" s="84" t="s">
        <v>4695</v>
      </c>
      <c r="WJX1365" s="84">
        <f>WJX1360</f>
        <v>0</v>
      </c>
      <c r="WJY1365" s="84">
        <f t="shared" si="1020"/>
        <v>0</v>
      </c>
      <c r="WJZ1365" s="84">
        <f t="shared" si="1020"/>
        <v>0</v>
      </c>
      <c r="WKA1365" s="84">
        <f t="shared" si="1020"/>
        <v>0</v>
      </c>
      <c r="WKB1365" s="84">
        <f t="shared" si="1020"/>
        <v>2000000</v>
      </c>
      <c r="WKC1365" s="84">
        <f t="shared" si="1020"/>
        <v>0</v>
      </c>
      <c r="WKD1365" s="84">
        <f t="shared" si="1020"/>
        <v>0</v>
      </c>
      <c r="WKE1365" s="84">
        <f t="shared" si="1020"/>
        <v>2000000</v>
      </c>
      <c r="WKF1365" s="84">
        <f t="shared" si="1020"/>
        <v>2000000</v>
      </c>
      <c r="WKL1365" s="84" t="s">
        <v>247</v>
      </c>
      <c r="WKM1365" s="84" t="s">
        <v>4695</v>
      </c>
      <c r="WKN1365" s="84">
        <f>WKN1360</f>
        <v>0</v>
      </c>
      <c r="WKO1365" s="84">
        <f t="shared" si="1020"/>
        <v>0</v>
      </c>
      <c r="WKP1365" s="84">
        <f t="shared" si="1020"/>
        <v>0</v>
      </c>
      <c r="WKQ1365" s="84">
        <f t="shared" si="1020"/>
        <v>0</v>
      </c>
      <c r="WKR1365" s="84">
        <f t="shared" si="1020"/>
        <v>2000000</v>
      </c>
      <c r="WKS1365" s="84">
        <f t="shared" si="1020"/>
        <v>0</v>
      </c>
      <c r="WKT1365" s="84">
        <f t="shared" si="1020"/>
        <v>0</v>
      </c>
      <c r="WKU1365" s="84">
        <f t="shared" si="1020"/>
        <v>2000000</v>
      </c>
      <c r="WKV1365" s="84">
        <f t="shared" si="1020"/>
        <v>2000000</v>
      </c>
      <c r="WLB1365" s="84" t="s">
        <v>247</v>
      </c>
      <c r="WLC1365" s="84" t="s">
        <v>4695</v>
      </c>
      <c r="WLD1365" s="84">
        <f>WLD1360</f>
        <v>0</v>
      </c>
      <c r="WLE1365" s="84">
        <f t="shared" si="1020"/>
        <v>0</v>
      </c>
      <c r="WLF1365" s="84">
        <f t="shared" si="1020"/>
        <v>0</v>
      </c>
      <c r="WLG1365" s="84">
        <f t="shared" si="1020"/>
        <v>0</v>
      </c>
      <c r="WLH1365" s="84">
        <f t="shared" si="1020"/>
        <v>2000000</v>
      </c>
      <c r="WLI1365" s="84">
        <f t="shared" si="1020"/>
        <v>0</v>
      </c>
      <c r="WLJ1365" s="84">
        <f t="shared" si="1020"/>
        <v>0</v>
      </c>
      <c r="WLK1365" s="84">
        <f t="shared" si="1020"/>
        <v>2000000</v>
      </c>
      <c r="WLL1365" s="84">
        <f t="shared" si="1020"/>
        <v>2000000</v>
      </c>
      <c r="WLR1365" s="84" t="s">
        <v>247</v>
      </c>
      <c r="WLS1365" s="84" t="s">
        <v>4695</v>
      </c>
      <c r="WLT1365" s="84">
        <f>WLT1360</f>
        <v>0</v>
      </c>
      <c r="WLU1365" s="84">
        <f t="shared" si="1021"/>
        <v>0</v>
      </c>
      <c r="WLV1365" s="84">
        <f t="shared" si="1021"/>
        <v>0</v>
      </c>
      <c r="WLW1365" s="84">
        <f t="shared" si="1021"/>
        <v>0</v>
      </c>
      <c r="WLX1365" s="84">
        <f t="shared" si="1021"/>
        <v>2000000</v>
      </c>
      <c r="WLY1365" s="84">
        <f t="shared" si="1021"/>
        <v>0</v>
      </c>
      <c r="WLZ1365" s="84">
        <f t="shared" si="1021"/>
        <v>0</v>
      </c>
      <c r="WMA1365" s="84">
        <f t="shared" si="1021"/>
        <v>2000000</v>
      </c>
      <c r="WMB1365" s="84">
        <f t="shared" si="1021"/>
        <v>2000000</v>
      </c>
      <c r="WMH1365" s="84" t="s">
        <v>247</v>
      </c>
      <c r="WMI1365" s="84" t="s">
        <v>4695</v>
      </c>
      <c r="WMJ1365" s="84">
        <f>WMJ1360</f>
        <v>0</v>
      </c>
      <c r="WMK1365" s="84">
        <f t="shared" si="1021"/>
        <v>0</v>
      </c>
      <c r="WML1365" s="84">
        <f t="shared" si="1021"/>
        <v>0</v>
      </c>
      <c r="WMM1365" s="84">
        <f t="shared" si="1021"/>
        <v>0</v>
      </c>
      <c r="WMN1365" s="84">
        <f t="shared" si="1021"/>
        <v>2000000</v>
      </c>
      <c r="WMO1365" s="84">
        <f t="shared" si="1021"/>
        <v>0</v>
      </c>
      <c r="WMP1365" s="84">
        <f t="shared" si="1021"/>
        <v>0</v>
      </c>
      <c r="WMQ1365" s="84">
        <f t="shared" si="1021"/>
        <v>2000000</v>
      </c>
      <c r="WMR1365" s="84">
        <f t="shared" si="1021"/>
        <v>2000000</v>
      </c>
      <c r="WMX1365" s="84" t="s">
        <v>247</v>
      </c>
      <c r="WMY1365" s="84" t="s">
        <v>4695</v>
      </c>
      <c r="WMZ1365" s="84">
        <f>WMZ1360</f>
        <v>0</v>
      </c>
      <c r="WNA1365" s="84">
        <f t="shared" si="1021"/>
        <v>0</v>
      </c>
      <c r="WNB1365" s="84">
        <f t="shared" si="1021"/>
        <v>0</v>
      </c>
      <c r="WNC1365" s="84">
        <f t="shared" si="1021"/>
        <v>0</v>
      </c>
      <c r="WND1365" s="84">
        <f t="shared" si="1021"/>
        <v>2000000</v>
      </c>
      <c r="WNE1365" s="84">
        <f t="shared" si="1021"/>
        <v>0</v>
      </c>
      <c r="WNF1365" s="84">
        <f t="shared" si="1021"/>
        <v>0</v>
      </c>
      <c r="WNG1365" s="84">
        <f t="shared" si="1021"/>
        <v>2000000</v>
      </c>
      <c r="WNH1365" s="84">
        <f t="shared" si="1021"/>
        <v>2000000</v>
      </c>
      <c r="WNN1365" s="84" t="s">
        <v>247</v>
      </c>
      <c r="WNO1365" s="84" t="s">
        <v>4695</v>
      </c>
      <c r="WNP1365" s="84">
        <f>WNP1360</f>
        <v>0</v>
      </c>
      <c r="WNQ1365" s="84">
        <f t="shared" si="1021"/>
        <v>0</v>
      </c>
      <c r="WNR1365" s="84">
        <f t="shared" si="1021"/>
        <v>0</v>
      </c>
      <c r="WNS1365" s="84">
        <f t="shared" si="1021"/>
        <v>0</v>
      </c>
      <c r="WNT1365" s="84">
        <f t="shared" si="1021"/>
        <v>2000000</v>
      </c>
      <c r="WNU1365" s="84">
        <f t="shared" si="1021"/>
        <v>0</v>
      </c>
      <c r="WNV1365" s="84">
        <f t="shared" si="1021"/>
        <v>0</v>
      </c>
      <c r="WNW1365" s="84">
        <f t="shared" si="1021"/>
        <v>2000000</v>
      </c>
      <c r="WNX1365" s="84">
        <f t="shared" si="1021"/>
        <v>2000000</v>
      </c>
      <c r="WOD1365" s="84" t="s">
        <v>247</v>
      </c>
      <c r="WOE1365" s="84" t="s">
        <v>4695</v>
      </c>
      <c r="WOF1365" s="84">
        <f>WOF1360</f>
        <v>0</v>
      </c>
      <c r="WOG1365" s="84">
        <f t="shared" si="1022"/>
        <v>0</v>
      </c>
      <c r="WOH1365" s="84">
        <f t="shared" si="1022"/>
        <v>0</v>
      </c>
      <c r="WOI1365" s="84">
        <f t="shared" si="1022"/>
        <v>0</v>
      </c>
      <c r="WOJ1365" s="84">
        <f t="shared" si="1022"/>
        <v>2000000</v>
      </c>
      <c r="WOK1365" s="84">
        <f t="shared" si="1022"/>
        <v>0</v>
      </c>
      <c r="WOL1365" s="84">
        <f t="shared" si="1022"/>
        <v>0</v>
      </c>
      <c r="WOM1365" s="84">
        <f t="shared" si="1022"/>
        <v>2000000</v>
      </c>
      <c r="WON1365" s="84">
        <f t="shared" si="1022"/>
        <v>2000000</v>
      </c>
      <c r="WOT1365" s="84" t="s">
        <v>247</v>
      </c>
      <c r="WOU1365" s="84" t="s">
        <v>4695</v>
      </c>
      <c r="WOV1365" s="84">
        <f>WOV1360</f>
        <v>0</v>
      </c>
      <c r="WOW1365" s="84">
        <f t="shared" si="1022"/>
        <v>0</v>
      </c>
      <c r="WOX1365" s="84">
        <f t="shared" si="1022"/>
        <v>0</v>
      </c>
      <c r="WOY1365" s="84">
        <f t="shared" si="1022"/>
        <v>0</v>
      </c>
      <c r="WOZ1365" s="84">
        <f t="shared" si="1022"/>
        <v>2000000</v>
      </c>
      <c r="WPA1365" s="84">
        <f t="shared" si="1022"/>
        <v>0</v>
      </c>
      <c r="WPB1365" s="84">
        <f t="shared" si="1022"/>
        <v>0</v>
      </c>
      <c r="WPC1365" s="84">
        <f t="shared" si="1022"/>
        <v>2000000</v>
      </c>
      <c r="WPD1365" s="84">
        <f t="shared" si="1022"/>
        <v>2000000</v>
      </c>
      <c r="WPJ1365" s="84" t="s">
        <v>247</v>
      </c>
      <c r="WPK1365" s="84" t="s">
        <v>4695</v>
      </c>
      <c r="WPL1365" s="84">
        <f>WPL1360</f>
        <v>0</v>
      </c>
      <c r="WPM1365" s="84">
        <f t="shared" si="1022"/>
        <v>0</v>
      </c>
      <c r="WPN1365" s="84">
        <f t="shared" si="1022"/>
        <v>0</v>
      </c>
      <c r="WPO1365" s="84">
        <f t="shared" si="1022"/>
        <v>0</v>
      </c>
      <c r="WPP1365" s="84">
        <f t="shared" si="1022"/>
        <v>2000000</v>
      </c>
      <c r="WPQ1365" s="84">
        <f t="shared" si="1022"/>
        <v>0</v>
      </c>
      <c r="WPR1365" s="84">
        <f t="shared" si="1022"/>
        <v>0</v>
      </c>
      <c r="WPS1365" s="84">
        <f t="shared" si="1022"/>
        <v>2000000</v>
      </c>
      <c r="WPT1365" s="84">
        <f t="shared" si="1022"/>
        <v>2000000</v>
      </c>
      <c r="WPZ1365" s="84" t="s">
        <v>247</v>
      </c>
      <c r="WQA1365" s="84" t="s">
        <v>4695</v>
      </c>
      <c r="WQB1365" s="84">
        <f>WQB1360</f>
        <v>0</v>
      </c>
      <c r="WQC1365" s="84">
        <f t="shared" si="1022"/>
        <v>0</v>
      </c>
      <c r="WQD1365" s="84">
        <f t="shared" si="1022"/>
        <v>0</v>
      </c>
      <c r="WQE1365" s="84">
        <f t="shared" si="1022"/>
        <v>0</v>
      </c>
      <c r="WQF1365" s="84">
        <f t="shared" si="1022"/>
        <v>2000000</v>
      </c>
      <c r="WQG1365" s="84">
        <f t="shared" si="1022"/>
        <v>0</v>
      </c>
      <c r="WQH1365" s="84">
        <f t="shared" si="1022"/>
        <v>0</v>
      </c>
      <c r="WQI1365" s="84">
        <f t="shared" si="1022"/>
        <v>2000000</v>
      </c>
      <c r="WQJ1365" s="84">
        <f t="shared" si="1022"/>
        <v>2000000</v>
      </c>
      <c r="WQP1365" s="84" t="s">
        <v>247</v>
      </c>
      <c r="WQQ1365" s="84" t="s">
        <v>4695</v>
      </c>
      <c r="WQR1365" s="84">
        <f>WQR1360</f>
        <v>0</v>
      </c>
      <c r="WQS1365" s="84">
        <f t="shared" si="1023"/>
        <v>0</v>
      </c>
      <c r="WQT1365" s="84">
        <f t="shared" si="1023"/>
        <v>0</v>
      </c>
      <c r="WQU1365" s="84">
        <f t="shared" si="1023"/>
        <v>0</v>
      </c>
      <c r="WQV1365" s="84">
        <f t="shared" si="1023"/>
        <v>2000000</v>
      </c>
      <c r="WQW1365" s="84">
        <f t="shared" si="1023"/>
        <v>0</v>
      </c>
      <c r="WQX1365" s="84">
        <f t="shared" si="1023"/>
        <v>0</v>
      </c>
      <c r="WQY1365" s="84">
        <f t="shared" si="1023"/>
        <v>2000000</v>
      </c>
      <c r="WQZ1365" s="84">
        <f t="shared" si="1023"/>
        <v>2000000</v>
      </c>
      <c r="WRF1365" s="84" t="s">
        <v>247</v>
      </c>
      <c r="WRG1365" s="84" t="s">
        <v>4695</v>
      </c>
      <c r="WRH1365" s="84">
        <f>WRH1360</f>
        <v>0</v>
      </c>
      <c r="WRI1365" s="84">
        <f t="shared" si="1023"/>
        <v>0</v>
      </c>
      <c r="WRJ1365" s="84">
        <f t="shared" si="1023"/>
        <v>0</v>
      </c>
      <c r="WRK1365" s="84">
        <f t="shared" si="1023"/>
        <v>0</v>
      </c>
      <c r="WRL1365" s="84">
        <f t="shared" si="1023"/>
        <v>2000000</v>
      </c>
      <c r="WRM1365" s="84">
        <f t="shared" si="1023"/>
        <v>0</v>
      </c>
      <c r="WRN1365" s="84">
        <f t="shared" si="1023"/>
        <v>0</v>
      </c>
      <c r="WRO1365" s="84">
        <f t="shared" si="1023"/>
        <v>2000000</v>
      </c>
      <c r="WRP1365" s="84">
        <f t="shared" si="1023"/>
        <v>2000000</v>
      </c>
      <c r="WRV1365" s="84" t="s">
        <v>247</v>
      </c>
      <c r="WRW1365" s="84" t="s">
        <v>4695</v>
      </c>
      <c r="WRX1365" s="84">
        <f>WRX1360</f>
        <v>0</v>
      </c>
      <c r="WRY1365" s="84">
        <f t="shared" si="1023"/>
        <v>0</v>
      </c>
      <c r="WRZ1365" s="84">
        <f t="shared" si="1023"/>
        <v>0</v>
      </c>
      <c r="WSA1365" s="84">
        <f t="shared" si="1023"/>
        <v>0</v>
      </c>
      <c r="WSB1365" s="84">
        <f t="shared" si="1023"/>
        <v>2000000</v>
      </c>
      <c r="WSC1365" s="84">
        <f t="shared" si="1023"/>
        <v>0</v>
      </c>
      <c r="WSD1365" s="84">
        <f t="shared" si="1023"/>
        <v>0</v>
      </c>
      <c r="WSE1365" s="84">
        <f t="shared" si="1023"/>
        <v>2000000</v>
      </c>
      <c r="WSF1365" s="84">
        <f t="shared" si="1023"/>
        <v>2000000</v>
      </c>
      <c r="WSL1365" s="84" t="s">
        <v>247</v>
      </c>
      <c r="WSM1365" s="84" t="s">
        <v>4695</v>
      </c>
      <c r="WSN1365" s="84">
        <f>WSN1360</f>
        <v>0</v>
      </c>
      <c r="WSO1365" s="84">
        <f t="shared" si="1023"/>
        <v>0</v>
      </c>
      <c r="WSP1365" s="84">
        <f t="shared" si="1023"/>
        <v>0</v>
      </c>
      <c r="WSQ1365" s="84">
        <f t="shared" si="1023"/>
        <v>0</v>
      </c>
      <c r="WSR1365" s="84">
        <f t="shared" si="1023"/>
        <v>2000000</v>
      </c>
      <c r="WSS1365" s="84">
        <f t="shared" si="1023"/>
        <v>0</v>
      </c>
      <c r="WST1365" s="84">
        <f t="shared" si="1023"/>
        <v>0</v>
      </c>
      <c r="WSU1365" s="84">
        <f t="shared" si="1023"/>
        <v>2000000</v>
      </c>
      <c r="WSV1365" s="84">
        <f t="shared" si="1023"/>
        <v>2000000</v>
      </c>
      <c r="WTB1365" s="84" t="s">
        <v>247</v>
      </c>
      <c r="WTC1365" s="84" t="s">
        <v>4695</v>
      </c>
      <c r="WTD1365" s="84">
        <f>WTD1360</f>
        <v>0</v>
      </c>
      <c r="WTE1365" s="84">
        <f t="shared" si="1024"/>
        <v>0</v>
      </c>
      <c r="WTF1365" s="84">
        <f t="shared" si="1024"/>
        <v>0</v>
      </c>
      <c r="WTG1365" s="84">
        <f t="shared" si="1024"/>
        <v>0</v>
      </c>
      <c r="WTH1365" s="84">
        <f t="shared" si="1024"/>
        <v>2000000</v>
      </c>
      <c r="WTI1365" s="84">
        <f t="shared" si="1024"/>
        <v>0</v>
      </c>
      <c r="WTJ1365" s="84">
        <f t="shared" si="1024"/>
        <v>0</v>
      </c>
      <c r="WTK1365" s="84">
        <f t="shared" si="1024"/>
        <v>2000000</v>
      </c>
      <c r="WTL1365" s="84">
        <f t="shared" si="1024"/>
        <v>2000000</v>
      </c>
      <c r="WTR1365" s="84" t="s">
        <v>247</v>
      </c>
      <c r="WTS1365" s="84" t="s">
        <v>4695</v>
      </c>
      <c r="WTT1365" s="84">
        <f>WTT1360</f>
        <v>0</v>
      </c>
      <c r="WTU1365" s="84">
        <f t="shared" si="1024"/>
        <v>0</v>
      </c>
      <c r="WTV1365" s="84">
        <f t="shared" si="1024"/>
        <v>0</v>
      </c>
      <c r="WTW1365" s="84">
        <f t="shared" si="1024"/>
        <v>0</v>
      </c>
      <c r="WTX1365" s="84">
        <f t="shared" si="1024"/>
        <v>2000000</v>
      </c>
      <c r="WTY1365" s="84">
        <f t="shared" si="1024"/>
        <v>0</v>
      </c>
      <c r="WTZ1365" s="84">
        <f t="shared" si="1024"/>
        <v>0</v>
      </c>
      <c r="WUA1365" s="84">
        <f t="shared" si="1024"/>
        <v>2000000</v>
      </c>
      <c r="WUB1365" s="84">
        <f t="shared" si="1024"/>
        <v>2000000</v>
      </c>
      <c r="WUH1365" s="84" t="s">
        <v>247</v>
      </c>
      <c r="WUI1365" s="84" t="s">
        <v>4695</v>
      </c>
      <c r="WUJ1365" s="84">
        <f>WUJ1360</f>
        <v>0</v>
      </c>
      <c r="WUK1365" s="84">
        <f t="shared" si="1024"/>
        <v>0</v>
      </c>
      <c r="WUL1365" s="84">
        <f t="shared" si="1024"/>
        <v>0</v>
      </c>
      <c r="WUM1365" s="84">
        <f t="shared" si="1024"/>
        <v>0</v>
      </c>
      <c r="WUN1365" s="84">
        <f t="shared" si="1024"/>
        <v>2000000</v>
      </c>
      <c r="WUO1365" s="84">
        <f t="shared" si="1024"/>
        <v>0</v>
      </c>
      <c r="WUP1365" s="84">
        <f t="shared" si="1024"/>
        <v>0</v>
      </c>
      <c r="WUQ1365" s="84">
        <f t="shared" si="1024"/>
        <v>2000000</v>
      </c>
      <c r="WUR1365" s="84">
        <f t="shared" si="1024"/>
        <v>2000000</v>
      </c>
      <c r="WUX1365" s="84" t="s">
        <v>247</v>
      </c>
      <c r="WUY1365" s="84" t="s">
        <v>4695</v>
      </c>
      <c r="WUZ1365" s="84">
        <f>WUZ1360</f>
        <v>0</v>
      </c>
      <c r="WVA1365" s="84">
        <f t="shared" si="1024"/>
        <v>0</v>
      </c>
      <c r="WVB1365" s="84">
        <f t="shared" si="1024"/>
        <v>0</v>
      </c>
      <c r="WVC1365" s="84">
        <f t="shared" si="1024"/>
        <v>0</v>
      </c>
      <c r="WVD1365" s="84">
        <f t="shared" si="1024"/>
        <v>2000000</v>
      </c>
      <c r="WVE1365" s="84">
        <f t="shared" si="1024"/>
        <v>0</v>
      </c>
      <c r="WVF1365" s="84">
        <f t="shared" si="1024"/>
        <v>0</v>
      </c>
      <c r="WVG1365" s="84">
        <f t="shared" si="1024"/>
        <v>2000000</v>
      </c>
      <c r="WVH1365" s="84">
        <f t="shared" si="1024"/>
        <v>2000000</v>
      </c>
      <c r="WVN1365" s="84" t="s">
        <v>247</v>
      </c>
      <c r="WVO1365" s="84" t="s">
        <v>4695</v>
      </c>
      <c r="WVP1365" s="84">
        <f>WVP1360</f>
        <v>0</v>
      </c>
      <c r="WVQ1365" s="84">
        <f t="shared" si="1025"/>
        <v>0</v>
      </c>
      <c r="WVR1365" s="84">
        <f t="shared" si="1025"/>
        <v>0</v>
      </c>
      <c r="WVS1365" s="84">
        <f t="shared" si="1025"/>
        <v>0</v>
      </c>
      <c r="WVT1365" s="84">
        <f t="shared" si="1025"/>
        <v>2000000</v>
      </c>
      <c r="WVU1365" s="84">
        <f t="shared" si="1025"/>
        <v>0</v>
      </c>
      <c r="WVV1365" s="84">
        <f t="shared" si="1025"/>
        <v>0</v>
      </c>
      <c r="WVW1365" s="84">
        <f t="shared" si="1025"/>
        <v>2000000</v>
      </c>
      <c r="WVX1365" s="84">
        <f t="shared" si="1025"/>
        <v>2000000</v>
      </c>
      <c r="WWD1365" s="84" t="s">
        <v>247</v>
      </c>
      <c r="WWE1365" s="84" t="s">
        <v>4695</v>
      </c>
      <c r="WWF1365" s="84">
        <f>WWF1360</f>
        <v>0</v>
      </c>
      <c r="WWG1365" s="84">
        <f t="shared" si="1025"/>
        <v>0</v>
      </c>
      <c r="WWH1365" s="84">
        <f t="shared" si="1025"/>
        <v>0</v>
      </c>
      <c r="WWI1365" s="84">
        <f t="shared" si="1025"/>
        <v>0</v>
      </c>
      <c r="WWJ1365" s="84">
        <f t="shared" si="1025"/>
        <v>2000000</v>
      </c>
      <c r="WWK1365" s="84">
        <f t="shared" si="1025"/>
        <v>0</v>
      </c>
      <c r="WWL1365" s="84">
        <f t="shared" si="1025"/>
        <v>0</v>
      </c>
      <c r="WWM1365" s="84">
        <f t="shared" si="1025"/>
        <v>2000000</v>
      </c>
      <c r="WWN1365" s="84">
        <f t="shared" si="1025"/>
        <v>2000000</v>
      </c>
      <c r="WWT1365" s="84" t="s">
        <v>247</v>
      </c>
      <c r="WWU1365" s="84" t="s">
        <v>4695</v>
      </c>
      <c r="WWV1365" s="84">
        <f>WWV1360</f>
        <v>0</v>
      </c>
      <c r="WWW1365" s="84">
        <f t="shared" si="1025"/>
        <v>0</v>
      </c>
      <c r="WWX1365" s="84">
        <f t="shared" si="1025"/>
        <v>0</v>
      </c>
      <c r="WWY1365" s="84">
        <f t="shared" si="1025"/>
        <v>0</v>
      </c>
      <c r="WWZ1365" s="84">
        <f t="shared" si="1025"/>
        <v>2000000</v>
      </c>
      <c r="WXA1365" s="84">
        <f t="shared" si="1025"/>
        <v>0</v>
      </c>
      <c r="WXB1365" s="84">
        <f t="shared" si="1025"/>
        <v>0</v>
      </c>
      <c r="WXC1365" s="84">
        <f t="shared" si="1025"/>
        <v>2000000</v>
      </c>
      <c r="WXD1365" s="84">
        <f t="shared" si="1025"/>
        <v>2000000</v>
      </c>
      <c r="WXJ1365" s="84" t="s">
        <v>247</v>
      </c>
      <c r="WXK1365" s="84" t="s">
        <v>4695</v>
      </c>
      <c r="WXL1365" s="84">
        <f>WXL1360</f>
        <v>0</v>
      </c>
      <c r="WXM1365" s="84">
        <f t="shared" si="1025"/>
        <v>0</v>
      </c>
      <c r="WXN1365" s="84">
        <f t="shared" si="1025"/>
        <v>0</v>
      </c>
      <c r="WXO1365" s="84">
        <f t="shared" si="1025"/>
        <v>0</v>
      </c>
      <c r="WXP1365" s="84">
        <f t="shared" si="1025"/>
        <v>2000000</v>
      </c>
      <c r="WXQ1365" s="84">
        <f t="shared" si="1025"/>
        <v>0</v>
      </c>
      <c r="WXR1365" s="84">
        <f t="shared" si="1025"/>
        <v>0</v>
      </c>
      <c r="WXS1365" s="84">
        <f t="shared" si="1025"/>
        <v>2000000</v>
      </c>
      <c r="WXT1365" s="84">
        <f t="shared" si="1025"/>
        <v>2000000</v>
      </c>
      <c r="WXZ1365" s="84" t="s">
        <v>247</v>
      </c>
      <c r="WYA1365" s="84" t="s">
        <v>4695</v>
      </c>
      <c r="WYB1365" s="84">
        <f>WYB1360</f>
        <v>0</v>
      </c>
      <c r="WYC1365" s="84">
        <f t="shared" si="1026"/>
        <v>0</v>
      </c>
      <c r="WYD1365" s="84">
        <f t="shared" si="1026"/>
        <v>0</v>
      </c>
      <c r="WYE1365" s="84">
        <f t="shared" si="1026"/>
        <v>0</v>
      </c>
      <c r="WYF1365" s="84">
        <f t="shared" si="1026"/>
        <v>2000000</v>
      </c>
      <c r="WYG1365" s="84">
        <f t="shared" si="1026"/>
        <v>0</v>
      </c>
      <c r="WYH1365" s="84">
        <f t="shared" si="1026"/>
        <v>0</v>
      </c>
      <c r="WYI1365" s="84">
        <f t="shared" si="1026"/>
        <v>2000000</v>
      </c>
      <c r="WYJ1365" s="84">
        <f t="shared" si="1026"/>
        <v>2000000</v>
      </c>
      <c r="WYP1365" s="84" t="s">
        <v>247</v>
      </c>
      <c r="WYQ1365" s="84" t="s">
        <v>4695</v>
      </c>
      <c r="WYR1365" s="84">
        <f>WYR1360</f>
        <v>0</v>
      </c>
      <c r="WYS1365" s="84">
        <f t="shared" si="1026"/>
        <v>0</v>
      </c>
      <c r="WYT1365" s="84">
        <f t="shared" si="1026"/>
        <v>0</v>
      </c>
      <c r="WYU1365" s="84">
        <f t="shared" si="1026"/>
        <v>0</v>
      </c>
      <c r="WYV1365" s="84">
        <f t="shared" si="1026"/>
        <v>2000000</v>
      </c>
      <c r="WYW1365" s="84">
        <f t="shared" si="1026"/>
        <v>0</v>
      </c>
      <c r="WYX1365" s="84">
        <f t="shared" si="1026"/>
        <v>0</v>
      </c>
      <c r="WYY1365" s="84">
        <f t="shared" si="1026"/>
        <v>2000000</v>
      </c>
      <c r="WYZ1365" s="84">
        <f t="shared" si="1026"/>
        <v>2000000</v>
      </c>
      <c r="WZF1365" s="84" t="s">
        <v>247</v>
      </c>
      <c r="WZG1365" s="84" t="s">
        <v>4695</v>
      </c>
      <c r="WZH1365" s="84">
        <f>WZH1360</f>
        <v>0</v>
      </c>
      <c r="WZI1365" s="84">
        <f t="shared" si="1026"/>
        <v>0</v>
      </c>
      <c r="WZJ1365" s="84">
        <f t="shared" si="1026"/>
        <v>0</v>
      </c>
      <c r="WZK1365" s="84">
        <f t="shared" si="1026"/>
        <v>0</v>
      </c>
      <c r="WZL1365" s="84">
        <f t="shared" si="1026"/>
        <v>2000000</v>
      </c>
      <c r="WZM1365" s="84">
        <f t="shared" si="1026"/>
        <v>0</v>
      </c>
      <c r="WZN1365" s="84">
        <f t="shared" si="1026"/>
        <v>0</v>
      </c>
      <c r="WZO1365" s="84">
        <f t="shared" si="1026"/>
        <v>2000000</v>
      </c>
      <c r="WZP1365" s="84">
        <f t="shared" si="1026"/>
        <v>2000000</v>
      </c>
      <c r="WZV1365" s="84" t="s">
        <v>247</v>
      </c>
      <c r="WZW1365" s="84" t="s">
        <v>4695</v>
      </c>
      <c r="WZX1365" s="84">
        <f>WZX1360</f>
        <v>0</v>
      </c>
      <c r="WZY1365" s="84">
        <f t="shared" si="1026"/>
        <v>0</v>
      </c>
      <c r="WZZ1365" s="84">
        <f t="shared" si="1026"/>
        <v>0</v>
      </c>
      <c r="XAA1365" s="84">
        <f t="shared" si="1026"/>
        <v>0</v>
      </c>
      <c r="XAB1365" s="84">
        <f t="shared" si="1026"/>
        <v>2000000</v>
      </c>
      <c r="XAC1365" s="84">
        <f t="shared" si="1026"/>
        <v>0</v>
      </c>
      <c r="XAD1365" s="84">
        <f t="shared" si="1026"/>
        <v>0</v>
      </c>
      <c r="XAE1365" s="84">
        <f t="shared" si="1026"/>
        <v>2000000</v>
      </c>
      <c r="XAF1365" s="84">
        <f t="shared" si="1026"/>
        <v>2000000</v>
      </c>
      <c r="XAL1365" s="84" t="s">
        <v>247</v>
      </c>
      <c r="XAM1365" s="84" t="s">
        <v>4695</v>
      </c>
      <c r="XAN1365" s="84">
        <f>XAN1360</f>
        <v>0</v>
      </c>
      <c r="XAO1365" s="84">
        <f t="shared" si="1027"/>
        <v>0</v>
      </c>
      <c r="XAP1365" s="84">
        <f t="shared" si="1027"/>
        <v>0</v>
      </c>
      <c r="XAQ1365" s="84">
        <f t="shared" si="1027"/>
        <v>0</v>
      </c>
      <c r="XAR1365" s="84">
        <f t="shared" si="1027"/>
        <v>2000000</v>
      </c>
      <c r="XAS1365" s="84">
        <f t="shared" si="1027"/>
        <v>0</v>
      </c>
      <c r="XAT1365" s="84">
        <f t="shared" si="1027"/>
        <v>0</v>
      </c>
      <c r="XAU1365" s="84">
        <f t="shared" si="1027"/>
        <v>2000000</v>
      </c>
      <c r="XAV1365" s="84">
        <f t="shared" si="1027"/>
        <v>2000000</v>
      </c>
      <c r="XBB1365" s="84" t="s">
        <v>247</v>
      </c>
      <c r="XBC1365" s="84" t="s">
        <v>4695</v>
      </c>
      <c r="XBD1365" s="84">
        <f>XBD1360</f>
        <v>0</v>
      </c>
      <c r="XBE1365" s="84">
        <f t="shared" si="1027"/>
        <v>0</v>
      </c>
      <c r="XBF1365" s="84">
        <f t="shared" si="1027"/>
        <v>0</v>
      </c>
      <c r="XBG1365" s="84">
        <f t="shared" si="1027"/>
        <v>0</v>
      </c>
      <c r="XBH1365" s="84">
        <f t="shared" si="1027"/>
        <v>2000000</v>
      </c>
      <c r="XBI1365" s="84">
        <f t="shared" si="1027"/>
        <v>0</v>
      </c>
      <c r="XBJ1365" s="84">
        <f t="shared" si="1027"/>
        <v>0</v>
      </c>
      <c r="XBK1365" s="84">
        <f t="shared" si="1027"/>
        <v>2000000</v>
      </c>
      <c r="XBL1365" s="84">
        <f t="shared" si="1027"/>
        <v>2000000</v>
      </c>
      <c r="XBR1365" s="84" t="s">
        <v>247</v>
      </c>
      <c r="XBS1365" s="84" t="s">
        <v>4695</v>
      </c>
      <c r="XBT1365" s="84">
        <f>XBT1360</f>
        <v>0</v>
      </c>
      <c r="XBU1365" s="84">
        <f t="shared" si="1027"/>
        <v>0</v>
      </c>
      <c r="XBV1365" s="84">
        <f t="shared" si="1027"/>
        <v>0</v>
      </c>
      <c r="XBW1365" s="84">
        <f t="shared" si="1027"/>
        <v>0</v>
      </c>
      <c r="XBX1365" s="84">
        <f t="shared" si="1027"/>
        <v>2000000</v>
      </c>
      <c r="XBY1365" s="84">
        <f t="shared" si="1027"/>
        <v>0</v>
      </c>
      <c r="XBZ1365" s="84">
        <f t="shared" si="1027"/>
        <v>0</v>
      </c>
      <c r="XCA1365" s="84">
        <f t="shared" si="1027"/>
        <v>2000000</v>
      </c>
      <c r="XCB1365" s="84">
        <f t="shared" si="1027"/>
        <v>2000000</v>
      </c>
      <c r="XCH1365" s="84" t="s">
        <v>247</v>
      </c>
      <c r="XCI1365" s="84" t="s">
        <v>4695</v>
      </c>
      <c r="XCJ1365" s="84">
        <f>XCJ1360</f>
        <v>0</v>
      </c>
      <c r="XCK1365" s="84">
        <f t="shared" si="1027"/>
        <v>0</v>
      </c>
      <c r="XCL1365" s="84">
        <f t="shared" si="1027"/>
        <v>0</v>
      </c>
      <c r="XCM1365" s="84">
        <f t="shared" si="1027"/>
        <v>0</v>
      </c>
      <c r="XCN1365" s="84">
        <f t="shared" si="1027"/>
        <v>2000000</v>
      </c>
      <c r="XCO1365" s="84">
        <f t="shared" si="1027"/>
        <v>0</v>
      </c>
      <c r="XCP1365" s="84">
        <f t="shared" si="1027"/>
        <v>0</v>
      </c>
      <c r="XCQ1365" s="84">
        <f t="shared" si="1027"/>
        <v>2000000</v>
      </c>
      <c r="XCR1365" s="84">
        <f t="shared" si="1027"/>
        <v>2000000</v>
      </c>
      <c r="XCX1365" s="84" t="s">
        <v>247</v>
      </c>
      <c r="XCY1365" s="84" t="s">
        <v>4695</v>
      </c>
      <c r="XCZ1365" s="84">
        <f>XCZ1360</f>
        <v>0</v>
      </c>
      <c r="XDA1365" s="84">
        <f t="shared" si="1028"/>
        <v>0</v>
      </c>
      <c r="XDB1365" s="84">
        <f t="shared" si="1028"/>
        <v>0</v>
      </c>
      <c r="XDC1365" s="84">
        <f t="shared" si="1028"/>
        <v>0</v>
      </c>
      <c r="XDD1365" s="84">
        <f t="shared" si="1028"/>
        <v>2000000</v>
      </c>
      <c r="XDE1365" s="84">
        <f t="shared" si="1028"/>
        <v>0</v>
      </c>
      <c r="XDF1365" s="84">
        <f t="shared" si="1028"/>
        <v>0</v>
      </c>
      <c r="XDG1365" s="84">
        <f t="shared" si="1028"/>
        <v>2000000</v>
      </c>
      <c r="XDH1365" s="84">
        <f t="shared" si="1028"/>
        <v>2000000</v>
      </c>
      <c r="XDN1365" s="84" t="s">
        <v>247</v>
      </c>
      <c r="XDO1365" s="84" t="s">
        <v>4695</v>
      </c>
      <c r="XDP1365" s="84">
        <f>XDP1360</f>
        <v>0</v>
      </c>
      <c r="XDQ1365" s="84">
        <f t="shared" si="1028"/>
        <v>0</v>
      </c>
      <c r="XDR1365" s="84">
        <f t="shared" si="1028"/>
        <v>0</v>
      </c>
      <c r="XDS1365" s="84">
        <f t="shared" si="1028"/>
        <v>0</v>
      </c>
      <c r="XDT1365" s="84">
        <f t="shared" si="1028"/>
        <v>2000000</v>
      </c>
      <c r="XDU1365" s="84">
        <f t="shared" si="1028"/>
        <v>0</v>
      </c>
      <c r="XDV1365" s="84">
        <f t="shared" si="1028"/>
        <v>0</v>
      </c>
      <c r="XDW1365" s="84">
        <f t="shared" si="1028"/>
        <v>2000000</v>
      </c>
      <c r="XDX1365" s="84">
        <f t="shared" si="1028"/>
        <v>2000000</v>
      </c>
      <c r="XED1365" s="84" t="s">
        <v>247</v>
      </c>
      <c r="XEE1365" s="84" t="s">
        <v>4695</v>
      </c>
      <c r="XEF1365" s="84">
        <f>XEF1360</f>
        <v>0</v>
      </c>
      <c r="XEG1365" s="84">
        <f t="shared" si="1028"/>
        <v>0</v>
      </c>
      <c r="XEH1365" s="84">
        <f t="shared" si="1028"/>
        <v>0</v>
      </c>
      <c r="XEI1365" s="84">
        <f t="shared" si="1028"/>
        <v>0</v>
      </c>
      <c r="XEJ1365" s="84">
        <f t="shared" si="1028"/>
        <v>2000000</v>
      </c>
      <c r="XEK1365" s="84">
        <f t="shared" si="1028"/>
        <v>0</v>
      </c>
      <c r="XEL1365" s="84">
        <f t="shared" si="1028"/>
        <v>0</v>
      </c>
      <c r="XEM1365" s="84">
        <f t="shared" si="1028"/>
        <v>2000000</v>
      </c>
      <c r="XEN1365" s="84">
        <f t="shared" si="1028"/>
        <v>2000000</v>
      </c>
      <c r="XET1365" s="84" t="s">
        <v>247</v>
      </c>
      <c r="XEU1365" s="84" t="s">
        <v>4695</v>
      </c>
      <c r="XEV1365" s="84">
        <f>XEV1360</f>
        <v>0</v>
      </c>
      <c r="XEW1365" s="84">
        <f t="shared" si="1028"/>
        <v>0</v>
      </c>
      <c r="XEX1365" s="84">
        <f t="shared" si="1028"/>
        <v>0</v>
      </c>
      <c r="XEY1365" s="84">
        <f t="shared" si="1028"/>
        <v>0</v>
      </c>
      <c r="XEZ1365" s="84">
        <f t="shared" si="1028"/>
        <v>2000000</v>
      </c>
      <c r="XFA1365" s="84">
        <f t="shared" si="1028"/>
        <v>0</v>
      </c>
      <c r="XFB1365" s="84">
        <f t="shared" si="1028"/>
        <v>0</v>
      </c>
      <c r="XFC1365" s="84">
        <f t="shared" si="1028"/>
        <v>2000000</v>
      </c>
      <c r="XFD1365" s="84">
        <f t="shared" si="1028"/>
        <v>2000000</v>
      </c>
    </row>
    <row r="1366" spans="1:1024 1030:2048 2054:3072 3078:4096 4102:5120 5126:6144 6150:7168 7174:8192 8198:9216 9222:10240 10246:11264 11270:12288 12294:13312 13318:14336 14342:15360 15366:16384">
      <c r="A1366" s="84"/>
      <c r="B1366" s="84"/>
      <c r="F1366" s="779">
        <v>13</v>
      </c>
      <c r="G1366" s="780" t="s">
        <v>4969</v>
      </c>
      <c r="H1366" s="781"/>
      <c r="I1366" s="781"/>
      <c r="J1366" s="782"/>
      <c r="K1366" s="781"/>
      <c r="L1366" s="783">
        <f>L1361</f>
        <v>2068817</v>
      </c>
      <c r="M1366" s="783"/>
      <c r="N1366" s="784"/>
      <c r="O1366" s="783"/>
      <c r="P1366" s="783"/>
      <c r="Q1366" s="801"/>
      <c r="R1366" s="802"/>
      <c r="S1366" s="801"/>
      <c r="T1366" s="84"/>
      <c r="V1366" s="84"/>
      <c r="W1366" s="84"/>
    </row>
    <row r="1367" spans="1:1024 1030:2048 2054:3072 3078:4096 4102:5120 5126:6144 6150:7168 7174:8192 8198:9216 9222:10240 10246:11264 11270:12288 12294:13312 13318:14336 14342:15360 15366:16384">
      <c r="A1367" s="84"/>
      <c r="B1367" s="84"/>
      <c r="F1367" s="757"/>
      <c r="G1367" s="798" t="s">
        <v>5408</v>
      </c>
      <c r="H1367" s="799">
        <f>SUM(H1364:H1365)</f>
        <v>3000000</v>
      </c>
      <c r="I1367" s="799">
        <f>SUM(I1364:I1365)</f>
        <v>0</v>
      </c>
      <c r="J1367" s="800">
        <f>I1367/H1367</f>
        <v>0</v>
      </c>
      <c r="K1367" s="799">
        <f>H1367-I1367</f>
        <v>3000000</v>
      </c>
      <c r="L1367" s="801">
        <f>L1366</f>
        <v>2068817</v>
      </c>
      <c r="M1367" s="801">
        <f>SUM(M1364:M1365)</f>
        <v>0</v>
      </c>
      <c r="N1367" s="802">
        <f>M1367/L1367</f>
        <v>0</v>
      </c>
      <c r="O1367" s="801">
        <f>L1367-M1367</f>
        <v>2068817</v>
      </c>
      <c r="P1367" s="801">
        <f>L1367+H1367</f>
        <v>5068817</v>
      </c>
      <c r="Q1367" s="801"/>
      <c r="R1367" s="802"/>
      <c r="S1367" s="801"/>
      <c r="T1367" s="84"/>
      <c r="V1367" s="84"/>
      <c r="W1367" s="84" t="s">
        <v>5408</v>
      </c>
      <c r="X1367" s="816">
        <f>SUM(X1364:X1365)</f>
        <v>1000000</v>
      </c>
      <c r="Y1367" s="817">
        <f>SUM(Y1364:Y1365)</f>
        <v>0</v>
      </c>
      <c r="Z1367" s="813">
        <f>Y1367/X1367</f>
        <v>0</v>
      </c>
      <c r="AA1367" s="814">
        <f>X1367-Y1367</f>
        <v>1000000</v>
      </c>
      <c r="AB1367" s="84">
        <f>SUM(AB1364:AB1365)</f>
        <v>2000000</v>
      </c>
      <c r="AC1367" s="84">
        <f>SUM(AC1364:AC1365)</f>
        <v>0</v>
      </c>
      <c r="AD1367" s="84">
        <f>AC1367/AB1367</f>
        <v>0</v>
      </c>
      <c r="AE1367" s="84">
        <f>AB1367-AC1367</f>
        <v>2000000</v>
      </c>
      <c r="AF1367" s="84">
        <f>AB1367+X1367</f>
        <v>3000000</v>
      </c>
      <c r="AM1367" s="84" t="s">
        <v>5408</v>
      </c>
      <c r="AN1367" s="84">
        <f>SUM(AN1364:AN1365)</f>
        <v>1000000</v>
      </c>
      <c r="AO1367" s="84">
        <f>SUM(AO1364:AO1365)</f>
        <v>0</v>
      </c>
      <c r="AP1367" s="84">
        <f>AO1367/AN1367</f>
        <v>0</v>
      </c>
      <c r="AQ1367" s="84">
        <f>AN1367-AO1367</f>
        <v>1000000</v>
      </c>
      <c r="AR1367" s="84">
        <f>SUM(AR1364:AR1365)</f>
        <v>2000000</v>
      </c>
      <c r="AS1367" s="84">
        <f>SUM(AS1364:AS1365)</f>
        <v>0</v>
      </c>
      <c r="AT1367" s="84">
        <f>AS1367/AR1367</f>
        <v>0</v>
      </c>
      <c r="AU1367" s="84">
        <f>AR1367-AS1367</f>
        <v>2000000</v>
      </c>
      <c r="AV1367" s="84">
        <f>AR1367+AN1367</f>
        <v>3000000</v>
      </c>
      <c r="BC1367" s="84" t="s">
        <v>5408</v>
      </c>
      <c r="BD1367" s="84">
        <f>SUM(BD1364:BD1365)</f>
        <v>1000000</v>
      </c>
      <c r="BE1367" s="84">
        <f>SUM(BE1364:BE1365)</f>
        <v>0</v>
      </c>
      <c r="BF1367" s="84">
        <f>BE1367/BD1367</f>
        <v>0</v>
      </c>
      <c r="BG1367" s="84">
        <f>BD1367-BE1367</f>
        <v>1000000</v>
      </c>
      <c r="BH1367" s="84">
        <f>SUM(BH1364:BH1365)</f>
        <v>2000000</v>
      </c>
      <c r="BI1367" s="84">
        <f>SUM(BI1364:BI1365)</f>
        <v>0</v>
      </c>
      <c r="BJ1367" s="84">
        <f>BI1367/BH1367</f>
        <v>0</v>
      </c>
      <c r="BK1367" s="84">
        <f>BH1367-BI1367</f>
        <v>2000000</v>
      </c>
      <c r="BL1367" s="84">
        <f>BH1367+BD1367</f>
        <v>3000000</v>
      </c>
      <c r="BS1367" s="84" t="s">
        <v>5408</v>
      </c>
      <c r="BT1367" s="84">
        <f>SUM(BT1364:BT1365)</f>
        <v>1000000</v>
      </c>
      <c r="BU1367" s="84">
        <f>SUM(BU1364:BU1365)</f>
        <v>0</v>
      </c>
      <c r="BV1367" s="84">
        <f>BU1367/BT1367</f>
        <v>0</v>
      </c>
      <c r="BW1367" s="84">
        <f>BT1367-BU1367</f>
        <v>1000000</v>
      </c>
      <c r="BX1367" s="84">
        <f>SUM(BX1364:BX1365)</f>
        <v>2000000</v>
      </c>
      <c r="BY1367" s="84">
        <f>SUM(BY1364:BY1365)</f>
        <v>0</v>
      </c>
      <c r="BZ1367" s="84">
        <f>BY1367/BX1367</f>
        <v>0</v>
      </c>
      <c r="CA1367" s="84">
        <f>BX1367-BY1367</f>
        <v>2000000</v>
      </c>
      <c r="CB1367" s="84">
        <f>BX1367+BT1367</f>
        <v>3000000</v>
      </c>
      <c r="CI1367" s="84" t="s">
        <v>5408</v>
      </c>
      <c r="CJ1367" s="84">
        <f>SUM(CJ1364:CJ1365)</f>
        <v>1000000</v>
      </c>
      <c r="CK1367" s="84">
        <f>SUM(CK1364:CK1365)</f>
        <v>0</v>
      </c>
      <c r="CL1367" s="84">
        <f>CK1367/CJ1367</f>
        <v>0</v>
      </c>
      <c r="CM1367" s="84">
        <f>CJ1367-CK1367</f>
        <v>1000000</v>
      </c>
      <c r="CN1367" s="84">
        <f>SUM(CN1364:CN1365)</f>
        <v>2000000</v>
      </c>
      <c r="CO1367" s="84">
        <f>SUM(CO1364:CO1365)</f>
        <v>0</v>
      </c>
      <c r="CP1367" s="84">
        <f>CO1367/CN1367</f>
        <v>0</v>
      </c>
      <c r="CQ1367" s="84">
        <f>CN1367-CO1367</f>
        <v>2000000</v>
      </c>
      <c r="CR1367" s="84">
        <f>CN1367+CJ1367</f>
        <v>3000000</v>
      </c>
      <c r="CY1367" s="84" t="s">
        <v>5408</v>
      </c>
      <c r="CZ1367" s="84">
        <f>SUM(CZ1364:CZ1365)</f>
        <v>1000000</v>
      </c>
      <c r="DA1367" s="84">
        <f>SUM(DA1364:DA1365)</f>
        <v>0</v>
      </c>
      <c r="DB1367" s="84">
        <f>DA1367/CZ1367</f>
        <v>0</v>
      </c>
      <c r="DC1367" s="84">
        <f>CZ1367-DA1367</f>
        <v>1000000</v>
      </c>
      <c r="DD1367" s="84">
        <f>SUM(DD1364:DD1365)</f>
        <v>2000000</v>
      </c>
      <c r="DE1367" s="84">
        <f>SUM(DE1364:DE1365)</f>
        <v>0</v>
      </c>
      <c r="DF1367" s="84">
        <f>DE1367/DD1367</f>
        <v>0</v>
      </c>
      <c r="DG1367" s="84">
        <f>DD1367-DE1367</f>
        <v>2000000</v>
      </c>
      <c r="DH1367" s="84">
        <f>DD1367+CZ1367</f>
        <v>3000000</v>
      </c>
      <c r="DO1367" s="84" t="s">
        <v>5408</v>
      </c>
      <c r="DP1367" s="84">
        <f>SUM(DP1364:DP1365)</f>
        <v>1000000</v>
      </c>
      <c r="DQ1367" s="84">
        <f>SUM(DQ1364:DQ1365)</f>
        <v>0</v>
      </c>
      <c r="DR1367" s="84">
        <f>DQ1367/DP1367</f>
        <v>0</v>
      </c>
      <c r="DS1367" s="84">
        <f>DP1367-DQ1367</f>
        <v>1000000</v>
      </c>
      <c r="DT1367" s="84">
        <f>SUM(DT1364:DT1365)</f>
        <v>2000000</v>
      </c>
      <c r="DU1367" s="84">
        <f>SUM(DU1364:DU1365)</f>
        <v>0</v>
      </c>
      <c r="DV1367" s="84">
        <f>DU1367/DT1367</f>
        <v>0</v>
      </c>
      <c r="DW1367" s="84">
        <f>DT1367-DU1367</f>
        <v>2000000</v>
      </c>
      <c r="DX1367" s="84">
        <f>DT1367+DP1367</f>
        <v>3000000</v>
      </c>
      <c r="EE1367" s="84" t="s">
        <v>5408</v>
      </c>
      <c r="EF1367" s="84">
        <f>SUM(EF1364:EF1365)</f>
        <v>1000000</v>
      </c>
      <c r="EG1367" s="84">
        <f>SUM(EG1364:EG1365)</f>
        <v>0</v>
      </c>
      <c r="EH1367" s="84">
        <f>EG1367/EF1367</f>
        <v>0</v>
      </c>
      <c r="EI1367" s="84">
        <f>EF1367-EG1367</f>
        <v>1000000</v>
      </c>
      <c r="EJ1367" s="84">
        <f>SUM(EJ1364:EJ1365)</f>
        <v>2000000</v>
      </c>
      <c r="EK1367" s="84">
        <f>SUM(EK1364:EK1365)</f>
        <v>0</v>
      </c>
      <c r="EL1367" s="84">
        <f>EK1367/EJ1367</f>
        <v>0</v>
      </c>
      <c r="EM1367" s="84">
        <f>EJ1367-EK1367</f>
        <v>2000000</v>
      </c>
      <c r="EN1367" s="84">
        <f>EJ1367+EF1367</f>
        <v>3000000</v>
      </c>
      <c r="EU1367" s="84" t="s">
        <v>5408</v>
      </c>
      <c r="EV1367" s="84">
        <f>SUM(EV1364:EV1365)</f>
        <v>1000000</v>
      </c>
      <c r="EW1367" s="84">
        <f>SUM(EW1364:EW1365)</f>
        <v>0</v>
      </c>
      <c r="EX1367" s="84">
        <f>EW1367/EV1367</f>
        <v>0</v>
      </c>
      <c r="EY1367" s="84">
        <f>EV1367-EW1367</f>
        <v>1000000</v>
      </c>
      <c r="EZ1367" s="84">
        <f>SUM(EZ1364:EZ1365)</f>
        <v>2000000</v>
      </c>
      <c r="FA1367" s="84">
        <f>SUM(FA1364:FA1365)</f>
        <v>0</v>
      </c>
      <c r="FB1367" s="84">
        <f>FA1367/EZ1367</f>
        <v>0</v>
      </c>
      <c r="FC1367" s="84">
        <f>EZ1367-FA1367</f>
        <v>2000000</v>
      </c>
      <c r="FD1367" s="84">
        <f>EZ1367+EV1367</f>
        <v>3000000</v>
      </c>
      <c r="FK1367" s="84" t="s">
        <v>5408</v>
      </c>
      <c r="FL1367" s="84">
        <f>SUM(FL1364:FL1365)</f>
        <v>1000000</v>
      </c>
      <c r="FM1367" s="84">
        <f>SUM(FM1364:FM1365)</f>
        <v>0</v>
      </c>
      <c r="FN1367" s="84">
        <f>FM1367/FL1367</f>
        <v>0</v>
      </c>
      <c r="FO1367" s="84">
        <f>FL1367-FM1367</f>
        <v>1000000</v>
      </c>
      <c r="FP1367" s="84">
        <f>SUM(FP1364:FP1365)</f>
        <v>2000000</v>
      </c>
      <c r="FQ1367" s="84">
        <f>SUM(FQ1364:FQ1365)</f>
        <v>0</v>
      </c>
      <c r="FR1367" s="84">
        <f>FQ1367/FP1367</f>
        <v>0</v>
      </c>
      <c r="FS1367" s="84">
        <f>FP1367-FQ1367</f>
        <v>2000000</v>
      </c>
      <c r="FT1367" s="84">
        <f>FP1367+FL1367</f>
        <v>3000000</v>
      </c>
      <c r="GA1367" s="84" t="s">
        <v>5408</v>
      </c>
      <c r="GB1367" s="84">
        <f>SUM(GB1364:GB1365)</f>
        <v>1000000</v>
      </c>
      <c r="GC1367" s="84">
        <f>SUM(GC1364:GC1365)</f>
        <v>0</v>
      </c>
      <c r="GD1367" s="84">
        <f>GC1367/GB1367</f>
        <v>0</v>
      </c>
      <c r="GE1367" s="84">
        <f>GB1367-GC1367</f>
        <v>1000000</v>
      </c>
      <c r="GF1367" s="84">
        <f>SUM(GF1364:GF1365)</f>
        <v>2000000</v>
      </c>
      <c r="GG1367" s="84">
        <f>SUM(GG1364:GG1365)</f>
        <v>0</v>
      </c>
      <c r="GH1367" s="84">
        <f>GG1367/GF1367</f>
        <v>0</v>
      </c>
      <c r="GI1367" s="84">
        <f>GF1367-GG1367</f>
        <v>2000000</v>
      </c>
      <c r="GJ1367" s="84">
        <f>GF1367+GB1367</f>
        <v>3000000</v>
      </c>
      <c r="GQ1367" s="84" t="s">
        <v>5408</v>
      </c>
      <c r="GR1367" s="84">
        <f>SUM(GR1364:GR1365)</f>
        <v>1000000</v>
      </c>
      <c r="GS1367" s="84">
        <f>SUM(GS1364:GS1365)</f>
        <v>0</v>
      </c>
      <c r="GT1367" s="84">
        <f>GS1367/GR1367</f>
        <v>0</v>
      </c>
      <c r="GU1367" s="84">
        <f>GR1367-GS1367</f>
        <v>1000000</v>
      </c>
      <c r="GV1367" s="84">
        <f>SUM(GV1364:GV1365)</f>
        <v>2000000</v>
      </c>
      <c r="GW1367" s="84">
        <f>SUM(GW1364:GW1365)</f>
        <v>0</v>
      </c>
      <c r="GX1367" s="84">
        <f>GW1367/GV1367</f>
        <v>0</v>
      </c>
      <c r="GY1367" s="84">
        <f>GV1367-GW1367</f>
        <v>2000000</v>
      </c>
      <c r="GZ1367" s="84">
        <f>GV1367+GR1367</f>
        <v>3000000</v>
      </c>
      <c r="HG1367" s="84" t="s">
        <v>5408</v>
      </c>
      <c r="HH1367" s="84">
        <f>SUM(HH1364:HH1365)</f>
        <v>1000000</v>
      </c>
      <c r="HI1367" s="84">
        <f>SUM(HI1364:HI1365)</f>
        <v>0</v>
      </c>
      <c r="HJ1367" s="84">
        <f>HI1367/HH1367</f>
        <v>0</v>
      </c>
      <c r="HK1367" s="84">
        <f>HH1367-HI1367</f>
        <v>1000000</v>
      </c>
      <c r="HL1367" s="84">
        <f>SUM(HL1364:HL1365)</f>
        <v>2000000</v>
      </c>
      <c r="HM1367" s="84">
        <f>SUM(HM1364:HM1365)</f>
        <v>0</v>
      </c>
      <c r="HN1367" s="84">
        <f>HM1367/HL1367</f>
        <v>0</v>
      </c>
      <c r="HO1367" s="84">
        <f>HL1367-HM1367</f>
        <v>2000000</v>
      </c>
      <c r="HP1367" s="84">
        <f>HL1367+HH1367</f>
        <v>3000000</v>
      </c>
      <c r="HW1367" s="84" t="s">
        <v>5408</v>
      </c>
      <c r="HX1367" s="84">
        <f>SUM(HX1364:HX1365)</f>
        <v>1000000</v>
      </c>
      <c r="HY1367" s="84">
        <f>SUM(HY1364:HY1365)</f>
        <v>0</v>
      </c>
      <c r="HZ1367" s="84">
        <f>HY1367/HX1367</f>
        <v>0</v>
      </c>
      <c r="IA1367" s="84">
        <f>HX1367-HY1367</f>
        <v>1000000</v>
      </c>
      <c r="IB1367" s="84">
        <f>SUM(IB1364:IB1365)</f>
        <v>2000000</v>
      </c>
      <c r="IC1367" s="84">
        <f>SUM(IC1364:IC1365)</f>
        <v>0</v>
      </c>
      <c r="ID1367" s="84">
        <f>IC1367/IB1367</f>
        <v>0</v>
      </c>
      <c r="IE1367" s="84">
        <f>IB1367-IC1367</f>
        <v>2000000</v>
      </c>
      <c r="IF1367" s="84">
        <f>IB1367+HX1367</f>
        <v>3000000</v>
      </c>
      <c r="IM1367" s="84" t="s">
        <v>5408</v>
      </c>
      <c r="IN1367" s="84">
        <f>SUM(IN1364:IN1365)</f>
        <v>1000000</v>
      </c>
      <c r="IO1367" s="84">
        <f>SUM(IO1364:IO1365)</f>
        <v>0</v>
      </c>
      <c r="IP1367" s="84">
        <f>IO1367/IN1367</f>
        <v>0</v>
      </c>
      <c r="IQ1367" s="84">
        <f>IN1367-IO1367</f>
        <v>1000000</v>
      </c>
      <c r="IR1367" s="84">
        <f>SUM(IR1364:IR1365)</f>
        <v>2000000</v>
      </c>
      <c r="IS1367" s="84">
        <f>SUM(IS1364:IS1365)</f>
        <v>0</v>
      </c>
      <c r="IT1367" s="84">
        <f>IS1367/IR1367</f>
        <v>0</v>
      </c>
      <c r="IU1367" s="84">
        <f>IR1367-IS1367</f>
        <v>2000000</v>
      </c>
      <c r="IV1367" s="84">
        <f>IR1367+IN1367</f>
        <v>3000000</v>
      </c>
      <c r="JC1367" s="84" t="s">
        <v>5408</v>
      </c>
      <c r="JD1367" s="84">
        <f>SUM(JD1364:JD1365)</f>
        <v>1000000</v>
      </c>
      <c r="JE1367" s="84">
        <f>SUM(JE1364:JE1365)</f>
        <v>0</v>
      </c>
      <c r="JF1367" s="84">
        <f>JE1367/JD1367</f>
        <v>0</v>
      </c>
      <c r="JG1367" s="84">
        <f>JD1367-JE1367</f>
        <v>1000000</v>
      </c>
      <c r="JH1367" s="84">
        <f>SUM(JH1364:JH1365)</f>
        <v>2000000</v>
      </c>
      <c r="JI1367" s="84">
        <f>SUM(JI1364:JI1365)</f>
        <v>0</v>
      </c>
      <c r="JJ1367" s="84">
        <f>JI1367/JH1367</f>
        <v>0</v>
      </c>
      <c r="JK1367" s="84">
        <f>JH1367-JI1367</f>
        <v>2000000</v>
      </c>
      <c r="JL1367" s="84">
        <f>JH1367+JD1367</f>
        <v>3000000</v>
      </c>
      <c r="JS1367" s="84" t="s">
        <v>5408</v>
      </c>
      <c r="JT1367" s="84">
        <f>SUM(JT1364:JT1365)</f>
        <v>1000000</v>
      </c>
      <c r="JU1367" s="84">
        <f>SUM(JU1364:JU1365)</f>
        <v>0</v>
      </c>
      <c r="JV1367" s="84">
        <f>JU1367/JT1367</f>
        <v>0</v>
      </c>
      <c r="JW1367" s="84">
        <f>JT1367-JU1367</f>
        <v>1000000</v>
      </c>
      <c r="JX1367" s="84">
        <f>SUM(JX1364:JX1365)</f>
        <v>2000000</v>
      </c>
      <c r="JY1367" s="84">
        <f>SUM(JY1364:JY1365)</f>
        <v>0</v>
      </c>
      <c r="JZ1367" s="84">
        <f>JY1367/JX1367</f>
        <v>0</v>
      </c>
      <c r="KA1367" s="84">
        <f>JX1367-JY1367</f>
        <v>2000000</v>
      </c>
      <c r="KB1367" s="84">
        <f>JX1367+JT1367</f>
        <v>3000000</v>
      </c>
      <c r="KI1367" s="84" t="s">
        <v>5408</v>
      </c>
      <c r="KJ1367" s="84">
        <f>SUM(KJ1364:KJ1365)</f>
        <v>1000000</v>
      </c>
      <c r="KK1367" s="84">
        <f>SUM(KK1364:KK1365)</f>
        <v>0</v>
      </c>
      <c r="KL1367" s="84">
        <f>KK1367/KJ1367</f>
        <v>0</v>
      </c>
      <c r="KM1367" s="84">
        <f>KJ1367-KK1367</f>
        <v>1000000</v>
      </c>
      <c r="KN1367" s="84">
        <f>SUM(KN1364:KN1365)</f>
        <v>2000000</v>
      </c>
      <c r="KO1367" s="84">
        <f>SUM(KO1364:KO1365)</f>
        <v>0</v>
      </c>
      <c r="KP1367" s="84">
        <f>KO1367/KN1367</f>
        <v>0</v>
      </c>
      <c r="KQ1367" s="84">
        <f>KN1367-KO1367</f>
        <v>2000000</v>
      </c>
      <c r="KR1367" s="84">
        <f>KN1367+KJ1367</f>
        <v>3000000</v>
      </c>
      <c r="KY1367" s="84" t="s">
        <v>5408</v>
      </c>
      <c r="KZ1367" s="84">
        <f>SUM(KZ1364:KZ1365)</f>
        <v>1000000</v>
      </c>
      <c r="LA1367" s="84">
        <f>SUM(LA1364:LA1365)</f>
        <v>0</v>
      </c>
      <c r="LB1367" s="84">
        <f>LA1367/KZ1367</f>
        <v>0</v>
      </c>
      <c r="LC1367" s="84">
        <f>KZ1367-LA1367</f>
        <v>1000000</v>
      </c>
      <c r="LD1367" s="84">
        <f>SUM(LD1364:LD1365)</f>
        <v>2000000</v>
      </c>
      <c r="LE1367" s="84">
        <f>SUM(LE1364:LE1365)</f>
        <v>0</v>
      </c>
      <c r="LF1367" s="84">
        <f>LE1367/LD1367</f>
        <v>0</v>
      </c>
      <c r="LG1367" s="84">
        <f>LD1367-LE1367</f>
        <v>2000000</v>
      </c>
      <c r="LH1367" s="84">
        <f>LD1367+KZ1367</f>
        <v>3000000</v>
      </c>
      <c r="LO1367" s="84" t="s">
        <v>5408</v>
      </c>
      <c r="LP1367" s="84">
        <f>SUM(LP1364:LP1365)</f>
        <v>1000000</v>
      </c>
      <c r="LQ1367" s="84">
        <f>SUM(LQ1364:LQ1365)</f>
        <v>0</v>
      </c>
      <c r="LR1367" s="84">
        <f>LQ1367/LP1367</f>
        <v>0</v>
      </c>
      <c r="LS1367" s="84">
        <f>LP1367-LQ1367</f>
        <v>1000000</v>
      </c>
      <c r="LT1367" s="84">
        <f>SUM(LT1364:LT1365)</f>
        <v>2000000</v>
      </c>
      <c r="LU1367" s="84">
        <f>SUM(LU1364:LU1365)</f>
        <v>0</v>
      </c>
      <c r="LV1367" s="84">
        <f>LU1367/LT1367</f>
        <v>0</v>
      </c>
      <c r="LW1367" s="84">
        <f>LT1367-LU1367</f>
        <v>2000000</v>
      </c>
      <c r="LX1367" s="84">
        <f>LT1367+LP1367</f>
        <v>3000000</v>
      </c>
      <c r="ME1367" s="84" t="s">
        <v>5408</v>
      </c>
      <c r="MF1367" s="84">
        <f>SUM(MF1364:MF1365)</f>
        <v>1000000</v>
      </c>
      <c r="MG1367" s="84">
        <f>SUM(MG1364:MG1365)</f>
        <v>0</v>
      </c>
      <c r="MH1367" s="84">
        <f>MG1367/MF1367</f>
        <v>0</v>
      </c>
      <c r="MI1367" s="84">
        <f>MF1367-MG1367</f>
        <v>1000000</v>
      </c>
      <c r="MJ1367" s="84">
        <f>SUM(MJ1364:MJ1365)</f>
        <v>2000000</v>
      </c>
      <c r="MK1367" s="84">
        <f>SUM(MK1364:MK1365)</f>
        <v>0</v>
      </c>
      <c r="ML1367" s="84">
        <f>MK1367/MJ1367</f>
        <v>0</v>
      </c>
      <c r="MM1367" s="84">
        <f>MJ1367-MK1367</f>
        <v>2000000</v>
      </c>
      <c r="MN1367" s="84">
        <f>MJ1367+MF1367</f>
        <v>3000000</v>
      </c>
      <c r="MU1367" s="84" t="s">
        <v>5408</v>
      </c>
      <c r="MV1367" s="84">
        <f>SUM(MV1364:MV1365)</f>
        <v>1000000</v>
      </c>
      <c r="MW1367" s="84">
        <f>SUM(MW1364:MW1365)</f>
        <v>0</v>
      </c>
      <c r="MX1367" s="84">
        <f>MW1367/MV1367</f>
        <v>0</v>
      </c>
      <c r="MY1367" s="84">
        <f>MV1367-MW1367</f>
        <v>1000000</v>
      </c>
      <c r="MZ1367" s="84">
        <f>SUM(MZ1364:MZ1365)</f>
        <v>2000000</v>
      </c>
      <c r="NA1367" s="84">
        <f>SUM(NA1364:NA1365)</f>
        <v>0</v>
      </c>
      <c r="NB1367" s="84">
        <f>NA1367/MZ1367</f>
        <v>0</v>
      </c>
      <c r="NC1367" s="84">
        <f>MZ1367-NA1367</f>
        <v>2000000</v>
      </c>
      <c r="ND1367" s="84">
        <f>MZ1367+MV1367</f>
        <v>3000000</v>
      </c>
      <c r="NK1367" s="84" t="s">
        <v>5408</v>
      </c>
      <c r="NL1367" s="84">
        <f>SUM(NL1364:NL1365)</f>
        <v>1000000</v>
      </c>
      <c r="NM1367" s="84">
        <f>SUM(NM1364:NM1365)</f>
        <v>0</v>
      </c>
      <c r="NN1367" s="84">
        <f>NM1367/NL1367</f>
        <v>0</v>
      </c>
      <c r="NO1367" s="84">
        <f>NL1367-NM1367</f>
        <v>1000000</v>
      </c>
      <c r="NP1367" s="84">
        <f>SUM(NP1364:NP1365)</f>
        <v>2000000</v>
      </c>
      <c r="NQ1367" s="84">
        <f>SUM(NQ1364:NQ1365)</f>
        <v>0</v>
      </c>
      <c r="NR1367" s="84">
        <f>NQ1367/NP1367</f>
        <v>0</v>
      </c>
      <c r="NS1367" s="84">
        <f>NP1367-NQ1367</f>
        <v>2000000</v>
      </c>
      <c r="NT1367" s="84">
        <f>NP1367+NL1367</f>
        <v>3000000</v>
      </c>
      <c r="OA1367" s="84" t="s">
        <v>5408</v>
      </c>
      <c r="OB1367" s="84">
        <f>SUM(OB1364:OB1365)</f>
        <v>1000000</v>
      </c>
      <c r="OC1367" s="84">
        <f>SUM(OC1364:OC1365)</f>
        <v>0</v>
      </c>
      <c r="OD1367" s="84">
        <f>OC1367/OB1367</f>
        <v>0</v>
      </c>
      <c r="OE1367" s="84">
        <f>OB1367-OC1367</f>
        <v>1000000</v>
      </c>
      <c r="OF1367" s="84">
        <f>SUM(OF1364:OF1365)</f>
        <v>2000000</v>
      </c>
      <c r="OG1367" s="84">
        <f>SUM(OG1364:OG1365)</f>
        <v>0</v>
      </c>
      <c r="OH1367" s="84">
        <f>OG1367/OF1367</f>
        <v>0</v>
      </c>
      <c r="OI1367" s="84">
        <f>OF1367-OG1367</f>
        <v>2000000</v>
      </c>
      <c r="OJ1367" s="84">
        <f>OF1367+OB1367</f>
        <v>3000000</v>
      </c>
      <c r="OQ1367" s="84" t="s">
        <v>5408</v>
      </c>
      <c r="OR1367" s="84">
        <f>SUM(OR1364:OR1365)</f>
        <v>1000000</v>
      </c>
      <c r="OS1367" s="84">
        <f>SUM(OS1364:OS1365)</f>
        <v>0</v>
      </c>
      <c r="OT1367" s="84">
        <f>OS1367/OR1367</f>
        <v>0</v>
      </c>
      <c r="OU1367" s="84">
        <f>OR1367-OS1367</f>
        <v>1000000</v>
      </c>
      <c r="OV1367" s="84">
        <f>SUM(OV1364:OV1365)</f>
        <v>2000000</v>
      </c>
      <c r="OW1367" s="84">
        <f>SUM(OW1364:OW1365)</f>
        <v>0</v>
      </c>
      <c r="OX1367" s="84">
        <f>OW1367/OV1367</f>
        <v>0</v>
      </c>
      <c r="OY1367" s="84">
        <f>OV1367-OW1367</f>
        <v>2000000</v>
      </c>
      <c r="OZ1367" s="84">
        <f>OV1367+OR1367</f>
        <v>3000000</v>
      </c>
      <c r="PG1367" s="84" t="s">
        <v>5408</v>
      </c>
      <c r="PH1367" s="84">
        <f>SUM(PH1364:PH1365)</f>
        <v>1000000</v>
      </c>
      <c r="PI1367" s="84">
        <f>SUM(PI1364:PI1365)</f>
        <v>0</v>
      </c>
      <c r="PJ1367" s="84">
        <f>PI1367/PH1367</f>
        <v>0</v>
      </c>
      <c r="PK1367" s="84">
        <f>PH1367-PI1367</f>
        <v>1000000</v>
      </c>
      <c r="PL1367" s="84">
        <f>SUM(PL1364:PL1365)</f>
        <v>2000000</v>
      </c>
      <c r="PM1367" s="84">
        <f>SUM(PM1364:PM1365)</f>
        <v>0</v>
      </c>
      <c r="PN1367" s="84">
        <f>PM1367/PL1367</f>
        <v>0</v>
      </c>
      <c r="PO1367" s="84">
        <f>PL1367-PM1367</f>
        <v>2000000</v>
      </c>
      <c r="PP1367" s="84">
        <f>PL1367+PH1367</f>
        <v>3000000</v>
      </c>
      <c r="PW1367" s="84" t="s">
        <v>5408</v>
      </c>
      <c r="PX1367" s="84">
        <f>SUM(PX1364:PX1365)</f>
        <v>1000000</v>
      </c>
      <c r="PY1367" s="84">
        <f>SUM(PY1364:PY1365)</f>
        <v>0</v>
      </c>
      <c r="PZ1367" s="84">
        <f>PY1367/PX1367</f>
        <v>0</v>
      </c>
      <c r="QA1367" s="84">
        <f>PX1367-PY1367</f>
        <v>1000000</v>
      </c>
      <c r="QB1367" s="84">
        <f>SUM(QB1364:QB1365)</f>
        <v>2000000</v>
      </c>
      <c r="QC1367" s="84">
        <f>SUM(QC1364:QC1365)</f>
        <v>0</v>
      </c>
      <c r="QD1367" s="84">
        <f>QC1367/QB1367</f>
        <v>0</v>
      </c>
      <c r="QE1367" s="84">
        <f>QB1367-QC1367</f>
        <v>2000000</v>
      </c>
      <c r="QF1367" s="84">
        <f>QB1367+PX1367</f>
        <v>3000000</v>
      </c>
      <c r="QM1367" s="84" t="s">
        <v>5408</v>
      </c>
      <c r="QN1367" s="84">
        <f>SUM(QN1364:QN1365)</f>
        <v>1000000</v>
      </c>
      <c r="QO1367" s="84">
        <f>SUM(QO1364:QO1365)</f>
        <v>0</v>
      </c>
      <c r="QP1367" s="84">
        <f>QO1367/QN1367</f>
        <v>0</v>
      </c>
      <c r="QQ1367" s="84">
        <f>QN1367-QO1367</f>
        <v>1000000</v>
      </c>
      <c r="QR1367" s="84">
        <f>SUM(QR1364:QR1365)</f>
        <v>2000000</v>
      </c>
      <c r="QS1367" s="84">
        <f>SUM(QS1364:QS1365)</f>
        <v>0</v>
      </c>
      <c r="QT1367" s="84">
        <f>QS1367/QR1367</f>
        <v>0</v>
      </c>
      <c r="QU1367" s="84">
        <f>QR1367-QS1367</f>
        <v>2000000</v>
      </c>
      <c r="QV1367" s="84">
        <f>QR1367+QN1367</f>
        <v>3000000</v>
      </c>
      <c r="RC1367" s="84" t="s">
        <v>5408</v>
      </c>
      <c r="RD1367" s="84">
        <f>SUM(RD1364:RD1365)</f>
        <v>1000000</v>
      </c>
      <c r="RE1367" s="84">
        <f>SUM(RE1364:RE1365)</f>
        <v>0</v>
      </c>
      <c r="RF1367" s="84">
        <f>RE1367/RD1367</f>
        <v>0</v>
      </c>
      <c r="RG1367" s="84">
        <f>RD1367-RE1367</f>
        <v>1000000</v>
      </c>
      <c r="RH1367" s="84">
        <f>SUM(RH1364:RH1365)</f>
        <v>2000000</v>
      </c>
      <c r="RI1367" s="84">
        <f>SUM(RI1364:RI1365)</f>
        <v>0</v>
      </c>
      <c r="RJ1367" s="84">
        <f>RI1367/RH1367</f>
        <v>0</v>
      </c>
      <c r="RK1367" s="84">
        <f>RH1367-RI1367</f>
        <v>2000000</v>
      </c>
      <c r="RL1367" s="84">
        <f>RH1367+RD1367</f>
        <v>3000000</v>
      </c>
      <c r="RS1367" s="84" t="s">
        <v>5408</v>
      </c>
      <c r="RT1367" s="84">
        <f>SUM(RT1364:RT1365)</f>
        <v>1000000</v>
      </c>
      <c r="RU1367" s="84">
        <f>SUM(RU1364:RU1365)</f>
        <v>0</v>
      </c>
      <c r="RV1367" s="84">
        <f>RU1367/RT1367</f>
        <v>0</v>
      </c>
      <c r="RW1367" s="84">
        <f>RT1367-RU1367</f>
        <v>1000000</v>
      </c>
      <c r="RX1367" s="84">
        <f>SUM(RX1364:RX1365)</f>
        <v>2000000</v>
      </c>
      <c r="RY1367" s="84">
        <f>SUM(RY1364:RY1365)</f>
        <v>0</v>
      </c>
      <c r="RZ1367" s="84">
        <f>RY1367/RX1367</f>
        <v>0</v>
      </c>
      <c r="SA1367" s="84">
        <f>RX1367-RY1367</f>
        <v>2000000</v>
      </c>
      <c r="SB1367" s="84">
        <f>RX1367+RT1367</f>
        <v>3000000</v>
      </c>
      <c r="SI1367" s="84" t="s">
        <v>5408</v>
      </c>
      <c r="SJ1367" s="84">
        <f>SUM(SJ1364:SJ1365)</f>
        <v>1000000</v>
      </c>
      <c r="SK1367" s="84">
        <f>SUM(SK1364:SK1365)</f>
        <v>0</v>
      </c>
      <c r="SL1367" s="84">
        <f>SK1367/SJ1367</f>
        <v>0</v>
      </c>
      <c r="SM1367" s="84">
        <f>SJ1367-SK1367</f>
        <v>1000000</v>
      </c>
      <c r="SN1367" s="84">
        <f>SUM(SN1364:SN1365)</f>
        <v>2000000</v>
      </c>
      <c r="SO1367" s="84">
        <f>SUM(SO1364:SO1365)</f>
        <v>0</v>
      </c>
      <c r="SP1367" s="84">
        <f>SO1367/SN1367</f>
        <v>0</v>
      </c>
      <c r="SQ1367" s="84">
        <f>SN1367-SO1367</f>
        <v>2000000</v>
      </c>
      <c r="SR1367" s="84">
        <f>SN1367+SJ1367</f>
        <v>3000000</v>
      </c>
      <c r="SY1367" s="84" t="s">
        <v>5408</v>
      </c>
      <c r="SZ1367" s="84">
        <f>SUM(SZ1364:SZ1365)</f>
        <v>1000000</v>
      </c>
      <c r="TA1367" s="84">
        <f>SUM(TA1364:TA1365)</f>
        <v>0</v>
      </c>
      <c r="TB1367" s="84">
        <f>TA1367/SZ1367</f>
        <v>0</v>
      </c>
      <c r="TC1367" s="84">
        <f>SZ1367-TA1367</f>
        <v>1000000</v>
      </c>
      <c r="TD1367" s="84">
        <f>SUM(TD1364:TD1365)</f>
        <v>2000000</v>
      </c>
      <c r="TE1367" s="84">
        <f>SUM(TE1364:TE1365)</f>
        <v>0</v>
      </c>
      <c r="TF1367" s="84">
        <f>TE1367/TD1367</f>
        <v>0</v>
      </c>
      <c r="TG1367" s="84">
        <f>TD1367-TE1367</f>
        <v>2000000</v>
      </c>
      <c r="TH1367" s="84">
        <f>TD1367+SZ1367</f>
        <v>3000000</v>
      </c>
      <c r="TO1367" s="84" t="s">
        <v>5408</v>
      </c>
      <c r="TP1367" s="84">
        <f>SUM(TP1364:TP1365)</f>
        <v>1000000</v>
      </c>
      <c r="TQ1367" s="84">
        <f>SUM(TQ1364:TQ1365)</f>
        <v>0</v>
      </c>
      <c r="TR1367" s="84">
        <f>TQ1367/TP1367</f>
        <v>0</v>
      </c>
      <c r="TS1367" s="84">
        <f>TP1367-TQ1367</f>
        <v>1000000</v>
      </c>
      <c r="TT1367" s="84">
        <f>SUM(TT1364:TT1365)</f>
        <v>2000000</v>
      </c>
      <c r="TU1367" s="84">
        <f>SUM(TU1364:TU1365)</f>
        <v>0</v>
      </c>
      <c r="TV1367" s="84">
        <f>TU1367/TT1367</f>
        <v>0</v>
      </c>
      <c r="TW1367" s="84">
        <f>TT1367-TU1367</f>
        <v>2000000</v>
      </c>
      <c r="TX1367" s="84">
        <f>TT1367+TP1367</f>
        <v>3000000</v>
      </c>
      <c r="UE1367" s="84" t="s">
        <v>5408</v>
      </c>
      <c r="UF1367" s="84">
        <f>SUM(UF1364:UF1365)</f>
        <v>1000000</v>
      </c>
      <c r="UG1367" s="84">
        <f>SUM(UG1364:UG1365)</f>
        <v>0</v>
      </c>
      <c r="UH1367" s="84">
        <f>UG1367/UF1367</f>
        <v>0</v>
      </c>
      <c r="UI1367" s="84">
        <f>UF1367-UG1367</f>
        <v>1000000</v>
      </c>
      <c r="UJ1367" s="84">
        <f>SUM(UJ1364:UJ1365)</f>
        <v>2000000</v>
      </c>
      <c r="UK1367" s="84">
        <f>SUM(UK1364:UK1365)</f>
        <v>0</v>
      </c>
      <c r="UL1367" s="84">
        <f>UK1367/UJ1367</f>
        <v>0</v>
      </c>
      <c r="UM1367" s="84">
        <f>UJ1367-UK1367</f>
        <v>2000000</v>
      </c>
      <c r="UN1367" s="84">
        <f>UJ1367+UF1367</f>
        <v>3000000</v>
      </c>
      <c r="UU1367" s="84" t="s">
        <v>5408</v>
      </c>
      <c r="UV1367" s="84">
        <f>SUM(UV1364:UV1365)</f>
        <v>1000000</v>
      </c>
      <c r="UW1367" s="84">
        <f>SUM(UW1364:UW1365)</f>
        <v>0</v>
      </c>
      <c r="UX1367" s="84">
        <f>UW1367/UV1367</f>
        <v>0</v>
      </c>
      <c r="UY1367" s="84">
        <f>UV1367-UW1367</f>
        <v>1000000</v>
      </c>
      <c r="UZ1367" s="84">
        <f>SUM(UZ1364:UZ1365)</f>
        <v>2000000</v>
      </c>
      <c r="VA1367" s="84">
        <f>SUM(VA1364:VA1365)</f>
        <v>0</v>
      </c>
      <c r="VB1367" s="84">
        <f>VA1367/UZ1367</f>
        <v>0</v>
      </c>
      <c r="VC1367" s="84">
        <f>UZ1367-VA1367</f>
        <v>2000000</v>
      </c>
      <c r="VD1367" s="84">
        <f>UZ1367+UV1367</f>
        <v>3000000</v>
      </c>
      <c r="VK1367" s="84" t="s">
        <v>5408</v>
      </c>
      <c r="VL1367" s="84">
        <f>SUM(VL1364:VL1365)</f>
        <v>1000000</v>
      </c>
      <c r="VM1367" s="84">
        <f>SUM(VM1364:VM1365)</f>
        <v>0</v>
      </c>
      <c r="VN1367" s="84">
        <f>VM1367/VL1367</f>
        <v>0</v>
      </c>
      <c r="VO1367" s="84">
        <f>VL1367-VM1367</f>
        <v>1000000</v>
      </c>
      <c r="VP1367" s="84">
        <f>SUM(VP1364:VP1365)</f>
        <v>2000000</v>
      </c>
      <c r="VQ1367" s="84">
        <f>SUM(VQ1364:VQ1365)</f>
        <v>0</v>
      </c>
      <c r="VR1367" s="84">
        <f>VQ1367/VP1367</f>
        <v>0</v>
      </c>
      <c r="VS1367" s="84">
        <f>VP1367-VQ1367</f>
        <v>2000000</v>
      </c>
      <c r="VT1367" s="84">
        <f>VP1367+VL1367</f>
        <v>3000000</v>
      </c>
      <c r="WA1367" s="84" t="s">
        <v>5408</v>
      </c>
      <c r="WB1367" s="84">
        <f>SUM(WB1364:WB1365)</f>
        <v>1000000</v>
      </c>
      <c r="WC1367" s="84">
        <f>SUM(WC1364:WC1365)</f>
        <v>0</v>
      </c>
      <c r="WD1367" s="84">
        <f>WC1367/WB1367</f>
        <v>0</v>
      </c>
      <c r="WE1367" s="84">
        <f>WB1367-WC1367</f>
        <v>1000000</v>
      </c>
      <c r="WF1367" s="84">
        <f>SUM(WF1364:WF1365)</f>
        <v>2000000</v>
      </c>
      <c r="WG1367" s="84">
        <f>SUM(WG1364:WG1365)</f>
        <v>0</v>
      </c>
      <c r="WH1367" s="84">
        <f>WG1367/WF1367</f>
        <v>0</v>
      </c>
      <c r="WI1367" s="84">
        <f>WF1367-WG1367</f>
        <v>2000000</v>
      </c>
      <c r="WJ1367" s="84">
        <f>WF1367+WB1367</f>
        <v>3000000</v>
      </c>
      <c r="WQ1367" s="84" t="s">
        <v>5408</v>
      </c>
      <c r="WR1367" s="84">
        <f>SUM(WR1364:WR1365)</f>
        <v>1000000</v>
      </c>
      <c r="WS1367" s="84">
        <f>SUM(WS1364:WS1365)</f>
        <v>0</v>
      </c>
      <c r="WT1367" s="84">
        <f>WS1367/WR1367</f>
        <v>0</v>
      </c>
      <c r="WU1367" s="84">
        <f>WR1367-WS1367</f>
        <v>1000000</v>
      </c>
      <c r="WV1367" s="84">
        <f>SUM(WV1364:WV1365)</f>
        <v>2000000</v>
      </c>
      <c r="WW1367" s="84">
        <f>SUM(WW1364:WW1365)</f>
        <v>0</v>
      </c>
      <c r="WX1367" s="84">
        <f>WW1367/WV1367</f>
        <v>0</v>
      </c>
      <c r="WY1367" s="84">
        <f>WV1367-WW1367</f>
        <v>2000000</v>
      </c>
      <c r="WZ1367" s="84">
        <f>WV1367+WR1367</f>
        <v>3000000</v>
      </c>
      <c r="XG1367" s="84" t="s">
        <v>5408</v>
      </c>
      <c r="XH1367" s="84">
        <f>SUM(XH1364:XH1365)</f>
        <v>1000000</v>
      </c>
      <c r="XI1367" s="84">
        <f>SUM(XI1364:XI1365)</f>
        <v>0</v>
      </c>
      <c r="XJ1367" s="84">
        <f>XI1367/XH1367</f>
        <v>0</v>
      </c>
      <c r="XK1367" s="84">
        <f>XH1367-XI1367</f>
        <v>1000000</v>
      </c>
      <c r="XL1367" s="84">
        <f>SUM(XL1364:XL1365)</f>
        <v>2000000</v>
      </c>
      <c r="XM1367" s="84">
        <f>SUM(XM1364:XM1365)</f>
        <v>0</v>
      </c>
      <c r="XN1367" s="84">
        <f>XM1367/XL1367</f>
        <v>0</v>
      </c>
      <c r="XO1367" s="84">
        <f>XL1367-XM1367</f>
        <v>2000000</v>
      </c>
      <c r="XP1367" s="84">
        <f>XL1367+XH1367</f>
        <v>3000000</v>
      </c>
      <c r="XW1367" s="84" t="s">
        <v>5408</v>
      </c>
      <c r="XX1367" s="84">
        <f>SUM(XX1364:XX1365)</f>
        <v>1000000</v>
      </c>
      <c r="XY1367" s="84">
        <f>SUM(XY1364:XY1365)</f>
        <v>0</v>
      </c>
      <c r="XZ1367" s="84">
        <f>XY1367/XX1367</f>
        <v>0</v>
      </c>
      <c r="YA1367" s="84">
        <f>XX1367-XY1367</f>
        <v>1000000</v>
      </c>
      <c r="YB1367" s="84">
        <f>SUM(YB1364:YB1365)</f>
        <v>2000000</v>
      </c>
      <c r="YC1367" s="84">
        <f>SUM(YC1364:YC1365)</f>
        <v>0</v>
      </c>
      <c r="YD1367" s="84">
        <f>YC1367/YB1367</f>
        <v>0</v>
      </c>
      <c r="YE1367" s="84">
        <f>YB1367-YC1367</f>
        <v>2000000</v>
      </c>
      <c r="YF1367" s="84">
        <f>YB1367+XX1367</f>
        <v>3000000</v>
      </c>
      <c r="YM1367" s="84" t="s">
        <v>5408</v>
      </c>
      <c r="YN1367" s="84">
        <f>SUM(YN1364:YN1365)</f>
        <v>1000000</v>
      </c>
      <c r="YO1367" s="84">
        <f>SUM(YO1364:YO1365)</f>
        <v>0</v>
      </c>
      <c r="YP1367" s="84">
        <f>YO1367/YN1367</f>
        <v>0</v>
      </c>
      <c r="YQ1367" s="84">
        <f>YN1367-YO1367</f>
        <v>1000000</v>
      </c>
      <c r="YR1367" s="84">
        <f>SUM(YR1364:YR1365)</f>
        <v>2000000</v>
      </c>
      <c r="YS1367" s="84">
        <f>SUM(YS1364:YS1365)</f>
        <v>0</v>
      </c>
      <c r="YT1367" s="84">
        <f>YS1367/YR1367</f>
        <v>0</v>
      </c>
      <c r="YU1367" s="84">
        <f>YR1367-YS1367</f>
        <v>2000000</v>
      </c>
      <c r="YV1367" s="84">
        <f>YR1367+YN1367</f>
        <v>3000000</v>
      </c>
      <c r="ZC1367" s="84" t="s">
        <v>5408</v>
      </c>
      <c r="ZD1367" s="84">
        <f>SUM(ZD1364:ZD1365)</f>
        <v>1000000</v>
      </c>
      <c r="ZE1367" s="84">
        <f>SUM(ZE1364:ZE1365)</f>
        <v>0</v>
      </c>
      <c r="ZF1367" s="84">
        <f>ZE1367/ZD1367</f>
        <v>0</v>
      </c>
      <c r="ZG1367" s="84">
        <f>ZD1367-ZE1367</f>
        <v>1000000</v>
      </c>
      <c r="ZH1367" s="84">
        <f>SUM(ZH1364:ZH1365)</f>
        <v>2000000</v>
      </c>
      <c r="ZI1367" s="84">
        <f>SUM(ZI1364:ZI1365)</f>
        <v>0</v>
      </c>
      <c r="ZJ1367" s="84">
        <f>ZI1367/ZH1367</f>
        <v>0</v>
      </c>
      <c r="ZK1367" s="84">
        <f>ZH1367-ZI1367</f>
        <v>2000000</v>
      </c>
      <c r="ZL1367" s="84">
        <f>ZH1367+ZD1367</f>
        <v>3000000</v>
      </c>
      <c r="ZS1367" s="84" t="s">
        <v>5408</v>
      </c>
      <c r="ZT1367" s="84">
        <f>SUM(ZT1364:ZT1365)</f>
        <v>1000000</v>
      </c>
      <c r="ZU1367" s="84">
        <f>SUM(ZU1364:ZU1365)</f>
        <v>0</v>
      </c>
      <c r="ZV1367" s="84">
        <f>ZU1367/ZT1367</f>
        <v>0</v>
      </c>
      <c r="ZW1367" s="84">
        <f>ZT1367-ZU1367</f>
        <v>1000000</v>
      </c>
      <c r="ZX1367" s="84">
        <f>SUM(ZX1364:ZX1365)</f>
        <v>2000000</v>
      </c>
      <c r="ZY1367" s="84">
        <f>SUM(ZY1364:ZY1365)</f>
        <v>0</v>
      </c>
      <c r="ZZ1367" s="84">
        <f>ZY1367/ZX1367</f>
        <v>0</v>
      </c>
      <c r="AAA1367" s="84">
        <f>ZX1367-ZY1367</f>
        <v>2000000</v>
      </c>
      <c r="AAB1367" s="84">
        <f>ZX1367+ZT1367</f>
        <v>3000000</v>
      </c>
      <c r="AAI1367" s="84" t="s">
        <v>5408</v>
      </c>
      <c r="AAJ1367" s="84">
        <f>SUM(AAJ1364:AAJ1365)</f>
        <v>1000000</v>
      </c>
      <c r="AAK1367" s="84">
        <f>SUM(AAK1364:AAK1365)</f>
        <v>0</v>
      </c>
      <c r="AAL1367" s="84">
        <f>AAK1367/AAJ1367</f>
        <v>0</v>
      </c>
      <c r="AAM1367" s="84">
        <f>AAJ1367-AAK1367</f>
        <v>1000000</v>
      </c>
      <c r="AAN1367" s="84">
        <f>SUM(AAN1364:AAN1365)</f>
        <v>2000000</v>
      </c>
      <c r="AAO1367" s="84">
        <f>SUM(AAO1364:AAO1365)</f>
        <v>0</v>
      </c>
      <c r="AAP1367" s="84">
        <f>AAO1367/AAN1367</f>
        <v>0</v>
      </c>
      <c r="AAQ1367" s="84">
        <f>AAN1367-AAO1367</f>
        <v>2000000</v>
      </c>
      <c r="AAR1367" s="84">
        <f>AAN1367+AAJ1367</f>
        <v>3000000</v>
      </c>
      <c r="AAY1367" s="84" t="s">
        <v>5408</v>
      </c>
      <c r="AAZ1367" s="84">
        <f>SUM(AAZ1364:AAZ1365)</f>
        <v>1000000</v>
      </c>
      <c r="ABA1367" s="84">
        <f>SUM(ABA1364:ABA1365)</f>
        <v>0</v>
      </c>
      <c r="ABB1367" s="84">
        <f>ABA1367/AAZ1367</f>
        <v>0</v>
      </c>
      <c r="ABC1367" s="84">
        <f>AAZ1367-ABA1367</f>
        <v>1000000</v>
      </c>
      <c r="ABD1367" s="84">
        <f>SUM(ABD1364:ABD1365)</f>
        <v>2000000</v>
      </c>
      <c r="ABE1367" s="84">
        <f>SUM(ABE1364:ABE1365)</f>
        <v>0</v>
      </c>
      <c r="ABF1367" s="84">
        <f>ABE1367/ABD1367</f>
        <v>0</v>
      </c>
      <c r="ABG1367" s="84">
        <f>ABD1367-ABE1367</f>
        <v>2000000</v>
      </c>
      <c r="ABH1367" s="84">
        <f>ABD1367+AAZ1367</f>
        <v>3000000</v>
      </c>
      <c r="ABO1367" s="84" t="s">
        <v>5408</v>
      </c>
      <c r="ABP1367" s="84">
        <f>SUM(ABP1364:ABP1365)</f>
        <v>1000000</v>
      </c>
      <c r="ABQ1367" s="84">
        <f>SUM(ABQ1364:ABQ1365)</f>
        <v>0</v>
      </c>
      <c r="ABR1367" s="84">
        <f>ABQ1367/ABP1367</f>
        <v>0</v>
      </c>
      <c r="ABS1367" s="84">
        <f>ABP1367-ABQ1367</f>
        <v>1000000</v>
      </c>
      <c r="ABT1367" s="84">
        <f>SUM(ABT1364:ABT1365)</f>
        <v>2000000</v>
      </c>
      <c r="ABU1367" s="84">
        <f>SUM(ABU1364:ABU1365)</f>
        <v>0</v>
      </c>
      <c r="ABV1367" s="84">
        <f>ABU1367/ABT1367</f>
        <v>0</v>
      </c>
      <c r="ABW1367" s="84">
        <f>ABT1367-ABU1367</f>
        <v>2000000</v>
      </c>
      <c r="ABX1367" s="84">
        <f>ABT1367+ABP1367</f>
        <v>3000000</v>
      </c>
      <c r="ACE1367" s="84" t="s">
        <v>5408</v>
      </c>
      <c r="ACF1367" s="84">
        <f>SUM(ACF1364:ACF1365)</f>
        <v>1000000</v>
      </c>
      <c r="ACG1367" s="84">
        <f>SUM(ACG1364:ACG1365)</f>
        <v>0</v>
      </c>
      <c r="ACH1367" s="84">
        <f>ACG1367/ACF1367</f>
        <v>0</v>
      </c>
      <c r="ACI1367" s="84">
        <f>ACF1367-ACG1367</f>
        <v>1000000</v>
      </c>
      <c r="ACJ1367" s="84">
        <f>SUM(ACJ1364:ACJ1365)</f>
        <v>2000000</v>
      </c>
      <c r="ACK1367" s="84">
        <f>SUM(ACK1364:ACK1365)</f>
        <v>0</v>
      </c>
      <c r="ACL1367" s="84">
        <f>ACK1367/ACJ1367</f>
        <v>0</v>
      </c>
      <c r="ACM1367" s="84">
        <f>ACJ1367-ACK1367</f>
        <v>2000000</v>
      </c>
      <c r="ACN1367" s="84">
        <f>ACJ1367+ACF1367</f>
        <v>3000000</v>
      </c>
      <c r="ACU1367" s="84" t="s">
        <v>5408</v>
      </c>
      <c r="ACV1367" s="84">
        <f>SUM(ACV1364:ACV1365)</f>
        <v>1000000</v>
      </c>
      <c r="ACW1367" s="84">
        <f>SUM(ACW1364:ACW1365)</f>
        <v>0</v>
      </c>
      <c r="ACX1367" s="84">
        <f>ACW1367/ACV1367</f>
        <v>0</v>
      </c>
      <c r="ACY1367" s="84">
        <f>ACV1367-ACW1367</f>
        <v>1000000</v>
      </c>
      <c r="ACZ1367" s="84">
        <f>SUM(ACZ1364:ACZ1365)</f>
        <v>2000000</v>
      </c>
      <c r="ADA1367" s="84">
        <f>SUM(ADA1364:ADA1365)</f>
        <v>0</v>
      </c>
      <c r="ADB1367" s="84">
        <f>ADA1367/ACZ1367</f>
        <v>0</v>
      </c>
      <c r="ADC1367" s="84">
        <f>ACZ1367-ADA1367</f>
        <v>2000000</v>
      </c>
      <c r="ADD1367" s="84">
        <f>ACZ1367+ACV1367</f>
        <v>3000000</v>
      </c>
      <c r="ADK1367" s="84" t="s">
        <v>5408</v>
      </c>
      <c r="ADL1367" s="84">
        <f>SUM(ADL1364:ADL1365)</f>
        <v>1000000</v>
      </c>
      <c r="ADM1367" s="84">
        <f>SUM(ADM1364:ADM1365)</f>
        <v>0</v>
      </c>
      <c r="ADN1367" s="84">
        <f>ADM1367/ADL1367</f>
        <v>0</v>
      </c>
      <c r="ADO1367" s="84">
        <f>ADL1367-ADM1367</f>
        <v>1000000</v>
      </c>
      <c r="ADP1367" s="84">
        <f>SUM(ADP1364:ADP1365)</f>
        <v>2000000</v>
      </c>
      <c r="ADQ1367" s="84">
        <f>SUM(ADQ1364:ADQ1365)</f>
        <v>0</v>
      </c>
      <c r="ADR1367" s="84">
        <f>ADQ1367/ADP1367</f>
        <v>0</v>
      </c>
      <c r="ADS1367" s="84">
        <f>ADP1367-ADQ1367</f>
        <v>2000000</v>
      </c>
      <c r="ADT1367" s="84">
        <f>ADP1367+ADL1367</f>
        <v>3000000</v>
      </c>
      <c r="AEA1367" s="84" t="s">
        <v>5408</v>
      </c>
      <c r="AEB1367" s="84">
        <f>SUM(AEB1364:AEB1365)</f>
        <v>1000000</v>
      </c>
      <c r="AEC1367" s="84">
        <f>SUM(AEC1364:AEC1365)</f>
        <v>0</v>
      </c>
      <c r="AED1367" s="84">
        <f>AEC1367/AEB1367</f>
        <v>0</v>
      </c>
      <c r="AEE1367" s="84">
        <f>AEB1367-AEC1367</f>
        <v>1000000</v>
      </c>
      <c r="AEF1367" s="84">
        <f>SUM(AEF1364:AEF1365)</f>
        <v>2000000</v>
      </c>
      <c r="AEG1367" s="84">
        <f>SUM(AEG1364:AEG1365)</f>
        <v>0</v>
      </c>
      <c r="AEH1367" s="84">
        <f>AEG1367/AEF1367</f>
        <v>0</v>
      </c>
      <c r="AEI1367" s="84">
        <f>AEF1367-AEG1367</f>
        <v>2000000</v>
      </c>
      <c r="AEJ1367" s="84">
        <f>AEF1367+AEB1367</f>
        <v>3000000</v>
      </c>
      <c r="AEQ1367" s="84" t="s">
        <v>5408</v>
      </c>
      <c r="AER1367" s="84">
        <f>SUM(AER1364:AER1365)</f>
        <v>1000000</v>
      </c>
      <c r="AES1367" s="84">
        <f>SUM(AES1364:AES1365)</f>
        <v>0</v>
      </c>
      <c r="AET1367" s="84">
        <f>AES1367/AER1367</f>
        <v>0</v>
      </c>
      <c r="AEU1367" s="84">
        <f>AER1367-AES1367</f>
        <v>1000000</v>
      </c>
      <c r="AEV1367" s="84">
        <f>SUM(AEV1364:AEV1365)</f>
        <v>2000000</v>
      </c>
      <c r="AEW1367" s="84">
        <f>SUM(AEW1364:AEW1365)</f>
        <v>0</v>
      </c>
      <c r="AEX1367" s="84">
        <f>AEW1367/AEV1367</f>
        <v>0</v>
      </c>
      <c r="AEY1367" s="84">
        <f>AEV1367-AEW1367</f>
        <v>2000000</v>
      </c>
      <c r="AEZ1367" s="84">
        <f>AEV1367+AER1367</f>
        <v>3000000</v>
      </c>
      <c r="AFG1367" s="84" t="s">
        <v>5408</v>
      </c>
      <c r="AFH1367" s="84">
        <f>SUM(AFH1364:AFH1365)</f>
        <v>1000000</v>
      </c>
      <c r="AFI1367" s="84">
        <f>SUM(AFI1364:AFI1365)</f>
        <v>0</v>
      </c>
      <c r="AFJ1367" s="84">
        <f>AFI1367/AFH1367</f>
        <v>0</v>
      </c>
      <c r="AFK1367" s="84">
        <f>AFH1367-AFI1367</f>
        <v>1000000</v>
      </c>
      <c r="AFL1367" s="84">
        <f>SUM(AFL1364:AFL1365)</f>
        <v>2000000</v>
      </c>
      <c r="AFM1367" s="84">
        <f>SUM(AFM1364:AFM1365)</f>
        <v>0</v>
      </c>
      <c r="AFN1367" s="84">
        <f>AFM1367/AFL1367</f>
        <v>0</v>
      </c>
      <c r="AFO1367" s="84">
        <f>AFL1367-AFM1367</f>
        <v>2000000</v>
      </c>
      <c r="AFP1367" s="84">
        <f>AFL1367+AFH1367</f>
        <v>3000000</v>
      </c>
      <c r="AFW1367" s="84" t="s">
        <v>5408</v>
      </c>
      <c r="AFX1367" s="84">
        <f>SUM(AFX1364:AFX1365)</f>
        <v>1000000</v>
      </c>
      <c r="AFY1367" s="84">
        <f>SUM(AFY1364:AFY1365)</f>
        <v>0</v>
      </c>
      <c r="AFZ1367" s="84">
        <f>AFY1367/AFX1367</f>
        <v>0</v>
      </c>
      <c r="AGA1367" s="84">
        <f>AFX1367-AFY1367</f>
        <v>1000000</v>
      </c>
      <c r="AGB1367" s="84">
        <f>SUM(AGB1364:AGB1365)</f>
        <v>2000000</v>
      </c>
      <c r="AGC1367" s="84">
        <f>SUM(AGC1364:AGC1365)</f>
        <v>0</v>
      </c>
      <c r="AGD1367" s="84">
        <f>AGC1367/AGB1367</f>
        <v>0</v>
      </c>
      <c r="AGE1367" s="84">
        <f>AGB1367-AGC1367</f>
        <v>2000000</v>
      </c>
      <c r="AGF1367" s="84">
        <f>AGB1367+AFX1367</f>
        <v>3000000</v>
      </c>
      <c r="AGM1367" s="84" t="s">
        <v>5408</v>
      </c>
      <c r="AGN1367" s="84">
        <f>SUM(AGN1364:AGN1365)</f>
        <v>1000000</v>
      </c>
      <c r="AGO1367" s="84">
        <f>SUM(AGO1364:AGO1365)</f>
        <v>0</v>
      </c>
      <c r="AGP1367" s="84">
        <f>AGO1367/AGN1367</f>
        <v>0</v>
      </c>
      <c r="AGQ1367" s="84">
        <f>AGN1367-AGO1367</f>
        <v>1000000</v>
      </c>
      <c r="AGR1367" s="84">
        <f>SUM(AGR1364:AGR1365)</f>
        <v>2000000</v>
      </c>
      <c r="AGS1367" s="84">
        <f>SUM(AGS1364:AGS1365)</f>
        <v>0</v>
      </c>
      <c r="AGT1367" s="84">
        <f>AGS1367/AGR1367</f>
        <v>0</v>
      </c>
      <c r="AGU1367" s="84">
        <f>AGR1367-AGS1367</f>
        <v>2000000</v>
      </c>
      <c r="AGV1367" s="84">
        <f>AGR1367+AGN1367</f>
        <v>3000000</v>
      </c>
      <c r="AHC1367" s="84" t="s">
        <v>5408</v>
      </c>
      <c r="AHD1367" s="84">
        <f>SUM(AHD1364:AHD1365)</f>
        <v>1000000</v>
      </c>
      <c r="AHE1367" s="84">
        <f>SUM(AHE1364:AHE1365)</f>
        <v>0</v>
      </c>
      <c r="AHF1367" s="84">
        <f>AHE1367/AHD1367</f>
        <v>0</v>
      </c>
      <c r="AHG1367" s="84">
        <f>AHD1367-AHE1367</f>
        <v>1000000</v>
      </c>
      <c r="AHH1367" s="84">
        <f>SUM(AHH1364:AHH1365)</f>
        <v>2000000</v>
      </c>
      <c r="AHI1367" s="84">
        <f>SUM(AHI1364:AHI1365)</f>
        <v>0</v>
      </c>
      <c r="AHJ1367" s="84">
        <f>AHI1367/AHH1367</f>
        <v>0</v>
      </c>
      <c r="AHK1367" s="84">
        <f>AHH1367-AHI1367</f>
        <v>2000000</v>
      </c>
      <c r="AHL1367" s="84">
        <f>AHH1367+AHD1367</f>
        <v>3000000</v>
      </c>
      <c r="AHS1367" s="84" t="s">
        <v>5408</v>
      </c>
      <c r="AHT1367" s="84">
        <f>SUM(AHT1364:AHT1365)</f>
        <v>1000000</v>
      </c>
      <c r="AHU1367" s="84">
        <f>SUM(AHU1364:AHU1365)</f>
        <v>0</v>
      </c>
      <c r="AHV1367" s="84">
        <f>AHU1367/AHT1367</f>
        <v>0</v>
      </c>
      <c r="AHW1367" s="84">
        <f>AHT1367-AHU1367</f>
        <v>1000000</v>
      </c>
      <c r="AHX1367" s="84">
        <f>SUM(AHX1364:AHX1365)</f>
        <v>2000000</v>
      </c>
      <c r="AHY1367" s="84">
        <f>SUM(AHY1364:AHY1365)</f>
        <v>0</v>
      </c>
      <c r="AHZ1367" s="84">
        <f>AHY1367/AHX1367</f>
        <v>0</v>
      </c>
      <c r="AIA1367" s="84">
        <f>AHX1367-AHY1367</f>
        <v>2000000</v>
      </c>
      <c r="AIB1367" s="84">
        <f>AHX1367+AHT1367</f>
        <v>3000000</v>
      </c>
      <c r="AII1367" s="84" t="s">
        <v>5408</v>
      </c>
      <c r="AIJ1367" s="84">
        <f>SUM(AIJ1364:AIJ1365)</f>
        <v>1000000</v>
      </c>
      <c r="AIK1367" s="84">
        <f>SUM(AIK1364:AIK1365)</f>
        <v>0</v>
      </c>
      <c r="AIL1367" s="84">
        <f>AIK1367/AIJ1367</f>
        <v>0</v>
      </c>
      <c r="AIM1367" s="84">
        <f>AIJ1367-AIK1367</f>
        <v>1000000</v>
      </c>
      <c r="AIN1367" s="84">
        <f>SUM(AIN1364:AIN1365)</f>
        <v>2000000</v>
      </c>
      <c r="AIO1367" s="84">
        <f>SUM(AIO1364:AIO1365)</f>
        <v>0</v>
      </c>
      <c r="AIP1367" s="84">
        <f>AIO1367/AIN1367</f>
        <v>0</v>
      </c>
      <c r="AIQ1367" s="84">
        <f>AIN1367-AIO1367</f>
        <v>2000000</v>
      </c>
      <c r="AIR1367" s="84">
        <f>AIN1367+AIJ1367</f>
        <v>3000000</v>
      </c>
      <c r="AIY1367" s="84" t="s">
        <v>5408</v>
      </c>
      <c r="AIZ1367" s="84">
        <f>SUM(AIZ1364:AIZ1365)</f>
        <v>1000000</v>
      </c>
      <c r="AJA1367" s="84">
        <f>SUM(AJA1364:AJA1365)</f>
        <v>0</v>
      </c>
      <c r="AJB1367" s="84">
        <f>AJA1367/AIZ1367</f>
        <v>0</v>
      </c>
      <c r="AJC1367" s="84">
        <f>AIZ1367-AJA1367</f>
        <v>1000000</v>
      </c>
      <c r="AJD1367" s="84">
        <f>SUM(AJD1364:AJD1365)</f>
        <v>2000000</v>
      </c>
      <c r="AJE1367" s="84">
        <f>SUM(AJE1364:AJE1365)</f>
        <v>0</v>
      </c>
      <c r="AJF1367" s="84">
        <f>AJE1367/AJD1367</f>
        <v>0</v>
      </c>
      <c r="AJG1367" s="84">
        <f>AJD1367-AJE1367</f>
        <v>2000000</v>
      </c>
      <c r="AJH1367" s="84">
        <f>AJD1367+AIZ1367</f>
        <v>3000000</v>
      </c>
      <c r="AJO1367" s="84" t="s">
        <v>5408</v>
      </c>
      <c r="AJP1367" s="84">
        <f>SUM(AJP1364:AJP1365)</f>
        <v>1000000</v>
      </c>
      <c r="AJQ1367" s="84">
        <f>SUM(AJQ1364:AJQ1365)</f>
        <v>0</v>
      </c>
      <c r="AJR1367" s="84">
        <f>AJQ1367/AJP1367</f>
        <v>0</v>
      </c>
      <c r="AJS1367" s="84">
        <f>AJP1367-AJQ1367</f>
        <v>1000000</v>
      </c>
      <c r="AJT1367" s="84">
        <f>SUM(AJT1364:AJT1365)</f>
        <v>2000000</v>
      </c>
      <c r="AJU1367" s="84">
        <f>SUM(AJU1364:AJU1365)</f>
        <v>0</v>
      </c>
      <c r="AJV1367" s="84">
        <f>AJU1367/AJT1367</f>
        <v>0</v>
      </c>
      <c r="AJW1367" s="84">
        <f>AJT1367-AJU1367</f>
        <v>2000000</v>
      </c>
      <c r="AJX1367" s="84">
        <f>AJT1367+AJP1367</f>
        <v>3000000</v>
      </c>
      <c r="AKE1367" s="84" t="s">
        <v>5408</v>
      </c>
      <c r="AKF1367" s="84">
        <f>SUM(AKF1364:AKF1365)</f>
        <v>1000000</v>
      </c>
      <c r="AKG1367" s="84">
        <f>SUM(AKG1364:AKG1365)</f>
        <v>0</v>
      </c>
      <c r="AKH1367" s="84">
        <f>AKG1367/AKF1367</f>
        <v>0</v>
      </c>
      <c r="AKI1367" s="84">
        <f>AKF1367-AKG1367</f>
        <v>1000000</v>
      </c>
      <c r="AKJ1367" s="84">
        <f>SUM(AKJ1364:AKJ1365)</f>
        <v>2000000</v>
      </c>
      <c r="AKK1367" s="84">
        <f>SUM(AKK1364:AKK1365)</f>
        <v>0</v>
      </c>
      <c r="AKL1367" s="84">
        <f>AKK1367/AKJ1367</f>
        <v>0</v>
      </c>
      <c r="AKM1367" s="84">
        <f>AKJ1367-AKK1367</f>
        <v>2000000</v>
      </c>
      <c r="AKN1367" s="84">
        <f>AKJ1367+AKF1367</f>
        <v>3000000</v>
      </c>
      <c r="AKU1367" s="84" t="s">
        <v>5408</v>
      </c>
      <c r="AKV1367" s="84">
        <f>SUM(AKV1364:AKV1365)</f>
        <v>1000000</v>
      </c>
      <c r="AKW1367" s="84">
        <f>SUM(AKW1364:AKW1365)</f>
        <v>0</v>
      </c>
      <c r="AKX1367" s="84">
        <f>AKW1367/AKV1367</f>
        <v>0</v>
      </c>
      <c r="AKY1367" s="84">
        <f>AKV1367-AKW1367</f>
        <v>1000000</v>
      </c>
      <c r="AKZ1367" s="84">
        <f>SUM(AKZ1364:AKZ1365)</f>
        <v>2000000</v>
      </c>
      <c r="ALA1367" s="84">
        <f>SUM(ALA1364:ALA1365)</f>
        <v>0</v>
      </c>
      <c r="ALB1367" s="84">
        <f>ALA1367/AKZ1367</f>
        <v>0</v>
      </c>
      <c r="ALC1367" s="84">
        <f>AKZ1367-ALA1367</f>
        <v>2000000</v>
      </c>
      <c r="ALD1367" s="84">
        <f>AKZ1367+AKV1367</f>
        <v>3000000</v>
      </c>
      <c r="ALK1367" s="84" t="s">
        <v>5408</v>
      </c>
      <c r="ALL1367" s="84">
        <f>SUM(ALL1364:ALL1365)</f>
        <v>1000000</v>
      </c>
      <c r="ALM1367" s="84">
        <f>SUM(ALM1364:ALM1365)</f>
        <v>0</v>
      </c>
      <c r="ALN1367" s="84">
        <f>ALM1367/ALL1367</f>
        <v>0</v>
      </c>
      <c r="ALO1367" s="84">
        <f>ALL1367-ALM1367</f>
        <v>1000000</v>
      </c>
      <c r="ALP1367" s="84">
        <f>SUM(ALP1364:ALP1365)</f>
        <v>2000000</v>
      </c>
      <c r="ALQ1367" s="84">
        <f>SUM(ALQ1364:ALQ1365)</f>
        <v>0</v>
      </c>
      <c r="ALR1367" s="84">
        <f>ALQ1367/ALP1367</f>
        <v>0</v>
      </c>
      <c r="ALS1367" s="84">
        <f>ALP1367-ALQ1367</f>
        <v>2000000</v>
      </c>
      <c r="ALT1367" s="84">
        <f>ALP1367+ALL1367</f>
        <v>3000000</v>
      </c>
      <c r="AMA1367" s="84" t="s">
        <v>5408</v>
      </c>
      <c r="AMB1367" s="84">
        <f>SUM(AMB1364:AMB1365)</f>
        <v>1000000</v>
      </c>
      <c r="AMC1367" s="84">
        <f>SUM(AMC1364:AMC1365)</f>
        <v>0</v>
      </c>
      <c r="AMD1367" s="84">
        <f>AMC1367/AMB1367</f>
        <v>0</v>
      </c>
      <c r="AME1367" s="84">
        <f>AMB1367-AMC1367</f>
        <v>1000000</v>
      </c>
      <c r="AMF1367" s="84">
        <f>SUM(AMF1364:AMF1365)</f>
        <v>2000000</v>
      </c>
      <c r="AMG1367" s="84">
        <f>SUM(AMG1364:AMG1365)</f>
        <v>0</v>
      </c>
      <c r="AMH1367" s="84">
        <f>AMG1367/AMF1367</f>
        <v>0</v>
      </c>
      <c r="AMI1367" s="84">
        <f>AMF1367-AMG1367</f>
        <v>2000000</v>
      </c>
      <c r="AMJ1367" s="84">
        <f>AMF1367+AMB1367</f>
        <v>3000000</v>
      </c>
      <c r="AMQ1367" s="84" t="s">
        <v>5408</v>
      </c>
      <c r="AMR1367" s="84">
        <f>SUM(AMR1364:AMR1365)</f>
        <v>1000000</v>
      </c>
      <c r="AMS1367" s="84">
        <f>SUM(AMS1364:AMS1365)</f>
        <v>0</v>
      </c>
      <c r="AMT1367" s="84">
        <f>AMS1367/AMR1367</f>
        <v>0</v>
      </c>
      <c r="AMU1367" s="84">
        <f>AMR1367-AMS1367</f>
        <v>1000000</v>
      </c>
      <c r="AMV1367" s="84">
        <f>SUM(AMV1364:AMV1365)</f>
        <v>2000000</v>
      </c>
      <c r="AMW1367" s="84">
        <f>SUM(AMW1364:AMW1365)</f>
        <v>0</v>
      </c>
      <c r="AMX1367" s="84">
        <f>AMW1367/AMV1367</f>
        <v>0</v>
      </c>
      <c r="AMY1367" s="84">
        <f>AMV1367-AMW1367</f>
        <v>2000000</v>
      </c>
      <c r="AMZ1367" s="84">
        <f>AMV1367+AMR1367</f>
        <v>3000000</v>
      </c>
      <c r="ANG1367" s="84" t="s">
        <v>5408</v>
      </c>
      <c r="ANH1367" s="84">
        <f>SUM(ANH1364:ANH1365)</f>
        <v>1000000</v>
      </c>
      <c r="ANI1367" s="84">
        <f>SUM(ANI1364:ANI1365)</f>
        <v>0</v>
      </c>
      <c r="ANJ1367" s="84">
        <f>ANI1367/ANH1367</f>
        <v>0</v>
      </c>
      <c r="ANK1367" s="84">
        <f>ANH1367-ANI1367</f>
        <v>1000000</v>
      </c>
      <c r="ANL1367" s="84">
        <f>SUM(ANL1364:ANL1365)</f>
        <v>2000000</v>
      </c>
      <c r="ANM1367" s="84">
        <f>SUM(ANM1364:ANM1365)</f>
        <v>0</v>
      </c>
      <c r="ANN1367" s="84">
        <f>ANM1367/ANL1367</f>
        <v>0</v>
      </c>
      <c r="ANO1367" s="84">
        <f>ANL1367-ANM1367</f>
        <v>2000000</v>
      </c>
      <c r="ANP1367" s="84">
        <f>ANL1367+ANH1367</f>
        <v>3000000</v>
      </c>
      <c r="ANW1367" s="84" t="s">
        <v>5408</v>
      </c>
      <c r="ANX1367" s="84">
        <f>SUM(ANX1364:ANX1365)</f>
        <v>1000000</v>
      </c>
      <c r="ANY1367" s="84">
        <f>SUM(ANY1364:ANY1365)</f>
        <v>0</v>
      </c>
      <c r="ANZ1367" s="84">
        <f>ANY1367/ANX1367</f>
        <v>0</v>
      </c>
      <c r="AOA1367" s="84">
        <f>ANX1367-ANY1367</f>
        <v>1000000</v>
      </c>
      <c r="AOB1367" s="84">
        <f>SUM(AOB1364:AOB1365)</f>
        <v>2000000</v>
      </c>
      <c r="AOC1367" s="84">
        <f>SUM(AOC1364:AOC1365)</f>
        <v>0</v>
      </c>
      <c r="AOD1367" s="84">
        <f>AOC1367/AOB1367</f>
        <v>0</v>
      </c>
      <c r="AOE1367" s="84">
        <f>AOB1367-AOC1367</f>
        <v>2000000</v>
      </c>
      <c r="AOF1367" s="84">
        <f>AOB1367+ANX1367</f>
        <v>3000000</v>
      </c>
      <c r="AOM1367" s="84" t="s">
        <v>5408</v>
      </c>
      <c r="AON1367" s="84">
        <f>SUM(AON1364:AON1365)</f>
        <v>1000000</v>
      </c>
      <c r="AOO1367" s="84">
        <f>SUM(AOO1364:AOO1365)</f>
        <v>0</v>
      </c>
      <c r="AOP1367" s="84">
        <f>AOO1367/AON1367</f>
        <v>0</v>
      </c>
      <c r="AOQ1367" s="84">
        <f>AON1367-AOO1367</f>
        <v>1000000</v>
      </c>
      <c r="AOR1367" s="84">
        <f>SUM(AOR1364:AOR1365)</f>
        <v>2000000</v>
      </c>
      <c r="AOS1367" s="84">
        <f>SUM(AOS1364:AOS1365)</f>
        <v>0</v>
      </c>
      <c r="AOT1367" s="84">
        <f>AOS1367/AOR1367</f>
        <v>0</v>
      </c>
      <c r="AOU1367" s="84">
        <f>AOR1367-AOS1367</f>
        <v>2000000</v>
      </c>
      <c r="AOV1367" s="84">
        <f>AOR1367+AON1367</f>
        <v>3000000</v>
      </c>
      <c r="APC1367" s="84" t="s">
        <v>5408</v>
      </c>
      <c r="APD1367" s="84">
        <f>SUM(APD1364:APD1365)</f>
        <v>1000000</v>
      </c>
      <c r="APE1367" s="84">
        <f>SUM(APE1364:APE1365)</f>
        <v>0</v>
      </c>
      <c r="APF1367" s="84">
        <f>APE1367/APD1367</f>
        <v>0</v>
      </c>
      <c r="APG1367" s="84">
        <f>APD1367-APE1367</f>
        <v>1000000</v>
      </c>
      <c r="APH1367" s="84">
        <f>SUM(APH1364:APH1365)</f>
        <v>2000000</v>
      </c>
      <c r="API1367" s="84">
        <f>SUM(API1364:API1365)</f>
        <v>0</v>
      </c>
      <c r="APJ1367" s="84">
        <f>API1367/APH1367</f>
        <v>0</v>
      </c>
      <c r="APK1367" s="84">
        <f>APH1367-API1367</f>
        <v>2000000</v>
      </c>
      <c r="APL1367" s="84">
        <f>APH1367+APD1367</f>
        <v>3000000</v>
      </c>
      <c r="APS1367" s="84" t="s">
        <v>5408</v>
      </c>
      <c r="APT1367" s="84">
        <f>SUM(APT1364:APT1365)</f>
        <v>1000000</v>
      </c>
      <c r="APU1367" s="84">
        <f>SUM(APU1364:APU1365)</f>
        <v>0</v>
      </c>
      <c r="APV1367" s="84">
        <f>APU1367/APT1367</f>
        <v>0</v>
      </c>
      <c r="APW1367" s="84">
        <f>APT1367-APU1367</f>
        <v>1000000</v>
      </c>
      <c r="APX1367" s="84">
        <f>SUM(APX1364:APX1365)</f>
        <v>2000000</v>
      </c>
      <c r="APY1367" s="84">
        <f>SUM(APY1364:APY1365)</f>
        <v>0</v>
      </c>
      <c r="APZ1367" s="84">
        <f>APY1367/APX1367</f>
        <v>0</v>
      </c>
      <c r="AQA1367" s="84">
        <f>APX1367-APY1367</f>
        <v>2000000</v>
      </c>
      <c r="AQB1367" s="84">
        <f>APX1367+APT1367</f>
        <v>3000000</v>
      </c>
      <c r="AQI1367" s="84" t="s">
        <v>5408</v>
      </c>
      <c r="AQJ1367" s="84">
        <f>SUM(AQJ1364:AQJ1365)</f>
        <v>1000000</v>
      </c>
      <c r="AQK1367" s="84">
        <f>SUM(AQK1364:AQK1365)</f>
        <v>0</v>
      </c>
      <c r="AQL1367" s="84">
        <f>AQK1367/AQJ1367</f>
        <v>0</v>
      </c>
      <c r="AQM1367" s="84">
        <f>AQJ1367-AQK1367</f>
        <v>1000000</v>
      </c>
      <c r="AQN1367" s="84">
        <f>SUM(AQN1364:AQN1365)</f>
        <v>2000000</v>
      </c>
      <c r="AQO1367" s="84">
        <f>SUM(AQO1364:AQO1365)</f>
        <v>0</v>
      </c>
      <c r="AQP1367" s="84">
        <f>AQO1367/AQN1367</f>
        <v>0</v>
      </c>
      <c r="AQQ1367" s="84">
        <f>AQN1367-AQO1367</f>
        <v>2000000</v>
      </c>
      <c r="AQR1367" s="84">
        <f>AQN1367+AQJ1367</f>
        <v>3000000</v>
      </c>
      <c r="AQY1367" s="84" t="s">
        <v>5408</v>
      </c>
      <c r="AQZ1367" s="84">
        <f>SUM(AQZ1364:AQZ1365)</f>
        <v>1000000</v>
      </c>
      <c r="ARA1367" s="84">
        <f>SUM(ARA1364:ARA1365)</f>
        <v>0</v>
      </c>
      <c r="ARB1367" s="84">
        <f>ARA1367/AQZ1367</f>
        <v>0</v>
      </c>
      <c r="ARC1367" s="84">
        <f>AQZ1367-ARA1367</f>
        <v>1000000</v>
      </c>
      <c r="ARD1367" s="84">
        <f>SUM(ARD1364:ARD1365)</f>
        <v>2000000</v>
      </c>
      <c r="ARE1367" s="84">
        <f>SUM(ARE1364:ARE1365)</f>
        <v>0</v>
      </c>
      <c r="ARF1367" s="84">
        <f>ARE1367/ARD1367</f>
        <v>0</v>
      </c>
      <c r="ARG1367" s="84">
        <f>ARD1367-ARE1367</f>
        <v>2000000</v>
      </c>
      <c r="ARH1367" s="84">
        <f>ARD1367+AQZ1367</f>
        <v>3000000</v>
      </c>
      <c r="ARO1367" s="84" t="s">
        <v>5408</v>
      </c>
      <c r="ARP1367" s="84">
        <f>SUM(ARP1364:ARP1365)</f>
        <v>1000000</v>
      </c>
      <c r="ARQ1367" s="84">
        <f>SUM(ARQ1364:ARQ1365)</f>
        <v>0</v>
      </c>
      <c r="ARR1367" s="84">
        <f>ARQ1367/ARP1367</f>
        <v>0</v>
      </c>
      <c r="ARS1367" s="84">
        <f>ARP1367-ARQ1367</f>
        <v>1000000</v>
      </c>
      <c r="ART1367" s="84">
        <f>SUM(ART1364:ART1365)</f>
        <v>2000000</v>
      </c>
      <c r="ARU1367" s="84">
        <f>SUM(ARU1364:ARU1365)</f>
        <v>0</v>
      </c>
      <c r="ARV1367" s="84">
        <f>ARU1367/ART1367</f>
        <v>0</v>
      </c>
      <c r="ARW1367" s="84">
        <f>ART1367-ARU1367</f>
        <v>2000000</v>
      </c>
      <c r="ARX1367" s="84">
        <f>ART1367+ARP1367</f>
        <v>3000000</v>
      </c>
      <c r="ASE1367" s="84" t="s">
        <v>5408</v>
      </c>
      <c r="ASF1367" s="84">
        <f>SUM(ASF1364:ASF1365)</f>
        <v>1000000</v>
      </c>
      <c r="ASG1367" s="84">
        <f>SUM(ASG1364:ASG1365)</f>
        <v>0</v>
      </c>
      <c r="ASH1367" s="84">
        <f>ASG1367/ASF1367</f>
        <v>0</v>
      </c>
      <c r="ASI1367" s="84">
        <f>ASF1367-ASG1367</f>
        <v>1000000</v>
      </c>
      <c r="ASJ1367" s="84">
        <f>SUM(ASJ1364:ASJ1365)</f>
        <v>2000000</v>
      </c>
      <c r="ASK1367" s="84">
        <f>SUM(ASK1364:ASK1365)</f>
        <v>0</v>
      </c>
      <c r="ASL1367" s="84">
        <f>ASK1367/ASJ1367</f>
        <v>0</v>
      </c>
      <c r="ASM1367" s="84">
        <f>ASJ1367-ASK1367</f>
        <v>2000000</v>
      </c>
      <c r="ASN1367" s="84">
        <f>ASJ1367+ASF1367</f>
        <v>3000000</v>
      </c>
      <c r="ASU1367" s="84" t="s">
        <v>5408</v>
      </c>
      <c r="ASV1367" s="84">
        <f>SUM(ASV1364:ASV1365)</f>
        <v>1000000</v>
      </c>
      <c r="ASW1367" s="84">
        <f>SUM(ASW1364:ASW1365)</f>
        <v>0</v>
      </c>
      <c r="ASX1367" s="84">
        <f>ASW1367/ASV1367</f>
        <v>0</v>
      </c>
      <c r="ASY1367" s="84">
        <f>ASV1367-ASW1367</f>
        <v>1000000</v>
      </c>
      <c r="ASZ1367" s="84">
        <f>SUM(ASZ1364:ASZ1365)</f>
        <v>2000000</v>
      </c>
      <c r="ATA1367" s="84">
        <f>SUM(ATA1364:ATA1365)</f>
        <v>0</v>
      </c>
      <c r="ATB1367" s="84">
        <f>ATA1367/ASZ1367</f>
        <v>0</v>
      </c>
      <c r="ATC1367" s="84">
        <f>ASZ1367-ATA1367</f>
        <v>2000000</v>
      </c>
      <c r="ATD1367" s="84">
        <f>ASZ1367+ASV1367</f>
        <v>3000000</v>
      </c>
      <c r="ATK1367" s="84" t="s">
        <v>5408</v>
      </c>
      <c r="ATL1367" s="84">
        <f>SUM(ATL1364:ATL1365)</f>
        <v>1000000</v>
      </c>
      <c r="ATM1367" s="84">
        <f>SUM(ATM1364:ATM1365)</f>
        <v>0</v>
      </c>
      <c r="ATN1367" s="84">
        <f>ATM1367/ATL1367</f>
        <v>0</v>
      </c>
      <c r="ATO1367" s="84">
        <f>ATL1367-ATM1367</f>
        <v>1000000</v>
      </c>
      <c r="ATP1367" s="84">
        <f>SUM(ATP1364:ATP1365)</f>
        <v>2000000</v>
      </c>
      <c r="ATQ1367" s="84">
        <f>SUM(ATQ1364:ATQ1365)</f>
        <v>0</v>
      </c>
      <c r="ATR1367" s="84">
        <f>ATQ1367/ATP1367</f>
        <v>0</v>
      </c>
      <c r="ATS1367" s="84">
        <f>ATP1367-ATQ1367</f>
        <v>2000000</v>
      </c>
      <c r="ATT1367" s="84">
        <f>ATP1367+ATL1367</f>
        <v>3000000</v>
      </c>
      <c r="AUA1367" s="84" t="s">
        <v>5408</v>
      </c>
      <c r="AUB1367" s="84">
        <f>SUM(AUB1364:AUB1365)</f>
        <v>1000000</v>
      </c>
      <c r="AUC1367" s="84">
        <f>SUM(AUC1364:AUC1365)</f>
        <v>0</v>
      </c>
      <c r="AUD1367" s="84">
        <f>AUC1367/AUB1367</f>
        <v>0</v>
      </c>
      <c r="AUE1367" s="84">
        <f>AUB1367-AUC1367</f>
        <v>1000000</v>
      </c>
      <c r="AUF1367" s="84">
        <f>SUM(AUF1364:AUF1365)</f>
        <v>2000000</v>
      </c>
      <c r="AUG1367" s="84">
        <f>SUM(AUG1364:AUG1365)</f>
        <v>0</v>
      </c>
      <c r="AUH1367" s="84">
        <f>AUG1367/AUF1367</f>
        <v>0</v>
      </c>
      <c r="AUI1367" s="84">
        <f>AUF1367-AUG1367</f>
        <v>2000000</v>
      </c>
      <c r="AUJ1367" s="84">
        <f>AUF1367+AUB1367</f>
        <v>3000000</v>
      </c>
      <c r="AUQ1367" s="84" t="s">
        <v>5408</v>
      </c>
      <c r="AUR1367" s="84">
        <f>SUM(AUR1364:AUR1365)</f>
        <v>1000000</v>
      </c>
      <c r="AUS1367" s="84">
        <f>SUM(AUS1364:AUS1365)</f>
        <v>0</v>
      </c>
      <c r="AUT1367" s="84">
        <f>AUS1367/AUR1367</f>
        <v>0</v>
      </c>
      <c r="AUU1367" s="84">
        <f>AUR1367-AUS1367</f>
        <v>1000000</v>
      </c>
      <c r="AUV1367" s="84">
        <f>SUM(AUV1364:AUV1365)</f>
        <v>2000000</v>
      </c>
      <c r="AUW1367" s="84">
        <f>SUM(AUW1364:AUW1365)</f>
        <v>0</v>
      </c>
      <c r="AUX1367" s="84">
        <f>AUW1367/AUV1367</f>
        <v>0</v>
      </c>
      <c r="AUY1367" s="84">
        <f>AUV1367-AUW1367</f>
        <v>2000000</v>
      </c>
      <c r="AUZ1367" s="84">
        <f>AUV1367+AUR1367</f>
        <v>3000000</v>
      </c>
      <c r="AVG1367" s="84" t="s">
        <v>5408</v>
      </c>
      <c r="AVH1367" s="84">
        <f>SUM(AVH1364:AVH1365)</f>
        <v>1000000</v>
      </c>
      <c r="AVI1367" s="84">
        <f>SUM(AVI1364:AVI1365)</f>
        <v>0</v>
      </c>
      <c r="AVJ1367" s="84">
        <f>AVI1367/AVH1367</f>
        <v>0</v>
      </c>
      <c r="AVK1367" s="84">
        <f>AVH1367-AVI1367</f>
        <v>1000000</v>
      </c>
      <c r="AVL1367" s="84">
        <f>SUM(AVL1364:AVL1365)</f>
        <v>2000000</v>
      </c>
      <c r="AVM1367" s="84">
        <f>SUM(AVM1364:AVM1365)</f>
        <v>0</v>
      </c>
      <c r="AVN1367" s="84">
        <f>AVM1367/AVL1367</f>
        <v>0</v>
      </c>
      <c r="AVO1367" s="84">
        <f>AVL1367-AVM1367</f>
        <v>2000000</v>
      </c>
      <c r="AVP1367" s="84">
        <f>AVL1367+AVH1367</f>
        <v>3000000</v>
      </c>
      <c r="AVW1367" s="84" t="s">
        <v>5408</v>
      </c>
      <c r="AVX1367" s="84">
        <f>SUM(AVX1364:AVX1365)</f>
        <v>1000000</v>
      </c>
      <c r="AVY1367" s="84">
        <f>SUM(AVY1364:AVY1365)</f>
        <v>0</v>
      </c>
      <c r="AVZ1367" s="84">
        <f>AVY1367/AVX1367</f>
        <v>0</v>
      </c>
      <c r="AWA1367" s="84">
        <f>AVX1367-AVY1367</f>
        <v>1000000</v>
      </c>
      <c r="AWB1367" s="84">
        <f>SUM(AWB1364:AWB1365)</f>
        <v>2000000</v>
      </c>
      <c r="AWC1367" s="84">
        <f>SUM(AWC1364:AWC1365)</f>
        <v>0</v>
      </c>
      <c r="AWD1367" s="84">
        <f>AWC1367/AWB1367</f>
        <v>0</v>
      </c>
      <c r="AWE1367" s="84">
        <f>AWB1367-AWC1367</f>
        <v>2000000</v>
      </c>
      <c r="AWF1367" s="84">
        <f>AWB1367+AVX1367</f>
        <v>3000000</v>
      </c>
      <c r="AWM1367" s="84" t="s">
        <v>5408</v>
      </c>
      <c r="AWN1367" s="84">
        <f>SUM(AWN1364:AWN1365)</f>
        <v>1000000</v>
      </c>
      <c r="AWO1367" s="84">
        <f>SUM(AWO1364:AWO1365)</f>
        <v>0</v>
      </c>
      <c r="AWP1367" s="84">
        <f>AWO1367/AWN1367</f>
        <v>0</v>
      </c>
      <c r="AWQ1367" s="84">
        <f>AWN1367-AWO1367</f>
        <v>1000000</v>
      </c>
      <c r="AWR1367" s="84">
        <f>SUM(AWR1364:AWR1365)</f>
        <v>2000000</v>
      </c>
      <c r="AWS1367" s="84">
        <f>SUM(AWS1364:AWS1365)</f>
        <v>0</v>
      </c>
      <c r="AWT1367" s="84">
        <f>AWS1367/AWR1367</f>
        <v>0</v>
      </c>
      <c r="AWU1367" s="84">
        <f>AWR1367-AWS1367</f>
        <v>2000000</v>
      </c>
      <c r="AWV1367" s="84">
        <f>AWR1367+AWN1367</f>
        <v>3000000</v>
      </c>
      <c r="AXC1367" s="84" t="s">
        <v>5408</v>
      </c>
      <c r="AXD1367" s="84">
        <f>SUM(AXD1364:AXD1365)</f>
        <v>1000000</v>
      </c>
      <c r="AXE1367" s="84">
        <f>SUM(AXE1364:AXE1365)</f>
        <v>0</v>
      </c>
      <c r="AXF1367" s="84">
        <f>AXE1367/AXD1367</f>
        <v>0</v>
      </c>
      <c r="AXG1367" s="84">
        <f>AXD1367-AXE1367</f>
        <v>1000000</v>
      </c>
      <c r="AXH1367" s="84">
        <f>SUM(AXH1364:AXH1365)</f>
        <v>2000000</v>
      </c>
      <c r="AXI1367" s="84">
        <f>SUM(AXI1364:AXI1365)</f>
        <v>0</v>
      </c>
      <c r="AXJ1367" s="84">
        <f>AXI1367/AXH1367</f>
        <v>0</v>
      </c>
      <c r="AXK1367" s="84">
        <f>AXH1367-AXI1367</f>
        <v>2000000</v>
      </c>
      <c r="AXL1367" s="84">
        <f>AXH1367+AXD1367</f>
        <v>3000000</v>
      </c>
      <c r="AXS1367" s="84" t="s">
        <v>5408</v>
      </c>
      <c r="AXT1367" s="84">
        <f>SUM(AXT1364:AXT1365)</f>
        <v>1000000</v>
      </c>
      <c r="AXU1367" s="84">
        <f>SUM(AXU1364:AXU1365)</f>
        <v>0</v>
      </c>
      <c r="AXV1367" s="84">
        <f>AXU1367/AXT1367</f>
        <v>0</v>
      </c>
      <c r="AXW1367" s="84">
        <f>AXT1367-AXU1367</f>
        <v>1000000</v>
      </c>
      <c r="AXX1367" s="84">
        <f>SUM(AXX1364:AXX1365)</f>
        <v>2000000</v>
      </c>
      <c r="AXY1367" s="84">
        <f>SUM(AXY1364:AXY1365)</f>
        <v>0</v>
      </c>
      <c r="AXZ1367" s="84">
        <f>AXY1367/AXX1367</f>
        <v>0</v>
      </c>
      <c r="AYA1367" s="84">
        <f>AXX1367-AXY1367</f>
        <v>2000000</v>
      </c>
      <c r="AYB1367" s="84">
        <f>AXX1367+AXT1367</f>
        <v>3000000</v>
      </c>
      <c r="AYI1367" s="84" t="s">
        <v>5408</v>
      </c>
      <c r="AYJ1367" s="84">
        <f>SUM(AYJ1364:AYJ1365)</f>
        <v>1000000</v>
      </c>
      <c r="AYK1367" s="84">
        <f>SUM(AYK1364:AYK1365)</f>
        <v>0</v>
      </c>
      <c r="AYL1367" s="84">
        <f>AYK1367/AYJ1367</f>
        <v>0</v>
      </c>
      <c r="AYM1367" s="84">
        <f>AYJ1367-AYK1367</f>
        <v>1000000</v>
      </c>
      <c r="AYN1367" s="84">
        <f>SUM(AYN1364:AYN1365)</f>
        <v>2000000</v>
      </c>
      <c r="AYO1367" s="84">
        <f>SUM(AYO1364:AYO1365)</f>
        <v>0</v>
      </c>
      <c r="AYP1367" s="84">
        <f>AYO1367/AYN1367</f>
        <v>0</v>
      </c>
      <c r="AYQ1367" s="84">
        <f>AYN1367-AYO1367</f>
        <v>2000000</v>
      </c>
      <c r="AYR1367" s="84">
        <f>AYN1367+AYJ1367</f>
        <v>3000000</v>
      </c>
      <c r="AYY1367" s="84" t="s">
        <v>5408</v>
      </c>
      <c r="AYZ1367" s="84">
        <f>SUM(AYZ1364:AYZ1365)</f>
        <v>1000000</v>
      </c>
      <c r="AZA1367" s="84">
        <f>SUM(AZA1364:AZA1365)</f>
        <v>0</v>
      </c>
      <c r="AZB1367" s="84">
        <f>AZA1367/AYZ1367</f>
        <v>0</v>
      </c>
      <c r="AZC1367" s="84">
        <f>AYZ1367-AZA1367</f>
        <v>1000000</v>
      </c>
      <c r="AZD1367" s="84">
        <f>SUM(AZD1364:AZD1365)</f>
        <v>2000000</v>
      </c>
      <c r="AZE1367" s="84">
        <f>SUM(AZE1364:AZE1365)</f>
        <v>0</v>
      </c>
      <c r="AZF1367" s="84">
        <f>AZE1367/AZD1367</f>
        <v>0</v>
      </c>
      <c r="AZG1367" s="84">
        <f>AZD1367-AZE1367</f>
        <v>2000000</v>
      </c>
      <c r="AZH1367" s="84">
        <f>AZD1367+AYZ1367</f>
        <v>3000000</v>
      </c>
      <c r="AZO1367" s="84" t="s">
        <v>5408</v>
      </c>
      <c r="AZP1367" s="84">
        <f>SUM(AZP1364:AZP1365)</f>
        <v>1000000</v>
      </c>
      <c r="AZQ1367" s="84">
        <f>SUM(AZQ1364:AZQ1365)</f>
        <v>0</v>
      </c>
      <c r="AZR1367" s="84">
        <f>AZQ1367/AZP1367</f>
        <v>0</v>
      </c>
      <c r="AZS1367" s="84">
        <f>AZP1367-AZQ1367</f>
        <v>1000000</v>
      </c>
      <c r="AZT1367" s="84">
        <f>SUM(AZT1364:AZT1365)</f>
        <v>2000000</v>
      </c>
      <c r="AZU1367" s="84">
        <f>SUM(AZU1364:AZU1365)</f>
        <v>0</v>
      </c>
      <c r="AZV1367" s="84">
        <f>AZU1367/AZT1367</f>
        <v>0</v>
      </c>
      <c r="AZW1367" s="84">
        <f>AZT1367-AZU1367</f>
        <v>2000000</v>
      </c>
      <c r="AZX1367" s="84">
        <f>AZT1367+AZP1367</f>
        <v>3000000</v>
      </c>
      <c r="BAE1367" s="84" t="s">
        <v>5408</v>
      </c>
      <c r="BAF1367" s="84">
        <f>SUM(BAF1364:BAF1365)</f>
        <v>1000000</v>
      </c>
      <c r="BAG1367" s="84">
        <f>SUM(BAG1364:BAG1365)</f>
        <v>0</v>
      </c>
      <c r="BAH1367" s="84">
        <f>BAG1367/BAF1367</f>
        <v>0</v>
      </c>
      <c r="BAI1367" s="84">
        <f>BAF1367-BAG1367</f>
        <v>1000000</v>
      </c>
      <c r="BAJ1367" s="84">
        <f>SUM(BAJ1364:BAJ1365)</f>
        <v>2000000</v>
      </c>
      <c r="BAK1367" s="84">
        <f>SUM(BAK1364:BAK1365)</f>
        <v>0</v>
      </c>
      <c r="BAL1367" s="84">
        <f>BAK1367/BAJ1367</f>
        <v>0</v>
      </c>
      <c r="BAM1367" s="84">
        <f>BAJ1367-BAK1367</f>
        <v>2000000</v>
      </c>
      <c r="BAN1367" s="84">
        <f>BAJ1367+BAF1367</f>
        <v>3000000</v>
      </c>
      <c r="BAU1367" s="84" t="s">
        <v>5408</v>
      </c>
      <c r="BAV1367" s="84">
        <f>SUM(BAV1364:BAV1365)</f>
        <v>1000000</v>
      </c>
      <c r="BAW1367" s="84">
        <f>SUM(BAW1364:BAW1365)</f>
        <v>0</v>
      </c>
      <c r="BAX1367" s="84">
        <f>BAW1367/BAV1367</f>
        <v>0</v>
      </c>
      <c r="BAY1367" s="84">
        <f>BAV1367-BAW1367</f>
        <v>1000000</v>
      </c>
      <c r="BAZ1367" s="84">
        <f>SUM(BAZ1364:BAZ1365)</f>
        <v>2000000</v>
      </c>
      <c r="BBA1367" s="84">
        <f>SUM(BBA1364:BBA1365)</f>
        <v>0</v>
      </c>
      <c r="BBB1367" s="84">
        <f>BBA1367/BAZ1367</f>
        <v>0</v>
      </c>
      <c r="BBC1367" s="84">
        <f>BAZ1367-BBA1367</f>
        <v>2000000</v>
      </c>
      <c r="BBD1367" s="84">
        <f>BAZ1367+BAV1367</f>
        <v>3000000</v>
      </c>
      <c r="BBK1367" s="84" t="s">
        <v>5408</v>
      </c>
      <c r="BBL1367" s="84">
        <f>SUM(BBL1364:BBL1365)</f>
        <v>1000000</v>
      </c>
      <c r="BBM1367" s="84">
        <f>SUM(BBM1364:BBM1365)</f>
        <v>0</v>
      </c>
      <c r="BBN1367" s="84">
        <f>BBM1367/BBL1367</f>
        <v>0</v>
      </c>
      <c r="BBO1367" s="84">
        <f>BBL1367-BBM1367</f>
        <v>1000000</v>
      </c>
      <c r="BBP1367" s="84">
        <f>SUM(BBP1364:BBP1365)</f>
        <v>2000000</v>
      </c>
      <c r="BBQ1367" s="84">
        <f>SUM(BBQ1364:BBQ1365)</f>
        <v>0</v>
      </c>
      <c r="BBR1367" s="84">
        <f>BBQ1367/BBP1367</f>
        <v>0</v>
      </c>
      <c r="BBS1367" s="84">
        <f>BBP1367-BBQ1367</f>
        <v>2000000</v>
      </c>
      <c r="BBT1367" s="84">
        <f>BBP1367+BBL1367</f>
        <v>3000000</v>
      </c>
      <c r="BCA1367" s="84" t="s">
        <v>5408</v>
      </c>
      <c r="BCB1367" s="84">
        <f>SUM(BCB1364:BCB1365)</f>
        <v>1000000</v>
      </c>
      <c r="BCC1367" s="84">
        <f>SUM(BCC1364:BCC1365)</f>
        <v>0</v>
      </c>
      <c r="BCD1367" s="84">
        <f>BCC1367/BCB1367</f>
        <v>0</v>
      </c>
      <c r="BCE1367" s="84">
        <f>BCB1367-BCC1367</f>
        <v>1000000</v>
      </c>
      <c r="BCF1367" s="84">
        <f>SUM(BCF1364:BCF1365)</f>
        <v>2000000</v>
      </c>
      <c r="BCG1367" s="84">
        <f>SUM(BCG1364:BCG1365)</f>
        <v>0</v>
      </c>
      <c r="BCH1367" s="84">
        <f>BCG1367/BCF1367</f>
        <v>0</v>
      </c>
      <c r="BCI1367" s="84">
        <f>BCF1367-BCG1367</f>
        <v>2000000</v>
      </c>
      <c r="BCJ1367" s="84">
        <f>BCF1367+BCB1367</f>
        <v>3000000</v>
      </c>
      <c r="BCQ1367" s="84" t="s">
        <v>5408</v>
      </c>
      <c r="BCR1367" s="84">
        <f>SUM(BCR1364:BCR1365)</f>
        <v>1000000</v>
      </c>
      <c r="BCS1367" s="84">
        <f>SUM(BCS1364:BCS1365)</f>
        <v>0</v>
      </c>
      <c r="BCT1367" s="84">
        <f>BCS1367/BCR1367</f>
        <v>0</v>
      </c>
      <c r="BCU1367" s="84">
        <f>BCR1367-BCS1367</f>
        <v>1000000</v>
      </c>
      <c r="BCV1367" s="84">
        <f>SUM(BCV1364:BCV1365)</f>
        <v>2000000</v>
      </c>
      <c r="BCW1367" s="84">
        <f>SUM(BCW1364:BCW1365)</f>
        <v>0</v>
      </c>
      <c r="BCX1367" s="84">
        <f>BCW1367/BCV1367</f>
        <v>0</v>
      </c>
      <c r="BCY1367" s="84">
        <f>BCV1367-BCW1367</f>
        <v>2000000</v>
      </c>
      <c r="BCZ1367" s="84">
        <f>BCV1367+BCR1367</f>
        <v>3000000</v>
      </c>
      <c r="BDG1367" s="84" t="s">
        <v>5408</v>
      </c>
      <c r="BDH1367" s="84">
        <f>SUM(BDH1364:BDH1365)</f>
        <v>1000000</v>
      </c>
      <c r="BDI1367" s="84">
        <f>SUM(BDI1364:BDI1365)</f>
        <v>0</v>
      </c>
      <c r="BDJ1367" s="84">
        <f>BDI1367/BDH1367</f>
        <v>0</v>
      </c>
      <c r="BDK1367" s="84">
        <f>BDH1367-BDI1367</f>
        <v>1000000</v>
      </c>
      <c r="BDL1367" s="84">
        <f>SUM(BDL1364:BDL1365)</f>
        <v>2000000</v>
      </c>
      <c r="BDM1367" s="84">
        <f>SUM(BDM1364:BDM1365)</f>
        <v>0</v>
      </c>
      <c r="BDN1367" s="84">
        <f>BDM1367/BDL1367</f>
        <v>0</v>
      </c>
      <c r="BDO1367" s="84">
        <f>BDL1367-BDM1367</f>
        <v>2000000</v>
      </c>
      <c r="BDP1367" s="84">
        <f>BDL1367+BDH1367</f>
        <v>3000000</v>
      </c>
      <c r="BDW1367" s="84" t="s">
        <v>5408</v>
      </c>
      <c r="BDX1367" s="84">
        <f>SUM(BDX1364:BDX1365)</f>
        <v>1000000</v>
      </c>
      <c r="BDY1367" s="84">
        <f>SUM(BDY1364:BDY1365)</f>
        <v>0</v>
      </c>
      <c r="BDZ1367" s="84">
        <f>BDY1367/BDX1367</f>
        <v>0</v>
      </c>
      <c r="BEA1367" s="84">
        <f>BDX1367-BDY1367</f>
        <v>1000000</v>
      </c>
      <c r="BEB1367" s="84">
        <f>SUM(BEB1364:BEB1365)</f>
        <v>2000000</v>
      </c>
      <c r="BEC1367" s="84">
        <f>SUM(BEC1364:BEC1365)</f>
        <v>0</v>
      </c>
      <c r="BED1367" s="84">
        <f>BEC1367/BEB1367</f>
        <v>0</v>
      </c>
      <c r="BEE1367" s="84">
        <f>BEB1367-BEC1367</f>
        <v>2000000</v>
      </c>
      <c r="BEF1367" s="84">
        <f>BEB1367+BDX1367</f>
        <v>3000000</v>
      </c>
      <c r="BEM1367" s="84" t="s">
        <v>5408</v>
      </c>
      <c r="BEN1367" s="84">
        <f>SUM(BEN1364:BEN1365)</f>
        <v>1000000</v>
      </c>
      <c r="BEO1367" s="84">
        <f>SUM(BEO1364:BEO1365)</f>
        <v>0</v>
      </c>
      <c r="BEP1367" s="84">
        <f>BEO1367/BEN1367</f>
        <v>0</v>
      </c>
      <c r="BEQ1367" s="84">
        <f>BEN1367-BEO1367</f>
        <v>1000000</v>
      </c>
      <c r="BER1367" s="84">
        <f>SUM(BER1364:BER1365)</f>
        <v>2000000</v>
      </c>
      <c r="BES1367" s="84">
        <f>SUM(BES1364:BES1365)</f>
        <v>0</v>
      </c>
      <c r="BET1367" s="84">
        <f>BES1367/BER1367</f>
        <v>0</v>
      </c>
      <c r="BEU1367" s="84">
        <f>BER1367-BES1367</f>
        <v>2000000</v>
      </c>
      <c r="BEV1367" s="84">
        <f>BER1367+BEN1367</f>
        <v>3000000</v>
      </c>
      <c r="BFC1367" s="84" t="s">
        <v>5408</v>
      </c>
      <c r="BFD1367" s="84">
        <f>SUM(BFD1364:BFD1365)</f>
        <v>1000000</v>
      </c>
      <c r="BFE1367" s="84">
        <f>SUM(BFE1364:BFE1365)</f>
        <v>0</v>
      </c>
      <c r="BFF1367" s="84">
        <f>BFE1367/BFD1367</f>
        <v>0</v>
      </c>
      <c r="BFG1367" s="84">
        <f>BFD1367-BFE1367</f>
        <v>1000000</v>
      </c>
      <c r="BFH1367" s="84">
        <f>SUM(BFH1364:BFH1365)</f>
        <v>2000000</v>
      </c>
      <c r="BFI1367" s="84">
        <f>SUM(BFI1364:BFI1365)</f>
        <v>0</v>
      </c>
      <c r="BFJ1367" s="84">
        <f>BFI1367/BFH1367</f>
        <v>0</v>
      </c>
      <c r="BFK1367" s="84">
        <f>BFH1367-BFI1367</f>
        <v>2000000</v>
      </c>
      <c r="BFL1367" s="84">
        <f>BFH1367+BFD1367</f>
        <v>3000000</v>
      </c>
      <c r="BFS1367" s="84" t="s">
        <v>5408</v>
      </c>
      <c r="BFT1367" s="84">
        <f>SUM(BFT1364:BFT1365)</f>
        <v>1000000</v>
      </c>
      <c r="BFU1367" s="84">
        <f>SUM(BFU1364:BFU1365)</f>
        <v>0</v>
      </c>
      <c r="BFV1367" s="84">
        <f>BFU1367/BFT1367</f>
        <v>0</v>
      </c>
      <c r="BFW1367" s="84">
        <f>BFT1367-BFU1367</f>
        <v>1000000</v>
      </c>
      <c r="BFX1367" s="84">
        <f>SUM(BFX1364:BFX1365)</f>
        <v>2000000</v>
      </c>
      <c r="BFY1367" s="84">
        <f>SUM(BFY1364:BFY1365)</f>
        <v>0</v>
      </c>
      <c r="BFZ1367" s="84">
        <f>BFY1367/BFX1367</f>
        <v>0</v>
      </c>
      <c r="BGA1367" s="84">
        <f>BFX1367-BFY1367</f>
        <v>2000000</v>
      </c>
      <c r="BGB1367" s="84">
        <f>BFX1367+BFT1367</f>
        <v>3000000</v>
      </c>
      <c r="BGI1367" s="84" t="s">
        <v>5408</v>
      </c>
      <c r="BGJ1367" s="84">
        <f>SUM(BGJ1364:BGJ1365)</f>
        <v>1000000</v>
      </c>
      <c r="BGK1367" s="84">
        <f>SUM(BGK1364:BGK1365)</f>
        <v>0</v>
      </c>
      <c r="BGL1367" s="84">
        <f>BGK1367/BGJ1367</f>
        <v>0</v>
      </c>
      <c r="BGM1367" s="84">
        <f>BGJ1367-BGK1367</f>
        <v>1000000</v>
      </c>
      <c r="BGN1367" s="84">
        <f>SUM(BGN1364:BGN1365)</f>
        <v>2000000</v>
      </c>
      <c r="BGO1367" s="84">
        <f>SUM(BGO1364:BGO1365)</f>
        <v>0</v>
      </c>
      <c r="BGP1367" s="84">
        <f>BGO1367/BGN1367</f>
        <v>0</v>
      </c>
      <c r="BGQ1367" s="84">
        <f>BGN1367-BGO1367</f>
        <v>2000000</v>
      </c>
      <c r="BGR1367" s="84">
        <f>BGN1367+BGJ1367</f>
        <v>3000000</v>
      </c>
      <c r="BGY1367" s="84" t="s">
        <v>5408</v>
      </c>
      <c r="BGZ1367" s="84">
        <f>SUM(BGZ1364:BGZ1365)</f>
        <v>1000000</v>
      </c>
      <c r="BHA1367" s="84">
        <f>SUM(BHA1364:BHA1365)</f>
        <v>0</v>
      </c>
      <c r="BHB1367" s="84">
        <f>BHA1367/BGZ1367</f>
        <v>0</v>
      </c>
      <c r="BHC1367" s="84">
        <f>BGZ1367-BHA1367</f>
        <v>1000000</v>
      </c>
      <c r="BHD1367" s="84">
        <f>SUM(BHD1364:BHD1365)</f>
        <v>2000000</v>
      </c>
      <c r="BHE1367" s="84">
        <f>SUM(BHE1364:BHE1365)</f>
        <v>0</v>
      </c>
      <c r="BHF1367" s="84">
        <f>BHE1367/BHD1367</f>
        <v>0</v>
      </c>
      <c r="BHG1367" s="84">
        <f>BHD1367-BHE1367</f>
        <v>2000000</v>
      </c>
      <c r="BHH1367" s="84">
        <f>BHD1367+BGZ1367</f>
        <v>3000000</v>
      </c>
      <c r="BHO1367" s="84" t="s">
        <v>5408</v>
      </c>
      <c r="BHP1367" s="84">
        <f>SUM(BHP1364:BHP1365)</f>
        <v>1000000</v>
      </c>
      <c r="BHQ1367" s="84">
        <f>SUM(BHQ1364:BHQ1365)</f>
        <v>0</v>
      </c>
      <c r="BHR1367" s="84">
        <f>BHQ1367/BHP1367</f>
        <v>0</v>
      </c>
      <c r="BHS1367" s="84">
        <f>BHP1367-BHQ1367</f>
        <v>1000000</v>
      </c>
      <c r="BHT1367" s="84">
        <f>SUM(BHT1364:BHT1365)</f>
        <v>2000000</v>
      </c>
      <c r="BHU1367" s="84">
        <f>SUM(BHU1364:BHU1365)</f>
        <v>0</v>
      </c>
      <c r="BHV1367" s="84">
        <f>BHU1367/BHT1367</f>
        <v>0</v>
      </c>
      <c r="BHW1367" s="84">
        <f>BHT1367-BHU1367</f>
        <v>2000000</v>
      </c>
      <c r="BHX1367" s="84">
        <f>BHT1367+BHP1367</f>
        <v>3000000</v>
      </c>
      <c r="BIE1367" s="84" t="s">
        <v>5408</v>
      </c>
      <c r="BIF1367" s="84">
        <f>SUM(BIF1364:BIF1365)</f>
        <v>1000000</v>
      </c>
      <c r="BIG1367" s="84">
        <f>SUM(BIG1364:BIG1365)</f>
        <v>0</v>
      </c>
      <c r="BIH1367" s="84">
        <f>BIG1367/BIF1367</f>
        <v>0</v>
      </c>
      <c r="BII1367" s="84">
        <f>BIF1367-BIG1367</f>
        <v>1000000</v>
      </c>
      <c r="BIJ1367" s="84">
        <f>SUM(BIJ1364:BIJ1365)</f>
        <v>2000000</v>
      </c>
      <c r="BIK1367" s="84">
        <f>SUM(BIK1364:BIK1365)</f>
        <v>0</v>
      </c>
      <c r="BIL1367" s="84">
        <f>BIK1367/BIJ1367</f>
        <v>0</v>
      </c>
      <c r="BIM1367" s="84">
        <f>BIJ1367-BIK1367</f>
        <v>2000000</v>
      </c>
      <c r="BIN1367" s="84">
        <f>BIJ1367+BIF1367</f>
        <v>3000000</v>
      </c>
      <c r="BIU1367" s="84" t="s">
        <v>5408</v>
      </c>
      <c r="BIV1367" s="84">
        <f>SUM(BIV1364:BIV1365)</f>
        <v>1000000</v>
      </c>
      <c r="BIW1367" s="84">
        <f>SUM(BIW1364:BIW1365)</f>
        <v>0</v>
      </c>
      <c r="BIX1367" s="84">
        <f>BIW1367/BIV1367</f>
        <v>0</v>
      </c>
      <c r="BIY1367" s="84">
        <f>BIV1367-BIW1367</f>
        <v>1000000</v>
      </c>
      <c r="BIZ1367" s="84">
        <f>SUM(BIZ1364:BIZ1365)</f>
        <v>2000000</v>
      </c>
      <c r="BJA1367" s="84">
        <f>SUM(BJA1364:BJA1365)</f>
        <v>0</v>
      </c>
      <c r="BJB1367" s="84">
        <f>BJA1367/BIZ1367</f>
        <v>0</v>
      </c>
      <c r="BJC1367" s="84">
        <f>BIZ1367-BJA1367</f>
        <v>2000000</v>
      </c>
      <c r="BJD1367" s="84">
        <f>BIZ1367+BIV1367</f>
        <v>3000000</v>
      </c>
      <c r="BJK1367" s="84" t="s">
        <v>5408</v>
      </c>
      <c r="BJL1367" s="84">
        <f>SUM(BJL1364:BJL1365)</f>
        <v>1000000</v>
      </c>
      <c r="BJM1367" s="84">
        <f>SUM(BJM1364:BJM1365)</f>
        <v>0</v>
      </c>
      <c r="BJN1367" s="84">
        <f>BJM1367/BJL1367</f>
        <v>0</v>
      </c>
      <c r="BJO1367" s="84">
        <f>BJL1367-BJM1367</f>
        <v>1000000</v>
      </c>
      <c r="BJP1367" s="84">
        <f>SUM(BJP1364:BJP1365)</f>
        <v>2000000</v>
      </c>
      <c r="BJQ1367" s="84">
        <f>SUM(BJQ1364:BJQ1365)</f>
        <v>0</v>
      </c>
      <c r="BJR1367" s="84">
        <f>BJQ1367/BJP1367</f>
        <v>0</v>
      </c>
      <c r="BJS1367" s="84">
        <f>BJP1367-BJQ1367</f>
        <v>2000000</v>
      </c>
      <c r="BJT1367" s="84">
        <f>BJP1367+BJL1367</f>
        <v>3000000</v>
      </c>
      <c r="BKA1367" s="84" t="s">
        <v>5408</v>
      </c>
      <c r="BKB1367" s="84">
        <f>SUM(BKB1364:BKB1365)</f>
        <v>1000000</v>
      </c>
      <c r="BKC1367" s="84">
        <f>SUM(BKC1364:BKC1365)</f>
        <v>0</v>
      </c>
      <c r="BKD1367" s="84">
        <f>BKC1367/BKB1367</f>
        <v>0</v>
      </c>
      <c r="BKE1367" s="84">
        <f>BKB1367-BKC1367</f>
        <v>1000000</v>
      </c>
      <c r="BKF1367" s="84">
        <f>SUM(BKF1364:BKF1365)</f>
        <v>2000000</v>
      </c>
      <c r="BKG1367" s="84">
        <f>SUM(BKG1364:BKG1365)</f>
        <v>0</v>
      </c>
      <c r="BKH1367" s="84">
        <f>BKG1367/BKF1367</f>
        <v>0</v>
      </c>
      <c r="BKI1367" s="84">
        <f>BKF1367-BKG1367</f>
        <v>2000000</v>
      </c>
      <c r="BKJ1367" s="84">
        <f>BKF1367+BKB1367</f>
        <v>3000000</v>
      </c>
      <c r="BKQ1367" s="84" t="s">
        <v>5408</v>
      </c>
      <c r="BKR1367" s="84">
        <f>SUM(BKR1364:BKR1365)</f>
        <v>1000000</v>
      </c>
      <c r="BKS1367" s="84">
        <f>SUM(BKS1364:BKS1365)</f>
        <v>0</v>
      </c>
      <c r="BKT1367" s="84">
        <f>BKS1367/BKR1367</f>
        <v>0</v>
      </c>
      <c r="BKU1367" s="84">
        <f>BKR1367-BKS1367</f>
        <v>1000000</v>
      </c>
      <c r="BKV1367" s="84">
        <f>SUM(BKV1364:BKV1365)</f>
        <v>2000000</v>
      </c>
      <c r="BKW1367" s="84">
        <f>SUM(BKW1364:BKW1365)</f>
        <v>0</v>
      </c>
      <c r="BKX1367" s="84">
        <f>BKW1367/BKV1367</f>
        <v>0</v>
      </c>
      <c r="BKY1367" s="84">
        <f>BKV1367-BKW1367</f>
        <v>2000000</v>
      </c>
      <c r="BKZ1367" s="84">
        <f>BKV1367+BKR1367</f>
        <v>3000000</v>
      </c>
      <c r="BLG1367" s="84" t="s">
        <v>5408</v>
      </c>
      <c r="BLH1367" s="84">
        <f>SUM(BLH1364:BLH1365)</f>
        <v>1000000</v>
      </c>
      <c r="BLI1367" s="84">
        <f>SUM(BLI1364:BLI1365)</f>
        <v>0</v>
      </c>
      <c r="BLJ1367" s="84">
        <f>BLI1367/BLH1367</f>
        <v>0</v>
      </c>
      <c r="BLK1367" s="84">
        <f>BLH1367-BLI1367</f>
        <v>1000000</v>
      </c>
      <c r="BLL1367" s="84">
        <f>SUM(BLL1364:BLL1365)</f>
        <v>2000000</v>
      </c>
      <c r="BLM1367" s="84">
        <f>SUM(BLM1364:BLM1365)</f>
        <v>0</v>
      </c>
      <c r="BLN1367" s="84">
        <f>BLM1367/BLL1367</f>
        <v>0</v>
      </c>
      <c r="BLO1367" s="84">
        <f>BLL1367-BLM1367</f>
        <v>2000000</v>
      </c>
      <c r="BLP1367" s="84">
        <f>BLL1367+BLH1367</f>
        <v>3000000</v>
      </c>
      <c r="BLW1367" s="84" t="s">
        <v>5408</v>
      </c>
      <c r="BLX1367" s="84">
        <f>SUM(BLX1364:BLX1365)</f>
        <v>1000000</v>
      </c>
      <c r="BLY1367" s="84">
        <f>SUM(BLY1364:BLY1365)</f>
        <v>0</v>
      </c>
      <c r="BLZ1367" s="84">
        <f>BLY1367/BLX1367</f>
        <v>0</v>
      </c>
      <c r="BMA1367" s="84">
        <f>BLX1367-BLY1367</f>
        <v>1000000</v>
      </c>
      <c r="BMB1367" s="84">
        <f>SUM(BMB1364:BMB1365)</f>
        <v>2000000</v>
      </c>
      <c r="BMC1367" s="84">
        <f>SUM(BMC1364:BMC1365)</f>
        <v>0</v>
      </c>
      <c r="BMD1367" s="84">
        <f>BMC1367/BMB1367</f>
        <v>0</v>
      </c>
      <c r="BME1367" s="84">
        <f>BMB1367-BMC1367</f>
        <v>2000000</v>
      </c>
      <c r="BMF1367" s="84">
        <f>BMB1367+BLX1367</f>
        <v>3000000</v>
      </c>
      <c r="BMM1367" s="84" t="s">
        <v>5408</v>
      </c>
      <c r="BMN1367" s="84">
        <f>SUM(BMN1364:BMN1365)</f>
        <v>1000000</v>
      </c>
      <c r="BMO1367" s="84">
        <f>SUM(BMO1364:BMO1365)</f>
        <v>0</v>
      </c>
      <c r="BMP1367" s="84">
        <f>BMO1367/BMN1367</f>
        <v>0</v>
      </c>
      <c r="BMQ1367" s="84">
        <f>BMN1367-BMO1367</f>
        <v>1000000</v>
      </c>
      <c r="BMR1367" s="84">
        <f>SUM(BMR1364:BMR1365)</f>
        <v>2000000</v>
      </c>
      <c r="BMS1367" s="84">
        <f>SUM(BMS1364:BMS1365)</f>
        <v>0</v>
      </c>
      <c r="BMT1367" s="84">
        <f>BMS1367/BMR1367</f>
        <v>0</v>
      </c>
      <c r="BMU1367" s="84">
        <f>BMR1367-BMS1367</f>
        <v>2000000</v>
      </c>
      <c r="BMV1367" s="84">
        <f>BMR1367+BMN1367</f>
        <v>3000000</v>
      </c>
      <c r="BNC1367" s="84" t="s">
        <v>5408</v>
      </c>
      <c r="BND1367" s="84">
        <f>SUM(BND1364:BND1365)</f>
        <v>1000000</v>
      </c>
      <c r="BNE1367" s="84">
        <f>SUM(BNE1364:BNE1365)</f>
        <v>0</v>
      </c>
      <c r="BNF1367" s="84">
        <f>BNE1367/BND1367</f>
        <v>0</v>
      </c>
      <c r="BNG1367" s="84">
        <f>BND1367-BNE1367</f>
        <v>1000000</v>
      </c>
      <c r="BNH1367" s="84">
        <f>SUM(BNH1364:BNH1365)</f>
        <v>2000000</v>
      </c>
      <c r="BNI1367" s="84">
        <f>SUM(BNI1364:BNI1365)</f>
        <v>0</v>
      </c>
      <c r="BNJ1367" s="84">
        <f>BNI1367/BNH1367</f>
        <v>0</v>
      </c>
      <c r="BNK1367" s="84">
        <f>BNH1367-BNI1367</f>
        <v>2000000</v>
      </c>
      <c r="BNL1367" s="84">
        <f>BNH1367+BND1367</f>
        <v>3000000</v>
      </c>
      <c r="BNS1367" s="84" t="s">
        <v>5408</v>
      </c>
      <c r="BNT1367" s="84">
        <f>SUM(BNT1364:BNT1365)</f>
        <v>1000000</v>
      </c>
      <c r="BNU1367" s="84">
        <f>SUM(BNU1364:BNU1365)</f>
        <v>0</v>
      </c>
      <c r="BNV1367" s="84">
        <f>BNU1367/BNT1367</f>
        <v>0</v>
      </c>
      <c r="BNW1367" s="84">
        <f>BNT1367-BNU1367</f>
        <v>1000000</v>
      </c>
      <c r="BNX1367" s="84">
        <f>SUM(BNX1364:BNX1365)</f>
        <v>2000000</v>
      </c>
      <c r="BNY1367" s="84">
        <f>SUM(BNY1364:BNY1365)</f>
        <v>0</v>
      </c>
      <c r="BNZ1367" s="84">
        <f>BNY1367/BNX1367</f>
        <v>0</v>
      </c>
      <c r="BOA1367" s="84">
        <f>BNX1367-BNY1367</f>
        <v>2000000</v>
      </c>
      <c r="BOB1367" s="84">
        <f>BNX1367+BNT1367</f>
        <v>3000000</v>
      </c>
      <c r="BOI1367" s="84" t="s">
        <v>5408</v>
      </c>
      <c r="BOJ1367" s="84">
        <f>SUM(BOJ1364:BOJ1365)</f>
        <v>1000000</v>
      </c>
      <c r="BOK1367" s="84">
        <f>SUM(BOK1364:BOK1365)</f>
        <v>0</v>
      </c>
      <c r="BOL1367" s="84">
        <f>BOK1367/BOJ1367</f>
        <v>0</v>
      </c>
      <c r="BOM1367" s="84">
        <f>BOJ1367-BOK1367</f>
        <v>1000000</v>
      </c>
      <c r="BON1367" s="84">
        <f>SUM(BON1364:BON1365)</f>
        <v>2000000</v>
      </c>
      <c r="BOO1367" s="84">
        <f>SUM(BOO1364:BOO1365)</f>
        <v>0</v>
      </c>
      <c r="BOP1367" s="84">
        <f>BOO1367/BON1367</f>
        <v>0</v>
      </c>
      <c r="BOQ1367" s="84">
        <f>BON1367-BOO1367</f>
        <v>2000000</v>
      </c>
      <c r="BOR1367" s="84">
        <f>BON1367+BOJ1367</f>
        <v>3000000</v>
      </c>
      <c r="BOY1367" s="84" t="s">
        <v>5408</v>
      </c>
      <c r="BOZ1367" s="84">
        <f>SUM(BOZ1364:BOZ1365)</f>
        <v>1000000</v>
      </c>
      <c r="BPA1367" s="84">
        <f>SUM(BPA1364:BPA1365)</f>
        <v>0</v>
      </c>
      <c r="BPB1367" s="84">
        <f>BPA1367/BOZ1367</f>
        <v>0</v>
      </c>
      <c r="BPC1367" s="84">
        <f>BOZ1367-BPA1367</f>
        <v>1000000</v>
      </c>
      <c r="BPD1367" s="84">
        <f>SUM(BPD1364:BPD1365)</f>
        <v>2000000</v>
      </c>
      <c r="BPE1367" s="84">
        <f>SUM(BPE1364:BPE1365)</f>
        <v>0</v>
      </c>
      <c r="BPF1367" s="84">
        <f>BPE1367/BPD1367</f>
        <v>0</v>
      </c>
      <c r="BPG1367" s="84">
        <f>BPD1367-BPE1367</f>
        <v>2000000</v>
      </c>
      <c r="BPH1367" s="84">
        <f>BPD1367+BOZ1367</f>
        <v>3000000</v>
      </c>
      <c r="BPO1367" s="84" t="s">
        <v>5408</v>
      </c>
      <c r="BPP1367" s="84">
        <f>SUM(BPP1364:BPP1365)</f>
        <v>1000000</v>
      </c>
      <c r="BPQ1367" s="84">
        <f>SUM(BPQ1364:BPQ1365)</f>
        <v>0</v>
      </c>
      <c r="BPR1367" s="84">
        <f>BPQ1367/BPP1367</f>
        <v>0</v>
      </c>
      <c r="BPS1367" s="84">
        <f>BPP1367-BPQ1367</f>
        <v>1000000</v>
      </c>
      <c r="BPT1367" s="84">
        <f>SUM(BPT1364:BPT1365)</f>
        <v>2000000</v>
      </c>
      <c r="BPU1367" s="84">
        <f>SUM(BPU1364:BPU1365)</f>
        <v>0</v>
      </c>
      <c r="BPV1367" s="84">
        <f>BPU1367/BPT1367</f>
        <v>0</v>
      </c>
      <c r="BPW1367" s="84">
        <f>BPT1367-BPU1367</f>
        <v>2000000</v>
      </c>
      <c r="BPX1367" s="84">
        <f>BPT1367+BPP1367</f>
        <v>3000000</v>
      </c>
      <c r="BQE1367" s="84" t="s">
        <v>5408</v>
      </c>
      <c r="BQF1367" s="84">
        <f>SUM(BQF1364:BQF1365)</f>
        <v>1000000</v>
      </c>
      <c r="BQG1367" s="84">
        <f>SUM(BQG1364:BQG1365)</f>
        <v>0</v>
      </c>
      <c r="BQH1367" s="84">
        <f>BQG1367/BQF1367</f>
        <v>0</v>
      </c>
      <c r="BQI1367" s="84">
        <f>BQF1367-BQG1367</f>
        <v>1000000</v>
      </c>
      <c r="BQJ1367" s="84">
        <f>SUM(BQJ1364:BQJ1365)</f>
        <v>2000000</v>
      </c>
      <c r="BQK1367" s="84">
        <f>SUM(BQK1364:BQK1365)</f>
        <v>0</v>
      </c>
      <c r="BQL1367" s="84">
        <f>BQK1367/BQJ1367</f>
        <v>0</v>
      </c>
      <c r="BQM1367" s="84">
        <f>BQJ1367-BQK1367</f>
        <v>2000000</v>
      </c>
      <c r="BQN1367" s="84">
        <f>BQJ1367+BQF1367</f>
        <v>3000000</v>
      </c>
      <c r="BQU1367" s="84" t="s">
        <v>5408</v>
      </c>
      <c r="BQV1367" s="84">
        <f>SUM(BQV1364:BQV1365)</f>
        <v>1000000</v>
      </c>
      <c r="BQW1367" s="84">
        <f>SUM(BQW1364:BQW1365)</f>
        <v>0</v>
      </c>
      <c r="BQX1367" s="84">
        <f>BQW1367/BQV1367</f>
        <v>0</v>
      </c>
      <c r="BQY1367" s="84">
        <f>BQV1367-BQW1367</f>
        <v>1000000</v>
      </c>
      <c r="BQZ1367" s="84">
        <f>SUM(BQZ1364:BQZ1365)</f>
        <v>2000000</v>
      </c>
      <c r="BRA1367" s="84">
        <f>SUM(BRA1364:BRA1365)</f>
        <v>0</v>
      </c>
      <c r="BRB1367" s="84">
        <f>BRA1367/BQZ1367</f>
        <v>0</v>
      </c>
      <c r="BRC1367" s="84">
        <f>BQZ1367-BRA1367</f>
        <v>2000000</v>
      </c>
      <c r="BRD1367" s="84">
        <f>BQZ1367+BQV1367</f>
        <v>3000000</v>
      </c>
      <c r="BRK1367" s="84" t="s">
        <v>5408</v>
      </c>
      <c r="BRL1367" s="84">
        <f>SUM(BRL1364:BRL1365)</f>
        <v>1000000</v>
      </c>
      <c r="BRM1367" s="84">
        <f>SUM(BRM1364:BRM1365)</f>
        <v>0</v>
      </c>
      <c r="BRN1367" s="84">
        <f>BRM1367/BRL1367</f>
        <v>0</v>
      </c>
      <c r="BRO1367" s="84">
        <f>BRL1367-BRM1367</f>
        <v>1000000</v>
      </c>
      <c r="BRP1367" s="84">
        <f>SUM(BRP1364:BRP1365)</f>
        <v>2000000</v>
      </c>
      <c r="BRQ1367" s="84">
        <f>SUM(BRQ1364:BRQ1365)</f>
        <v>0</v>
      </c>
      <c r="BRR1367" s="84">
        <f>BRQ1367/BRP1367</f>
        <v>0</v>
      </c>
      <c r="BRS1367" s="84">
        <f>BRP1367-BRQ1367</f>
        <v>2000000</v>
      </c>
      <c r="BRT1367" s="84">
        <f>BRP1367+BRL1367</f>
        <v>3000000</v>
      </c>
      <c r="BSA1367" s="84" t="s">
        <v>5408</v>
      </c>
      <c r="BSB1367" s="84">
        <f>SUM(BSB1364:BSB1365)</f>
        <v>1000000</v>
      </c>
      <c r="BSC1367" s="84">
        <f>SUM(BSC1364:BSC1365)</f>
        <v>0</v>
      </c>
      <c r="BSD1367" s="84">
        <f>BSC1367/BSB1367</f>
        <v>0</v>
      </c>
      <c r="BSE1367" s="84">
        <f>BSB1367-BSC1367</f>
        <v>1000000</v>
      </c>
      <c r="BSF1367" s="84">
        <f>SUM(BSF1364:BSF1365)</f>
        <v>2000000</v>
      </c>
      <c r="BSG1367" s="84">
        <f>SUM(BSG1364:BSG1365)</f>
        <v>0</v>
      </c>
      <c r="BSH1367" s="84">
        <f>BSG1367/BSF1367</f>
        <v>0</v>
      </c>
      <c r="BSI1367" s="84">
        <f>BSF1367-BSG1367</f>
        <v>2000000</v>
      </c>
      <c r="BSJ1367" s="84">
        <f>BSF1367+BSB1367</f>
        <v>3000000</v>
      </c>
      <c r="BSQ1367" s="84" t="s">
        <v>5408</v>
      </c>
      <c r="BSR1367" s="84">
        <f>SUM(BSR1364:BSR1365)</f>
        <v>1000000</v>
      </c>
      <c r="BSS1367" s="84">
        <f>SUM(BSS1364:BSS1365)</f>
        <v>0</v>
      </c>
      <c r="BST1367" s="84">
        <f>BSS1367/BSR1367</f>
        <v>0</v>
      </c>
      <c r="BSU1367" s="84">
        <f>BSR1367-BSS1367</f>
        <v>1000000</v>
      </c>
      <c r="BSV1367" s="84">
        <f>SUM(BSV1364:BSV1365)</f>
        <v>2000000</v>
      </c>
      <c r="BSW1367" s="84">
        <f>SUM(BSW1364:BSW1365)</f>
        <v>0</v>
      </c>
      <c r="BSX1367" s="84">
        <f>BSW1367/BSV1367</f>
        <v>0</v>
      </c>
      <c r="BSY1367" s="84">
        <f>BSV1367-BSW1367</f>
        <v>2000000</v>
      </c>
      <c r="BSZ1367" s="84">
        <f>BSV1367+BSR1367</f>
        <v>3000000</v>
      </c>
      <c r="BTG1367" s="84" t="s">
        <v>5408</v>
      </c>
      <c r="BTH1367" s="84">
        <f>SUM(BTH1364:BTH1365)</f>
        <v>1000000</v>
      </c>
      <c r="BTI1367" s="84">
        <f>SUM(BTI1364:BTI1365)</f>
        <v>0</v>
      </c>
      <c r="BTJ1367" s="84">
        <f>BTI1367/BTH1367</f>
        <v>0</v>
      </c>
      <c r="BTK1367" s="84">
        <f>BTH1367-BTI1367</f>
        <v>1000000</v>
      </c>
      <c r="BTL1367" s="84">
        <f>SUM(BTL1364:BTL1365)</f>
        <v>2000000</v>
      </c>
      <c r="BTM1367" s="84">
        <f>SUM(BTM1364:BTM1365)</f>
        <v>0</v>
      </c>
      <c r="BTN1367" s="84">
        <f>BTM1367/BTL1367</f>
        <v>0</v>
      </c>
      <c r="BTO1367" s="84">
        <f>BTL1367-BTM1367</f>
        <v>2000000</v>
      </c>
      <c r="BTP1367" s="84">
        <f>BTL1367+BTH1367</f>
        <v>3000000</v>
      </c>
      <c r="BTW1367" s="84" t="s">
        <v>5408</v>
      </c>
      <c r="BTX1367" s="84">
        <f>SUM(BTX1364:BTX1365)</f>
        <v>1000000</v>
      </c>
      <c r="BTY1367" s="84">
        <f>SUM(BTY1364:BTY1365)</f>
        <v>0</v>
      </c>
      <c r="BTZ1367" s="84">
        <f>BTY1367/BTX1367</f>
        <v>0</v>
      </c>
      <c r="BUA1367" s="84">
        <f>BTX1367-BTY1367</f>
        <v>1000000</v>
      </c>
      <c r="BUB1367" s="84">
        <f>SUM(BUB1364:BUB1365)</f>
        <v>2000000</v>
      </c>
      <c r="BUC1367" s="84">
        <f>SUM(BUC1364:BUC1365)</f>
        <v>0</v>
      </c>
      <c r="BUD1367" s="84">
        <f>BUC1367/BUB1367</f>
        <v>0</v>
      </c>
      <c r="BUE1367" s="84">
        <f>BUB1367-BUC1367</f>
        <v>2000000</v>
      </c>
      <c r="BUF1367" s="84">
        <f>BUB1367+BTX1367</f>
        <v>3000000</v>
      </c>
      <c r="BUM1367" s="84" t="s">
        <v>5408</v>
      </c>
      <c r="BUN1367" s="84">
        <f>SUM(BUN1364:BUN1365)</f>
        <v>1000000</v>
      </c>
      <c r="BUO1367" s="84">
        <f>SUM(BUO1364:BUO1365)</f>
        <v>0</v>
      </c>
      <c r="BUP1367" s="84">
        <f>BUO1367/BUN1367</f>
        <v>0</v>
      </c>
      <c r="BUQ1367" s="84">
        <f>BUN1367-BUO1367</f>
        <v>1000000</v>
      </c>
      <c r="BUR1367" s="84">
        <f>SUM(BUR1364:BUR1365)</f>
        <v>2000000</v>
      </c>
      <c r="BUS1367" s="84">
        <f>SUM(BUS1364:BUS1365)</f>
        <v>0</v>
      </c>
      <c r="BUT1367" s="84">
        <f>BUS1367/BUR1367</f>
        <v>0</v>
      </c>
      <c r="BUU1367" s="84">
        <f>BUR1367-BUS1367</f>
        <v>2000000</v>
      </c>
      <c r="BUV1367" s="84">
        <f>BUR1367+BUN1367</f>
        <v>3000000</v>
      </c>
      <c r="BVC1367" s="84" t="s">
        <v>5408</v>
      </c>
      <c r="BVD1367" s="84">
        <f>SUM(BVD1364:BVD1365)</f>
        <v>1000000</v>
      </c>
      <c r="BVE1367" s="84">
        <f>SUM(BVE1364:BVE1365)</f>
        <v>0</v>
      </c>
      <c r="BVF1367" s="84">
        <f>BVE1367/BVD1367</f>
        <v>0</v>
      </c>
      <c r="BVG1367" s="84">
        <f>BVD1367-BVE1367</f>
        <v>1000000</v>
      </c>
      <c r="BVH1367" s="84">
        <f>SUM(BVH1364:BVH1365)</f>
        <v>2000000</v>
      </c>
      <c r="BVI1367" s="84">
        <f>SUM(BVI1364:BVI1365)</f>
        <v>0</v>
      </c>
      <c r="BVJ1367" s="84">
        <f>BVI1367/BVH1367</f>
        <v>0</v>
      </c>
      <c r="BVK1367" s="84">
        <f>BVH1367-BVI1367</f>
        <v>2000000</v>
      </c>
      <c r="BVL1367" s="84">
        <f>BVH1367+BVD1367</f>
        <v>3000000</v>
      </c>
      <c r="BVS1367" s="84" t="s">
        <v>5408</v>
      </c>
      <c r="BVT1367" s="84">
        <f>SUM(BVT1364:BVT1365)</f>
        <v>1000000</v>
      </c>
      <c r="BVU1367" s="84">
        <f>SUM(BVU1364:BVU1365)</f>
        <v>0</v>
      </c>
      <c r="BVV1367" s="84">
        <f>BVU1367/BVT1367</f>
        <v>0</v>
      </c>
      <c r="BVW1367" s="84">
        <f>BVT1367-BVU1367</f>
        <v>1000000</v>
      </c>
      <c r="BVX1367" s="84">
        <f>SUM(BVX1364:BVX1365)</f>
        <v>2000000</v>
      </c>
      <c r="BVY1367" s="84">
        <f>SUM(BVY1364:BVY1365)</f>
        <v>0</v>
      </c>
      <c r="BVZ1367" s="84">
        <f>BVY1367/BVX1367</f>
        <v>0</v>
      </c>
      <c r="BWA1367" s="84">
        <f>BVX1367-BVY1367</f>
        <v>2000000</v>
      </c>
      <c r="BWB1367" s="84">
        <f>BVX1367+BVT1367</f>
        <v>3000000</v>
      </c>
      <c r="BWI1367" s="84" t="s">
        <v>5408</v>
      </c>
      <c r="BWJ1367" s="84">
        <f>SUM(BWJ1364:BWJ1365)</f>
        <v>1000000</v>
      </c>
      <c r="BWK1367" s="84">
        <f>SUM(BWK1364:BWK1365)</f>
        <v>0</v>
      </c>
      <c r="BWL1367" s="84">
        <f>BWK1367/BWJ1367</f>
        <v>0</v>
      </c>
      <c r="BWM1367" s="84">
        <f>BWJ1367-BWK1367</f>
        <v>1000000</v>
      </c>
      <c r="BWN1367" s="84">
        <f>SUM(BWN1364:BWN1365)</f>
        <v>2000000</v>
      </c>
      <c r="BWO1367" s="84">
        <f>SUM(BWO1364:BWO1365)</f>
        <v>0</v>
      </c>
      <c r="BWP1367" s="84">
        <f>BWO1367/BWN1367</f>
        <v>0</v>
      </c>
      <c r="BWQ1367" s="84">
        <f>BWN1367-BWO1367</f>
        <v>2000000</v>
      </c>
      <c r="BWR1367" s="84">
        <f>BWN1367+BWJ1367</f>
        <v>3000000</v>
      </c>
      <c r="BWY1367" s="84" t="s">
        <v>5408</v>
      </c>
      <c r="BWZ1367" s="84">
        <f>SUM(BWZ1364:BWZ1365)</f>
        <v>1000000</v>
      </c>
      <c r="BXA1367" s="84">
        <f>SUM(BXA1364:BXA1365)</f>
        <v>0</v>
      </c>
      <c r="BXB1367" s="84">
        <f>BXA1367/BWZ1367</f>
        <v>0</v>
      </c>
      <c r="BXC1367" s="84">
        <f>BWZ1367-BXA1367</f>
        <v>1000000</v>
      </c>
      <c r="BXD1367" s="84">
        <f>SUM(BXD1364:BXD1365)</f>
        <v>2000000</v>
      </c>
      <c r="BXE1367" s="84">
        <f>SUM(BXE1364:BXE1365)</f>
        <v>0</v>
      </c>
      <c r="BXF1367" s="84">
        <f>BXE1367/BXD1367</f>
        <v>0</v>
      </c>
      <c r="BXG1367" s="84">
        <f>BXD1367-BXE1367</f>
        <v>2000000</v>
      </c>
      <c r="BXH1367" s="84">
        <f>BXD1367+BWZ1367</f>
        <v>3000000</v>
      </c>
      <c r="BXO1367" s="84" t="s">
        <v>5408</v>
      </c>
      <c r="BXP1367" s="84">
        <f>SUM(BXP1364:BXP1365)</f>
        <v>1000000</v>
      </c>
      <c r="BXQ1367" s="84">
        <f>SUM(BXQ1364:BXQ1365)</f>
        <v>0</v>
      </c>
      <c r="BXR1367" s="84">
        <f>BXQ1367/BXP1367</f>
        <v>0</v>
      </c>
      <c r="BXS1367" s="84">
        <f>BXP1367-BXQ1367</f>
        <v>1000000</v>
      </c>
      <c r="BXT1367" s="84">
        <f>SUM(BXT1364:BXT1365)</f>
        <v>2000000</v>
      </c>
      <c r="BXU1367" s="84">
        <f>SUM(BXU1364:BXU1365)</f>
        <v>0</v>
      </c>
      <c r="BXV1367" s="84">
        <f>BXU1367/BXT1367</f>
        <v>0</v>
      </c>
      <c r="BXW1367" s="84">
        <f>BXT1367-BXU1367</f>
        <v>2000000</v>
      </c>
      <c r="BXX1367" s="84">
        <f>BXT1367+BXP1367</f>
        <v>3000000</v>
      </c>
      <c r="BYE1367" s="84" t="s">
        <v>5408</v>
      </c>
      <c r="BYF1367" s="84">
        <f>SUM(BYF1364:BYF1365)</f>
        <v>1000000</v>
      </c>
      <c r="BYG1367" s="84">
        <f>SUM(BYG1364:BYG1365)</f>
        <v>0</v>
      </c>
      <c r="BYH1367" s="84">
        <f>BYG1367/BYF1367</f>
        <v>0</v>
      </c>
      <c r="BYI1367" s="84">
        <f>BYF1367-BYG1367</f>
        <v>1000000</v>
      </c>
      <c r="BYJ1367" s="84">
        <f>SUM(BYJ1364:BYJ1365)</f>
        <v>2000000</v>
      </c>
      <c r="BYK1367" s="84">
        <f>SUM(BYK1364:BYK1365)</f>
        <v>0</v>
      </c>
      <c r="BYL1367" s="84">
        <f>BYK1367/BYJ1367</f>
        <v>0</v>
      </c>
      <c r="BYM1367" s="84">
        <f>BYJ1367-BYK1367</f>
        <v>2000000</v>
      </c>
      <c r="BYN1367" s="84">
        <f>BYJ1367+BYF1367</f>
        <v>3000000</v>
      </c>
      <c r="BYU1367" s="84" t="s">
        <v>5408</v>
      </c>
      <c r="BYV1367" s="84">
        <f>SUM(BYV1364:BYV1365)</f>
        <v>1000000</v>
      </c>
      <c r="BYW1367" s="84">
        <f>SUM(BYW1364:BYW1365)</f>
        <v>0</v>
      </c>
      <c r="BYX1367" s="84">
        <f>BYW1367/BYV1367</f>
        <v>0</v>
      </c>
      <c r="BYY1367" s="84">
        <f>BYV1367-BYW1367</f>
        <v>1000000</v>
      </c>
      <c r="BYZ1367" s="84">
        <f>SUM(BYZ1364:BYZ1365)</f>
        <v>2000000</v>
      </c>
      <c r="BZA1367" s="84">
        <f>SUM(BZA1364:BZA1365)</f>
        <v>0</v>
      </c>
      <c r="BZB1367" s="84">
        <f>BZA1367/BYZ1367</f>
        <v>0</v>
      </c>
      <c r="BZC1367" s="84">
        <f>BYZ1367-BZA1367</f>
        <v>2000000</v>
      </c>
      <c r="BZD1367" s="84">
        <f>BYZ1367+BYV1367</f>
        <v>3000000</v>
      </c>
      <c r="BZK1367" s="84" t="s">
        <v>5408</v>
      </c>
      <c r="BZL1367" s="84">
        <f>SUM(BZL1364:BZL1365)</f>
        <v>1000000</v>
      </c>
      <c r="BZM1367" s="84">
        <f>SUM(BZM1364:BZM1365)</f>
        <v>0</v>
      </c>
      <c r="BZN1367" s="84">
        <f>BZM1367/BZL1367</f>
        <v>0</v>
      </c>
      <c r="BZO1367" s="84">
        <f>BZL1367-BZM1367</f>
        <v>1000000</v>
      </c>
      <c r="BZP1367" s="84">
        <f>SUM(BZP1364:BZP1365)</f>
        <v>2000000</v>
      </c>
      <c r="BZQ1367" s="84">
        <f>SUM(BZQ1364:BZQ1365)</f>
        <v>0</v>
      </c>
      <c r="BZR1367" s="84">
        <f>BZQ1367/BZP1367</f>
        <v>0</v>
      </c>
      <c r="BZS1367" s="84">
        <f>BZP1367-BZQ1367</f>
        <v>2000000</v>
      </c>
      <c r="BZT1367" s="84">
        <f>BZP1367+BZL1367</f>
        <v>3000000</v>
      </c>
      <c r="CAA1367" s="84" t="s">
        <v>5408</v>
      </c>
      <c r="CAB1367" s="84">
        <f>SUM(CAB1364:CAB1365)</f>
        <v>1000000</v>
      </c>
      <c r="CAC1367" s="84">
        <f>SUM(CAC1364:CAC1365)</f>
        <v>0</v>
      </c>
      <c r="CAD1367" s="84">
        <f>CAC1367/CAB1367</f>
        <v>0</v>
      </c>
      <c r="CAE1367" s="84">
        <f>CAB1367-CAC1367</f>
        <v>1000000</v>
      </c>
      <c r="CAF1367" s="84">
        <f>SUM(CAF1364:CAF1365)</f>
        <v>2000000</v>
      </c>
      <c r="CAG1367" s="84">
        <f>SUM(CAG1364:CAG1365)</f>
        <v>0</v>
      </c>
      <c r="CAH1367" s="84">
        <f>CAG1367/CAF1367</f>
        <v>0</v>
      </c>
      <c r="CAI1367" s="84">
        <f>CAF1367-CAG1367</f>
        <v>2000000</v>
      </c>
      <c r="CAJ1367" s="84">
        <f>CAF1367+CAB1367</f>
        <v>3000000</v>
      </c>
      <c r="CAQ1367" s="84" t="s">
        <v>5408</v>
      </c>
      <c r="CAR1367" s="84">
        <f>SUM(CAR1364:CAR1365)</f>
        <v>1000000</v>
      </c>
      <c r="CAS1367" s="84">
        <f>SUM(CAS1364:CAS1365)</f>
        <v>0</v>
      </c>
      <c r="CAT1367" s="84">
        <f>CAS1367/CAR1367</f>
        <v>0</v>
      </c>
      <c r="CAU1367" s="84">
        <f>CAR1367-CAS1367</f>
        <v>1000000</v>
      </c>
      <c r="CAV1367" s="84">
        <f>SUM(CAV1364:CAV1365)</f>
        <v>2000000</v>
      </c>
      <c r="CAW1367" s="84">
        <f>SUM(CAW1364:CAW1365)</f>
        <v>0</v>
      </c>
      <c r="CAX1367" s="84">
        <f>CAW1367/CAV1367</f>
        <v>0</v>
      </c>
      <c r="CAY1367" s="84">
        <f>CAV1367-CAW1367</f>
        <v>2000000</v>
      </c>
      <c r="CAZ1367" s="84">
        <f>CAV1367+CAR1367</f>
        <v>3000000</v>
      </c>
      <c r="CBG1367" s="84" t="s">
        <v>5408</v>
      </c>
      <c r="CBH1367" s="84">
        <f>SUM(CBH1364:CBH1365)</f>
        <v>1000000</v>
      </c>
      <c r="CBI1367" s="84">
        <f>SUM(CBI1364:CBI1365)</f>
        <v>0</v>
      </c>
      <c r="CBJ1367" s="84">
        <f>CBI1367/CBH1367</f>
        <v>0</v>
      </c>
      <c r="CBK1367" s="84">
        <f>CBH1367-CBI1367</f>
        <v>1000000</v>
      </c>
      <c r="CBL1367" s="84">
        <f>SUM(CBL1364:CBL1365)</f>
        <v>2000000</v>
      </c>
      <c r="CBM1367" s="84">
        <f>SUM(CBM1364:CBM1365)</f>
        <v>0</v>
      </c>
      <c r="CBN1367" s="84">
        <f>CBM1367/CBL1367</f>
        <v>0</v>
      </c>
      <c r="CBO1367" s="84">
        <f>CBL1367-CBM1367</f>
        <v>2000000</v>
      </c>
      <c r="CBP1367" s="84">
        <f>CBL1367+CBH1367</f>
        <v>3000000</v>
      </c>
      <c r="CBW1367" s="84" t="s">
        <v>5408</v>
      </c>
      <c r="CBX1367" s="84">
        <f>SUM(CBX1364:CBX1365)</f>
        <v>1000000</v>
      </c>
      <c r="CBY1367" s="84">
        <f>SUM(CBY1364:CBY1365)</f>
        <v>0</v>
      </c>
      <c r="CBZ1367" s="84">
        <f>CBY1367/CBX1367</f>
        <v>0</v>
      </c>
      <c r="CCA1367" s="84">
        <f>CBX1367-CBY1367</f>
        <v>1000000</v>
      </c>
      <c r="CCB1367" s="84">
        <f>SUM(CCB1364:CCB1365)</f>
        <v>2000000</v>
      </c>
      <c r="CCC1367" s="84">
        <f>SUM(CCC1364:CCC1365)</f>
        <v>0</v>
      </c>
      <c r="CCD1367" s="84">
        <f>CCC1367/CCB1367</f>
        <v>0</v>
      </c>
      <c r="CCE1367" s="84">
        <f>CCB1367-CCC1367</f>
        <v>2000000</v>
      </c>
      <c r="CCF1367" s="84">
        <f>CCB1367+CBX1367</f>
        <v>3000000</v>
      </c>
      <c r="CCM1367" s="84" t="s">
        <v>5408</v>
      </c>
      <c r="CCN1367" s="84">
        <f>SUM(CCN1364:CCN1365)</f>
        <v>1000000</v>
      </c>
      <c r="CCO1367" s="84">
        <f>SUM(CCO1364:CCO1365)</f>
        <v>0</v>
      </c>
      <c r="CCP1367" s="84">
        <f>CCO1367/CCN1367</f>
        <v>0</v>
      </c>
      <c r="CCQ1367" s="84">
        <f>CCN1367-CCO1367</f>
        <v>1000000</v>
      </c>
      <c r="CCR1367" s="84">
        <f>SUM(CCR1364:CCR1365)</f>
        <v>2000000</v>
      </c>
      <c r="CCS1367" s="84">
        <f>SUM(CCS1364:CCS1365)</f>
        <v>0</v>
      </c>
      <c r="CCT1367" s="84">
        <f>CCS1367/CCR1367</f>
        <v>0</v>
      </c>
      <c r="CCU1367" s="84">
        <f>CCR1367-CCS1367</f>
        <v>2000000</v>
      </c>
      <c r="CCV1367" s="84">
        <f>CCR1367+CCN1367</f>
        <v>3000000</v>
      </c>
      <c r="CDC1367" s="84" t="s">
        <v>5408</v>
      </c>
      <c r="CDD1367" s="84">
        <f>SUM(CDD1364:CDD1365)</f>
        <v>1000000</v>
      </c>
      <c r="CDE1367" s="84">
        <f>SUM(CDE1364:CDE1365)</f>
        <v>0</v>
      </c>
      <c r="CDF1367" s="84">
        <f>CDE1367/CDD1367</f>
        <v>0</v>
      </c>
      <c r="CDG1367" s="84">
        <f>CDD1367-CDE1367</f>
        <v>1000000</v>
      </c>
      <c r="CDH1367" s="84">
        <f>SUM(CDH1364:CDH1365)</f>
        <v>2000000</v>
      </c>
      <c r="CDI1367" s="84">
        <f>SUM(CDI1364:CDI1365)</f>
        <v>0</v>
      </c>
      <c r="CDJ1367" s="84">
        <f>CDI1367/CDH1367</f>
        <v>0</v>
      </c>
      <c r="CDK1367" s="84">
        <f>CDH1367-CDI1367</f>
        <v>2000000</v>
      </c>
      <c r="CDL1367" s="84">
        <f>CDH1367+CDD1367</f>
        <v>3000000</v>
      </c>
      <c r="CDS1367" s="84" t="s">
        <v>5408</v>
      </c>
      <c r="CDT1367" s="84">
        <f>SUM(CDT1364:CDT1365)</f>
        <v>1000000</v>
      </c>
      <c r="CDU1367" s="84">
        <f>SUM(CDU1364:CDU1365)</f>
        <v>0</v>
      </c>
      <c r="CDV1367" s="84">
        <f>CDU1367/CDT1367</f>
        <v>0</v>
      </c>
      <c r="CDW1367" s="84">
        <f>CDT1367-CDU1367</f>
        <v>1000000</v>
      </c>
      <c r="CDX1367" s="84">
        <f>SUM(CDX1364:CDX1365)</f>
        <v>2000000</v>
      </c>
      <c r="CDY1367" s="84">
        <f>SUM(CDY1364:CDY1365)</f>
        <v>0</v>
      </c>
      <c r="CDZ1367" s="84">
        <f>CDY1367/CDX1367</f>
        <v>0</v>
      </c>
      <c r="CEA1367" s="84">
        <f>CDX1367-CDY1367</f>
        <v>2000000</v>
      </c>
      <c r="CEB1367" s="84">
        <f>CDX1367+CDT1367</f>
        <v>3000000</v>
      </c>
      <c r="CEI1367" s="84" t="s">
        <v>5408</v>
      </c>
      <c r="CEJ1367" s="84">
        <f>SUM(CEJ1364:CEJ1365)</f>
        <v>1000000</v>
      </c>
      <c r="CEK1367" s="84">
        <f>SUM(CEK1364:CEK1365)</f>
        <v>0</v>
      </c>
      <c r="CEL1367" s="84">
        <f>CEK1367/CEJ1367</f>
        <v>0</v>
      </c>
      <c r="CEM1367" s="84">
        <f>CEJ1367-CEK1367</f>
        <v>1000000</v>
      </c>
      <c r="CEN1367" s="84">
        <f>SUM(CEN1364:CEN1365)</f>
        <v>2000000</v>
      </c>
      <c r="CEO1367" s="84">
        <f>SUM(CEO1364:CEO1365)</f>
        <v>0</v>
      </c>
      <c r="CEP1367" s="84">
        <f>CEO1367/CEN1367</f>
        <v>0</v>
      </c>
      <c r="CEQ1367" s="84">
        <f>CEN1367-CEO1367</f>
        <v>2000000</v>
      </c>
      <c r="CER1367" s="84">
        <f>CEN1367+CEJ1367</f>
        <v>3000000</v>
      </c>
      <c r="CEY1367" s="84" t="s">
        <v>5408</v>
      </c>
      <c r="CEZ1367" s="84">
        <f>SUM(CEZ1364:CEZ1365)</f>
        <v>1000000</v>
      </c>
      <c r="CFA1367" s="84">
        <f>SUM(CFA1364:CFA1365)</f>
        <v>0</v>
      </c>
      <c r="CFB1367" s="84">
        <f>CFA1367/CEZ1367</f>
        <v>0</v>
      </c>
      <c r="CFC1367" s="84">
        <f>CEZ1367-CFA1367</f>
        <v>1000000</v>
      </c>
      <c r="CFD1367" s="84">
        <f>SUM(CFD1364:CFD1365)</f>
        <v>2000000</v>
      </c>
      <c r="CFE1367" s="84">
        <f>SUM(CFE1364:CFE1365)</f>
        <v>0</v>
      </c>
      <c r="CFF1367" s="84">
        <f>CFE1367/CFD1367</f>
        <v>0</v>
      </c>
      <c r="CFG1367" s="84">
        <f>CFD1367-CFE1367</f>
        <v>2000000</v>
      </c>
      <c r="CFH1367" s="84">
        <f>CFD1367+CEZ1367</f>
        <v>3000000</v>
      </c>
      <c r="CFO1367" s="84" t="s">
        <v>5408</v>
      </c>
      <c r="CFP1367" s="84">
        <f>SUM(CFP1364:CFP1365)</f>
        <v>1000000</v>
      </c>
      <c r="CFQ1367" s="84">
        <f>SUM(CFQ1364:CFQ1365)</f>
        <v>0</v>
      </c>
      <c r="CFR1367" s="84">
        <f>CFQ1367/CFP1367</f>
        <v>0</v>
      </c>
      <c r="CFS1367" s="84">
        <f>CFP1367-CFQ1367</f>
        <v>1000000</v>
      </c>
      <c r="CFT1367" s="84">
        <f>SUM(CFT1364:CFT1365)</f>
        <v>2000000</v>
      </c>
      <c r="CFU1367" s="84">
        <f>SUM(CFU1364:CFU1365)</f>
        <v>0</v>
      </c>
      <c r="CFV1367" s="84">
        <f>CFU1367/CFT1367</f>
        <v>0</v>
      </c>
      <c r="CFW1367" s="84">
        <f>CFT1367-CFU1367</f>
        <v>2000000</v>
      </c>
      <c r="CFX1367" s="84">
        <f>CFT1367+CFP1367</f>
        <v>3000000</v>
      </c>
      <c r="CGE1367" s="84" t="s">
        <v>5408</v>
      </c>
      <c r="CGF1367" s="84">
        <f>SUM(CGF1364:CGF1365)</f>
        <v>1000000</v>
      </c>
      <c r="CGG1367" s="84">
        <f>SUM(CGG1364:CGG1365)</f>
        <v>0</v>
      </c>
      <c r="CGH1367" s="84">
        <f>CGG1367/CGF1367</f>
        <v>0</v>
      </c>
      <c r="CGI1367" s="84">
        <f>CGF1367-CGG1367</f>
        <v>1000000</v>
      </c>
      <c r="CGJ1367" s="84">
        <f>SUM(CGJ1364:CGJ1365)</f>
        <v>2000000</v>
      </c>
      <c r="CGK1367" s="84">
        <f>SUM(CGK1364:CGK1365)</f>
        <v>0</v>
      </c>
      <c r="CGL1367" s="84">
        <f>CGK1367/CGJ1367</f>
        <v>0</v>
      </c>
      <c r="CGM1367" s="84">
        <f>CGJ1367-CGK1367</f>
        <v>2000000</v>
      </c>
      <c r="CGN1367" s="84">
        <f>CGJ1367+CGF1367</f>
        <v>3000000</v>
      </c>
      <c r="CGU1367" s="84" t="s">
        <v>5408</v>
      </c>
      <c r="CGV1367" s="84">
        <f>SUM(CGV1364:CGV1365)</f>
        <v>1000000</v>
      </c>
      <c r="CGW1367" s="84">
        <f>SUM(CGW1364:CGW1365)</f>
        <v>0</v>
      </c>
      <c r="CGX1367" s="84">
        <f>CGW1367/CGV1367</f>
        <v>0</v>
      </c>
      <c r="CGY1367" s="84">
        <f>CGV1367-CGW1367</f>
        <v>1000000</v>
      </c>
      <c r="CGZ1367" s="84">
        <f>SUM(CGZ1364:CGZ1365)</f>
        <v>2000000</v>
      </c>
      <c r="CHA1367" s="84">
        <f>SUM(CHA1364:CHA1365)</f>
        <v>0</v>
      </c>
      <c r="CHB1367" s="84">
        <f>CHA1367/CGZ1367</f>
        <v>0</v>
      </c>
      <c r="CHC1367" s="84">
        <f>CGZ1367-CHA1367</f>
        <v>2000000</v>
      </c>
      <c r="CHD1367" s="84">
        <f>CGZ1367+CGV1367</f>
        <v>3000000</v>
      </c>
      <c r="CHK1367" s="84" t="s">
        <v>5408</v>
      </c>
      <c r="CHL1367" s="84">
        <f>SUM(CHL1364:CHL1365)</f>
        <v>1000000</v>
      </c>
      <c r="CHM1367" s="84">
        <f>SUM(CHM1364:CHM1365)</f>
        <v>0</v>
      </c>
      <c r="CHN1367" s="84">
        <f>CHM1367/CHL1367</f>
        <v>0</v>
      </c>
      <c r="CHO1367" s="84">
        <f>CHL1367-CHM1367</f>
        <v>1000000</v>
      </c>
      <c r="CHP1367" s="84">
        <f>SUM(CHP1364:CHP1365)</f>
        <v>2000000</v>
      </c>
      <c r="CHQ1367" s="84">
        <f>SUM(CHQ1364:CHQ1365)</f>
        <v>0</v>
      </c>
      <c r="CHR1367" s="84">
        <f>CHQ1367/CHP1367</f>
        <v>0</v>
      </c>
      <c r="CHS1367" s="84">
        <f>CHP1367-CHQ1367</f>
        <v>2000000</v>
      </c>
      <c r="CHT1367" s="84">
        <f>CHP1367+CHL1367</f>
        <v>3000000</v>
      </c>
      <c r="CIA1367" s="84" t="s">
        <v>5408</v>
      </c>
      <c r="CIB1367" s="84">
        <f>SUM(CIB1364:CIB1365)</f>
        <v>1000000</v>
      </c>
      <c r="CIC1367" s="84">
        <f>SUM(CIC1364:CIC1365)</f>
        <v>0</v>
      </c>
      <c r="CID1367" s="84">
        <f>CIC1367/CIB1367</f>
        <v>0</v>
      </c>
      <c r="CIE1367" s="84">
        <f>CIB1367-CIC1367</f>
        <v>1000000</v>
      </c>
      <c r="CIF1367" s="84">
        <f>SUM(CIF1364:CIF1365)</f>
        <v>2000000</v>
      </c>
      <c r="CIG1367" s="84">
        <f>SUM(CIG1364:CIG1365)</f>
        <v>0</v>
      </c>
      <c r="CIH1367" s="84">
        <f>CIG1367/CIF1367</f>
        <v>0</v>
      </c>
      <c r="CII1367" s="84">
        <f>CIF1367-CIG1367</f>
        <v>2000000</v>
      </c>
      <c r="CIJ1367" s="84">
        <f>CIF1367+CIB1367</f>
        <v>3000000</v>
      </c>
      <c r="CIQ1367" s="84" t="s">
        <v>5408</v>
      </c>
      <c r="CIR1367" s="84">
        <f>SUM(CIR1364:CIR1365)</f>
        <v>1000000</v>
      </c>
      <c r="CIS1367" s="84">
        <f>SUM(CIS1364:CIS1365)</f>
        <v>0</v>
      </c>
      <c r="CIT1367" s="84">
        <f>CIS1367/CIR1367</f>
        <v>0</v>
      </c>
      <c r="CIU1367" s="84">
        <f>CIR1367-CIS1367</f>
        <v>1000000</v>
      </c>
      <c r="CIV1367" s="84">
        <f>SUM(CIV1364:CIV1365)</f>
        <v>2000000</v>
      </c>
      <c r="CIW1367" s="84">
        <f>SUM(CIW1364:CIW1365)</f>
        <v>0</v>
      </c>
      <c r="CIX1367" s="84">
        <f>CIW1367/CIV1367</f>
        <v>0</v>
      </c>
      <c r="CIY1367" s="84">
        <f>CIV1367-CIW1367</f>
        <v>2000000</v>
      </c>
      <c r="CIZ1367" s="84">
        <f>CIV1367+CIR1367</f>
        <v>3000000</v>
      </c>
      <c r="CJG1367" s="84" t="s">
        <v>5408</v>
      </c>
      <c r="CJH1367" s="84">
        <f>SUM(CJH1364:CJH1365)</f>
        <v>1000000</v>
      </c>
      <c r="CJI1367" s="84">
        <f>SUM(CJI1364:CJI1365)</f>
        <v>0</v>
      </c>
      <c r="CJJ1367" s="84">
        <f>CJI1367/CJH1367</f>
        <v>0</v>
      </c>
      <c r="CJK1367" s="84">
        <f>CJH1367-CJI1367</f>
        <v>1000000</v>
      </c>
      <c r="CJL1367" s="84">
        <f>SUM(CJL1364:CJL1365)</f>
        <v>2000000</v>
      </c>
      <c r="CJM1367" s="84">
        <f>SUM(CJM1364:CJM1365)</f>
        <v>0</v>
      </c>
      <c r="CJN1367" s="84">
        <f>CJM1367/CJL1367</f>
        <v>0</v>
      </c>
      <c r="CJO1367" s="84">
        <f>CJL1367-CJM1367</f>
        <v>2000000</v>
      </c>
      <c r="CJP1367" s="84">
        <f>CJL1367+CJH1367</f>
        <v>3000000</v>
      </c>
      <c r="CJW1367" s="84" t="s">
        <v>5408</v>
      </c>
      <c r="CJX1367" s="84">
        <f>SUM(CJX1364:CJX1365)</f>
        <v>1000000</v>
      </c>
      <c r="CJY1367" s="84">
        <f>SUM(CJY1364:CJY1365)</f>
        <v>0</v>
      </c>
      <c r="CJZ1367" s="84">
        <f>CJY1367/CJX1367</f>
        <v>0</v>
      </c>
      <c r="CKA1367" s="84">
        <f>CJX1367-CJY1367</f>
        <v>1000000</v>
      </c>
      <c r="CKB1367" s="84">
        <f>SUM(CKB1364:CKB1365)</f>
        <v>2000000</v>
      </c>
      <c r="CKC1367" s="84">
        <f>SUM(CKC1364:CKC1365)</f>
        <v>0</v>
      </c>
      <c r="CKD1367" s="84">
        <f>CKC1367/CKB1367</f>
        <v>0</v>
      </c>
      <c r="CKE1367" s="84">
        <f>CKB1367-CKC1367</f>
        <v>2000000</v>
      </c>
      <c r="CKF1367" s="84">
        <f>CKB1367+CJX1367</f>
        <v>3000000</v>
      </c>
      <c r="CKM1367" s="84" t="s">
        <v>5408</v>
      </c>
      <c r="CKN1367" s="84">
        <f>SUM(CKN1364:CKN1365)</f>
        <v>1000000</v>
      </c>
      <c r="CKO1367" s="84">
        <f>SUM(CKO1364:CKO1365)</f>
        <v>0</v>
      </c>
      <c r="CKP1367" s="84">
        <f>CKO1367/CKN1367</f>
        <v>0</v>
      </c>
      <c r="CKQ1367" s="84">
        <f>CKN1367-CKO1367</f>
        <v>1000000</v>
      </c>
      <c r="CKR1367" s="84">
        <f>SUM(CKR1364:CKR1365)</f>
        <v>2000000</v>
      </c>
      <c r="CKS1367" s="84">
        <f>SUM(CKS1364:CKS1365)</f>
        <v>0</v>
      </c>
      <c r="CKT1367" s="84">
        <f>CKS1367/CKR1367</f>
        <v>0</v>
      </c>
      <c r="CKU1367" s="84">
        <f>CKR1367-CKS1367</f>
        <v>2000000</v>
      </c>
      <c r="CKV1367" s="84">
        <f>CKR1367+CKN1367</f>
        <v>3000000</v>
      </c>
      <c r="CLC1367" s="84" t="s">
        <v>5408</v>
      </c>
      <c r="CLD1367" s="84">
        <f>SUM(CLD1364:CLD1365)</f>
        <v>1000000</v>
      </c>
      <c r="CLE1367" s="84">
        <f>SUM(CLE1364:CLE1365)</f>
        <v>0</v>
      </c>
      <c r="CLF1367" s="84">
        <f>CLE1367/CLD1367</f>
        <v>0</v>
      </c>
      <c r="CLG1367" s="84">
        <f>CLD1367-CLE1367</f>
        <v>1000000</v>
      </c>
      <c r="CLH1367" s="84">
        <f>SUM(CLH1364:CLH1365)</f>
        <v>2000000</v>
      </c>
      <c r="CLI1367" s="84">
        <f>SUM(CLI1364:CLI1365)</f>
        <v>0</v>
      </c>
      <c r="CLJ1367" s="84">
        <f>CLI1367/CLH1367</f>
        <v>0</v>
      </c>
      <c r="CLK1367" s="84">
        <f>CLH1367-CLI1367</f>
        <v>2000000</v>
      </c>
      <c r="CLL1367" s="84">
        <f>CLH1367+CLD1367</f>
        <v>3000000</v>
      </c>
      <c r="CLS1367" s="84" t="s">
        <v>5408</v>
      </c>
      <c r="CLT1367" s="84">
        <f>SUM(CLT1364:CLT1365)</f>
        <v>1000000</v>
      </c>
      <c r="CLU1367" s="84">
        <f>SUM(CLU1364:CLU1365)</f>
        <v>0</v>
      </c>
      <c r="CLV1367" s="84">
        <f>CLU1367/CLT1367</f>
        <v>0</v>
      </c>
      <c r="CLW1367" s="84">
        <f>CLT1367-CLU1367</f>
        <v>1000000</v>
      </c>
      <c r="CLX1367" s="84">
        <f>SUM(CLX1364:CLX1365)</f>
        <v>2000000</v>
      </c>
      <c r="CLY1367" s="84">
        <f>SUM(CLY1364:CLY1365)</f>
        <v>0</v>
      </c>
      <c r="CLZ1367" s="84">
        <f>CLY1367/CLX1367</f>
        <v>0</v>
      </c>
      <c r="CMA1367" s="84">
        <f>CLX1367-CLY1367</f>
        <v>2000000</v>
      </c>
      <c r="CMB1367" s="84">
        <f>CLX1367+CLT1367</f>
        <v>3000000</v>
      </c>
      <c r="CMI1367" s="84" t="s">
        <v>5408</v>
      </c>
      <c r="CMJ1367" s="84">
        <f>SUM(CMJ1364:CMJ1365)</f>
        <v>1000000</v>
      </c>
      <c r="CMK1367" s="84">
        <f>SUM(CMK1364:CMK1365)</f>
        <v>0</v>
      </c>
      <c r="CML1367" s="84">
        <f>CMK1367/CMJ1367</f>
        <v>0</v>
      </c>
      <c r="CMM1367" s="84">
        <f>CMJ1367-CMK1367</f>
        <v>1000000</v>
      </c>
      <c r="CMN1367" s="84">
        <f>SUM(CMN1364:CMN1365)</f>
        <v>2000000</v>
      </c>
      <c r="CMO1367" s="84">
        <f>SUM(CMO1364:CMO1365)</f>
        <v>0</v>
      </c>
      <c r="CMP1367" s="84">
        <f>CMO1367/CMN1367</f>
        <v>0</v>
      </c>
      <c r="CMQ1367" s="84">
        <f>CMN1367-CMO1367</f>
        <v>2000000</v>
      </c>
      <c r="CMR1367" s="84">
        <f>CMN1367+CMJ1367</f>
        <v>3000000</v>
      </c>
      <c r="CMY1367" s="84" t="s">
        <v>5408</v>
      </c>
      <c r="CMZ1367" s="84">
        <f>SUM(CMZ1364:CMZ1365)</f>
        <v>1000000</v>
      </c>
      <c r="CNA1367" s="84">
        <f>SUM(CNA1364:CNA1365)</f>
        <v>0</v>
      </c>
      <c r="CNB1367" s="84">
        <f>CNA1367/CMZ1367</f>
        <v>0</v>
      </c>
      <c r="CNC1367" s="84">
        <f>CMZ1367-CNA1367</f>
        <v>1000000</v>
      </c>
      <c r="CND1367" s="84">
        <f>SUM(CND1364:CND1365)</f>
        <v>2000000</v>
      </c>
      <c r="CNE1367" s="84">
        <f>SUM(CNE1364:CNE1365)</f>
        <v>0</v>
      </c>
      <c r="CNF1367" s="84">
        <f>CNE1367/CND1367</f>
        <v>0</v>
      </c>
      <c r="CNG1367" s="84">
        <f>CND1367-CNE1367</f>
        <v>2000000</v>
      </c>
      <c r="CNH1367" s="84">
        <f>CND1367+CMZ1367</f>
        <v>3000000</v>
      </c>
      <c r="CNO1367" s="84" t="s">
        <v>5408</v>
      </c>
      <c r="CNP1367" s="84">
        <f>SUM(CNP1364:CNP1365)</f>
        <v>1000000</v>
      </c>
      <c r="CNQ1367" s="84">
        <f>SUM(CNQ1364:CNQ1365)</f>
        <v>0</v>
      </c>
      <c r="CNR1367" s="84">
        <f>CNQ1367/CNP1367</f>
        <v>0</v>
      </c>
      <c r="CNS1367" s="84">
        <f>CNP1367-CNQ1367</f>
        <v>1000000</v>
      </c>
      <c r="CNT1367" s="84">
        <f>SUM(CNT1364:CNT1365)</f>
        <v>2000000</v>
      </c>
      <c r="CNU1367" s="84">
        <f>SUM(CNU1364:CNU1365)</f>
        <v>0</v>
      </c>
      <c r="CNV1367" s="84">
        <f>CNU1367/CNT1367</f>
        <v>0</v>
      </c>
      <c r="CNW1367" s="84">
        <f>CNT1367-CNU1367</f>
        <v>2000000</v>
      </c>
      <c r="CNX1367" s="84">
        <f>CNT1367+CNP1367</f>
        <v>3000000</v>
      </c>
      <c r="COE1367" s="84" t="s">
        <v>5408</v>
      </c>
      <c r="COF1367" s="84">
        <f>SUM(COF1364:COF1365)</f>
        <v>1000000</v>
      </c>
      <c r="COG1367" s="84">
        <f>SUM(COG1364:COG1365)</f>
        <v>0</v>
      </c>
      <c r="COH1367" s="84">
        <f>COG1367/COF1367</f>
        <v>0</v>
      </c>
      <c r="COI1367" s="84">
        <f>COF1367-COG1367</f>
        <v>1000000</v>
      </c>
      <c r="COJ1367" s="84">
        <f>SUM(COJ1364:COJ1365)</f>
        <v>2000000</v>
      </c>
      <c r="COK1367" s="84">
        <f>SUM(COK1364:COK1365)</f>
        <v>0</v>
      </c>
      <c r="COL1367" s="84">
        <f>COK1367/COJ1367</f>
        <v>0</v>
      </c>
      <c r="COM1367" s="84">
        <f>COJ1367-COK1367</f>
        <v>2000000</v>
      </c>
      <c r="CON1367" s="84">
        <f>COJ1367+COF1367</f>
        <v>3000000</v>
      </c>
      <c r="COU1367" s="84" t="s">
        <v>5408</v>
      </c>
      <c r="COV1367" s="84">
        <f>SUM(COV1364:COV1365)</f>
        <v>1000000</v>
      </c>
      <c r="COW1367" s="84">
        <f>SUM(COW1364:COW1365)</f>
        <v>0</v>
      </c>
      <c r="COX1367" s="84">
        <f>COW1367/COV1367</f>
        <v>0</v>
      </c>
      <c r="COY1367" s="84">
        <f>COV1367-COW1367</f>
        <v>1000000</v>
      </c>
      <c r="COZ1367" s="84">
        <f>SUM(COZ1364:COZ1365)</f>
        <v>2000000</v>
      </c>
      <c r="CPA1367" s="84">
        <f>SUM(CPA1364:CPA1365)</f>
        <v>0</v>
      </c>
      <c r="CPB1367" s="84">
        <f>CPA1367/COZ1367</f>
        <v>0</v>
      </c>
      <c r="CPC1367" s="84">
        <f>COZ1367-CPA1367</f>
        <v>2000000</v>
      </c>
      <c r="CPD1367" s="84">
        <f>COZ1367+COV1367</f>
        <v>3000000</v>
      </c>
      <c r="CPK1367" s="84" t="s">
        <v>5408</v>
      </c>
      <c r="CPL1367" s="84">
        <f>SUM(CPL1364:CPL1365)</f>
        <v>1000000</v>
      </c>
      <c r="CPM1367" s="84">
        <f>SUM(CPM1364:CPM1365)</f>
        <v>0</v>
      </c>
      <c r="CPN1367" s="84">
        <f>CPM1367/CPL1367</f>
        <v>0</v>
      </c>
      <c r="CPO1367" s="84">
        <f>CPL1367-CPM1367</f>
        <v>1000000</v>
      </c>
      <c r="CPP1367" s="84">
        <f>SUM(CPP1364:CPP1365)</f>
        <v>2000000</v>
      </c>
      <c r="CPQ1367" s="84">
        <f>SUM(CPQ1364:CPQ1365)</f>
        <v>0</v>
      </c>
      <c r="CPR1367" s="84">
        <f>CPQ1367/CPP1367</f>
        <v>0</v>
      </c>
      <c r="CPS1367" s="84">
        <f>CPP1367-CPQ1367</f>
        <v>2000000</v>
      </c>
      <c r="CPT1367" s="84">
        <f>CPP1367+CPL1367</f>
        <v>3000000</v>
      </c>
      <c r="CQA1367" s="84" t="s">
        <v>5408</v>
      </c>
      <c r="CQB1367" s="84">
        <f>SUM(CQB1364:CQB1365)</f>
        <v>1000000</v>
      </c>
      <c r="CQC1367" s="84">
        <f>SUM(CQC1364:CQC1365)</f>
        <v>0</v>
      </c>
      <c r="CQD1367" s="84">
        <f>CQC1367/CQB1367</f>
        <v>0</v>
      </c>
      <c r="CQE1367" s="84">
        <f>CQB1367-CQC1367</f>
        <v>1000000</v>
      </c>
      <c r="CQF1367" s="84">
        <f>SUM(CQF1364:CQF1365)</f>
        <v>2000000</v>
      </c>
      <c r="CQG1367" s="84">
        <f>SUM(CQG1364:CQG1365)</f>
        <v>0</v>
      </c>
      <c r="CQH1367" s="84">
        <f>CQG1367/CQF1367</f>
        <v>0</v>
      </c>
      <c r="CQI1367" s="84">
        <f>CQF1367-CQG1367</f>
        <v>2000000</v>
      </c>
      <c r="CQJ1367" s="84">
        <f>CQF1367+CQB1367</f>
        <v>3000000</v>
      </c>
      <c r="CQQ1367" s="84" t="s">
        <v>5408</v>
      </c>
      <c r="CQR1367" s="84">
        <f>SUM(CQR1364:CQR1365)</f>
        <v>1000000</v>
      </c>
      <c r="CQS1367" s="84">
        <f>SUM(CQS1364:CQS1365)</f>
        <v>0</v>
      </c>
      <c r="CQT1367" s="84">
        <f>CQS1367/CQR1367</f>
        <v>0</v>
      </c>
      <c r="CQU1367" s="84">
        <f>CQR1367-CQS1367</f>
        <v>1000000</v>
      </c>
      <c r="CQV1367" s="84">
        <f>SUM(CQV1364:CQV1365)</f>
        <v>2000000</v>
      </c>
      <c r="CQW1367" s="84">
        <f>SUM(CQW1364:CQW1365)</f>
        <v>0</v>
      </c>
      <c r="CQX1367" s="84">
        <f>CQW1367/CQV1367</f>
        <v>0</v>
      </c>
      <c r="CQY1367" s="84">
        <f>CQV1367-CQW1367</f>
        <v>2000000</v>
      </c>
      <c r="CQZ1367" s="84">
        <f>CQV1367+CQR1367</f>
        <v>3000000</v>
      </c>
      <c r="CRG1367" s="84" t="s">
        <v>5408</v>
      </c>
      <c r="CRH1367" s="84">
        <f>SUM(CRH1364:CRH1365)</f>
        <v>1000000</v>
      </c>
      <c r="CRI1367" s="84">
        <f>SUM(CRI1364:CRI1365)</f>
        <v>0</v>
      </c>
      <c r="CRJ1367" s="84">
        <f>CRI1367/CRH1367</f>
        <v>0</v>
      </c>
      <c r="CRK1367" s="84">
        <f>CRH1367-CRI1367</f>
        <v>1000000</v>
      </c>
      <c r="CRL1367" s="84">
        <f>SUM(CRL1364:CRL1365)</f>
        <v>2000000</v>
      </c>
      <c r="CRM1367" s="84">
        <f>SUM(CRM1364:CRM1365)</f>
        <v>0</v>
      </c>
      <c r="CRN1367" s="84">
        <f>CRM1367/CRL1367</f>
        <v>0</v>
      </c>
      <c r="CRO1367" s="84">
        <f>CRL1367-CRM1367</f>
        <v>2000000</v>
      </c>
      <c r="CRP1367" s="84">
        <f>CRL1367+CRH1367</f>
        <v>3000000</v>
      </c>
      <c r="CRW1367" s="84" t="s">
        <v>5408</v>
      </c>
      <c r="CRX1367" s="84">
        <f>SUM(CRX1364:CRX1365)</f>
        <v>1000000</v>
      </c>
      <c r="CRY1367" s="84">
        <f>SUM(CRY1364:CRY1365)</f>
        <v>0</v>
      </c>
      <c r="CRZ1367" s="84">
        <f>CRY1367/CRX1367</f>
        <v>0</v>
      </c>
      <c r="CSA1367" s="84">
        <f>CRX1367-CRY1367</f>
        <v>1000000</v>
      </c>
      <c r="CSB1367" s="84">
        <f>SUM(CSB1364:CSB1365)</f>
        <v>2000000</v>
      </c>
      <c r="CSC1367" s="84">
        <f>SUM(CSC1364:CSC1365)</f>
        <v>0</v>
      </c>
      <c r="CSD1367" s="84">
        <f>CSC1367/CSB1367</f>
        <v>0</v>
      </c>
      <c r="CSE1367" s="84">
        <f>CSB1367-CSC1367</f>
        <v>2000000</v>
      </c>
      <c r="CSF1367" s="84">
        <f>CSB1367+CRX1367</f>
        <v>3000000</v>
      </c>
      <c r="CSM1367" s="84" t="s">
        <v>5408</v>
      </c>
      <c r="CSN1367" s="84">
        <f>SUM(CSN1364:CSN1365)</f>
        <v>1000000</v>
      </c>
      <c r="CSO1367" s="84">
        <f>SUM(CSO1364:CSO1365)</f>
        <v>0</v>
      </c>
      <c r="CSP1367" s="84">
        <f>CSO1367/CSN1367</f>
        <v>0</v>
      </c>
      <c r="CSQ1367" s="84">
        <f>CSN1367-CSO1367</f>
        <v>1000000</v>
      </c>
      <c r="CSR1367" s="84">
        <f>SUM(CSR1364:CSR1365)</f>
        <v>2000000</v>
      </c>
      <c r="CSS1367" s="84">
        <f>SUM(CSS1364:CSS1365)</f>
        <v>0</v>
      </c>
      <c r="CST1367" s="84">
        <f>CSS1367/CSR1367</f>
        <v>0</v>
      </c>
      <c r="CSU1367" s="84">
        <f>CSR1367-CSS1367</f>
        <v>2000000</v>
      </c>
      <c r="CSV1367" s="84">
        <f>CSR1367+CSN1367</f>
        <v>3000000</v>
      </c>
      <c r="CTC1367" s="84" t="s">
        <v>5408</v>
      </c>
      <c r="CTD1367" s="84">
        <f>SUM(CTD1364:CTD1365)</f>
        <v>1000000</v>
      </c>
      <c r="CTE1367" s="84">
        <f>SUM(CTE1364:CTE1365)</f>
        <v>0</v>
      </c>
      <c r="CTF1367" s="84">
        <f>CTE1367/CTD1367</f>
        <v>0</v>
      </c>
      <c r="CTG1367" s="84">
        <f>CTD1367-CTE1367</f>
        <v>1000000</v>
      </c>
      <c r="CTH1367" s="84">
        <f>SUM(CTH1364:CTH1365)</f>
        <v>2000000</v>
      </c>
      <c r="CTI1367" s="84">
        <f>SUM(CTI1364:CTI1365)</f>
        <v>0</v>
      </c>
      <c r="CTJ1367" s="84">
        <f>CTI1367/CTH1367</f>
        <v>0</v>
      </c>
      <c r="CTK1367" s="84">
        <f>CTH1367-CTI1367</f>
        <v>2000000</v>
      </c>
      <c r="CTL1367" s="84">
        <f>CTH1367+CTD1367</f>
        <v>3000000</v>
      </c>
      <c r="CTS1367" s="84" t="s">
        <v>5408</v>
      </c>
      <c r="CTT1367" s="84">
        <f>SUM(CTT1364:CTT1365)</f>
        <v>1000000</v>
      </c>
      <c r="CTU1367" s="84">
        <f>SUM(CTU1364:CTU1365)</f>
        <v>0</v>
      </c>
      <c r="CTV1367" s="84">
        <f>CTU1367/CTT1367</f>
        <v>0</v>
      </c>
      <c r="CTW1367" s="84">
        <f>CTT1367-CTU1367</f>
        <v>1000000</v>
      </c>
      <c r="CTX1367" s="84">
        <f>SUM(CTX1364:CTX1365)</f>
        <v>2000000</v>
      </c>
      <c r="CTY1367" s="84">
        <f>SUM(CTY1364:CTY1365)</f>
        <v>0</v>
      </c>
      <c r="CTZ1367" s="84">
        <f>CTY1367/CTX1367</f>
        <v>0</v>
      </c>
      <c r="CUA1367" s="84">
        <f>CTX1367-CTY1367</f>
        <v>2000000</v>
      </c>
      <c r="CUB1367" s="84">
        <f>CTX1367+CTT1367</f>
        <v>3000000</v>
      </c>
      <c r="CUI1367" s="84" t="s">
        <v>5408</v>
      </c>
      <c r="CUJ1367" s="84">
        <f>SUM(CUJ1364:CUJ1365)</f>
        <v>1000000</v>
      </c>
      <c r="CUK1367" s="84">
        <f>SUM(CUK1364:CUK1365)</f>
        <v>0</v>
      </c>
      <c r="CUL1367" s="84">
        <f>CUK1367/CUJ1367</f>
        <v>0</v>
      </c>
      <c r="CUM1367" s="84">
        <f>CUJ1367-CUK1367</f>
        <v>1000000</v>
      </c>
      <c r="CUN1367" s="84">
        <f>SUM(CUN1364:CUN1365)</f>
        <v>2000000</v>
      </c>
      <c r="CUO1367" s="84">
        <f>SUM(CUO1364:CUO1365)</f>
        <v>0</v>
      </c>
      <c r="CUP1367" s="84">
        <f>CUO1367/CUN1367</f>
        <v>0</v>
      </c>
      <c r="CUQ1367" s="84">
        <f>CUN1367-CUO1367</f>
        <v>2000000</v>
      </c>
      <c r="CUR1367" s="84">
        <f>CUN1367+CUJ1367</f>
        <v>3000000</v>
      </c>
      <c r="CUY1367" s="84" t="s">
        <v>5408</v>
      </c>
      <c r="CUZ1367" s="84">
        <f>SUM(CUZ1364:CUZ1365)</f>
        <v>1000000</v>
      </c>
      <c r="CVA1367" s="84">
        <f>SUM(CVA1364:CVA1365)</f>
        <v>0</v>
      </c>
      <c r="CVB1367" s="84">
        <f>CVA1367/CUZ1367</f>
        <v>0</v>
      </c>
      <c r="CVC1367" s="84">
        <f>CUZ1367-CVA1367</f>
        <v>1000000</v>
      </c>
      <c r="CVD1367" s="84">
        <f>SUM(CVD1364:CVD1365)</f>
        <v>2000000</v>
      </c>
      <c r="CVE1367" s="84">
        <f>SUM(CVE1364:CVE1365)</f>
        <v>0</v>
      </c>
      <c r="CVF1367" s="84">
        <f>CVE1367/CVD1367</f>
        <v>0</v>
      </c>
      <c r="CVG1367" s="84">
        <f>CVD1367-CVE1367</f>
        <v>2000000</v>
      </c>
      <c r="CVH1367" s="84">
        <f>CVD1367+CUZ1367</f>
        <v>3000000</v>
      </c>
      <c r="CVO1367" s="84" t="s">
        <v>5408</v>
      </c>
      <c r="CVP1367" s="84">
        <f>SUM(CVP1364:CVP1365)</f>
        <v>1000000</v>
      </c>
      <c r="CVQ1367" s="84">
        <f>SUM(CVQ1364:CVQ1365)</f>
        <v>0</v>
      </c>
      <c r="CVR1367" s="84">
        <f>CVQ1367/CVP1367</f>
        <v>0</v>
      </c>
      <c r="CVS1367" s="84">
        <f>CVP1367-CVQ1367</f>
        <v>1000000</v>
      </c>
      <c r="CVT1367" s="84">
        <f>SUM(CVT1364:CVT1365)</f>
        <v>2000000</v>
      </c>
      <c r="CVU1367" s="84">
        <f>SUM(CVU1364:CVU1365)</f>
        <v>0</v>
      </c>
      <c r="CVV1367" s="84">
        <f>CVU1367/CVT1367</f>
        <v>0</v>
      </c>
      <c r="CVW1367" s="84">
        <f>CVT1367-CVU1367</f>
        <v>2000000</v>
      </c>
      <c r="CVX1367" s="84">
        <f>CVT1367+CVP1367</f>
        <v>3000000</v>
      </c>
      <c r="CWE1367" s="84" t="s">
        <v>5408</v>
      </c>
      <c r="CWF1367" s="84">
        <f>SUM(CWF1364:CWF1365)</f>
        <v>1000000</v>
      </c>
      <c r="CWG1367" s="84">
        <f>SUM(CWG1364:CWG1365)</f>
        <v>0</v>
      </c>
      <c r="CWH1367" s="84">
        <f>CWG1367/CWF1367</f>
        <v>0</v>
      </c>
      <c r="CWI1367" s="84">
        <f>CWF1367-CWG1367</f>
        <v>1000000</v>
      </c>
      <c r="CWJ1367" s="84">
        <f>SUM(CWJ1364:CWJ1365)</f>
        <v>2000000</v>
      </c>
      <c r="CWK1367" s="84">
        <f>SUM(CWK1364:CWK1365)</f>
        <v>0</v>
      </c>
      <c r="CWL1367" s="84">
        <f>CWK1367/CWJ1367</f>
        <v>0</v>
      </c>
      <c r="CWM1367" s="84">
        <f>CWJ1367-CWK1367</f>
        <v>2000000</v>
      </c>
      <c r="CWN1367" s="84">
        <f>CWJ1367+CWF1367</f>
        <v>3000000</v>
      </c>
      <c r="CWU1367" s="84" t="s">
        <v>5408</v>
      </c>
      <c r="CWV1367" s="84">
        <f>SUM(CWV1364:CWV1365)</f>
        <v>1000000</v>
      </c>
      <c r="CWW1367" s="84">
        <f>SUM(CWW1364:CWW1365)</f>
        <v>0</v>
      </c>
      <c r="CWX1367" s="84">
        <f>CWW1367/CWV1367</f>
        <v>0</v>
      </c>
      <c r="CWY1367" s="84">
        <f>CWV1367-CWW1367</f>
        <v>1000000</v>
      </c>
      <c r="CWZ1367" s="84">
        <f>SUM(CWZ1364:CWZ1365)</f>
        <v>2000000</v>
      </c>
      <c r="CXA1367" s="84">
        <f>SUM(CXA1364:CXA1365)</f>
        <v>0</v>
      </c>
      <c r="CXB1367" s="84">
        <f>CXA1367/CWZ1367</f>
        <v>0</v>
      </c>
      <c r="CXC1367" s="84">
        <f>CWZ1367-CXA1367</f>
        <v>2000000</v>
      </c>
      <c r="CXD1367" s="84">
        <f>CWZ1367+CWV1367</f>
        <v>3000000</v>
      </c>
      <c r="CXK1367" s="84" t="s">
        <v>5408</v>
      </c>
      <c r="CXL1367" s="84">
        <f>SUM(CXL1364:CXL1365)</f>
        <v>1000000</v>
      </c>
      <c r="CXM1367" s="84">
        <f>SUM(CXM1364:CXM1365)</f>
        <v>0</v>
      </c>
      <c r="CXN1367" s="84">
        <f>CXM1367/CXL1367</f>
        <v>0</v>
      </c>
      <c r="CXO1367" s="84">
        <f>CXL1367-CXM1367</f>
        <v>1000000</v>
      </c>
      <c r="CXP1367" s="84">
        <f>SUM(CXP1364:CXP1365)</f>
        <v>2000000</v>
      </c>
      <c r="CXQ1367" s="84">
        <f>SUM(CXQ1364:CXQ1365)</f>
        <v>0</v>
      </c>
      <c r="CXR1367" s="84">
        <f>CXQ1367/CXP1367</f>
        <v>0</v>
      </c>
      <c r="CXS1367" s="84">
        <f>CXP1367-CXQ1367</f>
        <v>2000000</v>
      </c>
      <c r="CXT1367" s="84">
        <f>CXP1367+CXL1367</f>
        <v>3000000</v>
      </c>
      <c r="CYA1367" s="84" t="s">
        <v>5408</v>
      </c>
      <c r="CYB1367" s="84">
        <f>SUM(CYB1364:CYB1365)</f>
        <v>1000000</v>
      </c>
      <c r="CYC1367" s="84">
        <f>SUM(CYC1364:CYC1365)</f>
        <v>0</v>
      </c>
      <c r="CYD1367" s="84">
        <f>CYC1367/CYB1367</f>
        <v>0</v>
      </c>
      <c r="CYE1367" s="84">
        <f>CYB1367-CYC1367</f>
        <v>1000000</v>
      </c>
      <c r="CYF1367" s="84">
        <f>SUM(CYF1364:CYF1365)</f>
        <v>2000000</v>
      </c>
      <c r="CYG1367" s="84">
        <f>SUM(CYG1364:CYG1365)</f>
        <v>0</v>
      </c>
      <c r="CYH1367" s="84">
        <f>CYG1367/CYF1367</f>
        <v>0</v>
      </c>
      <c r="CYI1367" s="84">
        <f>CYF1367-CYG1367</f>
        <v>2000000</v>
      </c>
      <c r="CYJ1367" s="84">
        <f>CYF1367+CYB1367</f>
        <v>3000000</v>
      </c>
      <c r="CYQ1367" s="84" t="s">
        <v>5408</v>
      </c>
      <c r="CYR1367" s="84">
        <f>SUM(CYR1364:CYR1365)</f>
        <v>1000000</v>
      </c>
      <c r="CYS1367" s="84">
        <f>SUM(CYS1364:CYS1365)</f>
        <v>0</v>
      </c>
      <c r="CYT1367" s="84">
        <f>CYS1367/CYR1367</f>
        <v>0</v>
      </c>
      <c r="CYU1367" s="84">
        <f>CYR1367-CYS1367</f>
        <v>1000000</v>
      </c>
      <c r="CYV1367" s="84">
        <f>SUM(CYV1364:CYV1365)</f>
        <v>2000000</v>
      </c>
      <c r="CYW1367" s="84">
        <f>SUM(CYW1364:CYW1365)</f>
        <v>0</v>
      </c>
      <c r="CYX1367" s="84">
        <f>CYW1367/CYV1367</f>
        <v>0</v>
      </c>
      <c r="CYY1367" s="84">
        <f>CYV1367-CYW1367</f>
        <v>2000000</v>
      </c>
      <c r="CYZ1367" s="84">
        <f>CYV1367+CYR1367</f>
        <v>3000000</v>
      </c>
      <c r="CZG1367" s="84" t="s">
        <v>5408</v>
      </c>
      <c r="CZH1367" s="84">
        <f>SUM(CZH1364:CZH1365)</f>
        <v>1000000</v>
      </c>
      <c r="CZI1367" s="84">
        <f>SUM(CZI1364:CZI1365)</f>
        <v>0</v>
      </c>
      <c r="CZJ1367" s="84">
        <f>CZI1367/CZH1367</f>
        <v>0</v>
      </c>
      <c r="CZK1367" s="84">
        <f>CZH1367-CZI1367</f>
        <v>1000000</v>
      </c>
      <c r="CZL1367" s="84">
        <f>SUM(CZL1364:CZL1365)</f>
        <v>2000000</v>
      </c>
      <c r="CZM1367" s="84">
        <f>SUM(CZM1364:CZM1365)</f>
        <v>0</v>
      </c>
      <c r="CZN1367" s="84">
        <f>CZM1367/CZL1367</f>
        <v>0</v>
      </c>
      <c r="CZO1367" s="84">
        <f>CZL1367-CZM1367</f>
        <v>2000000</v>
      </c>
      <c r="CZP1367" s="84">
        <f>CZL1367+CZH1367</f>
        <v>3000000</v>
      </c>
      <c r="CZW1367" s="84" t="s">
        <v>5408</v>
      </c>
      <c r="CZX1367" s="84">
        <f>SUM(CZX1364:CZX1365)</f>
        <v>1000000</v>
      </c>
      <c r="CZY1367" s="84">
        <f>SUM(CZY1364:CZY1365)</f>
        <v>0</v>
      </c>
      <c r="CZZ1367" s="84">
        <f>CZY1367/CZX1367</f>
        <v>0</v>
      </c>
      <c r="DAA1367" s="84">
        <f>CZX1367-CZY1367</f>
        <v>1000000</v>
      </c>
      <c r="DAB1367" s="84">
        <f>SUM(DAB1364:DAB1365)</f>
        <v>2000000</v>
      </c>
      <c r="DAC1367" s="84">
        <f>SUM(DAC1364:DAC1365)</f>
        <v>0</v>
      </c>
      <c r="DAD1367" s="84">
        <f>DAC1367/DAB1367</f>
        <v>0</v>
      </c>
      <c r="DAE1367" s="84">
        <f>DAB1367-DAC1367</f>
        <v>2000000</v>
      </c>
      <c r="DAF1367" s="84">
        <f>DAB1367+CZX1367</f>
        <v>3000000</v>
      </c>
      <c r="DAM1367" s="84" t="s">
        <v>5408</v>
      </c>
      <c r="DAN1367" s="84">
        <f>SUM(DAN1364:DAN1365)</f>
        <v>1000000</v>
      </c>
      <c r="DAO1367" s="84">
        <f>SUM(DAO1364:DAO1365)</f>
        <v>0</v>
      </c>
      <c r="DAP1367" s="84">
        <f>DAO1367/DAN1367</f>
        <v>0</v>
      </c>
      <c r="DAQ1367" s="84">
        <f>DAN1367-DAO1367</f>
        <v>1000000</v>
      </c>
      <c r="DAR1367" s="84">
        <f>SUM(DAR1364:DAR1365)</f>
        <v>2000000</v>
      </c>
      <c r="DAS1367" s="84">
        <f>SUM(DAS1364:DAS1365)</f>
        <v>0</v>
      </c>
      <c r="DAT1367" s="84">
        <f>DAS1367/DAR1367</f>
        <v>0</v>
      </c>
      <c r="DAU1367" s="84">
        <f>DAR1367-DAS1367</f>
        <v>2000000</v>
      </c>
      <c r="DAV1367" s="84">
        <f>DAR1367+DAN1367</f>
        <v>3000000</v>
      </c>
      <c r="DBC1367" s="84" t="s">
        <v>5408</v>
      </c>
      <c r="DBD1367" s="84">
        <f>SUM(DBD1364:DBD1365)</f>
        <v>1000000</v>
      </c>
      <c r="DBE1367" s="84">
        <f>SUM(DBE1364:DBE1365)</f>
        <v>0</v>
      </c>
      <c r="DBF1367" s="84">
        <f>DBE1367/DBD1367</f>
        <v>0</v>
      </c>
      <c r="DBG1367" s="84">
        <f>DBD1367-DBE1367</f>
        <v>1000000</v>
      </c>
      <c r="DBH1367" s="84">
        <f>SUM(DBH1364:DBH1365)</f>
        <v>2000000</v>
      </c>
      <c r="DBI1367" s="84">
        <f>SUM(DBI1364:DBI1365)</f>
        <v>0</v>
      </c>
      <c r="DBJ1367" s="84">
        <f>DBI1367/DBH1367</f>
        <v>0</v>
      </c>
      <c r="DBK1367" s="84">
        <f>DBH1367-DBI1367</f>
        <v>2000000</v>
      </c>
      <c r="DBL1367" s="84">
        <f>DBH1367+DBD1367</f>
        <v>3000000</v>
      </c>
      <c r="DBS1367" s="84" t="s">
        <v>5408</v>
      </c>
      <c r="DBT1367" s="84">
        <f>SUM(DBT1364:DBT1365)</f>
        <v>1000000</v>
      </c>
      <c r="DBU1367" s="84">
        <f>SUM(DBU1364:DBU1365)</f>
        <v>0</v>
      </c>
      <c r="DBV1367" s="84">
        <f>DBU1367/DBT1367</f>
        <v>0</v>
      </c>
      <c r="DBW1367" s="84">
        <f>DBT1367-DBU1367</f>
        <v>1000000</v>
      </c>
      <c r="DBX1367" s="84">
        <f>SUM(DBX1364:DBX1365)</f>
        <v>2000000</v>
      </c>
      <c r="DBY1367" s="84">
        <f>SUM(DBY1364:DBY1365)</f>
        <v>0</v>
      </c>
      <c r="DBZ1367" s="84">
        <f>DBY1367/DBX1367</f>
        <v>0</v>
      </c>
      <c r="DCA1367" s="84">
        <f>DBX1367-DBY1367</f>
        <v>2000000</v>
      </c>
      <c r="DCB1367" s="84">
        <f>DBX1367+DBT1367</f>
        <v>3000000</v>
      </c>
      <c r="DCI1367" s="84" t="s">
        <v>5408</v>
      </c>
      <c r="DCJ1367" s="84">
        <f>SUM(DCJ1364:DCJ1365)</f>
        <v>1000000</v>
      </c>
      <c r="DCK1367" s="84">
        <f>SUM(DCK1364:DCK1365)</f>
        <v>0</v>
      </c>
      <c r="DCL1367" s="84">
        <f>DCK1367/DCJ1367</f>
        <v>0</v>
      </c>
      <c r="DCM1367" s="84">
        <f>DCJ1367-DCK1367</f>
        <v>1000000</v>
      </c>
      <c r="DCN1367" s="84">
        <f>SUM(DCN1364:DCN1365)</f>
        <v>2000000</v>
      </c>
      <c r="DCO1367" s="84">
        <f>SUM(DCO1364:DCO1365)</f>
        <v>0</v>
      </c>
      <c r="DCP1367" s="84">
        <f>DCO1367/DCN1367</f>
        <v>0</v>
      </c>
      <c r="DCQ1367" s="84">
        <f>DCN1367-DCO1367</f>
        <v>2000000</v>
      </c>
      <c r="DCR1367" s="84">
        <f>DCN1367+DCJ1367</f>
        <v>3000000</v>
      </c>
      <c r="DCY1367" s="84" t="s">
        <v>5408</v>
      </c>
      <c r="DCZ1367" s="84">
        <f>SUM(DCZ1364:DCZ1365)</f>
        <v>1000000</v>
      </c>
      <c r="DDA1367" s="84">
        <f>SUM(DDA1364:DDA1365)</f>
        <v>0</v>
      </c>
      <c r="DDB1367" s="84">
        <f>DDA1367/DCZ1367</f>
        <v>0</v>
      </c>
      <c r="DDC1367" s="84">
        <f>DCZ1367-DDA1367</f>
        <v>1000000</v>
      </c>
      <c r="DDD1367" s="84">
        <f>SUM(DDD1364:DDD1365)</f>
        <v>2000000</v>
      </c>
      <c r="DDE1367" s="84">
        <f>SUM(DDE1364:DDE1365)</f>
        <v>0</v>
      </c>
      <c r="DDF1367" s="84">
        <f>DDE1367/DDD1367</f>
        <v>0</v>
      </c>
      <c r="DDG1367" s="84">
        <f>DDD1367-DDE1367</f>
        <v>2000000</v>
      </c>
      <c r="DDH1367" s="84">
        <f>DDD1367+DCZ1367</f>
        <v>3000000</v>
      </c>
      <c r="DDO1367" s="84" t="s">
        <v>5408</v>
      </c>
      <c r="DDP1367" s="84">
        <f>SUM(DDP1364:DDP1365)</f>
        <v>1000000</v>
      </c>
      <c r="DDQ1367" s="84">
        <f>SUM(DDQ1364:DDQ1365)</f>
        <v>0</v>
      </c>
      <c r="DDR1367" s="84">
        <f>DDQ1367/DDP1367</f>
        <v>0</v>
      </c>
      <c r="DDS1367" s="84">
        <f>DDP1367-DDQ1367</f>
        <v>1000000</v>
      </c>
      <c r="DDT1367" s="84">
        <f>SUM(DDT1364:DDT1365)</f>
        <v>2000000</v>
      </c>
      <c r="DDU1367" s="84">
        <f>SUM(DDU1364:DDU1365)</f>
        <v>0</v>
      </c>
      <c r="DDV1367" s="84">
        <f>DDU1367/DDT1367</f>
        <v>0</v>
      </c>
      <c r="DDW1367" s="84">
        <f>DDT1367-DDU1367</f>
        <v>2000000</v>
      </c>
      <c r="DDX1367" s="84">
        <f>DDT1367+DDP1367</f>
        <v>3000000</v>
      </c>
      <c r="DEE1367" s="84" t="s">
        <v>5408</v>
      </c>
      <c r="DEF1367" s="84">
        <f>SUM(DEF1364:DEF1365)</f>
        <v>1000000</v>
      </c>
      <c r="DEG1367" s="84">
        <f>SUM(DEG1364:DEG1365)</f>
        <v>0</v>
      </c>
      <c r="DEH1367" s="84">
        <f>DEG1367/DEF1367</f>
        <v>0</v>
      </c>
      <c r="DEI1367" s="84">
        <f>DEF1367-DEG1367</f>
        <v>1000000</v>
      </c>
      <c r="DEJ1367" s="84">
        <f>SUM(DEJ1364:DEJ1365)</f>
        <v>2000000</v>
      </c>
      <c r="DEK1367" s="84">
        <f>SUM(DEK1364:DEK1365)</f>
        <v>0</v>
      </c>
      <c r="DEL1367" s="84">
        <f>DEK1367/DEJ1367</f>
        <v>0</v>
      </c>
      <c r="DEM1367" s="84">
        <f>DEJ1367-DEK1367</f>
        <v>2000000</v>
      </c>
      <c r="DEN1367" s="84">
        <f>DEJ1367+DEF1367</f>
        <v>3000000</v>
      </c>
      <c r="DEU1367" s="84" t="s">
        <v>5408</v>
      </c>
      <c r="DEV1367" s="84">
        <f>SUM(DEV1364:DEV1365)</f>
        <v>1000000</v>
      </c>
      <c r="DEW1367" s="84">
        <f>SUM(DEW1364:DEW1365)</f>
        <v>0</v>
      </c>
      <c r="DEX1367" s="84">
        <f>DEW1367/DEV1367</f>
        <v>0</v>
      </c>
      <c r="DEY1367" s="84">
        <f>DEV1367-DEW1367</f>
        <v>1000000</v>
      </c>
      <c r="DEZ1367" s="84">
        <f>SUM(DEZ1364:DEZ1365)</f>
        <v>2000000</v>
      </c>
      <c r="DFA1367" s="84">
        <f>SUM(DFA1364:DFA1365)</f>
        <v>0</v>
      </c>
      <c r="DFB1367" s="84">
        <f>DFA1367/DEZ1367</f>
        <v>0</v>
      </c>
      <c r="DFC1367" s="84">
        <f>DEZ1367-DFA1367</f>
        <v>2000000</v>
      </c>
      <c r="DFD1367" s="84">
        <f>DEZ1367+DEV1367</f>
        <v>3000000</v>
      </c>
      <c r="DFK1367" s="84" t="s">
        <v>5408</v>
      </c>
      <c r="DFL1367" s="84">
        <f>SUM(DFL1364:DFL1365)</f>
        <v>1000000</v>
      </c>
      <c r="DFM1367" s="84">
        <f>SUM(DFM1364:DFM1365)</f>
        <v>0</v>
      </c>
      <c r="DFN1367" s="84">
        <f>DFM1367/DFL1367</f>
        <v>0</v>
      </c>
      <c r="DFO1367" s="84">
        <f>DFL1367-DFM1367</f>
        <v>1000000</v>
      </c>
      <c r="DFP1367" s="84">
        <f>SUM(DFP1364:DFP1365)</f>
        <v>2000000</v>
      </c>
      <c r="DFQ1367" s="84">
        <f>SUM(DFQ1364:DFQ1365)</f>
        <v>0</v>
      </c>
      <c r="DFR1367" s="84">
        <f>DFQ1367/DFP1367</f>
        <v>0</v>
      </c>
      <c r="DFS1367" s="84">
        <f>DFP1367-DFQ1367</f>
        <v>2000000</v>
      </c>
      <c r="DFT1367" s="84">
        <f>DFP1367+DFL1367</f>
        <v>3000000</v>
      </c>
      <c r="DGA1367" s="84" t="s">
        <v>5408</v>
      </c>
      <c r="DGB1367" s="84">
        <f>SUM(DGB1364:DGB1365)</f>
        <v>1000000</v>
      </c>
      <c r="DGC1367" s="84">
        <f>SUM(DGC1364:DGC1365)</f>
        <v>0</v>
      </c>
      <c r="DGD1367" s="84">
        <f>DGC1367/DGB1367</f>
        <v>0</v>
      </c>
      <c r="DGE1367" s="84">
        <f>DGB1367-DGC1367</f>
        <v>1000000</v>
      </c>
      <c r="DGF1367" s="84">
        <f>SUM(DGF1364:DGF1365)</f>
        <v>2000000</v>
      </c>
      <c r="DGG1367" s="84">
        <f>SUM(DGG1364:DGG1365)</f>
        <v>0</v>
      </c>
      <c r="DGH1367" s="84">
        <f>DGG1367/DGF1367</f>
        <v>0</v>
      </c>
      <c r="DGI1367" s="84">
        <f>DGF1367-DGG1367</f>
        <v>2000000</v>
      </c>
      <c r="DGJ1367" s="84">
        <f>DGF1367+DGB1367</f>
        <v>3000000</v>
      </c>
      <c r="DGQ1367" s="84" t="s">
        <v>5408</v>
      </c>
      <c r="DGR1367" s="84">
        <f>SUM(DGR1364:DGR1365)</f>
        <v>1000000</v>
      </c>
      <c r="DGS1367" s="84">
        <f>SUM(DGS1364:DGS1365)</f>
        <v>0</v>
      </c>
      <c r="DGT1367" s="84">
        <f>DGS1367/DGR1367</f>
        <v>0</v>
      </c>
      <c r="DGU1367" s="84">
        <f>DGR1367-DGS1367</f>
        <v>1000000</v>
      </c>
      <c r="DGV1367" s="84">
        <f>SUM(DGV1364:DGV1365)</f>
        <v>2000000</v>
      </c>
      <c r="DGW1367" s="84">
        <f>SUM(DGW1364:DGW1365)</f>
        <v>0</v>
      </c>
      <c r="DGX1367" s="84">
        <f>DGW1367/DGV1367</f>
        <v>0</v>
      </c>
      <c r="DGY1367" s="84">
        <f>DGV1367-DGW1367</f>
        <v>2000000</v>
      </c>
      <c r="DGZ1367" s="84">
        <f>DGV1367+DGR1367</f>
        <v>3000000</v>
      </c>
      <c r="DHG1367" s="84" t="s">
        <v>5408</v>
      </c>
      <c r="DHH1367" s="84">
        <f>SUM(DHH1364:DHH1365)</f>
        <v>1000000</v>
      </c>
      <c r="DHI1367" s="84">
        <f>SUM(DHI1364:DHI1365)</f>
        <v>0</v>
      </c>
      <c r="DHJ1367" s="84">
        <f>DHI1367/DHH1367</f>
        <v>0</v>
      </c>
      <c r="DHK1367" s="84">
        <f>DHH1367-DHI1367</f>
        <v>1000000</v>
      </c>
      <c r="DHL1367" s="84">
        <f>SUM(DHL1364:DHL1365)</f>
        <v>2000000</v>
      </c>
      <c r="DHM1367" s="84">
        <f>SUM(DHM1364:DHM1365)</f>
        <v>0</v>
      </c>
      <c r="DHN1367" s="84">
        <f>DHM1367/DHL1367</f>
        <v>0</v>
      </c>
      <c r="DHO1367" s="84">
        <f>DHL1367-DHM1367</f>
        <v>2000000</v>
      </c>
      <c r="DHP1367" s="84">
        <f>DHL1367+DHH1367</f>
        <v>3000000</v>
      </c>
      <c r="DHW1367" s="84" t="s">
        <v>5408</v>
      </c>
      <c r="DHX1367" s="84">
        <f>SUM(DHX1364:DHX1365)</f>
        <v>1000000</v>
      </c>
      <c r="DHY1367" s="84">
        <f>SUM(DHY1364:DHY1365)</f>
        <v>0</v>
      </c>
      <c r="DHZ1367" s="84">
        <f>DHY1367/DHX1367</f>
        <v>0</v>
      </c>
      <c r="DIA1367" s="84">
        <f>DHX1367-DHY1367</f>
        <v>1000000</v>
      </c>
      <c r="DIB1367" s="84">
        <f>SUM(DIB1364:DIB1365)</f>
        <v>2000000</v>
      </c>
      <c r="DIC1367" s="84">
        <f>SUM(DIC1364:DIC1365)</f>
        <v>0</v>
      </c>
      <c r="DID1367" s="84">
        <f>DIC1367/DIB1367</f>
        <v>0</v>
      </c>
      <c r="DIE1367" s="84">
        <f>DIB1367-DIC1367</f>
        <v>2000000</v>
      </c>
      <c r="DIF1367" s="84">
        <f>DIB1367+DHX1367</f>
        <v>3000000</v>
      </c>
      <c r="DIM1367" s="84" t="s">
        <v>5408</v>
      </c>
      <c r="DIN1367" s="84">
        <f>SUM(DIN1364:DIN1365)</f>
        <v>1000000</v>
      </c>
      <c r="DIO1367" s="84">
        <f>SUM(DIO1364:DIO1365)</f>
        <v>0</v>
      </c>
      <c r="DIP1367" s="84">
        <f>DIO1367/DIN1367</f>
        <v>0</v>
      </c>
      <c r="DIQ1367" s="84">
        <f>DIN1367-DIO1367</f>
        <v>1000000</v>
      </c>
      <c r="DIR1367" s="84">
        <f>SUM(DIR1364:DIR1365)</f>
        <v>2000000</v>
      </c>
      <c r="DIS1367" s="84">
        <f>SUM(DIS1364:DIS1365)</f>
        <v>0</v>
      </c>
      <c r="DIT1367" s="84">
        <f>DIS1367/DIR1367</f>
        <v>0</v>
      </c>
      <c r="DIU1367" s="84">
        <f>DIR1367-DIS1367</f>
        <v>2000000</v>
      </c>
      <c r="DIV1367" s="84">
        <f>DIR1367+DIN1367</f>
        <v>3000000</v>
      </c>
      <c r="DJC1367" s="84" t="s">
        <v>5408</v>
      </c>
      <c r="DJD1367" s="84">
        <f>SUM(DJD1364:DJD1365)</f>
        <v>1000000</v>
      </c>
      <c r="DJE1367" s="84">
        <f>SUM(DJE1364:DJE1365)</f>
        <v>0</v>
      </c>
      <c r="DJF1367" s="84">
        <f>DJE1367/DJD1367</f>
        <v>0</v>
      </c>
      <c r="DJG1367" s="84">
        <f>DJD1367-DJE1367</f>
        <v>1000000</v>
      </c>
      <c r="DJH1367" s="84">
        <f>SUM(DJH1364:DJH1365)</f>
        <v>2000000</v>
      </c>
      <c r="DJI1367" s="84">
        <f>SUM(DJI1364:DJI1365)</f>
        <v>0</v>
      </c>
      <c r="DJJ1367" s="84">
        <f>DJI1367/DJH1367</f>
        <v>0</v>
      </c>
      <c r="DJK1367" s="84">
        <f>DJH1367-DJI1367</f>
        <v>2000000</v>
      </c>
      <c r="DJL1367" s="84">
        <f>DJH1367+DJD1367</f>
        <v>3000000</v>
      </c>
      <c r="DJS1367" s="84" t="s">
        <v>5408</v>
      </c>
      <c r="DJT1367" s="84">
        <f>SUM(DJT1364:DJT1365)</f>
        <v>1000000</v>
      </c>
      <c r="DJU1367" s="84">
        <f>SUM(DJU1364:DJU1365)</f>
        <v>0</v>
      </c>
      <c r="DJV1367" s="84">
        <f>DJU1367/DJT1367</f>
        <v>0</v>
      </c>
      <c r="DJW1367" s="84">
        <f>DJT1367-DJU1367</f>
        <v>1000000</v>
      </c>
      <c r="DJX1367" s="84">
        <f>SUM(DJX1364:DJX1365)</f>
        <v>2000000</v>
      </c>
      <c r="DJY1367" s="84">
        <f>SUM(DJY1364:DJY1365)</f>
        <v>0</v>
      </c>
      <c r="DJZ1367" s="84">
        <f>DJY1367/DJX1367</f>
        <v>0</v>
      </c>
      <c r="DKA1367" s="84">
        <f>DJX1367-DJY1367</f>
        <v>2000000</v>
      </c>
      <c r="DKB1367" s="84">
        <f>DJX1367+DJT1367</f>
        <v>3000000</v>
      </c>
      <c r="DKI1367" s="84" t="s">
        <v>5408</v>
      </c>
      <c r="DKJ1367" s="84">
        <f>SUM(DKJ1364:DKJ1365)</f>
        <v>1000000</v>
      </c>
      <c r="DKK1367" s="84">
        <f>SUM(DKK1364:DKK1365)</f>
        <v>0</v>
      </c>
      <c r="DKL1367" s="84">
        <f>DKK1367/DKJ1367</f>
        <v>0</v>
      </c>
      <c r="DKM1367" s="84">
        <f>DKJ1367-DKK1367</f>
        <v>1000000</v>
      </c>
      <c r="DKN1367" s="84">
        <f>SUM(DKN1364:DKN1365)</f>
        <v>2000000</v>
      </c>
      <c r="DKO1367" s="84">
        <f>SUM(DKO1364:DKO1365)</f>
        <v>0</v>
      </c>
      <c r="DKP1367" s="84">
        <f>DKO1367/DKN1367</f>
        <v>0</v>
      </c>
      <c r="DKQ1367" s="84">
        <f>DKN1367-DKO1367</f>
        <v>2000000</v>
      </c>
      <c r="DKR1367" s="84">
        <f>DKN1367+DKJ1367</f>
        <v>3000000</v>
      </c>
      <c r="DKY1367" s="84" t="s">
        <v>5408</v>
      </c>
      <c r="DKZ1367" s="84">
        <f>SUM(DKZ1364:DKZ1365)</f>
        <v>1000000</v>
      </c>
      <c r="DLA1367" s="84">
        <f>SUM(DLA1364:DLA1365)</f>
        <v>0</v>
      </c>
      <c r="DLB1367" s="84">
        <f>DLA1367/DKZ1367</f>
        <v>0</v>
      </c>
      <c r="DLC1367" s="84">
        <f>DKZ1367-DLA1367</f>
        <v>1000000</v>
      </c>
      <c r="DLD1367" s="84">
        <f>SUM(DLD1364:DLD1365)</f>
        <v>2000000</v>
      </c>
      <c r="DLE1367" s="84">
        <f>SUM(DLE1364:DLE1365)</f>
        <v>0</v>
      </c>
      <c r="DLF1367" s="84">
        <f>DLE1367/DLD1367</f>
        <v>0</v>
      </c>
      <c r="DLG1367" s="84">
        <f>DLD1367-DLE1367</f>
        <v>2000000</v>
      </c>
      <c r="DLH1367" s="84">
        <f>DLD1367+DKZ1367</f>
        <v>3000000</v>
      </c>
      <c r="DLO1367" s="84" t="s">
        <v>5408</v>
      </c>
      <c r="DLP1367" s="84">
        <f>SUM(DLP1364:DLP1365)</f>
        <v>1000000</v>
      </c>
      <c r="DLQ1367" s="84">
        <f>SUM(DLQ1364:DLQ1365)</f>
        <v>0</v>
      </c>
      <c r="DLR1367" s="84">
        <f>DLQ1367/DLP1367</f>
        <v>0</v>
      </c>
      <c r="DLS1367" s="84">
        <f>DLP1367-DLQ1367</f>
        <v>1000000</v>
      </c>
      <c r="DLT1367" s="84">
        <f>SUM(DLT1364:DLT1365)</f>
        <v>2000000</v>
      </c>
      <c r="DLU1367" s="84">
        <f>SUM(DLU1364:DLU1365)</f>
        <v>0</v>
      </c>
      <c r="DLV1367" s="84">
        <f>DLU1367/DLT1367</f>
        <v>0</v>
      </c>
      <c r="DLW1367" s="84">
        <f>DLT1367-DLU1367</f>
        <v>2000000</v>
      </c>
      <c r="DLX1367" s="84">
        <f>DLT1367+DLP1367</f>
        <v>3000000</v>
      </c>
      <c r="DME1367" s="84" t="s">
        <v>5408</v>
      </c>
      <c r="DMF1367" s="84">
        <f>SUM(DMF1364:DMF1365)</f>
        <v>1000000</v>
      </c>
      <c r="DMG1367" s="84">
        <f>SUM(DMG1364:DMG1365)</f>
        <v>0</v>
      </c>
      <c r="DMH1367" s="84">
        <f>DMG1367/DMF1367</f>
        <v>0</v>
      </c>
      <c r="DMI1367" s="84">
        <f>DMF1367-DMG1367</f>
        <v>1000000</v>
      </c>
      <c r="DMJ1367" s="84">
        <f>SUM(DMJ1364:DMJ1365)</f>
        <v>2000000</v>
      </c>
      <c r="DMK1367" s="84">
        <f>SUM(DMK1364:DMK1365)</f>
        <v>0</v>
      </c>
      <c r="DML1367" s="84">
        <f>DMK1367/DMJ1367</f>
        <v>0</v>
      </c>
      <c r="DMM1367" s="84">
        <f>DMJ1367-DMK1367</f>
        <v>2000000</v>
      </c>
      <c r="DMN1367" s="84">
        <f>DMJ1367+DMF1367</f>
        <v>3000000</v>
      </c>
      <c r="DMU1367" s="84" t="s">
        <v>5408</v>
      </c>
      <c r="DMV1367" s="84">
        <f>SUM(DMV1364:DMV1365)</f>
        <v>1000000</v>
      </c>
      <c r="DMW1367" s="84">
        <f>SUM(DMW1364:DMW1365)</f>
        <v>0</v>
      </c>
      <c r="DMX1367" s="84">
        <f>DMW1367/DMV1367</f>
        <v>0</v>
      </c>
      <c r="DMY1367" s="84">
        <f>DMV1367-DMW1367</f>
        <v>1000000</v>
      </c>
      <c r="DMZ1367" s="84">
        <f>SUM(DMZ1364:DMZ1365)</f>
        <v>2000000</v>
      </c>
      <c r="DNA1367" s="84">
        <f>SUM(DNA1364:DNA1365)</f>
        <v>0</v>
      </c>
      <c r="DNB1367" s="84">
        <f>DNA1367/DMZ1367</f>
        <v>0</v>
      </c>
      <c r="DNC1367" s="84">
        <f>DMZ1367-DNA1367</f>
        <v>2000000</v>
      </c>
      <c r="DND1367" s="84">
        <f>DMZ1367+DMV1367</f>
        <v>3000000</v>
      </c>
      <c r="DNK1367" s="84" t="s">
        <v>5408</v>
      </c>
      <c r="DNL1367" s="84">
        <f>SUM(DNL1364:DNL1365)</f>
        <v>1000000</v>
      </c>
      <c r="DNM1367" s="84">
        <f>SUM(DNM1364:DNM1365)</f>
        <v>0</v>
      </c>
      <c r="DNN1367" s="84">
        <f>DNM1367/DNL1367</f>
        <v>0</v>
      </c>
      <c r="DNO1367" s="84">
        <f>DNL1367-DNM1367</f>
        <v>1000000</v>
      </c>
      <c r="DNP1367" s="84">
        <f>SUM(DNP1364:DNP1365)</f>
        <v>2000000</v>
      </c>
      <c r="DNQ1367" s="84">
        <f>SUM(DNQ1364:DNQ1365)</f>
        <v>0</v>
      </c>
      <c r="DNR1367" s="84">
        <f>DNQ1367/DNP1367</f>
        <v>0</v>
      </c>
      <c r="DNS1367" s="84">
        <f>DNP1367-DNQ1367</f>
        <v>2000000</v>
      </c>
      <c r="DNT1367" s="84">
        <f>DNP1367+DNL1367</f>
        <v>3000000</v>
      </c>
      <c r="DOA1367" s="84" t="s">
        <v>5408</v>
      </c>
      <c r="DOB1367" s="84">
        <f>SUM(DOB1364:DOB1365)</f>
        <v>1000000</v>
      </c>
      <c r="DOC1367" s="84">
        <f>SUM(DOC1364:DOC1365)</f>
        <v>0</v>
      </c>
      <c r="DOD1367" s="84">
        <f>DOC1367/DOB1367</f>
        <v>0</v>
      </c>
      <c r="DOE1367" s="84">
        <f>DOB1367-DOC1367</f>
        <v>1000000</v>
      </c>
      <c r="DOF1367" s="84">
        <f>SUM(DOF1364:DOF1365)</f>
        <v>2000000</v>
      </c>
      <c r="DOG1367" s="84">
        <f>SUM(DOG1364:DOG1365)</f>
        <v>0</v>
      </c>
      <c r="DOH1367" s="84">
        <f>DOG1367/DOF1367</f>
        <v>0</v>
      </c>
      <c r="DOI1367" s="84">
        <f>DOF1367-DOG1367</f>
        <v>2000000</v>
      </c>
      <c r="DOJ1367" s="84">
        <f>DOF1367+DOB1367</f>
        <v>3000000</v>
      </c>
      <c r="DOQ1367" s="84" t="s">
        <v>5408</v>
      </c>
      <c r="DOR1367" s="84">
        <f>SUM(DOR1364:DOR1365)</f>
        <v>1000000</v>
      </c>
      <c r="DOS1367" s="84">
        <f>SUM(DOS1364:DOS1365)</f>
        <v>0</v>
      </c>
      <c r="DOT1367" s="84">
        <f>DOS1367/DOR1367</f>
        <v>0</v>
      </c>
      <c r="DOU1367" s="84">
        <f>DOR1367-DOS1367</f>
        <v>1000000</v>
      </c>
      <c r="DOV1367" s="84">
        <f>SUM(DOV1364:DOV1365)</f>
        <v>2000000</v>
      </c>
      <c r="DOW1367" s="84">
        <f>SUM(DOW1364:DOW1365)</f>
        <v>0</v>
      </c>
      <c r="DOX1367" s="84">
        <f>DOW1367/DOV1367</f>
        <v>0</v>
      </c>
      <c r="DOY1367" s="84">
        <f>DOV1367-DOW1367</f>
        <v>2000000</v>
      </c>
      <c r="DOZ1367" s="84">
        <f>DOV1367+DOR1367</f>
        <v>3000000</v>
      </c>
      <c r="DPG1367" s="84" t="s">
        <v>5408</v>
      </c>
      <c r="DPH1367" s="84">
        <f>SUM(DPH1364:DPH1365)</f>
        <v>1000000</v>
      </c>
      <c r="DPI1367" s="84">
        <f>SUM(DPI1364:DPI1365)</f>
        <v>0</v>
      </c>
      <c r="DPJ1367" s="84">
        <f>DPI1367/DPH1367</f>
        <v>0</v>
      </c>
      <c r="DPK1367" s="84">
        <f>DPH1367-DPI1367</f>
        <v>1000000</v>
      </c>
      <c r="DPL1367" s="84">
        <f>SUM(DPL1364:DPL1365)</f>
        <v>2000000</v>
      </c>
      <c r="DPM1367" s="84">
        <f>SUM(DPM1364:DPM1365)</f>
        <v>0</v>
      </c>
      <c r="DPN1367" s="84">
        <f>DPM1367/DPL1367</f>
        <v>0</v>
      </c>
      <c r="DPO1367" s="84">
        <f>DPL1367-DPM1367</f>
        <v>2000000</v>
      </c>
      <c r="DPP1367" s="84">
        <f>DPL1367+DPH1367</f>
        <v>3000000</v>
      </c>
      <c r="DPW1367" s="84" t="s">
        <v>5408</v>
      </c>
      <c r="DPX1367" s="84">
        <f>SUM(DPX1364:DPX1365)</f>
        <v>1000000</v>
      </c>
      <c r="DPY1367" s="84">
        <f>SUM(DPY1364:DPY1365)</f>
        <v>0</v>
      </c>
      <c r="DPZ1367" s="84">
        <f>DPY1367/DPX1367</f>
        <v>0</v>
      </c>
      <c r="DQA1367" s="84">
        <f>DPX1367-DPY1367</f>
        <v>1000000</v>
      </c>
      <c r="DQB1367" s="84">
        <f>SUM(DQB1364:DQB1365)</f>
        <v>2000000</v>
      </c>
      <c r="DQC1367" s="84">
        <f>SUM(DQC1364:DQC1365)</f>
        <v>0</v>
      </c>
      <c r="DQD1367" s="84">
        <f>DQC1367/DQB1367</f>
        <v>0</v>
      </c>
      <c r="DQE1367" s="84">
        <f>DQB1367-DQC1367</f>
        <v>2000000</v>
      </c>
      <c r="DQF1367" s="84">
        <f>DQB1367+DPX1367</f>
        <v>3000000</v>
      </c>
      <c r="DQM1367" s="84" t="s">
        <v>5408</v>
      </c>
      <c r="DQN1367" s="84">
        <f>SUM(DQN1364:DQN1365)</f>
        <v>1000000</v>
      </c>
      <c r="DQO1367" s="84">
        <f>SUM(DQO1364:DQO1365)</f>
        <v>0</v>
      </c>
      <c r="DQP1367" s="84">
        <f>DQO1367/DQN1367</f>
        <v>0</v>
      </c>
      <c r="DQQ1367" s="84">
        <f>DQN1367-DQO1367</f>
        <v>1000000</v>
      </c>
      <c r="DQR1367" s="84">
        <f>SUM(DQR1364:DQR1365)</f>
        <v>2000000</v>
      </c>
      <c r="DQS1367" s="84">
        <f>SUM(DQS1364:DQS1365)</f>
        <v>0</v>
      </c>
      <c r="DQT1367" s="84">
        <f>DQS1367/DQR1367</f>
        <v>0</v>
      </c>
      <c r="DQU1367" s="84">
        <f>DQR1367-DQS1367</f>
        <v>2000000</v>
      </c>
      <c r="DQV1367" s="84">
        <f>DQR1367+DQN1367</f>
        <v>3000000</v>
      </c>
      <c r="DRC1367" s="84" t="s">
        <v>5408</v>
      </c>
      <c r="DRD1367" s="84">
        <f>SUM(DRD1364:DRD1365)</f>
        <v>1000000</v>
      </c>
      <c r="DRE1367" s="84">
        <f>SUM(DRE1364:DRE1365)</f>
        <v>0</v>
      </c>
      <c r="DRF1367" s="84">
        <f>DRE1367/DRD1367</f>
        <v>0</v>
      </c>
      <c r="DRG1367" s="84">
        <f>DRD1367-DRE1367</f>
        <v>1000000</v>
      </c>
      <c r="DRH1367" s="84">
        <f>SUM(DRH1364:DRH1365)</f>
        <v>2000000</v>
      </c>
      <c r="DRI1367" s="84">
        <f>SUM(DRI1364:DRI1365)</f>
        <v>0</v>
      </c>
      <c r="DRJ1367" s="84">
        <f>DRI1367/DRH1367</f>
        <v>0</v>
      </c>
      <c r="DRK1367" s="84">
        <f>DRH1367-DRI1367</f>
        <v>2000000</v>
      </c>
      <c r="DRL1367" s="84">
        <f>DRH1367+DRD1367</f>
        <v>3000000</v>
      </c>
      <c r="DRS1367" s="84" t="s">
        <v>5408</v>
      </c>
      <c r="DRT1367" s="84">
        <f>SUM(DRT1364:DRT1365)</f>
        <v>1000000</v>
      </c>
      <c r="DRU1367" s="84">
        <f>SUM(DRU1364:DRU1365)</f>
        <v>0</v>
      </c>
      <c r="DRV1367" s="84">
        <f>DRU1367/DRT1367</f>
        <v>0</v>
      </c>
      <c r="DRW1367" s="84">
        <f>DRT1367-DRU1367</f>
        <v>1000000</v>
      </c>
      <c r="DRX1367" s="84">
        <f>SUM(DRX1364:DRX1365)</f>
        <v>2000000</v>
      </c>
      <c r="DRY1367" s="84">
        <f>SUM(DRY1364:DRY1365)</f>
        <v>0</v>
      </c>
      <c r="DRZ1367" s="84">
        <f>DRY1367/DRX1367</f>
        <v>0</v>
      </c>
      <c r="DSA1367" s="84">
        <f>DRX1367-DRY1367</f>
        <v>2000000</v>
      </c>
      <c r="DSB1367" s="84">
        <f>DRX1367+DRT1367</f>
        <v>3000000</v>
      </c>
      <c r="DSI1367" s="84" t="s">
        <v>5408</v>
      </c>
      <c r="DSJ1367" s="84">
        <f>SUM(DSJ1364:DSJ1365)</f>
        <v>1000000</v>
      </c>
      <c r="DSK1367" s="84">
        <f>SUM(DSK1364:DSK1365)</f>
        <v>0</v>
      </c>
      <c r="DSL1367" s="84">
        <f>DSK1367/DSJ1367</f>
        <v>0</v>
      </c>
      <c r="DSM1367" s="84">
        <f>DSJ1367-DSK1367</f>
        <v>1000000</v>
      </c>
      <c r="DSN1367" s="84">
        <f>SUM(DSN1364:DSN1365)</f>
        <v>2000000</v>
      </c>
      <c r="DSO1367" s="84">
        <f>SUM(DSO1364:DSO1365)</f>
        <v>0</v>
      </c>
      <c r="DSP1367" s="84">
        <f>DSO1367/DSN1367</f>
        <v>0</v>
      </c>
      <c r="DSQ1367" s="84">
        <f>DSN1367-DSO1367</f>
        <v>2000000</v>
      </c>
      <c r="DSR1367" s="84">
        <f>DSN1367+DSJ1367</f>
        <v>3000000</v>
      </c>
      <c r="DSY1367" s="84" t="s">
        <v>5408</v>
      </c>
      <c r="DSZ1367" s="84">
        <f>SUM(DSZ1364:DSZ1365)</f>
        <v>1000000</v>
      </c>
      <c r="DTA1367" s="84">
        <f>SUM(DTA1364:DTA1365)</f>
        <v>0</v>
      </c>
      <c r="DTB1367" s="84">
        <f>DTA1367/DSZ1367</f>
        <v>0</v>
      </c>
      <c r="DTC1367" s="84">
        <f>DSZ1367-DTA1367</f>
        <v>1000000</v>
      </c>
      <c r="DTD1367" s="84">
        <f>SUM(DTD1364:DTD1365)</f>
        <v>2000000</v>
      </c>
      <c r="DTE1367" s="84">
        <f>SUM(DTE1364:DTE1365)</f>
        <v>0</v>
      </c>
      <c r="DTF1367" s="84">
        <f>DTE1367/DTD1367</f>
        <v>0</v>
      </c>
      <c r="DTG1367" s="84">
        <f>DTD1367-DTE1367</f>
        <v>2000000</v>
      </c>
      <c r="DTH1367" s="84">
        <f>DTD1367+DSZ1367</f>
        <v>3000000</v>
      </c>
      <c r="DTO1367" s="84" t="s">
        <v>5408</v>
      </c>
      <c r="DTP1367" s="84">
        <f>SUM(DTP1364:DTP1365)</f>
        <v>1000000</v>
      </c>
      <c r="DTQ1367" s="84">
        <f>SUM(DTQ1364:DTQ1365)</f>
        <v>0</v>
      </c>
      <c r="DTR1367" s="84">
        <f>DTQ1367/DTP1367</f>
        <v>0</v>
      </c>
      <c r="DTS1367" s="84">
        <f>DTP1367-DTQ1367</f>
        <v>1000000</v>
      </c>
      <c r="DTT1367" s="84">
        <f>SUM(DTT1364:DTT1365)</f>
        <v>2000000</v>
      </c>
      <c r="DTU1367" s="84">
        <f>SUM(DTU1364:DTU1365)</f>
        <v>0</v>
      </c>
      <c r="DTV1367" s="84">
        <f>DTU1367/DTT1367</f>
        <v>0</v>
      </c>
      <c r="DTW1367" s="84">
        <f>DTT1367-DTU1367</f>
        <v>2000000</v>
      </c>
      <c r="DTX1367" s="84">
        <f>DTT1367+DTP1367</f>
        <v>3000000</v>
      </c>
      <c r="DUE1367" s="84" t="s">
        <v>5408</v>
      </c>
      <c r="DUF1367" s="84">
        <f>SUM(DUF1364:DUF1365)</f>
        <v>1000000</v>
      </c>
      <c r="DUG1367" s="84">
        <f>SUM(DUG1364:DUG1365)</f>
        <v>0</v>
      </c>
      <c r="DUH1367" s="84">
        <f>DUG1367/DUF1367</f>
        <v>0</v>
      </c>
      <c r="DUI1367" s="84">
        <f>DUF1367-DUG1367</f>
        <v>1000000</v>
      </c>
      <c r="DUJ1367" s="84">
        <f>SUM(DUJ1364:DUJ1365)</f>
        <v>2000000</v>
      </c>
      <c r="DUK1367" s="84">
        <f>SUM(DUK1364:DUK1365)</f>
        <v>0</v>
      </c>
      <c r="DUL1367" s="84">
        <f>DUK1367/DUJ1367</f>
        <v>0</v>
      </c>
      <c r="DUM1367" s="84">
        <f>DUJ1367-DUK1367</f>
        <v>2000000</v>
      </c>
      <c r="DUN1367" s="84">
        <f>DUJ1367+DUF1367</f>
        <v>3000000</v>
      </c>
      <c r="DUU1367" s="84" t="s">
        <v>5408</v>
      </c>
      <c r="DUV1367" s="84">
        <f>SUM(DUV1364:DUV1365)</f>
        <v>1000000</v>
      </c>
      <c r="DUW1367" s="84">
        <f>SUM(DUW1364:DUW1365)</f>
        <v>0</v>
      </c>
      <c r="DUX1367" s="84">
        <f>DUW1367/DUV1367</f>
        <v>0</v>
      </c>
      <c r="DUY1367" s="84">
        <f>DUV1367-DUW1367</f>
        <v>1000000</v>
      </c>
      <c r="DUZ1367" s="84">
        <f>SUM(DUZ1364:DUZ1365)</f>
        <v>2000000</v>
      </c>
      <c r="DVA1367" s="84">
        <f>SUM(DVA1364:DVA1365)</f>
        <v>0</v>
      </c>
      <c r="DVB1367" s="84">
        <f>DVA1367/DUZ1367</f>
        <v>0</v>
      </c>
      <c r="DVC1367" s="84">
        <f>DUZ1367-DVA1367</f>
        <v>2000000</v>
      </c>
      <c r="DVD1367" s="84">
        <f>DUZ1367+DUV1367</f>
        <v>3000000</v>
      </c>
      <c r="DVK1367" s="84" t="s">
        <v>5408</v>
      </c>
      <c r="DVL1367" s="84">
        <f>SUM(DVL1364:DVL1365)</f>
        <v>1000000</v>
      </c>
      <c r="DVM1367" s="84">
        <f>SUM(DVM1364:DVM1365)</f>
        <v>0</v>
      </c>
      <c r="DVN1367" s="84">
        <f>DVM1367/DVL1367</f>
        <v>0</v>
      </c>
      <c r="DVO1367" s="84">
        <f>DVL1367-DVM1367</f>
        <v>1000000</v>
      </c>
      <c r="DVP1367" s="84">
        <f>SUM(DVP1364:DVP1365)</f>
        <v>2000000</v>
      </c>
      <c r="DVQ1367" s="84">
        <f>SUM(DVQ1364:DVQ1365)</f>
        <v>0</v>
      </c>
      <c r="DVR1367" s="84">
        <f>DVQ1367/DVP1367</f>
        <v>0</v>
      </c>
      <c r="DVS1367" s="84">
        <f>DVP1367-DVQ1367</f>
        <v>2000000</v>
      </c>
      <c r="DVT1367" s="84">
        <f>DVP1367+DVL1367</f>
        <v>3000000</v>
      </c>
      <c r="DWA1367" s="84" t="s">
        <v>5408</v>
      </c>
      <c r="DWB1367" s="84">
        <f>SUM(DWB1364:DWB1365)</f>
        <v>1000000</v>
      </c>
      <c r="DWC1367" s="84">
        <f>SUM(DWC1364:DWC1365)</f>
        <v>0</v>
      </c>
      <c r="DWD1367" s="84">
        <f>DWC1367/DWB1367</f>
        <v>0</v>
      </c>
      <c r="DWE1367" s="84">
        <f>DWB1367-DWC1367</f>
        <v>1000000</v>
      </c>
      <c r="DWF1367" s="84">
        <f>SUM(DWF1364:DWF1365)</f>
        <v>2000000</v>
      </c>
      <c r="DWG1367" s="84">
        <f>SUM(DWG1364:DWG1365)</f>
        <v>0</v>
      </c>
      <c r="DWH1367" s="84">
        <f>DWG1367/DWF1367</f>
        <v>0</v>
      </c>
      <c r="DWI1367" s="84">
        <f>DWF1367-DWG1367</f>
        <v>2000000</v>
      </c>
      <c r="DWJ1367" s="84">
        <f>DWF1367+DWB1367</f>
        <v>3000000</v>
      </c>
      <c r="DWQ1367" s="84" t="s">
        <v>5408</v>
      </c>
      <c r="DWR1367" s="84">
        <f>SUM(DWR1364:DWR1365)</f>
        <v>1000000</v>
      </c>
      <c r="DWS1367" s="84">
        <f>SUM(DWS1364:DWS1365)</f>
        <v>0</v>
      </c>
      <c r="DWT1367" s="84">
        <f>DWS1367/DWR1367</f>
        <v>0</v>
      </c>
      <c r="DWU1367" s="84">
        <f>DWR1367-DWS1367</f>
        <v>1000000</v>
      </c>
      <c r="DWV1367" s="84">
        <f>SUM(DWV1364:DWV1365)</f>
        <v>2000000</v>
      </c>
      <c r="DWW1367" s="84">
        <f>SUM(DWW1364:DWW1365)</f>
        <v>0</v>
      </c>
      <c r="DWX1367" s="84">
        <f>DWW1367/DWV1367</f>
        <v>0</v>
      </c>
      <c r="DWY1367" s="84">
        <f>DWV1367-DWW1367</f>
        <v>2000000</v>
      </c>
      <c r="DWZ1367" s="84">
        <f>DWV1367+DWR1367</f>
        <v>3000000</v>
      </c>
      <c r="DXG1367" s="84" t="s">
        <v>5408</v>
      </c>
      <c r="DXH1367" s="84">
        <f>SUM(DXH1364:DXH1365)</f>
        <v>1000000</v>
      </c>
      <c r="DXI1367" s="84">
        <f>SUM(DXI1364:DXI1365)</f>
        <v>0</v>
      </c>
      <c r="DXJ1367" s="84">
        <f>DXI1367/DXH1367</f>
        <v>0</v>
      </c>
      <c r="DXK1367" s="84">
        <f>DXH1367-DXI1367</f>
        <v>1000000</v>
      </c>
      <c r="DXL1367" s="84">
        <f>SUM(DXL1364:DXL1365)</f>
        <v>2000000</v>
      </c>
      <c r="DXM1367" s="84">
        <f>SUM(DXM1364:DXM1365)</f>
        <v>0</v>
      </c>
      <c r="DXN1367" s="84">
        <f>DXM1367/DXL1367</f>
        <v>0</v>
      </c>
      <c r="DXO1367" s="84">
        <f>DXL1367-DXM1367</f>
        <v>2000000</v>
      </c>
      <c r="DXP1367" s="84">
        <f>DXL1367+DXH1367</f>
        <v>3000000</v>
      </c>
      <c r="DXW1367" s="84" t="s">
        <v>5408</v>
      </c>
      <c r="DXX1367" s="84">
        <f>SUM(DXX1364:DXX1365)</f>
        <v>1000000</v>
      </c>
      <c r="DXY1367" s="84">
        <f>SUM(DXY1364:DXY1365)</f>
        <v>0</v>
      </c>
      <c r="DXZ1367" s="84">
        <f>DXY1367/DXX1367</f>
        <v>0</v>
      </c>
      <c r="DYA1367" s="84">
        <f>DXX1367-DXY1367</f>
        <v>1000000</v>
      </c>
      <c r="DYB1367" s="84">
        <f>SUM(DYB1364:DYB1365)</f>
        <v>2000000</v>
      </c>
      <c r="DYC1367" s="84">
        <f>SUM(DYC1364:DYC1365)</f>
        <v>0</v>
      </c>
      <c r="DYD1367" s="84">
        <f>DYC1367/DYB1367</f>
        <v>0</v>
      </c>
      <c r="DYE1367" s="84">
        <f>DYB1367-DYC1367</f>
        <v>2000000</v>
      </c>
      <c r="DYF1367" s="84">
        <f>DYB1367+DXX1367</f>
        <v>3000000</v>
      </c>
      <c r="DYM1367" s="84" t="s">
        <v>5408</v>
      </c>
      <c r="DYN1367" s="84">
        <f>SUM(DYN1364:DYN1365)</f>
        <v>1000000</v>
      </c>
      <c r="DYO1367" s="84">
        <f>SUM(DYO1364:DYO1365)</f>
        <v>0</v>
      </c>
      <c r="DYP1367" s="84">
        <f>DYO1367/DYN1367</f>
        <v>0</v>
      </c>
      <c r="DYQ1367" s="84">
        <f>DYN1367-DYO1367</f>
        <v>1000000</v>
      </c>
      <c r="DYR1367" s="84">
        <f>SUM(DYR1364:DYR1365)</f>
        <v>2000000</v>
      </c>
      <c r="DYS1367" s="84">
        <f>SUM(DYS1364:DYS1365)</f>
        <v>0</v>
      </c>
      <c r="DYT1367" s="84">
        <f>DYS1367/DYR1367</f>
        <v>0</v>
      </c>
      <c r="DYU1367" s="84">
        <f>DYR1367-DYS1367</f>
        <v>2000000</v>
      </c>
      <c r="DYV1367" s="84">
        <f>DYR1367+DYN1367</f>
        <v>3000000</v>
      </c>
      <c r="DZC1367" s="84" t="s">
        <v>5408</v>
      </c>
      <c r="DZD1367" s="84">
        <f>SUM(DZD1364:DZD1365)</f>
        <v>1000000</v>
      </c>
      <c r="DZE1367" s="84">
        <f>SUM(DZE1364:DZE1365)</f>
        <v>0</v>
      </c>
      <c r="DZF1367" s="84">
        <f>DZE1367/DZD1367</f>
        <v>0</v>
      </c>
      <c r="DZG1367" s="84">
        <f>DZD1367-DZE1367</f>
        <v>1000000</v>
      </c>
      <c r="DZH1367" s="84">
        <f>SUM(DZH1364:DZH1365)</f>
        <v>2000000</v>
      </c>
      <c r="DZI1367" s="84">
        <f>SUM(DZI1364:DZI1365)</f>
        <v>0</v>
      </c>
      <c r="DZJ1367" s="84">
        <f>DZI1367/DZH1367</f>
        <v>0</v>
      </c>
      <c r="DZK1367" s="84">
        <f>DZH1367-DZI1367</f>
        <v>2000000</v>
      </c>
      <c r="DZL1367" s="84">
        <f>DZH1367+DZD1367</f>
        <v>3000000</v>
      </c>
      <c r="DZS1367" s="84" t="s">
        <v>5408</v>
      </c>
      <c r="DZT1367" s="84">
        <f>SUM(DZT1364:DZT1365)</f>
        <v>1000000</v>
      </c>
      <c r="DZU1367" s="84">
        <f>SUM(DZU1364:DZU1365)</f>
        <v>0</v>
      </c>
      <c r="DZV1367" s="84">
        <f>DZU1367/DZT1367</f>
        <v>0</v>
      </c>
      <c r="DZW1367" s="84">
        <f>DZT1367-DZU1367</f>
        <v>1000000</v>
      </c>
      <c r="DZX1367" s="84">
        <f>SUM(DZX1364:DZX1365)</f>
        <v>2000000</v>
      </c>
      <c r="DZY1367" s="84">
        <f>SUM(DZY1364:DZY1365)</f>
        <v>0</v>
      </c>
      <c r="DZZ1367" s="84">
        <f>DZY1367/DZX1367</f>
        <v>0</v>
      </c>
      <c r="EAA1367" s="84">
        <f>DZX1367-DZY1367</f>
        <v>2000000</v>
      </c>
      <c r="EAB1367" s="84">
        <f>DZX1367+DZT1367</f>
        <v>3000000</v>
      </c>
      <c r="EAI1367" s="84" t="s">
        <v>5408</v>
      </c>
      <c r="EAJ1367" s="84">
        <f>SUM(EAJ1364:EAJ1365)</f>
        <v>1000000</v>
      </c>
      <c r="EAK1367" s="84">
        <f>SUM(EAK1364:EAK1365)</f>
        <v>0</v>
      </c>
      <c r="EAL1367" s="84">
        <f>EAK1367/EAJ1367</f>
        <v>0</v>
      </c>
      <c r="EAM1367" s="84">
        <f>EAJ1367-EAK1367</f>
        <v>1000000</v>
      </c>
      <c r="EAN1367" s="84">
        <f>SUM(EAN1364:EAN1365)</f>
        <v>2000000</v>
      </c>
      <c r="EAO1367" s="84">
        <f>SUM(EAO1364:EAO1365)</f>
        <v>0</v>
      </c>
      <c r="EAP1367" s="84">
        <f>EAO1367/EAN1367</f>
        <v>0</v>
      </c>
      <c r="EAQ1367" s="84">
        <f>EAN1367-EAO1367</f>
        <v>2000000</v>
      </c>
      <c r="EAR1367" s="84">
        <f>EAN1367+EAJ1367</f>
        <v>3000000</v>
      </c>
      <c r="EAY1367" s="84" t="s">
        <v>5408</v>
      </c>
      <c r="EAZ1367" s="84">
        <f>SUM(EAZ1364:EAZ1365)</f>
        <v>1000000</v>
      </c>
      <c r="EBA1367" s="84">
        <f>SUM(EBA1364:EBA1365)</f>
        <v>0</v>
      </c>
      <c r="EBB1367" s="84">
        <f>EBA1367/EAZ1367</f>
        <v>0</v>
      </c>
      <c r="EBC1367" s="84">
        <f>EAZ1367-EBA1367</f>
        <v>1000000</v>
      </c>
      <c r="EBD1367" s="84">
        <f>SUM(EBD1364:EBD1365)</f>
        <v>2000000</v>
      </c>
      <c r="EBE1367" s="84">
        <f>SUM(EBE1364:EBE1365)</f>
        <v>0</v>
      </c>
      <c r="EBF1367" s="84">
        <f>EBE1367/EBD1367</f>
        <v>0</v>
      </c>
      <c r="EBG1367" s="84">
        <f>EBD1367-EBE1367</f>
        <v>2000000</v>
      </c>
      <c r="EBH1367" s="84">
        <f>EBD1367+EAZ1367</f>
        <v>3000000</v>
      </c>
      <c r="EBO1367" s="84" t="s">
        <v>5408</v>
      </c>
      <c r="EBP1367" s="84">
        <f>SUM(EBP1364:EBP1365)</f>
        <v>1000000</v>
      </c>
      <c r="EBQ1367" s="84">
        <f>SUM(EBQ1364:EBQ1365)</f>
        <v>0</v>
      </c>
      <c r="EBR1367" s="84">
        <f>EBQ1367/EBP1367</f>
        <v>0</v>
      </c>
      <c r="EBS1367" s="84">
        <f>EBP1367-EBQ1367</f>
        <v>1000000</v>
      </c>
      <c r="EBT1367" s="84">
        <f>SUM(EBT1364:EBT1365)</f>
        <v>2000000</v>
      </c>
      <c r="EBU1367" s="84">
        <f>SUM(EBU1364:EBU1365)</f>
        <v>0</v>
      </c>
      <c r="EBV1367" s="84">
        <f>EBU1367/EBT1367</f>
        <v>0</v>
      </c>
      <c r="EBW1367" s="84">
        <f>EBT1367-EBU1367</f>
        <v>2000000</v>
      </c>
      <c r="EBX1367" s="84">
        <f>EBT1367+EBP1367</f>
        <v>3000000</v>
      </c>
      <c r="ECE1367" s="84" t="s">
        <v>5408</v>
      </c>
      <c r="ECF1367" s="84">
        <f>SUM(ECF1364:ECF1365)</f>
        <v>1000000</v>
      </c>
      <c r="ECG1367" s="84">
        <f>SUM(ECG1364:ECG1365)</f>
        <v>0</v>
      </c>
      <c r="ECH1367" s="84">
        <f>ECG1367/ECF1367</f>
        <v>0</v>
      </c>
      <c r="ECI1367" s="84">
        <f>ECF1367-ECG1367</f>
        <v>1000000</v>
      </c>
      <c r="ECJ1367" s="84">
        <f>SUM(ECJ1364:ECJ1365)</f>
        <v>2000000</v>
      </c>
      <c r="ECK1367" s="84">
        <f>SUM(ECK1364:ECK1365)</f>
        <v>0</v>
      </c>
      <c r="ECL1367" s="84">
        <f>ECK1367/ECJ1367</f>
        <v>0</v>
      </c>
      <c r="ECM1367" s="84">
        <f>ECJ1367-ECK1367</f>
        <v>2000000</v>
      </c>
      <c r="ECN1367" s="84">
        <f>ECJ1367+ECF1367</f>
        <v>3000000</v>
      </c>
      <c r="ECU1367" s="84" t="s">
        <v>5408</v>
      </c>
      <c r="ECV1367" s="84">
        <f>SUM(ECV1364:ECV1365)</f>
        <v>1000000</v>
      </c>
      <c r="ECW1367" s="84">
        <f>SUM(ECW1364:ECW1365)</f>
        <v>0</v>
      </c>
      <c r="ECX1367" s="84">
        <f>ECW1367/ECV1367</f>
        <v>0</v>
      </c>
      <c r="ECY1367" s="84">
        <f>ECV1367-ECW1367</f>
        <v>1000000</v>
      </c>
      <c r="ECZ1367" s="84">
        <f>SUM(ECZ1364:ECZ1365)</f>
        <v>2000000</v>
      </c>
      <c r="EDA1367" s="84">
        <f>SUM(EDA1364:EDA1365)</f>
        <v>0</v>
      </c>
      <c r="EDB1367" s="84">
        <f>EDA1367/ECZ1367</f>
        <v>0</v>
      </c>
      <c r="EDC1367" s="84">
        <f>ECZ1367-EDA1367</f>
        <v>2000000</v>
      </c>
      <c r="EDD1367" s="84">
        <f>ECZ1367+ECV1367</f>
        <v>3000000</v>
      </c>
      <c r="EDK1367" s="84" t="s">
        <v>5408</v>
      </c>
      <c r="EDL1367" s="84">
        <f>SUM(EDL1364:EDL1365)</f>
        <v>1000000</v>
      </c>
      <c r="EDM1367" s="84">
        <f>SUM(EDM1364:EDM1365)</f>
        <v>0</v>
      </c>
      <c r="EDN1367" s="84">
        <f>EDM1367/EDL1367</f>
        <v>0</v>
      </c>
      <c r="EDO1367" s="84">
        <f>EDL1367-EDM1367</f>
        <v>1000000</v>
      </c>
      <c r="EDP1367" s="84">
        <f>SUM(EDP1364:EDP1365)</f>
        <v>2000000</v>
      </c>
      <c r="EDQ1367" s="84">
        <f>SUM(EDQ1364:EDQ1365)</f>
        <v>0</v>
      </c>
      <c r="EDR1367" s="84">
        <f>EDQ1367/EDP1367</f>
        <v>0</v>
      </c>
      <c r="EDS1367" s="84">
        <f>EDP1367-EDQ1367</f>
        <v>2000000</v>
      </c>
      <c r="EDT1367" s="84">
        <f>EDP1367+EDL1367</f>
        <v>3000000</v>
      </c>
      <c r="EEA1367" s="84" t="s">
        <v>5408</v>
      </c>
      <c r="EEB1367" s="84">
        <f>SUM(EEB1364:EEB1365)</f>
        <v>1000000</v>
      </c>
      <c r="EEC1367" s="84">
        <f>SUM(EEC1364:EEC1365)</f>
        <v>0</v>
      </c>
      <c r="EED1367" s="84">
        <f>EEC1367/EEB1367</f>
        <v>0</v>
      </c>
      <c r="EEE1367" s="84">
        <f>EEB1367-EEC1367</f>
        <v>1000000</v>
      </c>
      <c r="EEF1367" s="84">
        <f>SUM(EEF1364:EEF1365)</f>
        <v>2000000</v>
      </c>
      <c r="EEG1367" s="84">
        <f>SUM(EEG1364:EEG1365)</f>
        <v>0</v>
      </c>
      <c r="EEH1367" s="84">
        <f>EEG1367/EEF1367</f>
        <v>0</v>
      </c>
      <c r="EEI1367" s="84">
        <f>EEF1367-EEG1367</f>
        <v>2000000</v>
      </c>
      <c r="EEJ1367" s="84">
        <f>EEF1367+EEB1367</f>
        <v>3000000</v>
      </c>
      <c r="EEQ1367" s="84" t="s">
        <v>5408</v>
      </c>
      <c r="EER1367" s="84">
        <f>SUM(EER1364:EER1365)</f>
        <v>1000000</v>
      </c>
      <c r="EES1367" s="84">
        <f>SUM(EES1364:EES1365)</f>
        <v>0</v>
      </c>
      <c r="EET1367" s="84">
        <f>EES1367/EER1367</f>
        <v>0</v>
      </c>
      <c r="EEU1367" s="84">
        <f>EER1367-EES1367</f>
        <v>1000000</v>
      </c>
      <c r="EEV1367" s="84">
        <f>SUM(EEV1364:EEV1365)</f>
        <v>2000000</v>
      </c>
      <c r="EEW1367" s="84">
        <f>SUM(EEW1364:EEW1365)</f>
        <v>0</v>
      </c>
      <c r="EEX1367" s="84">
        <f>EEW1367/EEV1367</f>
        <v>0</v>
      </c>
      <c r="EEY1367" s="84">
        <f>EEV1367-EEW1367</f>
        <v>2000000</v>
      </c>
      <c r="EEZ1367" s="84">
        <f>EEV1367+EER1367</f>
        <v>3000000</v>
      </c>
      <c r="EFG1367" s="84" t="s">
        <v>5408</v>
      </c>
      <c r="EFH1367" s="84">
        <f>SUM(EFH1364:EFH1365)</f>
        <v>1000000</v>
      </c>
      <c r="EFI1367" s="84">
        <f>SUM(EFI1364:EFI1365)</f>
        <v>0</v>
      </c>
      <c r="EFJ1367" s="84">
        <f>EFI1367/EFH1367</f>
        <v>0</v>
      </c>
      <c r="EFK1367" s="84">
        <f>EFH1367-EFI1367</f>
        <v>1000000</v>
      </c>
      <c r="EFL1367" s="84">
        <f>SUM(EFL1364:EFL1365)</f>
        <v>2000000</v>
      </c>
      <c r="EFM1367" s="84">
        <f>SUM(EFM1364:EFM1365)</f>
        <v>0</v>
      </c>
      <c r="EFN1367" s="84">
        <f>EFM1367/EFL1367</f>
        <v>0</v>
      </c>
      <c r="EFO1367" s="84">
        <f>EFL1367-EFM1367</f>
        <v>2000000</v>
      </c>
      <c r="EFP1367" s="84">
        <f>EFL1367+EFH1367</f>
        <v>3000000</v>
      </c>
      <c r="EFW1367" s="84" t="s">
        <v>5408</v>
      </c>
      <c r="EFX1367" s="84">
        <f>SUM(EFX1364:EFX1365)</f>
        <v>1000000</v>
      </c>
      <c r="EFY1367" s="84">
        <f>SUM(EFY1364:EFY1365)</f>
        <v>0</v>
      </c>
      <c r="EFZ1367" s="84">
        <f>EFY1367/EFX1367</f>
        <v>0</v>
      </c>
      <c r="EGA1367" s="84">
        <f>EFX1367-EFY1367</f>
        <v>1000000</v>
      </c>
      <c r="EGB1367" s="84">
        <f>SUM(EGB1364:EGB1365)</f>
        <v>2000000</v>
      </c>
      <c r="EGC1367" s="84">
        <f>SUM(EGC1364:EGC1365)</f>
        <v>0</v>
      </c>
      <c r="EGD1367" s="84">
        <f>EGC1367/EGB1367</f>
        <v>0</v>
      </c>
      <c r="EGE1367" s="84">
        <f>EGB1367-EGC1367</f>
        <v>2000000</v>
      </c>
      <c r="EGF1367" s="84">
        <f>EGB1367+EFX1367</f>
        <v>3000000</v>
      </c>
      <c r="EGM1367" s="84" t="s">
        <v>5408</v>
      </c>
      <c r="EGN1367" s="84">
        <f>SUM(EGN1364:EGN1365)</f>
        <v>1000000</v>
      </c>
      <c r="EGO1367" s="84">
        <f>SUM(EGO1364:EGO1365)</f>
        <v>0</v>
      </c>
      <c r="EGP1367" s="84">
        <f>EGO1367/EGN1367</f>
        <v>0</v>
      </c>
      <c r="EGQ1367" s="84">
        <f>EGN1367-EGO1367</f>
        <v>1000000</v>
      </c>
      <c r="EGR1367" s="84">
        <f>SUM(EGR1364:EGR1365)</f>
        <v>2000000</v>
      </c>
      <c r="EGS1367" s="84">
        <f>SUM(EGS1364:EGS1365)</f>
        <v>0</v>
      </c>
      <c r="EGT1367" s="84">
        <f>EGS1367/EGR1367</f>
        <v>0</v>
      </c>
      <c r="EGU1367" s="84">
        <f>EGR1367-EGS1367</f>
        <v>2000000</v>
      </c>
      <c r="EGV1367" s="84">
        <f>EGR1367+EGN1367</f>
        <v>3000000</v>
      </c>
      <c r="EHC1367" s="84" t="s">
        <v>5408</v>
      </c>
      <c r="EHD1367" s="84">
        <f>SUM(EHD1364:EHD1365)</f>
        <v>1000000</v>
      </c>
      <c r="EHE1367" s="84">
        <f>SUM(EHE1364:EHE1365)</f>
        <v>0</v>
      </c>
      <c r="EHF1367" s="84">
        <f>EHE1367/EHD1367</f>
        <v>0</v>
      </c>
      <c r="EHG1367" s="84">
        <f>EHD1367-EHE1367</f>
        <v>1000000</v>
      </c>
      <c r="EHH1367" s="84">
        <f>SUM(EHH1364:EHH1365)</f>
        <v>2000000</v>
      </c>
      <c r="EHI1367" s="84">
        <f>SUM(EHI1364:EHI1365)</f>
        <v>0</v>
      </c>
      <c r="EHJ1367" s="84">
        <f>EHI1367/EHH1367</f>
        <v>0</v>
      </c>
      <c r="EHK1367" s="84">
        <f>EHH1367-EHI1367</f>
        <v>2000000</v>
      </c>
      <c r="EHL1367" s="84">
        <f>EHH1367+EHD1367</f>
        <v>3000000</v>
      </c>
      <c r="EHS1367" s="84" t="s">
        <v>5408</v>
      </c>
      <c r="EHT1367" s="84">
        <f>SUM(EHT1364:EHT1365)</f>
        <v>1000000</v>
      </c>
      <c r="EHU1367" s="84">
        <f>SUM(EHU1364:EHU1365)</f>
        <v>0</v>
      </c>
      <c r="EHV1367" s="84">
        <f>EHU1367/EHT1367</f>
        <v>0</v>
      </c>
      <c r="EHW1367" s="84">
        <f>EHT1367-EHU1367</f>
        <v>1000000</v>
      </c>
      <c r="EHX1367" s="84">
        <f>SUM(EHX1364:EHX1365)</f>
        <v>2000000</v>
      </c>
      <c r="EHY1367" s="84">
        <f>SUM(EHY1364:EHY1365)</f>
        <v>0</v>
      </c>
      <c r="EHZ1367" s="84">
        <f>EHY1367/EHX1367</f>
        <v>0</v>
      </c>
      <c r="EIA1367" s="84">
        <f>EHX1367-EHY1367</f>
        <v>2000000</v>
      </c>
      <c r="EIB1367" s="84">
        <f>EHX1367+EHT1367</f>
        <v>3000000</v>
      </c>
      <c r="EII1367" s="84" t="s">
        <v>5408</v>
      </c>
      <c r="EIJ1367" s="84">
        <f>SUM(EIJ1364:EIJ1365)</f>
        <v>1000000</v>
      </c>
      <c r="EIK1367" s="84">
        <f>SUM(EIK1364:EIK1365)</f>
        <v>0</v>
      </c>
      <c r="EIL1367" s="84">
        <f>EIK1367/EIJ1367</f>
        <v>0</v>
      </c>
      <c r="EIM1367" s="84">
        <f>EIJ1367-EIK1367</f>
        <v>1000000</v>
      </c>
      <c r="EIN1367" s="84">
        <f>SUM(EIN1364:EIN1365)</f>
        <v>2000000</v>
      </c>
      <c r="EIO1367" s="84">
        <f>SUM(EIO1364:EIO1365)</f>
        <v>0</v>
      </c>
      <c r="EIP1367" s="84">
        <f>EIO1367/EIN1367</f>
        <v>0</v>
      </c>
      <c r="EIQ1367" s="84">
        <f>EIN1367-EIO1367</f>
        <v>2000000</v>
      </c>
      <c r="EIR1367" s="84">
        <f>EIN1367+EIJ1367</f>
        <v>3000000</v>
      </c>
      <c r="EIY1367" s="84" t="s">
        <v>5408</v>
      </c>
      <c r="EIZ1367" s="84">
        <f>SUM(EIZ1364:EIZ1365)</f>
        <v>1000000</v>
      </c>
      <c r="EJA1367" s="84">
        <f>SUM(EJA1364:EJA1365)</f>
        <v>0</v>
      </c>
      <c r="EJB1367" s="84">
        <f>EJA1367/EIZ1367</f>
        <v>0</v>
      </c>
      <c r="EJC1367" s="84">
        <f>EIZ1367-EJA1367</f>
        <v>1000000</v>
      </c>
      <c r="EJD1367" s="84">
        <f>SUM(EJD1364:EJD1365)</f>
        <v>2000000</v>
      </c>
      <c r="EJE1367" s="84">
        <f>SUM(EJE1364:EJE1365)</f>
        <v>0</v>
      </c>
      <c r="EJF1367" s="84">
        <f>EJE1367/EJD1367</f>
        <v>0</v>
      </c>
      <c r="EJG1367" s="84">
        <f>EJD1367-EJE1367</f>
        <v>2000000</v>
      </c>
      <c r="EJH1367" s="84">
        <f>EJD1367+EIZ1367</f>
        <v>3000000</v>
      </c>
      <c r="EJO1367" s="84" t="s">
        <v>5408</v>
      </c>
      <c r="EJP1367" s="84">
        <f>SUM(EJP1364:EJP1365)</f>
        <v>1000000</v>
      </c>
      <c r="EJQ1367" s="84">
        <f>SUM(EJQ1364:EJQ1365)</f>
        <v>0</v>
      </c>
      <c r="EJR1367" s="84">
        <f>EJQ1367/EJP1367</f>
        <v>0</v>
      </c>
      <c r="EJS1367" s="84">
        <f>EJP1367-EJQ1367</f>
        <v>1000000</v>
      </c>
      <c r="EJT1367" s="84">
        <f>SUM(EJT1364:EJT1365)</f>
        <v>2000000</v>
      </c>
      <c r="EJU1367" s="84">
        <f>SUM(EJU1364:EJU1365)</f>
        <v>0</v>
      </c>
      <c r="EJV1367" s="84">
        <f>EJU1367/EJT1367</f>
        <v>0</v>
      </c>
      <c r="EJW1367" s="84">
        <f>EJT1367-EJU1367</f>
        <v>2000000</v>
      </c>
      <c r="EJX1367" s="84">
        <f>EJT1367+EJP1367</f>
        <v>3000000</v>
      </c>
      <c r="EKE1367" s="84" t="s">
        <v>5408</v>
      </c>
      <c r="EKF1367" s="84">
        <f>SUM(EKF1364:EKF1365)</f>
        <v>1000000</v>
      </c>
      <c r="EKG1367" s="84">
        <f>SUM(EKG1364:EKG1365)</f>
        <v>0</v>
      </c>
      <c r="EKH1367" s="84">
        <f>EKG1367/EKF1367</f>
        <v>0</v>
      </c>
      <c r="EKI1367" s="84">
        <f>EKF1367-EKG1367</f>
        <v>1000000</v>
      </c>
      <c r="EKJ1367" s="84">
        <f>SUM(EKJ1364:EKJ1365)</f>
        <v>2000000</v>
      </c>
      <c r="EKK1367" s="84">
        <f>SUM(EKK1364:EKK1365)</f>
        <v>0</v>
      </c>
      <c r="EKL1367" s="84">
        <f>EKK1367/EKJ1367</f>
        <v>0</v>
      </c>
      <c r="EKM1367" s="84">
        <f>EKJ1367-EKK1367</f>
        <v>2000000</v>
      </c>
      <c r="EKN1367" s="84">
        <f>EKJ1367+EKF1367</f>
        <v>3000000</v>
      </c>
      <c r="EKU1367" s="84" t="s">
        <v>5408</v>
      </c>
      <c r="EKV1367" s="84">
        <f>SUM(EKV1364:EKV1365)</f>
        <v>1000000</v>
      </c>
      <c r="EKW1367" s="84">
        <f>SUM(EKW1364:EKW1365)</f>
        <v>0</v>
      </c>
      <c r="EKX1367" s="84">
        <f>EKW1367/EKV1367</f>
        <v>0</v>
      </c>
      <c r="EKY1367" s="84">
        <f>EKV1367-EKW1367</f>
        <v>1000000</v>
      </c>
      <c r="EKZ1367" s="84">
        <f>SUM(EKZ1364:EKZ1365)</f>
        <v>2000000</v>
      </c>
      <c r="ELA1367" s="84">
        <f>SUM(ELA1364:ELA1365)</f>
        <v>0</v>
      </c>
      <c r="ELB1367" s="84">
        <f>ELA1367/EKZ1367</f>
        <v>0</v>
      </c>
      <c r="ELC1367" s="84">
        <f>EKZ1367-ELA1367</f>
        <v>2000000</v>
      </c>
      <c r="ELD1367" s="84">
        <f>EKZ1367+EKV1367</f>
        <v>3000000</v>
      </c>
      <c r="ELK1367" s="84" t="s">
        <v>5408</v>
      </c>
      <c r="ELL1367" s="84">
        <f>SUM(ELL1364:ELL1365)</f>
        <v>1000000</v>
      </c>
      <c r="ELM1367" s="84">
        <f>SUM(ELM1364:ELM1365)</f>
        <v>0</v>
      </c>
      <c r="ELN1367" s="84">
        <f>ELM1367/ELL1367</f>
        <v>0</v>
      </c>
      <c r="ELO1367" s="84">
        <f>ELL1367-ELM1367</f>
        <v>1000000</v>
      </c>
      <c r="ELP1367" s="84">
        <f>SUM(ELP1364:ELP1365)</f>
        <v>2000000</v>
      </c>
      <c r="ELQ1367" s="84">
        <f>SUM(ELQ1364:ELQ1365)</f>
        <v>0</v>
      </c>
      <c r="ELR1367" s="84">
        <f>ELQ1367/ELP1367</f>
        <v>0</v>
      </c>
      <c r="ELS1367" s="84">
        <f>ELP1367-ELQ1367</f>
        <v>2000000</v>
      </c>
      <c r="ELT1367" s="84">
        <f>ELP1367+ELL1367</f>
        <v>3000000</v>
      </c>
      <c r="EMA1367" s="84" t="s">
        <v>5408</v>
      </c>
      <c r="EMB1367" s="84">
        <f>SUM(EMB1364:EMB1365)</f>
        <v>1000000</v>
      </c>
      <c r="EMC1367" s="84">
        <f>SUM(EMC1364:EMC1365)</f>
        <v>0</v>
      </c>
      <c r="EMD1367" s="84">
        <f>EMC1367/EMB1367</f>
        <v>0</v>
      </c>
      <c r="EME1367" s="84">
        <f>EMB1367-EMC1367</f>
        <v>1000000</v>
      </c>
      <c r="EMF1367" s="84">
        <f>SUM(EMF1364:EMF1365)</f>
        <v>2000000</v>
      </c>
      <c r="EMG1367" s="84">
        <f>SUM(EMG1364:EMG1365)</f>
        <v>0</v>
      </c>
      <c r="EMH1367" s="84">
        <f>EMG1367/EMF1367</f>
        <v>0</v>
      </c>
      <c r="EMI1367" s="84">
        <f>EMF1367-EMG1367</f>
        <v>2000000</v>
      </c>
      <c r="EMJ1367" s="84">
        <f>EMF1367+EMB1367</f>
        <v>3000000</v>
      </c>
      <c r="EMQ1367" s="84" t="s">
        <v>5408</v>
      </c>
      <c r="EMR1367" s="84">
        <f>SUM(EMR1364:EMR1365)</f>
        <v>1000000</v>
      </c>
      <c r="EMS1367" s="84">
        <f>SUM(EMS1364:EMS1365)</f>
        <v>0</v>
      </c>
      <c r="EMT1367" s="84">
        <f>EMS1367/EMR1367</f>
        <v>0</v>
      </c>
      <c r="EMU1367" s="84">
        <f>EMR1367-EMS1367</f>
        <v>1000000</v>
      </c>
      <c r="EMV1367" s="84">
        <f>SUM(EMV1364:EMV1365)</f>
        <v>2000000</v>
      </c>
      <c r="EMW1367" s="84">
        <f>SUM(EMW1364:EMW1365)</f>
        <v>0</v>
      </c>
      <c r="EMX1367" s="84">
        <f>EMW1367/EMV1367</f>
        <v>0</v>
      </c>
      <c r="EMY1367" s="84">
        <f>EMV1367-EMW1367</f>
        <v>2000000</v>
      </c>
      <c r="EMZ1367" s="84">
        <f>EMV1367+EMR1367</f>
        <v>3000000</v>
      </c>
      <c r="ENG1367" s="84" t="s">
        <v>5408</v>
      </c>
      <c r="ENH1367" s="84">
        <f>SUM(ENH1364:ENH1365)</f>
        <v>1000000</v>
      </c>
      <c r="ENI1367" s="84">
        <f>SUM(ENI1364:ENI1365)</f>
        <v>0</v>
      </c>
      <c r="ENJ1367" s="84">
        <f>ENI1367/ENH1367</f>
        <v>0</v>
      </c>
      <c r="ENK1367" s="84">
        <f>ENH1367-ENI1367</f>
        <v>1000000</v>
      </c>
      <c r="ENL1367" s="84">
        <f>SUM(ENL1364:ENL1365)</f>
        <v>2000000</v>
      </c>
      <c r="ENM1367" s="84">
        <f>SUM(ENM1364:ENM1365)</f>
        <v>0</v>
      </c>
      <c r="ENN1367" s="84">
        <f>ENM1367/ENL1367</f>
        <v>0</v>
      </c>
      <c r="ENO1367" s="84">
        <f>ENL1367-ENM1367</f>
        <v>2000000</v>
      </c>
      <c r="ENP1367" s="84">
        <f>ENL1367+ENH1367</f>
        <v>3000000</v>
      </c>
      <c r="ENW1367" s="84" t="s">
        <v>5408</v>
      </c>
      <c r="ENX1367" s="84">
        <f>SUM(ENX1364:ENX1365)</f>
        <v>1000000</v>
      </c>
      <c r="ENY1367" s="84">
        <f>SUM(ENY1364:ENY1365)</f>
        <v>0</v>
      </c>
      <c r="ENZ1367" s="84">
        <f>ENY1367/ENX1367</f>
        <v>0</v>
      </c>
      <c r="EOA1367" s="84">
        <f>ENX1367-ENY1367</f>
        <v>1000000</v>
      </c>
      <c r="EOB1367" s="84">
        <f>SUM(EOB1364:EOB1365)</f>
        <v>2000000</v>
      </c>
      <c r="EOC1367" s="84">
        <f>SUM(EOC1364:EOC1365)</f>
        <v>0</v>
      </c>
      <c r="EOD1367" s="84">
        <f>EOC1367/EOB1367</f>
        <v>0</v>
      </c>
      <c r="EOE1367" s="84">
        <f>EOB1367-EOC1367</f>
        <v>2000000</v>
      </c>
      <c r="EOF1367" s="84">
        <f>EOB1367+ENX1367</f>
        <v>3000000</v>
      </c>
      <c r="EOM1367" s="84" t="s">
        <v>5408</v>
      </c>
      <c r="EON1367" s="84">
        <f>SUM(EON1364:EON1365)</f>
        <v>1000000</v>
      </c>
      <c r="EOO1367" s="84">
        <f>SUM(EOO1364:EOO1365)</f>
        <v>0</v>
      </c>
      <c r="EOP1367" s="84">
        <f>EOO1367/EON1367</f>
        <v>0</v>
      </c>
      <c r="EOQ1367" s="84">
        <f>EON1367-EOO1367</f>
        <v>1000000</v>
      </c>
      <c r="EOR1367" s="84">
        <f>SUM(EOR1364:EOR1365)</f>
        <v>2000000</v>
      </c>
      <c r="EOS1367" s="84">
        <f>SUM(EOS1364:EOS1365)</f>
        <v>0</v>
      </c>
      <c r="EOT1367" s="84">
        <f>EOS1367/EOR1367</f>
        <v>0</v>
      </c>
      <c r="EOU1367" s="84">
        <f>EOR1367-EOS1367</f>
        <v>2000000</v>
      </c>
      <c r="EOV1367" s="84">
        <f>EOR1367+EON1367</f>
        <v>3000000</v>
      </c>
      <c r="EPC1367" s="84" t="s">
        <v>5408</v>
      </c>
      <c r="EPD1367" s="84">
        <f>SUM(EPD1364:EPD1365)</f>
        <v>1000000</v>
      </c>
      <c r="EPE1367" s="84">
        <f>SUM(EPE1364:EPE1365)</f>
        <v>0</v>
      </c>
      <c r="EPF1367" s="84">
        <f>EPE1367/EPD1367</f>
        <v>0</v>
      </c>
      <c r="EPG1367" s="84">
        <f>EPD1367-EPE1367</f>
        <v>1000000</v>
      </c>
      <c r="EPH1367" s="84">
        <f>SUM(EPH1364:EPH1365)</f>
        <v>2000000</v>
      </c>
      <c r="EPI1367" s="84">
        <f>SUM(EPI1364:EPI1365)</f>
        <v>0</v>
      </c>
      <c r="EPJ1367" s="84">
        <f>EPI1367/EPH1367</f>
        <v>0</v>
      </c>
      <c r="EPK1367" s="84">
        <f>EPH1367-EPI1367</f>
        <v>2000000</v>
      </c>
      <c r="EPL1367" s="84">
        <f>EPH1367+EPD1367</f>
        <v>3000000</v>
      </c>
      <c r="EPS1367" s="84" t="s">
        <v>5408</v>
      </c>
      <c r="EPT1367" s="84">
        <f>SUM(EPT1364:EPT1365)</f>
        <v>1000000</v>
      </c>
      <c r="EPU1367" s="84">
        <f>SUM(EPU1364:EPU1365)</f>
        <v>0</v>
      </c>
      <c r="EPV1367" s="84">
        <f>EPU1367/EPT1367</f>
        <v>0</v>
      </c>
      <c r="EPW1367" s="84">
        <f>EPT1367-EPU1367</f>
        <v>1000000</v>
      </c>
      <c r="EPX1367" s="84">
        <f>SUM(EPX1364:EPX1365)</f>
        <v>2000000</v>
      </c>
      <c r="EPY1367" s="84">
        <f>SUM(EPY1364:EPY1365)</f>
        <v>0</v>
      </c>
      <c r="EPZ1367" s="84">
        <f>EPY1367/EPX1367</f>
        <v>0</v>
      </c>
      <c r="EQA1367" s="84">
        <f>EPX1367-EPY1367</f>
        <v>2000000</v>
      </c>
      <c r="EQB1367" s="84">
        <f>EPX1367+EPT1367</f>
        <v>3000000</v>
      </c>
      <c r="EQI1367" s="84" t="s">
        <v>5408</v>
      </c>
      <c r="EQJ1367" s="84">
        <f>SUM(EQJ1364:EQJ1365)</f>
        <v>1000000</v>
      </c>
      <c r="EQK1367" s="84">
        <f>SUM(EQK1364:EQK1365)</f>
        <v>0</v>
      </c>
      <c r="EQL1367" s="84">
        <f>EQK1367/EQJ1367</f>
        <v>0</v>
      </c>
      <c r="EQM1367" s="84">
        <f>EQJ1367-EQK1367</f>
        <v>1000000</v>
      </c>
      <c r="EQN1367" s="84">
        <f>SUM(EQN1364:EQN1365)</f>
        <v>2000000</v>
      </c>
      <c r="EQO1367" s="84">
        <f>SUM(EQO1364:EQO1365)</f>
        <v>0</v>
      </c>
      <c r="EQP1367" s="84">
        <f>EQO1367/EQN1367</f>
        <v>0</v>
      </c>
      <c r="EQQ1367" s="84">
        <f>EQN1367-EQO1367</f>
        <v>2000000</v>
      </c>
      <c r="EQR1367" s="84">
        <f>EQN1367+EQJ1367</f>
        <v>3000000</v>
      </c>
      <c r="EQY1367" s="84" t="s">
        <v>5408</v>
      </c>
      <c r="EQZ1367" s="84">
        <f>SUM(EQZ1364:EQZ1365)</f>
        <v>1000000</v>
      </c>
      <c r="ERA1367" s="84">
        <f>SUM(ERA1364:ERA1365)</f>
        <v>0</v>
      </c>
      <c r="ERB1367" s="84">
        <f>ERA1367/EQZ1367</f>
        <v>0</v>
      </c>
      <c r="ERC1367" s="84">
        <f>EQZ1367-ERA1367</f>
        <v>1000000</v>
      </c>
      <c r="ERD1367" s="84">
        <f>SUM(ERD1364:ERD1365)</f>
        <v>2000000</v>
      </c>
      <c r="ERE1367" s="84">
        <f>SUM(ERE1364:ERE1365)</f>
        <v>0</v>
      </c>
      <c r="ERF1367" s="84">
        <f>ERE1367/ERD1367</f>
        <v>0</v>
      </c>
      <c r="ERG1367" s="84">
        <f>ERD1367-ERE1367</f>
        <v>2000000</v>
      </c>
      <c r="ERH1367" s="84">
        <f>ERD1367+EQZ1367</f>
        <v>3000000</v>
      </c>
      <c r="ERO1367" s="84" t="s">
        <v>5408</v>
      </c>
      <c r="ERP1367" s="84">
        <f>SUM(ERP1364:ERP1365)</f>
        <v>1000000</v>
      </c>
      <c r="ERQ1367" s="84">
        <f>SUM(ERQ1364:ERQ1365)</f>
        <v>0</v>
      </c>
      <c r="ERR1367" s="84">
        <f>ERQ1367/ERP1367</f>
        <v>0</v>
      </c>
      <c r="ERS1367" s="84">
        <f>ERP1367-ERQ1367</f>
        <v>1000000</v>
      </c>
      <c r="ERT1367" s="84">
        <f>SUM(ERT1364:ERT1365)</f>
        <v>2000000</v>
      </c>
      <c r="ERU1367" s="84">
        <f>SUM(ERU1364:ERU1365)</f>
        <v>0</v>
      </c>
      <c r="ERV1367" s="84">
        <f>ERU1367/ERT1367</f>
        <v>0</v>
      </c>
      <c r="ERW1367" s="84">
        <f>ERT1367-ERU1367</f>
        <v>2000000</v>
      </c>
      <c r="ERX1367" s="84">
        <f>ERT1367+ERP1367</f>
        <v>3000000</v>
      </c>
      <c r="ESE1367" s="84" t="s">
        <v>5408</v>
      </c>
      <c r="ESF1367" s="84">
        <f>SUM(ESF1364:ESF1365)</f>
        <v>1000000</v>
      </c>
      <c r="ESG1367" s="84">
        <f>SUM(ESG1364:ESG1365)</f>
        <v>0</v>
      </c>
      <c r="ESH1367" s="84">
        <f>ESG1367/ESF1367</f>
        <v>0</v>
      </c>
      <c r="ESI1367" s="84">
        <f>ESF1367-ESG1367</f>
        <v>1000000</v>
      </c>
      <c r="ESJ1367" s="84">
        <f>SUM(ESJ1364:ESJ1365)</f>
        <v>2000000</v>
      </c>
      <c r="ESK1367" s="84">
        <f>SUM(ESK1364:ESK1365)</f>
        <v>0</v>
      </c>
      <c r="ESL1367" s="84">
        <f>ESK1367/ESJ1367</f>
        <v>0</v>
      </c>
      <c r="ESM1367" s="84">
        <f>ESJ1367-ESK1367</f>
        <v>2000000</v>
      </c>
      <c r="ESN1367" s="84">
        <f>ESJ1367+ESF1367</f>
        <v>3000000</v>
      </c>
      <c r="ESU1367" s="84" t="s">
        <v>5408</v>
      </c>
      <c r="ESV1367" s="84">
        <f>SUM(ESV1364:ESV1365)</f>
        <v>1000000</v>
      </c>
      <c r="ESW1367" s="84">
        <f>SUM(ESW1364:ESW1365)</f>
        <v>0</v>
      </c>
      <c r="ESX1367" s="84">
        <f>ESW1367/ESV1367</f>
        <v>0</v>
      </c>
      <c r="ESY1367" s="84">
        <f>ESV1367-ESW1367</f>
        <v>1000000</v>
      </c>
      <c r="ESZ1367" s="84">
        <f>SUM(ESZ1364:ESZ1365)</f>
        <v>2000000</v>
      </c>
      <c r="ETA1367" s="84">
        <f>SUM(ETA1364:ETA1365)</f>
        <v>0</v>
      </c>
      <c r="ETB1367" s="84">
        <f>ETA1367/ESZ1367</f>
        <v>0</v>
      </c>
      <c r="ETC1367" s="84">
        <f>ESZ1367-ETA1367</f>
        <v>2000000</v>
      </c>
      <c r="ETD1367" s="84">
        <f>ESZ1367+ESV1367</f>
        <v>3000000</v>
      </c>
      <c r="ETK1367" s="84" t="s">
        <v>5408</v>
      </c>
      <c r="ETL1367" s="84">
        <f>SUM(ETL1364:ETL1365)</f>
        <v>1000000</v>
      </c>
      <c r="ETM1367" s="84">
        <f>SUM(ETM1364:ETM1365)</f>
        <v>0</v>
      </c>
      <c r="ETN1367" s="84">
        <f>ETM1367/ETL1367</f>
        <v>0</v>
      </c>
      <c r="ETO1367" s="84">
        <f>ETL1367-ETM1367</f>
        <v>1000000</v>
      </c>
      <c r="ETP1367" s="84">
        <f>SUM(ETP1364:ETP1365)</f>
        <v>2000000</v>
      </c>
      <c r="ETQ1367" s="84">
        <f>SUM(ETQ1364:ETQ1365)</f>
        <v>0</v>
      </c>
      <c r="ETR1367" s="84">
        <f>ETQ1367/ETP1367</f>
        <v>0</v>
      </c>
      <c r="ETS1367" s="84">
        <f>ETP1367-ETQ1367</f>
        <v>2000000</v>
      </c>
      <c r="ETT1367" s="84">
        <f>ETP1367+ETL1367</f>
        <v>3000000</v>
      </c>
      <c r="EUA1367" s="84" t="s">
        <v>5408</v>
      </c>
      <c r="EUB1367" s="84">
        <f>SUM(EUB1364:EUB1365)</f>
        <v>1000000</v>
      </c>
      <c r="EUC1367" s="84">
        <f>SUM(EUC1364:EUC1365)</f>
        <v>0</v>
      </c>
      <c r="EUD1367" s="84">
        <f>EUC1367/EUB1367</f>
        <v>0</v>
      </c>
      <c r="EUE1367" s="84">
        <f>EUB1367-EUC1367</f>
        <v>1000000</v>
      </c>
      <c r="EUF1367" s="84">
        <f>SUM(EUF1364:EUF1365)</f>
        <v>2000000</v>
      </c>
      <c r="EUG1367" s="84">
        <f>SUM(EUG1364:EUG1365)</f>
        <v>0</v>
      </c>
      <c r="EUH1367" s="84">
        <f>EUG1367/EUF1367</f>
        <v>0</v>
      </c>
      <c r="EUI1367" s="84">
        <f>EUF1367-EUG1367</f>
        <v>2000000</v>
      </c>
      <c r="EUJ1367" s="84">
        <f>EUF1367+EUB1367</f>
        <v>3000000</v>
      </c>
      <c r="EUQ1367" s="84" t="s">
        <v>5408</v>
      </c>
      <c r="EUR1367" s="84">
        <f>SUM(EUR1364:EUR1365)</f>
        <v>1000000</v>
      </c>
      <c r="EUS1367" s="84">
        <f>SUM(EUS1364:EUS1365)</f>
        <v>0</v>
      </c>
      <c r="EUT1367" s="84">
        <f>EUS1367/EUR1367</f>
        <v>0</v>
      </c>
      <c r="EUU1367" s="84">
        <f>EUR1367-EUS1367</f>
        <v>1000000</v>
      </c>
      <c r="EUV1367" s="84">
        <f>SUM(EUV1364:EUV1365)</f>
        <v>2000000</v>
      </c>
      <c r="EUW1367" s="84">
        <f>SUM(EUW1364:EUW1365)</f>
        <v>0</v>
      </c>
      <c r="EUX1367" s="84">
        <f>EUW1367/EUV1367</f>
        <v>0</v>
      </c>
      <c r="EUY1367" s="84">
        <f>EUV1367-EUW1367</f>
        <v>2000000</v>
      </c>
      <c r="EUZ1367" s="84">
        <f>EUV1367+EUR1367</f>
        <v>3000000</v>
      </c>
      <c r="EVG1367" s="84" t="s">
        <v>5408</v>
      </c>
      <c r="EVH1367" s="84">
        <f>SUM(EVH1364:EVH1365)</f>
        <v>1000000</v>
      </c>
      <c r="EVI1367" s="84">
        <f>SUM(EVI1364:EVI1365)</f>
        <v>0</v>
      </c>
      <c r="EVJ1367" s="84">
        <f>EVI1367/EVH1367</f>
        <v>0</v>
      </c>
      <c r="EVK1367" s="84">
        <f>EVH1367-EVI1367</f>
        <v>1000000</v>
      </c>
      <c r="EVL1367" s="84">
        <f>SUM(EVL1364:EVL1365)</f>
        <v>2000000</v>
      </c>
      <c r="EVM1367" s="84">
        <f>SUM(EVM1364:EVM1365)</f>
        <v>0</v>
      </c>
      <c r="EVN1367" s="84">
        <f>EVM1367/EVL1367</f>
        <v>0</v>
      </c>
      <c r="EVO1367" s="84">
        <f>EVL1367-EVM1367</f>
        <v>2000000</v>
      </c>
      <c r="EVP1367" s="84">
        <f>EVL1367+EVH1367</f>
        <v>3000000</v>
      </c>
      <c r="EVW1367" s="84" t="s">
        <v>5408</v>
      </c>
      <c r="EVX1367" s="84">
        <f>SUM(EVX1364:EVX1365)</f>
        <v>1000000</v>
      </c>
      <c r="EVY1367" s="84">
        <f>SUM(EVY1364:EVY1365)</f>
        <v>0</v>
      </c>
      <c r="EVZ1367" s="84">
        <f>EVY1367/EVX1367</f>
        <v>0</v>
      </c>
      <c r="EWA1367" s="84">
        <f>EVX1367-EVY1367</f>
        <v>1000000</v>
      </c>
      <c r="EWB1367" s="84">
        <f>SUM(EWB1364:EWB1365)</f>
        <v>2000000</v>
      </c>
      <c r="EWC1367" s="84">
        <f>SUM(EWC1364:EWC1365)</f>
        <v>0</v>
      </c>
      <c r="EWD1367" s="84">
        <f>EWC1367/EWB1367</f>
        <v>0</v>
      </c>
      <c r="EWE1367" s="84">
        <f>EWB1367-EWC1367</f>
        <v>2000000</v>
      </c>
      <c r="EWF1367" s="84">
        <f>EWB1367+EVX1367</f>
        <v>3000000</v>
      </c>
      <c r="EWM1367" s="84" t="s">
        <v>5408</v>
      </c>
      <c r="EWN1367" s="84">
        <f>SUM(EWN1364:EWN1365)</f>
        <v>1000000</v>
      </c>
      <c r="EWO1367" s="84">
        <f>SUM(EWO1364:EWO1365)</f>
        <v>0</v>
      </c>
      <c r="EWP1367" s="84">
        <f>EWO1367/EWN1367</f>
        <v>0</v>
      </c>
      <c r="EWQ1367" s="84">
        <f>EWN1367-EWO1367</f>
        <v>1000000</v>
      </c>
      <c r="EWR1367" s="84">
        <f>SUM(EWR1364:EWR1365)</f>
        <v>2000000</v>
      </c>
      <c r="EWS1367" s="84">
        <f>SUM(EWS1364:EWS1365)</f>
        <v>0</v>
      </c>
      <c r="EWT1367" s="84">
        <f>EWS1367/EWR1367</f>
        <v>0</v>
      </c>
      <c r="EWU1367" s="84">
        <f>EWR1367-EWS1367</f>
        <v>2000000</v>
      </c>
      <c r="EWV1367" s="84">
        <f>EWR1367+EWN1367</f>
        <v>3000000</v>
      </c>
      <c r="EXC1367" s="84" t="s">
        <v>5408</v>
      </c>
      <c r="EXD1367" s="84">
        <f>SUM(EXD1364:EXD1365)</f>
        <v>1000000</v>
      </c>
      <c r="EXE1367" s="84">
        <f>SUM(EXE1364:EXE1365)</f>
        <v>0</v>
      </c>
      <c r="EXF1367" s="84">
        <f>EXE1367/EXD1367</f>
        <v>0</v>
      </c>
      <c r="EXG1367" s="84">
        <f>EXD1367-EXE1367</f>
        <v>1000000</v>
      </c>
      <c r="EXH1367" s="84">
        <f>SUM(EXH1364:EXH1365)</f>
        <v>2000000</v>
      </c>
      <c r="EXI1367" s="84">
        <f>SUM(EXI1364:EXI1365)</f>
        <v>0</v>
      </c>
      <c r="EXJ1367" s="84">
        <f>EXI1367/EXH1367</f>
        <v>0</v>
      </c>
      <c r="EXK1367" s="84">
        <f>EXH1367-EXI1367</f>
        <v>2000000</v>
      </c>
      <c r="EXL1367" s="84">
        <f>EXH1367+EXD1367</f>
        <v>3000000</v>
      </c>
      <c r="EXS1367" s="84" t="s">
        <v>5408</v>
      </c>
      <c r="EXT1367" s="84">
        <f>SUM(EXT1364:EXT1365)</f>
        <v>1000000</v>
      </c>
      <c r="EXU1367" s="84">
        <f>SUM(EXU1364:EXU1365)</f>
        <v>0</v>
      </c>
      <c r="EXV1367" s="84">
        <f>EXU1367/EXT1367</f>
        <v>0</v>
      </c>
      <c r="EXW1367" s="84">
        <f>EXT1367-EXU1367</f>
        <v>1000000</v>
      </c>
      <c r="EXX1367" s="84">
        <f>SUM(EXX1364:EXX1365)</f>
        <v>2000000</v>
      </c>
      <c r="EXY1367" s="84">
        <f>SUM(EXY1364:EXY1365)</f>
        <v>0</v>
      </c>
      <c r="EXZ1367" s="84">
        <f>EXY1367/EXX1367</f>
        <v>0</v>
      </c>
      <c r="EYA1367" s="84">
        <f>EXX1367-EXY1367</f>
        <v>2000000</v>
      </c>
      <c r="EYB1367" s="84">
        <f>EXX1367+EXT1367</f>
        <v>3000000</v>
      </c>
      <c r="EYI1367" s="84" t="s">
        <v>5408</v>
      </c>
      <c r="EYJ1367" s="84">
        <f>SUM(EYJ1364:EYJ1365)</f>
        <v>1000000</v>
      </c>
      <c r="EYK1367" s="84">
        <f>SUM(EYK1364:EYK1365)</f>
        <v>0</v>
      </c>
      <c r="EYL1367" s="84">
        <f>EYK1367/EYJ1367</f>
        <v>0</v>
      </c>
      <c r="EYM1367" s="84">
        <f>EYJ1367-EYK1367</f>
        <v>1000000</v>
      </c>
      <c r="EYN1367" s="84">
        <f>SUM(EYN1364:EYN1365)</f>
        <v>2000000</v>
      </c>
      <c r="EYO1367" s="84">
        <f>SUM(EYO1364:EYO1365)</f>
        <v>0</v>
      </c>
      <c r="EYP1367" s="84">
        <f>EYO1367/EYN1367</f>
        <v>0</v>
      </c>
      <c r="EYQ1367" s="84">
        <f>EYN1367-EYO1367</f>
        <v>2000000</v>
      </c>
      <c r="EYR1367" s="84">
        <f>EYN1367+EYJ1367</f>
        <v>3000000</v>
      </c>
      <c r="EYY1367" s="84" t="s">
        <v>5408</v>
      </c>
      <c r="EYZ1367" s="84">
        <f>SUM(EYZ1364:EYZ1365)</f>
        <v>1000000</v>
      </c>
      <c r="EZA1367" s="84">
        <f>SUM(EZA1364:EZA1365)</f>
        <v>0</v>
      </c>
      <c r="EZB1367" s="84">
        <f>EZA1367/EYZ1367</f>
        <v>0</v>
      </c>
      <c r="EZC1367" s="84">
        <f>EYZ1367-EZA1367</f>
        <v>1000000</v>
      </c>
      <c r="EZD1367" s="84">
        <f>SUM(EZD1364:EZD1365)</f>
        <v>2000000</v>
      </c>
      <c r="EZE1367" s="84">
        <f>SUM(EZE1364:EZE1365)</f>
        <v>0</v>
      </c>
      <c r="EZF1367" s="84">
        <f>EZE1367/EZD1367</f>
        <v>0</v>
      </c>
      <c r="EZG1367" s="84">
        <f>EZD1367-EZE1367</f>
        <v>2000000</v>
      </c>
      <c r="EZH1367" s="84">
        <f>EZD1367+EYZ1367</f>
        <v>3000000</v>
      </c>
      <c r="EZO1367" s="84" t="s">
        <v>5408</v>
      </c>
      <c r="EZP1367" s="84">
        <f>SUM(EZP1364:EZP1365)</f>
        <v>1000000</v>
      </c>
      <c r="EZQ1367" s="84">
        <f>SUM(EZQ1364:EZQ1365)</f>
        <v>0</v>
      </c>
      <c r="EZR1367" s="84">
        <f>EZQ1367/EZP1367</f>
        <v>0</v>
      </c>
      <c r="EZS1367" s="84">
        <f>EZP1367-EZQ1367</f>
        <v>1000000</v>
      </c>
      <c r="EZT1367" s="84">
        <f>SUM(EZT1364:EZT1365)</f>
        <v>2000000</v>
      </c>
      <c r="EZU1367" s="84">
        <f>SUM(EZU1364:EZU1365)</f>
        <v>0</v>
      </c>
      <c r="EZV1367" s="84">
        <f>EZU1367/EZT1367</f>
        <v>0</v>
      </c>
      <c r="EZW1367" s="84">
        <f>EZT1367-EZU1367</f>
        <v>2000000</v>
      </c>
      <c r="EZX1367" s="84">
        <f>EZT1367+EZP1367</f>
        <v>3000000</v>
      </c>
      <c r="FAE1367" s="84" t="s">
        <v>5408</v>
      </c>
      <c r="FAF1367" s="84">
        <f>SUM(FAF1364:FAF1365)</f>
        <v>1000000</v>
      </c>
      <c r="FAG1367" s="84">
        <f>SUM(FAG1364:FAG1365)</f>
        <v>0</v>
      </c>
      <c r="FAH1367" s="84">
        <f>FAG1367/FAF1367</f>
        <v>0</v>
      </c>
      <c r="FAI1367" s="84">
        <f>FAF1367-FAG1367</f>
        <v>1000000</v>
      </c>
      <c r="FAJ1367" s="84">
        <f>SUM(FAJ1364:FAJ1365)</f>
        <v>2000000</v>
      </c>
      <c r="FAK1367" s="84">
        <f>SUM(FAK1364:FAK1365)</f>
        <v>0</v>
      </c>
      <c r="FAL1367" s="84">
        <f>FAK1367/FAJ1367</f>
        <v>0</v>
      </c>
      <c r="FAM1367" s="84">
        <f>FAJ1367-FAK1367</f>
        <v>2000000</v>
      </c>
      <c r="FAN1367" s="84">
        <f>FAJ1367+FAF1367</f>
        <v>3000000</v>
      </c>
      <c r="FAU1367" s="84" t="s">
        <v>5408</v>
      </c>
      <c r="FAV1367" s="84">
        <f>SUM(FAV1364:FAV1365)</f>
        <v>1000000</v>
      </c>
      <c r="FAW1367" s="84">
        <f>SUM(FAW1364:FAW1365)</f>
        <v>0</v>
      </c>
      <c r="FAX1367" s="84">
        <f>FAW1367/FAV1367</f>
        <v>0</v>
      </c>
      <c r="FAY1367" s="84">
        <f>FAV1367-FAW1367</f>
        <v>1000000</v>
      </c>
      <c r="FAZ1367" s="84">
        <f>SUM(FAZ1364:FAZ1365)</f>
        <v>2000000</v>
      </c>
      <c r="FBA1367" s="84">
        <f>SUM(FBA1364:FBA1365)</f>
        <v>0</v>
      </c>
      <c r="FBB1367" s="84">
        <f>FBA1367/FAZ1367</f>
        <v>0</v>
      </c>
      <c r="FBC1367" s="84">
        <f>FAZ1367-FBA1367</f>
        <v>2000000</v>
      </c>
      <c r="FBD1367" s="84">
        <f>FAZ1367+FAV1367</f>
        <v>3000000</v>
      </c>
      <c r="FBK1367" s="84" t="s">
        <v>5408</v>
      </c>
      <c r="FBL1367" s="84">
        <f>SUM(FBL1364:FBL1365)</f>
        <v>1000000</v>
      </c>
      <c r="FBM1367" s="84">
        <f>SUM(FBM1364:FBM1365)</f>
        <v>0</v>
      </c>
      <c r="FBN1367" s="84">
        <f>FBM1367/FBL1367</f>
        <v>0</v>
      </c>
      <c r="FBO1367" s="84">
        <f>FBL1367-FBM1367</f>
        <v>1000000</v>
      </c>
      <c r="FBP1367" s="84">
        <f>SUM(FBP1364:FBP1365)</f>
        <v>2000000</v>
      </c>
      <c r="FBQ1367" s="84">
        <f>SUM(FBQ1364:FBQ1365)</f>
        <v>0</v>
      </c>
      <c r="FBR1367" s="84">
        <f>FBQ1367/FBP1367</f>
        <v>0</v>
      </c>
      <c r="FBS1367" s="84">
        <f>FBP1367-FBQ1367</f>
        <v>2000000</v>
      </c>
      <c r="FBT1367" s="84">
        <f>FBP1367+FBL1367</f>
        <v>3000000</v>
      </c>
      <c r="FCA1367" s="84" t="s">
        <v>5408</v>
      </c>
      <c r="FCB1367" s="84">
        <f>SUM(FCB1364:FCB1365)</f>
        <v>1000000</v>
      </c>
      <c r="FCC1367" s="84">
        <f>SUM(FCC1364:FCC1365)</f>
        <v>0</v>
      </c>
      <c r="FCD1367" s="84">
        <f>FCC1367/FCB1367</f>
        <v>0</v>
      </c>
      <c r="FCE1367" s="84">
        <f>FCB1367-FCC1367</f>
        <v>1000000</v>
      </c>
      <c r="FCF1367" s="84">
        <f>SUM(FCF1364:FCF1365)</f>
        <v>2000000</v>
      </c>
      <c r="FCG1367" s="84">
        <f>SUM(FCG1364:FCG1365)</f>
        <v>0</v>
      </c>
      <c r="FCH1367" s="84">
        <f>FCG1367/FCF1367</f>
        <v>0</v>
      </c>
      <c r="FCI1367" s="84">
        <f>FCF1367-FCG1367</f>
        <v>2000000</v>
      </c>
      <c r="FCJ1367" s="84">
        <f>FCF1367+FCB1367</f>
        <v>3000000</v>
      </c>
      <c r="FCQ1367" s="84" t="s">
        <v>5408</v>
      </c>
      <c r="FCR1367" s="84">
        <f>SUM(FCR1364:FCR1365)</f>
        <v>1000000</v>
      </c>
      <c r="FCS1367" s="84">
        <f>SUM(FCS1364:FCS1365)</f>
        <v>0</v>
      </c>
      <c r="FCT1367" s="84">
        <f>FCS1367/FCR1367</f>
        <v>0</v>
      </c>
      <c r="FCU1367" s="84">
        <f>FCR1367-FCS1367</f>
        <v>1000000</v>
      </c>
      <c r="FCV1367" s="84">
        <f>SUM(FCV1364:FCV1365)</f>
        <v>2000000</v>
      </c>
      <c r="FCW1367" s="84">
        <f>SUM(FCW1364:FCW1365)</f>
        <v>0</v>
      </c>
      <c r="FCX1367" s="84">
        <f>FCW1367/FCV1367</f>
        <v>0</v>
      </c>
      <c r="FCY1367" s="84">
        <f>FCV1367-FCW1367</f>
        <v>2000000</v>
      </c>
      <c r="FCZ1367" s="84">
        <f>FCV1367+FCR1367</f>
        <v>3000000</v>
      </c>
      <c r="FDG1367" s="84" t="s">
        <v>5408</v>
      </c>
      <c r="FDH1367" s="84">
        <f>SUM(FDH1364:FDH1365)</f>
        <v>1000000</v>
      </c>
      <c r="FDI1367" s="84">
        <f>SUM(FDI1364:FDI1365)</f>
        <v>0</v>
      </c>
      <c r="FDJ1367" s="84">
        <f>FDI1367/FDH1367</f>
        <v>0</v>
      </c>
      <c r="FDK1367" s="84">
        <f>FDH1367-FDI1367</f>
        <v>1000000</v>
      </c>
      <c r="FDL1367" s="84">
        <f>SUM(FDL1364:FDL1365)</f>
        <v>2000000</v>
      </c>
      <c r="FDM1367" s="84">
        <f>SUM(FDM1364:FDM1365)</f>
        <v>0</v>
      </c>
      <c r="FDN1367" s="84">
        <f>FDM1367/FDL1367</f>
        <v>0</v>
      </c>
      <c r="FDO1367" s="84">
        <f>FDL1367-FDM1367</f>
        <v>2000000</v>
      </c>
      <c r="FDP1367" s="84">
        <f>FDL1367+FDH1367</f>
        <v>3000000</v>
      </c>
      <c r="FDW1367" s="84" t="s">
        <v>5408</v>
      </c>
      <c r="FDX1367" s="84">
        <f>SUM(FDX1364:FDX1365)</f>
        <v>1000000</v>
      </c>
      <c r="FDY1367" s="84">
        <f>SUM(FDY1364:FDY1365)</f>
        <v>0</v>
      </c>
      <c r="FDZ1367" s="84">
        <f>FDY1367/FDX1367</f>
        <v>0</v>
      </c>
      <c r="FEA1367" s="84">
        <f>FDX1367-FDY1367</f>
        <v>1000000</v>
      </c>
      <c r="FEB1367" s="84">
        <f>SUM(FEB1364:FEB1365)</f>
        <v>2000000</v>
      </c>
      <c r="FEC1367" s="84">
        <f>SUM(FEC1364:FEC1365)</f>
        <v>0</v>
      </c>
      <c r="FED1367" s="84">
        <f>FEC1367/FEB1367</f>
        <v>0</v>
      </c>
      <c r="FEE1367" s="84">
        <f>FEB1367-FEC1367</f>
        <v>2000000</v>
      </c>
      <c r="FEF1367" s="84">
        <f>FEB1367+FDX1367</f>
        <v>3000000</v>
      </c>
      <c r="FEM1367" s="84" t="s">
        <v>5408</v>
      </c>
      <c r="FEN1367" s="84">
        <f>SUM(FEN1364:FEN1365)</f>
        <v>1000000</v>
      </c>
      <c r="FEO1367" s="84">
        <f>SUM(FEO1364:FEO1365)</f>
        <v>0</v>
      </c>
      <c r="FEP1367" s="84">
        <f>FEO1367/FEN1367</f>
        <v>0</v>
      </c>
      <c r="FEQ1367" s="84">
        <f>FEN1367-FEO1367</f>
        <v>1000000</v>
      </c>
      <c r="FER1367" s="84">
        <f>SUM(FER1364:FER1365)</f>
        <v>2000000</v>
      </c>
      <c r="FES1367" s="84">
        <f>SUM(FES1364:FES1365)</f>
        <v>0</v>
      </c>
      <c r="FET1367" s="84">
        <f>FES1367/FER1367</f>
        <v>0</v>
      </c>
      <c r="FEU1367" s="84">
        <f>FER1367-FES1367</f>
        <v>2000000</v>
      </c>
      <c r="FEV1367" s="84">
        <f>FER1367+FEN1367</f>
        <v>3000000</v>
      </c>
      <c r="FFC1367" s="84" t="s">
        <v>5408</v>
      </c>
      <c r="FFD1367" s="84">
        <f>SUM(FFD1364:FFD1365)</f>
        <v>1000000</v>
      </c>
      <c r="FFE1367" s="84">
        <f>SUM(FFE1364:FFE1365)</f>
        <v>0</v>
      </c>
      <c r="FFF1367" s="84">
        <f>FFE1367/FFD1367</f>
        <v>0</v>
      </c>
      <c r="FFG1367" s="84">
        <f>FFD1367-FFE1367</f>
        <v>1000000</v>
      </c>
      <c r="FFH1367" s="84">
        <f>SUM(FFH1364:FFH1365)</f>
        <v>2000000</v>
      </c>
      <c r="FFI1367" s="84">
        <f>SUM(FFI1364:FFI1365)</f>
        <v>0</v>
      </c>
      <c r="FFJ1367" s="84">
        <f>FFI1367/FFH1367</f>
        <v>0</v>
      </c>
      <c r="FFK1367" s="84">
        <f>FFH1367-FFI1367</f>
        <v>2000000</v>
      </c>
      <c r="FFL1367" s="84">
        <f>FFH1367+FFD1367</f>
        <v>3000000</v>
      </c>
      <c r="FFS1367" s="84" t="s">
        <v>5408</v>
      </c>
      <c r="FFT1367" s="84">
        <f>SUM(FFT1364:FFT1365)</f>
        <v>1000000</v>
      </c>
      <c r="FFU1367" s="84">
        <f>SUM(FFU1364:FFU1365)</f>
        <v>0</v>
      </c>
      <c r="FFV1367" s="84">
        <f>FFU1367/FFT1367</f>
        <v>0</v>
      </c>
      <c r="FFW1367" s="84">
        <f>FFT1367-FFU1367</f>
        <v>1000000</v>
      </c>
      <c r="FFX1367" s="84">
        <f>SUM(FFX1364:FFX1365)</f>
        <v>2000000</v>
      </c>
      <c r="FFY1367" s="84">
        <f>SUM(FFY1364:FFY1365)</f>
        <v>0</v>
      </c>
      <c r="FFZ1367" s="84">
        <f>FFY1367/FFX1367</f>
        <v>0</v>
      </c>
      <c r="FGA1367" s="84">
        <f>FFX1367-FFY1367</f>
        <v>2000000</v>
      </c>
      <c r="FGB1367" s="84">
        <f>FFX1367+FFT1367</f>
        <v>3000000</v>
      </c>
      <c r="FGI1367" s="84" t="s">
        <v>5408</v>
      </c>
      <c r="FGJ1367" s="84">
        <f>SUM(FGJ1364:FGJ1365)</f>
        <v>1000000</v>
      </c>
      <c r="FGK1367" s="84">
        <f>SUM(FGK1364:FGK1365)</f>
        <v>0</v>
      </c>
      <c r="FGL1367" s="84">
        <f>FGK1367/FGJ1367</f>
        <v>0</v>
      </c>
      <c r="FGM1367" s="84">
        <f>FGJ1367-FGK1367</f>
        <v>1000000</v>
      </c>
      <c r="FGN1367" s="84">
        <f>SUM(FGN1364:FGN1365)</f>
        <v>2000000</v>
      </c>
      <c r="FGO1367" s="84">
        <f>SUM(FGO1364:FGO1365)</f>
        <v>0</v>
      </c>
      <c r="FGP1367" s="84">
        <f>FGO1367/FGN1367</f>
        <v>0</v>
      </c>
      <c r="FGQ1367" s="84">
        <f>FGN1367-FGO1367</f>
        <v>2000000</v>
      </c>
      <c r="FGR1367" s="84">
        <f>FGN1367+FGJ1367</f>
        <v>3000000</v>
      </c>
      <c r="FGY1367" s="84" t="s">
        <v>5408</v>
      </c>
      <c r="FGZ1367" s="84">
        <f>SUM(FGZ1364:FGZ1365)</f>
        <v>1000000</v>
      </c>
      <c r="FHA1367" s="84">
        <f>SUM(FHA1364:FHA1365)</f>
        <v>0</v>
      </c>
      <c r="FHB1367" s="84">
        <f>FHA1367/FGZ1367</f>
        <v>0</v>
      </c>
      <c r="FHC1367" s="84">
        <f>FGZ1367-FHA1367</f>
        <v>1000000</v>
      </c>
      <c r="FHD1367" s="84">
        <f>SUM(FHD1364:FHD1365)</f>
        <v>2000000</v>
      </c>
      <c r="FHE1367" s="84">
        <f>SUM(FHE1364:FHE1365)</f>
        <v>0</v>
      </c>
      <c r="FHF1367" s="84">
        <f>FHE1367/FHD1367</f>
        <v>0</v>
      </c>
      <c r="FHG1367" s="84">
        <f>FHD1367-FHE1367</f>
        <v>2000000</v>
      </c>
      <c r="FHH1367" s="84">
        <f>FHD1367+FGZ1367</f>
        <v>3000000</v>
      </c>
      <c r="FHO1367" s="84" t="s">
        <v>5408</v>
      </c>
      <c r="FHP1367" s="84">
        <f>SUM(FHP1364:FHP1365)</f>
        <v>1000000</v>
      </c>
      <c r="FHQ1367" s="84">
        <f>SUM(FHQ1364:FHQ1365)</f>
        <v>0</v>
      </c>
      <c r="FHR1367" s="84">
        <f>FHQ1367/FHP1367</f>
        <v>0</v>
      </c>
      <c r="FHS1367" s="84">
        <f>FHP1367-FHQ1367</f>
        <v>1000000</v>
      </c>
      <c r="FHT1367" s="84">
        <f>SUM(FHT1364:FHT1365)</f>
        <v>2000000</v>
      </c>
      <c r="FHU1367" s="84">
        <f>SUM(FHU1364:FHU1365)</f>
        <v>0</v>
      </c>
      <c r="FHV1367" s="84">
        <f>FHU1367/FHT1367</f>
        <v>0</v>
      </c>
      <c r="FHW1367" s="84">
        <f>FHT1367-FHU1367</f>
        <v>2000000</v>
      </c>
      <c r="FHX1367" s="84">
        <f>FHT1367+FHP1367</f>
        <v>3000000</v>
      </c>
      <c r="FIE1367" s="84" t="s">
        <v>5408</v>
      </c>
      <c r="FIF1367" s="84">
        <f>SUM(FIF1364:FIF1365)</f>
        <v>1000000</v>
      </c>
      <c r="FIG1367" s="84">
        <f>SUM(FIG1364:FIG1365)</f>
        <v>0</v>
      </c>
      <c r="FIH1367" s="84">
        <f>FIG1367/FIF1367</f>
        <v>0</v>
      </c>
      <c r="FII1367" s="84">
        <f>FIF1367-FIG1367</f>
        <v>1000000</v>
      </c>
      <c r="FIJ1367" s="84">
        <f>SUM(FIJ1364:FIJ1365)</f>
        <v>2000000</v>
      </c>
      <c r="FIK1367" s="84">
        <f>SUM(FIK1364:FIK1365)</f>
        <v>0</v>
      </c>
      <c r="FIL1367" s="84">
        <f>FIK1367/FIJ1367</f>
        <v>0</v>
      </c>
      <c r="FIM1367" s="84">
        <f>FIJ1367-FIK1367</f>
        <v>2000000</v>
      </c>
      <c r="FIN1367" s="84">
        <f>FIJ1367+FIF1367</f>
        <v>3000000</v>
      </c>
      <c r="FIU1367" s="84" t="s">
        <v>5408</v>
      </c>
      <c r="FIV1367" s="84">
        <f>SUM(FIV1364:FIV1365)</f>
        <v>1000000</v>
      </c>
      <c r="FIW1367" s="84">
        <f>SUM(FIW1364:FIW1365)</f>
        <v>0</v>
      </c>
      <c r="FIX1367" s="84">
        <f>FIW1367/FIV1367</f>
        <v>0</v>
      </c>
      <c r="FIY1367" s="84">
        <f>FIV1367-FIW1367</f>
        <v>1000000</v>
      </c>
      <c r="FIZ1367" s="84">
        <f>SUM(FIZ1364:FIZ1365)</f>
        <v>2000000</v>
      </c>
      <c r="FJA1367" s="84">
        <f>SUM(FJA1364:FJA1365)</f>
        <v>0</v>
      </c>
      <c r="FJB1367" s="84">
        <f>FJA1367/FIZ1367</f>
        <v>0</v>
      </c>
      <c r="FJC1367" s="84">
        <f>FIZ1367-FJA1367</f>
        <v>2000000</v>
      </c>
      <c r="FJD1367" s="84">
        <f>FIZ1367+FIV1367</f>
        <v>3000000</v>
      </c>
      <c r="FJK1367" s="84" t="s">
        <v>5408</v>
      </c>
      <c r="FJL1367" s="84">
        <f>SUM(FJL1364:FJL1365)</f>
        <v>1000000</v>
      </c>
      <c r="FJM1367" s="84">
        <f>SUM(FJM1364:FJM1365)</f>
        <v>0</v>
      </c>
      <c r="FJN1367" s="84">
        <f>FJM1367/FJL1367</f>
        <v>0</v>
      </c>
      <c r="FJO1367" s="84">
        <f>FJL1367-FJM1367</f>
        <v>1000000</v>
      </c>
      <c r="FJP1367" s="84">
        <f>SUM(FJP1364:FJP1365)</f>
        <v>2000000</v>
      </c>
      <c r="FJQ1367" s="84">
        <f>SUM(FJQ1364:FJQ1365)</f>
        <v>0</v>
      </c>
      <c r="FJR1367" s="84">
        <f>FJQ1367/FJP1367</f>
        <v>0</v>
      </c>
      <c r="FJS1367" s="84">
        <f>FJP1367-FJQ1367</f>
        <v>2000000</v>
      </c>
      <c r="FJT1367" s="84">
        <f>FJP1367+FJL1367</f>
        <v>3000000</v>
      </c>
      <c r="FKA1367" s="84" t="s">
        <v>5408</v>
      </c>
      <c r="FKB1367" s="84">
        <f>SUM(FKB1364:FKB1365)</f>
        <v>1000000</v>
      </c>
      <c r="FKC1367" s="84">
        <f>SUM(FKC1364:FKC1365)</f>
        <v>0</v>
      </c>
      <c r="FKD1367" s="84">
        <f>FKC1367/FKB1367</f>
        <v>0</v>
      </c>
      <c r="FKE1367" s="84">
        <f>FKB1367-FKC1367</f>
        <v>1000000</v>
      </c>
      <c r="FKF1367" s="84">
        <f>SUM(FKF1364:FKF1365)</f>
        <v>2000000</v>
      </c>
      <c r="FKG1367" s="84">
        <f>SUM(FKG1364:FKG1365)</f>
        <v>0</v>
      </c>
      <c r="FKH1367" s="84">
        <f>FKG1367/FKF1367</f>
        <v>0</v>
      </c>
      <c r="FKI1367" s="84">
        <f>FKF1367-FKG1367</f>
        <v>2000000</v>
      </c>
      <c r="FKJ1367" s="84">
        <f>FKF1367+FKB1367</f>
        <v>3000000</v>
      </c>
      <c r="FKQ1367" s="84" t="s">
        <v>5408</v>
      </c>
      <c r="FKR1367" s="84">
        <f>SUM(FKR1364:FKR1365)</f>
        <v>1000000</v>
      </c>
      <c r="FKS1367" s="84">
        <f>SUM(FKS1364:FKS1365)</f>
        <v>0</v>
      </c>
      <c r="FKT1367" s="84">
        <f>FKS1367/FKR1367</f>
        <v>0</v>
      </c>
      <c r="FKU1367" s="84">
        <f>FKR1367-FKS1367</f>
        <v>1000000</v>
      </c>
      <c r="FKV1367" s="84">
        <f>SUM(FKV1364:FKV1365)</f>
        <v>2000000</v>
      </c>
      <c r="FKW1367" s="84">
        <f>SUM(FKW1364:FKW1365)</f>
        <v>0</v>
      </c>
      <c r="FKX1367" s="84">
        <f>FKW1367/FKV1367</f>
        <v>0</v>
      </c>
      <c r="FKY1367" s="84">
        <f>FKV1367-FKW1367</f>
        <v>2000000</v>
      </c>
      <c r="FKZ1367" s="84">
        <f>FKV1367+FKR1367</f>
        <v>3000000</v>
      </c>
      <c r="FLG1367" s="84" t="s">
        <v>5408</v>
      </c>
      <c r="FLH1367" s="84">
        <f>SUM(FLH1364:FLH1365)</f>
        <v>1000000</v>
      </c>
      <c r="FLI1367" s="84">
        <f>SUM(FLI1364:FLI1365)</f>
        <v>0</v>
      </c>
      <c r="FLJ1367" s="84">
        <f>FLI1367/FLH1367</f>
        <v>0</v>
      </c>
      <c r="FLK1367" s="84">
        <f>FLH1367-FLI1367</f>
        <v>1000000</v>
      </c>
      <c r="FLL1367" s="84">
        <f>SUM(FLL1364:FLL1365)</f>
        <v>2000000</v>
      </c>
      <c r="FLM1367" s="84">
        <f>SUM(FLM1364:FLM1365)</f>
        <v>0</v>
      </c>
      <c r="FLN1367" s="84">
        <f>FLM1367/FLL1367</f>
        <v>0</v>
      </c>
      <c r="FLO1367" s="84">
        <f>FLL1367-FLM1367</f>
        <v>2000000</v>
      </c>
      <c r="FLP1367" s="84">
        <f>FLL1367+FLH1367</f>
        <v>3000000</v>
      </c>
      <c r="FLW1367" s="84" t="s">
        <v>5408</v>
      </c>
      <c r="FLX1367" s="84">
        <f>SUM(FLX1364:FLX1365)</f>
        <v>1000000</v>
      </c>
      <c r="FLY1367" s="84">
        <f>SUM(FLY1364:FLY1365)</f>
        <v>0</v>
      </c>
      <c r="FLZ1367" s="84">
        <f>FLY1367/FLX1367</f>
        <v>0</v>
      </c>
      <c r="FMA1367" s="84">
        <f>FLX1367-FLY1367</f>
        <v>1000000</v>
      </c>
      <c r="FMB1367" s="84">
        <f>SUM(FMB1364:FMB1365)</f>
        <v>2000000</v>
      </c>
      <c r="FMC1367" s="84">
        <f>SUM(FMC1364:FMC1365)</f>
        <v>0</v>
      </c>
      <c r="FMD1367" s="84">
        <f>FMC1367/FMB1367</f>
        <v>0</v>
      </c>
      <c r="FME1367" s="84">
        <f>FMB1367-FMC1367</f>
        <v>2000000</v>
      </c>
      <c r="FMF1367" s="84">
        <f>FMB1367+FLX1367</f>
        <v>3000000</v>
      </c>
      <c r="FMM1367" s="84" t="s">
        <v>5408</v>
      </c>
      <c r="FMN1367" s="84">
        <f>SUM(FMN1364:FMN1365)</f>
        <v>1000000</v>
      </c>
      <c r="FMO1367" s="84">
        <f>SUM(FMO1364:FMO1365)</f>
        <v>0</v>
      </c>
      <c r="FMP1367" s="84">
        <f>FMO1367/FMN1367</f>
        <v>0</v>
      </c>
      <c r="FMQ1367" s="84">
        <f>FMN1367-FMO1367</f>
        <v>1000000</v>
      </c>
      <c r="FMR1367" s="84">
        <f>SUM(FMR1364:FMR1365)</f>
        <v>2000000</v>
      </c>
      <c r="FMS1367" s="84">
        <f>SUM(FMS1364:FMS1365)</f>
        <v>0</v>
      </c>
      <c r="FMT1367" s="84">
        <f>FMS1367/FMR1367</f>
        <v>0</v>
      </c>
      <c r="FMU1367" s="84">
        <f>FMR1367-FMS1367</f>
        <v>2000000</v>
      </c>
      <c r="FMV1367" s="84">
        <f>FMR1367+FMN1367</f>
        <v>3000000</v>
      </c>
      <c r="FNC1367" s="84" t="s">
        <v>5408</v>
      </c>
      <c r="FND1367" s="84">
        <f>SUM(FND1364:FND1365)</f>
        <v>1000000</v>
      </c>
      <c r="FNE1367" s="84">
        <f>SUM(FNE1364:FNE1365)</f>
        <v>0</v>
      </c>
      <c r="FNF1367" s="84">
        <f>FNE1367/FND1367</f>
        <v>0</v>
      </c>
      <c r="FNG1367" s="84">
        <f>FND1367-FNE1367</f>
        <v>1000000</v>
      </c>
      <c r="FNH1367" s="84">
        <f>SUM(FNH1364:FNH1365)</f>
        <v>2000000</v>
      </c>
      <c r="FNI1367" s="84">
        <f>SUM(FNI1364:FNI1365)</f>
        <v>0</v>
      </c>
      <c r="FNJ1367" s="84">
        <f>FNI1367/FNH1367</f>
        <v>0</v>
      </c>
      <c r="FNK1367" s="84">
        <f>FNH1367-FNI1367</f>
        <v>2000000</v>
      </c>
      <c r="FNL1367" s="84">
        <f>FNH1367+FND1367</f>
        <v>3000000</v>
      </c>
      <c r="FNS1367" s="84" t="s">
        <v>5408</v>
      </c>
      <c r="FNT1367" s="84">
        <f>SUM(FNT1364:FNT1365)</f>
        <v>1000000</v>
      </c>
      <c r="FNU1367" s="84">
        <f>SUM(FNU1364:FNU1365)</f>
        <v>0</v>
      </c>
      <c r="FNV1367" s="84">
        <f>FNU1367/FNT1367</f>
        <v>0</v>
      </c>
      <c r="FNW1367" s="84">
        <f>FNT1367-FNU1367</f>
        <v>1000000</v>
      </c>
      <c r="FNX1367" s="84">
        <f>SUM(FNX1364:FNX1365)</f>
        <v>2000000</v>
      </c>
      <c r="FNY1367" s="84">
        <f>SUM(FNY1364:FNY1365)</f>
        <v>0</v>
      </c>
      <c r="FNZ1367" s="84">
        <f>FNY1367/FNX1367</f>
        <v>0</v>
      </c>
      <c r="FOA1367" s="84">
        <f>FNX1367-FNY1367</f>
        <v>2000000</v>
      </c>
      <c r="FOB1367" s="84">
        <f>FNX1367+FNT1367</f>
        <v>3000000</v>
      </c>
      <c r="FOI1367" s="84" t="s">
        <v>5408</v>
      </c>
      <c r="FOJ1367" s="84">
        <f>SUM(FOJ1364:FOJ1365)</f>
        <v>1000000</v>
      </c>
      <c r="FOK1367" s="84">
        <f>SUM(FOK1364:FOK1365)</f>
        <v>0</v>
      </c>
      <c r="FOL1367" s="84">
        <f>FOK1367/FOJ1367</f>
        <v>0</v>
      </c>
      <c r="FOM1367" s="84">
        <f>FOJ1367-FOK1367</f>
        <v>1000000</v>
      </c>
      <c r="FON1367" s="84">
        <f>SUM(FON1364:FON1365)</f>
        <v>2000000</v>
      </c>
      <c r="FOO1367" s="84">
        <f>SUM(FOO1364:FOO1365)</f>
        <v>0</v>
      </c>
      <c r="FOP1367" s="84">
        <f>FOO1367/FON1367</f>
        <v>0</v>
      </c>
      <c r="FOQ1367" s="84">
        <f>FON1367-FOO1367</f>
        <v>2000000</v>
      </c>
      <c r="FOR1367" s="84">
        <f>FON1367+FOJ1367</f>
        <v>3000000</v>
      </c>
      <c r="FOY1367" s="84" t="s">
        <v>5408</v>
      </c>
      <c r="FOZ1367" s="84">
        <f>SUM(FOZ1364:FOZ1365)</f>
        <v>1000000</v>
      </c>
      <c r="FPA1367" s="84">
        <f>SUM(FPA1364:FPA1365)</f>
        <v>0</v>
      </c>
      <c r="FPB1367" s="84">
        <f>FPA1367/FOZ1367</f>
        <v>0</v>
      </c>
      <c r="FPC1367" s="84">
        <f>FOZ1367-FPA1367</f>
        <v>1000000</v>
      </c>
      <c r="FPD1367" s="84">
        <f>SUM(FPD1364:FPD1365)</f>
        <v>2000000</v>
      </c>
      <c r="FPE1367" s="84">
        <f>SUM(FPE1364:FPE1365)</f>
        <v>0</v>
      </c>
      <c r="FPF1367" s="84">
        <f>FPE1367/FPD1367</f>
        <v>0</v>
      </c>
      <c r="FPG1367" s="84">
        <f>FPD1367-FPE1367</f>
        <v>2000000</v>
      </c>
      <c r="FPH1367" s="84">
        <f>FPD1367+FOZ1367</f>
        <v>3000000</v>
      </c>
      <c r="FPO1367" s="84" t="s">
        <v>5408</v>
      </c>
      <c r="FPP1367" s="84">
        <f>SUM(FPP1364:FPP1365)</f>
        <v>1000000</v>
      </c>
      <c r="FPQ1367" s="84">
        <f>SUM(FPQ1364:FPQ1365)</f>
        <v>0</v>
      </c>
      <c r="FPR1367" s="84">
        <f>FPQ1367/FPP1367</f>
        <v>0</v>
      </c>
      <c r="FPS1367" s="84">
        <f>FPP1367-FPQ1367</f>
        <v>1000000</v>
      </c>
      <c r="FPT1367" s="84">
        <f>SUM(FPT1364:FPT1365)</f>
        <v>2000000</v>
      </c>
      <c r="FPU1367" s="84">
        <f>SUM(FPU1364:FPU1365)</f>
        <v>0</v>
      </c>
      <c r="FPV1367" s="84">
        <f>FPU1367/FPT1367</f>
        <v>0</v>
      </c>
      <c r="FPW1367" s="84">
        <f>FPT1367-FPU1367</f>
        <v>2000000</v>
      </c>
      <c r="FPX1367" s="84">
        <f>FPT1367+FPP1367</f>
        <v>3000000</v>
      </c>
      <c r="FQE1367" s="84" t="s">
        <v>5408</v>
      </c>
      <c r="FQF1367" s="84">
        <f>SUM(FQF1364:FQF1365)</f>
        <v>1000000</v>
      </c>
      <c r="FQG1367" s="84">
        <f>SUM(FQG1364:FQG1365)</f>
        <v>0</v>
      </c>
      <c r="FQH1367" s="84">
        <f>FQG1367/FQF1367</f>
        <v>0</v>
      </c>
      <c r="FQI1367" s="84">
        <f>FQF1367-FQG1367</f>
        <v>1000000</v>
      </c>
      <c r="FQJ1367" s="84">
        <f>SUM(FQJ1364:FQJ1365)</f>
        <v>2000000</v>
      </c>
      <c r="FQK1367" s="84">
        <f>SUM(FQK1364:FQK1365)</f>
        <v>0</v>
      </c>
      <c r="FQL1367" s="84">
        <f>FQK1367/FQJ1367</f>
        <v>0</v>
      </c>
      <c r="FQM1367" s="84">
        <f>FQJ1367-FQK1367</f>
        <v>2000000</v>
      </c>
      <c r="FQN1367" s="84">
        <f>FQJ1367+FQF1367</f>
        <v>3000000</v>
      </c>
      <c r="FQU1367" s="84" t="s">
        <v>5408</v>
      </c>
      <c r="FQV1367" s="84">
        <f>SUM(FQV1364:FQV1365)</f>
        <v>1000000</v>
      </c>
      <c r="FQW1367" s="84">
        <f>SUM(FQW1364:FQW1365)</f>
        <v>0</v>
      </c>
      <c r="FQX1367" s="84">
        <f>FQW1367/FQV1367</f>
        <v>0</v>
      </c>
      <c r="FQY1367" s="84">
        <f>FQV1367-FQW1367</f>
        <v>1000000</v>
      </c>
      <c r="FQZ1367" s="84">
        <f>SUM(FQZ1364:FQZ1365)</f>
        <v>2000000</v>
      </c>
      <c r="FRA1367" s="84">
        <f>SUM(FRA1364:FRA1365)</f>
        <v>0</v>
      </c>
      <c r="FRB1367" s="84">
        <f>FRA1367/FQZ1367</f>
        <v>0</v>
      </c>
      <c r="FRC1367" s="84">
        <f>FQZ1367-FRA1367</f>
        <v>2000000</v>
      </c>
      <c r="FRD1367" s="84">
        <f>FQZ1367+FQV1367</f>
        <v>3000000</v>
      </c>
      <c r="FRK1367" s="84" t="s">
        <v>5408</v>
      </c>
      <c r="FRL1367" s="84">
        <f>SUM(FRL1364:FRL1365)</f>
        <v>1000000</v>
      </c>
      <c r="FRM1367" s="84">
        <f>SUM(FRM1364:FRM1365)</f>
        <v>0</v>
      </c>
      <c r="FRN1367" s="84">
        <f>FRM1367/FRL1367</f>
        <v>0</v>
      </c>
      <c r="FRO1367" s="84">
        <f>FRL1367-FRM1367</f>
        <v>1000000</v>
      </c>
      <c r="FRP1367" s="84">
        <f>SUM(FRP1364:FRP1365)</f>
        <v>2000000</v>
      </c>
      <c r="FRQ1367" s="84">
        <f>SUM(FRQ1364:FRQ1365)</f>
        <v>0</v>
      </c>
      <c r="FRR1367" s="84">
        <f>FRQ1367/FRP1367</f>
        <v>0</v>
      </c>
      <c r="FRS1367" s="84">
        <f>FRP1367-FRQ1367</f>
        <v>2000000</v>
      </c>
      <c r="FRT1367" s="84">
        <f>FRP1367+FRL1367</f>
        <v>3000000</v>
      </c>
      <c r="FSA1367" s="84" t="s">
        <v>5408</v>
      </c>
      <c r="FSB1367" s="84">
        <f>SUM(FSB1364:FSB1365)</f>
        <v>1000000</v>
      </c>
      <c r="FSC1367" s="84">
        <f>SUM(FSC1364:FSC1365)</f>
        <v>0</v>
      </c>
      <c r="FSD1367" s="84">
        <f>FSC1367/FSB1367</f>
        <v>0</v>
      </c>
      <c r="FSE1367" s="84">
        <f>FSB1367-FSC1367</f>
        <v>1000000</v>
      </c>
      <c r="FSF1367" s="84">
        <f>SUM(FSF1364:FSF1365)</f>
        <v>2000000</v>
      </c>
      <c r="FSG1367" s="84">
        <f>SUM(FSG1364:FSG1365)</f>
        <v>0</v>
      </c>
      <c r="FSH1367" s="84">
        <f>FSG1367/FSF1367</f>
        <v>0</v>
      </c>
      <c r="FSI1367" s="84">
        <f>FSF1367-FSG1367</f>
        <v>2000000</v>
      </c>
      <c r="FSJ1367" s="84">
        <f>FSF1367+FSB1367</f>
        <v>3000000</v>
      </c>
      <c r="FSQ1367" s="84" t="s">
        <v>5408</v>
      </c>
      <c r="FSR1367" s="84">
        <f>SUM(FSR1364:FSR1365)</f>
        <v>1000000</v>
      </c>
      <c r="FSS1367" s="84">
        <f>SUM(FSS1364:FSS1365)</f>
        <v>0</v>
      </c>
      <c r="FST1367" s="84">
        <f>FSS1367/FSR1367</f>
        <v>0</v>
      </c>
      <c r="FSU1367" s="84">
        <f>FSR1367-FSS1367</f>
        <v>1000000</v>
      </c>
      <c r="FSV1367" s="84">
        <f>SUM(FSV1364:FSV1365)</f>
        <v>2000000</v>
      </c>
      <c r="FSW1367" s="84">
        <f>SUM(FSW1364:FSW1365)</f>
        <v>0</v>
      </c>
      <c r="FSX1367" s="84">
        <f>FSW1367/FSV1367</f>
        <v>0</v>
      </c>
      <c r="FSY1367" s="84">
        <f>FSV1367-FSW1367</f>
        <v>2000000</v>
      </c>
      <c r="FSZ1367" s="84">
        <f>FSV1367+FSR1367</f>
        <v>3000000</v>
      </c>
      <c r="FTG1367" s="84" t="s">
        <v>5408</v>
      </c>
      <c r="FTH1367" s="84">
        <f>SUM(FTH1364:FTH1365)</f>
        <v>1000000</v>
      </c>
      <c r="FTI1367" s="84">
        <f>SUM(FTI1364:FTI1365)</f>
        <v>0</v>
      </c>
      <c r="FTJ1367" s="84">
        <f>FTI1367/FTH1367</f>
        <v>0</v>
      </c>
      <c r="FTK1367" s="84">
        <f>FTH1367-FTI1367</f>
        <v>1000000</v>
      </c>
      <c r="FTL1367" s="84">
        <f>SUM(FTL1364:FTL1365)</f>
        <v>2000000</v>
      </c>
      <c r="FTM1367" s="84">
        <f>SUM(FTM1364:FTM1365)</f>
        <v>0</v>
      </c>
      <c r="FTN1367" s="84">
        <f>FTM1367/FTL1367</f>
        <v>0</v>
      </c>
      <c r="FTO1367" s="84">
        <f>FTL1367-FTM1367</f>
        <v>2000000</v>
      </c>
      <c r="FTP1367" s="84">
        <f>FTL1367+FTH1367</f>
        <v>3000000</v>
      </c>
      <c r="FTW1367" s="84" t="s">
        <v>5408</v>
      </c>
      <c r="FTX1367" s="84">
        <f>SUM(FTX1364:FTX1365)</f>
        <v>1000000</v>
      </c>
      <c r="FTY1367" s="84">
        <f>SUM(FTY1364:FTY1365)</f>
        <v>0</v>
      </c>
      <c r="FTZ1367" s="84">
        <f>FTY1367/FTX1367</f>
        <v>0</v>
      </c>
      <c r="FUA1367" s="84">
        <f>FTX1367-FTY1367</f>
        <v>1000000</v>
      </c>
      <c r="FUB1367" s="84">
        <f>SUM(FUB1364:FUB1365)</f>
        <v>2000000</v>
      </c>
      <c r="FUC1367" s="84">
        <f>SUM(FUC1364:FUC1365)</f>
        <v>0</v>
      </c>
      <c r="FUD1367" s="84">
        <f>FUC1367/FUB1367</f>
        <v>0</v>
      </c>
      <c r="FUE1367" s="84">
        <f>FUB1367-FUC1367</f>
        <v>2000000</v>
      </c>
      <c r="FUF1367" s="84">
        <f>FUB1367+FTX1367</f>
        <v>3000000</v>
      </c>
      <c r="FUM1367" s="84" t="s">
        <v>5408</v>
      </c>
      <c r="FUN1367" s="84">
        <f>SUM(FUN1364:FUN1365)</f>
        <v>1000000</v>
      </c>
      <c r="FUO1367" s="84">
        <f>SUM(FUO1364:FUO1365)</f>
        <v>0</v>
      </c>
      <c r="FUP1367" s="84">
        <f>FUO1367/FUN1367</f>
        <v>0</v>
      </c>
      <c r="FUQ1367" s="84">
        <f>FUN1367-FUO1367</f>
        <v>1000000</v>
      </c>
      <c r="FUR1367" s="84">
        <f>SUM(FUR1364:FUR1365)</f>
        <v>2000000</v>
      </c>
      <c r="FUS1367" s="84">
        <f>SUM(FUS1364:FUS1365)</f>
        <v>0</v>
      </c>
      <c r="FUT1367" s="84">
        <f>FUS1367/FUR1367</f>
        <v>0</v>
      </c>
      <c r="FUU1367" s="84">
        <f>FUR1367-FUS1367</f>
        <v>2000000</v>
      </c>
      <c r="FUV1367" s="84">
        <f>FUR1367+FUN1367</f>
        <v>3000000</v>
      </c>
      <c r="FVC1367" s="84" t="s">
        <v>5408</v>
      </c>
      <c r="FVD1367" s="84">
        <f>SUM(FVD1364:FVD1365)</f>
        <v>1000000</v>
      </c>
      <c r="FVE1367" s="84">
        <f>SUM(FVE1364:FVE1365)</f>
        <v>0</v>
      </c>
      <c r="FVF1367" s="84">
        <f>FVE1367/FVD1367</f>
        <v>0</v>
      </c>
      <c r="FVG1367" s="84">
        <f>FVD1367-FVE1367</f>
        <v>1000000</v>
      </c>
      <c r="FVH1367" s="84">
        <f>SUM(FVH1364:FVH1365)</f>
        <v>2000000</v>
      </c>
      <c r="FVI1367" s="84">
        <f>SUM(FVI1364:FVI1365)</f>
        <v>0</v>
      </c>
      <c r="FVJ1367" s="84">
        <f>FVI1367/FVH1367</f>
        <v>0</v>
      </c>
      <c r="FVK1367" s="84">
        <f>FVH1367-FVI1367</f>
        <v>2000000</v>
      </c>
      <c r="FVL1367" s="84">
        <f>FVH1367+FVD1367</f>
        <v>3000000</v>
      </c>
      <c r="FVS1367" s="84" t="s">
        <v>5408</v>
      </c>
      <c r="FVT1367" s="84">
        <f>SUM(FVT1364:FVT1365)</f>
        <v>1000000</v>
      </c>
      <c r="FVU1367" s="84">
        <f>SUM(FVU1364:FVU1365)</f>
        <v>0</v>
      </c>
      <c r="FVV1367" s="84">
        <f>FVU1367/FVT1367</f>
        <v>0</v>
      </c>
      <c r="FVW1367" s="84">
        <f>FVT1367-FVU1367</f>
        <v>1000000</v>
      </c>
      <c r="FVX1367" s="84">
        <f>SUM(FVX1364:FVX1365)</f>
        <v>2000000</v>
      </c>
      <c r="FVY1367" s="84">
        <f>SUM(FVY1364:FVY1365)</f>
        <v>0</v>
      </c>
      <c r="FVZ1367" s="84">
        <f>FVY1367/FVX1367</f>
        <v>0</v>
      </c>
      <c r="FWA1367" s="84">
        <f>FVX1367-FVY1367</f>
        <v>2000000</v>
      </c>
      <c r="FWB1367" s="84">
        <f>FVX1367+FVT1367</f>
        <v>3000000</v>
      </c>
      <c r="FWI1367" s="84" t="s">
        <v>5408</v>
      </c>
      <c r="FWJ1367" s="84">
        <f>SUM(FWJ1364:FWJ1365)</f>
        <v>1000000</v>
      </c>
      <c r="FWK1367" s="84">
        <f>SUM(FWK1364:FWK1365)</f>
        <v>0</v>
      </c>
      <c r="FWL1367" s="84">
        <f>FWK1367/FWJ1367</f>
        <v>0</v>
      </c>
      <c r="FWM1367" s="84">
        <f>FWJ1367-FWK1367</f>
        <v>1000000</v>
      </c>
      <c r="FWN1367" s="84">
        <f>SUM(FWN1364:FWN1365)</f>
        <v>2000000</v>
      </c>
      <c r="FWO1367" s="84">
        <f>SUM(FWO1364:FWO1365)</f>
        <v>0</v>
      </c>
      <c r="FWP1367" s="84">
        <f>FWO1367/FWN1367</f>
        <v>0</v>
      </c>
      <c r="FWQ1367" s="84">
        <f>FWN1367-FWO1367</f>
        <v>2000000</v>
      </c>
      <c r="FWR1367" s="84">
        <f>FWN1367+FWJ1367</f>
        <v>3000000</v>
      </c>
      <c r="FWY1367" s="84" t="s">
        <v>5408</v>
      </c>
      <c r="FWZ1367" s="84">
        <f>SUM(FWZ1364:FWZ1365)</f>
        <v>1000000</v>
      </c>
      <c r="FXA1367" s="84">
        <f>SUM(FXA1364:FXA1365)</f>
        <v>0</v>
      </c>
      <c r="FXB1367" s="84">
        <f>FXA1367/FWZ1367</f>
        <v>0</v>
      </c>
      <c r="FXC1367" s="84">
        <f>FWZ1367-FXA1367</f>
        <v>1000000</v>
      </c>
      <c r="FXD1367" s="84">
        <f>SUM(FXD1364:FXD1365)</f>
        <v>2000000</v>
      </c>
      <c r="FXE1367" s="84">
        <f>SUM(FXE1364:FXE1365)</f>
        <v>0</v>
      </c>
      <c r="FXF1367" s="84">
        <f>FXE1367/FXD1367</f>
        <v>0</v>
      </c>
      <c r="FXG1367" s="84">
        <f>FXD1367-FXE1367</f>
        <v>2000000</v>
      </c>
      <c r="FXH1367" s="84">
        <f>FXD1367+FWZ1367</f>
        <v>3000000</v>
      </c>
      <c r="FXO1367" s="84" t="s">
        <v>5408</v>
      </c>
      <c r="FXP1367" s="84">
        <f>SUM(FXP1364:FXP1365)</f>
        <v>1000000</v>
      </c>
      <c r="FXQ1367" s="84">
        <f>SUM(FXQ1364:FXQ1365)</f>
        <v>0</v>
      </c>
      <c r="FXR1367" s="84">
        <f>FXQ1367/FXP1367</f>
        <v>0</v>
      </c>
      <c r="FXS1367" s="84">
        <f>FXP1367-FXQ1367</f>
        <v>1000000</v>
      </c>
      <c r="FXT1367" s="84">
        <f>SUM(FXT1364:FXT1365)</f>
        <v>2000000</v>
      </c>
      <c r="FXU1367" s="84">
        <f>SUM(FXU1364:FXU1365)</f>
        <v>0</v>
      </c>
      <c r="FXV1367" s="84">
        <f>FXU1367/FXT1367</f>
        <v>0</v>
      </c>
      <c r="FXW1367" s="84">
        <f>FXT1367-FXU1367</f>
        <v>2000000</v>
      </c>
      <c r="FXX1367" s="84">
        <f>FXT1367+FXP1367</f>
        <v>3000000</v>
      </c>
      <c r="FYE1367" s="84" t="s">
        <v>5408</v>
      </c>
      <c r="FYF1367" s="84">
        <f>SUM(FYF1364:FYF1365)</f>
        <v>1000000</v>
      </c>
      <c r="FYG1367" s="84">
        <f>SUM(FYG1364:FYG1365)</f>
        <v>0</v>
      </c>
      <c r="FYH1367" s="84">
        <f>FYG1367/FYF1367</f>
        <v>0</v>
      </c>
      <c r="FYI1367" s="84">
        <f>FYF1367-FYG1367</f>
        <v>1000000</v>
      </c>
      <c r="FYJ1367" s="84">
        <f>SUM(FYJ1364:FYJ1365)</f>
        <v>2000000</v>
      </c>
      <c r="FYK1367" s="84">
        <f>SUM(FYK1364:FYK1365)</f>
        <v>0</v>
      </c>
      <c r="FYL1367" s="84">
        <f>FYK1367/FYJ1367</f>
        <v>0</v>
      </c>
      <c r="FYM1367" s="84">
        <f>FYJ1367-FYK1367</f>
        <v>2000000</v>
      </c>
      <c r="FYN1367" s="84">
        <f>FYJ1367+FYF1367</f>
        <v>3000000</v>
      </c>
      <c r="FYU1367" s="84" t="s">
        <v>5408</v>
      </c>
      <c r="FYV1367" s="84">
        <f>SUM(FYV1364:FYV1365)</f>
        <v>1000000</v>
      </c>
      <c r="FYW1367" s="84">
        <f>SUM(FYW1364:FYW1365)</f>
        <v>0</v>
      </c>
      <c r="FYX1367" s="84">
        <f>FYW1367/FYV1367</f>
        <v>0</v>
      </c>
      <c r="FYY1367" s="84">
        <f>FYV1367-FYW1367</f>
        <v>1000000</v>
      </c>
      <c r="FYZ1367" s="84">
        <f>SUM(FYZ1364:FYZ1365)</f>
        <v>2000000</v>
      </c>
      <c r="FZA1367" s="84">
        <f>SUM(FZA1364:FZA1365)</f>
        <v>0</v>
      </c>
      <c r="FZB1367" s="84">
        <f>FZA1367/FYZ1367</f>
        <v>0</v>
      </c>
      <c r="FZC1367" s="84">
        <f>FYZ1367-FZA1367</f>
        <v>2000000</v>
      </c>
      <c r="FZD1367" s="84">
        <f>FYZ1367+FYV1367</f>
        <v>3000000</v>
      </c>
      <c r="FZK1367" s="84" t="s">
        <v>5408</v>
      </c>
      <c r="FZL1367" s="84">
        <f>SUM(FZL1364:FZL1365)</f>
        <v>1000000</v>
      </c>
      <c r="FZM1367" s="84">
        <f>SUM(FZM1364:FZM1365)</f>
        <v>0</v>
      </c>
      <c r="FZN1367" s="84">
        <f>FZM1367/FZL1367</f>
        <v>0</v>
      </c>
      <c r="FZO1367" s="84">
        <f>FZL1367-FZM1367</f>
        <v>1000000</v>
      </c>
      <c r="FZP1367" s="84">
        <f>SUM(FZP1364:FZP1365)</f>
        <v>2000000</v>
      </c>
      <c r="FZQ1367" s="84">
        <f>SUM(FZQ1364:FZQ1365)</f>
        <v>0</v>
      </c>
      <c r="FZR1367" s="84">
        <f>FZQ1367/FZP1367</f>
        <v>0</v>
      </c>
      <c r="FZS1367" s="84">
        <f>FZP1367-FZQ1367</f>
        <v>2000000</v>
      </c>
      <c r="FZT1367" s="84">
        <f>FZP1367+FZL1367</f>
        <v>3000000</v>
      </c>
      <c r="GAA1367" s="84" t="s">
        <v>5408</v>
      </c>
      <c r="GAB1367" s="84">
        <f>SUM(GAB1364:GAB1365)</f>
        <v>1000000</v>
      </c>
      <c r="GAC1367" s="84">
        <f>SUM(GAC1364:GAC1365)</f>
        <v>0</v>
      </c>
      <c r="GAD1367" s="84">
        <f>GAC1367/GAB1367</f>
        <v>0</v>
      </c>
      <c r="GAE1367" s="84">
        <f>GAB1367-GAC1367</f>
        <v>1000000</v>
      </c>
      <c r="GAF1367" s="84">
        <f>SUM(GAF1364:GAF1365)</f>
        <v>2000000</v>
      </c>
      <c r="GAG1367" s="84">
        <f>SUM(GAG1364:GAG1365)</f>
        <v>0</v>
      </c>
      <c r="GAH1367" s="84">
        <f>GAG1367/GAF1367</f>
        <v>0</v>
      </c>
      <c r="GAI1367" s="84">
        <f>GAF1367-GAG1367</f>
        <v>2000000</v>
      </c>
      <c r="GAJ1367" s="84">
        <f>GAF1367+GAB1367</f>
        <v>3000000</v>
      </c>
      <c r="GAQ1367" s="84" t="s">
        <v>5408</v>
      </c>
      <c r="GAR1367" s="84">
        <f>SUM(GAR1364:GAR1365)</f>
        <v>1000000</v>
      </c>
      <c r="GAS1367" s="84">
        <f>SUM(GAS1364:GAS1365)</f>
        <v>0</v>
      </c>
      <c r="GAT1367" s="84">
        <f>GAS1367/GAR1367</f>
        <v>0</v>
      </c>
      <c r="GAU1367" s="84">
        <f>GAR1367-GAS1367</f>
        <v>1000000</v>
      </c>
      <c r="GAV1367" s="84">
        <f>SUM(GAV1364:GAV1365)</f>
        <v>2000000</v>
      </c>
      <c r="GAW1367" s="84">
        <f>SUM(GAW1364:GAW1365)</f>
        <v>0</v>
      </c>
      <c r="GAX1367" s="84">
        <f>GAW1367/GAV1367</f>
        <v>0</v>
      </c>
      <c r="GAY1367" s="84">
        <f>GAV1367-GAW1367</f>
        <v>2000000</v>
      </c>
      <c r="GAZ1367" s="84">
        <f>GAV1367+GAR1367</f>
        <v>3000000</v>
      </c>
      <c r="GBG1367" s="84" t="s">
        <v>5408</v>
      </c>
      <c r="GBH1367" s="84">
        <f>SUM(GBH1364:GBH1365)</f>
        <v>1000000</v>
      </c>
      <c r="GBI1367" s="84">
        <f>SUM(GBI1364:GBI1365)</f>
        <v>0</v>
      </c>
      <c r="GBJ1367" s="84">
        <f>GBI1367/GBH1367</f>
        <v>0</v>
      </c>
      <c r="GBK1367" s="84">
        <f>GBH1367-GBI1367</f>
        <v>1000000</v>
      </c>
      <c r="GBL1367" s="84">
        <f>SUM(GBL1364:GBL1365)</f>
        <v>2000000</v>
      </c>
      <c r="GBM1367" s="84">
        <f>SUM(GBM1364:GBM1365)</f>
        <v>0</v>
      </c>
      <c r="GBN1367" s="84">
        <f>GBM1367/GBL1367</f>
        <v>0</v>
      </c>
      <c r="GBO1367" s="84">
        <f>GBL1367-GBM1367</f>
        <v>2000000</v>
      </c>
      <c r="GBP1367" s="84">
        <f>GBL1367+GBH1367</f>
        <v>3000000</v>
      </c>
      <c r="GBW1367" s="84" t="s">
        <v>5408</v>
      </c>
      <c r="GBX1367" s="84">
        <f>SUM(GBX1364:GBX1365)</f>
        <v>1000000</v>
      </c>
      <c r="GBY1367" s="84">
        <f>SUM(GBY1364:GBY1365)</f>
        <v>0</v>
      </c>
      <c r="GBZ1367" s="84">
        <f>GBY1367/GBX1367</f>
        <v>0</v>
      </c>
      <c r="GCA1367" s="84">
        <f>GBX1367-GBY1367</f>
        <v>1000000</v>
      </c>
      <c r="GCB1367" s="84">
        <f>SUM(GCB1364:GCB1365)</f>
        <v>2000000</v>
      </c>
      <c r="GCC1367" s="84">
        <f>SUM(GCC1364:GCC1365)</f>
        <v>0</v>
      </c>
      <c r="GCD1367" s="84">
        <f>GCC1367/GCB1367</f>
        <v>0</v>
      </c>
      <c r="GCE1367" s="84">
        <f>GCB1367-GCC1367</f>
        <v>2000000</v>
      </c>
      <c r="GCF1367" s="84">
        <f>GCB1367+GBX1367</f>
        <v>3000000</v>
      </c>
      <c r="GCM1367" s="84" t="s">
        <v>5408</v>
      </c>
      <c r="GCN1367" s="84">
        <f>SUM(GCN1364:GCN1365)</f>
        <v>1000000</v>
      </c>
      <c r="GCO1367" s="84">
        <f>SUM(GCO1364:GCO1365)</f>
        <v>0</v>
      </c>
      <c r="GCP1367" s="84">
        <f>GCO1367/GCN1367</f>
        <v>0</v>
      </c>
      <c r="GCQ1367" s="84">
        <f>GCN1367-GCO1367</f>
        <v>1000000</v>
      </c>
      <c r="GCR1367" s="84">
        <f>SUM(GCR1364:GCR1365)</f>
        <v>2000000</v>
      </c>
      <c r="GCS1367" s="84">
        <f>SUM(GCS1364:GCS1365)</f>
        <v>0</v>
      </c>
      <c r="GCT1367" s="84">
        <f>GCS1367/GCR1367</f>
        <v>0</v>
      </c>
      <c r="GCU1367" s="84">
        <f>GCR1367-GCS1367</f>
        <v>2000000</v>
      </c>
      <c r="GCV1367" s="84">
        <f>GCR1367+GCN1367</f>
        <v>3000000</v>
      </c>
      <c r="GDC1367" s="84" t="s">
        <v>5408</v>
      </c>
      <c r="GDD1367" s="84">
        <f>SUM(GDD1364:GDD1365)</f>
        <v>1000000</v>
      </c>
      <c r="GDE1367" s="84">
        <f>SUM(GDE1364:GDE1365)</f>
        <v>0</v>
      </c>
      <c r="GDF1367" s="84">
        <f>GDE1367/GDD1367</f>
        <v>0</v>
      </c>
      <c r="GDG1367" s="84">
        <f>GDD1367-GDE1367</f>
        <v>1000000</v>
      </c>
      <c r="GDH1367" s="84">
        <f>SUM(GDH1364:GDH1365)</f>
        <v>2000000</v>
      </c>
      <c r="GDI1367" s="84">
        <f>SUM(GDI1364:GDI1365)</f>
        <v>0</v>
      </c>
      <c r="GDJ1367" s="84">
        <f>GDI1367/GDH1367</f>
        <v>0</v>
      </c>
      <c r="GDK1367" s="84">
        <f>GDH1367-GDI1367</f>
        <v>2000000</v>
      </c>
      <c r="GDL1367" s="84">
        <f>GDH1367+GDD1367</f>
        <v>3000000</v>
      </c>
      <c r="GDS1367" s="84" t="s">
        <v>5408</v>
      </c>
      <c r="GDT1367" s="84">
        <f>SUM(GDT1364:GDT1365)</f>
        <v>1000000</v>
      </c>
      <c r="GDU1367" s="84">
        <f>SUM(GDU1364:GDU1365)</f>
        <v>0</v>
      </c>
      <c r="GDV1367" s="84">
        <f>GDU1367/GDT1367</f>
        <v>0</v>
      </c>
      <c r="GDW1367" s="84">
        <f>GDT1367-GDU1367</f>
        <v>1000000</v>
      </c>
      <c r="GDX1367" s="84">
        <f>SUM(GDX1364:GDX1365)</f>
        <v>2000000</v>
      </c>
      <c r="GDY1367" s="84">
        <f>SUM(GDY1364:GDY1365)</f>
        <v>0</v>
      </c>
      <c r="GDZ1367" s="84">
        <f>GDY1367/GDX1367</f>
        <v>0</v>
      </c>
      <c r="GEA1367" s="84">
        <f>GDX1367-GDY1367</f>
        <v>2000000</v>
      </c>
      <c r="GEB1367" s="84">
        <f>GDX1367+GDT1367</f>
        <v>3000000</v>
      </c>
      <c r="GEI1367" s="84" t="s">
        <v>5408</v>
      </c>
      <c r="GEJ1367" s="84">
        <f>SUM(GEJ1364:GEJ1365)</f>
        <v>1000000</v>
      </c>
      <c r="GEK1367" s="84">
        <f>SUM(GEK1364:GEK1365)</f>
        <v>0</v>
      </c>
      <c r="GEL1367" s="84">
        <f>GEK1367/GEJ1367</f>
        <v>0</v>
      </c>
      <c r="GEM1367" s="84">
        <f>GEJ1367-GEK1367</f>
        <v>1000000</v>
      </c>
      <c r="GEN1367" s="84">
        <f>SUM(GEN1364:GEN1365)</f>
        <v>2000000</v>
      </c>
      <c r="GEO1367" s="84">
        <f>SUM(GEO1364:GEO1365)</f>
        <v>0</v>
      </c>
      <c r="GEP1367" s="84">
        <f>GEO1367/GEN1367</f>
        <v>0</v>
      </c>
      <c r="GEQ1367" s="84">
        <f>GEN1367-GEO1367</f>
        <v>2000000</v>
      </c>
      <c r="GER1367" s="84">
        <f>GEN1367+GEJ1367</f>
        <v>3000000</v>
      </c>
      <c r="GEY1367" s="84" t="s">
        <v>5408</v>
      </c>
      <c r="GEZ1367" s="84">
        <f>SUM(GEZ1364:GEZ1365)</f>
        <v>1000000</v>
      </c>
      <c r="GFA1367" s="84">
        <f>SUM(GFA1364:GFA1365)</f>
        <v>0</v>
      </c>
      <c r="GFB1367" s="84">
        <f>GFA1367/GEZ1367</f>
        <v>0</v>
      </c>
      <c r="GFC1367" s="84">
        <f>GEZ1367-GFA1367</f>
        <v>1000000</v>
      </c>
      <c r="GFD1367" s="84">
        <f>SUM(GFD1364:GFD1365)</f>
        <v>2000000</v>
      </c>
      <c r="GFE1367" s="84">
        <f>SUM(GFE1364:GFE1365)</f>
        <v>0</v>
      </c>
      <c r="GFF1367" s="84">
        <f>GFE1367/GFD1367</f>
        <v>0</v>
      </c>
      <c r="GFG1367" s="84">
        <f>GFD1367-GFE1367</f>
        <v>2000000</v>
      </c>
      <c r="GFH1367" s="84">
        <f>GFD1367+GEZ1367</f>
        <v>3000000</v>
      </c>
      <c r="GFO1367" s="84" t="s">
        <v>5408</v>
      </c>
      <c r="GFP1367" s="84">
        <f>SUM(GFP1364:GFP1365)</f>
        <v>1000000</v>
      </c>
      <c r="GFQ1367" s="84">
        <f>SUM(GFQ1364:GFQ1365)</f>
        <v>0</v>
      </c>
      <c r="GFR1367" s="84">
        <f>GFQ1367/GFP1367</f>
        <v>0</v>
      </c>
      <c r="GFS1367" s="84">
        <f>GFP1367-GFQ1367</f>
        <v>1000000</v>
      </c>
      <c r="GFT1367" s="84">
        <f>SUM(GFT1364:GFT1365)</f>
        <v>2000000</v>
      </c>
      <c r="GFU1367" s="84">
        <f>SUM(GFU1364:GFU1365)</f>
        <v>0</v>
      </c>
      <c r="GFV1367" s="84">
        <f>GFU1367/GFT1367</f>
        <v>0</v>
      </c>
      <c r="GFW1367" s="84">
        <f>GFT1367-GFU1367</f>
        <v>2000000</v>
      </c>
      <c r="GFX1367" s="84">
        <f>GFT1367+GFP1367</f>
        <v>3000000</v>
      </c>
      <c r="GGE1367" s="84" t="s">
        <v>5408</v>
      </c>
      <c r="GGF1367" s="84">
        <f>SUM(GGF1364:GGF1365)</f>
        <v>1000000</v>
      </c>
      <c r="GGG1367" s="84">
        <f>SUM(GGG1364:GGG1365)</f>
        <v>0</v>
      </c>
      <c r="GGH1367" s="84">
        <f>GGG1367/GGF1367</f>
        <v>0</v>
      </c>
      <c r="GGI1367" s="84">
        <f>GGF1367-GGG1367</f>
        <v>1000000</v>
      </c>
      <c r="GGJ1367" s="84">
        <f>SUM(GGJ1364:GGJ1365)</f>
        <v>2000000</v>
      </c>
      <c r="GGK1367" s="84">
        <f>SUM(GGK1364:GGK1365)</f>
        <v>0</v>
      </c>
      <c r="GGL1367" s="84">
        <f>GGK1367/GGJ1367</f>
        <v>0</v>
      </c>
      <c r="GGM1367" s="84">
        <f>GGJ1367-GGK1367</f>
        <v>2000000</v>
      </c>
      <c r="GGN1367" s="84">
        <f>GGJ1367+GGF1367</f>
        <v>3000000</v>
      </c>
      <c r="GGU1367" s="84" t="s">
        <v>5408</v>
      </c>
      <c r="GGV1367" s="84">
        <f>SUM(GGV1364:GGV1365)</f>
        <v>1000000</v>
      </c>
      <c r="GGW1367" s="84">
        <f>SUM(GGW1364:GGW1365)</f>
        <v>0</v>
      </c>
      <c r="GGX1367" s="84">
        <f>GGW1367/GGV1367</f>
        <v>0</v>
      </c>
      <c r="GGY1367" s="84">
        <f>GGV1367-GGW1367</f>
        <v>1000000</v>
      </c>
      <c r="GGZ1367" s="84">
        <f>SUM(GGZ1364:GGZ1365)</f>
        <v>2000000</v>
      </c>
      <c r="GHA1367" s="84">
        <f>SUM(GHA1364:GHA1365)</f>
        <v>0</v>
      </c>
      <c r="GHB1367" s="84">
        <f>GHA1367/GGZ1367</f>
        <v>0</v>
      </c>
      <c r="GHC1367" s="84">
        <f>GGZ1367-GHA1367</f>
        <v>2000000</v>
      </c>
      <c r="GHD1367" s="84">
        <f>GGZ1367+GGV1367</f>
        <v>3000000</v>
      </c>
      <c r="GHK1367" s="84" t="s">
        <v>5408</v>
      </c>
      <c r="GHL1367" s="84">
        <f>SUM(GHL1364:GHL1365)</f>
        <v>1000000</v>
      </c>
      <c r="GHM1367" s="84">
        <f>SUM(GHM1364:GHM1365)</f>
        <v>0</v>
      </c>
      <c r="GHN1367" s="84">
        <f>GHM1367/GHL1367</f>
        <v>0</v>
      </c>
      <c r="GHO1367" s="84">
        <f>GHL1367-GHM1367</f>
        <v>1000000</v>
      </c>
      <c r="GHP1367" s="84">
        <f>SUM(GHP1364:GHP1365)</f>
        <v>2000000</v>
      </c>
      <c r="GHQ1367" s="84">
        <f>SUM(GHQ1364:GHQ1365)</f>
        <v>0</v>
      </c>
      <c r="GHR1367" s="84">
        <f>GHQ1367/GHP1367</f>
        <v>0</v>
      </c>
      <c r="GHS1367" s="84">
        <f>GHP1367-GHQ1367</f>
        <v>2000000</v>
      </c>
      <c r="GHT1367" s="84">
        <f>GHP1367+GHL1367</f>
        <v>3000000</v>
      </c>
      <c r="GIA1367" s="84" t="s">
        <v>5408</v>
      </c>
      <c r="GIB1367" s="84">
        <f>SUM(GIB1364:GIB1365)</f>
        <v>1000000</v>
      </c>
      <c r="GIC1367" s="84">
        <f>SUM(GIC1364:GIC1365)</f>
        <v>0</v>
      </c>
      <c r="GID1367" s="84">
        <f>GIC1367/GIB1367</f>
        <v>0</v>
      </c>
      <c r="GIE1367" s="84">
        <f>GIB1367-GIC1367</f>
        <v>1000000</v>
      </c>
      <c r="GIF1367" s="84">
        <f>SUM(GIF1364:GIF1365)</f>
        <v>2000000</v>
      </c>
      <c r="GIG1367" s="84">
        <f>SUM(GIG1364:GIG1365)</f>
        <v>0</v>
      </c>
      <c r="GIH1367" s="84">
        <f>GIG1367/GIF1367</f>
        <v>0</v>
      </c>
      <c r="GII1367" s="84">
        <f>GIF1367-GIG1367</f>
        <v>2000000</v>
      </c>
      <c r="GIJ1367" s="84">
        <f>GIF1367+GIB1367</f>
        <v>3000000</v>
      </c>
      <c r="GIQ1367" s="84" t="s">
        <v>5408</v>
      </c>
      <c r="GIR1367" s="84">
        <f>SUM(GIR1364:GIR1365)</f>
        <v>1000000</v>
      </c>
      <c r="GIS1367" s="84">
        <f>SUM(GIS1364:GIS1365)</f>
        <v>0</v>
      </c>
      <c r="GIT1367" s="84">
        <f>GIS1367/GIR1367</f>
        <v>0</v>
      </c>
      <c r="GIU1367" s="84">
        <f>GIR1367-GIS1367</f>
        <v>1000000</v>
      </c>
      <c r="GIV1367" s="84">
        <f>SUM(GIV1364:GIV1365)</f>
        <v>2000000</v>
      </c>
      <c r="GIW1367" s="84">
        <f>SUM(GIW1364:GIW1365)</f>
        <v>0</v>
      </c>
      <c r="GIX1367" s="84">
        <f>GIW1367/GIV1367</f>
        <v>0</v>
      </c>
      <c r="GIY1367" s="84">
        <f>GIV1367-GIW1367</f>
        <v>2000000</v>
      </c>
      <c r="GIZ1367" s="84">
        <f>GIV1367+GIR1367</f>
        <v>3000000</v>
      </c>
      <c r="GJG1367" s="84" t="s">
        <v>5408</v>
      </c>
      <c r="GJH1367" s="84">
        <f>SUM(GJH1364:GJH1365)</f>
        <v>1000000</v>
      </c>
      <c r="GJI1367" s="84">
        <f>SUM(GJI1364:GJI1365)</f>
        <v>0</v>
      </c>
      <c r="GJJ1367" s="84">
        <f>GJI1367/GJH1367</f>
        <v>0</v>
      </c>
      <c r="GJK1367" s="84">
        <f>GJH1367-GJI1367</f>
        <v>1000000</v>
      </c>
      <c r="GJL1367" s="84">
        <f>SUM(GJL1364:GJL1365)</f>
        <v>2000000</v>
      </c>
      <c r="GJM1367" s="84">
        <f>SUM(GJM1364:GJM1365)</f>
        <v>0</v>
      </c>
      <c r="GJN1367" s="84">
        <f>GJM1367/GJL1367</f>
        <v>0</v>
      </c>
      <c r="GJO1367" s="84">
        <f>GJL1367-GJM1367</f>
        <v>2000000</v>
      </c>
      <c r="GJP1367" s="84">
        <f>GJL1367+GJH1367</f>
        <v>3000000</v>
      </c>
      <c r="GJW1367" s="84" t="s">
        <v>5408</v>
      </c>
      <c r="GJX1367" s="84">
        <f>SUM(GJX1364:GJX1365)</f>
        <v>1000000</v>
      </c>
      <c r="GJY1367" s="84">
        <f>SUM(GJY1364:GJY1365)</f>
        <v>0</v>
      </c>
      <c r="GJZ1367" s="84">
        <f>GJY1367/GJX1367</f>
        <v>0</v>
      </c>
      <c r="GKA1367" s="84">
        <f>GJX1367-GJY1367</f>
        <v>1000000</v>
      </c>
      <c r="GKB1367" s="84">
        <f>SUM(GKB1364:GKB1365)</f>
        <v>2000000</v>
      </c>
      <c r="GKC1367" s="84">
        <f>SUM(GKC1364:GKC1365)</f>
        <v>0</v>
      </c>
      <c r="GKD1367" s="84">
        <f>GKC1367/GKB1367</f>
        <v>0</v>
      </c>
      <c r="GKE1367" s="84">
        <f>GKB1367-GKC1367</f>
        <v>2000000</v>
      </c>
      <c r="GKF1367" s="84">
        <f>GKB1367+GJX1367</f>
        <v>3000000</v>
      </c>
      <c r="GKM1367" s="84" t="s">
        <v>5408</v>
      </c>
      <c r="GKN1367" s="84">
        <f>SUM(GKN1364:GKN1365)</f>
        <v>1000000</v>
      </c>
      <c r="GKO1367" s="84">
        <f>SUM(GKO1364:GKO1365)</f>
        <v>0</v>
      </c>
      <c r="GKP1367" s="84">
        <f>GKO1367/GKN1367</f>
        <v>0</v>
      </c>
      <c r="GKQ1367" s="84">
        <f>GKN1367-GKO1367</f>
        <v>1000000</v>
      </c>
      <c r="GKR1367" s="84">
        <f>SUM(GKR1364:GKR1365)</f>
        <v>2000000</v>
      </c>
      <c r="GKS1367" s="84">
        <f>SUM(GKS1364:GKS1365)</f>
        <v>0</v>
      </c>
      <c r="GKT1367" s="84">
        <f>GKS1367/GKR1367</f>
        <v>0</v>
      </c>
      <c r="GKU1367" s="84">
        <f>GKR1367-GKS1367</f>
        <v>2000000</v>
      </c>
      <c r="GKV1367" s="84">
        <f>GKR1367+GKN1367</f>
        <v>3000000</v>
      </c>
      <c r="GLC1367" s="84" t="s">
        <v>5408</v>
      </c>
      <c r="GLD1367" s="84">
        <f>SUM(GLD1364:GLD1365)</f>
        <v>1000000</v>
      </c>
      <c r="GLE1367" s="84">
        <f>SUM(GLE1364:GLE1365)</f>
        <v>0</v>
      </c>
      <c r="GLF1367" s="84">
        <f>GLE1367/GLD1367</f>
        <v>0</v>
      </c>
      <c r="GLG1367" s="84">
        <f>GLD1367-GLE1367</f>
        <v>1000000</v>
      </c>
      <c r="GLH1367" s="84">
        <f>SUM(GLH1364:GLH1365)</f>
        <v>2000000</v>
      </c>
      <c r="GLI1367" s="84">
        <f>SUM(GLI1364:GLI1365)</f>
        <v>0</v>
      </c>
      <c r="GLJ1367" s="84">
        <f>GLI1367/GLH1367</f>
        <v>0</v>
      </c>
      <c r="GLK1367" s="84">
        <f>GLH1367-GLI1367</f>
        <v>2000000</v>
      </c>
      <c r="GLL1367" s="84">
        <f>GLH1367+GLD1367</f>
        <v>3000000</v>
      </c>
      <c r="GLS1367" s="84" t="s">
        <v>5408</v>
      </c>
      <c r="GLT1367" s="84">
        <f>SUM(GLT1364:GLT1365)</f>
        <v>1000000</v>
      </c>
      <c r="GLU1367" s="84">
        <f>SUM(GLU1364:GLU1365)</f>
        <v>0</v>
      </c>
      <c r="GLV1367" s="84">
        <f>GLU1367/GLT1367</f>
        <v>0</v>
      </c>
      <c r="GLW1367" s="84">
        <f>GLT1367-GLU1367</f>
        <v>1000000</v>
      </c>
      <c r="GLX1367" s="84">
        <f>SUM(GLX1364:GLX1365)</f>
        <v>2000000</v>
      </c>
      <c r="GLY1367" s="84">
        <f>SUM(GLY1364:GLY1365)</f>
        <v>0</v>
      </c>
      <c r="GLZ1367" s="84">
        <f>GLY1367/GLX1367</f>
        <v>0</v>
      </c>
      <c r="GMA1367" s="84">
        <f>GLX1367-GLY1367</f>
        <v>2000000</v>
      </c>
      <c r="GMB1367" s="84">
        <f>GLX1367+GLT1367</f>
        <v>3000000</v>
      </c>
      <c r="GMI1367" s="84" t="s">
        <v>5408</v>
      </c>
      <c r="GMJ1367" s="84">
        <f>SUM(GMJ1364:GMJ1365)</f>
        <v>1000000</v>
      </c>
      <c r="GMK1367" s="84">
        <f>SUM(GMK1364:GMK1365)</f>
        <v>0</v>
      </c>
      <c r="GML1367" s="84">
        <f>GMK1367/GMJ1367</f>
        <v>0</v>
      </c>
      <c r="GMM1367" s="84">
        <f>GMJ1367-GMK1367</f>
        <v>1000000</v>
      </c>
      <c r="GMN1367" s="84">
        <f>SUM(GMN1364:GMN1365)</f>
        <v>2000000</v>
      </c>
      <c r="GMO1367" s="84">
        <f>SUM(GMO1364:GMO1365)</f>
        <v>0</v>
      </c>
      <c r="GMP1367" s="84">
        <f>GMO1367/GMN1367</f>
        <v>0</v>
      </c>
      <c r="GMQ1367" s="84">
        <f>GMN1367-GMO1367</f>
        <v>2000000</v>
      </c>
      <c r="GMR1367" s="84">
        <f>GMN1367+GMJ1367</f>
        <v>3000000</v>
      </c>
      <c r="GMY1367" s="84" t="s">
        <v>5408</v>
      </c>
      <c r="GMZ1367" s="84">
        <f>SUM(GMZ1364:GMZ1365)</f>
        <v>1000000</v>
      </c>
      <c r="GNA1367" s="84">
        <f>SUM(GNA1364:GNA1365)</f>
        <v>0</v>
      </c>
      <c r="GNB1367" s="84">
        <f>GNA1367/GMZ1367</f>
        <v>0</v>
      </c>
      <c r="GNC1367" s="84">
        <f>GMZ1367-GNA1367</f>
        <v>1000000</v>
      </c>
      <c r="GND1367" s="84">
        <f>SUM(GND1364:GND1365)</f>
        <v>2000000</v>
      </c>
      <c r="GNE1367" s="84">
        <f>SUM(GNE1364:GNE1365)</f>
        <v>0</v>
      </c>
      <c r="GNF1367" s="84">
        <f>GNE1367/GND1367</f>
        <v>0</v>
      </c>
      <c r="GNG1367" s="84">
        <f>GND1367-GNE1367</f>
        <v>2000000</v>
      </c>
      <c r="GNH1367" s="84">
        <f>GND1367+GMZ1367</f>
        <v>3000000</v>
      </c>
      <c r="GNO1367" s="84" t="s">
        <v>5408</v>
      </c>
      <c r="GNP1367" s="84">
        <f>SUM(GNP1364:GNP1365)</f>
        <v>1000000</v>
      </c>
      <c r="GNQ1367" s="84">
        <f>SUM(GNQ1364:GNQ1365)</f>
        <v>0</v>
      </c>
      <c r="GNR1367" s="84">
        <f>GNQ1367/GNP1367</f>
        <v>0</v>
      </c>
      <c r="GNS1367" s="84">
        <f>GNP1367-GNQ1367</f>
        <v>1000000</v>
      </c>
      <c r="GNT1367" s="84">
        <f>SUM(GNT1364:GNT1365)</f>
        <v>2000000</v>
      </c>
      <c r="GNU1367" s="84">
        <f>SUM(GNU1364:GNU1365)</f>
        <v>0</v>
      </c>
      <c r="GNV1367" s="84">
        <f>GNU1367/GNT1367</f>
        <v>0</v>
      </c>
      <c r="GNW1367" s="84">
        <f>GNT1367-GNU1367</f>
        <v>2000000</v>
      </c>
      <c r="GNX1367" s="84">
        <f>GNT1367+GNP1367</f>
        <v>3000000</v>
      </c>
      <c r="GOE1367" s="84" t="s">
        <v>5408</v>
      </c>
      <c r="GOF1367" s="84">
        <f>SUM(GOF1364:GOF1365)</f>
        <v>1000000</v>
      </c>
      <c r="GOG1367" s="84">
        <f>SUM(GOG1364:GOG1365)</f>
        <v>0</v>
      </c>
      <c r="GOH1367" s="84">
        <f>GOG1367/GOF1367</f>
        <v>0</v>
      </c>
      <c r="GOI1367" s="84">
        <f>GOF1367-GOG1367</f>
        <v>1000000</v>
      </c>
      <c r="GOJ1367" s="84">
        <f>SUM(GOJ1364:GOJ1365)</f>
        <v>2000000</v>
      </c>
      <c r="GOK1367" s="84">
        <f>SUM(GOK1364:GOK1365)</f>
        <v>0</v>
      </c>
      <c r="GOL1367" s="84">
        <f>GOK1367/GOJ1367</f>
        <v>0</v>
      </c>
      <c r="GOM1367" s="84">
        <f>GOJ1367-GOK1367</f>
        <v>2000000</v>
      </c>
      <c r="GON1367" s="84">
        <f>GOJ1367+GOF1367</f>
        <v>3000000</v>
      </c>
      <c r="GOU1367" s="84" t="s">
        <v>5408</v>
      </c>
      <c r="GOV1367" s="84">
        <f>SUM(GOV1364:GOV1365)</f>
        <v>1000000</v>
      </c>
      <c r="GOW1367" s="84">
        <f>SUM(GOW1364:GOW1365)</f>
        <v>0</v>
      </c>
      <c r="GOX1367" s="84">
        <f>GOW1367/GOV1367</f>
        <v>0</v>
      </c>
      <c r="GOY1367" s="84">
        <f>GOV1367-GOW1367</f>
        <v>1000000</v>
      </c>
      <c r="GOZ1367" s="84">
        <f>SUM(GOZ1364:GOZ1365)</f>
        <v>2000000</v>
      </c>
      <c r="GPA1367" s="84">
        <f>SUM(GPA1364:GPA1365)</f>
        <v>0</v>
      </c>
      <c r="GPB1367" s="84">
        <f>GPA1367/GOZ1367</f>
        <v>0</v>
      </c>
      <c r="GPC1367" s="84">
        <f>GOZ1367-GPA1367</f>
        <v>2000000</v>
      </c>
      <c r="GPD1367" s="84">
        <f>GOZ1367+GOV1367</f>
        <v>3000000</v>
      </c>
      <c r="GPK1367" s="84" t="s">
        <v>5408</v>
      </c>
      <c r="GPL1367" s="84">
        <f>SUM(GPL1364:GPL1365)</f>
        <v>1000000</v>
      </c>
      <c r="GPM1367" s="84">
        <f>SUM(GPM1364:GPM1365)</f>
        <v>0</v>
      </c>
      <c r="GPN1367" s="84">
        <f>GPM1367/GPL1367</f>
        <v>0</v>
      </c>
      <c r="GPO1367" s="84">
        <f>GPL1367-GPM1367</f>
        <v>1000000</v>
      </c>
      <c r="GPP1367" s="84">
        <f>SUM(GPP1364:GPP1365)</f>
        <v>2000000</v>
      </c>
      <c r="GPQ1367" s="84">
        <f>SUM(GPQ1364:GPQ1365)</f>
        <v>0</v>
      </c>
      <c r="GPR1367" s="84">
        <f>GPQ1367/GPP1367</f>
        <v>0</v>
      </c>
      <c r="GPS1367" s="84">
        <f>GPP1367-GPQ1367</f>
        <v>2000000</v>
      </c>
      <c r="GPT1367" s="84">
        <f>GPP1367+GPL1367</f>
        <v>3000000</v>
      </c>
      <c r="GQA1367" s="84" t="s">
        <v>5408</v>
      </c>
      <c r="GQB1367" s="84">
        <f>SUM(GQB1364:GQB1365)</f>
        <v>1000000</v>
      </c>
      <c r="GQC1367" s="84">
        <f>SUM(GQC1364:GQC1365)</f>
        <v>0</v>
      </c>
      <c r="GQD1367" s="84">
        <f>GQC1367/GQB1367</f>
        <v>0</v>
      </c>
      <c r="GQE1367" s="84">
        <f>GQB1367-GQC1367</f>
        <v>1000000</v>
      </c>
      <c r="GQF1367" s="84">
        <f>SUM(GQF1364:GQF1365)</f>
        <v>2000000</v>
      </c>
      <c r="GQG1367" s="84">
        <f>SUM(GQG1364:GQG1365)</f>
        <v>0</v>
      </c>
      <c r="GQH1367" s="84">
        <f>GQG1367/GQF1367</f>
        <v>0</v>
      </c>
      <c r="GQI1367" s="84">
        <f>GQF1367-GQG1367</f>
        <v>2000000</v>
      </c>
      <c r="GQJ1367" s="84">
        <f>GQF1367+GQB1367</f>
        <v>3000000</v>
      </c>
      <c r="GQQ1367" s="84" t="s">
        <v>5408</v>
      </c>
      <c r="GQR1367" s="84">
        <f>SUM(GQR1364:GQR1365)</f>
        <v>1000000</v>
      </c>
      <c r="GQS1367" s="84">
        <f>SUM(GQS1364:GQS1365)</f>
        <v>0</v>
      </c>
      <c r="GQT1367" s="84">
        <f>GQS1367/GQR1367</f>
        <v>0</v>
      </c>
      <c r="GQU1367" s="84">
        <f>GQR1367-GQS1367</f>
        <v>1000000</v>
      </c>
      <c r="GQV1367" s="84">
        <f>SUM(GQV1364:GQV1365)</f>
        <v>2000000</v>
      </c>
      <c r="GQW1367" s="84">
        <f>SUM(GQW1364:GQW1365)</f>
        <v>0</v>
      </c>
      <c r="GQX1367" s="84">
        <f>GQW1367/GQV1367</f>
        <v>0</v>
      </c>
      <c r="GQY1367" s="84">
        <f>GQV1367-GQW1367</f>
        <v>2000000</v>
      </c>
      <c r="GQZ1367" s="84">
        <f>GQV1367+GQR1367</f>
        <v>3000000</v>
      </c>
      <c r="GRG1367" s="84" t="s">
        <v>5408</v>
      </c>
      <c r="GRH1367" s="84">
        <f>SUM(GRH1364:GRH1365)</f>
        <v>1000000</v>
      </c>
      <c r="GRI1367" s="84">
        <f>SUM(GRI1364:GRI1365)</f>
        <v>0</v>
      </c>
      <c r="GRJ1367" s="84">
        <f>GRI1367/GRH1367</f>
        <v>0</v>
      </c>
      <c r="GRK1367" s="84">
        <f>GRH1367-GRI1367</f>
        <v>1000000</v>
      </c>
      <c r="GRL1367" s="84">
        <f>SUM(GRL1364:GRL1365)</f>
        <v>2000000</v>
      </c>
      <c r="GRM1367" s="84">
        <f>SUM(GRM1364:GRM1365)</f>
        <v>0</v>
      </c>
      <c r="GRN1367" s="84">
        <f>GRM1367/GRL1367</f>
        <v>0</v>
      </c>
      <c r="GRO1367" s="84">
        <f>GRL1367-GRM1367</f>
        <v>2000000</v>
      </c>
      <c r="GRP1367" s="84">
        <f>GRL1367+GRH1367</f>
        <v>3000000</v>
      </c>
      <c r="GRW1367" s="84" t="s">
        <v>5408</v>
      </c>
      <c r="GRX1367" s="84">
        <f>SUM(GRX1364:GRX1365)</f>
        <v>1000000</v>
      </c>
      <c r="GRY1367" s="84">
        <f>SUM(GRY1364:GRY1365)</f>
        <v>0</v>
      </c>
      <c r="GRZ1367" s="84">
        <f>GRY1367/GRX1367</f>
        <v>0</v>
      </c>
      <c r="GSA1367" s="84">
        <f>GRX1367-GRY1367</f>
        <v>1000000</v>
      </c>
      <c r="GSB1367" s="84">
        <f>SUM(GSB1364:GSB1365)</f>
        <v>2000000</v>
      </c>
      <c r="GSC1367" s="84">
        <f>SUM(GSC1364:GSC1365)</f>
        <v>0</v>
      </c>
      <c r="GSD1367" s="84">
        <f>GSC1367/GSB1367</f>
        <v>0</v>
      </c>
      <c r="GSE1367" s="84">
        <f>GSB1367-GSC1367</f>
        <v>2000000</v>
      </c>
      <c r="GSF1367" s="84">
        <f>GSB1367+GRX1367</f>
        <v>3000000</v>
      </c>
      <c r="GSM1367" s="84" t="s">
        <v>5408</v>
      </c>
      <c r="GSN1367" s="84">
        <f>SUM(GSN1364:GSN1365)</f>
        <v>1000000</v>
      </c>
      <c r="GSO1367" s="84">
        <f>SUM(GSO1364:GSO1365)</f>
        <v>0</v>
      </c>
      <c r="GSP1367" s="84">
        <f>GSO1367/GSN1367</f>
        <v>0</v>
      </c>
      <c r="GSQ1367" s="84">
        <f>GSN1367-GSO1367</f>
        <v>1000000</v>
      </c>
      <c r="GSR1367" s="84">
        <f>SUM(GSR1364:GSR1365)</f>
        <v>2000000</v>
      </c>
      <c r="GSS1367" s="84">
        <f>SUM(GSS1364:GSS1365)</f>
        <v>0</v>
      </c>
      <c r="GST1367" s="84">
        <f>GSS1367/GSR1367</f>
        <v>0</v>
      </c>
      <c r="GSU1367" s="84">
        <f>GSR1367-GSS1367</f>
        <v>2000000</v>
      </c>
      <c r="GSV1367" s="84">
        <f>GSR1367+GSN1367</f>
        <v>3000000</v>
      </c>
      <c r="GTC1367" s="84" t="s">
        <v>5408</v>
      </c>
      <c r="GTD1367" s="84">
        <f>SUM(GTD1364:GTD1365)</f>
        <v>1000000</v>
      </c>
      <c r="GTE1367" s="84">
        <f>SUM(GTE1364:GTE1365)</f>
        <v>0</v>
      </c>
      <c r="GTF1367" s="84">
        <f>GTE1367/GTD1367</f>
        <v>0</v>
      </c>
      <c r="GTG1367" s="84">
        <f>GTD1367-GTE1367</f>
        <v>1000000</v>
      </c>
      <c r="GTH1367" s="84">
        <f>SUM(GTH1364:GTH1365)</f>
        <v>2000000</v>
      </c>
      <c r="GTI1367" s="84">
        <f>SUM(GTI1364:GTI1365)</f>
        <v>0</v>
      </c>
      <c r="GTJ1367" s="84">
        <f>GTI1367/GTH1367</f>
        <v>0</v>
      </c>
      <c r="GTK1367" s="84">
        <f>GTH1367-GTI1367</f>
        <v>2000000</v>
      </c>
      <c r="GTL1367" s="84">
        <f>GTH1367+GTD1367</f>
        <v>3000000</v>
      </c>
      <c r="GTS1367" s="84" t="s">
        <v>5408</v>
      </c>
      <c r="GTT1367" s="84">
        <f>SUM(GTT1364:GTT1365)</f>
        <v>1000000</v>
      </c>
      <c r="GTU1367" s="84">
        <f>SUM(GTU1364:GTU1365)</f>
        <v>0</v>
      </c>
      <c r="GTV1367" s="84">
        <f>GTU1367/GTT1367</f>
        <v>0</v>
      </c>
      <c r="GTW1367" s="84">
        <f>GTT1367-GTU1367</f>
        <v>1000000</v>
      </c>
      <c r="GTX1367" s="84">
        <f>SUM(GTX1364:GTX1365)</f>
        <v>2000000</v>
      </c>
      <c r="GTY1367" s="84">
        <f>SUM(GTY1364:GTY1365)</f>
        <v>0</v>
      </c>
      <c r="GTZ1367" s="84">
        <f>GTY1367/GTX1367</f>
        <v>0</v>
      </c>
      <c r="GUA1367" s="84">
        <f>GTX1367-GTY1367</f>
        <v>2000000</v>
      </c>
      <c r="GUB1367" s="84">
        <f>GTX1367+GTT1367</f>
        <v>3000000</v>
      </c>
      <c r="GUI1367" s="84" t="s">
        <v>5408</v>
      </c>
      <c r="GUJ1367" s="84">
        <f>SUM(GUJ1364:GUJ1365)</f>
        <v>1000000</v>
      </c>
      <c r="GUK1367" s="84">
        <f>SUM(GUK1364:GUK1365)</f>
        <v>0</v>
      </c>
      <c r="GUL1367" s="84">
        <f>GUK1367/GUJ1367</f>
        <v>0</v>
      </c>
      <c r="GUM1367" s="84">
        <f>GUJ1367-GUK1367</f>
        <v>1000000</v>
      </c>
      <c r="GUN1367" s="84">
        <f>SUM(GUN1364:GUN1365)</f>
        <v>2000000</v>
      </c>
      <c r="GUO1367" s="84">
        <f>SUM(GUO1364:GUO1365)</f>
        <v>0</v>
      </c>
      <c r="GUP1367" s="84">
        <f>GUO1367/GUN1367</f>
        <v>0</v>
      </c>
      <c r="GUQ1367" s="84">
        <f>GUN1367-GUO1367</f>
        <v>2000000</v>
      </c>
      <c r="GUR1367" s="84">
        <f>GUN1367+GUJ1367</f>
        <v>3000000</v>
      </c>
      <c r="GUY1367" s="84" t="s">
        <v>5408</v>
      </c>
      <c r="GUZ1367" s="84">
        <f>SUM(GUZ1364:GUZ1365)</f>
        <v>1000000</v>
      </c>
      <c r="GVA1367" s="84">
        <f>SUM(GVA1364:GVA1365)</f>
        <v>0</v>
      </c>
      <c r="GVB1367" s="84">
        <f>GVA1367/GUZ1367</f>
        <v>0</v>
      </c>
      <c r="GVC1367" s="84">
        <f>GUZ1367-GVA1367</f>
        <v>1000000</v>
      </c>
      <c r="GVD1367" s="84">
        <f>SUM(GVD1364:GVD1365)</f>
        <v>2000000</v>
      </c>
      <c r="GVE1367" s="84">
        <f>SUM(GVE1364:GVE1365)</f>
        <v>0</v>
      </c>
      <c r="GVF1367" s="84">
        <f>GVE1367/GVD1367</f>
        <v>0</v>
      </c>
      <c r="GVG1367" s="84">
        <f>GVD1367-GVE1367</f>
        <v>2000000</v>
      </c>
      <c r="GVH1367" s="84">
        <f>GVD1367+GUZ1367</f>
        <v>3000000</v>
      </c>
      <c r="GVO1367" s="84" t="s">
        <v>5408</v>
      </c>
      <c r="GVP1367" s="84">
        <f>SUM(GVP1364:GVP1365)</f>
        <v>1000000</v>
      </c>
      <c r="GVQ1367" s="84">
        <f>SUM(GVQ1364:GVQ1365)</f>
        <v>0</v>
      </c>
      <c r="GVR1367" s="84">
        <f>GVQ1367/GVP1367</f>
        <v>0</v>
      </c>
      <c r="GVS1367" s="84">
        <f>GVP1367-GVQ1367</f>
        <v>1000000</v>
      </c>
      <c r="GVT1367" s="84">
        <f>SUM(GVT1364:GVT1365)</f>
        <v>2000000</v>
      </c>
      <c r="GVU1367" s="84">
        <f>SUM(GVU1364:GVU1365)</f>
        <v>0</v>
      </c>
      <c r="GVV1367" s="84">
        <f>GVU1367/GVT1367</f>
        <v>0</v>
      </c>
      <c r="GVW1367" s="84">
        <f>GVT1367-GVU1367</f>
        <v>2000000</v>
      </c>
      <c r="GVX1367" s="84">
        <f>GVT1367+GVP1367</f>
        <v>3000000</v>
      </c>
      <c r="GWE1367" s="84" t="s">
        <v>5408</v>
      </c>
      <c r="GWF1367" s="84">
        <f>SUM(GWF1364:GWF1365)</f>
        <v>1000000</v>
      </c>
      <c r="GWG1367" s="84">
        <f>SUM(GWG1364:GWG1365)</f>
        <v>0</v>
      </c>
      <c r="GWH1367" s="84">
        <f>GWG1367/GWF1367</f>
        <v>0</v>
      </c>
      <c r="GWI1367" s="84">
        <f>GWF1367-GWG1367</f>
        <v>1000000</v>
      </c>
      <c r="GWJ1367" s="84">
        <f>SUM(GWJ1364:GWJ1365)</f>
        <v>2000000</v>
      </c>
      <c r="GWK1367" s="84">
        <f>SUM(GWK1364:GWK1365)</f>
        <v>0</v>
      </c>
      <c r="GWL1367" s="84">
        <f>GWK1367/GWJ1367</f>
        <v>0</v>
      </c>
      <c r="GWM1367" s="84">
        <f>GWJ1367-GWK1367</f>
        <v>2000000</v>
      </c>
      <c r="GWN1367" s="84">
        <f>GWJ1367+GWF1367</f>
        <v>3000000</v>
      </c>
      <c r="GWU1367" s="84" t="s">
        <v>5408</v>
      </c>
      <c r="GWV1367" s="84">
        <f>SUM(GWV1364:GWV1365)</f>
        <v>1000000</v>
      </c>
      <c r="GWW1367" s="84">
        <f>SUM(GWW1364:GWW1365)</f>
        <v>0</v>
      </c>
      <c r="GWX1367" s="84">
        <f>GWW1367/GWV1367</f>
        <v>0</v>
      </c>
      <c r="GWY1367" s="84">
        <f>GWV1367-GWW1367</f>
        <v>1000000</v>
      </c>
      <c r="GWZ1367" s="84">
        <f>SUM(GWZ1364:GWZ1365)</f>
        <v>2000000</v>
      </c>
      <c r="GXA1367" s="84">
        <f>SUM(GXA1364:GXA1365)</f>
        <v>0</v>
      </c>
      <c r="GXB1367" s="84">
        <f>GXA1367/GWZ1367</f>
        <v>0</v>
      </c>
      <c r="GXC1367" s="84">
        <f>GWZ1367-GXA1367</f>
        <v>2000000</v>
      </c>
      <c r="GXD1367" s="84">
        <f>GWZ1367+GWV1367</f>
        <v>3000000</v>
      </c>
      <c r="GXK1367" s="84" t="s">
        <v>5408</v>
      </c>
      <c r="GXL1367" s="84">
        <f>SUM(GXL1364:GXL1365)</f>
        <v>1000000</v>
      </c>
      <c r="GXM1367" s="84">
        <f>SUM(GXM1364:GXM1365)</f>
        <v>0</v>
      </c>
      <c r="GXN1367" s="84">
        <f>GXM1367/GXL1367</f>
        <v>0</v>
      </c>
      <c r="GXO1367" s="84">
        <f>GXL1367-GXM1367</f>
        <v>1000000</v>
      </c>
      <c r="GXP1367" s="84">
        <f>SUM(GXP1364:GXP1365)</f>
        <v>2000000</v>
      </c>
      <c r="GXQ1367" s="84">
        <f>SUM(GXQ1364:GXQ1365)</f>
        <v>0</v>
      </c>
      <c r="GXR1367" s="84">
        <f>GXQ1367/GXP1367</f>
        <v>0</v>
      </c>
      <c r="GXS1367" s="84">
        <f>GXP1367-GXQ1367</f>
        <v>2000000</v>
      </c>
      <c r="GXT1367" s="84">
        <f>GXP1367+GXL1367</f>
        <v>3000000</v>
      </c>
      <c r="GYA1367" s="84" t="s">
        <v>5408</v>
      </c>
      <c r="GYB1367" s="84">
        <f>SUM(GYB1364:GYB1365)</f>
        <v>1000000</v>
      </c>
      <c r="GYC1367" s="84">
        <f>SUM(GYC1364:GYC1365)</f>
        <v>0</v>
      </c>
      <c r="GYD1367" s="84">
        <f>GYC1367/GYB1367</f>
        <v>0</v>
      </c>
      <c r="GYE1367" s="84">
        <f>GYB1367-GYC1367</f>
        <v>1000000</v>
      </c>
      <c r="GYF1367" s="84">
        <f>SUM(GYF1364:GYF1365)</f>
        <v>2000000</v>
      </c>
      <c r="GYG1367" s="84">
        <f>SUM(GYG1364:GYG1365)</f>
        <v>0</v>
      </c>
      <c r="GYH1367" s="84">
        <f>GYG1367/GYF1367</f>
        <v>0</v>
      </c>
      <c r="GYI1367" s="84">
        <f>GYF1367-GYG1367</f>
        <v>2000000</v>
      </c>
      <c r="GYJ1367" s="84">
        <f>GYF1367+GYB1367</f>
        <v>3000000</v>
      </c>
      <c r="GYQ1367" s="84" t="s">
        <v>5408</v>
      </c>
      <c r="GYR1367" s="84">
        <f>SUM(GYR1364:GYR1365)</f>
        <v>1000000</v>
      </c>
      <c r="GYS1367" s="84">
        <f>SUM(GYS1364:GYS1365)</f>
        <v>0</v>
      </c>
      <c r="GYT1367" s="84">
        <f>GYS1367/GYR1367</f>
        <v>0</v>
      </c>
      <c r="GYU1367" s="84">
        <f>GYR1367-GYS1367</f>
        <v>1000000</v>
      </c>
      <c r="GYV1367" s="84">
        <f>SUM(GYV1364:GYV1365)</f>
        <v>2000000</v>
      </c>
      <c r="GYW1367" s="84">
        <f>SUM(GYW1364:GYW1365)</f>
        <v>0</v>
      </c>
      <c r="GYX1367" s="84">
        <f>GYW1367/GYV1367</f>
        <v>0</v>
      </c>
      <c r="GYY1367" s="84">
        <f>GYV1367-GYW1367</f>
        <v>2000000</v>
      </c>
      <c r="GYZ1367" s="84">
        <f>GYV1367+GYR1367</f>
        <v>3000000</v>
      </c>
      <c r="GZG1367" s="84" t="s">
        <v>5408</v>
      </c>
      <c r="GZH1367" s="84">
        <f>SUM(GZH1364:GZH1365)</f>
        <v>1000000</v>
      </c>
      <c r="GZI1367" s="84">
        <f>SUM(GZI1364:GZI1365)</f>
        <v>0</v>
      </c>
      <c r="GZJ1367" s="84">
        <f>GZI1367/GZH1367</f>
        <v>0</v>
      </c>
      <c r="GZK1367" s="84">
        <f>GZH1367-GZI1367</f>
        <v>1000000</v>
      </c>
      <c r="GZL1367" s="84">
        <f>SUM(GZL1364:GZL1365)</f>
        <v>2000000</v>
      </c>
      <c r="GZM1367" s="84">
        <f>SUM(GZM1364:GZM1365)</f>
        <v>0</v>
      </c>
      <c r="GZN1367" s="84">
        <f>GZM1367/GZL1367</f>
        <v>0</v>
      </c>
      <c r="GZO1367" s="84">
        <f>GZL1367-GZM1367</f>
        <v>2000000</v>
      </c>
      <c r="GZP1367" s="84">
        <f>GZL1367+GZH1367</f>
        <v>3000000</v>
      </c>
      <c r="GZW1367" s="84" t="s">
        <v>5408</v>
      </c>
      <c r="GZX1367" s="84">
        <f>SUM(GZX1364:GZX1365)</f>
        <v>1000000</v>
      </c>
      <c r="GZY1367" s="84">
        <f>SUM(GZY1364:GZY1365)</f>
        <v>0</v>
      </c>
      <c r="GZZ1367" s="84">
        <f>GZY1367/GZX1367</f>
        <v>0</v>
      </c>
      <c r="HAA1367" s="84">
        <f>GZX1367-GZY1367</f>
        <v>1000000</v>
      </c>
      <c r="HAB1367" s="84">
        <f>SUM(HAB1364:HAB1365)</f>
        <v>2000000</v>
      </c>
      <c r="HAC1367" s="84">
        <f>SUM(HAC1364:HAC1365)</f>
        <v>0</v>
      </c>
      <c r="HAD1367" s="84">
        <f>HAC1367/HAB1367</f>
        <v>0</v>
      </c>
      <c r="HAE1367" s="84">
        <f>HAB1367-HAC1367</f>
        <v>2000000</v>
      </c>
      <c r="HAF1367" s="84">
        <f>HAB1367+GZX1367</f>
        <v>3000000</v>
      </c>
      <c r="HAM1367" s="84" t="s">
        <v>5408</v>
      </c>
      <c r="HAN1367" s="84">
        <f>SUM(HAN1364:HAN1365)</f>
        <v>1000000</v>
      </c>
      <c r="HAO1367" s="84">
        <f>SUM(HAO1364:HAO1365)</f>
        <v>0</v>
      </c>
      <c r="HAP1367" s="84">
        <f>HAO1367/HAN1367</f>
        <v>0</v>
      </c>
      <c r="HAQ1367" s="84">
        <f>HAN1367-HAO1367</f>
        <v>1000000</v>
      </c>
      <c r="HAR1367" s="84">
        <f>SUM(HAR1364:HAR1365)</f>
        <v>2000000</v>
      </c>
      <c r="HAS1367" s="84">
        <f>SUM(HAS1364:HAS1365)</f>
        <v>0</v>
      </c>
      <c r="HAT1367" s="84">
        <f>HAS1367/HAR1367</f>
        <v>0</v>
      </c>
      <c r="HAU1367" s="84">
        <f>HAR1367-HAS1367</f>
        <v>2000000</v>
      </c>
      <c r="HAV1367" s="84">
        <f>HAR1367+HAN1367</f>
        <v>3000000</v>
      </c>
      <c r="HBC1367" s="84" t="s">
        <v>5408</v>
      </c>
      <c r="HBD1367" s="84">
        <f>SUM(HBD1364:HBD1365)</f>
        <v>1000000</v>
      </c>
      <c r="HBE1367" s="84">
        <f>SUM(HBE1364:HBE1365)</f>
        <v>0</v>
      </c>
      <c r="HBF1367" s="84">
        <f>HBE1367/HBD1367</f>
        <v>0</v>
      </c>
      <c r="HBG1367" s="84">
        <f>HBD1367-HBE1367</f>
        <v>1000000</v>
      </c>
      <c r="HBH1367" s="84">
        <f>SUM(HBH1364:HBH1365)</f>
        <v>2000000</v>
      </c>
      <c r="HBI1367" s="84">
        <f>SUM(HBI1364:HBI1365)</f>
        <v>0</v>
      </c>
      <c r="HBJ1367" s="84">
        <f>HBI1367/HBH1367</f>
        <v>0</v>
      </c>
      <c r="HBK1367" s="84">
        <f>HBH1367-HBI1367</f>
        <v>2000000</v>
      </c>
      <c r="HBL1367" s="84">
        <f>HBH1367+HBD1367</f>
        <v>3000000</v>
      </c>
      <c r="HBS1367" s="84" t="s">
        <v>5408</v>
      </c>
      <c r="HBT1367" s="84">
        <f>SUM(HBT1364:HBT1365)</f>
        <v>1000000</v>
      </c>
      <c r="HBU1367" s="84">
        <f>SUM(HBU1364:HBU1365)</f>
        <v>0</v>
      </c>
      <c r="HBV1367" s="84">
        <f>HBU1367/HBT1367</f>
        <v>0</v>
      </c>
      <c r="HBW1367" s="84">
        <f>HBT1367-HBU1367</f>
        <v>1000000</v>
      </c>
      <c r="HBX1367" s="84">
        <f>SUM(HBX1364:HBX1365)</f>
        <v>2000000</v>
      </c>
      <c r="HBY1367" s="84">
        <f>SUM(HBY1364:HBY1365)</f>
        <v>0</v>
      </c>
      <c r="HBZ1367" s="84">
        <f>HBY1367/HBX1367</f>
        <v>0</v>
      </c>
      <c r="HCA1367" s="84">
        <f>HBX1367-HBY1367</f>
        <v>2000000</v>
      </c>
      <c r="HCB1367" s="84">
        <f>HBX1367+HBT1367</f>
        <v>3000000</v>
      </c>
      <c r="HCI1367" s="84" t="s">
        <v>5408</v>
      </c>
      <c r="HCJ1367" s="84">
        <f>SUM(HCJ1364:HCJ1365)</f>
        <v>1000000</v>
      </c>
      <c r="HCK1367" s="84">
        <f>SUM(HCK1364:HCK1365)</f>
        <v>0</v>
      </c>
      <c r="HCL1367" s="84">
        <f>HCK1367/HCJ1367</f>
        <v>0</v>
      </c>
      <c r="HCM1367" s="84">
        <f>HCJ1367-HCK1367</f>
        <v>1000000</v>
      </c>
      <c r="HCN1367" s="84">
        <f>SUM(HCN1364:HCN1365)</f>
        <v>2000000</v>
      </c>
      <c r="HCO1367" s="84">
        <f>SUM(HCO1364:HCO1365)</f>
        <v>0</v>
      </c>
      <c r="HCP1367" s="84">
        <f>HCO1367/HCN1367</f>
        <v>0</v>
      </c>
      <c r="HCQ1367" s="84">
        <f>HCN1367-HCO1367</f>
        <v>2000000</v>
      </c>
      <c r="HCR1367" s="84">
        <f>HCN1367+HCJ1367</f>
        <v>3000000</v>
      </c>
      <c r="HCY1367" s="84" t="s">
        <v>5408</v>
      </c>
      <c r="HCZ1367" s="84">
        <f>SUM(HCZ1364:HCZ1365)</f>
        <v>1000000</v>
      </c>
      <c r="HDA1367" s="84">
        <f>SUM(HDA1364:HDA1365)</f>
        <v>0</v>
      </c>
      <c r="HDB1367" s="84">
        <f>HDA1367/HCZ1367</f>
        <v>0</v>
      </c>
      <c r="HDC1367" s="84">
        <f>HCZ1367-HDA1367</f>
        <v>1000000</v>
      </c>
      <c r="HDD1367" s="84">
        <f>SUM(HDD1364:HDD1365)</f>
        <v>2000000</v>
      </c>
      <c r="HDE1367" s="84">
        <f>SUM(HDE1364:HDE1365)</f>
        <v>0</v>
      </c>
      <c r="HDF1367" s="84">
        <f>HDE1367/HDD1367</f>
        <v>0</v>
      </c>
      <c r="HDG1367" s="84">
        <f>HDD1367-HDE1367</f>
        <v>2000000</v>
      </c>
      <c r="HDH1367" s="84">
        <f>HDD1367+HCZ1367</f>
        <v>3000000</v>
      </c>
      <c r="HDO1367" s="84" t="s">
        <v>5408</v>
      </c>
      <c r="HDP1367" s="84">
        <f>SUM(HDP1364:HDP1365)</f>
        <v>1000000</v>
      </c>
      <c r="HDQ1367" s="84">
        <f>SUM(HDQ1364:HDQ1365)</f>
        <v>0</v>
      </c>
      <c r="HDR1367" s="84">
        <f>HDQ1367/HDP1367</f>
        <v>0</v>
      </c>
      <c r="HDS1367" s="84">
        <f>HDP1367-HDQ1367</f>
        <v>1000000</v>
      </c>
      <c r="HDT1367" s="84">
        <f>SUM(HDT1364:HDT1365)</f>
        <v>2000000</v>
      </c>
      <c r="HDU1367" s="84">
        <f>SUM(HDU1364:HDU1365)</f>
        <v>0</v>
      </c>
      <c r="HDV1367" s="84">
        <f>HDU1367/HDT1367</f>
        <v>0</v>
      </c>
      <c r="HDW1367" s="84">
        <f>HDT1367-HDU1367</f>
        <v>2000000</v>
      </c>
      <c r="HDX1367" s="84">
        <f>HDT1367+HDP1367</f>
        <v>3000000</v>
      </c>
      <c r="HEE1367" s="84" t="s">
        <v>5408</v>
      </c>
      <c r="HEF1367" s="84">
        <f>SUM(HEF1364:HEF1365)</f>
        <v>1000000</v>
      </c>
      <c r="HEG1367" s="84">
        <f>SUM(HEG1364:HEG1365)</f>
        <v>0</v>
      </c>
      <c r="HEH1367" s="84">
        <f>HEG1367/HEF1367</f>
        <v>0</v>
      </c>
      <c r="HEI1367" s="84">
        <f>HEF1367-HEG1367</f>
        <v>1000000</v>
      </c>
      <c r="HEJ1367" s="84">
        <f>SUM(HEJ1364:HEJ1365)</f>
        <v>2000000</v>
      </c>
      <c r="HEK1367" s="84">
        <f>SUM(HEK1364:HEK1365)</f>
        <v>0</v>
      </c>
      <c r="HEL1367" s="84">
        <f>HEK1367/HEJ1367</f>
        <v>0</v>
      </c>
      <c r="HEM1367" s="84">
        <f>HEJ1367-HEK1367</f>
        <v>2000000</v>
      </c>
      <c r="HEN1367" s="84">
        <f>HEJ1367+HEF1367</f>
        <v>3000000</v>
      </c>
      <c r="HEU1367" s="84" t="s">
        <v>5408</v>
      </c>
      <c r="HEV1367" s="84">
        <f>SUM(HEV1364:HEV1365)</f>
        <v>1000000</v>
      </c>
      <c r="HEW1367" s="84">
        <f>SUM(HEW1364:HEW1365)</f>
        <v>0</v>
      </c>
      <c r="HEX1367" s="84">
        <f>HEW1367/HEV1367</f>
        <v>0</v>
      </c>
      <c r="HEY1367" s="84">
        <f>HEV1367-HEW1367</f>
        <v>1000000</v>
      </c>
      <c r="HEZ1367" s="84">
        <f>SUM(HEZ1364:HEZ1365)</f>
        <v>2000000</v>
      </c>
      <c r="HFA1367" s="84">
        <f>SUM(HFA1364:HFA1365)</f>
        <v>0</v>
      </c>
      <c r="HFB1367" s="84">
        <f>HFA1367/HEZ1367</f>
        <v>0</v>
      </c>
      <c r="HFC1367" s="84">
        <f>HEZ1367-HFA1367</f>
        <v>2000000</v>
      </c>
      <c r="HFD1367" s="84">
        <f>HEZ1367+HEV1367</f>
        <v>3000000</v>
      </c>
      <c r="HFK1367" s="84" t="s">
        <v>5408</v>
      </c>
      <c r="HFL1367" s="84">
        <f>SUM(HFL1364:HFL1365)</f>
        <v>1000000</v>
      </c>
      <c r="HFM1367" s="84">
        <f>SUM(HFM1364:HFM1365)</f>
        <v>0</v>
      </c>
      <c r="HFN1367" s="84">
        <f>HFM1367/HFL1367</f>
        <v>0</v>
      </c>
      <c r="HFO1367" s="84">
        <f>HFL1367-HFM1367</f>
        <v>1000000</v>
      </c>
      <c r="HFP1367" s="84">
        <f>SUM(HFP1364:HFP1365)</f>
        <v>2000000</v>
      </c>
      <c r="HFQ1367" s="84">
        <f>SUM(HFQ1364:HFQ1365)</f>
        <v>0</v>
      </c>
      <c r="HFR1367" s="84">
        <f>HFQ1367/HFP1367</f>
        <v>0</v>
      </c>
      <c r="HFS1367" s="84">
        <f>HFP1367-HFQ1367</f>
        <v>2000000</v>
      </c>
      <c r="HFT1367" s="84">
        <f>HFP1367+HFL1367</f>
        <v>3000000</v>
      </c>
      <c r="HGA1367" s="84" t="s">
        <v>5408</v>
      </c>
      <c r="HGB1367" s="84">
        <f>SUM(HGB1364:HGB1365)</f>
        <v>1000000</v>
      </c>
      <c r="HGC1367" s="84">
        <f>SUM(HGC1364:HGC1365)</f>
        <v>0</v>
      </c>
      <c r="HGD1367" s="84">
        <f>HGC1367/HGB1367</f>
        <v>0</v>
      </c>
      <c r="HGE1367" s="84">
        <f>HGB1367-HGC1367</f>
        <v>1000000</v>
      </c>
      <c r="HGF1367" s="84">
        <f>SUM(HGF1364:HGF1365)</f>
        <v>2000000</v>
      </c>
      <c r="HGG1367" s="84">
        <f>SUM(HGG1364:HGG1365)</f>
        <v>0</v>
      </c>
      <c r="HGH1367" s="84">
        <f>HGG1367/HGF1367</f>
        <v>0</v>
      </c>
      <c r="HGI1367" s="84">
        <f>HGF1367-HGG1367</f>
        <v>2000000</v>
      </c>
      <c r="HGJ1367" s="84">
        <f>HGF1367+HGB1367</f>
        <v>3000000</v>
      </c>
      <c r="HGQ1367" s="84" t="s">
        <v>5408</v>
      </c>
      <c r="HGR1367" s="84">
        <f>SUM(HGR1364:HGR1365)</f>
        <v>1000000</v>
      </c>
      <c r="HGS1367" s="84">
        <f>SUM(HGS1364:HGS1365)</f>
        <v>0</v>
      </c>
      <c r="HGT1367" s="84">
        <f>HGS1367/HGR1367</f>
        <v>0</v>
      </c>
      <c r="HGU1367" s="84">
        <f>HGR1367-HGS1367</f>
        <v>1000000</v>
      </c>
      <c r="HGV1367" s="84">
        <f>SUM(HGV1364:HGV1365)</f>
        <v>2000000</v>
      </c>
      <c r="HGW1367" s="84">
        <f>SUM(HGW1364:HGW1365)</f>
        <v>0</v>
      </c>
      <c r="HGX1367" s="84">
        <f>HGW1367/HGV1367</f>
        <v>0</v>
      </c>
      <c r="HGY1367" s="84">
        <f>HGV1367-HGW1367</f>
        <v>2000000</v>
      </c>
      <c r="HGZ1367" s="84">
        <f>HGV1367+HGR1367</f>
        <v>3000000</v>
      </c>
      <c r="HHG1367" s="84" t="s">
        <v>5408</v>
      </c>
      <c r="HHH1367" s="84">
        <f>SUM(HHH1364:HHH1365)</f>
        <v>1000000</v>
      </c>
      <c r="HHI1367" s="84">
        <f>SUM(HHI1364:HHI1365)</f>
        <v>0</v>
      </c>
      <c r="HHJ1367" s="84">
        <f>HHI1367/HHH1367</f>
        <v>0</v>
      </c>
      <c r="HHK1367" s="84">
        <f>HHH1367-HHI1367</f>
        <v>1000000</v>
      </c>
      <c r="HHL1367" s="84">
        <f>SUM(HHL1364:HHL1365)</f>
        <v>2000000</v>
      </c>
      <c r="HHM1367" s="84">
        <f>SUM(HHM1364:HHM1365)</f>
        <v>0</v>
      </c>
      <c r="HHN1367" s="84">
        <f>HHM1367/HHL1367</f>
        <v>0</v>
      </c>
      <c r="HHO1367" s="84">
        <f>HHL1367-HHM1367</f>
        <v>2000000</v>
      </c>
      <c r="HHP1367" s="84">
        <f>HHL1367+HHH1367</f>
        <v>3000000</v>
      </c>
      <c r="HHW1367" s="84" t="s">
        <v>5408</v>
      </c>
      <c r="HHX1367" s="84">
        <f>SUM(HHX1364:HHX1365)</f>
        <v>1000000</v>
      </c>
      <c r="HHY1367" s="84">
        <f>SUM(HHY1364:HHY1365)</f>
        <v>0</v>
      </c>
      <c r="HHZ1367" s="84">
        <f>HHY1367/HHX1367</f>
        <v>0</v>
      </c>
      <c r="HIA1367" s="84">
        <f>HHX1367-HHY1367</f>
        <v>1000000</v>
      </c>
      <c r="HIB1367" s="84">
        <f>SUM(HIB1364:HIB1365)</f>
        <v>2000000</v>
      </c>
      <c r="HIC1367" s="84">
        <f>SUM(HIC1364:HIC1365)</f>
        <v>0</v>
      </c>
      <c r="HID1367" s="84">
        <f>HIC1367/HIB1367</f>
        <v>0</v>
      </c>
      <c r="HIE1367" s="84">
        <f>HIB1367-HIC1367</f>
        <v>2000000</v>
      </c>
      <c r="HIF1367" s="84">
        <f>HIB1367+HHX1367</f>
        <v>3000000</v>
      </c>
      <c r="HIM1367" s="84" t="s">
        <v>5408</v>
      </c>
      <c r="HIN1367" s="84">
        <f>SUM(HIN1364:HIN1365)</f>
        <v>1000000</v>
      </c>
      <c r="HIO1367" s="84">
        <f>SUM(HIO1364:HIO1365)</f>
        <v>0</v>
      </c>
      <c r="HIP1367" s="84">
        <f>HIO1367/HIN1367</f>
        <v>0</v>
      </c>
      <c r="HIQ1367" s="84">
        <f>HIN1367-HIO1367</f>
        <v>1000000</v>
      </c>
      <c r="HIR1367" s="84">
        <f>SUM(HIR1364:HIR1365)</f>
        <v>2000000</v>
      </c>
      <c r="HIS1367" s="84">
        <f>SUM(HIS1364:HIS1365)</f>
        <v>0</v>
      </c>
      <c r="HIT1367" s="84">
        <f>HIS1367/HIR1367</f>
        <v>0</v>
      </c>
      <c r="HIU1367" s="84">
        <f>HIR1367-HIS1367</f>
        <v>2000000</v>
      </c>
      <c r="HIV1367" s="84">
        <f>HIR1367+HIN1367</f>
        <v>3000000</v>
      </c>
      <c r="HJC1367" s="84" t="s">
        <v>5408</v>
      </c>
      <c r="HJD1367" s="84">
        <f>SUM(HJD1364:HJD1365)</f>
        <v>1000000</v>
      </c>
      <c r="HJE1367" s="84">
        <f>SUM(HJE1364:HJE1365)</f>
        <v>0</v>
      </c>
      <c r="HJF1367" s="84">
        <f>HJE1367/HJD1367</f>
        <v>0</v>
      </c>
      <c r="HJG1367" s="84">
        <f>HJD1367-HJE1367</f>
        <v>1000000</v>
      </c>
      <c r="HJH1367" s="84">
        <f>SUM(HJH1364:HJH1365)</f>
        <v>2000000</v>
      </c>
      <c r="HJI1367" s="84">
        <f>SUM(HJI1364:HJI1365)</f>
        <v>0</v>
      </c>
      <c r="HJJ1367" s="84">
        <f>HJI1367/HJH1367</f>
        <v>0</v>
      </c>
      <c r="HJK1367" s="84">
        <f>HJH1367-HJI1367</f>
        <v>2000000</v>
      </c>
      <c r="HJL1367" s="84">
        <f>HJH1367+HJD1367</f>
        <v>3000000</v>
      </c>
      <c r="HJS1367" s="84" t="s">
        <v>5408</v>
      </c>
      <c r="HJT1367" s="84">
        <f>SUM(HJT1364:HJT1365)</f>
        <v>1000000</v>
      </c>
      <c r="HJU1367" s="84">
        <f>SUM(HJU1364:HJU1365)</f>
        <v>0</v>
      </c>
      <c r="HJV1367" s="84">
        <f>HJU1367/HJT1367</f>
        <v>0</v>
      </c>
      <c r="HJW1367" s="84">
        <f>HJT1367-HJU1367</f>
        <v>1000000</v>
      </c>
      <c r="HJX1367" s="84">
        <f>SUM(HJX1364:HJX1365)</f>
        <v>2000000</v>
      </c>
      <c r="HJY1367" s="84">
        <f>SUM(HJY1364:HJY1365)</f>
        <v>0</v>
      </c>
      <c r="HJZ1367" s="84">
        <f>HJY1367/HJX1367</f>
        <v>0</v>
      </c>
      <c r="HKA1367" s="84">
        <f>HJX1367-HJY1367</f>
        <v>2000000</v>
      </c>
      <c r="HKB1367" s="84">
        <f>HJX1367+HJT1367</f>
        <v>3000000</v>
      </c>
      <c r="HKI1367" s="84" t="s">
        <v>5408</v>
      </c>
      <c r="HKJ1367" s="84">
        <f>SUM(HKJ1364:HKJ1365)</f>
        <v>1000000</v>
      </c>
      <c r="HKK1367" s="84">
        <f>SUM(HKK1364:HKK1365)</f>
        <v>0</v>
      </c>
      <c r="HKL1367" s="84">
        <f>HKK1367/HKJ1367</f>
        <v>0</v>
      </c>
      <c r="HKM1367" s="84">
        <f>HKJ1367-HKK1367</f>
        <v>1000000</v>
      </c>
      <c r="HKN1367" s="84">
        <f>SUM(HKN1364:HKN1365)</f>
        <v>2000000</v>
      </c>
      <c r="HKO1367" s="84">
        <f>SUM(HKO1364:HKO1365)</f>
        <v>0</v>
      </c>
      <c r="HKP1367" s="84">
        <f>HKO1367/HKN1367</f>
        <v>0</v>
      </c>
      <c r="HKQ1367" s="84">
        <f>HKN1367-HKO1367</f>
        <v>2000000</v>
      </c>
      <c r="HKR1367" s="84">
        <f>HKN1367+HKJ1367</f>
        <v>3000000</v>
      </c>
      <c r="HKY1367" s="84" t="s">
        <v>5408</v>
      </c>
      <c r="HKZ1367" s="84">
        <f>SUM(HKZ1364:HKZ1365)</f>
        <v>1000000</v>
      </c>
      <c r="HLA1367" s="84">
        <f>SUM(HLA1364:HLA1365)</f>
        <v>0</v>
      </c>
      <c r="HLB1367" s="84">
        <f>HLA1367/HKZ1367</f>
        <v>0</v>
      </c>
      <c r="HLC1367" s="84">
        <f>HKZ1367-HLA1367</f>
        <v>1000000</v>
      </c>
      <c r="HLD1367" s="84">
        <f>SUM(HLD1364:HLD1365)</f>
        <v>2000000</v>
      </c>
      <c r="HLE1367" s="84">
        <f>SUM(HLE1364:HLE1365)</f>
        <v>0</v>
      </c>
      <c r="HLF1367" s="84">
        <f>HLE1367/HLD1367</f>
        <v>0</v>
      </c>
      <c r="HLG1367" s="84">
        <f>HLD1367-HLE1367</f>
        <v>2000000</v>
      </c>
      <c r="HLH1367" s="84">
        <f>HLD1367+HKZ1367</f>
        <v>3000000</v>
      </c>
      <c r="HLO1367" s="84" t="s">
        <v>5408</v>
      </c>
      <c r="HLP1367" s="84">
        <f>SUM(HLP1364:HLP1365)</f>
        <v>1000000</v>
      </c>
      <c r="HLQ1367" s="84">
        <f>SUM(HLQ1364:HLQ1365)</f>
        <v>0</v>
      </c>
      <c r="HLR1367" s="84">
        <f>HLQ1367/HLP1367</f>
        <v>0</v>
      </c>
      <c r="HLS1367" s="84">
        <f>HLP1367-HLQ1367</f>
        <v>1000000</v>
      </c>
      <c r="HLT1367" s="84">
        <f>SUM(HLT1364:HLT1365)</f>
        <v>2000000</v>
      </c>
      <c r="HLU1367" s="84">
        <f>SUM(HLU1364:HLU1365)</f>
        <v>0</v>
      </c>
      <c r="HLV1367" s="84">
        <f>HLU1367/HLT1367</f>
        <v>0</v>
      </c>
      <c r="HLW1367" s="84">
        <f>HLT1367-HLU1367</f>
        <v>2000000</v>
      </c>
      <c r="HLX1367" s="84">
        <f>HLT1367+HLP1367</f>
        <v>3000000</v>
      </c>
      <c r="HME1367" s="84" t="s">
        <v>5408</v>
      </c>
      <c r="HMF1367" s="84">
        <f>SUM(HMF1364:HMF1365)</f>
        <v>1000000</v>
      </c>
      <c r="HMG1367" s="84">
        <f>SUM(HMG1364:HMG1365)</f>
        <v>0</v>
      </c>
      <c r="HMH1367" s="84">
        <f>HMG1367/HMF1367</f>
        <v>0</v>
      </c>
      <c r="HMI1367" s="84">
        <f>HMF1367-HMG1367</f>
        <v>1000000</v>
      </c>
      <c r="HMJ1367" s="84">
        <f>SUM(HMJ1364:HMJ1365)</f>
        <v>2000000</v>
      </c>
      <c r="HMK1367" s="84">
        <f>SUM(HMK1364:HMK1365)</f>
        <v>0</v>
      </c>
      <c r="HML1367" s="84">
        <f>HMK1367/HMJ1367</f>
        <v>0</v>
      </c>
      <c r="HMM1367" s="84">
        <f>HMJ1367-HMK1367</f>
        <v>2000000</v>
      </c>
      <c r="HMN1367" s="84">
        <f>HMJ1367+HMF1367</f>
        <v>3000000</v>
      </c>
      <c r="HMU1367" s="84" t="s">
        <v>5408</v>
      </c>
      <c r="HMV1367" s="84">
        <f>SUM(HMV1364:HMV1365)</f>
        <v>1000000</v>
      </c>
      <c r="HMW1367" s="84">
        <f>SUM(HMW1364:HMW1365)</f>
        <v>0</v>
      </c>
      <c r="HMX1367" s="84">
        <f>HMW1367/HMV1367</f>
        <v>0</v>
      </c>
      <c r="HMY1367" s="84">
        <f>HMV1367-HMW1367</f>
        <v>1000000</v>
      </c>
      <c r="HMZ1367" s="84">
        <f>SUM(HMZ1364:HMZ1365)</f>
        <v>2000000</v>
      </c>
      <c r="HNA1367" s="84">
        <f>SUM(HNA1364:HNA1365)</f>
        <v>0</v>
      </c>
      <c r="HNB1367" s="84">
        <f>HNA1367/HMZ1367</f>
        <v>0</v>
      </c>
      <c r="HNC1367" s="84">
        <f>HMZ1367-HNA1367</f>
        <v>2000000</v>
      </c>
      <c r="HND1367" s="84">
        <f>HMZ1367+HMV1367</f>
        <v>3000000</v>
      </c>
      <c r="HNK1367" s="84" t="s">
        <v>5408</v>
      </c>
      <c r="HNL1367" s="84">
        <f>SUM(HNL1364:HNL1365)</f>
        <v>1000000</v>
      </c>
      <c r="HNM1367" s="84">
        <f>SUM(HNM1364:HNM1365)</f>
        <v>0</v>
      </c>
      <c r="HNN1367" s="84">
        <f>HNM1367/HNL1367</f>
        <v>0</v>
      </c>
      <c r="HNO1367" s="84">
        <f>HNL1367-HNM1367</f>
        <v>1000000</v>
      </c>
      <c r="HNP1367" s="84">
        <f>SUM(HNP1364:HNP1365)</f>
        <v>2000000</v>
      </c>
      <c r="HNQ1367" s="84">
        <f>SUM(HNQ1364:HNQ1365)</f>
        <v>0</v>
      </c>
      <c r="HNR1367" s="84">
        <f>HNQ1367/HNP1367</f>
        <v>0</v>
      </c>
      <c r="HNS1367" s="84">
        <f>HNP1367-HNQ1367</f>
        <v>2000000</v>
      </c>
      <c r="HNT1367" s="84">
        <f>HNP1367+HNL1367</f>
        <v>3000000</v>
      </c>
      <c r="HOA1367" s="84" t="s">
        <v>5408</v>
      </c>
      <c r="HOB1367" s="84">
        <f>SUM(HOB1364:HOB1365)</f>
        <v>1000000</v>
      </c>
      <c r="HOC1367" s="84">
        <f>SUM(HOC1364:HOC1365)</f>
        <v>0</v>
      </c>
      <c r="HOD1367" s="84">
        <f>HOC1367/HOB1367</f>
        <v>0</v>
      </c>
      <c r="HOE1367" s="84">
        <f>HOB1367-HOC1367</f>
        <v>1000000</v>
      </c>
      <c r="HOF1367" s="84">
        <f>SUM(HOF1364:HOF1365)</f>
        <v>2000000</v>
      </c>
      <c r="HOG1367" s="84">
        <f>SUM(HOG1364:HOG1365)</f>
        <v>0</v>
      </c>
      <c r="HOH1367" s="84">
        <f>HOG1367/HOF1367</f>
        <v>0</v>
      </c>
      <c r="HOI1367" s="84">
        <f>HOF1367-HOG1367</f>
        <v>2000000</v>
      </c>
      <c r="HOJ1367" s="84">
        <f>HOF1367+HOB1367</f>
        <v>3000000</v>
      </c>
      <c r="HOQ1367" s="84" t="s">
        <v>5408</v>
      </c>
      <c r="HOR1367" s="84">
        <f>SUM(HOR1364:HOR1365)</f>
        <v>1000000</v>
      </c>
      <c r="HOS1367" s="84">
        <f>SUM(HOS1364:HOS1365)</f>
        <v>0</v>
      </c>
      <c r="HOT1367" s="84">
        <f>HOS1367/HOR1367</f>
        <v>0</v>
      </c>
      <c r="HOU1367" s="84">
        <f>HOR1367-HOS1367</f>
        <v>1000000</v>
      </c>
      <c r="HOV1367" s="84">
        <f>SUM(HOV1364:HOV1365)</f>
        <v>2000000</v>
      </c>
      <c r="HOW1367" s="84">
        <f>SUM(HOW1364:HOW1365)</f>
        <v>0</v>
      </c>
      <c r="HOX1367" s="84">
        <f>HOW1367/HOV1367</f>
        <v>0</v>
      </c>
      <c r="HOY1367" s="84">
        <f>HOV1367-HOW1367</f>
        <v>2000000</v>
      </c>
      <c r="HOZ1367" s="84">
        <f>HOV1367+HOR1367</f>
        <v>3000000</v>
      </c>
      <c r="HPG1367" s="84" t="s">
        <v>5408</v>
      </c>
      <c r="HPH1367" s="84">
        <f>SUM(HPH1364:HPH1365)</f>
        <v>1000000</v>
      </c>
      <c r="HPI1367" s="84">
        <f>SUM(HPI1364:HPI1365)</f>
        <v>0</v>
      </c>
      <c r="HPJ1367" s="84">
        <f>HPI1367/HPH1367</f>
        <v>0</v>
      </c>
      <c r="HPK1367" s="84">
        <f>HPH1367-HPI1367</f>
        <v>1000000</v>
      </c>
      <c r="HPL1367" s="84">
        <f>SUM(HPL1364:HPL1365)</f>
        <v>2000000</v>
      </c>
      <c r="HPM1367" s="84">
        <f>SUM(HPM1364:HPM1365)</f>
        <v>0</v>
      </c>
      <c r="HPN1367" s="84">
        <f>HPM1367/HPL1367</f>
        <v>0</v>
      </c>
      <c r="HPO1367" s="84">
        <f>HPL1367-HPM1367</f>
        <v>2000000</v>
      </c>
      <c r="HPP1367" s="84">
        <f>HPL1367+HPH1367</f>
        <v>3000000</v>
      </c>
      <c r="HPW1367" s="84" t="s">
        <v>5408</v>
      </c>
      <c r="HPX1367" s="84">
        <f>SUM(HPX1364:HPX1365)</f>
        <v>1000000</v>
      </c>
      <c r="HPY1367" s="84">
        <f>SUM(HPY1364:HPY1365)</f>
        <v>0</v>
      </c>
      <c r="HPZ1367" s="84">
        <f>HPY1367/HPX1367</f>
        <v>0</v>
      </c>
      <c r="HQA1367" s="84">
        <f>HPX1367-HPY1367</f>
        <v>1000000</v>
      </c>
      <c r="HQB1367" s="84">
        <f>SUM(HQB1364:HQB1365)</f>
        <v>2000000</v>
      </c>
      <c r="HQC1367" s="84">
        <f>SUM(HQC1364:HQC1365)</f>
        <v>0</v>
      </c>
      <c r="HQD1367" s="84">
        <f>HQC1367/HQB1367</f>
        <v>0</v>
      </c>
      <c r="HQE1367" s="84">
        <f>HQB1367-HQC1367</f>
        <v>2000000</v>
      </c>
      <c r="HQF1367" s="84">
        <f>HQB1367+HPX1367</f>
        <v>3000000</v>
      </c>
      <c r="HQM1367" s="84" t="s">
        <v>5408</v>
      </c>
      <c r="HQN1367" s="84">
        <f>SUM(HQN1364:HQN1365)</f>
        <v>1000000</v>
      </c>
      <c r="HQO1367" s="84">
        <f>SUM(HQO1364:HQO1365)</f>
        <v>0</v>
      </c>
      <c r="HQP1367" s="84">
        <f>HQO1367/HQN1367</f>
        <v>0</v>
      </c>
      <c r="HQQ1367" s="84">
        <f>HQN1367-HQO1367</f>
        <v>1000000</v>
      </c>
      <c r="HQR1367" s="84">
        <f>SUM(HQR1364:HQR1365)</f>
        <v>2000000</v>
      </c>
      <c r="HQS1367" s="84">
        <f>SUM(HQS1364:HQS1365)</f>
        <v>0</v>
      </c>
      <c r="HQT1367" s="84">
        <f>HQS1367/HQR1367</f>
        <v>0</v>
      </c>
      <c r="HQU1367" s="84">
        <f>HQR1367-HQS1367</f>
        <v>2000000</v>
      </c>
      <c r="HQV1367" s="84">
        <f>HQR1367+HQN1367</f>
        <v>3000000</v>
      </c>
      <c r="HRC1367" s="84" t="s">
        <v>5408</v>
      </c>
      <c r="HRD1367" s="84">
        <f>SUM(HRD1364:HRD1365)</f>
        <v>1000000</v>
      </c>
      <c r="HRE1367" s="84">
        <f>SUM(HRE1364:HRE1365)</f>
        <v>0</v>
      </c>
      <c r="HRF1367" s="84">
        <f>HRE1367/HRD1367</f>
        <v>0</v>
      </c>
      <c r="HRG1367" s="84">
        <f>HRD1367-HRE1367</f>
        <v>1000000</v>
      </c>
      <c r="HRH1367" s="84">
        <f>SUM(HRH1364:HRH1365)</f>
        <v>2000000</v>
      </c>
      <c r="HRI1367" s="84">
        <f>SUM(HRI1364:HRI1365)</f>
        <v>0</v>
      </c>
      <c r="HRJ1367" s="84">
        <f>HRI1367/HRH1367</f>
        <v>0</v>
      </c>
      <c r="HRK1367" s="84">
        <f>HRH1367-HRI1367</f>
        <v>2000000</v>
      </c>
      <c r="HRL1367" s="84">
        <f>HRH1367+HRD1367</f>
        <v>3000000</v>
      </c>
      <c r="HRS1367" s="84" t="s">
        <v>5408</v>
      </c>
      <c r="HRT1367" s="84">
        <f>SUM(HRT1364:HRT1365)</f>
        <v>1000000</v>
      </c>
      <c r="HRU1367" s="84">
        <f>SUM(HRU1364:HRU1365)</f>
        <v>0</v>
      </c>
      <c r="HRV1367" s="84">
        <f>HRU1367/HRT1367</f>
        <v>0</v>
      </c>
      <c r="HRW1367" s="84">
        <f>HRT1367-HRU1367</f>
        <v>1000000</v>
      </c>
      <c r="HRX1367" s="84">
        <f>SUM(HRX1364:HRX1365)</f>
        <v>2000000</v>
      </c>
      <c r="HRY1367" s="84">
        <f>SUM(HRY1364:HRY1365)</f>
        <v>0</v>
      </c>
      <c r="HRZ1367" s="84">
        <f>HRY1367/HRX1367</f>
        <v>0</v>
      </c>
      <c r="HSA1367" s="84">
        <f>HRX1367-HRY1367</f>
        <v>2000000</v>
      </c>
      <c r="HSB1367" s="84">
        <f>HRX1367+HRT1367</f>
        <v>3000000</v>
      </c>
      <c r="HSI1367" s="84" t="s">
        <v>5408</v>
      </c>
      <c r="HSJ1367" s="84">
        <f>SUM(HSJ1364:HSJ1365)</f>
        <v>1000000</v>
      </c>
      <c r="HSK1367" s="84">
        <f>SUM(HSK1364:HSK1365)</f>
        <v>0</v>
      </c>
      <c r="HSL1367" s="84">
        <f>HSK1367/HSJ1367</f>
        <v>0</v>
      </c>
      <c r="HSM1367" s="84">
        <f>HSJ1367-HSK1367</f>
        <v>1000000</v>
      </c>
      <c r="HSN1367" s="84">
        <f>SUM(HSN1364:HSN1365)</f>
        <v>2000000</v>
      </c>
      <c r="HSO1367" s="84">
        <f>SUM(HSO1364:HSO1365)</f>
        <v>0</v>
      </c>
      <c r="HSP1367" s="84">
        <f>HSO1367/HSN1367</f>
        <v>0</v>
      </c>
      <c r="HSQ1367" s="84">
        <f>HSN1367-HSO1367</f>
        <v>2000000</v>
      </c>
      <c r="HSR1367" s="84">
        <f>HSN1367+HSJ1367</f>
        <v>3000000</v>
      </c>
      <c r="HSY1367" s="84" t="s">
        <v>5408</v>
      </c>
      <c r="HSZ1367" s="84">
        <f>SUM(HSZ1364:HSZ1365)</f>
        <v>1000000</v>
      </c>
      <c r="HTA1367" s="84">
        <f>SUM(HTA1364:HTA1365)</f>
        <v>0</v>
      </c>
      <c r="HTB1367" s="84">
        <f>HTA1367/HSZ1367</f>
        <v>0</v>
      </c>
      <c r="HTC1367" s="84">
        <f>HSZ1367-HTA1367</f>
        <v>1000000</v>
      </c>
      <c r="HTD1367" s="84">
        <f>SUM(HTD1364:HTD1365)</f>
        <v>2000000</v>
      </c>
      <c r="HTE1367" s="84">
        <f>SUM(HTE1364:HTE1365)</f>
        <v>0</v>
      </c>
      <c r="HTF1367" s="84">
        <f>HTE1367/HTD1367</f>
        <v>0</v>
      </c>
      <c r="HTG1367" s="84">
        <f>HTD1367-HTE1367</f>
        <v>2000000</v>
      </c>
      <c r="HTH1367" s="84">
        <f>HTD1367+HSZ1367</f>
        <v>3000000</v>
      </c>
      <c r="HTO1367" s="84" t="s">
        <v>5408</v>
      </c>
      <c r="HTP1367" s="84">
        <f>SUM(HTP1364:HTP1365)</f>
        <v>1000000</v>
      </c>
      <c r="HTQ1367" s="84">
        <f>SUM(HTQ1364:HTQ1365)</f>
        <v>0</v>
      </c>
      <c r="HTR1367" s="84">
        <f>HTQ1367/HTP1367</f>
        <v>0</v>
      </c>
      <c r="HTS1367" s="84">
        <f>HTP1367-HTQ1367</f>
        <v>1000000</v>
      </c>
      <c r="HTT1367" s="84">
        <f>SUM(HTT1364:HTT1365)</f>
        <v>2000000</v>
      </c>
      <c r="HTU1367" s="84">
        <f>SUM(HTU1364:HTU1365)</f>
        <v>0</v>
      </c>
      <c r="HTV1367" s="84">
        <f>HTU1367/HTT1367</f>
        <v>0</v>
      </c>
      <c r="HTW1367" s="84">
        <f>HTT1367-HTU1367</f>
        <v>2000000</v>
      </c>
      <c r="HTX1367" s="84">
        <f>HTT1367+HTP1367</f>
        <v>3000000</v>
      </c>
      <c r="HUE1367" s="84" t="s">
        <v>5408</v>
      </c>
      <c r="HUF1367" s="84">
        <f>SUM(HUF1364:HUF1365)</f>
        <v>1000000</v>
      </c>
      <c r="HUG1367" s="84">
        <f>SUM(HUG1364:HUG1365)</f>
        <v>0</v>
      </c>
      <c r="HUH1367" s="84">
        <f>HUG1367/HUF1367</f>
        <v>0</v>
      </c>
      <c r="HUI1367" s="84">
        <f>HUF1367-HUG1367</f>
        <v>1000000</v>
      </c>
      <c r="HUJ1367" s="84">
        <f>SUM(HUJ1364:HUJ1365)</f>
        <v>2000000</v>
      </c>
      <c r="HUK1367" s="84">
        <f>SUM(HUK1364:HUK1365)</f>
        <v>0</v>
      </c>
      <c r="HUL1367" s="84">
        <f>HUK1367/HUJ1367</f>
        <v>0</v>
      </c>
      <c r="HUM1367" s="84">
        <f>HUJ1367-HUK1367</f>
        <v>2000000</v>
      </c>
      <c r="HUN1367" s="84">
        <f>HUJ1367+HUF1367</f>
        <v>3000000</v>
      </c>
      <c r="HUU1367" s="84" t="s">
        <v>5408</v>
      </c>
      <c r="HUV1367" s="84">
        <f>SUM(HUV1364:HUV1365)</f>
        <v>1000000</v>
      </c>
      <c r="HUW1367" s="84">
        <f>SUM(HUW1364:HUW1365)</f>
        <v>0</v>
      </c>
      <c r="HUX1367" s="84">
        <f>HUW1367/HUV1367</f>
        <v>0</v>
      </c>
      <c r="HUY1367" s="84">
        <f>HUV1367-HUW1367</f>
        <v>1000000</v>
      </c>
      <c r="HUZ1367" s="84">
        <f>SUM(HUZ1364:HUZ1365)</f>
        <v>2000000</v>
      </c>
      <c r="HVA1367" s="84">
        <f>SUM(HVA1364:HVA1365)</f>
        <v>0</v>
      </c>
      <c r="HVB1367" s="84">
        <f>HVA1367/HUZ1367</f>
        <v>0</v>
      </c>
      <c r="HVC1367" s="84">
        <f>HUZ1367-HVA1367</f>
        <v>2000000</v>
      </c>
      <c r="HVD1367" s="84">
        <f>HUZ1367+HUV1367</f>
        <v>3000000</v>
      </c>
      <c r="HVK1367" s="84" t="s">
        <v>5408</v>
      </c>
      <c r="HVL1367" s="84">
        <f>SUM(HVL1364:HVL1365)</f>
        <v>1000000</v>
      </c>
      <c r="HVM1367" s="84">
        <f>SUM(HVM1364:HVM1365)</f>
        <v>0</v>
      </c>
      <c r="HVN1367" s="84">
        <f>HVM1367/HVL1367</f>
        <v>0</v>
      </c>
      <c r="HVO1367" s="84">
        <f>HVL1367-HVM1367</f>
        <v>1000000</v>
      </c>
      <c r="HVP1367" s="84">
        <f>SUM(HVP1364:HVP1365)</f>
        <v>2000000</v>
      </c>
      <c r="HVQ1367" s="84">
        <f>SUM(HVQ1364:HVQ1365)</f>
        <v>0</v>
      </c>
      <c r="HVR1367" s="84">
        <f>HVQ1367/HVP1367</f>
        <v>0</v>
      </c>
      <c r="HVS1367" s="84">
        <f>HVP1367-HVQ1367</f>
        <v>2000000</v>
      </c>
      <c r="HVT1367" s="84">
        <f>HVP1367+HVL1367</f>
        <v>3000000</v>
      </c>
      <c r="HWA1367" s="84" t="s">
        <v>5408</v>
      </c>
      <c r="HWB1367" s="84">
        <f>SUM(HWB1364:HWB1365)</f>
        <v>1000000</v>
      </c>
      <c r="HWC1367" s="84">
        <f>SUM(HWC1364:HWC1365)</f>
        <v>0</v>
      </c>
      <c r="HWD1367" s="84">
        <f>HWC1367/HWB1367</f>
        <v>0</v>
      </c>
      <c r="HWE1367" s="84">
        <f>HWB1367-HWC1367</f>
        <v>1000000</v>
      </c>
      <c r="HWF1367" s="84">
        <f>SUM(HWF1364:HWF1365)</f>
        <v>2000000</v>
      </c>
      <c r="HWG1367" s="84">
        <f>SUM(HWG1364:HWG1365)</f>
        <v>0</v>
      </c>
      <c r="HWH1367" s="84">
        <f>HWG1367/HWF1367</f>
        <v>0</v>
      </c>
      <c r="HWI1367" s="84">
        <f>HWF1367-HWG1367</f>
        <v>2000000</v>
      </c>
      <c r="HWJ1367" s="84">
        <f>HWF1367+HWB1367</f>
        <v>3000000</v>
      </c>
      <c r="HWQ1367" s="84" t="s">
        <v>5408</v>
      </c>
      <c r="HWR1367" s="84">
        <f>SUM(HWR1364:HWR1365)</f>
        <v>1000000</v>
      </c>
      <c r="HWS1367" s="84">
        <f>SUM(HWS1364:HWS1365)</f>
        <v>0</v>
      </c>
      <c r="HWT1367" s="84">
        <f>HWS1367/HWR1367</f>
        <v>0</v>
      </c>
      <c r="HWU1367" s="84">
        <f>HWR1367-HWS1367</f>
        <v>1000000</v>
      </c>
      <c r="HWV1367" s="84">
        <f>SUM(HWV1364:HWV1365)</f>
        <v>2000000</v>
      </c>
      <c r="HWW1367" s="84">
        <f>SUM(HWW1364:HWW1365)</f>
        <v>0</v>
      </c>
      <c r="HWX1367" s="84">
        <f>HWW1367/HWV1367</f>
        <v>0</v>
      </c>
      <c r="HWY1367" s="84">
        <f>HWV1367-HWW1367</f>
        <v>2000000</v>
      </c>
      <c r="HWZ1367" s="84">
        <f>HWV1367+HWR1367</f>
        <v>3000000</v>
      </c>
      <c r="HXG1367" s="84" t="s">
        <v>5408</v>
      </c>
      <c r="HXH1367" s="84">
        <f>SUM(HXH1364:HXH1365)</f>
        <v>1000000</v>
      </c>
      <c r="HXI1367" s="84">
        <f>SUM(HXI1364:HXI1365)</f>
        <v>0</v>
      </c>
      <c r="HXJ1367" s="84">
        <f>HXI1367/HXH1367</f>
        <v>0</v>
      </c>
      <c r="HXK1367" s="84">
        <f>HXH1367-HXI1367</f>
        <v>1000000</v>
      </c>
      <c r="HXL1367" s="84">
        <f>SUM(HXL1364:HXL1365)</f>
        <v>2000000</v>
      </c>
      <c r="HXM1367" s="84">
        <f>SUM(HXM1364:HXM1365)</f>
        <v>0</v>
      </c>
      <c r="HXN1367" s="84">
        <f>HXM1367/HXL1367</f>
        <v>0</v>
      </c>
      <c r="HXO1367" s="84">
        <f>HXL1367-HXM1367</f>
        <v>2000000</v>
      </c>
      <c r="HXP1367" s="84">
        <f>HXL1367+HXH1367</f>
        <v>3000000</v>
      </c>
      <c r="HXW1367" s="84" t="s">
        <v>5408</v>
      </c>
      <c r="HXX1367" s="84">
        <f>SUM(HXX1364:HXX1365)</f>
        <v>1000000</v>
      </c>
      <c r="HXY1367" s="84">
        <f>SUM(HXY1364:HXY1365)</f>
        <v>0</v>
      </c>
      <c r="HXZ1367" s="84">
        <f>HXY1367/HXX1367</f>
        <v>0</v>
      </c>
      <c r="HYA1367" s="84">
        <f>HXX1367-HXY1367</f>
        <v>1000000</v>
      </c>
      <c r="HYB1367" s="84">
        <f>SUM(HYB1364:HYB1365)</f>
        <v>2000000</v>
      </c>
      <c r="HYC1367" s="84">
        <f>SUM(HYC1364:HYC1365)</f>
        <v>0</v>
      </c>
      <c r="HYD1367" s="84">
        <f>HYC1367/HYB1367</f>
        <v>0</v>
      </c>
      <c r="HYE1367" s="84">
        <f>HYB1367-HYC1367</f>
        <v>2000000</v>
      </c>
      <c r="HYF1367" s="84">
        <f>HYB1367+HXX1367</f>
        <v>3000000</v>
      </c>
      <c r="HYM1367" s="84" t="s">
        <v>5408</v>
      </c>
      <c r="HYN1367" s="84">
        <f>SUM(HYN1364:HYN1365)</f>
        <v>1000000</v>
      </c>
      <c r="HYO1367" s="84">
        <f>SUM(HYO1364:HYO1365)</f>
        <v>0</v>
      </c>
      <c r="HYP1367" s="84">
        <f>HYO1367/HYN1367</f>
        <v>0</v>
      </c>
      <c r="HYQ1367" s="84">
        <f>HYN1367-HYO1367</f>
        <v>1000000</v>
      </c>
      <c r="HYR1367" s="84">
        <f>SUM(HYR1364:HYR1365)</f>
        <v>2000000</v>
      </c>
      <c r="HYS1367" s="84">
        <f>SUM(HYS1364:HYS1365)</f>
        <v>0</v>
      </c>
      <c r="HYT1367" s="84">
        <f>HYS1367/HYR1367</f>
        <v>0</v>
      </c>
      <c r="HYU1367" s="84">
        <f>HYR1367-HYS1367</f>
        <v>2000000</v>
      </c>
      <c r="HYV1367" s="84">
        <f>HYR1367+HYN1367</f>
        <v>3000000</v>
      </c>
      <c r="HZC1367" s="84" t="s">
        <v>5408</v>
      </c>
      <c r="HZD1367" s="84">
        <f>SUM(HZD1364:HZD1365)</f>
        <v>1000000</v>
      </c>
      <c r="HZE1367" s="84">
        <f>SUM(HZE1364:HZE1365)</f>
        <v>0</v>
      </c>
      <c r="HZF1367" s="84">
        <f>HZE1367/HZD1367</f>
        <v>0</v>
      </c>
      <c r="HZG1367" s="84">
        <f>HZD1367-HZE1367</f>
        <v>1000000</v>
      </c>
      <c r="HZH1367" s="84">
        <f>SUM(HZH1364:HZH1365)</f>
        <v>2000000</v>
      </c>
      <c r="HZI1367" s="84">
        <f>SUM(HZI1364:HZI1365)</f>
        <v>0</v>
      </c>
      <c r="HZJ1367" s="84">
        <f>HZI1367/HZH1367</f>
        <v>0</v>
      </c>
      <c r="HZK1367" s="84">
        <f>HZH1367-HZI1367</f>
        <v>2000000</v>
      </c>
      <c r="HZL1367" s="84">
        <f>HZH1367+HZD1367</f>
        <v>3000000</v>
      </c>
      <c r="HZS1367" s="84" t="s">
        <v>5408</v>
      </c>
      <c r="HZT1367" s="84">
        <f>SUM(HZT1364:HZT1365)</f>
        <v>1000000</v>
      </c>
      <c r="HZU1367" s="84">
        <f>SUM(HZU1364:HZU1365)</f>
        <v>0</v>
      </c>
      <c r="HZV1367" s="84">
        <f>HZU1367/HZT1367</f>
        <v>0</v>
      </c>
      <c r="HZW1367" s="84">
        <f>HZT1367-HZU1367</f>
        <v>1000000</v>
      </c>
      <c r="HZX1367" s="84">
        <f>SUM(HZX1364:HZX1365)</f>
        <v>2000000</v>
      </c>
      <c r="HZY1367" s="84">
        <f>SUM(HZY1364:HZY1365)</f>
        <v>0</v>
      </c>
      <c r="HZZ1367" s="84">
        <f>HZY1367/HZX1367</f>
        <v>0</v>
      </c>
      <c r="IAA1367" s="84">
        <f>HZX1367-HZY1367</f>
        <v>2000000</v>
      </c>
      <c r="IAB1367" s="84">
        <f>HZX1367+HZT1367</f>
        <v>3000000</v>
      </c>
      <c r="IAI1367" s="84" t="s">
        <v>5408</v>
      </c>
      <c r="IAJ1367" s="84">
        <f>SUM(IAJ1364:IAJ1365)</f>
        <v>1000000</v>
      </c>
      <c r="IAK1367" s="84">
        <f>SUM(IAK1364:IAK1365)</f>
        <v>0</v>
      </c>
      <c r="IAL1367" s="84">
        <f>IAK1367/IAJ1367</f>
        <v>0</v>
      </c>
      <c r="IAM1367" s="84">
        <f>IAJ1367-IAK1367</f>
        <v>1000000</v>
      </c>
      <c r="IAN1367" s="84">
        <f>SUM(IAN1364:IAN1365)</f>
        <v>2000000</v>
      </c>
      <c r="IAO1367" s="84">
        <f>SUM(IAO1364:IAO1365)</f>
        <v>0</v>
      </c>
      <c r="IAP1367" s="84">
        <f>IAO1367/IAN1367</f>
        <v>0</v>
      </c>
      <c r="IAQ1367" s="84">
        <f>IAN1367-IAO1367</f>
        <v>2000000</v>
      </c>
      <c r="IAR1367" s="84">
        <f>IAN1367+IAJ1367</f>
        <v>3000000</v>
      </c>
      <c r="IAY1367" s="84" t="s">
        <v>5408</v>
      </c>
      <c r="IAZ1367" s="84">
        <f>SUM(IAZ1364:IAZ1365)</f>
        <v>1000000</v>
      </c>
      <c r="IBA1367" s="84">
        <f>SUM(IBA1364:IBA1365)</f>
        <v>0</v>
      </c>
      <c r="IBB1367" s="84">
        <f>IBA1367/IAZ1367</f>
        <v>0</v>
      </c>
      <c r="IBC1367" s="84">
        <f>IAZ1367-IBA1367</f>
        <v>1000000</v>
      </c>
      <c r="IBD1367" s="84">
        <f>SUM(IBD1364:IBD1365)</f>
        <v>2000000</v>
      </c>
      <c r="IBE1367" s="84">
        <f>SUM(IBE1364:IBE1365)</f>
        <v>0</v>
      </c>
      <c r="IBF1367" s="84">
        <f>IBE1367/IBD1367</f>
        <v>0</v>
      </c>
      <c r="IBG1367" s="84">
        <f>IBD1367-IBE1367</f>
        <v>2000000</v>
      </c>
      <c r="IBH1367" s="84">
        <f>IBD1367+IAZ1367</f>
        <v>3000000</v>
      </c>
      <c r="IBO1367" s="84" t="s">
        <v>5408</v>
      </c>
      <c r="IBP1367" s="84">
        <f>SUM(IBP1364:IBP1365)</f>
        <v>1000000</v>
      </c>
      <c r="IBQ1367" s="84">
        <f>SUM(IBQ1364:IBQ1365)</f>
        <v>0</v>
      </c>
      <c r="IBR1367" s="84">
        <f>IBQ1367/IBP1367</f>
        <v>0</v>
      </c>
      <c r="IBS1367" s="84">
        <f>IBP1367-IBQ1367</f>
        <v>1000000</v>
      </c>
      <c r="IBT1367" s="84">
        <f>SUM(IBT1364:IBT1365)</f>
        <v>2000000</v>
      </c>
      <c r="IBU1367" s="84">
        <f>SUM(IBU1364:IBU1365)</f>
        <v>0</v>
      </c>
      <c r="IBV1367" s="84">
        <f>IBU1367/IBT1367</f>
        <v>0</v>
      </c>
      <c r="IBW1367" s="84">
        <f>IBT1367-IBU1367</f>
        <v>2000000</v>
      </c>
      <c r="IBX1367" s="84">
        <f>IBT1367+IBP1367</f>
        <v>3000000</v>
      </c>
      <c r="ICE1367" s="84" t="s">
        <v>5408</v>
      </c>
      <c r="ICF1367" s="84">
        <f>SUM(ICF1364:ICF1365)</f>
        <v>1000000</v>
      </c>
      <c r="ICG1367" s="84">
        <f>SUM(ICG1364:ICG1365)</f>
        <v>0</v>
      </c>
      <c r="ICH1367" s="84">
        <f>ICG1367/ICF1367</f>
        <v>0</v>
      </c>
      <c r="ICI1367" s="84">
        <f>ICF1367-ICG1367</f>
        <v>1000000</v>
      </c>
      <c r="ICJ1367" s="84">
        <f>SUM(ICJ1364:ICJ1365)</f>
        <v>2000000</v>
      </c>
      <c r="ICK1367" s="84">
        <f>SUM(ICK1364:ICK1365)</f>
        <v>0</v>
      </c>
      <c r="ICL1367" s="84">
        <f>ICK1367/ICJ1367</f>
        <v>0</v>
      </c>
      <c r="ICM1367" s="84">
        <f>ICJ1367-ICK1367</f>
        <v>2000000</v>
      </c>
      <c r="ICN1367" s="84">
        <f>ICJ1367+ICF1367</f>
        <v>3000000</v>
      </c>
      <c r="ICU1367" s="84" t="s">
        <v>5408</v>
      </c>
      <c r="ICV1367" s="84">
        <f>SUM(ICV1364:ICV1365)</f>
        <v>1000000</v>
      </c>
      <c r="ICW1367" s="84">
        <f>SUM(ICW1364:ICW1365)</f>
        <v>0</v>
      </c>
      <c r="ICX1367" s="84">
        <f>ICW1367/ICV1367</f>
        <v>0</v>
      </c>
      <c r="ICY1367" s="84">
        <f>ICV1367-ICW1367</f>
        <v>1000000</v>
      </c>
      <c r="ICZ1367" s="84">
        <f>SUM(ICZ1364:ICZ1365)</f>
        <v>2000000</v>
      </c>
      <c r="IDA1367" s="84">
        <f>SUM(IDA1364:IDA1365)</f>
        <v>0</v>
      </c>
      <c r="IDB1367" s="84">
        <f>IDA1367/ICZ1367</f>
        <v>0</v>
      </c>
      <c r="IDC1367" s="84">
        <f>ICZ1367-IDA1367</f>
        <v>2000000</v>
      </c>
      <c r="IDD1367" s="84">
        <f>ICZ1367+ICV1367</f>
        <v>3000000</v>
      </c>
      <c r="IDK1367" s="84" t="s">
        <v>5408</v>
      </c>
      <c r="IDL1367" s="84">
        <f>SUM(IDL1364:IDL1365)</f>
        <v>1000000</v>
      </c>
      <c r="IDM1367" s="84">
        <f>SUM(IDM1364:IDM1365)</f>
        <v>0</v>
      </c>
      <c r="IDN1367" s="84">
        <f>IDM1367/IDL1367</f>
        <v>0</v>
      </c>
      <c r="IDO1367" s="84">
        <f>IDL1367-IDM1367</f>
        <v>1000000</v>
      </c>
      <c r="IDP1367" s="84">
        <f>SUM(IDP1364:IDP1365)</f>
        <v>2000000</v>
      </c>
      <c r="IDQ1367" s="84">
        <f>SUM(IDQ1364:IDQ1365)</f>
        <v>0</v>
      </c>
      <c r="IDR1367" s="84">
        <f>IDQ1367/IDP1367</f>
        <v>0</v>
      </c>
      <c r="IDS1367" s="84">
        <f>IDP1367-IDQ1367</f>
        <v>2000000</v>
      </c>
      <c r="IDT1367" s="84">
        <f>IDP1367+IDL1367</f>
        <v>3000000</v>
      </c>
      <c r="IEA1367" s="84" t="s">
        <v>5408</v>
      </c>
      <c r="IEB1367" s="84">
        <f>SUM(IEB1364:IEB1365)</f>
        <v>1000000</v>
      </c>
      <c r="IEC1367" s="84">
        <f>SUM(IEC1364:IEC1365)</f>
        <v>0</v>
      </c>
      <c r="IED1367" s="84">
        <f>IEC1367/IEB1367</f>
        <v>0</v>
      </c>
      <c r="IEE1367" s="84">
        <f>IEB1367-IEC1367</f>
        <v>1000000</v>
      </c>
      <c r="IEF1367" s="84">
        <f>SUM(IEF1364:IEF1365)</f>
        <v>2000000</v>
      </c>
      <c r="IEG1367" s="84">
        <f>SUM(IEG1364:IEG1365)</f>
        <v>0</v>
      </c>
      <c r="IEH1367" s="84">
        <f>IEG1367/IEF1367</f>
        <v>0</v>
      </c>
      <c r="IEI1367" s="84">
        <f>IEF1367-IEG1367</f>
        <v>2000000</v>
      </c>
      <c r="IEJ1367" s="84">
        <f>IEF1367+IEB1367</f>
        <v>3000000</v>
      </c>
      <c r="IEQ1367" s="84" t="s">
        <v>5408</v>
      </c>
      <c r="IER1367" s="84">
        <f>SUM(IER1364:IER1365)</f>
        <v>1000000</v>
      </c>
      <c r="IES1367" s="84">
        <f>SUM(IES1364:IES1365)</f>
        <v>0</v>
      </c>
      <c r="IET1367" s="84">
        <f>IES1367/IER1367</f>
        <v>0</v>
      </c>
      <c r="IEU1367" s="84">
        <f>IER1367-IES1367</f>
        <v>1000000</v>
      </c>
      <c r="IEV1367" s="84">
        <f>SUM(IEV1364:IEV1365)</f>
        <v>2000000</v>
      </c>
      <c r="IEW1367" s="84">
        <f>SUM(IEW1364:IEW1365)</f>
        <v>0</v>
      </c>
      <c r="IEX1367" s="84">
        <f>IEW1367/IEV1367</f>
        <v>0</v>
      </c>
      <c r="IEY1367" s="84">
        <f>IEV1367-IEW1367</f>
        <v>2000000</v>
      </c>
      <c r="IEZ1367" s="84">
        <f>IEV1367+IER1367</f>
        <v>3000000</v>
      </c>
      <c r="IFG1367" s="84" t="s">
        <v>5408</v>
      </c>
      <c r="IFH1367" s="84">
        <f>SUM(IFH1364:IFH1365)</f>
        <v>1000000</v>
      </c>
      <c r="IFI1367" s="84">
        <f>SUM(IFI1364:IFI1365)</f>
        <v>0</v>
      </c>
      <c r="IFJ1367" s="84">
        <f>IFI1367/IFH1367</f>
        <v>0</v>
      </c>
      <c r="IFK1367" s="84">
        <f>IFH1367-IFI1367</f>
        <v>1000000</v>
      </c>
      <c r="IFL1367" s="84">
        <f>SUM(IFL1364:IFL1365)</f>
        <v>2000000</v>
      </c>
      <c r="IFM1367" s="84">
        <f>SUM(IFM1364:IFM1365)</f>
        <v>0</v>
      </c>
      <c r="IFN1367" s="84">
        <f>IFM1367/IFL1367</f>
        <v>0</v>
      </c>
      <c r="IFO1367" s="84">
        <f>IFL1367-IFM1367</f>
        <v>2000000</v>
      </c>
      <c r="IFP1367" s="84">
        <f>IFL1367+IFH1367</f>
        <v>3000000</v>
      </c>
      <c r="IFW1367" s="84" t="s">
        <v>5408</v>
      </c>
      <c r="IFX1367" s="84">
        <f>SUM(IFX1364:IFX1365)</f>
        <v>1000000</v>
      </c>
      <c r="IFY1367" s="84">
        <f>SUM(IFY1364:IFY1365)</f>
        <v>0</v>
      </c>
      <c r="IFZ1367" s="84">
        <f>IFY1367/IFX1367</f>
        <v>0</v>
      </c>
      <c r="IGA1367" s="84">
        <f>IFX1367-IFY1367</f>
        <v>1000000</v>
      </c>
      <c r="IGB1367" s="84">
        <f>SUM(IGB1364:IGB1365)</f>
        <v>2000000</v>
      </c>
      <c r="IGC1367" s="84">
        <f>SUM(IGC1364:IGC1365)</f>
        <v>0</v>
      </c>
      <c r="IGD1367" s="84">
        <f>IGC1367/IGB1367</f>
        <v>0</v>
      </c>
      <c r="IGE1367" s="84">
        <f>IGB1367-IGC1367</f>
        <v>2000000</v>
      </c>
      <c r="IGF1367" s="84">
        <f>IGB1367+IFX1367</f>
        <v>3000000</v>
      </c>
      <c r="IGM1367" s="84" t="s">
        <v>5408</v>
      </c>
      <c r="IGN1367" s="84">
        <f>SUM(IGN1364:IGN1365)</f>
        <v>1000000</v>
      </c>
      <c r="IGO1367" s="84">
        <f>SUM(IGO1364:IGO1365)</f>
        <v>0</v>
      </c>
      <c r="IGP1367" s="84">
        <f>IGO1367/IGN1367</f>
        <v>0</v>
      </c>
      <c r="IGQ1367" s="84">
        <f>IGN1367-IGO1367</f>
        <v>1000000</v>
      </c>
      <c r="IGR1367" s="84">
        <f>SUM(IGR1364:IGR1365)</f>
        <v>2000000</v>
      </c>
      <c r="IGS1367" s="84">
        <f>SUM(IGS1364:IGS1365)</f>
        <v>0</v>
      </c>
      <c r="IGT1367" s="84">
        <f>IGS1367/IGR1367</f>
        <v>0</v>
      </c>
      <c r="IGU1367" s="84">
        <f>IGR1367-IGS1367</f>
        <v>2000000</v>
      </c>
      <c r="IGV1367" s="84">
        <f>IGR1367+IGN1367</f>
        <v>3000000</v>
      </c>
      <c r="IHC1367" s="84" t="s">
        <v>5408</v>
      </c>
      <c r="IHD1367" s="84">
        <f>SUM(IHD1364:IHD1365)</f>
        <v>1000000</v>
      </c>
      <c r="IHE1367" s="84">
        <f>SUM(IHE1364:IHE1365)</f>
        <v>0</v>
      </c>
      <c r="IHF1367" s="84">
        <f>IHE1367/IHD1367</f>
        <v>0</v>
      </c>
      <c r="IHG1367" s="84">
        <f>IHD1367-IHE1367</f>
        <v>1000000</v>
      </c>
      <c r="IHH1367" s="84">
        <f>SUM(IHH1364:IHH1365)</f>
        <v>2000000</v>
      </c>
      <c r="IHI1367" s="84">
        <f>SUM(IHI1364:IHI1365)</f>
        <v>0</v>
      </c>
      <c r="IHJ1367" s="84">
        <f>IHI1367/IHH1367</f>
        <v>0</v>
      </c>
      <c r="IHK1367" s="84">
        <f>IHH1367-IHI1367</f>
        <v>2000000</v>
      </c>
      <c r="IHL1367" s="84">
        <f>IHH1367+IHD1367</f>
        <v>3000000</v>
      </c>
      <c r="IHS1367" s="84" t="s">
        <v>5408</v>
      </c>
      <c r="IHT1367" s="84">
        <f>SUM(IHT1364:IHT1365)</f>
        <v>1000000</v>
      </c>
      <c r="IHU1367" s="84">
        <f>SUM(IHU1364:IHU1365)</f>
        <v>0</v>
      </c>
      <c r="IHV1367" s="84">
        <f>IHU1367/IHT1367</f>
        <v>0</v>
      </c>
      <c r="IHW1367" s="84">
        <f>IHT1367-IHU1367</f>
        <v>1000000</v>
      </c>
      <c r="IHX1367" s="84">
        <f>SUM(IHX1364:IHX1365)</f>
        <v>2000000</v>
      </c>
      <c r="IHY1367" s="84">
        <f>SUM(IHY1364:IHY1365)</f>
        <v>0</v>
      </c>
      <c r="IHZ1367" s="84">
        <f>IHY1367/IHX1367</f>
        <v>0</v>
      </c>
      <c r="IIA1367" s="84">
        <f>IHX1367-IHY1367</f>
        <v>2000000</v>
      </c>
      <c r="IIB1367" s="84">
        <f>IHX1367+IHT1367</f>
        <v>3000000</v>
      </c>
      <c r="III1367" s="84" t="s">
        <v>5408</v>
      </c>
      <c r="IIJ1367" s="84">
        <f>SUM(IIJ1364:IIJ1365)</f>
        <v>1000000</v>
      </c>
      <c r="IIK1367" s="84">
        <f>SUM(IIK1364:IIK1365)</f>
        <v>0</v>
      </c>
      <c r="IIL1367" s="84">
        <f>IIK1367/IIJ1367</f>
        <v>0</v>
      </c>
      <c r="IIM1367" s="84">
        <f>IIJ1367-IIK1367</f>
        <v>1000000</v>
      </c>
      <c r="IIN1367" s="84">
        <f>SUM(IIN1364:IIN1365)</f>
        <v>2000000</v>
      </c>
      <c r="IIO1367" s="84">
        <f>SUM(IIO1364:IIO1365)</f>
        <v>0</v>
      </c>
      <c r="IIP1367" s="84">
        <f>IIO1367/IIN1367</f>
        <v>0</v>
      </c>
      <c r="IIQ1367" s="84">
        <f>IIN1367-IIO1367</f>
        <v>2000000</v>
      </c>
      <c r="IIR1367" s="84">
        <f>IIN1367+IIJ1367</f>
        <v>3000000</v>
      </c>
      <c r="IIY1367" s="84" t="s">
        <v>5408</v>
      </c>
      <c r="IIZ1367" s="84">
        <f>SUM(IIZ1364:IIZ1365)</f>
        <v>1000000</v>
      </c>
      <c r="IJA1367" s="84">
        <f>SUM(IJA1364:IJA1365)</f>
        <v>0</v>
      </c>
      <c r="IJB1367" s="84">
        <f>IJA1367/IIZ1367</f>
        <v>0</v>
      </c>
      <c r="IJC1367" s="84">
        <f>IIZ1367-IJA1367</f>
        <v>1000000</v>
      </c>
      <c r="IJD1367" s="84">
        <f>SUM(IJD1364:IJD1365)</f>
        <v>2000000</v>
      </c>
      <c r="IJE1367" s="84">
        <f>SUM(IJE1364:IJE1365)</f>
        <v>0</v>
      </c>
      <c r="IJF1367" s="84">
        <f>IJE1367/IJD1367</f>
        <v>0</v>
      </c>
      <c r="IJG1367" s="84">
        <f>IJD1367-IJE1367</f>
        <v>2000000</v>
      </c>
      <c r="IJH1367" s="84">
        <f>IJD1367+IIZ1367</f>
        <v>3000000</v>
      </c>
      <c r="IJO1367" s="84" t="s">
        <v>5408</v>
      </c>
      <c r="IJP1367" s="84">
        <f>SUM(IJP1364:IJP1365)</f>
        <v>1000000</v>
      </c>
      <c r="IJQ1367" s="84">
        <f>SUM(IJQ1364:IJQ1365)</f>
        <v>0</v>
      </c>
      <c r="IJR1367" s="84">
        <f>IJQ1367/IJP1367</f>
        <v>0</v>
      </c>
      <c r="IJS1367" s="84">
        <f>IJP1367-IJQ1367</f>
        <v>1000000</v>
      </c>
      <c r="IJT1367" s="84">
        <f>SUM(IJT1364:IJT1365)</f>
        <v>2000000</v>
      </c>
      <c r="IJU1367" s="84">
        <f>SUM(IJU1364:IJU1365)</f>
        <v>0</v>
      </c>
      <c r="IJV1367" s="84">
        <f>IJU1367/IJT1367</f>
        <v>0</v>
      </c>
      <c r="IJW1367" s="84">
        <f>IJT1367-IJU1367</f>
        <v>2000000</v>
      </c>
      <c r="IJX1367" s="84">
        <f>IJT1367+IJP1367</f>
        <v>3000000</v>
      </c>
      <c r="IKE1367" s="84" t="s">
        <v>5408</v>
      </c>
      <c r="IKF1367" s="84">
        <f>SUM(IKF1364:IKF1365)</f>
        <v>1000000</v>
      </c>
      <c r="IKG1367" s="84">
        <f>SUM(IKG1364:IKG1365)</f>
        <v>0</v>
      </c>
      <c r="IKH1367" s="84">
        <f>IKG1367/IKF1367</f>
        <v>0</v>
      </c>
      <c r="IKI1367" s="84">
        <f>IKF1367-IKG1367</f>
        <v>1000000</v>
      </c>
      <c r="IKJ1367" s="84">
        <f>SUM(IKJ1364:IKJ1365)</f>
        <v>2000000</v>
      </c>
      <c r="IKK1367" s="84">
        <f>SUM(IKK1364:IKK1365)</f>
        <v>0</v>
      </c>
      <c r="IKL1367" s="84">
        <f>IKK1367/IKJ1367</f>
        <v>0</v>
      </c>
      <c r="IKM1367" s="84">
        <f>IKJ1367-IKK1367</f>
        <v>2000000</v>
      </c>
      <c r="IKN1367" s="84">
        <f>IKJ1367+IKF1367</f>
        <v>3000000</v>
      </c>
      <c r="IKU1367" s="84" t="s">
        <v>5408</v>
      </c>
      <c r="IKV1367" s="84">
        <f>SUM(IKV1364:IKV1365)</f>
        <v>1000000</v>
      </c>
      <c r="IKW1367" s="84">
        <f>SUM(IKW1364:IKW1365)</f>
        <v>0</v>
      </c>
      <c r="IKX1367" s="84">
        <f>IKW1367/IKV1367</f>
        <v>0</v>
      </c>
      <c r="IKY1367" s="84">
        <f>IKV1367-IKW1367</f>
        <v>1000000</v>
      </c>
      <c r="IKZ1367" s="84">
        <f>SUM(IKZ1364:IKZ1365)</f>
        <v>2000000</v>
      </c>
      <c r="ILA1367" s="84">
        <f>SUM(ILA1364:ILA1365)</f>
        <v>0</v>
      </c>
      <c r="ILB1367" s="84">
        <f>ILA1367/IKZ1367</f>
        <v>0</v>
      </c>
      <c r="ILC1367" s="84">
        <f>IKZ1367-ILA1367</f>
        <v>2000000</v>
      </c>
      <c r="ILD1367" s="84">
        <f>IKZ1367+IKV1367</f>
        <v>3000000</v>
      </c>
      <c r="ILK1367" s="84" t="s">
        <v>5408</v>
      </c>
      <c r="ILL1367" s="84">
        <f>SUM(ILL1364:ILL1365)</f>
        <v>1000000</v>
      </c>
      <c r="ILM1367" s="84">
        <f>SUM(ILM1364:ILM1365)</f>
        <v>0</v>
      </c>
      <c r="ILN1367" s="84">
        <f>ILM1367/ILL1367</f>
        <v>0</v>
      </c>
      <c r="ILO1367" s="84">
        <f>ILL1367-ILM1367</f>
        <v>1000000</v>
      </c>
      <c r="ILP1367" s="84">
        <f>SUM(ILP1364:ILP1365)</f>
        <v>2000000</v>
      </c>
      <c r="ILQ1367" s="84">
        <f>SUM(ILQ1364:ILQ1365)</f>
        <v>0</v>
      </c>
      <c r="ILR1367" s="84">
        <f>ILQ1367/ILP1367</f>
        <v>0</v>
      </c>
      <c r="ILS1367" s="84">
        <f>ILP1367-ILQ1367</f>
        <v>2000000</v>
      </c>
      <c r="ILT1367" s="84">
        <f>ILP1367+ILL1367</f>
        <v>3000000</v>
      </c>
      <c r="IMA1367" s="84" t="s">
        <v>5408</v>
      </c>
      <c r="IMB1367" s="84">
        <f>SUM(IMB1364:IMB1365)</f>
        <v>1000000</v>
      </c>
      <c r="IMC1367" s="84">
        <f>SUM(IMC1364:IMC1365)</f>
        <v>0</v>
      </c>
      <c r="IMD1367" s="84">
        <f>IMC1367/IMB1367</f>
        <v>0</v>
      </c>
      <c r="IME1367" s="84">
        <f>IMB1367-IMC1367</f>
        <v>1000000</v>
      </c>
      <c r="IMF1367" s="84">
        <f>SUM(IMF1364:IMF1365)</f>
        <v>2000000</v>
      </c>
      <c r="IMG1367" s="84">
        <f>SUM(IMG1364:IMG1365)</f>
        <v>0</v>
      </c>
      <c r="IMH1367" s="84">
        <f>IMG1367/IMF1367</f>
        <v>0</v>
      </c>
      <c r="IMI1367" s="84">
        <f>IMF1367-IMG1367</f>
        <v>2000000</v>
      </c>
      <c r="IMJ1367" s="84">
        <f>IMF1367+IMB1367</f>
        <v>3000000</v>
      </c>
      <c r="IMQ1367" s="84" t="s">
        <v>5408</v>
      </c>
      <c r="IMR1367" s="84">
        <f>SUM(IMR1364:IMR1365)</f>
        <v>1000000</v>
      </c>
      <c r="IMS1367" s="84">
        <f>SUM(IMS1364:IMS1365)</f>
        <v>0</v>
      </c>
      <c r="IMT1367" s="84">
        <f>IMS1367/IMR1367</f>
        <v>0</v>
      </c>
      <c r="IMU1367" s="84">
        <f>IMR1367-IMS1367</f>
        <v>1000000</v>
      </c>
      <c r="IMV1367" s="84">
        <f>SUM(IMV1364:IMV1365)</f>
        <v>2000000</v>
      </c>
      <c r="IMW1367" s="84">
        <f>SUM(IMW1364:IMW1365)</f>
        <v>0</v>
      </c>
      <c r="IMX1367" s="84">
        <f>IMW1367/IMV1367</f>
        <v>0</v>
      </c>
      <c r="IMY1367" s="84">
        <f>IMV1367-IMW1367</f>
        <v>2000000</v>
      </c>
      <c r="IMZ1367" s="84">
        <f>IMV1367+IMR1367</f>
        <v>3000000</v>
      </c>
      <c r="ING1367" s="84" t="s">
        <v>5408</v>
      </c>
      <c r="INH1367" s="84">
        <f>SUM(INH1364:INH1365)</f>
        <v>1000000</v>
      </c>
      <c r="INI1367" s="84">
        <f>SUM(INI1364:INI1365)</f>
        <v>0</v>
      </c>
      <c r="INJ1367" s="84">
        <f>INI1367/INH1367</f>
        <v>0</v>
      </c>
      <c r="INK1367" s="84">
        <f>INH1367-INI1367</f>
        <v>1000000</v>
      </c>
      <c r="INL1367" s="84">
        <f>SUM(INL1364:INL1365)</f>
        <v>2000000</v>
      </c>
      <c r="INM1367" s="84">
        <f>SUM(INM1364:INM1365)</f>
        <v>0</v>
      </c>
      <c r="INN1367" s="84">
        <f>INM1367/INL1367</f>
        <v>0</v>
      </c>
      <c r="INO1367" s="84">
        <f>INL1367-INM1367</f>
        <v>2000000</v>
      </c>
      <c r="INP1367" s="84">
        <f>INL1367+INH1367</f>
        <v>3000000</v>
      </c>
      <c r="INW1367" s="84" t="s">
        <v>5408</v>
      </c>
      <c r="INX1367" s="84">
        <f>SUM(INX1364:INX1365)</f>
        <v>1000000</v>
      </c>
      <c r="INY1367" s="84">
        <f>SUM(INY1364:INY1365)</f>
        <v>0</v>
      </c>
      <c r="INZ1367" s="84">
        <f>INY1367/INX1367</f>
        <v>0</v>
      </c>
      <c r="IOA1367" s="84">
        <f>INX1367-INY1367</f>
        <v>1000000</v>
      </c>
      <c r="IOB1367" s="84">
        <f>SUM(IOB1364:IOB1365)</f>
        <v>2000000</v>
      </c>
      <c r="IOC1367" s="84">
        <f>SUM(IOC1364:IOC1365)</f>
        <v>0</v>
      </c>
      <c r="IOD1367" s="84">
        <f>IOC1367/IOB1367</f>
        <v>0</v>
      </c>
      <c r="IOE1367" s="84">
        <f>IOB1367-IOC1367</f>
        <v>2000000</v>
      </c>
      <c r="IOF1367" s="84">
        <f>IOB1367+INX1367</f>
        <v>3000000</v>
      </c>
      <c r="IOM1367" s="84" t="s">
        <v>5408</v>
      </c>
      <c r="ION1367" s="84">
        <f>SUM(ION1364:ION1365)</f>
        <v>1000000</v>
      </c>
      <c r="IOO1367" s="84">
        <f>SUM(IOO1364:IOO1365)</f>
        <v>0</v>
      </c>
      <c r="IOP1367" s="84">
        <f>IOO1367/ION1367</f>
        <v>0</v>
      </c>
      <c r="IOQ1367" s="84">
        <f>ION1367-IOO1367</f>
        <v>1000000</v>
      </c>
      <c r="IOR1367" s="84">
        <f>SUM(IOR1364:IOR1365)</f>
        <v>2000000</v>
      </c>
      <c r="IOS1367" s="84">
        <f>SUM(IOS1364:IOS1365)</f>
        <v>0</v>
      </c>
      <c r="IOT1367" s="84">
        <f>IOS1367/IOR1367</f>
        <v>0</v>
      </c>
      <c r="IOU1367" s="84">
        <f>IOR1367-IOS1367</f>
        <v>2000000</v>
      </c>
      <c r="IOV1367" s="84">
        <f>IOR1367+ION1367</f>
        <v>3000000</v>
      </c>
      <c r="IPC1367" s="84" t="s">
        <v>5408</v>
      </c>
      <c r="IPD1367" s="84">
        <f>SUM(IPD1364:IPD1365)</f>
        <v>1000000</v>
      </c>
      <c r="IPE1367" s="84">
        <f>SUM(IPE1364:IPE1365)</f>
        <v>0</v>
      </c>
      <c r="IPF1367" s="84">
        <f>IPE1367/IPD1367</f>
        <v>0</v>
      </c>
      <c r="IPG1367" s="84">
        <f>IPD1367-IPE1367</f>
        <v>1000000</v>
      </c>
      <c r="IPH1367" s="84">
        <f>SUM(IPH1364:IPH1365)</f>
        <v>2000000</v>
      </c>
      <c r="IPI1367" s="84">
        <f>SUM(IPI1364:IPI1365)</f>
        <v>0</v>
      </c>
      <c r="IPJ1367" s="84">
        <f>IPI1367/IPH1367</f>
        <v>0</v>
      </c>
      <c r="IPK1367" s="84">
        <f>IPH1367-IPI1367</f>
        <v>2000000</v>
      </c>
      <c r="IPL1367" s="84">
        <f>IPH1367+IPD1367</f>
        <v>3000000</v>
      </c>
      <c r="IPS1367" s="84" t="s">
        <v>5408</v>
      </c>
      <c r="IPT1367" s="84">
        <f>SUM(IPT1364:IPT1365)</f>
        <v>1000000</v>
      </c>
      <c r="IPU1367" s="84">
        <f>SUM(IPU1364:IPU1365)</f>
        <v>0</v>
      </c>
      <c r="IPV1367" s="84">
        <f>IPU1367/IPT1367</f>
        <v>0</v>
      </c>
      <c r="IPW1367" s="84">
        <f>IPT1367-IPU1367</f>
        <v>1000000</v>
      </c>
      <c r="IPX1367" s="84">
        <f>SUM(IPX1364:IPX1365)</f>
        <v>2000000</v>
      </c>
      <c r="IPY1367" s="84">
        <f>SUM(IPY1364:IPY1365)</f>
        <v>0</v>
      </c>
      <c r="IPZ1367" s="84">
        <f>IPY1367/IPX1367</f>
        <v>0</v>
      </c>
      <c r="IQA1367" s="84">
        <f>IPX1367-IPY1367</f>
        <v>2000000</v>
      </c>
      <c r="IQB1367" s="84">
        <f>IPX1367+IPT1367</f>
        <v>3000000</v>
      </c>
      <c r="IQI1367" s="84" t="s">
        <v>5408</v>
      </c>
      <c r="IQJ1367" s="84">
        <f>SUM(IQJ1364:IQJ1365)</f>
        <v>1000000</v>
      </c>
      <c r="IQK1367" s="84">
        <f>SUM(IQK1364:IQK1365)</f>
        <v>0</v>
      </c>
      <c r="IQL1367" s="84">
        <f>IQK1367/IQJ1367</f>
        <v>0</v>
      </c>
      <c r="IQM1367" s="84">
        <f>IQJ1367-IQK1367</f>
        <v>1000000</v>
      </c>
      <c r="IQN1367" s="84">
        <f>SUM(IQN1364:IQN1365)</f>
        <v>2000000</v>
      </c>
      <c r="IQO1367" s="84">
        <f>SUM(IQO1364:IQO1365)</f>
        <v>0</v>
      </c>
      <c r="IQP1367" s="84">
        <f>IQO1367/IQN1367</f>
        <v>0</v>
      </c>
      <c r="IQQ1367" s="84">
        <f>IQN1367-IQO1367</f>
        <v>2000000</v>
      </c>
      <c r="IQR1367" s="84">
        <f>IQN1367+IQJ1367</f>
        <v>3000000</v>
      </c>
      <c r="IQY1367" s="84" t="s">
        <v>5408</v>
      </c>
      <c r="IQZ1367" s="84">
        <f>SUM(IQZ1364:IQZ1365)</f>
        <v>1000000</v>
      </c>
      <c r="IRA1367" s="84">
        <f>SUM(IRA1364:IRA1365)</f>
        <v>0</v>
      </c>
      <c r="IRB1367" s="84">
        <f>IRA1367/IQZ1367</f>
        <v>0</v>
      </c>
      <c r="IRC1367" s="84">
        <f>IQZ1367-IRA1367</f>
        <v>1000000</v>
      </c>
      <c r="IRD1367" s="84">
        <f>SUM(IRD1364:IRD1365)</f>
        <v>2000000</v>
      </c>
      <c r="IRE1367" s="84">
        <f>SUM(IRE1364:IRE1365)</f>
        <v>0</v>
      </c>
      <c r="IRF1367" s="84">
        <f>IRE1367/IRD1367</f>
        <v>0</v>
      </c>
      <c r="IRG1367" s="84">
        <f>IRD1367-IRE1367</f>
        <v>2000000</v>
      </c>
      <c r="IRH1367" s="84">
        <f>IRD1367+IQZ1367</f>
        <v>3000000</v>
      </c>
      <c r="IRO1367" s="84" t="s">
        <v>5408</v>
      </c>
      <c r="IRP1367" s="84">
        <f>SUM(IRP1364:IRP1365)</f>
        <v>1000000</v>
      </c>
      <c r="IRQ1367" s="84">
        <f>SUM(IRQ1364:IRQ1365)</f>
        <v>0</v>
      </c>
      <c r="IRR1367" s="84">
        <f>IRQ1367/IRP1367</f>
        <v>0</v>
      </c>
      <c r="IRS1367" s="84">
        <f>IRP1367-IRQ1367</f>
        <v>1000000</v>
      </c>
      <c r="IRT1367" s="84">
        <f>SUM(IRT1364:IRT1365)</f>
        <v>2000000</v>
      </c>
      <c r="IRU1367" s="84">
        <f>SUM(IRU1364:IRU1365)</f>
        <v>0</v>
      </c>
      <c r="IRV1367" s="84">
        <f>IRU1367/IRT1367</f>
        <v>0</v>
      </c>
      <c r="IRW1367" s="84">
        <f>IRT1367-IRU1367</f>
        <v>2000000</v>
      </c>
      <c r="IRX1367" s="84">
        <f>IRT1367+IRP1367</f>
        <v>3000000</v>
      </c>
      <c r="ISE1367" s="84" t="s">
        <v>5408</v>
      </c>
      <c r="ISF1367" s="84">
        <f>SUM(ISF1364:ISF1365)</f>
        <v>1000000</v>
      </c>
      <c r="ISG1367" s="84">
        <f>SUM(ISG1364:ISG1365)</f>
        <v>0</v>
      </c>
      <c r="ISH1367" s="84">
        <f>ISG1367/ISF1367</f>
        <v>0</v>
      </c>
      <c r="ISI1367" s="84">
        <f>ISF1367-ISG1367</f>
        <v>1000000</v>
      </c>
      <c r="ISJ1367" s="84">
        <f>SUM(ISJ1364:ISJ1365)</f>
        <v>2000000</v>
      </c>
      <c r="ISK1367" s="84">
        <f>SUM(ISK1364:ISK1365)</f>
        <v>0</v>
      </c>
      <c r="ISL1367" s="84">
        <f>ISK1367/ISJ1367</f>
        <v>0</v>
      </c>
      <c r="ISM1367" s="84">
        <f>ISJ1367-ISK1367</f>
        <v>2000000</v>
      </c>
      <c r="ISN1367" s="84">
        <f>ISJ1367+ISF1367</f>
        <v>3000000</v>
      </c>
      <c r="ISU1367" s="84" t="s">
        <v>5408</v>
      </c>
      <c r="ISV1367" s="84">
        <f>SUM(ISV1364:ISV1365)</f>
        <v>1000000</v>
      </c>
      <c r="ISW1367" s="84">
        <f>SUM(ISW1364:ISW1365)</f>
        <v>0</v>
      </c>
      <c r="ISX1367" s="84">
        <f>ISW1367/ISV1367</f>
        <v>0</v>
      </c>
      <c r="ISY1367" s="84">
        <f>ISV1367-ISW1367</f>
        <v>1000000</v>
      </c>
      <c r="ISZ1367" s="84">
        <f>SUM(ISZ1364:ISZ1365)</f>
        <v>2000000</v>
      </c>
      <c r="ITA1367" s="84">
        <f>SUM(ITA1364:ITA1365)</f>
        <v>0</v>
      </c>
      <c r="ITB1367" s="84">
        <f>ITA1367/ISZ1367</f>
        <v>0</v>
      </c>
      <c r="ITC1367" s="84">
        <f>ISZ1367-ITA1367</f>
        <v>2000000</v>
      </c>
      <c r="ITD1367" s="84">
        <f>ISZ1367+ISV1367</f>
        <v>3000000</v>
      </c>
      <c r="ITK1367" s="84" t="s">
        <v>5408</v>
      </c>
      <c r="ITL1367" s="84">
        <f>SUM(ITL1364:ITL1365)</f>
        <v>1000000</v>
      </c>
      <c r="ITM1367" s="84">
        <f>SUM(ITM1364:ITM1365)</f>
        <v>0</v>
      </c>
      <c r="ITN1367" s="84">
        <f>ITM1367/ITL1367</f>
        <v>0</v>
      </c>
      <c r="ITO1367" s="84">
        <f>ITL1367-ITM1367</f>
        <v>1000000</v>
      </c>
      <c r="ITP1367" s="84">
        <f>SUM(ITP1364:ITP1365)</f>
        <v>2000000</v>
      </c>
      <c r="ITQ1367" s="84">
        <f>SUM(ITQ1364:ITQ1365)</f>
        <v>0</v>
      </c>
      <c r="ITR1367" s="84">
        <f>ITQ1367/ITP1367</f>
        <v>0</v>
      </c>
      <c r="ITS1367" s="84">
        <f>ITP1367-ITQ1367</f>
        <v>2000000</v>
      </c>
      <c r="ITT1367" s="84">
        <f>ITP1367+ITL1367</f>
        <v>3000000</v>
      </c>
      <c r="IUA1367" s="84" t="s">
        <v>5408</v>
      </c>
      <c r="IUB1367" s="84">
        <f>SUM(IUB1364:IUB1365)</f>
        <v>1000000</v>
      </c>
      <c r="IUC1367" s="84">
        <f>SUM(IUC1364:IUC1365)</f>
        <v>0</v>
      </c>
      <c r="IUD1367" s="84">
        <f>IUC1367/IUB1367</f>
        <v>0</v>
      </c>
      <c r="IUE1367" s="84">
        <f>IUB1367-IUC1367</f>
        <v>1000000</v>
      </c>
      <c r="IUF1367" s="84">
        <f>SUM(IUF1364:IUF1365)</f>
        <v>2000000</v>
      </c>
      <c r="IUG1367" s="84">
        <f>SUM(IUG1364:IUG1365)</f>
        <v>0</v>
      </c>
      <c r="IUH1367" s="84">
        <f>IUG1367/IUF1367</f>
        <v>0</v>
      </c>
      <c r="IUI1367" s="84">
        <f>IUF1367-IUG1367</f>
        <v>2000000</v>
      </c>
      <c r="IUJ1367" s="84">
        <f>IUF1367+IUB1367</f>
        <v>3000000</v>
      </c>
      <c r="IUQ1367" s="84" t="s">
        <v>5408</v>
      </c>
      <c r="IUR1367" s="84">
        <f>SUM(IUR1364:IUR1365)</f>
        <v>1000000</v>
      </c>
      <c r="IUS1367" s="84">
        <f>SUM(IUS1364:IUS1365)</f>
        <v>0</v>
      </c>
      <c r="IUT1367" s="84">
        <f>IUS1367/IUR1367</f>
        <v>0</v>
      </c>
      <c r="IUU1367" s="84">
        <f>IUR1367-IUS1367</f>
        <v>1000000</v>
      </c>
      <c r="IUV1367" s="84">
        <f>SUM(IUV1364:IUV1365)</f>
        <v>2000000</v>
      </c>
      <c r="IUW1367" s="84">
        <f>SUM(IUW1364:IUW1365)</f>
        <v>0</v>
      </c>
      <c r="IUX1367" s="84">
        <f>IUW1367/IUV1367</f>
        <v>0</v>
      </c>
      <c r="IUY1367" s="84">
        <f>IUV1367-IUW1367</f>
        <v>2000000</v>
      </c>
      <c r="IUZ1367" s="84">
        <f>IUV1367+IUR1367</f>
        <v>3000000</v>
      </c>
      <c r="IVG1367" s="84" t="s">
        <v>5408</v>
      </c>
      <c r="IVH1367" s="84">
        <f>SUM(IVH1364:IVH1365)</f>
        <v>1000000</v>
      </c>
      <c r="IVI1367" s="84">
        <f>SUM(IVI1364:IVI1365)</f>
        <v>0</v>
      </c>
      <c r="IVJ1367" s="84">
        <f>IVI1367/IVH1367</f>
        <v>0</v>
      </c>
      <c r="IVK1367" s="84">
        <f>IVH1367-IVI1367</f>
        <v>1000000</v>
      </c>
      <c r="IVL1367" s="84">
        <f>SUM(IVL1364:IVL1365)</f>
        <v>2000000</v>
      </c>
      <c r="IVM1367" s="84">
        <f>SUM(IVM1364:IVM1365)</f>
        <v>0</v>
      </c>
      <c r="IVN1367" s="84">
        <f>IVM1367/IVL1367</f>
        <v>0</v>
      </c>
      <c r="IVO1367" s="84">
        <f>IVL1367-IVM1367</f>
        <v>2000000</v>
      </c>
      <c r="IVP1367" s="84">
        <f>IVL1367+IVH1367</f>
        <v>3000000</v>
      </c>
      <c r="IVW1367" s="84" t="s">
        <v>5408</v>
      </c>
      <c r="IVX1367" s="84">
        <f>SUM(IVX1364:IVX1365)</f>
        <v>1000000</v>
      </c>
      <c r="IVY1367" s="84">
        <f>SUM(IVY1364:IVY1365)</f>
        <v>0</v>
      </c>
      <c r="IVZ1367" s="84">
        <f>IVY1367/IVX1367</f>
        <v>0</v>
      </c>
      <c r="IWA1367" s="84">
        <f>IVX1367-IVY1367</f>
        <v>1000000</v>
      </c>
      <c r="IWB1367" s="84">
        <f>SUM(IWB1364:IWB1365)</f>
        <v>2000000</v>
      </c>
      <c r="IWC1367" s="84">
        <f>SUM(IWC1364:IWC1365)</f>
        <v>0</v>
      </c>
      <c r="IWD1367" s="84">
        <f>IWC1367/IWB1367</f>
        <v>0</v>
      </c>
      <c r="IWE1367" s="84">
        <f>IWB1367-IWC1367</f>
        <v>2000000</v>
      </c>
      <c r="IWF1367" s="84">
        <f>IWB1367+IVX1367</f>
        <v>3000000</v>
      </c>
      <c r="IWM1367" s="84" t="s">
        <v>5408</v>
      </c>
      <c r="IWN1367" s="84">
        <f>SUM(IWN1364:IWN1365)</f>
        <v>1000000</v>
      </c>
      <c r="IWO1367" s="84">
        <f>SUM(IWO1364:IWO1365)</f>
        <v>0</v>
      </c>
      <c r="IWP1367" s="84">
        <f>IWO1367/IWN1367</f>
        <v>0</v>
      </c>
      <c r="IWQ1367" s="84">
        <f>IWN1367-IWO1367</f>
        <v>1000000</v>
      </c>
      <c r="IWR1367" s="84">
        <f>SUM(IWR1364:IWR1365)</f>
        <v>2000000</v>
      </c>
      <c r="IWS1367" s="84">
        <f>SUM(IWS1364:IWS1365)</f>
        <v>0</v>
      </c>
      <c r="IWT1367" s="84">
        <f>IWS1367/IWR1367</f>
        <v>0</v>
      </c>
      <c r="IWU1367" s="84">
        <f>IWR1367-IWS1367</f>
        <v>2000000</v>
      </c>
      <c r="IWV1367" s="84">
        <f>IWR1367+IWN1367</f>
        <v>3000000</v>
      </c>
      <c r="IXC1367" s="84" t="s">
        <v>5408</v>
      </c>
      <c r="IXD1367" s="84">
        <f>SUM(IXD1364:IXD1365)</f>
        <v>1000000</v>
      </c>
      <c r="IXE1367" s="84">
        <f>SUM(IXE1364:IXE1365)</f>
        <v>0</v>
      </c>
      <c r="IXF1367" s="84">
        <f>IXE1367/IXD1367</f>
        <v>0</v>
      </c>
      <c r="IXG1367" s="84">
        <f>IXD1367-IXE1367</f>
        <v>1000000</v>
      </c>
      <c r="IXH1367" s="84">
        <f>SUM(IXH1364:IXH1365)</f>
        <v>2000000</v>
      </c>
      <c r="IXI1367" s="84">
        <f>SUM(IXI1364:IXI1365)</f>
        <v>0</v>
      </c>
      <c r="IXJ1367" s="84">
        <f>IXI1367/IXH1367</f>
        <v>0</v>
      </c>
      <c r="IXK1367" s="84">
        <f>IXH1367-IXI1367</f>
        <v>2000000</v>
      </c>
      <c r="IXL1367" s="84">
        <f>IXH1367+IXD1367</f>
        <v>3000000</v>
      </c>
      <c r="IXS1367" s="84" t="s">
        <v>5408</v>
      </c>
      <c r="IXT1367" s="84">
        <f>SUM(IXT1364:IXT1365)</f>
        <v>1000000</v>
      </c>
      <c r="IXU1367" s="84">
        <f>SUM(IXU1364:IXU1365)</f>
        <v>0</v>
      </c>
      <c r="IXV1367" s="84">
        <f>IXU1367/IXT1367</f>
        <v>0</v>
      </c>
      <c r="IXW1367" s="84">
        <f>IXT1367-IXU1367</f>
        <v>1000000</v>
      </c>
      <c r="IXX1367" s="84">
        <f>SUM(IXX1364:IXX1365)</f>
        <v>2000000</v>
      </c>
      <c r="IXY1367" s="84">
        <f>SUM(IXY1364:IXY1365)</f>
        <v>0</v>
      </c>
      <c r="IXZ1367" s="84">
        <f>IXY1367/IXX1367</f>
        <v>0</v>
      </c>
      <c r="IYA1367" s="84">
        <f>IXX1367-IXY1367</f>
        <v>2000000</v>
      </c>
      <c r="IYB1367" s="84">
        <f>IXX1367+IXT1367</f>
        <v>3000000</v>
      </c>
      <c r="IYI1367" s="84" t="s">
        <v>5408</v>
      </c>
      <c r="IYJ1367" s="84">
        <f>SUM(IYJ1364:IYJ1365)</f>
        <v>1000000</v>
      </c>
      <c r="IYK1367" s="84">
        <f>SUM(IYK1364:IYK1365)</f>
        <v>0</v>
      </c>
      <c r="IYL1367" s="84">
        <f>IYK1367/IYJ1367</f>
        <v>0</v>
      </c>
      <c r="IYM1367" s="84">
        <f>IYJ1367-IYK1367</f>
        <v>1000000</v>
      </c>
      <c r="IYN1367" s="84">
        <f>SUM(IYN1364:IYN1365)</f>
        <v>2000000</v>
      </c>
      <c r="IYO1367" s="84">
        <f>SUM(IYO1364:IYO1365)</f>
        <v>0</v>
      </c>
      <c r="IYP1367" s="84">
        <f>IYO1367/IYN1367</f>
        <v>0</v>
      </c>
      <c r="IYQ1367" s="84">
        <f>IYN1367-IYO1367</f>
        <v>2000000</v>
      </c>
      <c r="IYR1367" s="84">
        <f>IYN1367+IYJ1367</f>
        <v>3000000</v>
      </c>
      <c r="IYY1367" s="84" t="s">
        <v>5408</v>
      </c>
      <c r="IYZ1367" s="84">
        <f>SUM(IYZ1364:IYZ1365)</f>
        <v>1000000</v>
      </c>
      <c r="IZA1367" s="84">
        <f>SUM(IZA1364:IZA1365)</f>
        <v>0</v>
      </c>
      <c r="IZB1367" s="84">
        <f>IZA1367/IYZ1367</f>
        <v>0</v>
      </c>
      <c r="IZC1367" s="84">
        <f>IYZ1367-IZA1367</f>
        <v>1000000</v>
      </c>
      <c r="IZD1367" s="84">
        <f>SUM(IZD1364:IZD1365)</f>
        <v>2000000</v>
      </c>
      <c r="IZE1367" s="84">
        <f>SUM(IZE1364:IZE1365)</f>
        <v>0</v>
      </c>
      <c r="IZF1367" s="84">
        <f>IZE1367/IZD1367</f>
        <v>0</v>
      </c>
      <c r="IZG1367" s="84">
        <f>IZD1367-IZE1367</f>
        <v>2000000</v>
      </c>
      <c r="IZH1367" s="84">
        <f>IZD1367+IYZ1367</f>
        <v>3000000</v>
      </c>
      <c r="IZO1367" s="84" t="s">
        <v>5408</v>
      </c>
      <c r="IZP1367" s="84">
        <f>SUM(IZP1364:IZP1365)</f>
        <v>1000000</v>
      </c>
      <c r="IZQ1367" s="84">
        <f>SUM(IZQ1364:IZQ1365)</f>
        <v>0</v>
      </c>
      <c r="IZR1367" s="84">
        <f>IZQ1367/IZP1367</f>
        <v>0</v>
      </c>
      <c r="IZS1367" s="84">
        <f>IZP1367-IZQ1367</f>
        <v>1000000</v>
      </c>
      <c r="IZT1367" s="84">
        <f>SUM(IZT1364:IZT1365)</f>
        <v>2000000</v>
      </c>
      <c r="IZU1367" s="84">
        <f>SUM(IZU1364:IZU1365)</f>
        <v>0</v>
      </c>
      <c r="IZV1367" s="84">
        <f>IZU1367/IZT1367</f>
        <v>0</v>
      </c>
      <c r="IZW1367" s="84">
        <f>IZT1367-IZU1367</f>
        <v>2000000</v>
      </c>
      <c r="IZX1367" s="84">
        <f>IZT1367+IZP1367</f>
        <v>3000000</v>
      </c>
      <c r="JAE1367" s="84" t="s">
        <v>5408</v>
      </c>
      <c r="JAF1367" s="84">
        <f>SUM(JAF1364:JAF1365)</f>
        <v>1000000</v>
      </c>
      <c r="JAG1367" s="84">
        <f>SUM(JAG1364:JAG1365)</f>
        <v>0</v>
      </c>
      <c r="JAH1367" s="84">
        <f>JAG1367/JAF1367</f>
        <v>0</v>
      </c>
      <c r="JAI1367" s="84">
        <f>JAF1367-JAG1367</f>
        <v>1000000</v>
      </c>
      <c r="JAJ1367" s="84">
        <f>SUM(JAJ1364:JAJ1365)</f>
        <v>2000000</v>
      </c>
      <c r="JAK1367" s="84">
        <f>SUM(JAK1364:JAK1365)</f>
        <v>0</v>
      </c>
      <c r="JAL1367" s="84">
        <f>JAK1367/JAJ1367</f>
        <v>0</v>
      </c>
      <c r="JAM1367" s="84">
        <f>JAJ1367-JAK1367</f>
        <v>2000000</v>
      </c>
      <c r="JAN1367" s="84">
        <f>JAJ1367+JAF1367</f>
        <v>3000000</v>
      </c>
      <c r="JAU1367" s="84" t="s">
        <v>5408</v>
      </c>
      <c r="JAV1367" s="84">
        <f>SUM(JAV1364:JAV1365)</f>
        <v>1000000</v>
      </c>
      <c r="JAW1367" s="84">
        <f>SUM(JAW1364:JAW1365)</f>
        <v>0</v>
      </c>
      <c r="JAX1367" s="84">
        <f>JAW1367/JAV1367</f>
        <v>0</v>
      </c>
      <c r="JAY1367" s="84">
        <f>JAV1367-JAW1367</f>
        <v>1000000</v>
      </c>
      <c r="JAZ1367" s="84">
        <f>SUM(JAZ1364:JAZ1365)</f>
        <v>2000000</v>
      </c>
      <c r="JBA1367" s="84">
        <f>SUM(JBA1364:JBA1365)</f>
        <v>0</v>
      </c>
      <c r="JBB1367" s="84">
        <f>JBA1367/JAZ1367</f>
        <v>0</v>
      </c>
      <c r="JBC1367" s="84">
        <f>JAZ1367-JBA1367</f>
        <v>2000000</v>
      </c>
      <c r="JBD1367" s="84">
        <f>JAZ1367+JAV1367</f>
        <v>3000000</v>
      </c>
      <c r="JBK1367" s="84" t="s">
        <v>5408</v>
      </c>
      <c r="JBL1367" s="84">
        <f>SUM(JBL1364:JBL1365)</f>
        <v>1000000</v>
      </c>
      <c r="JBM1367" s="84">
        <f>SUM(JBM1364:JBM1365)</f>
        <v>0</v>
      </c>
      <c r="JBN1367" s="84">
        <f>JBM1367/JBL1367</f>
        <v>0</v>
      </c>
      <c r="JBO1367" s="84">
        <f>JBL1367-JBM1367</f>
        <v>1000000</v>
      </c>
      <c r="JBP1367" s="84">
        <f>SUM(JBP1364:JBP1365)</f>
        <v>2000000</v>
      </c>
      <c r="JBQ1367" s="84">
        <f>SUM(JBQ1364:JBQ1365)</f>
        <v>0</v>
      </c>
      <c r="JBR1367" s="84">
        <f>JBQ1367/JBP1367</f>
        <v>0</v>
      </c>
      <c r="JBS1367" s="84">
        <f>JBP1367-JBQ1367</f>
        <v>2000000</v>
      </c>
      <c r="JBT1367" s="84">
        <f>JBP1367+JBL1367</f>
        <v>3000000</v>
      </c>
      <c r="JCA1367" s="84" t="s">
        <v>5408</v>
      </c>
      <c r="JCB1367" s="84">
        <f>SUM(JCB1364:JCB1365)</f>
        <v>1000000</v>
      </c>
      <c r="JCC1367" s="84">
        <f>SUM(JCC1364:JCC1365)</f>
        <v>0</v>
      </c>
      <c r="JCD1367" s="84">
        <f>JCC1367/JCB1367</f>
        <v>0</v>
      </c>
      <c r="JCE1367" s="84">
        <f>JCB1367-JCC1367</f>
        <v>1000000</v>
      </c>
      <c r="JCF1367" s="84">
        <f>SUM(JCF1364:JCF1365)</f>
        <v>2000000</v>
      </c>
      <c r="JCG1367" s="84">
        <f>SUM(JCG1364:JCG1365)</f>
        <v>0</v>
      </c>
      <c r="JCH1367" s="84">
        <f>JCG1367/JCF1367</f>
        <v>0</v>
      </c>
      <c r="JCI1367" s="84">
        <f>JCF1367-JCG1367</f>
        <v>2000000</v>
      </c>
      <c r="JCJ1367" s="84">
        <f>JCF1367+JCB1367</f>
        <v>3000000</v>
      </c>
      <c r="JCQ1367" s="84" t="s">
        <v>5408</v>
      </c>
      <c r="JCR1367" s="84">
        <f>SUM(JCR1364:JCR1365)</f>
        <v>1000000</v>
      </c>
      <c r="JCS1367" s="84">
        <f>SUM(JCS1364:JCS1365)</f>
        <v>0</v>
      </c>
      <c r="JCT1367" s="84">
        <f>JCS1367/JCR1367</f>
        <v>0</v>
      </c>
      <c r="JCU1367" s="84">
        <f>JCR1367-JCS1367</f>
        <v>1000000</v>
      </c>
      <c r="JCV1367" s="84">
        <f>SUM(JCV1364:JCV1365)</f>
        <v>2000000</v>
      </c>
      <c r="JCW1367" s="84">
        <f>SUM(JCW1364:JCW1365)</f>
        <v>0</v>
      </c>
      <c r="JCX1367" s="84">
        <f>JCW1367/JCV1367</f>
        <v>0</v>
      </c>
      <c r="JCY1367" s="84">
        <f>JCV1367-JCW1367</f>
        <v>2000000</v>
      </c>
      <c r="JCZ1367" s="84">
        <f>JCV1367+JCR1367</f>
        <v>3000000</v>
      </c>
      <c r="JDG1367" s="84" t="s">
        <v>5408</v>
      </c>
      <c r="JDH1367" s="84">
        <f>SUM(JDH1364:JDH1365)</f>
        <v>1000000</v>
      </c>
      <c r="JDI1367" s="84">
        <f>SUM(JDI1364:JDI1365)</f>
        <v>0</v>
      </c>
      <c r="JDJ1367" s="84">
        <f>JDI1367/JDH1367</f>
        <v>0</v>
      </c>
      <c r="JDK1367" s="84">
        <f>JDH1367-JDI1367</f>
        <v>1000000</v>
      </c>
      <c r="JDL1367" s="84">
        <f>SUM(JDL1364:JDL1365)</f>
        <v>2000000</v>
      </c>
      <c r="JDM1367" s="84">
        <f>SUM(JDM1364:JDM1365)</f>
        <v>0</v>
      </c>
      <c r="JDN1367" s="84">
        <f>JDM1367/JDL1367</f>
        <v>0</v>
      </c>
      <c r="JDO1367" s="84">
        <f>JDL1367-JDM1367</f>
        <v>2000000</v>
      </c>
      <c r="JDP1367" s="84">
        <f>JDL1367+JDH1367</f>
        <v>3000000</v>
      </c>
      <c r="JDW1367" s="84" t="s">
        <v>5408</v>
      </c>
      <c r="JDX1367" s="84">
        <f>SUM(JDX1364:JDX1365)</f>
        <v>1000000</v>
      </c>
      <c r="JDY1367" s="84">
        <f>SUM(JDY1364:JDY1365)</f>
        <v>0</v>
      </c>
      <c r="JDZ1367" s="84">
        <f>JDY1367/JDX1367</f>
        <v>0</v>
      </c>
      <c r="JEA1367" s="84">
        <f>JDX1367-JDY1367</f>
        <v>1000000</v>
      </c>
      <c r="JEB1367" s="84">
        <f>SUM(JEB1364:JEB1365)</f>
        <v>2000000</v>
      </c>
      <c r="JEC1367" s="84">
        <f>SUM(JEC1364:JEC1365)</f>
        <v>0</v>
      </c>
      <c r="JED1367" s="84">
        <f>JEC1367/JEB1367</f>
        <v>0</v>
      </c>
      <c r="JEE1367" s="84">
        <f>JEB1367-JEC1367</f>
        <v>2000000</v>
      </c>
      <c r="JEF1367" s="84">
        <f>JEB1367+JDX1367</f>
        <v>3000000</v>
      </c>
      <c r="JEM1367" s="84" t="s">
        <v>5408</v>
      </c>
      <c r="JEN1367" s="84">
        <f>SUM(JEN1364:JEN1365)</f>
        <v>1000000</v>
      </c>
      <c r="JEO1367" s="84">
        <f>SUM(JEO1364:JEO1365)</f>
        <v>0</v>
      </c>
      <c r="JEP1367" s="84">
        <f>JEO1367/JEN1367</f>
        <v>0</v>
      </c>
      <c r="JEQ1367" s="84">
        <f>JEN1367-JEO1367</f>
        <v>1000000</v>
      </c>
      <c r="JER1367" s="84">
        <f>SUM(JER1364:JER1365)</f>
        <v>2000000</v>
      </c>
      <c r="JES1367" s="84">
        <f>SUM(JES1364:JES1365)</f>
        <v>0</v>
      </c>
      <c r="JET1367" s="84">
        <f>JES1367/JER1367</f>
        <v>0</v>
      </c>
      <c r="JEU1367" s="84">
        <f>JER1367-JES1367</f>
        <v>2000000</v>
      </c>
      <c r="JEV1367" s="84">
        <f>JER1367+JEN1367</f>
        <v>3000000</v>
      </c>
      <c r="JFC1367" s="84" t="s">
        <v>5408</v>
      </c>
      <c r="JFD1367" s="84">
        <f>SUM(JFD1364:JFD1365)</f>
        <v>1000000</v>
      </c>
      <c r="JFE1367" s="84">
        <f>SUM(JFE1364:JFE1365)</f>
        <v>0</v>
      </c>
      <c r="JFF1367" s="84">
        <f>JFE1367/JFD1367</f>
        <v>0</v>
      </c>
      <c r="JFG1367" s="84">
        <f>JFD1367-JFE1367</f>
        <v>1000000</v>
      </c>
      <c r="JFH1367" s="84">
        <f>SUM(JFH1364:JFH1365)</f>
        <v>2000000</v>
      </c>
      <c r="JFI1367" s="84">
        <f>SUM(JFI1364:JFI1365)</f>
        <v>0</v>
      </c>
      <c r="JFJ1367" s="84">
        <f>JFI1367/JFH1367</f>
        <v>0</v>
      </c>
      <c r="JFK1367" s="84">
        <f>JFH1367-JFI1367</f>
        <v>2000000</v>
      </c>
      <c r="JFL1367" s="84">
        <f>JFH1367+JFD1367</f>
        <v>3000000</v>
      </c>
      <c r="JFS1367" s="84" t="s">
        <v>5408</v>
      </c>
      <c r="JFT1367" s="84">
        <f>SUM(JFT1364:JFT1365)</f>
        <v>1000000</v>
      </c>
      <c r="JFU1367" s="84">
        <f>SUM(JFU1364:JFU1365)</f>
        <v>0</v>
      </c>
      <c r="JFV1367" s="84">
        <f>JFU1367/JFT1367</f>
        <v>0</v>
      </c>
      <c r="JFW1367" s="84">
        <f>JFT1367-JFU1367</f>
        <v>1000000</v>
      </c>
      <c r="JFX1367" s="84">
        <f>SUM(JFX1364:JFX1365)</f>
        <v>2000000</v>
      </c>
      <c r="JFY1367" s="84">
        <f>SUM(JFY1364:JFY1365)</f>
        <v>0</v>
      </c>
      <c r="JFZ1367" s="84">
        <f>JFY1367/JFX1367</f>
        <v>0</v>
      </c>
      <c r="JGA1367" s="84">
        <f>JFX1367-JFY1367</f>
        <v>2000000</v>
      </c>
      <c r="JGB1367" s="84">
        <f>JFX1367+JFT1367</f>
        <v>3000000</v>
      </c>
      <c r="JGI1367" s="84" t="s">
        <v>5408</v>
      </c>
      <c r="JGJ1367" s="84">
        <f>SUM(JGJ1364:JGJ1365)</f>
        <v>1000000</v>
      </c>
      <c r="JGK1367" s="84">
        <f>SUM(JGK1364:JGK1365)</f>
        <v>0</v>
      </c>
      <c r="JGL1367" s="84">
        <f>JGK1367/JGJ1367</f>
        <v>0</v>
      </c>
      <c r="JGM1367" s="84">
        <f>JGJ1367-JGK1367</f>
        <v>1000000</v>
      </c>
      <c r="JGN1367" s="84">
        <f>SUM(JGN1364:JGN1365)</f>
        <v>2000000</v>
      </c>
      <c r="JGO1367" s="84">
        <f>SUM(JGO1364:JGO1365)</f>
        <v>0</v>
      </c>
      <c r="JGP1367" s="84">
        <f>JGO1367/JGN1367</f>
        <v>0</v>
      </c>
      <c r="JGQ1367" s="84">
        <f>JGN1367-JGO1367</f>
        <v>2000000</v>
      </c>
      <c r="JGR1367" s="84">
        <f>JGN1367+JGJ1367</f>
        <v>3000000</v>
      </c>
      <c r="JGY1367" s="84" t="s">
        <v>5408</v>
      </c>
      <c r="JGZ1367" s="84">
        <f>SUM(JGZ1364:JGZ1365)</f>
        <v>1000000</v>
      </c>
      <c r="JHA1367" s="84">
        <f>SUM(JHA1364:JHA1365)</f>
        <v>0</v>
      </c>
      <c r="JHB1367" s="84">
        <f>JHA1367/JGZ1367</f>
        <v>0</v>
      </c>
      <c r="JHC1367" s="84">
        <f>JGZ1367-JHA1367</f>
        <v>1000000</v>
      </c>
      <c r="JHD1367" s="84">
        <f>SUM(JHD1364:JHD1365)</f>
        <v>2000000</v>
      </c>
      <c r="JHE1367" s="84">
        <f>SUM(JHE1364:JHE1365)</f>
        <v>0</v>
      </c>
      <c r="JHF1367" s="84">
        <f>JHE1367/JHD1367</f>
        <v>0</v>
      </c>
      <c r="JHG1367" s="84">
        <f>JHD1367-JHE1367</f>
        <v>2000000</v>
      </c>
      <c r="JHH1367" s="84">
        <f>JHD1367+JGZ1367</f>
        <v>3000000</v>
      </c>
      <c r="JHO1367" s="84" t="s">
        <v>5408</v>
      </c>
      <c r="JHP1367" s="84">
        <f>SUM(JHP1364:JHP1365)</f>
        <v>1000000</v>
      </c>
      <c r="JHQ1367" s="84">
        <f>SUM(JHQ1364:JHQ1365)</f>
        <v>0</v>
      </c>
      <c r="JHR1367" s="84">
        <f>JHQ1367/JHP1367</f>
        <v>0</v>
      </c>
      <c r="JHS1367" s="84">
        <f>JHP1367-JHQ1367</f>
        <v>1000000</v>
      </c>
      <c r="JHT1367" s="84">
        <f>SUM(JHT1364:JHT1365)</f>
        <v>2000000</v>
      </c>
      <c r="JHU1367" s="84">
        <f>SUM(JHU1364:JHU1365)</f>
        <v>0</v>
      </c>
      <c r="JHV1367" s="84">
        <f>JHU1367/JHT1367</f>
        <v>0</v>
      </c>
      <c r="JHW1367" s="84">
        <f>JHT1367-JHU1367</f>
        <v>2000000</v>
      </c>
      <c r="JHX1367" s="84">
        <f>JHT1367+JHP1367</f>
        <v>3000000</v>
      </c>
      <c r="JIE1367" s="84" t="s">
        <v>5408</v>
      </c>
      <c r="JIF1367" s="84">
        <f>SUM(JIF1364:JIF1365)</f>
        <v>1000000</v>
      </c>
      <c r="JIG1367" s="84">
        <f>SUM(JIG1364:JIG1365)</f>
        <v>0</v>
      </c>
      <c r="JIH1367" s="84">
        <f>JIG1367/JIF1367</f>
        <v>0</v>
      </c>
      <c r="JII1367" s="84">
        <f>JIF1367-JIG1367</f>
        <v>1000000</v>
      </c>
      <c r="JIJ1367" s="84">
        <f>SUM(JIJ1364:JIJ1365)</f>
        <v>2000000</v>
      </c>
      <c r="JIK1367" s="84">
        <f>SUM(JIK1364:JIK1365)</f>
        <v>0</v>
      </c>
      <c r="JIL1367" s="84">
        <f>JIK1367/JIJ1367</f>
        <v>0</v>
      </c>
      <c r="JIM1367" s="84">
        <f>JIJ1367-JIK1367</f>
        <v>2000000</v>
      </c>
      <c r="JIN1367" s="84">
        <f>JIJ1367+JIF1367</f>
        <v>3000000</v>
      </c>
      <c r="JIU1367" s="84" t="s">
        <v>5408</v>
      </c>
      <c r="JIV1367" s="84">
        <f>SUM(JIV1364:JIV1365)</f>
        <v>1000000</v>
      </c>
      <c r="JIW1367" s="84">
        <f>SUM(JIW1364:JIW1365)</f>
        <v>0</v>
      </c>
      <c r="JIX1367" s="84">
        <f>JIW1367/JIV1367</f>
        <v>0</v>
      </c>
      <c r="JIY1367" s="84">
        <f>JIV1367-JIW1367</f>
        <v>1000000</v>
      </c>
      <c r="JIZ1367" s="84">
        <f>SUM(JIZ1364:JIZ1365)</f>
        <v>2000000</v>
      </c>
      <c r="JJA1367" s="84">
        <f>SUM(JJA1364:JJA1365)</f>
        <v>0</v>
      </c>
      <c r="JJB1367" s="84">
        <f>JJA1367/JIZ1367</f>
        <v>0</v>
      </c>
      <c r="JJC1367" s="84">
        <f>JIZ1367-JJA1367</f>
        <v>2000000</v>
      </c>
      <c r="JJD1367" s="84">
        <f>JIZ1367+JIV1367</f>
        <v>3000000</v>
      </c>
      <c r="JJK1367" s="84" t="s">
        <v>5408</v>
      </c>
      <c r="JJL1367" s="84">
        <f>SUM(JJL1364:JJL1365)</f>
        <v>1000000</v>
      </c>
      <c r="JJM1367" s="84">
        <f>SUM(JJM1364:JJM1365)</f>
        <v>0</v>
      </c>
      <c r="JJN1367" s="84">
        <f>JJM1367/JJL1367</f>
        <v>0</v>
      </c>
      <c r="JJO1367" s="84">
        <f>JJL1367-JJM1367</f>
        <v>1000000</v>
      </c>
      <c r="JJP1367" s="84">
        <f>SUM(JJP1364:JJP1365)</f>
        <v>2000000</v>
      </c>
      <c r="JJQ1367" s="84">
        <f>SUM(JJQ1364:JJQ1365)</f>
        <v>0</v>
      </c>
      <c r="JJR1367" s="84">
        <f>JJQ1367/JJP1367</f>
        <v>0</v>
      </c>
      <c r="JJS1367" s="84">
        <f>JJP1367-JJQ1367</f>
        <v>2000000</v>
      </c>
      <c r="JJT1367" s="84">
        <f>JJP1367+JJL1367</f>
        <v>3000000</v>
      </c>
      <c r="JKA1367" s="84" t="s">
        <v>5408</v>
      </c>
      <c r="JKB1367" s="84">
        <f>SUM(JKB1364:JKB1365)</f>
        <v>1000000</v>
      </c>
      <c r="JKC1367" s="84">
        <f>SUM(JKC1364:JKC1365)</f>
        <v>0</v>
      </c>
      <c r="JKD1367" s="84">
        <f>JKC1367/JKB1367</f>
        <v>0</v>
      </c>
      <c r="JKE1367" s="84">
        <f>JKB1367-JKC1367</f>
        <v>1000000</v>
      </c>
      <c r="JKF1367" s="84">
        <f>SUM(JKF1364:JKF1365)</f>
        <v>2000000</v>
      </c>
      <c r="JKG1367" s="84">
        <f>SUM(JKG1364:JKG1365)</f>
        <v>0</v>
      </c>
      <c r="JKH1367" s="84">
        <f>JKG1367/JKF1367</f>
        <v>0</v>
      </c>
      <c r="JKI1367" s="84">
        <f>JKF1367-JKG1367</f>
        <v>2000000</v>
      </c>
      <c r="JKJ1367" s="84">
        <f>JKF1367+JKB1367</f>
        <v>3000000</v>
      </c>
      <c r="JKQ1367" s="84" t="s">
        <v>5408</v>
      </c>
      <c r="JKR1367" s="84">
        <f>SUM(JKR1364:JKR1365)</f>
        <v>1000000</v>
      </c>
      <c r="JKS1367" s="84">
        <f>SUM(JKS1364:JKS1365)</f>
        <v>0</v>
      </c>
      <c r="JKT1367" s="84">
        <f>JKS1367/JKR1367</f>
        <v>0</v>
      </c>
      <c r="JKU1367" s="84">
        <f>JKR1367-JKS1367</f>
        <v>1000000</v>
      </c>
      <c r="JKV1367" s="84">
        <f>SUM(JKV1364:JKV1365)</f>
        <v>2000000</v>
      </c>
      <c r="JKW1367" s="84">
        <f>SUM(JKW1364:JKW1365)</f>
        <v>0</v>
      </c>
      <c r="JKX1367" s="84">
        <f>JKW1367/JKV1367</f>
        <v>0</v>
      </c>
      <c r="JKY1367" s="84">
        <f>JKV1367-JKW1367</f>
        <v>2000000</v>
      </c>
      <c r="JKZ1367" s="84">
        <f>JKV1367+JKR1367</f>
        <v>3000000</v>
      </c>
      <c r="JLG1367" s="84" t="s">
        <v>5408</v>
      </c>
      <c r="JLH1367" s="84">
        <f>SUM(JLH1364:JLH1365)</f>
        <v>1000000</v>
      </c>
      <c r="JLI1367" s="84">
        <f>SUM(JLI1364:JLI1365)</f>
        <v>0</v>
      </c>
      <c r="JLJ1367" s="84">
        <f>JLI1367/JLH1367</f>
        <v>0</v>
      </c>
      <c r="JLK1367" s="84">
        <f>JLH1367-JLI1367</f>
        <v>1000000</v>
      </c>
      <c r="JLL1367" s="84">
        <f>SUM(JLL1364:JLL1365)</f>
        <v>2000000</v>
      </c>
      <c r="JLM1367" s="84">
        <f>SUM(JLM1364:JLM1365)</f>
        <v>0</v>
      </c>
      <c r="JLN1367" s="84">
        <f>JLM1367/JLL1367</f>
        <v>0</v>
      </c>
      <c r="JLO1367" s="84">
        <f>JLL1367-JLM1367</f>
        <v>2000000</v>
      </c>
      <c r="JLP1367" s="84">
        <f>JLL1367+JLH1367</f>
        <v>3000000</v>
      </c>
      <c r="JLW1367" s="84" t="s">
        <v>5408</v>
      </c>
      <c r="JLX1367" s="84">
        <f>SUM(JLX1364:JLX1365)</f>
        <v>1000000</v>
      </c>
      <c r="JLY1367" s="84">
        <f>SUM(JLY1364:JLY1365)</f>
        <v>0</v>
      </c>
      <c r="JLZ1367" s="84">
        <f>JLY1367/JLX1367</f>
        <v>0</v>
      </c>
      <c r="JMA1367" s="84">
        <f>JLX1367-JLY1367</f>
        <v>1000000</v>
      </c>
      <c r="JMB1367" s="84">
        <f>SUM(JMB1364:JMB1365)</f>
        <v>2000000</v>
      </c>
      <c r="JMC1367" s="84">
        <f>SUM(JMC1364:JMC1365)</f>
        <v>0</v>
      </c>
      <c r="JMD1367" s="84">
        <f>JMC1367/JMB1367</f>
        <v>0</v>
      </c>
      <c r="JME1367" s="84">
        <f>JMB1367-JMC1367</f>
        <v>2000000</v>
      </c>
      <c r="JMF1367" s="84">
        <f>JMB1367+JLX1367</f>
        <v>3000000</v>
      </c>
      <c r="JMM1367" s="84" t="s">
        <v>5408</v>
      </c>
      <c r="JMN1367" s="84">
        <f>SUM(JMN1364:JMN1365)</f>
        <v>1000000</v>
      </c>
      <c r="JMO1367" s="84">
        <f>SUM(JMO1364:JMO1365)</f>
        <v>0</v>
      </c>
      <c r="JMP1367" s="84">
        <f>JMO1367/JMN1367</f>
        <v>0</v>
      </c>
      <c r="JMQ1367" s="84">
        <f>JMN1367-JMO1367</f>
        <v>1000000</v>
      </c>
      <c r="JMR1367" s="84">
        <f>SUM(JMR1364:JMR1365)</f>
        <v>2000000</v>
      </c>
      <c r="JMS1367" s="84">
        <f>SUM(JMS1364:JMS1365)</f>
        <v>0</v>
      </c>
      <c r="JMT1367" s="84">
        <f>JMS1367/JMR1367</f>
        <v>0</v>
      </c>
      <c r="JMU1367" s="84">
        <f>JMR1367-JMS1367</f>
        <v>2000000</v>
      </c>
      <c r="JMV1367" s="84">
        <f>JMR1367+JMN1367</f>
        <v>3000000</v>
      </c>
      <c r="JNC1367" s="84" t="s">
        <v>5408</v>
      </c>
      <c r="JND1367" s="84">
        <f>SUM(JND1364:JND1365)</f>
        <v>1000000</v>
      </c>
      <c r="JNE1367" s="84">
        <f>SUM(JNE1364:JNE1365)</f>
        <v>0</v>
      </c>
      <c r="JNF1367" s="84">
        <f>JNE1367/JND1367</f>
        <v>0</v>
      </c>
      <c r="JNG1367" s="84">
        <f>JND1367-JNE1367</f>
        <v>1000000</v>
      </c>
      <c r="JNH1367" s="84">
        <f>SUM(JNH1364:JNH1365)</f>
        <v>2000000</v>
      </c>
      <c r="JNI1367" s="84">
        <f>SUM(JNI1364:JNI1365)</f>
        <v>0</v>
      </c>
      <c r="JNJ1367" s="84">
        <f>JNI1367/JNH1367</f>
        <v>0</v>
      </c>
      <c r="JNK1367" s="84">
        <f>JNH1367-JNI1367</f>
        <v>2000000</v>
      </c>
      <c r="JNL1367" s="84">
        <f>JNH1367+JND1367</f>
        <v>3000000</v>
      </c>
      <c r="JNS1367" s="84" t="s">
        <v>5408</v>
      </c>
      <c r="JNT1367" s="84">
        <f>SUM(JNT1364:JNT1365)</f>
        <v>1000000</v>
      </c>
      <c r="JNU1367" s="84">
        <f>SUM(JNU1364:JNU1365)</f>
        <v>0</v>
      </c>
      <c r="JNV1367" s="84">
        <f>JNU1367/JNT1367</f>
        <v>0</v>
      </c>
      <c r="JNW1367" s="84">
        <f>JNT1367-JNU1367</f>
        <v>1000000</v>
      </c>
      <c r="JNX1367" s="84">
        <f>SUM(JNX1364:JNX1365)</f>
        <v>2000000</v>
      </c>
      <c r="JNY1367" s="84">
        <f>SUM(JNY1364:JNY1365)</f>
        <v>0</v>
      </c>
      <c r="JNZ1367" s="84">
        <f>JNY1367/JNX1367</f>
        <v>0</v>
      </c>
      <c r="JOA1367" s="84">
        <f>JNX1367-JNY1367</f>
        <v>2000000</v>
      </c>
      <c r="JOB1367" s="84">
        <f>JNX1367+JNT1367</f>
        <v>3000000</v>
      </c>
      <c r="JOI1367" s="84" t="s">
        <v>5408</v>
      </c>
      <c r="JOJ1367" s="84">
        <f>SUM(JOJ1364:JOJ1365)</f>
        <v>1000000</v>
      </c>
      <c r="JOK1367" s="84">
        <f>SUM(JOK1364:JOK1365)</f>
        <v>0</v>
      </c>
      <c r="JOL1367" s="84">
        <f>JOK1367/JOJ1367</f>
        <v>0</v>
      </c>
      <c r="JOM1367" s="84">
        <f>JOJ1367-JOK1367</f>
        <v>1000000</v>
      </c>
      <c r="JON1367" s="84">
        <f>SUM(JON1364:JON1365)</f>
        <v>2000000</v>
      </c>
      <c r="JOO1367" s="84">
        <f>SUM(JOO1364:JOO1365)</f>
        <v>0</v>
      </c>
      <c r="JOP1367" s="84">
        <f>JOO1367/JON1367</f>
        <v>0</v>
      </c>
      <c r="JOQ1367" s="84">
        <f>JON1367-JOO1367</f>
        <v>2000000</v>
      </c>
      <c r="JOR1367" s="84">
        <f>JON1367+JOJ1367</f>
        <v>3000000</v>
      </c>
      <c r="JOY1367" s="84" t="s">
        <v>5408</v>
      </c>
      <c r="JOZ1367" s="84">
        <f>SUM(JOZ1364:JOZ1365)</f>
        <v>1000000</v>
      </c>
      <c r="JPA1367" s="84">
        <f>SUM(JPA1364:JPA1365)</f>
        <v>0</v>
      </c>
      <c r="JPB1367" s="84">
        <f>JPA1367/JOZ1367</f>
        <v>0</v>
      </c>
      <c r="JPC1367" s="84">
        <f>JOZ1367-JPA1367</f>
        <v>1000000</v>
      </c>
      <c r="JPD1367" s="84">
        <f>SUM(JPD1364:JPD1365)</f>
        <v>2000000</v>
      </c>
      <c r="JPE1367" s="84">
        <f>SUM(JPE1364:JPE1365)</f>
        <v>0</v>
      </c>
      <c r="JPF1367" s="84">
        <f>JPE1367/JPD1367</f>
        <v>0</v>
      </c>
      <c r="JPG1367" s="84">
        <f>JPD1367-JPE1367</f>
        <v>2000000</v>
      </c>
      <c r="JPH1367" s="84">
        <f>JPD1367+JOZ1367</f>
        <v>3000000</v>
      </c>
      <c r="JPO1367" s="84" t="s">
        <v>5408</v>
      </c>
      <c r="JPP1367" s="84">
        <f>SUM(JPP1364:JPP1365)</f>
        <v>1000000</v>
      </c>
      <c r="JPQ1367" s="84">
        <f>SUM(JPQ1364:JPQ1365)</f>
        <v>0</v>
      </c>
      <c r="JPR1367" s="84">
        <f>JPQ1367/JPP1367</f>
        <v>0</v>
      </c>
      <c r="JPS1367" s="84">
        <f>JPP1367-JPQ1367</f>
        <v>1000000</v>
      </c>
      <c r="JPT1367" s="84">
        <f>SUM(JPT1364:JPT1365)</f>
        <v>2000000</v>
      </c>
      <c r="JPU1367" s="84">
        <f>SUM(JPU1364:JPU1365)</f>
        <v>0</v>
      </c>
      <c r="JPV1367" s="84">
        <f>JPU1367/JPT1367</f>
        <v>0</v>
      </c>
      <c r="JPW1367" s="84">
        <f>JPT1367-JPU1367</f>
        <v>2000000</v>
      </c>
      <c r="JPX1367" s="84">
        <f>JPT1367+JPP1367</f>
        <v>3000000</v>
      </c>
      <c r="JQE1367" s="84" t="s">
        <v>5408</v>
      </c>
      <c r="JQF1367" s="84">
        <f>SUM(JQF1364:JQF1365)</f>
        <v>1000000</v>
      </c>
      <c r="JQG1367" s="84">
        <f>SUM(JQG1364:JQG1365)</f>
        <v>0</v>
      </c>
      <c r="JQH1367" s="84">
        <f>JQG1367/JQF1367</f>
        <v>0</v>
      </c>
      <c r="JQI1367" s="84">
        <f>JQF1367-JQG1367</f>
        <v>1000000</v>
      </c>
      <c r="JQJ1367" s="84">
        <f>SUM(JQJ1364:JQJ1365)</f>
        <v>2000000</v>
      </c>
      <c r="JQK1367" s="84">
        <f>SUM(JQK1364:JQK1365)</f>
        <v>0</v>
      </c>
      <c r="JQL1367" s="84">
        <f>JQK1367/JQJ1367</f>
        <v>0</v>
      </c>
      <c r="JQM1367" s="84">
        <f>JQJ1367-JQK1367</f>
        <v>2000000</v>
      </c>
      <c r="JQN1367" s="84">
        <f>JQJ1367+JQF1367</f>
        <v>3000000</v>
      </c>
      <c r="JQU1367" s="84" t="s">
        <v>5408</v>
      </c>
      <c r="JQV1367" s="84">
        <f>SUM(JQV1364:JQV1365)</f>
        <v>1000000</v>
      </c>
      <c r="JQW1367" s="84">
        <f>SUM(JQW1364:JQW1365)</f>
        <v>0</v>
      </c>
      <c r="JQX1367" s="84">
        <f>JQW1367/JQV1367</f>
        <v>0</v>
      </c>
      <c r="JQY1367" s="84">
        <f>JQV1367-JQW1367</f>
        <v>1000000</v>
      </c>
      <c r="JQZ1367" s="84">
        <f>SUM(JQZ1364:JQZ1365)</f>
        <v>2000000</v>
      </c>
      <c r="JRA1367" s="84">
        <f>SUM(JRA1364:JRA1365)</f>
        <v>0</v>
      </c>
      <c r="JRB1367" s="84">
        <f>JRA1367/JQZ1367</f>
        <v>0</v>
      </c>
      <c r="JRC1367" s="84">
        <f>JQZ1367-JRA1367</f>
        <v>2000000</v>
      </c>
      <c r="JRD1367" s="84">
        <f>JQZ1367+JQV1367</f>
        <v>3000000</v>
      </c>
      <c r="JRK1367" s="84" t="s">
        <v>5408</v>
      </c>
      <c r="JRL1367" s="84">
        <f>SUM(JRL1364:JRL1365)</f>
        <v>1000000</v>
      </c>
      <c r="JRM1367" s="84">
        <f>SUM(JRM1364:JRM1365)</f>
        <v>0</v>
      </c>
      <c r="JRN1367" s="84">
        <f>JRM1367/JRL1367</f>
        <v>0</v>
      </c>
      <c r="JRO1367" s="84">
        <f>JRL1367-JRM1367</f>
        <v>1000000</v>
      </c>
      <c r="JRP1367" s="84">
        <f>SUM(JRP1364:JRP1365)</f>
        <v>2000000</v>
      </c>
      <c r="JRQ1367" s="84">
        <f>SUM(JRQ1364:JRQ1365)</f>
        <v>0</v>
      </c>
      <c r="JRR1367" s="84">
        <f>JRQ1367/JRP1367</f>
        <v>0</v>
      </c>
      <c r="JRS1367" s="84">
        <f>JRP1367-JRQ1367</f>
        <v>2000000</v>
      </c>
      <c r="JRT1367" s="84">
        <f>JRP1367+JRL1367</f>
        <v>3000000</v>
      </c>
      <c r="JSA1367" s="84" t="s">
        <v>5408</v>
      </c>
      <c r="JSB1367" s="84">
        <f>SUM(JSB1364:JSB1365)</f>
        <v>1000000</v>
      </c>
      <c r="JSC1367" s="84">
        <f>SUM(JSC1364:JSC1365)</f>
        <v>0</v>
      </c>
      <c r="JSD1367" s="84">
        <f>JSC1367/JSB1367</f>
        <v>0</v>
      </c>
      <c r="JSE1367" s="84">
        <f>JSB1367-JSC1367</f>
        <v>1000000</v>
      </c>
      <c r="JSF1367" s="84">
        <f>SUM(JSF1364:JSF1365)</f>
        <v>2000000</v>
      </c>
      <c r="JSG1367" s="84">
        <f>SUM(JSG1364:JSG1365)</f>
        <v>0</v>
      </c>
      <c r="JSH1367" s="84">
        <f>JSG1367/JSF1367</f>
        <v>0</v>
      </c>
      <c r="JSI1367" s="84">
        <f>JSF1367-JSG1367</f>
        <v>2000000</v>
      </c>
      <c r="JSJ1367" s="84">
        <f>JSF1367+JSB1367</f>
        <v>3000000</v>
      </c>
      <c r="JSQ1367" s="84" t="s">
        <v>5408</v>
      </c>
      <c r="JSR1367" s="84">
        <f>SUM(JSR1364:JSR1365)</f>
        <v>1000000</v>
      </c>
      <c r="JSS1367" s="84">
        <f>SUM(JSS1364:JSS1365)</f>
        <v>0</v>
      </c>
      <c r="JST1367" s="84">
        <f>JSS1367/JSR1367</f>
        <v>0</v>
      </c>
      <c r="JSU1367" s="84">
        <f>JSR1367-JSS1367</f>
        <v>1000000</v>
      </c>
      <c r="JSV1367" s="84">
        <f>SUM(JSV1364:JSV1365)</f>
        <v>2000000</v>
      </c>
      <c r="JSW1367" s="84">
        <f>SUM(JSW1364:JSW1365)</f>
        <v>0</v>
      </c>
      <c r="JSX1367" s="84">
        <f>JSW1367/JSV1367</f>
        <v>0</v>
      </c>
      <c r="JSY1367" s="84">
        <f>JSV1367-JSW1367</f>
        <v>2000000</v>
      </c>
      <c r="JSZ1367" s="84">
        <f>JSV1367+JSR1367</f>
        <v>3000000</v>
      </c>
      <c r="JTG1367" s="84" t="s">
        <v>5408</v>
      </c>
      <c r="JTH1367" s="84">
        <f>SUM(JTH1364:JTH1365)</f>
        <v>1000000</v>
      </c>
      <c r="JTI1367" s="84">
        <f>SUM(JTI1364:JTI1365)</f>
        <v>0</v>
      </c>
      <c r="JTJ1367" s="84">
        <f>JTI1367/JTH1367</f>
        <v>0</v>
      </c>
      <c r="JTK1367" s="84">
        <f>JTH1367-JTI1367</f>
        <v>1000000</v>
      </c>
      <c r="JTL1367" s="84">
        <f>SUM(JTL1364:JTL1365)</f>
        <v>2000000</v>
      </c>
      <c r="JTM1367" s="84">
        <f>SUM(JTM1364:JTM1365)</f>
        <v>0</v>
      </c>
      <c r="JTN1367" s="84">
        <f>JTM1367/JTL1367</f>
        <v>0</v>
      </c>
      <c r="JTO1367" s="84">
        <f>JTL1367-JTM1367</f>
        <v>2000000</v>
      </c>
      <c r="JTP1367" s="84">
        <f>JTL1367+JTH1367</f>
        <v>3000000</v>
      </c>
      <c r="JTW1367" s="84" t="s">
        <v>5408</v>
      </c>
      <c r="JTX1367" s="84">
        <f>SUM(JTX1364:JTX1365)</f>
        <v>1000000</v>
      </c>
      <c r="JTY1367" s="84">
        <f>SUM(JTY1364:JTY1365)</f>
        <v>0</v>
      </c>
      <c r="JTZ1367" s="84">
        <f>JTY1367/JTX1367</f>
        <v>0</v>
      </c>
      <c r="JUA1367" s="84">
        <f>JTX1367-JTY1367</f>
        <v>1000000</v>
      </c>
      <c r="JUB1367" s="84">
        <f>SUM(JUB1364:JUB1365)</f>
        <v>2000000</v>
      </c>
      <c r="JUC1367" s="84">
        <f>SUM(JUC1364:JUC1365)</f>
        <v>0</v>
      </c>
      <c r="JUD1367" s="84">
        <f>JUC1367/JUB1367</f>
        <v>0</v>
      </c>
      <c r="JUE1367" s="84">
        <f>JUB1367-JUC1367</f>
        <v>2000000</v>
      </c>
      <c r="JUF1367" s="84">
        <f>JUB1367+JTX1367</f>
        <v>3000000</v>
      </c>
      <c r="JUM1367" s="84" t="s">
        <v>5408</v>
      </c>
      <c r="JUN1367" s="84">
        <f>SUM(JUN1364:JUN1365)</f>
        <v>1000000</v>
      </c>
      <c r="JUO1367" s="84">
        <f>SUM(JUO1364:JUO1365)</f>
        <v>0</v>
      </c>
      <c r="JUP1367" s="84">
        <f>JUO1367/JUN1367</f>
        <v>0</v>
      </c>
      <c r="JUQ1367" s="84">
        <f>JUN1367-JUO1367</f>
        <v>1000000</v>
      </c>
      <c r="JUR1367" s="84">
        <f>SUM(JUR1364:JUR1365)</f>
        <v>2000000</v>
      </c>
      <c r="JUS1367" s="84">
        <f>SUM(JUS1364:JUS1365)</f>
        <v>0</v>
      </c>
      <c r="JUT1367" s="84">
        <f>JUS1367/JUR1367</f>
        <v>0</v>
      </c>
      <c r="JUU1367" s="84">
        <f>JUR1367-JUS1367</f>
        <v>2000000</v>
      </c>
      <c r="JUV1367" s="84">
        <f>JUR1367+JUN1367</f>
        <v>3000000</v>
      </c>
      <c r="JVC1367" s="84" t="s">
        <v>5408</v>
      </c>
      <c r="JVD1367" s="84">
        <f>SUM(JVD1364:JVD1365)</f>
        <v>1000000</v>
      </c>
      <c r="JVE1367" s="84">
        <f>SUM(JVE1364:JVE1365)</f>
        <v>0</v>
      </c>
      <c r="JVF1367" s="84">
        <f>JVE1367/JVD1367</f>
        <v>0</v>
      </c>
      <c r="JVG1367" s="84">
        <f>JVD1367-JVE1367</f>
        <v>1000000</v>
      </c>
      <c r="JVH1367" s="84">
        <f>SUM(JVH1364:JVH1365)</f>
        <v>2000000</v>
      </c>
      <c r="JVI1367" s="84">
        <f>SUM(JVI1364:JVI1365)</f>
        <v>0</v>
      </c>
      <c r="JVJ1367" s="84">
        <f>JVI1367/JVH1367</f>
        <v>0</v>
      </c>
      <c r="JVK1367" s="84">
        <f>JVH1367-JVI1367</f>
        <v>2000000</v>
      </c>
      <c r="JVL1367" s="84">
        <f>JVH1367+JVD1367</f>
        <v>3000000</v>
      </c>
      <c r="JVS1367" s="84" t="s">
        <v>5408</v>
      </c>
      <c r="JVT1367" s="84">
        <f>SUM(JVT1364:JVT1365)</f>
        <v>1000000</v>
      </c>
      <c r="JVU1367" s="84">
        <f>SUM(JVU1364:JVU1365)</f>
        <v>0</v>
      </c>
      <c r="JVV1367" s="84">
        <f>JVU1367/JVT1367</f>
        <v>0</v>
      </c>
      <c r="JVW1367" s="84">
        <f>JVT1367-JVU1367</f>
        <v>1000000</v>
      </c>
      <c r="JVX1367" s="84">
        <f>SUM(JVX1364:JVX1365)</f>
        <v>2000000</v>
      </c>
      <c r="JVY1367" s="84">
        <f>SUM(JVY1364:JVY1365)</f>
        <v>0</v>
      </c>
      <c r="JVZ1367" s="84">
        <f>JVY1367/JVX1367</f>
        <v>0</v>
      </c>
      <c r="JWA1367" s="84">
        <f>JVX1367-JVY1367</f>
        <v>2000000</v>
      </c>
      <c r="JWB1367" s="84">
        <f>JVX1367+JVT1367</f>
        <v>3000000</v>
      </c>
      <c r="JWI1367" s="84" t="s">
        <v>5408</v>
      </c>
      <c r="JWJ1367" s="84">
        <f>SUM(JWJ1364:JWJ1365)</f>
        <v>1000000</v>
      </c>
      <c r="JWK1367" s="84">
        <f>SUM(JWK1364:JWK1365)</f>
        <v>0</v>
      </c>
      <c r="JWL1367" s="84">
        <f>JWK1367/JWJ1367</f>
        <v>0</v>
      </c>
      <c r="JWM1367" s="84">
        <f>JWJ1367-JWK1367</f>
        <v>1000000</v>
      </c>
      <c r="JWN1367" s="84">
        <f>SUM(JWN1364:JWN1365)</f>
        <v>2000000</v>
      </c>
      <c r="JWO1367" s="84">
        <f>SUM(JWO1364:JWO1365)</f>
        <v>0</v>
      </c>
      <c r="JWP1367" s="84">
        <f>JWO1367/JWN1367</f>
        <v>0</v>
      </c>
      <c r="JWQ1367" s="84">
        <f>JWN1367-JWO1367</f>
        <v>2000000</v>
      </c>
      <c r="JWR1367" s="84">
        <f>JWN1367+JWJ1367</f>
        <v>3000000</v>
      </c>
      <c r="JWY1367" s="84" t="s">
        <v>5408</v>
      </c>
      <c r="JWZ1367" s="84">
        <f>SUM(JWZ1364:JWZ1365)</f>
        <v>1000000</v>
      </c>
      <c r="JXA1367" s="84">
        <f>SUM(JXA1364:JXA1365)</f>
        <v>0</v>
      </c>
      <c r="JXB1367" s="84">
        <f>JXA1367/JWZ1367</f>
        <v>0</v>
      </c>
      <c r="JXC1367" s="84">
        <f>JWZ1367-JXA1367</f>
        <v>1000000</v>
      </c>
      <c r="JXD1367" s="84">
        <f>SUM(JXD1364:JXD1365)</f>
        <v>2000000</v>
      </c>
      <c r="JXE1367" s="84">
        <f>SUM(JXE1364:JXE1365)</f>
        <v>0</v>
      </c>
      <c r="JXF1367" s="84">
        <f>JXE1367/JXD1367</f>
        <v>0</v>
      </c>
      <c r="JXG1367" s="84">
        <f>JXD1367-JXE1367</f>
        <v>2000000</v>
      </c>
      <c r="JXH1367" s="84">
        <f>JXD1367+JWZ1367</f>
        <v>3000000</v>
      </c>
      <c r="JXO1367" s="84" t="s">
        <v>5408</v>
      </c>
      <c r="JXP1367" s="84">
        <f>SUM(JXP1364:JXP1365)</f>
        <v>1000000</v>
      </c>
      <c r="JXQ1367" s="84">
        <f>SUM(JXQ1364:JXQ1365)</f>
        <v>0</v>
      </c>
      <c r="JXR1367" s="84">
        <f>JXQ1367/JXP1367</f>
        <v>0</v>
      </c>
      <c r="JXS1367" s="84">
        <f>JXP1367-JXQ1367</f>
        <v>1000000</v>
      </c>
      <c r="JXT1367" s="84">
        <f>SUM(JXT1364:JXT1365)</f>
        <v>2000000</v>
      </c>
      <c r="JXU1367" s="84">
        <f>SUM(JXU1364:JXU1365)</f>
        <v>0</v>
      </c>
      <c r="JXV1367" s="84">
        <f>JXU1367/JXT1367</f>
        <v>0</v>
      </c>
      <c r="JXW1367" s="84">
        <f>JXT1367-JXU1367</f>
        <v>2000000</v>
      </c>
      <c r="JXX1367" s="84">
        <f>JXT1367+JXP1367</f>
        <v>3000000</v>
      </c>
      <c r="JYE1367" s="84" t="s">
        <v>5408</v>
      </c>
      <c r="JYF1367" s="84">
        <f>SUM(JYF1364:JYF1365)</f>
        <v>1000000</v>
      </c>
      <c r="JYG1367" s="84">
        <f>SUM(JYG1364:JYG1365)</f>
        <v>0</v>
      </c>
      <c r="JYH1367" s="84">
        <f>JYG1367/JYF1367</f>
        <v>0</v>
      </c>
      <c r="JYI1367" s="84">
        <f>JYF1367-JYG1367</f>
        <v>1000000</v>
      </c>
      <c r="JYJ1367" s="84">
        <f>SUM(JYJ1364:JYJ1365)</f>
        <v>2000000</v>
      </c>
      <c r="JYK1367" s="84">
        <f>SUM(JYK1364:JYK1365)</f>
        <v>0</v>
      </c>
      <c r="JYL1367" s="84">
        <f>JYK1367/JYJ1367</f>
        <v>0</v>
      </c>
      <c r="JYM1367" s="84">
        <f>JYJ1367-JYK1367</f>
        <v>2000000</v>
      </c>
      <c r="JYN1367" s="84">
        <f>JYJ1367+JYF1367</f>
        <v>3000000</v>
      </c>
      <c r="JYU1367" s="84" t="s">
        <v>5408</v>
      </c>
      <c r="JYV1367" s="84">
        <f>SUM(JYV1364:JYV1365)</f>
        <v>1000000</v>
      </c>
      <c r="JYW1367" s="84">
        <f>SUM(JYW1364:JYW1365)</f>
        <v>0</v>
      </c>
      <c r="JYX1367" s="84">
        <f>JYW1367/JYV1367</f>
        <v>0</v>
      </c>
      <c r="JYY1367" s="84">
        <f>JYV1367-JYW1367</f>
        <v>1000000</v>
      </c>
      <c r="JYZ1367" s="84">
        <f>SUM(JYZ1364:JYZ1365)</f>
        <v>2000000</v>
      </c>
      <c r="JZA1367" s="84">
        <f>SUM(JZA1364:JZA1365)</f>
        <v>0</v>
      </c>
      <c r="JZB1367" s="84">
        <f>JZA1367/JYZ1367</f>
        <v>0</v>
      </c>
      <c r="JZC1367" s="84">
        <f>JYZ1367-JZA1367</f>
        <v>2000000</v>
      </c>
      <c r="JZD1367" s="84">
        <f>JYZ1367+JYV1367</f>
        <v>3000000</v>
      </c>
      <c r="JZK1367" s="84" t="s">
        <v>5408</v>
      </c>
      <c r="JZL1367" s="84">
        <f>SUM(JZL1364:JZL1365)</f>
        <v>1000000</v>
      </c>
      <c r="JZM1367" s="84">
        <f>SUM(JZM1364:JZM1365)</f>
        <v>0</v>
      </c>
      <c r="JZN1367" s="84">
        <f>JZM1367/JZL1367</f>
        <v>0</v>
      </c>
      <c r="JZO1367" s="84">
        <f>JZL1367-JZM1367</f>
        <v>1000000</v>
      </c>
      <c r="JZP1367" s="84">
        <f>SUM(JZP1364:JZP1365)</f>
        <v>2000000</v>
      </c>
      <c r="JZQ1367" s="84">
        <f>SUM(JZQ1364:JZQ1365)</f>
        <v>0</v>
      </c>
      <c r="JZR1367" s="84">
        <f>JZQ1367/JZP1367</f>
        <v>0</v>
      </c>
      <c r="JZS1367" s="84">
        <f>JZP1367-JZQ1367</f>
        <v>2000000</v>
      </c>
      <c r="JZT1367" s="84">
        <f>JZP1367+JZL1367</f>
        <v>3000000</v>
      </c>
      <c r="KAA1367" s="84" t="s">
        <v>5408</v>
      </c>
      <c r="KAB1367" s="84">
        <f>SUM(KAB1364:KAB1365)</f>
        <v>1000000</v>
      </c>
      <c r="KAC1367" s="84">
        <f>SUM(KAC1364:KAC1365)</f>
        <v>0</v>
      </c>
      <c r="KAD1367" s="84">
        <f>KAC1367/KAB1367</f>
        <v>0</v>
      </c>
      <c r="KAE1367" s="84">
        <f>KAB1367-KAC1367</f>
        <v>1000000</v>
      </c>
      <c r="KAF1367" s="84">
        <f>SUM(KAF1364:KAF1365)</f>
        <v>2000000</v>
      </c>
      <c r="KAG1367" s="84">
        <f>SUM(KAG1364:KAG1365)</f>
        <v>0</v>
      </c>
      <c r="KAH1367" s="84">
        <f>KAG1367/KAF1367</f>
        <v>0</v>
      </c>
      <c r="KAI1367" s="84">
        <f>KAF1367-KAG1367</f>
        <v>2000000</v>
      </c>
      <c r="KAJ1367" s="84">
        <f>KAF1367+KAB1367</f>
        <v>3000000</v>
      </c>
      <c r="KAQ1367" s="84" t="s">
        <v>5408</v>
      </c>
      <c r="KAR1367" s="84">
        <f>SUM(KAR1364:KAR1365)</f>
        <v>1000000</v>
      </c>
      <c r="KAS1367" s="84">
        <f>SUM(KAS1364:KAS1365)</f>
        <v>0</v>
      </c>
      <c r="KAT1367" s="84">
        <f>KAS1367/KAR1367</f>
        <v>0</v>
      </c>
      <c r="KAU1367" s="84">
        <f>KAR1367-KAS1367</f>
        <v>1000000</v>
      </c>
      <c r="KAV1367" s="84">
        <f>SUM(KAV1364:KAV1365)</f>
        <v>2000000</v>
      </c>
      <c r="KAW1367" s="84">
        <f>SUM(KAW1364:KAW1365)</f>
        <v>0</v>
      </c>
      <c r="KAX1367" s="84">
        <f>KAW1367/KAV1367</f>
        <v>0</v>
      </c>
      <c r="KAY1367" s="84">
        <f>KAV1367-KAW1367</f>
        <v>2000000</v>
      </c>
      <c r="KAZ1367" s="84">
        <f>KAV1367+KAR1367</f>
        <v>3000000</v>
      </c>
      <c r="KBG1367" s="84" t="s">
        <v>5408</v>
      </c>
      <c r="KBH1367" s="84">
        <f>SUM(KBH1364:KBH1365)</f>
        <v>1000000</v>
      </c>
      <c r="KBI1367" s="84">
        <f>SUM(KBI1364:KBI1365)</f>
        <v>0</v>
      </c>
      <c r="KBJ1367" s="84">
        <f>KBI1367/KBH1367</f>
        <v>0</v>
      </c>
      <c r="KBK1367" s="84">
        <f>KBH1367-KBI1367</f>
        <v>1000000</v>
      </c>
      <c r="KBL1367" s="84">
        <f>SUM(KBL1364:KBL1365)</f>
        <v>2000000</v>
      </c>
      <c r="KBM1367" s="84">
        <f>SUM(KBM1364:KBM1365)</f>
        <v>0</v>
      </c>
      <c r="KBN1367" s="84">
        <f>KBM1367/KBL1367</f>
        <v>0</v>
      </c>
      <c r="KBO1367" s="84">
        <f>KBL1367-KBM1367</f>
        <v>2000000</v>
      </c>
      <c r="KBP1367" s="84">
        <f>KBL1367+KBH1367</f>
        <v>3000000</v>
      </c>
      <c r="KBW1367" s="84" t="s">
        <v>5408</v>
      </c>
      <c r="KBX1367" s="84">
        <f>SUM(KBX1364:KBX1365)</f>
        <v>1000000</v>
      </c>
      <c r="KBY1367" s="84">
        <f>SUM(KBY1364:KBY1365)</f>
        <v>0</v>
      </c>
      <c r="KBZ1367" s="84">
        <f>KBY1367/KBX1367</f>
        <v>0</v>
      </c>
      <c r="KCA1367" s="84">
        <f>KBX1367-KBY1367</f>
        <v>1000000</v>
      </c>
      <c r="KCB1367" s="84">
        <f>SUM(KCB1364:KCB1365)</f>
        <v>2000000</v>
      </c>
      <c r="KCC1367" s="84">
        <f>SUM(KCC1364:KCC1365)</f>
        <v>0</v>
      </c>
      <c r="KCD1367" s="84">
        <f>KCC1367/KCB1367</f>
        <v>0</v>
      </c>
      <c r="KCE1367" s="84">
        <f>KCB1367-KCC1367</f>
        <v>2000000</v>
      </c>
      <c r="KCF1367" s="84">
        <f>KCB1367+KBX1367</f>
        <v>3000000</v>
      </c>
      <c r="KCM1367" s="84" t="s">
        <v>5408</v>
      </c>
      <c r="KCN1367" s="84">
        <f>SUM(KCN1364:KCN1365)</f>
        <v>1000000</v>
      </c>
      <c r="KCO1367" s="84">
        <f>SUM(KCO1364:KCO1365)</f>
        <v>0</v>
      </c>
      <c r="KCP1367" s="84">
        <f>KCO1367/KCN1367</f>
        <v>0</v>
      </c>
      <c r="KCQ1367" s="84">
        <f>KCN1367-KCO1367</f>
        <v>1000000</v>
      </c>
      <c r="KCR1367" s="84">
        <f>SUM(KCR1364:KCR1365)</f>
        <v>2000000</v>
      </c>
      <c r="KCS1367" s="84">
        <f>SUM(KCS1364:KCS1365)</f>
        <v>0</v>
      </c>
      <c r="KCT1367" s="84">
        <f>KCS1367/KCR1367</f>
        <v>0</v>
      </c>
      <c r="KCU1367" s="84">
        <f>KCR1367-KCS1367</f>
        <v>2000000</v>
      </c>
      <c r="KCV1367" s="84">
        <f>KCR1367+KCN1367</f>
        <v>3000000</v>
      </c>
      <c r="KDC1367" s="84" t="s">
        <v>5408</v>
      </c>
      <c r="KDD1367" s="84">
        <f>SUM(KDD1364:KDD1365)</f>
        <v>1000000</v>
      </c>
      <c r="KDE1367" s="84">
        <f>SUM(KDE1364:KDE1365)</f>
        <v>0</v>
      </c>
      <c r="KDF1367" s="84">
        <f>KDE1367/KDD1367</f>
        <v>0</v>
      </c>
      <c r="KDG1367" s="84">
        <f>KDD1367-KDE1367</f>
        <v>1000000</v>
      </c>
      <c r="KDH1367" s="84">
        <f>SUM(KDH1364:KDH1365)</f>
        <v>2000000</v>
      </c>
      <c r="KDI1367" s="84">
        <f>SUM(KDI1364:KDI1365)</f>
        <v>0</v>
      </c>
      <c r="KDJ1367" s="84">
        <f>KDI1367/KDH1367</f>
        <v>0</v>
      </c>
      <c r="KDK1367" s="84">
        <f>KDH1367-KDI1367</f>
        <v>2000000</v>
      </c>
      <c r="KDL1367" s="84">
        <f>KDH1367+KDD1367</f>
        <v>3000000</v>
      </c>
      <c r="KDS1367" s="84" t="s">
        <v>5408</v>
      </c>
      <c r="KDT1367" s="84">
        <f>SUM(KDT1364:KDT1365)</f>
        <v>1000000</v>
      </c>
      <c r="KDU1367" s="84">
        <f>SUM(KDU1364:KDU1365)</f>
        <v>0</v>
      </c>
      <c r="KDV1367" s="84">
        <f>KDU1367/KDT1367</f>
        <v>0</v>
      </c>
      <c r="KDW1367" s="84">
        <f>KDT1367-KDU1367</f>
        <v>1000000</v>
      </c>
      <c r="KDX1367" s="84">
        <f>SUM(KDX1364:KDX1365)</f>
        <v>2000000</v>
      </c>
      <c r="KDY1367" s="84">
        <f>SUM(KDY1364:KDY1365)</f>
        <v>0</v>
      </c>
      <c r="KDZ1367" s="84">
        <f>KDY1367/KDX1367</f>
        <v>0</v>
      </c>
      <c r="KEA1367" s="84">
        <f>KDX1367-KDY1367</f>
        <v>2000000</v>
      </c>
      <c r="KEB1367" s="84">
        <f>KDX1367+KDT1367</f>
        <v>3000000</v>
      </c>
      <c r="KEI1367" s="84" t="s">
        <v>5408</v>
      </c>
      <c r="KEJ1367" s="84">
        <f>SUM(KEJ1364:KEJ1365)</f>
        <v>1000000</v>
      </c>
      <c r="KEK1367" s="84">
        <f>SUM(KEK1364:KEK1365)</f>
        <v>0</v>
      </c>
      <c r="KEL1367" s="84">
        <f>KEK1367/KEJ1367</f>
        <v>0</v>
      </c>
      <c r="KEM1367" s="84">
        <f>KEJ1367-KEK1367</f>
        <v>1000000</v>
      </c>
      <c r="KEN1367" s="84">
        <f>SUM(KEN1364:KEN1365)</f>
        <v>2000000</v>
      </c>
      <c r="KEO1367" s="84">
        <f>SUM(KEO1364:KEO1365)</f>
        <v>0</v>
      </c>
      <c r="KEP1367" s="84">
        <f>KEO1367/KEN1367</f>
        <v>0</v>
      </c>
      <c r="KEQ1367" s="84">
        <f>KEN1367-KEO1367</f>
        <v>2000000</v>
      </c>
      <c r="KER1367" s="84">
        <f>KEN1367+KEJ1367</f>
        <v>3000000</v>
      </c>
      <c r="KEY1367" s="84" t="s">
        <v>5408</v>
      </c>
      <c r="KEZ1367" s="84">
        <f>SUM(KEZ1364:KEZ1365)</f>
        <v>1000000</v>
      </c>
      <c r="KFA1367" s="84">
        <f>SUM(KFA1364:KFA1365)</f>
        <v>0</v>
      </c>
      <c r="KFB1367" s="84">
        <f>KFA1367/KEZ1367</f>
        <v>0</v>
      </c>
      <c r="KFC1367" s="84">
        <f>KEZ1367-KFA1367</f>
        <v>1000000</v>
      </c>
      <c r="KFD1367" s="84">
        <f>SUM(KFD1364:KFD1365)</f>
        <v>2000000</v>
      </c>
      <c r="KFE1367" s="84">
        <f>SUM(KFE1364:KFE1365)</f>
        <v>0</v>
      </c>
      <c r="KFF1367" s="84">
        <f>KFE1367/KFD1367</f>
        <v>0</v>
      </c>
      <c r="KFG1367" s="84">
        <f>KFD1367-KFE1367</f>
        <v>2000000</v>
      </c>
      <c r="KFH1367" s="84">
        <f>KFD1367+KEZ1367</f>
        <v>3000000</v>
      </c>
      <c r="KFO1367" s="84" t="s">
        <v>5408</v>
      </c>
      <c r="KFP1367" s="84">
        <f>SUM(KFP1364:KFP1365)</f>
        <v>1000000</v>
      </c>
      <c r="KFQ1367" s="84">
        <f>SUM(KFQ1364:KFQ1365)</f>
        <v>0</v>
      </c>
      <c r="KFR1367" s="84">
        <f>KFQ1367/KFP1367</f>
        <v>0</v>
      </c>
      <c r="KFS1367" s="84">
        <f>KFP1367-KFQ1367</f>
        <v>1000000</v>
      </c>
      <c r="KFT1367" s="84">
        <f>SUM(KFT1364:KFT1365)</f>
        <v>2000000</v>
      </c>
      <c r="KFU1367" s="84">
        <f>SUM(KFU1364:KFU1365)</f>
        <v>0</v>
      </c>
      <c r="KFV1367" s="84">
        <f>KFU1367/KFT1367</f>
        <v>0</v>
      </c>
      <c r="KFW1367" s="84">
        <f>KFT1367-KFU1367</f>
        <v>2000000</v>
      </c>
      <c r="KFX1367" s="84">
        <f>KFT1367+KFP1367</f>
        <v>3000000</v>
      </c>
      <c r="KGE1367" s="84" t="s">
        <v>5408</v>
      </c>
      <c r="KGF1367" s="84">
        <f>SUM(KGF1364:KGF1365)</f>
        <v>1000000</v>
      </c>
      <c r="KGG1367" s="84">
        <f>SUM(KGG1364:KGG1365)</f>
        <v>0</v>
      </c>
      <c r="KGH1367" s="84">
        <f>KGG1367/KGF1367</f>
        <v>0</v>
      </c>
      <c r="KGI1367" s="84">
        <f>KGF1367-KGG1367</f>
        <v>1000000</v>
      </c>
      <c r="KGJ1367" s="84">
        <f>SUM(KGJ1364:KGJ1365)</f>
        <v>2000000</v>
      </c>
      <c r="KGK1367" s="84">
        <f>SUM(KGK1364:KGK1365)</f>
        <v>0</v>
      </c>
      <c r="KGL1367" s="84">
        <f>KGK1367/KGJ1367</f>
        <v>0</v>
      </c>
      <c r="KGM1367" s="84">
        <f>KGJ1367-KGK1367</f>
        <v>2000000</v>
      </c>
      <c r="KGN1367" s="84">
        <f>KGJ1367+KGF1367</f>
        <v>3000000</v>
      </c>
      <c r="KGU1367" s="84" t="s">
        <v>5408</v>
      </c>
      <c r="KGV1367" s="84">
        <f>SUM(KGV1364:KGV1365)</f>
        <v>1000000</v>
      </c>
      <c r="KGW1367" s="84">
        <f>SUM(KGW1364:KGW1365)</f>
        <v>0</v>
      </c>
      <c r="KGX1367" s="84">
        <f>KGW1367/KGV1367</f>
        <v>0</v>
      </c>
      <c r="KGY1367" s="84">
        <f>KGV1367-KGW1367</f>
        <v>1000000</v>
      </c>
      <c r="KGZ1367" s="84">
        <f>SUM(KGZ1364:KGZ1365)</f>
        <v>2000000</v>
      </c>
      <c r="KHA1367" s="84">
        <f>SUM(KHA1364:KHA1365)</f>
        <v>0</v>
      </c>
      <c r="KHB1367" s="84">
        <f>KHA1367/KGZ1367</f>
        <v>0</v>
      </c>
      <c r="KHC1367" s="84">
        <f>KGZ1367-KHA1367</f>
        <v>2000000</v>
      </c>
      <c r="KHD1367" s="84">
        <f>KGZ1367+KGV1367</f>
        <v>3000000</v>
      </c>
      <c r="KHK1367" s="84" t="s">
        <v>5408</v>
      </c>
      <c r="KHL1367" s="84">
        <f>SUM(KHL1364:KHL1365)</f>
        <v>1000000</v>
      </c>
      <c r="KHM1367" s="84">
        <f>SUM(KHM1364:KHM1365)</f>
        <v>0</v>
      </c>
      <c r="KHN1367" s="84">
        <f>KHM1367/KHL1367</f>
        <v>0</v>
      </c>
      <c r="KHO1367" s="84">
        <f>KHL1367-KHM1367</f>
        <v>1000000</v>
      </c>
      <c r="KHP1367" s="84">
        <f>SUM(KHP1364:KHP1365)</f>
        <v>2000000</v>
      </c>
      <c r="KHQ1367" s="84">
        <f>SUM(KHQ1364:KHQ1365)</f>
        <v>0</v>
      </c>
      <c r="KHR1367" s="84">
        <f>KHQ1367/KHP1367</f>
        <v>0</v>
      </c>
      <c r="KHS1367" s="84">
        <f>KHP1367-KHQ1367</f>
        <v>2000000</v>
      </c>
      <c r="KHT1367" s="84">
        <f>KHP1367+KHL1367</f>
        <v>3000000</v>
      </c>
      <c r="KIA1367" s="84" t="s">
        <v>5408</v>
      </c>
      <c r="KIB1367" s="84">
        <f>SUM(KIB1364:KIB1365)</f>
        <v>1000000</v>
      </c>
      <c r="KIC1367" s="84">
        <f>SUM(KIC1364:KIC1365)</f>
        <v>0</v>
      </c>
      <c r="KID1367" s="84">
        <f>KIC1367/KIB1367</f>
        <v>0</v>
      </c>
      <c r="KIE1367" s="84">
        <f>KIB1367-KIC1367</f>
        <v>1000000</v>
      </c>
      <c r="KIF1367" s="84">
        <f>SUM(KIF1364:KIF1365)</f>
        <v>2000000</v>
      </c>
      <c r="KIG1367" s="84">
        <f>SUM(KIG1364:KIG1365)</f>
        <v>0</v>
      </c>
      <c r="KIH1367" s="84">
        <f>KIG1367/KIF1367</f>
        <v>0</v>
      </c>
      <c r="KII1367" s="84">
        <f>KIF1367-KIG1367</f>
        <v>2000000</v>
      </c>
      <c r="KIJ1367" s="84">
        <f>KIF1367+KIB1367</f>
        <v>3000000</v>
      </c>
      <c r="KIQ1367" s="84" t="s">
        <v>5408</v>
      </c>
      <c r="KIR1367" s="84">
        <f>SUM(KIR1364:KIR1365)</f>
        <v>1000000</v>
      </c>
      <c r="KIS1367" s="84">
        <f>SUM(KIS1364:KIS1365)</f>
        <v>0</v>
      </c>
      <c r="KIT1367" s="84">
        <f>KIS1367/KIR1367</f>
        <v>0</v>
      </c>
      <c r="KIU1367" s="84">
        <f>KIR1367-KIS1367</f>
        <v>1000000</v>
      </c>
      <c r="KIV1367" s="84">
        <f>SUM(KIV1364:KIV1365)</f>
        <v>2000000</v>
      </c>
      <c r="KIW1367" s="84">
        <f>SUM(KIW1364:KIW1365)</f>
        <v>0</v>
      </c>
      <c r="KIX1367" s="84">
        <f>KIW1367/KIV1367</f>
        <v>0</v>
      </c>
      <c r="KIY1367" s="84">
        <f>KIV1367-KIW1367</f>
        <v>2000000</v>
      </c>
      <c r="KIZ1367" s="84">
        <f>KIV1367+KIR1367</f>
        <v>3000000</v>
      </c>
      <c r="KJG1367" s="84" t="s">
        <v>5408</v>
      </c>
      <c r="KJH1367" s="84">
        <f>SUM(KJH1364:KJH1365)</f>
        <v>1000000</v>
      </c>
      <c r="KJI1367" s="84">
        <f>SUM(KJI1364:KJI1365)</f>
        <v>0</v>
      </c>
      <c r="KJJ1367" s="84">
        <f>KJI1367/KJH1367</f>
        <v>0</v>
      </c>
      <c r="KJK1367" s="84">
        <f>KJH1367-KJI1367</f>
        <v>1000000</v>
      </c>
      <c r="KJL1367" s="84">
        <f>SUM(KJL1364:KJL1365)</f>
        <v>2000000</v>
      </c>
      <c r="KJM1367" s="84">
        <f>SUM(KJM1364:KJM1365)</f>
        <v>0</v>
      </c>
      <c r="KJN1367" s="84">
        <f>KJM1367/KJL1367</f>
        <v>0</v>
      </c>
      <c r="KJO1367" s="84">
        <f>KJL1367-KJM1367</f>
        <v>2000000</v>
      </c>
      <c r="KJP1367" s="84">
        <f>KJL1367+KJH1367</f>
        <v>3000000</v>
      </c>
      <c r="KJW1367" s="84" t="s">
        <v>5408</v>
      </c>
      <c r="KJX1367" s="84">
        <f>SUM(KJX1364:KJX1365)</f>
        <v>1000000</v>
      </c>
      <c r="KJY1367" s="84">
        <f>SUM(KJY1364:KJY1365)</f>
        <v>0</v>
      </c>
      <c r="KJZ1367" s="84">
        <f>KJY1367/KJX1367</f>
        <v>0</v>
      </c>
      <c r="KKA1367" s="84">
        <f>KJX1367-KJY1367</f>
        <v>1000000</v>
      </c>
      <c r="KKB1367" s="84">
        <f>SUM(KKB1364:KKB1365)</f>
        <v>2000000</v>
      </c>
      <c r="KKC1367" s="84">
        <f>SUM(KKC1364:KKC1365)</f>
        <v>0</v>
      </c>
      <c r="KKD1367" s="84">
        <f>KKC1367/KKB1367</f>
        <v>0</v>
      </c>
      <c r="KKE1367" s="84">
        <f>KKB1367-KKC1367</f>
        <v>2000000</v>
      </c>
      <c r="KKF1367" s="84">
        <f>KKB1367+KJX1367</f>
        <v>3000000</v>
      </c>
      <c r="KKM1367" s="84" t="s">
        <v>5408</v>
      </c>
      <c r="KKN1367" s="84">
        <f>SUM(KKN1364:KKN1365)</f>
        <v>1000000</v>
      </c>
      <c r="KKO1367" s="84">
        <f>SUM(KKO1364:KKO1365)</f>
        <v>0</v>
      </c>
      <c r="KKP1367" s="84">
        <f>KKO1367/KKN1367</f>
        <v>0</v>
      </c>
      <c r="KKQ1367" s="84">
        <f>KKN1367-KKO1367</f>
        <v>1000000</v>
      </c>
      <c r="KKR1367" s="84">
        <f>SUM(KKR1364:KKR1365)</f>
        <v>2000000</v>
      </c>
      <c r="KKS1367" s="84">
        <f>SUM(KKS1364:KKS1365)</f>
        <v>0</v>
      </c>
      <c r="KKT1367" s="84">
        <f>KKS1367/KKR1367</f>
        <v>0</v>
      </c>
      <c r="KKU1367" s="84">
        <f>KKR1367-KKS1367</f>
        <v>2000000</v>
      </c>
      <c r="KKV1367" s="84">
        <f>KKR1367+KKN1367</f>
        <v>3000000</v>
      </c>
      <c r="KLC1367" s="84" t="s">
        <v>5408</v>
      </c>
      <c r="KLD1367" s="84">
        <f>SUM(KLD1364:KLD1365)</f>
        <v>1000000</v>
      </c>
      <c r="KLE1367" s="84">
        <f>SUM(KLE1364:KLE1365)</f>
        <v>0</v>
      </c>
      <c r="KLF1367" s="84">
        <f>KLE1367/KLD1367</f>
        <v>0</v>
      </c>
      <c r="KLG1367" s="84">
        <f>KLD1367-KLE1367</f>
        <v>1000000</v>
      </c>
      <c r="KLH1367" s="84">
        <f>SUM(KLH1364:KLH1365)</f>
        <v>2000000</v>
      </c>
      <c r="KLI1367" s="84">
        <f>SUM(KLI1364:KLI1365)</f>
        <v>0</v>
      </c>
      <c r="KLJ1367" s="84">
        <f>KLI1367/KLH1367</f>
        <v>0</v>
      </c>
      <c r="KLK1367" s="84">
        <f>KLH1367-KLI1367</f>
        <v>2000000</v>
      </c>
      <c r="KLL1367" s="84">
        <f>KLH1367+KLD1367</f>
        <v>3000000</v>
      </c>
      <c r="KLS1367" s="84" t="s">
        <v>5408</v>
      </c>
      <c r="KLT1367" s="84">
        <f>SUM(KLT1364:KLT1365)</f>
        <v>1000000</v>
      </c>
      <c r="KLU1367" s="84">
        <f>SUM(KLU1364:KLU1365)</f>
        <v>0</v>
      </c>
      <c r="KLV1367" s="84">
        <f>KLU1367/KLT1367</f>
        <v>0</v>
      </c>
      <c r="KLW1367" s="84">
        <f>KLT1367-KLU1367</f>
        <v>1000000</v>
      </c>
      <c r="KLX1367" s="84">
        <f>SUM(KLX1364:KLX1365)</f>
        <v>2000000</v>
      </c>
      <c r="KLY1367" s="84">
        <f>SUM(KLY1364:KLY1365)</f>
        <v>0</v>
      </c>
      <c r="KLZ1367" s="84">
        <f>KLY1367/KLX1367</f>
        <v>0</v>
      </c>
      <c r="KMA1367" s="84">
        <f>KLX1367-KLY1367</f>
        <v>2000000</v>
      </c>
      <c r="KMB1367" s="84">
        <f>KLX1367+KLT1367</f>
        <v>3000000</v>
      </c>
      <c r="KMI1367" s="84" t="s">
        <v>5408</v>
      </c>
      <c r="KMJ1367" s="84">
        <f>SUM(KMJ1364:KMJ1365)</f>
        <v>1000000</v>
      </c>
      <c r="KMK1367" s="84">
        <f>SUM(KMK1364:KMK1365)</f>
        <v>0</v>
      </c>
      <c r="KML1367" s="84">
        <f>KMK1367/KMJ1367</f>
        <v>0</v>
      </c>
      <c r="KMM1367" s="84">
        <f>KMJ1367-KMK1367</f>
        <v>1000000</v>
      </c>
      <c r="KMN1367" s="84">
        <f>SUM(KMN1364:KMN1365)</f>
        <v>2000000</v>
      </c>
      <c r="KMO1367" s="84">
        <f>SUM(KMO1364:KMO1365)</f>
        <v>0</v>
      </c>
      <c r="KMP1367" s="84">
        <f>KMO1367/KMN1367</f>
        <v>0</v>
      </c>
      <c r="KMQ1367" s="84">
        <f>KMN1367-KMO1367</f>
        <v>2000000</v>
      </c>
      <c r="KMR1367" s="84">
        <f>KMN1367+KMJ1367</f>
        <v>3000000</v>
      </c>
      <c r="KMY1367" s="84" t="s">
        <v>5408</v>
      </c>
      <c r="KMZ1367" s="84">
        <f>SUM(KMZ1364:KMZ1365)</f>
        <v>1000000</v>
      </c>
      <c r="KNA1367" s="84">
        <f>SUM(KNA1364:KNA1365)</f>
        <v>0</v>
      </c>
      <c r="KNB1367" s="84">
        <f>KNA1367/KMZ1367</f>
        <v>0</v>
      </c>
      <c r="KNC1367" s="84">
        <f>KMZ1367-KNA1367</f>
        <v>1000000</v>
      </c>
      <c r="KND1367" s="84">
        <f>SUM(KND1364:KND1365)</f>
        <v>2000000</v>
      </c>
      <c r="KNE1367" s="84">
        <f>SUM(KNE1364:KNE1365)</f>
        <v>0</v>
      </c>
      <c r="KNF1367" s="84">
        <f>KNE1367/KND1367</f>
        <v>0</v>
      </c>
      <c r="KNG1367" s="84">
        <f>KND1367-KNE1367</f>
        <v>2000000</v>
      </c>
      <c r="KNH1367" s="84">
        <f>KND1367+KMZ1367</f>
        <v>3000000</v>
      </c>
      <c r="KNO1367" s="84" t="s">
        <v>5408</v>
      </c>
      <c r="KNP1367" s="84">
        <f>SUM(KNP1364:KNP1365)</f>
        <v>1000000</v>
      </c>
      <c r="KNQ1367" s="84">
        <f>SUM(KNQ1364:KNQ1365)</f>
        <v>0</v>
      </c>
      <c r="KNR1367" s="84">
        <f>KNQ1367/KNP1367</f>
        <v>0</v>
      </c>
      <c r="KNS1367" s="84">
        <f>KNP1367-KNQ1367</f>
        <v>1000000</v>
      </c>
      <c r="KNT1367" s="84">
        <f>SUM(KNT1364:KNT1365)</f>
        <v>2000000</v>
      </c>
      <c r="KNU1367" s="84">
        <f>SUM(KNU1364:KNU1365)</f>
        <v>0</v>
      </c>
      <c r="KNV1367" s="84">
        <f>KNU1367/KNT1367</f>
        <v>0</v>
      </c>
      <c r="KNW1367" s="84">
        <f>KNT1367-KNU1367</f>
        <v>2000000</v>
      </c>
      <c r="KNX1367" s="84">
        <f>KNT1367+KNP1367</f>
        <v>3000000</v>
      </c>
      <c r="KOE1367" s="84" t="s">
        <v>5408</v>
      </c>
      <c r="KOF1367" s="84">
        <f>SUM(KOF1364:KOF1365)</f>
        <v>1000000</v>
      </c>
      <c r="KOG1367" s="84">
        <f>SUM(KOG1364:KOG1365)</f>
        <v>0</v>
      </c>
      <c r="KOH1367" s="84">
        <f>KOG1367/KOF1367</f>
        <v>0</v>
      </c>
      <c r="KOI1367" s="84">
        <f>KOF1367-KOG1367</f>
        <v>1000000</v>
      </c>
      <c r="KOJ1367" s="84">
        <f>SUM(KOJ1364:KOJ1365)</f>
        <v>2000000</v>
      </c>
      <c r="KOK1367" s="84">
        <f>SUM(KOK1364:KOK1365)</f>
        <v>0</v>
      </c>
      <c r="KOL1367" s="84">
        <f>KOK1367/KOJ1367</f>
        <v>0</v>
      </c>
      <c r="KOM1367" s="84">
        <f>KOJ1367-KOK1367</f>
        <v>2000000</v>
      </c>
      <c r="KON1367" s="84">
        <f>KOJ1367+KOF1367</f>
        <v>3000000</v>
      </c>
      <c r="KOU1367" s="84" t="s">
        <v>5408</v>
      </c>
      <c r="KOV1367" s="84">
        <f>SUM(KOV1364:KOV1365)</f>
        <v>1000000</v>
      </c>
      <c r="KOW1367" s="84">
        <f>SUM(KOW1364:KOW1365)</f>
        <v>0</v>
      </c>
      <c r="KOX1367" s="84">
        <f>KOW1367/KOV1367</f>
        <v>0</v>
      </c>
      <c r="KOY1367" s="84">
        <f>KOV1367-KOW1367</f>
        <v>1000000</v>
      </c>
      <c r="KOZ1367" s="84">
        <f>SUM(KOZ1364:KOZ1365)</f>
        <v>2000000</v>
      </c>
      <c r="KPA1367" s="84">
        <f>SUM(KPA1364:KPA1365)</f>
        <v>0</v>
      </c>
      <c r="KPB1367" s="84">
        <f>KPA1367/KOZ1367</f>
        <v>0</v>
      </c>
      <c r="KPC1367" s="84">
        <f>KOZ1367-KPA1367</f>
        <v>2000000</v>
      </c>
      <c r="KPD1367" s="84">
        <f>KOZ1367+KOV1367</f>
        <v>3000000</v>
      </c>
      <c r="KPK1367" s="84" t="s">
        <v>5408</v>
      </c>
      <c r="KPL1367" s="84">
        <f>SUM(KPL1364:KPL1365)</f>
        <v>1000000</v>
      </c>
      <c r="KPM1367" s="84">
        <f>SUM(KPM1364:KPM1365)</f>
        <v>0</v>
      </c>
      <c r="KPN1367" s="84">
        <f>KPM1367/KPL1367</f>
        <v>0</v>
      </c>
      <c r="KPO1367" s="84">
        <f>KPL1367-KPM1367</f>
        <v>1000000</v>
      </c>
      <c r="KPP1367" s="84">
        <f>SUM(KPP1364:KPP1365)</f>
        <v>2000000</v>
      </c>
      <c r="KPQ1367" s="84">
        <f>SUM(KPQ1364:KPQ1365)</f>
        <v>0</v>
      </c>
      <c r="KPR1367" s="84">
        <f>KPQ1367/KPP1367</f>
        <v>0</v>
      </c>
      <c r="KPS1367" s="84">
        <f>KPP1367-KPQ1367</f>
        <v>2000000</v>
      </c>
      <c r="KPT1367" s="84">
        <f>KPP1367+KPL1367</f>
        <v>3000000</v>
      </c>
      <c r="KQA1367" s="84" t="s">
        <v>5408</v>
      </c>
      <c r="KQB1367" s="84">
        <f>SUM(KQB1364:KQB1365)</f>
        <v>1000000</v>
      </c>
      <c r="KQC1367" s="84">
        <f>SUM(KQC1364:KQC1365)</f>
        <v>0</v>
      </c>
      <c r="KQD1367" s="84">
        <f>KQC1367/KQB1367</f>
        <v>0</v>
      </c>
      <c r="KQE1367" s="84">
        <f>KQB1367-KQC1367</f>
        <v>1000000</v>
      </c>
      <c r="KQF1367" s="84">
        <f>SUM(KQF1364:KQF1365)</f>
        <v>2000000</v>
      </c>
      <c r="KQG1367" s="84">
        <f>SUM(KQG1364:KQG1365)</f>
        <v>0</v>
      </c>
      <c r="KQH1367" s="84">
        <f>KQG1367/KQF1367</f>
        <v>0</v>
      </c>
      <c r="KQI1367" s="84">
        <f>KQF1367-KQG1367</f>
        <v>2000000</v>
      </c>
      <c r="KQJ1367" s="84">
        <f>KQF1367+KQB1367</f>
        <v>3000000</v>
      </c>
      <c r="KQQ1367" s="84" t="s">
        <v>5408</v>
      </c>
      <c r="KQR1367" s="84">
        <f>SUM(KQR1364:KQR1365)</f>
        <v>1000000</v>
      </c>
      <c r="KQS1367" s="84">
        <f>SUM(KQS1364:KQS1365)</f>
        <v>0</v>
      </c>
      <c r="KQT1367" s="84">
        <f>KQS1367/KQR1367</f>
        <v>0</v>
      </c>
      <c r="KQU1367" s="84">
        <f>KQR1367-KQS1367</f>
        <v>1000000</v>
      </c>
      <c r="KQV1367" s="84">
        <f>SUM(KQV1364:KQV1365)</f>
        <v>2000000</v>
      </c>
      <c r="KQW1367" s="84">
        <f>SUM(KQW1364:KQW1365)</f>
        <v>0</v>
      </c>
      <c r="KQX1367" s="84">
        <f>KQW1367/KQV1367</f>
        <v>0</v>
      </c>
      <c r="KQY1367" s="84">
        <f>KQV1367-KQW1367</f>
        <v>2000000</v>
      </c>
      <c r="KQZ1367" s="84">
        <f>KQV1367+KQR1367</f>
        <v>3000000</v>
      </c>
      <c r="KRG1367" s="84" t="s">
        <v>5408</v>
      </c>
      <c r="KRH1367" s="84">
        <f>SUM(KRH1364:KRH1365)</f>
        <v>1000000</v>
      </c>
      <c r="KRI1367" s="84">
        <f>SUM(KRI1364:KRI1365)</f>
        <v>0</v>
      </c>
      <c r="KRJ1367" s="84">
        <f>KRI1367/KRH1367</f>
        <v>0</v>
      </c>
      <c r="KRK1367" s="84">
        <f>KRH1367-KRI1367</f>
        <v>1000000</v>
      </c>
      <c r="KRL1367" s="84">
        <f>SUM(KRL1364:KRL1365)</f>
        <v>2000000</v>
      </c>
      <c r="KRM1367" s="84">
        <f>SUM(KRM1364:KRM1365)</f>
        <v>0</v>
      </c>
      <c r="KRN1367" s="84">
        <f>KRM1367/KRL1367</f>
        <v>0</v>
      </c>
      <c r="KRO1367" s="84">
        <f>KRL1367-KRM1367</f>
        <v>2000000</v>
      </c>
      <c r="KRP1367" s="84">
        <f>KRL1367+KRH1367</f>
        <v>3000000</v>
      </c>
      <c r="KRW1367" s="84" t="s">
        <v>5408</v>
      </c>
      <c r="KRX1367" s="84">
        <f>SUM(KRX1364:KRX1365)</f>
        <v>1000000</v>
      </c>
      <c r="KRY1367" s="84">
        <f>SUM(KRY1364:KRY1365)</f>
        <v>0</v>
      </c>
      <c r="KRZ1367" s="84">
        <f>KRY1367/KRX1367</f>
        <v>0</v>
      </c>
      <c r="KSA1367" s="84">
        <f>KRX1367-KRY1367</f>
        <v>1000000</v>
      </c>
      <c r="KSB1367" s="84">
        <f>SUM(KSB1364:KSB1365)</f>
        <v>2000000</v>
      </c>
      <c r="KSC1367" s="84">
        <f>SUM(KSC1364:KSC1365)</f>
        <v>0</v>
      </c>
      <c r="KSD1367" s="84">
        <f>KSC1367/KSB1367</f>
        <v>0</v>
      </c>
      <c r="KSE1367" s="84">
        <f>KSB1367-KSC1367</f>
        <v>2000000</v>
      </c>
      <c r="KSF1367" s="84">
        <f>KSB1367+KRX1367</f>
        <v>3000000</v>
      </c>
      <c r="KSM1367" s="84" t="s">
        <v>5408</v>
      </c>
      <c r="KSN1367" s="84">
        <f>SUM(KSN1364:KSN1365)</f>
        <v>1000000</v>
      </c>
      <c r="KSO1367" s="84">
        <f>SUM(KSO1364:KSO1365)</f>
        <v>0</v>
      </c>
      <c r="KSP1367" s="84">
        <f>KSO1367/KSN1367</f>
        <v>0</v>
      </c>
      <c r="KSQ1367" s="84">
        <f>KSN1367-KSO1367</f>
        <v>1000000</v>
      </c>
      <c r="KSR1367" s="84">
        <f>SUM(KSR1364:KSR1365)</f>
        <v>2000000</v>
      </c>
      <c r="KSS1367" s="84">
        <f>SUM(KSS1364:KSS1365)</f>
        <v>0</v>
      </c>
      <c r="KST1367" s="84">
        <f>KSS1367/KSR1367</f>
        <v>0</v>
      </c>
      <c r="KSU1367" s="84">
        <f>KSR1367-KSS1367</f>
        <v>2000000</v>
      </c>
      <c r="KSV1367" s="84">
        <f>KSR1367+KSN1367</f>
        <v>3000000</v>
      </c>
      <c r="KTC1367" s="84" t="s">
        <v>5408</v>
      </c>
      <c r="KTD1367" s="84">
        <f>SUM(KTD1364:KTD1365)</f>
        <v>1000000</v>
      </c>
      <c r="KTE1367" s="84">
        <f>SUM(KTE1364:KTE1365)</f>
        <v>0</v>
      </c>
      <c r="KTF1367" s="84">
        <f>KTE1367/KTD1367</f>
        <v>0</v>
      </c>
      <c r="KTG1367" s="84">
        <f>KTD1367-KTE1367</f>
        <v>1000000</v>
      </c>
      <c r="KTH1367" s="84">
        <f>SUM(KTH1364:KTH1365)</f>
        <v>2000000</v>
      </c>
      <c r="KTI1367" s="84">
        <f>SUM(KTI1364:KTI1365)</f>
        <v>0</v>
      </c>
      <c r="KTJ1367" s="84">
        <f>KTI1367/KTH1367</f>
        <v>0</v>
      </c>
      <c r="KTK1367" s="84">
        <f>KTH1367-KTI1367</f>
        <v>2000000</v>
      </c>
      <c r="KTL1367" s="84">
        <f>KTH1367+KTD1367</f>
        <v>3000000</v>
      </c>
      <c r="KTS1367" s="84" t="s">
        <v>5408</v>
      </c>
      <c r="KTT1367" s="84">
        <f>SUM(KTT1364:KTT1365)</f>
        <v>1000000</v>
      </c>
      <c r="KTU1367" s="84">
        <f>SUM(KTU1364:KTU1365)</f>
        <v>0</v>
      </c>
      <c r="KTV1367" s="84">
        <f>KTU1367/KTT1367</f>
        <v>0</v>
      </c>
      <c r="KTW1367" s="84">
        <f>KTT1367-KTU1367</f>
        <v>1000000</v>
      </c>
      <c r="KTX1367" s="84">
        <f>SUM(KTX1364:KTX1365)</f>
        <v>2000000</v>
      </c>
      <c r="KTY1367" s="84">
        <f>SUM(KTY1364:KTY1365)</f>
        <v>0</v>
      </c>
      <c r="KTZ1367" s="84">
        <f>KTY1367/KTX1367</f>
        <v>0</v>
      </c>
      <c r="KUA1367" s="84">
        <f>KTX1367-KTY1367</f>
        <v>2000000</v>
      </c>
      <c r="KUB1367" s="84">
        <f>KTX1367+KTT1367</f>
        <v>3000000</v>
      </c>
      <c r="KUI1367" s="84" t="s">
        <v>5408</v>
      </c>
      <c r="KUJ1367" s="84">
        <f>SUM(KUJ1364:KUJ1365)</f>
        <v>1000000</v>
      </c>
      <c r="KUK1367" s="84">
        <f>SUM(KUK1364:KUK1365)</f>
        <v>0</v>
      </c>
      <c r="KUL1367" s="84">
        <f>KUK1367/KUJ1367</f>
        <v>0</v>
      </c>
      <c r="KUM1367" s="84">
        <f>KUJ1367-KUK1367</f>
        <v>1000000</v>
      </c>
      <c r="KUN1367" s="84">
        <f>SUM(KUN1364:KUN1365)</f>
        <v>2000000</v>
      </c>
      <c r="KUO1367" s="84">
        <f>SUM(KUO1364:KUO1365)</f>
        <v>0</v>
      </c>
      <c r="KUP1367" s="84">
        <f>KUO1367/KUN1367</f>
        <v>0</v>
      </c>
      <c r="KUQ1367" s="84">
        <f>KUN1367-KUO1367</f>
        <v>2000000</v>
      </c>
      <c r="KUR1367" s="84">
        <f>KUN1367+KUJ1367</f>
        <v>3000000</v>
      </c>
      <c r="KUY1367" s="84" t="s">
        <v>5408</v>
      </c>
      <c r="KUZ1367" s="84">
        <f>SUM(KUZ1364:KUZ1365)</f>
        <v>1000000</v>
      </c>
      <c r="KVA1367" s="84">
        <f>SUM(KVA1364:KVA1365)</f>
        <v>0</v>
      </c>
      <c r="KVB1367" s="84">
        <f>KVA1367/KUZ1367</f>
        <v>0</v>
      </c>
      <c r="KVC1367" s="84">
        <f>KUZ1367-KVA1367</f>
        <v>1000000</v>
      </c>
      <c r="KVD1367" s="84">
        <f>SUM(KVD1364:KVD1365)</f>
        <v>2000000</v>
      </c>
      <c r="KVE1367" s="84">
        <f>SUM(KVE1364:KVE1365)</f>
        <v>0</v>
      </c>
      <c r="KVF1367" s="84">
        <f>KVE1367/KVD1367</f>
        <v>0</v>
      </c>
      <c r="KVG1367" s="84">
        <f>KVD1367-KVE1367</f>
        <v>2000000</v>
      </c>
      <c r="KVH1367" s="84">
        <f>KVD1367+KUZ1367</f>
        <v>3000000</v>
      </c>
      <c r="KVO1367" s="84" t="s">
        <v>5408</v>
      </c>
      <c r="KVP1367" s="84">
        <f>SUM(KVP1364:KVP1365)</f>
        <v>1000000</v>
      </c>
      <c r="KVQ1367" s="84">
        <f>SUM(KVQ1364:KVQ1365)</f>
        <v>0</v>
      </c>
      <c r="KVR1367" s="84">
        <f>KVQ1367/KVP1367</f>
        <v>0</v>
      </c>
      <c r="KVS1367" s="84">
        <f>KVP1367-KVQ1367</f>
        <v>1000000</v>
      </c>
      <c r="KVT1367" s="84">
        <f>SUM(KVT1364:KVT1365)</f>
        <v>2000000</v>
      </c>
      <c r="KVU1367" s="84">
        <f>SUM(KVU1364:KVU1365)</f>
        <v>0</v>
      </c>
      <c r="KVV1367" s="84">
        <f>KVU1367/KVT1367</f>
        <v>0</v>
      </c>
      <c r="KVW1367" s="84">
        <f>KVT1367-KVU1367</f>
        <v>2000000</v>
      </c>
      <c r="KVX1367" s="84">
        <f>KVT1367+KVP1367</f>
        <v>3000000</v>
      </c>
      <c r="KWE1367" s="84" t="s">
        <v>5408</v>
      </c>
      <c r="KWF1367" s="84">
        <f>SUM(KWF1364:KWF1365)</f>
        <v>1000000</v>
      </c>
      <c r="KWG1367" s="84">
        <f>SUM(KWG1364:KWG1365)</f>
        <v>0</v>
      </c>
      <c r="KWH1367" s="84">
        <f>KWG1367/KWF1367</f>
        <v>0</v>
      </c>
      <c r="KWI1367" s="84">
        <f>KWF1367-KWG1367</f>
        <v>1000000</v>
      </c>
      <c r="KWJ1367" s="84">
        <f>SUM(KWJ1364:KWJ1365)</f>
        <v>2000000</v>
      </c>
      <c r="KWK1367" s="84">
        <f>SUM(KWK1364:KWK1365)</f>
        <v>0</v>
      </c>
      <c r="KWL1367" s="84">
        <f>KWK1367/KWJ1367</f>
        <v>0</v>
      </c>
      <c r="KWM1367" s="84">
        <f>KWJ1367-KWK1367</f>
        <v>2000000</v>
      </c>
      <c r="KWN1367" s="84">
        <f>KWJ1367+KWF1367</f>
        <v>3000000</v>
      </c>
      <c r="KWU1367" s="84" t="s">
        <v>5408</v>
      </c>
      <c r="KWV1367" s="84">
        <f>SUM(KWV1364:KWV1365)</f>
        <v>1000000</v>
      </c>
      <c r="KWW1367" s="84">
        <f>SUM(KWW1364:KWW1365)</f>
        <v>0</v>
      </c>
      <c r="KWX1367" s="84">
        <f>KWW1367/KWV1367</f>
        <v>0</v>
      </c>
      <c r="KWY1367" s="84">
        <f>KWV1367-KWW1367</f>
        <v>1000000</v>
      </c>
      <c r="KWZ1367" s="84">
        <f>SUM(KWZ1364:KWZ1365)</f>
        <v>2000000</v>
      </c>
      <c r="KXA1367" s="84">
        <f>SUM(KXA1364:KXA1365)</f>
        <v>0</v>
      </c>
      <c r="KXB1367" s="84">
        <f>KXA1367/KWZ1367</f>
        <v>0</v>
      </c>
      <c r="KXC1367" s="84">
        <f>KWZ1367-KXA1367</f>
        <v>2000000</v>
      </c>
      <c r="KXD1367" s="84">
        <f>KWZ1367+KWV1367</f>
        <v>3000000</v>
      </c>
      <c r="KXK1367" s="84" t="s">
        <v>5408</v>
      </c>
      <c r="KXL1367" s="84">
        <f>SUM(KXL1364:KXL1365)</f>
        <v>1000000</v>
      </c>
      <c r="KXM1367" s="84">
        <f>SUM(KXM1364:KXM1365)</f>
        <v>0</v>
      </c>
      <c r="KXN1367" s="84">
        <f>KXM1367/KXL1367</f>
        <v>0</v>
      </c>
      <c r="KXO1367" s="84">
        <f>KXL1367-KXM1367</f>
        <v>1000000</v>
      </c>
      <c r="KXP1367" s="84">
        <f>SUM(KXP1364:KXP1365)</f>
        <v>2000000</v>
      </c>
      <c r="KXQ1367" s="84">
        <f>SUM(KXQ1364:KXQ1365)</f>
        <v>0</v>
      </c>
      <c r="KXR1367" s="84">
        <f>KXQ1367/KXP1367</f>
        <v>0</v>
      </c>
      <c r="KXS1367" s="84">
        <f>KXP1367-KXQ1367</f>
        <v>2000000</v>
      </c>
      <c r="KXT1367" s="84">
        <f>KXP1367+KXL1367</f>
        <v>3000000</v>
      </c>
      <c r="KYA1367" s="84" t="s">
        <v>5408</v>
      </c>
      <c r="KYB1367" s="84">
        <f>SUM(KYB1364:KYB1365)</f>
        <v>1000000</v>
      </c>
      <c r="KYC1367" s="84">
        <f>SUM(KYC1364:KYC1365)</f>
        <v>0</v>
      </c>
      <c r="KYD1367" s="84">
        <f>KYC1367/KYB1367</f>
        <v>0</v>
      </c>
      <c r="KYE1367" s="84">
        <f>KYB1367-KYC1367</f>
        <v>1000000</v>
      </c>
      <c r="KYF1367" s="84">
        <f>SUM(KYF1364:KYF1365)</f>
        <v>2000000</v>
      </c>
      <c r="KYG1367" s="84">
        <f>SUM(KYG1364:KYG1365)</f>
        <v>0</v>
      </c>
      <c r="KYH1367" s="84">
        <f>KYG1367/KYF1367</f>
        <v>0</v>
      </c>
      <c r="KYI1367" s="84">
        <f>KYF1367-KYG1367</f>
        <v>2000000</v>
      </c>
      <c r="KYJ1367" s="84">
        <f>KYF1367+KYB1367</f>
        <v>3000000</v>
      </c>
      <c r="KYQ1367" s="84" t="s">
        <v>5408</v>
      </c>
      <c r="KYR1367" s="84">
        <f>SUM(KYR1364:KYR1365)</f>
        <v>1000000</v>
      </c>
      <c r="KYS1367" s="84">
        <f>SUM(KYS1364:KYS1365)</f>
        <v>0</v>
      </c>
      <c r="KYT1367" s="84">
        <f>KYS1367/KYR1367</f>
        <v>0</v>
      </c>
      <c r="KYU1367" s="84">
        <f>KYR1367-KYS1367</f>
        <v>1000000</v>
      </c>
      <c r="KYV1367" s="84">
        <f>SUM(KYV1364:KYV1365)</f>
        <v>2000000</v>
      </c>
      <c r="KYW1367" s="84">
        <f>SUM(KYW1364:KYW1365)</f>
        <v>0</v>
      </c>
      <c r="KYX1367" s="84">
        <f>KYW1367/KYV1367</f>
        <v>0</v>
      </c>
      <c r="KYY1367" s="84">
        <f>KYV1367-KYW1367</f>
        <v>2000000</v>
      </c>
      <c r="KYZ1367" s="84">
        <f>KYV1367+KYR1367</f>
        <v>3000000</v>
      </c>
      <c r="KZG1367" s="84" t="s">
        <v>5408</v>
      </c>
      <c r="KZH1367" s="84">
        <f>SUM(KZH1364:KZH1365)</f>
        <v>1000000</v>
      </c>
      <c r="KZI1367" s="84">
        <f>SUM(KZI1364:KZI1365)</f>
        <v>0</v>
      </c>
      <c r="KZJ1367" s="84">
        <f>KZI1367/KZH1367</f>
        <v>0</v>
      </c>
      <c r="KZK1367" s="84">
        <f>KZH1367-KZI1367</f>
        <v>1000000</v>
      </c>
      <c r="KZL1367" s="84">
        <f>SUM(KZL1364:KZL1365)</f>
        <v>2000000</v>
      </c>
      <c r="KZM1367" s="84">
        <f>SUM(KZM1364:KZM1365)</f>
        <v>0</v>
      </c>
      <c r="KZN1367" s="84">
        <f>KZM1367/KZL1367</f>
        <v>0</v>
      </c>
      <c r="KZO1367" s="84">
        <f>KZL1367-KZM1367</f>
        <v>2000000</v>
      </c>
      <c r="KZP1367" s="84">
        <f>KZL1367+KZH1367</f>
        <v>3000000</v>
      </c>
      <c r="KZW1367" s="84" t="s">
        <v>5408</v>
      </c>
      <c r="KZX1367" s="84">
        <f>SUM(KZX1364:KZX1365)</f>
        <v>1000000</v>
      </c>
      <c r="KZY1367" s="84">
        <f>SUM(KZY1364:KZY1365)</f>
        <v>0</v>
      </c>
      <c r="KZZ1367" s="84">
        <f>KZY1367/KZX1367</f>
        <v>0</v>
      </c>
      <c r="LAA1367" s="84">
        <f>KZX1367-KZY1367</f>
        <v>1000000</v>
      </c>
      <c r="LAB1367" s="84">
        <f>SUM(LAB1364:LAB1365)</f>
        <v>2000000</v>
      </c>
      <c r="LAC1367" s="84">
        <f>SUM(LAC1364:LAC1365)</f>
        <v>0</v>
      </c>
      <c r="LAD1367" s="84">
        <f>LAC1367/LAB1367</f>
        <v>0</v>
      </c>
      <c r="LAE1367" s="84">
        <f>LAB1367-LAC1367</f>
        <v>2000000</v>
      </c>
      <c r="LAF1367" s="84">
        <f>LAB1367+KZX1367</f>
        <v>3000000</v>
      </c>
      <c r="LAM1367" s="84" t="s">
        <v>5408</v>
      </c>
      <c r="LAN1367" s="84">
        <f>SUM(LAN1364:LAN1365)</f>
        <v>1000000</v>
      </c>
      <c r="LAO1367" s="84">
        <f>SUM(LAO1364:LAO1365)</f>
        <v>0</v>
      </c>
      <c r="LAP1367" s="84">
        <f>LAO1367/LAN1367</f>
        <v>0</v>
      </c>
      <c r="LAQ1367" s="84">
        <f>LAN1367-LAO1367</f>
        <v>1000000</v>
      </c>
      <c r="LAR1367" s="84">
        <f>SUM(LAR1364:LAR1365)</f>
        <v>2000000</v>
      </c>
      <c r="LAS1367" s="84">
        <f>SUM(LAS1364:LAS1365)</f>
        <v>0</v>
      </c>
      <c r="LAT1367" s="84">
        <f>LAS1367/LAR1367</f>
        <v>0</v>
      </c>
      <c r="LAU1367" s="84">
        <f>LAR1367-LAS1367</f>
        <v>2000000</v>
      </c>
      <c r="LAV1367" s="84">
        <f>LAR1367+LAN1367</f>
        <v>3000000</v>
      </c>
      <c r="LBC1367" s="84" t="s">
        <v>5408</v>
      </c>
      <c r="LBD1367" s="84">
        <f>SUM(LBD1364:LBD1365)</f>
        <v>1000000</v>
      </c>
      <c r="LBE1367" s="84">
        <f>SUM(LBE1364:LBE1365)</f>
        <v>0</v>
      </c>
      <c r="LBF1367" s="84">
        <f>LBE1367/LBD1367</f>
        <v>0</v>
      </c>
      <c r="LBG1367" s="84">
        <f>LBD1367-LBE1367</f>
        <v>1000000</v>
      </c>
      <c r="LBH1367" s="84">
        <f>SUM(LBH1364:LBH1365)</f>
        <v>2000000</v>
      </c>
      <c r="LBI1367" s="84">
        <f>SUM(LBI1364:LBI1365)</f>
        <v>0</v>
      </c>
      <c r="LBJ1367" s="84">
        <f>LBI1367/LBH1367</f>
        <v>0</v>
      </c>
      <c r="LBK1367" s="84">
        <f>LBH1367-LBI1367</f>
        <v>2000000</v>
      </c>
      <c r="LBL1367" s="84">
        <f>LBH1367+LBD1367</f>
        <v>3000000</v>
      </c>
      <c r="LBS1367" s="84" t="s">
        <v>5408</v>
      </c>
      <c r="LBT1367" s="84">
        <f>SUM(LBT1364:LBT1365)</f>
        <v>1000000</v>
      </c>
      <c r="LBU1367" s="84">
        <f>SUM(LBU1364:LBU1365)</f>
        <v>0</v>
      </c>
      <c r="LBV1367" s="84">
        <f>LBU1367/LBT1367</f>
        <v>0</v>
      </c>
      <c r="LBW1367" s="84">
        <f>LBT1367-LBU1367</f>
        <v>1000000</v>
      </c>
      <c r="LBX1367" s="84">
        <f>SUM(LBX1364:LBX1365)</f>
        <v>2000000</v>
      </c>
      <c r="LBY1367" s="84">
        <f>SUM(LBY1364:LBY1365)</f>
        <v>0</v>
      </c>
      <c r="LBZ1367" s="84">
        <f>LBY1367/LBX1367</f>
        <v>0</v>
      </c>
      <c r="LCA1367" s="84">
        <f>LBX1367-LBY1367</f>
        <v>2000000</v>
      </c>
      <c r="LCB1367" s="84">
        <f>LBX1367+LBT1367</f>
        <v>3000000</v>
      </c>
      <c r="LCI1367" s="84" t="s">
        <v>5408</v>
      </c>
      <c r="LCJ1367" s="84">
        <f>SUM(LCJ1364:LCJ1365)</f>
        <v>1000000</v>
      </c>
      <c r="LCK1367" s="84">
        <f>SUM(LCK1364:LCK1365)</f>
        <v>0</v>
      </c>
      <c r="LCL1367" s="84">
        <f>LCK1367/LCJ1367</f>
        <v>0</v>
      </c>
      <c r="LCM1367" s="84">
        <f>LCJ1367-LCK1367</f>
        <v>1000000</v>
      </c>
      <c r="LCN1367" s="84">
        <f>SUM(LCN1364:LCN1365)</f>
        <v>2000000</v>
      </c>
      <c r="LCO1367" s="84">
        <f>SUM(LCO1364:LCO1365)</f>
        <v>0</v>
      </c>
      <c r="LCP1367" s="84">
        <f>LCO1367/LCN1367</f>
        <v>0</v>
      </c>
      <c r="LCQ1367" s="84">
        <f>LCN1367-LCO1367</f>
        <v>2000000</v>
      </c>
      <c r="LCR1367" s="84">
        <f>LCN1367+LCJ1367</f>
        <v>3000000</v>
      </c>
      <c r="LCY1367" s="84" t="s">
        <v>5408</v>
      </c>
      <c r="LCZ1367" s="84">
        <f>SUM(LCZ1364:LCZ1365)</f>
        <v>1000000</v>
      </c>
      <c r="LDA1367" s="84">
        <f>SUM(LDA1364:LDA1365)</f>
        <v>0</v>
      </c>
      <c r="LDB1367" s="84">
        <f>LDA1367/LCZ1367</f>
        <v>0</v>
      </c>
      <c r="LDC1367" s="84">
        <f>LCZ1367-LDA1367</f>
        <v>1000000</v>
      </c>
      <c r="LDD1367" s="84">
        <f>SUM(LDD1364:LDD1365)</f>
        <v>2000000</v>
      </c>
      <c r="LDE1367" s="84">
        <f>SUM(LDE1364:LDE1365)</f>
        <v>0</v>
      </c>
      <c r="LDF1367" s="84">
        <f>LDE1367/LDD1367</f>
        <v>0</v>
      </c>
      <c r="LDG1367" s="84">
        <f>LDD1367-LDE1367</f>
        <v>2000000</v>
      </c>
      <c r="LDH1367" s="84">
        <f>LDD1367+LCZ1367</f>
        <v>3000000</v>
      </c>
      <c r="LDO1367" s="84" t="s">
        <v>5408</v>
      </c>
      <c r="LDP1367" s="84">
        <f>SUM(LDP1364:LDP1365)</f>
        <v>1000000</v>
      </c>
      <c r="LDQ1367" s="84">
        <f>SUM(LDQ1364:LDQ1365)</f>
        <v>0</v>
      </c>
      <c r="LDR1367" s="84">
        <f>LDQ1367/LDP1367</f>
        <v>0</v>
      </c>
      <c r="LDS1367" s="84">
        <f>LDP1367-LDQ1367</f>
        <v>1000000</v>
      </c>
      <c r="LDT1367" s="84">
        <f>SUM(LDT1364:LDT1365)</f>
        <v>2000000</v>
      </c>
      <c r="LDU1367" s="84">
        <f>SUM(LDU1364:LDU1365)</f>
        <v>0</v>
      </c>
      <c r="LDV1367" s="84">
        <f>LDU1367/LDT1367</f>
        <v>0</v>
      </c>
      <c r="LDW1367" s="84">
        <f>LDT1367-LDU1367</f>
        <v>2000000</v>
      </c>
      <c r="LDX1367" s="84">
        <f>LDT1367+LDP1367</f>
        <v>3000000</v>
      </c>
      <c r="LEE1367" s="84" t="s">
        <v>5408</v>
      </c>
      <c r="LEF1367" s="84">
        <f>SUM(LEF1364:LEF1365)</f>
        <v>1000000</v>
      </c>
      <c r="LEG1367" s="84">
        <f>SUM(LEG1364:LEG1365)</f>
        <v>0</v>
      </c>
      <c r="LEH1367" s="84">
        <f>LEG1367/LEF1367</f>
        <v>0</v>
      </c>
      <c r="LEI1367" s="84">
        <f>LEF1367-LEG1367</f>
        <v>1000000</v>
      </c>
      <c r="LEJ1367" s="84">
        <f>SUM(LEJ1364:LEJ1365)</f>
        <v>2000000</v>
      </c>
      <c r="LEK1367" s="84">
        <f>SUM(LEK1364:LEK1365)</f>
        <v>0</v>
      </c>
      <c r="LEL1367" s="84">
        <f>LEK1367/LEJ1367</f>
        <v>0</v>
      </c>
      <c r="LEM1367" s="84">
        <f>LEJ1367-LEK1367</f>
        <v>2000000</v>
      </c>
      <c r="LEN1367" s="84">
        <f>LEJ1367+LEF1367</f>
        <v>3000000</v>
      </c>
      <c r="LEU1367" s="84" t="s">
        <v>5408</v>
      </c>
      <c r="LEV1367" s="84">
        <f>SUM(LEV1364:LEV1365)</f>
        <v>1000000</v>
      </c>
      <c r="LEW1367" s="84">
        <f>SUM(LEW1364:LEW1365)</f>
        <v>0</v>
      </c>
      <c r="LEX1367" s="84">
        <f>LEW1367/LEV1367</f>
        <v>0</v>
      </c>
      <c r="LEY1367" s="84">
        <f>LEV1367-LEW1367</f>
        <v>1000000</v>
      </c>
      <c r="LEZ1367" s="84">
        <f>SUM(LEZ1364:LEZ1365)</f>
        <v>2000000</v>
      </c>
      <c r="LFA1367" s="84">
        <f>SUM(LFA1364:LFA1365)</f>
        <v>0</v>
      </c>
      <c r="LFB1367" s="84">
        <f>LFA1367/LEZ1367</f>
        <v>0</v>
      </c>
      <c r="LFC1367" s="84">
        <f>LEZ1367-LFA1367</f>
        <v>2000000</v>
      </c>
      <c r="LFD1367" s="84">
        <f>LEZ1367+LEV1367</f>
        <v>3000000</v>
      </c>
      <c r="LFK1367" s="84" t="s">
        <v>5408</v>
      </c>
      <c r="LFL1367" s="84">
        <f>SUM(LFL1364:LFL1365)</f>
        <v>1000000</v>
      </c>
      <c r="LFM1367" s="84">
        <f>SUM(LFM1364:LFM1365)</f>
        <v>0</v>
      </c>
      <c r="LFN1367" s="84">
        <f>LFM1367/LFL1367</f>
        <v>0</v>
      </c>
      <c r="LFO1367" s="84">
        <f>LFL1367-LFM1367</f>
        <v>1000000</v>
      </c>
      <c r="LFP1367" s="84">
        <f>SUM(LFP1364:LFP1365)</f>
        <v>2000000</v>
      </c>
      <c r="LFQ1367" s="84">
        <f>SUM(LFQ1364:LFQ1365)</f>
        <v>0</v>
      </c>
      <c r="LFR1367" s="84">
        <f>LFQ1367/LFP1367</f>
        <v>0</v>
      </c>
      <c r="LFS1367" s="84">
        <f>LFP1367-LFQ1367</f>
        <v>2000000</v>
      </c>
      <c r="LFT1367" s="84">
        <f>LFP1367+LFL1367</f>
        <v>3000000</v>
      </c>
      <c r="LGA1367" s="84" t="s">
        <v>5408</v>
      </c>
      <c r="LGB1367" s="84">
        <f>SUM(LGB1364:LGB1365)</f>
        <v>1000000</v>
      </c>
      <c r="LGC1367" s="84">
        <f>SUM(LGC1364:LGC1365)</f>
        <v>0</v>
      </c>
      <c r="LGD1367" s="84">
        <f>LGC1367/LGB1367</f>
        <v>0</v>
      </c>
      <c r="LGE1367" s="84">
        <f>LGB1367-LGC1367</f>
        <v>1000000</v>
      </c>
      <c r="LGF1367" s="84">
        <f>SUM(LGF1364:LGF1365)</f>
        <v>2000000</v>
      </c>
      <c r="LGG1367" s="84">
        <f>SUM(LGG1364:LGG1365)</f>
        <v>0</v>
      </c>
      <c r="LGH1367" s="84">
        <f>LGG1367/LGF1367</f>
        <v>0</v>
      </c>
      <c r="LGI1367" s="84">
        <f>LGF1367-LGG1367</f>
        <v>2000000</v>
      </c>
      <c r="LGJ1367" s="84">
        <f>LGF1367+LGB1367</f>
        <v>3000000</v>
      </c>
      <c r="LGQ1367" s="84" t="s">
        <v>5408</v>
      </c>
      <c r="LGR1367" s="84">
        <f>SUM(LGR1364:LGR1365)</f>
        <v>1000000</v>
      </c>
      <c r="LGS1367" s="84">
        <f>SUM(LGS1364:LGS1365)</f>
        <v>0</v>
      </c>
      <c r="LGT1367" s="84">
        <f>LGS1367/LGR1367</f>
        <v>0</v>
      </c>
      <c r="LGU1367" s="84">
        <f>LGR1367-LGS1367</f>
        <v>1000000</v>
      </c>
      <c r="LGV1367" s="84">
        <f>SUM(LGV1364:LGV1365)</f>
        <v>2000000</v>
      </c>
      <c r="LGW1367" s="84">
        <f>SUM(LGW1364:LGW1365)</f>
        <v>0</v>
      </c>
      <c r="LGX1367" s="84">
        <f>LGW1367/LGV1367</f>
        <v>0</v>
      </c>
      <c r="LGY1367" s="84">
        <f>LGV1367-LGW1367</f>
        <v>2000000</v>
      </c>
      <c r="LGZ1367" s="84">
        <f>LGV1367+LGR1367</f>
        <v>3000000</v>
      </c>
      <c r="LHG1367" s="84" t="s">
        <v>5408</v>
      </c>
      <c r="LHH1367" s="84">
        <f>SUM(LHH1364:LHH1365)</f>
        <v>1000000</v>
      </c>
      <c r="LHI1367" s="84">
        <f>SUM(LHI1364:LHI1365)</f>
        <v>0</v>
      </c>
      <c r="LHJ1367" s="84">
        <f>LHI1367/LHH1367</f>
        <v>0</v>
      </c>
      <c r="LHK1367" s="84">
        <f>LHH1367-LHI1367</f>
        <v>1000000</v>
      </c>
      <c r="LHL1367" s="84">
        <f>SUM(LHL1364:LHL1365)</f>
        <v>2000000</v>
      </c>
      <c r="LHM1367" s="84">
        <f>SUM(LHM1364:LHM1365)</f>
        <v>0</v>
      </c>
      <c r="LHN1367" s="84">
        <f>LHM1367/LHL1367</f>
        <v>0</v>
      </c>
      <c r="LHO1367" s="84">
        <f>LHL1367-LHM1367</f>
        <v>2000000</v>
      </c>
      <c r="LHP1367" s="84">
        <f>LHL1367+LHH1367</f>
        <v>3000000</v>
      </c>
      <c r="LHW1367" s="84" t="s">
        <v>5408</v>
      </c>
      <c r="LHX1367" s="84">
        <f>SUM(LHX1364:LHX1365)</f>
        <v>1000000</v>
      </c>
      <c r="LHY1367" s="84">
        <f>SUM(LHY1364:LHY1365)</f>
        <v>0</v>
      </c>
      <c r="LHZ1367" s="84">
        <f>LHY1367/LHX1367</f>
        <v>0</v>
      </c>
      <c r="LIA1367" s="84">
        <f>LHX1367-LHY1367</f>
        <v>1000000</v>
      </c>
      <c r="LIB1367" s="84">
        <f>SUM(LIB1364:LIB1365)</f>
        <v>2000000</v>
      </c>
      <c r="LIC1367" s="84">
        <f>SUM(LIC1364:LIC1365)</f>
        <v>0</v>
      </c>
      <c r="LID1367" s="84">
        <f>LIC1367/LIB1367</f>
        <v>0</v>
      </c>
      <c r="LIE1367" s="84">
        <f>LIB1367-LIC1367</f>
        <v>2000000</v>
      </c>
      <c r="LIF1367" s="84">
        <f>LIB1367+LHX1367</f>
        <v>3000000</v>
      </c>
      <c r="LIM1367" s="84" t="s">
        <v>5408</v>
      </c>
      <c r="LIN1367" s="84">
        <f>SUM(LIN1364:LIN1365)</f>
        <v>1000000</v>
      </c>
      <c r="LIO1367" s="84">
        <f>SUM(LIO1364:LIO1365)</f>
        <v>0</v>
      </c>
      <c r="LIP1367" s="84">
        <f>LIO1367/LIN1367</f>
        <v>0</v>
      </c>
      <c r="LIQ1367" s="84">
        <f>LIN1367-LIO1367</f>
        <v>1000000</v>
      </c>
      <c r="LIR1367" s="84">
        <f>SUM(LIR1364:LIR1365)</f>
        <v>2000000</v>
      </c>
      <c r="LIS1367" s="84">
        <f>SUM(LIS1364:LIS1365)</f>
        <v>0</v>
      </c>
      <c r="LIT1367" s="84">
        <f>LIS1367/LIR1367</f>
        <v>0</v>
      </c>
      <c r="LIU1367" s="84">
        <f>LIR1367-LIS1367</f>
        <v>2000000</v>
      </c>
      <c r="LIV1367" s="84">
        <f>LIR1367+LIN1367</f>
        <v>3000000</v>
      </c>
      <c r="LJC1367" s="84" t="s">
        <v>5408</v>
      </c>
      <c r="LJD1367" s="84">
        <f>SUM(LJD1364:LJD1365)</f>
        <v>1000000</v>
      </c>
      <c r="LJE1367" s="84">
        <f>SUM(LJE1364:LJE1365)</f>
        <v>0</v>
      </c>
      <c r="LJF1367" s="84">
        <f>LJE1367/LJD1367</f>
        <v>0</v>
      </c>
      <c r="LJG1367" s="84">
        <f>LJD1367-LJE1367</f>
        <v>1000000</v>
      </c>
      <c r="LJH1367" s="84">
        <f>SUM(LJH1364:LJH1365)</f>
        <v>2000000</v>
      </c>
      <c r="LJI1367" s="84">
        <f>SUM(LJI1364:LJI1365)</f>
        <v>0</v>
      </c>
      <c r="LJJ1367" s="84">
        <f>LJI1367/LJH1367</f>
        <v>0</v>
      </c>
      <c r="LJK1367" s="84">
        <f>LJH1367-LJI1367</f>
        <v>2000000</v>
      </c>
      <c r="LJL1367" s="84">
        <f>LJH1367+LJD1367</f>
        <v>3000000</v>
      </c>
      <c r="LJS1367" s="84" t="s">
        <v>5408</v>
      </c>
      <c r="LJT1367" s="84">
        <f>SUM(LJT1364:LJT1365)</f>
        <v>1000000</v>
      </c>
      <c r="LJU1367" s="84">
        <f>SUM(LJU1364:LJU1365)</f>
        <v>0</v>
      </c>
      <c r="LJV1367" s="84">
        <f>LJU1367/LJT1367</f>
        <v>0</v>
      </c>
      <c r="LJW1367" s="84">
        <f>LJT1367-LJU1367</f>
        <v>1000000</v>
      </c>
      <c r="LJX1367" s="84">
        <f>SUM(LJX1364:LJX1365)</f>
        <v>2000000</v>
      </c>
      <c r="LJY1367" s="84">
        <f>SUM(LJY1364:LJY1365)</f>
        <v>0</v>
      </c>
      <c r="LJZ1367" s="84">
        <f>LJY1367/LJX1367</f>
        <v>0</v>
      </c>
      <c r="LKA1367" s="84">
        <f>LJX1367-LJY1367</f>
        <v>2000000</v>
      </c>
      <c r="LKB1367" s="84">
        <f>LJX1367+LJT1367</f>
        <v>3000000</v>
      </c>
      <c r="LKI1367" s="84" t="s">
        <v>5408</v>
      </c>
      <c r="LKJ1367" s="84">
        <f>SUM(LKJ1364:LKJ1365)</f>
        <v>1000000</v>
      </c>
      <c r="LKK1367" s="84">
        <f>SUM(LKK1364:LKK1365)</f>
        <v>0</v>
      </c>
      <c r="LKL1367" s="84">
        <f>LKK1367/LKJ1367</f>
        <v>0</v>
      </c>
      <c r="LKM1367" s="84">
        <f>LKJ1367-LKK1367</f>
        <v>1000000</v>
      </c>
      <c r="LKN1367" s="84">
        <f>SUM(LKN1364:LKN1365)</f>
        <v>2000000</v>
      </c>
      <c r="LKO1367" s="84">
        <f>SUM(LKO1364:LKO1365)</f>
        <v>0</v>
      </c>
      <c r="LKP1367" s="84">
        <f>LKO1367/LKN1367</f>
        <v>0</v>
      </c>
      <c r="LKQ1367" s="84">
        <f>LKN1367-LKO1367</f>
        <v>2000000</v>
      </c>
      <c r="LKR1367" s="84">
        <f>LKN1367+LKJ1367</f>
        <v>3000000</v>
      </c>
      <c r="LKY1367" s="84" t="s">
        <v>5408</v>
      </c>
      <c r="LKZ1367" s="84">
        <f>SUM(LKZ1364:LKZ1365)</f>
        <v>1000000</v>
      </c>
      <c r="LLA1367" s="84">
        <f>SUM(LLA1364:LLA1365)</f>
        <v>0</v>
      </c>
      <c r="LLB1367" s="84">
        <f>LLA1367/LKZ1367</f>
        <v>0</v>
      </c>
      <c r="LLC1367" s="84">
        <f>LKZ1367-LLA1367</f>
        <v>1000000</v>
      </c>
      <c r="LLD1367" s="84">
        <f>SUM(LLD1364:LLD1365)</f>
        <v>2000000</v>
      </c>
      <c r="LLE1367" s="84">
        <f>SUM(LLE1364:LLE1365)</f>
        <v>0</v>
      </c>
      <c r="LLF1367" s="84">
        <f>LLE1367/LLD1367</f>
        <v>0</v>
      </c>
      <c r="LLG1367" s="84">
        <f>LLD1367-LLE1367</f>
        <v>2000000</v>
      </c>
      <c r="LLH1367" s="84">
        <f>LLD1367+LKZ1367</f>
        <v>3000000</v>
      </c>
      <c r="LLO1367" s="84" t="s">
        <v>5408</v>
      </c>
      <c r="LLP1367" s="84">
        <f>SUM(LLP1364:LLP1365)</f>
        <v>1000000</v>
      </c>
      <c r="LLQ1367" s="84">
        <f>SUM(LLQ1364:LLQ1365)</f>
        <v>0</v>
      </c>
      <c r="LLR1367" s="84">
        <f>LLQ1367/LLP1367</f>
        <v>0</v>
      </c>
      <c r="LLS1367" s="84">
        <f>LLP1367-LLQ1367</f>
        <v>1000000</v>
      </c>
      <c r="LLT1367" s="84">
        <f>SUM(LLT1364:LLT1365)</f>
        <v>2000000</v>
      </c>
      <c r="LLU1367" s="84">
        <f>SUM(LLU1364:LLU1365)</f>
        <v>0</v>
      </c>
      <c r="LLV1367" s="84">
        <f>LLU1367/LLT1367</f>
        <v>0</v>
      </c>
      <c r="LLW1367" s="84">
        <f>LLT1367-LLU1367</f>
        <v>2000000</v>
      </c>
      <c r="LLX1367" s="84">
        <f>LLT1367+LLP1367</f>
        <v>3000000</v>
      </c>
      <c r="LME1367" s="84" t="s">
        <v>5408</v>
      </c>
      <c r="LMF1367" s="84">
        <f>SUM(LMF1364:LMF1365)</f>
        <v>1000000</v>
      </c>
      <c r="LMG1367" s="84">
        <f>SUM(LMG1364:LMG1365)</f>
        <v>0</v>
      </c>
      <c r="LMH1367" s="84">
        <f>LMG1367/LMF1367</f>
        <v>0</v>
      </c>
      <c r="LMI1367" s="84">
        <f>LMF1367-LMG1367</f>
        <v>1000000</v>
      </c>
      <c r="LMJ1367" s="84">
        <f>SUM(LMJ1364:LMJ1365)</f>
        <v>2000000</v>
      </c>
      <c r="LMK1367" s="84">
        <f>SUM(LMK1364:LMK1365)</f>
        <v>0</v>
      </c>
      <c r="LML1367" s="84">
        <f>LMK1367/LMJ1367</f>
        <v>0</v>
      </c>
      <c r="LMM1367" s="84">
        <f>LMJ1367-LMK1367</f>
        <v>2000000</v>
      </c>
      <c r="LMN1367" s="84">
        <f>LMJ1367+LMF1367</f>
        <v>3000000</v>
      </c>
      <c r="LMU1367" s="84" t="s">
        <v>5408</v>
      </c>
      <c r="LMV1367" s="84">
        <f>SUM(LMV1364:LMV1365)</f>
        <v>1000000</v>
      </c>
      <c r="LMW1367" s="84">
        <f>SUM(LMW1364:LMW1365)</f>
        <v>0</v>
      </c>
      <c r="LMX1367" s="84">
        <f>LMW1367/LMV1367</f>
        <v>0</v>
      </c>
      <c r="LMY1367" s="84">
        <f>LMV1367-LMW1367</f>
        <v>1000000</v>
      </c>
      <c r="LMZ1367" s="84">
        <f>SUM(LMZ1364:LMZ1365)</f>
        <v>2000000</v>
      </c>
      <c r="LNA1367" s="84">
        <f>SUM(LNA1364:LNA1365)</f>
        <v>0</v>
      </c>
      <c r="LNB1367" s="84">
        <f>LNA1367/LMZ1367</f>
        <v>0</v>
      </c>
      <c r="LNC1367" s="84">
        <f>LMZ1367-LNA1367</f>
        <v>2000000</v>
      </c>
      <c r="LND1367" s="84">
        <f>LMZ1367+LMV1367</f>
        <v>3000000</v>
      </c>
      <c r="LNK1367" s="84" t="s">
        <v>5408</v>
      </c>
      <c r="LNL1367" s="84">
        <f>SUM(LNL1364:LNL1365)</f>
        <v>1000000</v>
      </c>
      <c r="LNM1367" s="84">
        <f>SUM(LNM1364:LNM1365)</f>
        <v>0</v>
      </c>
      <c r="LNN1367" s="84">
        <f>LNM1367/LNL1367</f>
        <v>0</v>
      </c>
      <c r="LNO1367" s="84">
        <f>LNL1367-LNM1367</f>
        <v>1000000</v>
      </c>
      <c r="LNP1367" s="84">
        <f>SUM(LNP1364:LNP1365)</f>
        <v>2000000</v>
      </c>
      <c r="LNQ1367" s="84">
        <f>SUM(LNQ1364:LNQ1365)</f>
        <v>0</v>
      </c>
      <c r="LNR1367" s="84">
        <f>LNQ1367/LNP1367</f>
        <v>0</v>
      </c>
      <c r="LNS1367" s="84">
        <f>LNP1367-LNQ1367</f>
        <v>2000000</v>
      </c>
      <c r="LNT1367" s="84">
        <f>LNP1367+LNL1367</f>
        <v>3000000</v>
      </c>
      <c r="LOA1367" s="84" t="s">
        <v>5408</v>
      </c>
      <c r="LOB1367" s="84">
        <f>SUM(LOB1364:LOB1365)</f>
        <v>1000000</v>
      </c>
      <c r="LOC1367" s="84">
        <f>SUM(LOC1364:LOC1365)</f>
        <v>0</v>
      </c>
      <c r="LOD1367" s="84">
        <f>LOC1367/LOB1367</f>
        <v>0</v>
      </c>
      <c r="LOE1367" s="84">
        <f>LOB1367-LOC1367</f>
        <v>1000000</v>
      </c>
      <c r="LOF1367" s="84">
        <f>SUM(LOF1364:LOF1365)</f>
        <v>2000000</v>
      </c>
      <c r="LOG1367" s="84">
        <f>SUM(LOG1364:LOG1365)</f>
        <v>0</v>
      </c>
      <c r="LOH1367" s="84">
        <f>LOG1367/LOF1367</f>
        <v>0</v>
      </c>
      <c r="LOI1367" s="84">
        <f>LOF1367-LOG1367</f>
        <v>2000000</v>
      </c>
      <c r="LOJ1367" s="84">
        <f>LOF1367+LOB1367</f>
        <v>3000000</v>
      </c>
      <c r="LOQ1367" s="84" t="s">
        <v>5408</v>
      </c>
      <c r="LOR1367" s="84">
        <f>SUM(LOR1364:LOR1365)</f>
        <v>1000000</v>
      </c>
      <c r="LOS1367" s="84">
        <f>SUM(LOS1364:LOS1365)</f>
        <v>0</v>
      </c>
      <c r="LOT1367" s="84">
        <f>LOS1367/LOR1367</f>
        <v>0</v>
      </c>
      <c r="LOU1367" s="84">
        <f>LOR1367-LOS1367</f>
        <v>1000000</v>
      </c>
      <c r="LOV1367" s="84">
        <f>SUM(LOV1364:LOV1365)</f>
        <v>2000000</v>
      </c>
      <c r="LOW1367" s="84">
        <f>SUM(LOW1364:LOW1365)</f>
        <v>0</v>
      </c>
      <c r="LOX1367" s="84">
        <f>LOW1367/LOV1367</f>
        <v>0</v>
      </c>
      <c r="LOY1367" s="84">
        <f>LOV1367-LOW1367</f>
        <v>2000000</v>
      </c>
      <c r="LOZ1367" s="84">
        <f>LOV1367+LOR1367</f>
        <v>3000000</v>
      </c>
      <c r="LPG1367" s="84" t="s">
        <v>5408</v>
      </c>
      <c r="LPH1367" s="84">
        <f>SUM(LPH1364:LPH1365)</f>
        <v>1000000</v>
      </c>
      <c r="LPI1367" s="84">
        <f>SUM(LPI1364:LPI1365)</f>
        <v>0</v>
      </c>
      <c r="LPJ1367" s="84">
        <f>LPI1367/LPH1367</f>
        <v>0</v>
      </c>
      <c r="LPK1367" s="84">
        <f>LPH1367-LPI1367</f>
        <v>1000000</v>
      </c>
      <c r="LPL1367" s="84">
        <f>SUM(LPL1364:LPL1365)</f>
        <v>2000000</v>
      </c>
      <c r="LPM1367" s="84">
        <f>SUM(LPM1364:LPM1365)</f>
        <v>0</v>
      </c>
      <c r="LPN1367" s="84">
        <f>LPM1367/LPL1367</f>
        <v>0</v>
      </c>
      <c r="LPO1367" s="84">
        <f>LPL1367-LPM1367</f>
        <v>2000000</v>
      </c>
      <c r="LPP1367" s="84">
        <f>LPL1367+LPH1367</f>
        <v>3000000</v>
      </c>
      <c r="LPW1367" s="84" t="s">
        <v>5408</v>
      </c>
      <c r="LPX1367" s="84">
        <f>SUM(LPX1364:LPX1365)</f>
        <v>1000000</v>
      </c>
      <c r="LPY1367" s="84">
        <f>SUM(LPY1364:LPY1365)</f>
        <v>0</v>
      </c>
      <c r="LPZ1367" s="84">
        <f>LPY1367/LPX1367</f>
        <v>0</v>
      </c>
      <c r="LQA1367" s="84">
        <f>LPX1367-LPY1367</f>
        <v>1000000</v>
      </c>
      <c r="LQB1367" s="84">
        <f>SUM(LQB1364:LQB1365)</f>
        <v>2000000</v>
      </c>
      <c r="LQC1367" s="84">
        <f>SUM(LQC1364:LQC1365)</f>
        <v>0</v>
      </c>
      <c r="LQD1367" s="84">
        <f>LQC1367/LQB1367</f>
        <v>0</v>
      </c>
      <c r="LQE1367" s="84">
        <f>LQB1367-LQC1367</f>
        <v>2000000</v>
      </c>
      <c r="LQF1367" s="84">
        <f>LQB1367+LPX1367</f>
        <v>3000000</v>
      </c>
      <c r="LQM1367" s="84" t="s">
        <v>5408</v>
      </c>
      <c r="LQN1367" s="84">
        <f>SUM(LQN1364:LQN1365)</f>
        <v>1000000</v>
      </c>
      <c r="LQO1367" s="84">
        <f>SUM(LQO1364:LQO1365)</f>
        <v>0</v>
      </c>
      <c r="LQP1367" s="84">
        <f>LQO1367/LQN1367</f>
        <v>0</v>
      </c>
      <c r="LQQ1367" s="84">
        <f>LQN1367-LQO1367</f>
        <v>1000000</v>
      </c>
      <c r="LQR1367" s="84">
        <f>SUM(LQR1364:LQR1365)</f>
        <v>2000000</v>
      </c>
      <c r="LQS1367" s="84">
        <f>SUM(LQS1364:LQS1365)</f>
        <v>0</v>
      </c>
      <c r="LQT1367" s="84">
        <f>LQS1367/LQR1367</f>
        <v>0</v>
      </c>
      <c r="LQU1367" s="84">
        <f>LQR1367-LQS1367</f>
        <v>2000000</v>
      </c>
      <c r="LQV1367" s="84">
        <f>LQR1367+LQN1367</f>
        <v>3000000</v>
      </c>
      <c r="LRC1367" s="84" t="s">
        <v>5408</v>
      </c>
      <c r="LRD1367" s="84">
        <f>SUM(LRD1364:LRD1365)</f>
        <v>1000000</v>
      </c>
      <c r="LRE1367" s="84">
        <f>SUM(LRE1364:LRE1365)</f>
        <v>0</v>
      </c>
      <c r="LRF1367" s="84">
        <f>LRE1367/LRD1367</f>
        <v>0</v>
      </c>
      <c r="LRG1367" s="84">
        <f>LRD1367-LRE1367</f>
        <v>1000000</v>
      </c>
      <c r="LRH1367" s="84">
        <f>SUM(LRH1364:LRH1365)</f>
        <v>2000000</v>
      </c>
      <c r="LRI1367" s="84">
        <f>SUM(LRI1364:LRI1365)</f>
        <v>0</v>
      </c>
      <c r="LRJ1367" s="84">
        <f>LRI1367/LRH1367</f>
        <v>0</v>
      </c>
      <c r="LRK1367" s="84">
        <f>LRH1367-LRI1367</f>
        <v>2000000</v>
      </c>
      <c r="LRL1367" s="84">
        <f>LRH1367+LRD1367</f>
        <v>3000000</v>
      </c>
      <c r="LRS1367" s="84" t="s">
        <v>5408</v>
      </c>
      <c r="LRT1367" s="84">
        <f>SUM(LRT1364:LRT1365)</f>
        <v>1000000</v>
      </c>
      <c r="LRU1367" s="84">
        <f>SUM(LRU1364:LRU1365)</f>
        <v>0</v>
      </c>
      <c r="LRV1367" s="84">
        <f>LRU1367/LRT1367</f>
        <v>0</v>
      </c>
      <c r="LRW1367" s="84">
        <f>LRT1367-LRU1367</f>
        <v>1000000</v>
      </c>
      <c r="LRX1367" s="84">
        <f>SUM(LRX1364:LRX1365)</f>
        <v>2000000</v>
      </c>
      <c r="LRY1367" s="84">
        <f>SUM(LRY1364:LRY1365)</f>
        <v>0</v>
      </c>
      <c r="LRZ1367" s="84">
        <f>LRY1367/LRX1367</f>
        <v>0</v>
      </c>
      <c r="LSA1367" s="84">
        <f>LRX1367-LRY1367</f>
        <v>2000000</v>
      </c>
      <c r="LSB1367" s="84">
        <f>LRX1367+LRT1367</f>
        <v>3000000</v>
      </c>
      <c r="LSI1367" s="84" t="s">
        <v>5408</v>
      </c>
      <c r="LSJ1367" s="84">
        <f>SUM(LSJ1364:LSJ1365)</f>
        <v>1000000</v>
      </c>
      <c r="LSK1367" s="84">
        <f>SUM(LSK1364:LSK1365)</f>
        <v>0</v>
      </c>
      <c r="LSL1367" s="84">
        <f>LSK1367/LSJ1367</f>
        <v>0</v>
      </c>
      <c r="LSM1367" s="84">
        <f>LSJ1367-LSK1367</f>
        <v>1000000</v>
      </c>
      <c r="LSN1367" s="84">
        <f>SUM(LSN1364:LSN1365)</f>
        <v>2000000</v>
      </c>
      <c r="LSO1367" s="84">
        <f>SUM(LSO1364:LSO1365)</f>
        <v>0</v>
      </c>
      <c r="LSP1367" s="84">
        <f>LSO1367/LSN1367</f>
        <v>0</v>
      </c>
      <c r="LSQ1367" s="84">
        <f>LSN1367-LSO1367</f>
        <v>2000000</v>
      </c>
      <c r="LSR1367" s="84">
        <f>LSN1367+LSJ1367</f>
        <v>3000000</v>
      </c>
      <c r="LSY1367" s="84" t="s">
        <v>5408</v>
      </c>
      <c r="LSZ1367" s="84">
        <f>SUM(LSZ1364:LSZ1365)</f>
        <v>1000000</v>
      </c>
      <c r="LTA1367" s="84">
        <f>SUM(LTA1364:LTA1365)</f>
        <v>0</v>
      </c>
      <c r="LTB1367" s="84">
        <f>LTA1367/LSZ1367</f>
        <v>0</v>
      </c>
      <c r="LTC1367" s="84">
        <f>LSZ1367-LTA1367</f>
        <v>1000000</v>
      </c>
      <c r="LTD1367" s="84">
        <f>SUM(LTD1364:LTD1365)</f>
        <v>2000000</v>
      </c>
      <c r="LTE1367" s="84">
        <f>SUM(LTE1364:LTE1365)</f>
        <v>0</v>
      </c>
      <c r="LTF1367" s="84">
        <f>LTE1367/LTD1367</f>
        <v>0</v>
      </c>
      <c r="LTG1367" s="84">
        <f>LTD1367-LTE1367</f>
        <v>2000000</v>
      </c>
      <c r="LTH1367" s="84">
        <f>LTD1367+LSZ1367</f>
        <v>3000000</v>
      </c>
      <c r="LTO1367" s="84" t="s">
        <v>5408</v>
      </c>
      <c r="LTP1367" s="84">
        <f>SUM(LTP1364:LTP1365)</f>
        <v>1000000</v>
      </c>
      <c r="LTQ1367" s="84">
        <f>SUM(LTQ1364:LTQ1365)</f>
        <v>0</v>
      </c>
      <c r="LTR1367" s="84">
        <f>LTQ1367/LTP1367</f>
        <v>0</v>
      </c>
      <c r="LTS1367" s="84">
        <f>LTP1367-LTQ1367</f>
        <v>1000000</v>
      </c>
      <c r="LTT1367" s="84">
        <f>SUM(LTT1364:LTT1365)</f>
        <v>2000000</v>
      </c>
      <c r="LTU1367" s="84">
        <f>SUM(LTU1364:LTU1365)</f>
        <v>0</v>
      </c>
      <c r="LTV1367" s="84">
        <f>LTU1367/LTT1367</f>
        <v>0</v>
      </c>
      <c r="LTW1367" s="84">
        <f>LTT1367-LTU1367</f>
        <v>2000000</v>
      </c>
      <c r="LTX1367" s="84">
        <f>LTT1367+LTP1367</f>
        <v>3000000</v>
      </c>
      <c r="LUE1367" s="84" t="s">
        <v>5408</v>
      </c>
      <c r="LUF1367" s="84">
        <f>SUM(LUF1364:LUF1365)</f>
        <v>1000000</v>
      </c>
      <c r="LUG1367" s="84">
        <f>SUM(LUG1364:LUG1365)</f>
        <v>0</v>
      </c>
      <c r="LUH1367" s="84">
        <f>LUG1367/LUF1367</f>
        <v>0</v>
      </c>
      <c r="LUI1367" s="84">
        <f>LUF1367-LUG1367</f>
        <v>1000000</v>
      </c>
      <c r="LUJ1367" s="84">
        <f>SUM(LUJ1364:LUJ1365)</f>
        <v>2000000</v>
      </c>
      <c r="LUK1367" s="84">
        <f>SUM(LUK1364:LUK1365)</f>
        <v>0</v>
      </c>
      <c r="LUL1367" s="84">
        <f>LUK1367/LUJ1367</f>
        <v>0</v>
      </c>
      <c r="LUM1367" s="84">
        <f>LUJ1367-LUK1367</f>
        <v>2000000</v>
      </c>
      <c r="LUN1367" s="84">
        <f>LUJ1367+LUF1367</f>
        <v>3000000</v>
      </c>
      <c r="LUU1367" s="84" t="s">
        <v>5408</v>
      </c>
      <c r="LUV1367" s="84">
        <f>SUM(LUV1364:LUV1365)</f>
        <v>1000000</v>
      </c>
      <c r="LUW1367" s="84">
        <f>SUM(LUW1364:LUW1365)</f>
        <v>0</v>
      </c>
      <c r="LUX1367" s="84">
        <f>LUW1367/LUV1367</f>
        <v>0</v>
      </c>
      <c r="LUY1367" s="84">
        <f>LUV1367-LUW1367</f>
        <v>1000000</v>
      </c>
      <c r="LUZ1367" s="84">
        <f>SUM(LUZ1364:LUZ1365)</f>
        <v>2000000</v>
      </c>
      <c r="LVA1367" s="84">
        <f>SUM(LVA1364:LVA1365)</f>
        <v>0</v>
      </c>
      <c r="LVB1367" s="84">
        <f>LVA1367/LUZ1367</f>
        <v>0</v>
      </c>
      <c r="LVC1367" s="84">
        <f>LUZ1367-LVA1367</f>
        <v>2000000</v>
      </c>
      <c r="LVD1367" s="84">
        <f>LUZ1367+LUV1367</f>
        <v>3000000</v>
      </c>
      <c r="LVK1367" s="84" t="s">
        <v>5408</v>
      </c>
      <c r="LVL1367" s="84">
        <f>SUM(LVL1364:LVL1365)</f>
        <v>1000000</v>
      </c>
      <c r="LVM1367" s="84">
        <f>SUM(LVM1364:LVM1365)</f>
        <v>0</v>
      </c>
      <c r="LVN1367" s="84">
        <f>LVM1367/LVL1367</f>
        <v>0</v>
      </c>
      <c r="LVO1367" s="84">
        <f>LVL1367-LVM1367</f>
        <v>1000000</v>
      </c>
      <c r="LVP1367" s="84">
        <f>SUM(LVP1364:LVP1365)</f>
        <v>2000000</v>
      </c>
      <c r="LVQ1367" s="84">
        <f>SUM(LVQ1364:LVQ1365)</f>
        <v>0</v>
      </c>
      <c r="LVR1367" s="84">
        <f>LVQ1367/LVP1367</f>
        <v>0</v>
      </c>
      <c r="LVS1367" s="84">
        <f>LVP1367-LVQ1367</f>
        <v>2000000</v>
      </c>
      <c r="LVT1367" s="84">
        <f>LVP1367+LVL1367</f>
        <v>3000000</v>
      </c>
      <c r="LWA1367" s="84" t="s">
        <v>5408</v>
      </c>
      <c r="LWB1367" s="84">
        <f>SUM(LWB1364:LWB1365)</f>
        <v>1000000</v>
      </c>
      <c r="LWC1367" s="84">
        <f>SUM(LWC1364:LWC1365)</f>
        <v>0</v>
      </c>
      <c r="LWD1367" s="84">
        <f>LWC1367/LWB1367</f>
        <v>0</v>
      </c>
      <c r="LWE1367" s="84">
        <f>LWB1367-LWC1367</f>
        <v>1000000</v>
      </c>
      <c r="LWF1367" s="84">
        <f>SUM(LWF1364:LWF1365)</f>
        <v>2000000</v>
      </c>
      <c r="LWG1367" s="84">
        <f>SUM(LWG1364:LWG1365)</f>
        <v>0</v>
      </c>
      <c r="LWH1367" s="84">
        <f>LWG1367/LWF1367</f>
        <v>0</v>
      </c>
      <c r="LWI1367" s="84">
        <f>LWF1367-LWG1367</f>
        <v>2000000</v>
      </c>
      <c r="LWJ1367" s="84">
        <f>LWF1367+LWB1367</f>
        <v>3000000</v>
      </c>
      <c r="LWQ1367" s="84" t="s">
        <v>5408</v>
      </c>
      <c r="LWR1367" s="84">
        <f>SUM(LWR1364:LWR1365)</f>
        <v>1000000</v>
      </c>
      <c r="LWS1367" s="84">
        <f>SUM(LWS1364:LWS1365)</f>
        <v>0</v>
      </c>
      <c r="LWT1367" s="84">
        <f>LWS1367/LWR1367</f>
        <v>0</v>
      </c>
      <c r="LWU1367" s="84">
        <f>LWR1367-LWS1367</f>
        <v>1000000</v>
      </c>
      <c r="LWV1367" s="84">
        <f>SUM(LWV1364:LWV1365)</f>
        <v>2000000</v>
      </c>
      <c r="LWW1367" s="84">
        <f>SUM(LWW1364:LWW1365)</f>
        <v>0</v>
      </c>
      <c r="LWX1367" s="84">
        <f>LWW1367/LWV1367</f>
        <v>0</v>
      </c>
      <c r="LWY1367" s="84">
        <f>LWV1367-LWW1367</f>
        <v>2000000</v>
      </c>
      <c r="LWZ1367" s="84">
        <f>LWV1367+LWR1367</f>
        <v>3000000</v>
      </c>
      <c r="LXG1367" s="84" t="s">
        <v>5408</v>
      </c>
      <c r="LXH1367" s="84">
        <f>SUM(LXH1364:LXH1365)</f>
        <v>1000000</v>
      </c>
      <c r="LXI1367" s="84">
        <f>SUM(LXI1364:LXI1365)</f>
        <v>0</v>
      </c>
      <c r="LXJ1367" s="84">
        <f>LXI1367/LXH1367</f>
        <v>0</v>
      </c>
      <c r="LXK1367" s="84">
        <f>LXH1367-LXI1367</f>
        <v>1000000</v>
      </c>
      <c r="LXL1367" s="84">
        <f>SUM(LXL1364:LXL1365)</f>
        <v>2000000</v>
      </c>
      <c r="LXM1367" s="84">
        <f>SUM(LXM1364:LXM1365)</f>
        <v>0</v>
      </c>
      <c r="LXN1367" s="84">
        <f>LXM1367/LXL1367</f>
        <v>0</v>
      </c>
      <c r="LXO1367" s="84">
        <f>LXL1367-LXM1367</f>
        <v>2000000</v>
      </c>
      <c r="LXP1367" s="84">
        <f>LXL1367+LXH1367</f>
        <v>3000000</v>
      </c>
      <c r="LXW1367" s="84" t="s">
        <v>5408</v>
      </c>
      <c r="LXX1367" s="84">
        <f>SUM(LXX1364:LXX1365)</f>
        <v>1000000</v>
      </c>
      <c r="LXY1367" s="84">
        <f>SUM(LXY1364:LXY1365)</f>
        <v>0</v>
      </c>
      <c r="LXZ1367" s="84">
        <f>LXY1367/LXX1367</f>
        <v>0</v>
      </c>
      <c r="LYA1367" s="84">
        <f>LXX1367-LXY1367</f>
        <v>1000000</v>
      </c>
      <c r="LYB1367" s="84">
        <f>SUM(LYB1364:LYB1365)</f>
        <v>2000000</v>
      </c>
      <c r="LYC1367" s="84">
        <f>SUM(LYC1364:LYC1365)</f>
        <v>0</v>
      </c>
      <c r="LYD1367" s="84">
        <f>LYC1367/LYB1367</f>
        <v>0</v>
      </c>
      <c r="LYE1367" s="84">
        <f>LYB1367-LYC1367</f>
        <v>2000000</v>
      </c>
      <c r="LYF1367" s="84">
        <f>LYB1367+LXX1367</f>
        <v>3000000</v>
      </c>
      <c r="LYM1367" s="84" t="s">
        <v>5408</v>
      </c>
      <c r="LYN1367" s="84">
        <f>SUM(LYN1364:LYN1365)</f>
        <v>1000000</v>
      </c>
      <c r="LYO1367" s="84">
        <f>SUM(LYO1364:LYO1365)</f>
        <v>0</v>
      </c>
      <c r="LYP1367" s="84">
        <f>LYO1367/LYN1367</f>
        <v>0</v>
      </c>
      <c r="LYQ1367" s="84">
        <f>LYN1367-LYO1367</f>
        <v>1000000</v>
      </c>
      <c r="LYR1367" s="84">
        <f>SUM(LYR1364:LYR1365)</f>
        <v>2000000</v>
      </c>
      <c r="LYS1367" s="84">
        <f>SUM(LYS1364:LYS1365)</f>
        <v>0</v>
      </c>
      <c r="LYT1367" s="84">
        <f>LYS1367/LYR1367</f>
        <v>0</v>
      </c>
      <c r="LYU1367" s="84">
        <f>LYR1367-LYS1367</f>
        <v>2000000</v>
      </c>
      <c r="LYV1367" s="84">
        <f>LYR1367+LYN1367</f>
        <v>3000000</v>
      </c>
      <c r="LZC1367" s="84" t="s">
        <v>5408</v>
      </c>
      <c r="LZD1367" s="84">
        <f>SUM(LZD1364:LZD1365)</f>
        <v>1000000</v>
      </c>
      <c r="LZE1367" s="84">
        <f>SUM(LZE1364:LZE1365)</f>
        <v>0</v>
      </c>
      <c r="LZF1367" s="84">
        <f>LZE1367/LZD1367</f>
        <v>0</v>
      </c>
      <c r="LZG1367" s="84">
        <f>LZD1367-LZE1367</f>
        <v>1000000</v>
      </c>
      <c r="LZH1367" s="84">
        <f>SUM(LZH1364:LZH1365)</f>
        <v>2000000</v>
      </c>
      <c r="LZI1367" s="84">
        <f>SUM(LZI1364:LZI1365)</f>
        <v>0</v>
      </c>
      <c r="LZJ1367" s="84">
        <f>LZI1367/LZH1367</f>
        <v>0</v>
      </c>
      <c r="LZK1367" s="84">
        <f>LZH1367-LZI1367</f>
        <v>2000000</v>
      </c>
      <c r="LZL1367" s="84">
        <f>LZH1367+LZD1367</f>
        <v>3000000</v>
      </c>
      <c r="LZS1367" s="84" t="s">
        <v>5408</v>
      </c>
      <c r="LZT1367" s="84">
        <f>SUM(LZT1364:LZT1365)</f>
        <v>1000000</v>
      </c>
      <c r="LZU1367" s="84">
        <f>SUM(LZU1364:LZU1365)</f>
        <v>0</v>
      </c>
      <c r="LZV1367" s="84">
        <f>LZU1367/LZT1367</f>
        <v>0</v>
      </c>
      <c r="LZW1367" s="84">
        <f>LZT1367-LZU1367</f>
        <v>1000000</v>
      </c>
      <c r="LZX1367" s="84">
        <f>SUM(LZX1364:LZX1365)</f>
        <v>2000000</v>
      </c>
      <c r="LZY1367" s="84">
        <f>SUM(LZY1364:LZY1365)</f>
        <v>0</v>
      </c>
      <c r="LZZ1367" s="84">
        <f>LZY1367/LZX1367</f>
        <v>0</v>
      </c>
      <c r="MAA1367" s="84">
        <f>LZX1367-LZY1367</f>
        <v>2000000</v>
      </c>
      <c r="MAB1367" s="84">
        <f>LZX1367+LZT1367</f>
        <v>3000000</v>
      </c>
      <c r="MAI1367" s="84" t="s">
        <v>5408</v>
      </c>
      <c r="MAJ1367" s="84">
        <f>SUM(MAJ1364:MAJ1365)</f>
        <v>1000000</v>
      </c>
      <c r="MAK1367" s="84">
        <f>SUM(MAK1364:MAK1365)</f>
        <v>0</v>
      </c>
      <c r="MAL1367" s="84">
        <f>MAK1367/MAJ1367</f>
        <v>0</v>
      </c>
      <c r="MAM1367" s="84">
        <f>MAJ1367-MAK1367</f>
        <v>1000000</v>
      </c>
      <c r="MAN1367" s="84">
        <f>SUM(MAN1364:MAN1365)</f>
        <v>2000000</v>
      </c>
      <c r="MAO1367" s="84">
        <f>SUM(MAO1364:MAO1365)</f>
        <v>0</v>
      </c>
      <c r="MAP1367" s="84">
        <f>MAO1367/MAN1367</f>
        <v>0</v>
      </c>
      <c r="MAQ1367" s="84">
        <f>MAN1367-MAO1367</f>
        <v>2000000</v>
      </c>
      <c r="MAR1367" s="84">
        <f>MAN1367+MAJ1367</f>
        <v>3000000</v>
      </c>
      <c r="MAY1367" s="84" t="s">
        <v>5408</v>
      </c>
      <c r="MAZ1367" s="84">
        <f>SUM(MAZ1364:MAZ1365)</f>
        <v>1000000</v>
      </c>
      <c r="MBA1367" s="84">
        <f>SUM(MBA1364:MBA1365)</f>
        <v>0</v>
      </c>
      <c r="MBB1367" s="84">
        <f>MBA1367/MAZ1367</f>
        <v>0</v>
      </c>
      <c r="MBC1367" s="84">
        <f>MAZ1367-MBA1367</f>
        <v>1000000</v>
      </c>
      <c r="MBD1367" s="84">
        <f>SUM(MBD1364:MBD1365)</f>
        <v>2000000</v>
      </c>
      <c r="MBE1367" s="84">
        <f>SUM(MBE1364:MBE1365)</f>
        <v>0</v>
      </c>
      <c r="MBF1367" s="84">
        <f>MBE1367/MBD1367</f>
        <v>0</v>
      </c>
      <c r="MBG1367" s="84">
        <f>MBD1367-MBE1367</f>
        <v>2000000</v>
      </c>
      <c r="MBH1367" s="84">
        <f>MBD1367+MAZ1367</f>
        <v>3000000</v>
      </c>
      <c r="MBO1367" s="84" t="s">
        <v>5408</v>
      </c>
      <c r="MBP1367" s="84">
        <f>SUM(MBP1364:MBP1365)</f>
        <v>1000000</v>
      </c>
      <c r="MBQ1367" s="84">
        <f>SUM(MBQ1364:MBQ1365)</f>
        <v>0</v>
      </c>
      <c r="MBR1367" s="84">
        <f>MBQ1367/MBP1367</f>
        <v>0</v>
      </c>
      <c r="MBS1367" s="84">
        <f>MBP1367-MBQ1367</f>
        <v>1000000</v>
      </c>
      <c r="MBT1367" s="84">
        <f>SUM(MBT1364:MBT1365)</f>
        <v>2000000</v>
      </c>
      <c r="MBU1367" s="84">
        <f>SUM(MBU1364:MBU1365)</f>
        <v>0</v>
      </c>
      <c r="MBV1367" s="84">
        <f>MBU1367/MBT1367</f>
        <v>0</v>
      </c>
      <c r="MBW1367" s="84">
        <f>MBT1367-MBU1367</f>
        <v>2000000</v>
      </c>
      <c r="MBX1367" s="84">
        <f>MBT1367+MBP1367</f>
        <v>3000000</v>
      </c>
      <c r="MCE1367" s="84" t="s">
        <v>5408</v>
      </c>
      <c r="MCF1367" s="84">
        <f>SUM(MCF1364:MCF1365)</f>
        <v>1000000</v>
      </c>
      <c r="MCG1367" s="84">
        <f>SUM(MCG1364:MCG1365)</f>
        <v>0</v>
      </c>
      <c r="MCH1367" s="84">
        <f>MCG1367/MCF1367</f>
        <v>0</v>
      </c>
      <c r="MCI1367" s="84">
        <f>MCF1367-MCG1367</f>
        <v>1000000</v>
      </c>
      <c r="MCJ1367" s="84">
        <f>SUM(MCJ1364:MCJ1365)</f>
        <v>2000000</v>
      </c>
      <c r="MCK1367" s="84">
        <f>SUM(MCK1364:MCK1365)</f>
        <v>0</v>
      </c>
      <c r="MCL1367" s="84">
        <f>MCK1367/MCJ1367</f>
        <v>0</v>
      </c>
      <c r="MCM1367" s="84">
        <f>MCJ1367-MCK1367</f>
        <v>2000000</v>
      </c>
      <c r="MCN1367" s="84">
        <f>MCJ1367+MCF1367</f>
        <v>3000000</v>
      </c>
      <c r="MCU1367" s="84" t="s">
        <v>5408</v>
      </c>
      <c r="MCV1367" s="84">
        <f>SUM(MCV1364:MCV1365)</f>
        <v>1000000</v>
      </c>
      <c r="MCW1367" s="84">
        <f>SUM(MCW1364:MCW1365)</f>
        <v>0</v>
      </c>
      <c r="MCX1367" s="84">
        <f>MCW1367/MCV1367</f>
        <v>0</v>
      </c>
      <c r="MCY1367" s="84">
        <f>MCV1367-MCW1367</f>
        <v>1000000</v>
      </c>
      <c r="MCZ1367" s="84">
        <f>SUM(MCZ1364:MCZ1365)</f>
        <v>2000000</v>
      </c>
      <c r="MDA1367" s="84">
        <f>SUM(MDA1364:MDA1365)</f>
        <v>0</v>
      </c>
      <c r="MDB1367" s="84">
        <f>MDA1367/MCZ1367</f>
        <v>0</v>
      </c>
      <c r="MDC1367" s="84">
        <f>MCZ1367-MDA1367</f>
        <v>2000000</v>
      </c>
      <c r="MDD1367" s="84">
        <f>MCZ1367+MCV1367</f>
        <v>3000000</v>
      </c>
      <c r="MDK1367" s="84" t="s">
        <v>5408</v>
      </c>
      <c r="MDL1367" s="84">
        <f>SUM(MDL1364:MDL1365)</f>
        <v>1000000</v>
      </c>
      <c r="MDM1367" s="84">
        <f>SUM(MDM1364:MDM1365)</f>
        <v>0</v>
      </c>
      <c r="MDN1367" s="84">
        <f>MDM1367/MDL1367</f>
        <v>0</v>
      </c>
      <c r="MDO1367" s="84">
        <f>MDL1367-MDM1367</f>
        <v>1000000</v>
      </c>
      <c r="MDP1367" s="84">
        <f>SUM(MDP1364:MDP1365)</f>
        <v>2000000</v>
      </c>
      <c r="MDQ1367" s="84">
        <f>SUM(MDQ1364:MDQ1365)</f>
        <v>0</v>
      </c>
      <c r="MDR1367" s="84">
        <f>MDQ1367/MDP1367</f>
        <v>0</v>
      </c>
      <c r="MDS1367" s="84">
        <f>MDP1367-MDQ1367</f>
        <v>2000000</v>
      </c>
      <c r="MDT1367" s="84">
        <f>MDP1367+MDL1367</f>
        <v>3000000</v>
      </c>
      <c r="MEA1367" s="84" t="s">
        <v>5408</v>
      </c>
      <c r="MEB1367" s="84">
        <f>SUM(MEB1364:MEB1365)</f>
        <v>1000000</v>
      </c>
      <c r="MEC1367" s="84">
        <f>SUM(MEC1364:MEC1365)</f>
        <v>0</v>
      </c>
      <c r="MED1367" s="84">
        <f>MEC1367/MEB1367</f>
        <v>0</v>
      </c>
      <c r="MEE1367" s="84">
        <f>MEB1367-MEC1367</f>
        <v>1000000</v>
      </c>
      <c r="MEF1367" s="84">
        <f>SUM(MEF1364:MEF1365)</f>
        <v>2000000</v>
      </c>
      <c r="MEG1367" s="84">
        <f>SUM(MEG1364:MEG1365)</f>
        <v>0</v>
      </c>
      <c r="MEH1367" s="84">
        <f>MEG1367/MEF1367</f>
        <v>0</v>
      </c>
      <c r="MEI1367" s="84">
        <f>MEF1367-MEG1367</f>
        <v>2000000</v>
      </c>
      <c r="MEJ1367" s="84">
        <f>MEF1367+MEB1367</f>
        <v>3000000</v>
      </c>
      <c r="MEQ1367" s="84" t="s">
        <v>5408</v>
      </c>
      <c r="MER1367" s="84">
        <f>SUM(MER1364:MER1365)</f>
        <v>1000000</v>
      </c>
      <c r="MES1367" s="84">
        <f>SUM(MES1364:MES1365)</f>
        <v>0</v>
      </c>
      <c r="MET1367" s="84">
        <f>MES1367/MER1367</f>
        <v>0</v>
      </c>
      <c r="MEU1367" s="84">
        <f>MER1367-MES1367</f>
        <v>1000000</v>
      </c>
      <c r="MEV1367" s="84">
        <f>SUM(MEV1364:MEV1365)</f>
        <v>2000000</v>
      </c>
      <c r="MEW1367" s="84">
        <f>SUM(MEW1364:MEW1365)</f>
        <v>0</v>
      </c>
      <c r="MEX1367" s="84">
        <f>MEW1367/MEV1367</f>
        <v>0</v>
      </c>
      <c r="MEY1367" s="84">
        <f>MEV1367-MEW1367</f>
        <v>2000000</v>
      </c>
      <c r="MEZ1367" s="84">
        <f>MEV1367+MER1367</f>
        <v>3000000</v>
      </c>
      <c r="MFG1367" s="84" t="s">
        <v>5408</v>
      </c>
      <c r="MFH1367" s="84">
        <f>SUM(MFH1364:MFH1365)</f>
        <v>1000000</v>
      </c>
      <c r="MFI1367" s="84">
        <f>SUM(MFI1364:MFI1365)</f>
        <v>0</v>
      </c>
      <c r="MFJ1367" s="84">
        <f>MFI1367/MFH1367</f>
        <v>0</v>
      </c>
      <c r="MFK1367" s="84">
        <f>MFH1367-MFI1367</f>
        <v>1000000</v>
      </c>
      <c r="MFL1367" s="84">
        <f>SUM(MFL1364:MFL1365)</f>
        <v>2000000</v>
      </c>
      <c r="MFM1367" s="84">
        <f>SUM(MFM1364:MFM1365)</f>
        <v>0</v>
      </c>
      <c r="MFN1367" s="84">
        <f>MFM1367/MFL1367</f>
        <v>0</v>
      </c>
      <c r="MFO1367" s="84">
        <f>MFL1367-MFM1367</f>
        <v>2000000</v>
      </c>
      <c r="MFP1367" s="84">
        <f>MFL1367+MFH1367</f>
        <v>3000000</v>
      </c>
      <c r="MFW1367" s="84" t="s">
        <v>5408</v>
      </c>
      <c r="MFX1367" s="84">
        <f>SUM(MFX1364:MFX1365)</f>
        <v>1000000</v>
      </c>
      <c r="MFY1367" s="84">
        <f>SUM(MFY1364:MFY1365)</f>
        <v>0</v>
      </c>
      <c r="MFZ1367" s="84">
        <f>MFY1367/MFX1367</f>
        <v>0</v>
      </c>
      <c r="MGA1367" s="84">
        <f>MFX1367-MFY1367</f>
        <v>1000000</v>
      </c>
      <c r="MGB1367" s="84">
        <f>SUM(MGB1364:MGB1365)</f>
        <v>2000000</v>
      </c>
      <c r="MGC1367" s="84">
        <f>SUM(MGC1364:MGC1365)</f>
        <v>0</v>
      </c>
      <c r="MGD1367" s="84">
        <f>MGC1367/MGB1367</f>
        <v>0</v>
      </c>
      <c r="MGE1367" s="84">
        <f>MGB1367-MGC1367</f>
        <v>2000000</v>
      </c>
      <c r="MGF1367" s="84">
        <f>MGB1367+MFX1367</f>
        <v>3000000</v>
      </c>
      <c r="MGM1367" s="84" t="s">
        <v>5408</v>
      </c>
      <c r="MGN1367" s="84">
        <f>SUM(MGN1364:MGN1365)</f>
        <v>1000000</v>
      </c>
      <c r="MGO1367" s="84">
        <f>SUM(MGO1364:MGO1365)</f>
        <v>0</v>
      </c>
      <c r="MGP1367" s="84">
        <f>MGO1367/MGN1367</f>
        <v>0</v>
      </c>
      <c r="MGQ1367" s="84">
        <f>MGN1367-MGO1367</f>
        <v>1000000</v>
      </c>
      <c r="MGR1367" s="84">
        <f>SUM(MGR1364:MGR1365)</f>
        <v>2000000</v>
      </c>
      <c r="MGS1367" s="84">
        <f>SUM(MGS1364:MGS1365)</f>
        <v>0</v>
      </c>
      <c r="MGT1367" s="84">
        <f>MGS1367/MGR1367</f>
        <v>0</v>
      </c>
      <c r="MGU1367" s="84">
        <f>MGR1367-MGS1367</f>
        <v>2000000</v>
      </c>
      <c r="MGV1367" s="84">
        <f>MGR1367+MGN1367</f>
        <v>3000000</v>
      </c>
      <c r="MHC1367" s="84" t="s">
        <v>5408</v>
      </c>
      <c r="MHD1367" s="84">
        <f>SUM(MHD1364:MHD1365)</f>
        <v>1000000</v>
      </c>
      <c r="MHE1367" s="84">
        <f>SUM(MHE1364:MHE1365)</f>
        <v>0</v>
      </c>
      <c r="MHF1367" s="84">
        <f>MHE1367/MHD1367</f>
        <v>0</v>
      </c>
      <c r="MHG1367" s="84">
        <f>MHD1367-MHE1367</f>
        <v>1000000</v>
      </c>
      <c r="MHH1367" s="84">
        <f>SUM(MHH1364:MHH1365)</f>
        <v>2000000</v>
      </c>
      <c r="MHI1367" s="84">
        <f>SUM(MHI1364:MHI1365)</f>
        <v>0</v>
      </c>
      <c r="MHJ1367" s="84">
        <f>MHI1367/MHH1367</f>
        <v>0</v>
      </c>
      <c r="MHK1367" s="84">
        <f>MHH1367-MHI1367</f>
        <v>2000000</v>
      </c>
      <c r="MHL1367" s="84">
        <f>MHH1367+MHD1367</f>
        <v>3000000</v>
      </c>
      <c r="MHS1367" s="84" t="s">
        <v>5408</v>
      </c>
      <c r="MHT1367" s="84">
        <f>SUM(MHT1364:MHT1365)</f>
        <v>1000000</v>
      </c>
      <c r="MHU1367" s="84">
        <f>SUM(MHU1364:MHU1365)</f>
        <v>0</v>
      </c>
      <c r="MHV1367" s="84">
        <f>MHU1367/MHT1367</f>
        <v>0</v>
      </c>
      <c r="MHW1367" s="84">
        <f>MHT1367-MHU1367</f>
        <v>1000000</v>
      </c>
      <c r="MHX1367" s="84">
        <f>SUM(MHX1364:MHX1365)</f>
        <v>2000000</v>
      </c>
      <c r="MHY1367" s="84">
        <f>SUM(MHY1364:MHY1365)</f>
        <v>0</v>
      </c>
      <c r="MHZ1367" s="84">
        <f>MHY1367/MHX1367</f>
        <v>0</v>
      </c>
      <c r="MIA1367" s="84">
        <f>MHX1367-MHY1367</f>
        <v>2000000</v>
      </c>
      <c r="MIB1367" s="84">
        <f>MHX1367+MHT1367</f>
        <v>3000000</v>
      </c>
      <c r="MII1367" s="84" t="s">
        <v>5408</v>
      </c>
      <c r="MIJ1367" s="84">
        <f>SUM(MIJ1364:MIJ1365)</f>
        <v>1000000</v>
      </c>
      <c r="MIK1367" s="84">
        <f>SUM(MIK1364:MIK1365)</f>
        <v>0</v>
      </c>
      <c r="MIL1367" s="84">
        <f>MIK1367/MIJ1367</f>
        <v>0</v>
      </c>
      <c r="MIM1367" s="84">
        <f>MIJ1367-MIK1367</f>
        <v>1000000</v>
      </c>
      <c r="MIN1367" s="84">
        <f>SUM(MIN1364:MIN1365)</f>
        <v>2000000</v>
      </c>
      <c r="MIO1367" s="84">
        <f>SUM(MIO1364:MIO1365)</f>
        <v>0</v>
      </c>
      <c r="MIP1367" s="84">
        <f>MIO1367/MIN1367</f>
        <v>0</v>
      </c>
      <c r="MIQ1367" s="84">
        <f>MIN1367-MIO1367</f>
        <v>2000000</v>
      </c>
      <c r="MIR1367" s="84">
        <f>MIN1367+MIJ1367</f>
        <v>3000000</v>
      </c>
      <c r="MIY1367" s="84" t="s">
        <v>5408</v>
      </c>
      <c r="MIZ1367" s="84">
        <f>SUM(MIZ1364:MIZ1365)</f>
        <v>1000000</v>
      </c>
      <c r="MJA1367" s="84">
        <f>SUM(MJA1364:MJA1365)</f>
        <v>0</v>
      </c>
      <c r="MJB1367" s="84">
        <f>MJA1367/MIZ1367</f>
        <v>0</v>
      </c>
      <c r="MJC1367" s="84">
        <f>MIZ1367-MJA1367</f>
        <v>1000000</v>
      </c>
      <c r="MJD1367" s="84">
        <f>SUM(MJD1364:MJD1365)</f>
        <v>2000000</v>
      </c>
      <c r="MJE1367" s="84">
        <f>SUM(MJE1364:MJE1365)</f>
        <v>0</v>
      </c>
      <c r="MJF1367" s="84">
        <f>MJE1367/MJD1367</f>
        <v>0</v>
      </c>
      <c r="MJG1367" s="84">
        <f>MJD1367-MJE1367</f>
        <v>2000000</v>
      </c>
      <c r="MJH1367" s="84">
        <f>MJD1367+MIZ1367</f>
        <v>3000000</v>
      </c>
      <c r="MJO1367" s="84" t="s">
        <v>5408</v>
      </c>
      <c r="MJP1367" s="84">
        <f>SUM(MJP1364:MJP1365)</f>
        <v>1000000</v>
      </c>
      <c r="MJQ1367" s="84">
        <f>SUM(MJQ1364:MJQ1365)</f>
        <v>0</v>
      </c>
      <c r="MJR1367" s="84">
        <f>MJQ1367/MJP1367</f>
        <v>0</v>
      </c>
      <c r="MJS1367" s="84">
        <f>MJP1367-MJQ1367</f>
        <v>1000000</v>
      </c>
      <c r="MJT1367" s="84">
        <f>SUM(MJT1364:MJT1365)</f>
        <v>2000000</v>
      </c>
      <c r="MJU1367" s="84">
        <f>SUM(MJU1364:MJU1365)</f>
        <v>0</v>
      </c>
      <c r="MJV1367" s="84">
        <f>MJU1367/MJT1367</f>
        <v>0</v>
      </c>
      <c r="MJW1367" s="84">
        <f>MJT1367-MJU1367</f>
        <v>2000000</v>
      </c>
      <c r="MJX1367" s="84">
        <f>MJT1367+MJP1367</f>
        <v>3000000</v>
      </c>
      <c r="MKE1367" s="84" t="s">
        <v>5408</v>
      </c>
      <c r="MKF1367" s="84">
        <f>SUM(MKF1364:MKF1365)</f>
        <v>1000000</v>
      </c>
      <c r="MKG1367" s="84">
        <f>SUM(MKG1364:MKG1365)</f>
        <v>0</v>
      </c>
      <c r="MKH1367" s="84">
        <f>MKG1367/MKF1367</f>
        <v>0</v>
      </c>
      <c r="MKI1367" s="84">
        <f>MKF1367-MKG1367</f>
        <v>1000000</v>
      </c>
      <c r="MKJ1367" s="84">
        <f>SUM(MKJ1364:MKJ1365)</f>
        <v>2000000</v>
      </c>
      <c r="MKK1367" s="84">
        <f>SUM(MKK1364:MKK1365)</f>
        <v>0</v>
      </c>
      <c r="MKL1367" s="84">
        <f>MKK1367/MKJ1367</f>
        <v>0</v>
      </c>
      <c r="MKM1367" s="84">
        <f>MKJ1367-MKK1367</f>
        <v>2000000</v>
      </c>
      <c r="MKN1367" s="84">
        <f>MKJ1367+MKF1367</f>
        <v>3000000</v>
      </c>
      <c r="MKU1367" s="84" t="s">
        <v>5408</v>
      </c>
      <c r="MKV1367" s="84">
        <f>SUM(MKV1364:MKV1365)</f>
        <v>1000000</v>
      </c>
      <c r="MKW1367" s="84">
        <f>SUM(MKW1364:MKW1365)</f>
        <v>0</v>
      </c>
      <c r="MKX1367" s="84">
        <f>MKW1367/MKV1367</f>
        <v>0</v>
      </c>
      <c r="MKY1367" s="84">
        <f>MKV1367-MKW1367</f>
        <v>1000000</v>
      </c>
      <c r="MKZ1367" s="84">
        <f>SUM(MKZ1364:MKZ1365)</f>
        <v>2000000</v>
      </c>
      <c r="MLA1367" s="84">
        <f>SUM(MLA1364:MLA1365)</f>
        <v>0</v>
      </c>
      <c r="MLB1367" s="84">
        <f>MLA1367/MKZ1367</f>
        <v>0</v>
      </c>
      <c r="MLC1367" s="84">
        <f>MKZ1367-MLA1367</f>
        <v>2000000</v>
      </c>
      <c r="MLD1367" s="84">
        <f>MKZ1367+MKV1367</f>
        <v>3000000</v>
      </c>
      <c r="MLK1367" s="84" t="s">
        <v>5408</v>
      </c>
      <c r="MLL1367" s="84">
        <f>SUM(MLL1364:MLL1365)</f>
        <v>1000000</v>
      </c>
      <c r="MLM1367" s="84">
        <f>SUM(MLM1364:MLM1365)</f>
        <v>0</v>
      </c>
      <c r="MLN1367" s="84">
        <f>MLM1367/MLL1367</f>
        <v>0</v>
      </c>
      <c r="MLO1367" s="84">
        <f>MLL1367-MLM1367</f>
        <v>1000000</v>
      </c>
      <c r="MLP1367" s="84">
        <f>SUM(MLP1364:MLP1365)</f>
        <v>2000000</v>
      </c>
      <c r="MLQ1367" s="84">
        <f>SUM(MLQ1364:MLQ1365)</f>
        <v>0</v>
      </c>
      <c r="MLR1367" s="84">
        <f>MLQ1367/MLP1367</f>
        <v>0</v>
      </c>
      <c r="MLS1367" s="84">
        <f>MLP1367-MLQ1367</f>
        <v>2000000</v>
      </c>
      <c r="MLT1367" s="84">
        <f>MLP1367+MLL1367</f>
        <v>3000000</v>
      </c>
      <c r="MMA1367" s="84" t="s">
        <v>5408</v>
      </c>
      <c r="MMB1367" s="84">
        <f>SUM(MMB1364:MMB1365)</f>
        <v>1000000</v>
      </c>
      <c r="MMC1367" s="84">
        <f>SUM(MMC1364:MMC1365)</f>
        <v>0</v>
      </c>
      <c r="MMD1367" s="84">
        <f>MMC1367/MMB1367</f>
        <v>0</v>
      </c>
      <c r="MME1367" s="84">
        <f>MMB1367-MMC1367</f>
        <v>1000000</v>
      </c>
      <c r="MMF1367" s="84">
        <f>SUM(MMF1364:MMF1365)</f>
        <v>2000000</v>
      </c>
      <c r="MMG1367" s="84">
        <f>SUM(MMG1364:MMG1365)</f>
        <v>0</v>
      </c>
      <c r="MMH1367" s="84">
        <f>MMG1367/MMF1367</f>
        <v>0</v>
      </c>
      <c r="MMI1367" s="84">
        <f>MMF1367-MMG1367</f>
        <v>2000000</v>
      </c>
      <c r="MMJ1367" s="84">
        <f>MMF1367+MMB1367</f>
        <v>3000000</v>
      </c>
      <c r="MMQ1367" s="84" t="s">
        <v>5408</v>
      </c>
      <c r="MMR1367" s="84">
        <f>SUM(MMR1364:MMR1365)</f>
        <v>1000000</v>
      </c>
      <c r="MMS1367" s="84">
        <f>SUM(MMS1364:MMS1365)</f>
        <v>0</v>
      </c>
      <c r="MMT1367" s="84">
        <f>MMS1367/MMR1367</f>
        <v>0</v>
      </c>
      <c r="MMU1367" s="84">
        <f>MMR1367-MMS1367</f>
        <v>1000000</v>
      </c>
      <c r="MMV1367" s="84">
        <f>SUM(MMV1364:MMV1365)</f>
        <v>2000000</v>
      </c>
      <c r="MMW1367" s="84">
        <f>SUM(MMW1364:MMW1365)</f>
        <v>0</v>
      </c>
      <c r="MMX1367" s="84">
        <f>MMW1367/MMV1367</f>
        <v>0</v>
      </c>
      <c r="MMY1367" s="84">
        <f>MMV1367-MMW1367</f>
        <v>2000000</v>
      </c>
      <c r="MMZ1367" s="84">
        <f>MMV1367+MMR1367</f>
        <v>3000000</v>
      </c>
      <c r="MNG1367" s="84" t="s">
        <v>5408</v>
      </c>
      <c r="MNH1367" s="84">
        <f>SUM(MNH1364:MNH1365)</f>
        <v>1000000</v>
      </c>
      <c r="MNI1367" s="84">
        <f>SUM(MNI1364:MNI1365)</f>
        <v>0</v>
      </c>
      <c r="MNJ1367" s="84">
        <f>MNI1367/MNH1367</f>
        <v>0</v>
      </c>
      <c r="MNK1367" s="84">
        <f>MNH1367-MNI1367</f>
        <v>1000000</v>
      </c>
      <c r="MNL1367" s="84">
        <f>SUM(MNL1364:MNL1365)</f>
        <v>2000000</v>
      </c>
      <c r="MNM1367" s="84">
        <f>SUM(MNM1364:MNM1365)</f>
        <v>0</v>
      </c>
      <c r="MNN1367" s="84">
        <f>MNM1367/MNL1367</f>
        <v>0</v>
      </c>
      <c r="MNO1367" s="84">
        <f>MNL1367-MNM1367</f>
        <v>2000000</v>
      </c>
      <c r="MNP1367" s="84">
        <f>MNL1367+MNH1367</f>
        <v>3000000</v>
      </c>
      <c r="MNW1367" s="84" t="s">
        <v>5408</v>
      </c>
      <c r="MNX1367" s="84">
        <f>SUM(MNX1364:MNX1365)</f>
        <v>1000000</v>
      </c>
      <c r="MNY1367" s="84">
        <f>SUM(MNY1364:MNY1365)</f>
        <v>0</v>
      </c>
      <c r="MNZ1367" s="84">
        <f>MNY1367/MNX1367</f>
        <v>0</v>
      </c>
      <c r="MOA1367" s="84">
        <f>MNX1367-MNY1367</f>
        <v>1000000</v>
      </c>
      <c r="MOB1367" s="84">
        <f>SUM(MOB1364:MOB1365)</f>
        <v>2000000</v>
      </c>
      <c r="MOC1367" s="84">
        <f>SUM(MOC1364:MOC1365)</f>
        <v>0</v>
      </c>
      <c r="MOD1367" s="84">
        <f>MOC1367/MOB1367</f>
        <v>0</v>
      </c>
      <c r="MOE1367" s="84">
        <f>MOB1367-MOC1367</f>
        <v>2000000</v>
      </c>
      <c r="MOF1367" s="84">
        <f>MOB1367+MNX1367</f>
        <v>3000000</v>
      </c>
      <c r="MOM1367" s="84" t="s">
        <v>5408</v>
      </c>
      <c r="MON1367" s="84">
        <f>SUM(MON1364:MON1365)</f>
        <v>1000000</v>
      </c>
      <c r="MOO1367" s="84">
        <f>SUM(MOO1364:MOO1365)</f>
        <v>0</v>
      </c>
      <c r="MOP1367" s="84">
        <f>MOO1367/MON1367</f>
        <v>0</v>
      </c>
      <c r="MOQ1367" s="84">
        <f>MON1367-MOO1367</f>
        <v>1000000</v>
      </c>
      <c r="MOR1367" s="84">
        <f>SUM(MOR1364:MOR1365)</f>
        <v>2000000</v>
      </c>
      <c r="MOS1367" s="84">
        <f>SUM(MOS1364:MOS1365)</f>
        <v>0</v>
      </c>
      <c r="MOT1367" s="84">
        <f>MOS1367/MOR1367</f>
        <v>0</v>
      </c>
      <c r="MOU1367" s="84">
        <f>MOR1367-MOS1367</f>
        <v>2000000</v>
      </c>
      <c r="MOV1367" s="84">
        <f>MOR1367+MON1367</f>
        <v>3000000</v>
      </c>
      <c r="MPC1367" s="84" t="s">
        <v>5408</v>
      </c>
      <c r="MPD1367" s="84">
        <f>SUM(MPD1364:MPD1365)</f>
        <v>1000000</v>
      </c>
      <c r="MPE1367" s="84">
        <f>SUM(MPE1364:MPE1365)</f>
        <v>0</v>
      </c>
      <c r="MPF1367" s="84">
        <f>MPE1367/MPD1367</f>
        <v>0</v>
      </c>
      <c r="MPG1367" s="84">
        <f>MPD1367-MPE1367</f>
        <v>1000000</v>
      </c>
      <c r="MPH1367" s="84">
        <f>SUM(MPH1364:MPH1365)</f>
        <v>2000000</v>
      </c>
      <c r="MPI1367" s="84">
        <f>SUM(MPI1364:MPI1365)</f>
        <v>0</v>
      </c>
      <c r="MPJ1367" s="84">
        <f>MPI1367/MPH1367</f>
        <v>0</v>
      </c>
      <c r="MPK1367" s="84">
        <f>MPH1367-MPI1367</f>
        <v>2000000</v>
      </c>
      <c r="MPL1367" s="84">
        <f>MPH1367+MPD1367</f>
        <v>3000000</v>
      </c>
      <c r="MPS1367" s="84" t="s">
        <v>5408</v>
      </c>
      <c r="MPT1367" s="84">
        <f>SUM(MPT1364:MPT1365)</f>
        <v>1000000</v>
      </c>
      <c r="MPU1367" s="84">
        <f>SUM(MPU1364:MPU1365)</f>
        <v>0</v>
      </c>
      <c r="MPV1367" s="84">
        <f>MPU1367/MPT1367</f>
        <v>0</v>
      </c>
      <c r="MPW1367" s="84">
        <f>MPT1367-MPU1367</f>
        <v>1000000</v>
      </c>
      <c r="MPX1367" s="84">
        <f>SUM(MPX1364:MPX1365)</f>
        <v>2000000</v>
      </c>
      <c r="MPY1367" s="84">
        <f>SUM(MPY1364:MPY1365)</f>
        <v>0</v>
      </c>
      <c r="MPZ1367" s="84">
        <f>MPY1367/MPX1367</f>
        <v>0</v>
      </c>
      <c r="MQA1367" s="84">
        <f>MPX1367-MPY1367</f>
        <v>2000000</v>
      </c>
      <c r="MQB1367" s="84">
        <f>MPX1367+MPT1367</f>
        <v>3000000</v>
      </c>
      <c r="MQI1367" s="84" t="s">
        <v>5408</v>
      </c>
      <c r="MQJ1367" s="84">
        <f>SUM(MQJ1364:MQJ1365)</f>
        <v>1000000</v>
      </c>
      <c r="MQK1367" s="84">
        <f>SUM(MQK1364:MQK1365)</f>
        <v>0</v>
      </c>
      <c r="MQL1367" s="84">
        <f>MQK1367/MQJ1367</f>
        <v>0</v>
      </c>
      <c r="MQM1367" s="84">
        <f>MQJ1367-MQK1367</f>
        <v>1000000</v>
      </c>
      <c r="MQN1367" s="84">
        <f>SUM(MQN1364:MQN1365)</f>
        <v>2000000</v>
      </c>
      <c r="MQO1367" s="84">
        <f>SUM(MQO1364:MQO1365)</f>
        <v>0</v>
      </c>
      <c r="MQP1367" s="84">
        <f>MQO1367/MQN1367</f>
        <v>0</v>
      </c>
      <c r="MQQ1367" s="84">
        <f>MQN1367-MQO1367</f>
        <v>2000000</v>
      </c>
      <c r="MQR1367" s="84">
        <f>MQN1367+MQJ1367</f>
        <v>3000000</v>
      </c>
      <c r="MQY1367" s="84" t="s">
        <v>5408</v>
      </c>
      <c r="MQZ1367" s="84">
        <f>SUM(MQZ1364:MQZ1365)</f>
        <v>1000000</v>
      </c>
      <c r="MRA1367" s="84">
        <f>SUM(MRA1364:MRA1365)</f>
        <v>0</v>
      </c>
      <c r="MRB1367" s="84">
        <f>MRA1367/MQZ1367</f>
        <v>0</v>
      </c>
      <c r="MRC1367" s="84">
        <f>MQZ1367-MRA1367</f>
        <v>1000000</v>
      </c>
      <c r="MRD1367" s="84">
        <f>SUM(MRD1364:MRD1365)</f>
        <v>2000000</v>
      </c>
      <c r="MRE1367" s="84">
        <f>SUM(MRE1364:MRE1365)</f>
        <v>0</v>
      </c>
      <c r="MRF1367" s="84">
        <f>MRE1367/MRD1367</f>
        <v>0</v>
      </c>
      <c r="MRG1367" s="84">
        <f>MRD1367-MRE1367</f>
        <v>2000000</v>
      </c>
      <c r="MRH1367" s="84">
        <f>MRD1367+MQZ1367</f>
        <v>3000000</v>
      </c>
      <c r="MRO1367" s="84" t="s">
        <v>5408</v>
      </c>
      <c r="MRP1367" s="84">
        <f>SUM(MRP1364:MRP1365)</f>
        <v>1000000</v>
      </c>
      <c r="MRQ1367" s="84">
        <f>SUM(MRQ1364:MRQ1365)</f>
        <v>0</v>
      </c>
      <c r="MRR1367" s="84">
        <f>MRQ1367/MRP1367</f>
        <v>0</v>
      </c>
      <c r="MRS1367" s="84">
        <f>MRP1367-MRQ1367</f>
        <v>1000000</v>
      </c>
      <c r="MRT1367" s="84">
        <f>SUM(MRT1364:MRT1365)</f>
        <v>2000000</v>
      </c>
      <c r="MRU1367" s="84">
        <f>SUM(MRU1364:MRU1365)</f>
        <v>0</v>
      </c>
      <c r="MRV1367" s="84">
        <f>MRU1367/MRT1367</f>
        <v>0</v>
      </c>
      <c r="MRW1367" s="84">
        <f>MRT1367-MRU1367</f>
        <v>2000000</v>
      </c>
      <c r="MRX1367" s="84">
        <f>MRT1367+MRP1367</f>
        <v>3000000</v>
      </c>
      <c r="MSE1367" s="84" t="s">
        <v>5408</v>
      </c>
      <c r="MSF1367" s="84">
        <f>SUM(MSF1364:MSF1365)</f>
        <v>1000000</v>
      </c>
      <c r="MSG1367" s="84">
        <f>SUM(MSG1364:MSG1365)</f>
        <v>0</v>
      </c>
      <c r="MSH1367" s="84">
        <f>MSG1367/MSF1367</f>
        <v>0</v>
      </c>
      <c r="MSI1367" s="84">
        <f>MSF1367-MSG1367</f>
        <v>1000000</v>
      </c>
      <c r="MSJ1367" s="84">
        <f>SUM(MSJ1364:MSJ1365)</f>
        <v>2000000</v>
      </c>
      <c r="MSK1367" s="84">
        <f>SUM(MSK1364:MSK1365)</f>
        <v>0</v>
      </c>
      <c r="MSL1367" s="84">
        <f>MSK1367/MSJ1367</f>
        <v>0</v>
      </c>
      <c r="MSM1367" s="84">
        <f>MSJ1367-MSK1367</f>
        <v>2000000</v>
      </c>
      <c r="MSN1367" s="84">
        <f>MSJ1367+MSF1367</f>
        <v>3000000</v>
      </c>
      <c r="MSU1367" s="84" t="s">
        <v>5408</v>
      </c>
      <c r="MSV1367" s="84">
        <f>SUM(MSV1364:MSV1365)</f>
        <v>1000000</v>
      </c>
      <c r="MSW1367" s="84">
        <f>SUM(MSW1364:MSW1365)</f>
        <v>0</v>
      </c>
      <c r="MSX1367" s="84">
        <f>MSW1367/MSV1367</f>
        <v>0</v>
      </c>
      <c r="MSY1367" s="84">
        <f>MSV1367-MSW1367</f>
        <v>1000000</v>
      </c>
      <c r="MSZ1367" s="84">
        <f>SUM(MSZ1364:MSZ1365)</f>
        <v>2000000</v>
      </c>
      <c r="MTA1367" s="84">
        <f>SUM(MTA1364:MTA1365)</f>
        <v>0</v>
      </c>
      <c r="MTB1367" s="84">
        <f>MTA1367/MSZ1367</f>
        <v>0</v>
      </c>
      <c r="MTC1367" s="84">
        <f>MSZ1367-MTA1367</f>
        <v>2000000</v>
      </c>
      <c r="MTD1367" s="84">
        <f>MSZ1367+MSV1367</f>
        <v>3000000</v>
      </c>
      <c r="MTK1367" s="84" t="s">
        <v>5408</v>
      </c>
      <c r="MTL1367" s="84">
        <f>SUM(MTL1364:MTL1365)</f>
        <v>1000000</v>
      </c>
      <c r="MTM1367" s="84">
        <f>SUM(MTM1364:MTM1365)</f>
        <v>0</v>
      </c>
      <c r="MTN1367" s="84">
        <f>MTM1367/MTL1367</f>
        <v>0</v>
      </c>
      <c r="MTO1367" s="84">
        <f>MTL1367-MTM1367</f>
        <v>1000000</v>
      </c>
      <c r="MTP1367" s="84">
        <f>SUM(MTP1364:MTP1365)</f>
        <v>2000000</v>
      </c>
      <c r="MTQ1367" s="84">
        <f>SUM(MTQ1364:MTQ1365)</f>
        <v>0</v>
      </c>
      <c r="MTR1367" s="84">
        <f>MTQ1367/MTP1367</f>
        <v>0</v>
      </c>
      <c r="MTS1367" s="84">
        <f>MTP1367-MTQ1367</f>
        <v>2000000</v>
      </c>
      <c r="MTT1367" s="84">
        <f>MTP1367+MTL1367</f>
        <v>3000000</v>
      </c>
      <c r="MUA1367" s="84" t="s">
        <v>5408</v>
      </c>
      <c r="MUB1367" s="84">
        <f>SUM(MUB1364:MUB1365)</f>
        <v>1000000</v>
      </c>
      <c r="MUC1367" s="84">
        <f>SUM(MUC1364:MUC1365)</f>
        <v>0</v>
      </c>
      <c r="MUD1367" s="84">
        <f>MUC1367/MUB1367</f>
        <v>0</v>
      </c>
      <c r="MUE1367" s="84">
        <f>MUB1367-MUC1367</f>
        <v>1000000</v>
      </c>
      <c r="MUF1367" s="84">
        <f>SUM(MUF1364:MUF1365)</f>
        <v>2000000</v>
      </c>
      <c r="MUG1367" s="84">
        <f>SUM(MUG1364:MUG1365)</f>
        <v>0</v>
      </c>
      <c r="MUH1367" s="84">
        <f>MUG1367/MUF1367</f>
        <v>0</v>
      </c>
      <c r="MUI1367" s="84">
        <f>MUF1367-MUG1367</f>
        <v>2000000</v>
      </c>
      <c r="MUJ1367" s="84">
        <f>MUF1367+MUB1367</f>
        <v>3000000</v>
      </c>
      <c r="MUQ1367" s="84" t="s">
        <v>5408</v>
      </c>
      <c r="MUR1367" s="84">
        <f>SUM(MUR1364:MUR1365)</f>
        <v>1000000</v>
      </c>
      <c r="MUS1367" s="84">
        <f>SUM(MUS1364:MUS1365)</f>
        <v>0</v>
      </c>
      <c r="MUT1367" s="84">
        <f>MUS1367/MUR1367</f>
        <v>0</v>
      </c>
      <c r="MUU1367" s="84">
        <f>MUR1367-MUS1367</f>
        <v>1000000</v>
      </c>
      <c r="MUV1367" s="84">
        <f>SUM(MUV1364:MUV1365)</f>
        <v>2000000</v>
      </c>
      <c r="MUW1367" s="84">
        <f>SUM(MUW1364:MUW1365)</f>
        <v>0</v>
      </c>
      <c r="MUX1367" s="84">
        <f>MUW1367/MUV1367</f>
        <v>0</v>
      </c>
      <c r="MUY1367" s="84">
        <f>MUV1367-MUW1367</f>
        <v>2000000</v>
      </c>
      <c r="MUZ1367" s="84">
        <f>MUV1367+MUR1367</f>
        <v>3000000</v>
      </c>
      <c r="MVG1367" s="84" t="s">
        <v>5408</v>
      </c>
      <c r="MVH1367" s="84">
        <f>SUM(MVH1364:MVH1365)</f>
        <v>1000000</v>
      </c>
      <c r="MVI1367" s="84">
        <f>SUM(MVI1364:MVI1365)</f>
        <v>0</v>
      </c>
      <c r="MVJ1367" s="84">
        <f>MVI1367/MVH1367</f>
        <v>0</v>
      </c>
      <c r="MVK1367" s="84">
        <f>MVH1367-MVI1367</f>
        <v>1000000</v>
      </c>
      <c r="MVL1367" s="84">
        <f>SUM(MVL1364:MVL1365)</f>
        <v>2000000</v>
      </c>
      <c r="MVM1367" s="84">
        <f>SUM(MVM1364:MVM1365)</f>
        <v>0</v>
      </c>
      <c r="MVN1367" s="84">
        <f>MVM1367/MVL1367</f>
        <v>0</v>
      </c>
      <c r="MVO1367" s="84">
        <f>MVL1367-MVM1367</f>
        <v>2000000</v>
      </c>
      <c r="MVP1367" s="84">
        <f>MVL1367+MVH1367</f>
        <v>3000000</v>
      </c>
      <c r="MVW1367" s="84" t="s">
        <v>5408</v>
      </c>
      <c r="MVX1367" s="84">
        <f>SUM(MVX1364:MVX1365)</f>
        <v>1000000</v>
      </c>
      <c r="MVY1367" s="84">
        <f>SUM(MVY1364:MVY1365)</f>
        <v>0</v>
      </c>
      <c r="MVZ1367" s="84">
        <f>MVY1367/MVX1367</f>
        <v>0</v>
      </c>
      <c r="MWA1367" s="84">
        <f>MVX1367-MVY1367</f>
        <v>1000000</v>
      </c>
      <c r="MWB1367" s="84">
        <f>SUM(MWB1364:MWB1365)</f>
        <v>2000000</v>
      </c>
      <c r="MWC1367" s="84">
        <f>SUM(MWC1364:MWC1365)</f>
        <v>0</v>
      </c>
      <c r="MWD1367" s="84">
        <f>MWC1367/MWB1367</f>
        <v>0</v>
      </c>
      <c r="MWE1367" s="84">
        <f>MWB1367-MWC1367</f>
        <v>2000000</v>
      </c>
      <c r="MWF1367" s="84">
        <f>MWB1367+MVX1367</f>
        <v>3000000</v>
      </c>
      <c r="MWM1367" s="84" t="s">
        <v>5408</v>
      </c>
      <c r="MWN1367" s="84">
        <f>SUM(MWN1364:MWN1365)</f>
        <v>1000000</v>
      </c>
      <c r="MWO1367" s="84">
        <f>SUM(MWO1364:MWO1365)</f>
        <v>0</v>
      </c>
      <c r="MWP1367" s="84">
        <f>MWO1367/MWN1367</f>
        <v>0</v>
      </c>
      <c r="MWQ1367" s="84">
        <f>MWN1367-MWO1367</f>
        <v>1000000</v>
      </c>
      <c r="MWR1367" s="84">
        <f>SUM(MWR1364:MWR1365)</f>
        <v>2000000</v>
      </c>
      <c r="MWS1367" s="84">
        <f>SUM(MWS1364:MWS1365)</f>
        <v>0</v>
      </c>
      <c r="MWT1367" s="84">
        <f>MWS1367/MWR1367</f>
        <v>0</v>
      </c>
      <c r="MWU1367" s="84">
        <f>MWR1367-MWS1367</f>
        <v>2000000</v>
      </c>
      <c r="MWV1367" s="84">
        <f>MWR1367+MWN1367</f>
        <v>3000000</v>
      </c>
      <c r="MXC1367" s="84" t="s">
        <v>5408</v>
      </c>
      <c r="MXD1367" s="84">
        <f>SUM(MXD1364:MXD1365)</f>
        <v>1000000</v>
      </c>
      <c r="MXE1367" s="84">
        <f>SUM(MXE1364:MXE1365)</f>
        <v>0</v>
      </c>
      <c r="MXF1367" s="84">
        <f>MXE1367/MXD1367</f>
        <v>0</v>
      </c>
      <c r="MXG1367" s="84">
        <f>MXD1367-MXE1367</f>
        <v>1000000</v>
      </c>
      <c r="MXH1367" s="84">
        <f>SUM(MXH1364:MXH1365)</f>
        <v>2000000</v>
      </c>
      <c r="MXI1367" s="84">
        <f>SUM(MXI1364:MXI1365)</f>
        <v>0</v>
      </c>
      <c r="MXJ1367" s="84">
        <f>MXI1367/MXH1367</f>
        <v>0</v>
      </c>
      <c r="MXK1367" s="84">
        <f>MXH1367-MXI1367</f>
        <v>2000000</v>
      </c>
      <c r="MXL1367" s="84">
        <f>MXH1367+MXD1367</f>
        <v>3000000</v>
      </c>
      <c r="MXS1367" s="84" t="s">
        <v>5408</v>
      </c>
      <c r="MXT1367" s="84">
        <f>SUM(MXT1364:MXT1365)</f>
        <v>1000000</v>
      </c>
      <c r="MXU1367" s="84">
        <f>SUM(MXU1364:MXU1365)</f>
        <v>0</v>
      </c>
      <c r="MXV1367" s="84">
        <f>MXU1367/MXT1367</f>
        <v>0</v>
      </c>
      <c r="MXW1367" s="84">
        <f>MXT1367-MXU1367</f>
        <v>1000000</v>
      </c>
      <c r="MXX1367" s="84">
        <f>SUM(MXX1364:MXX1365)</f>
        <v>2000000</v>
      </c>
      <c r="MXY1367" s="84">
        <f>SUM(MXY1364:MXY1365)</f>
        <v>0</v>
      </c>
      <c r="MXZ1367" s="84">
        <f>MXY1367/MXX1367</f>
        <v>0</v>
      </c>
      <c r="MYA1367" s="84">
        <f>MXX1367-MXY1367</f>
        <v>2000000</v>
      </c>
      <c r="MYB1367" s="84">
        <f>MXX1367+MXT1367</f>
        <v>3000000</v>
      </c>
      <c r="MYI1367" s="84" t="s">
        <v>5408</v>
      </c>
      <c r="MYJ1367" s="84">
        <f>SUM(MYJ1364:MYJ1365)</f>
        <v>1000000</v>
      </c>
      <c r="MYK1367" s="84">
        <f>SUM(MYK1364:MYK1365)</f>
        <v>0</v>
      </c>
      <c r="MYL1367" s="84">
        <f>MYK1367/MYJ1367</f>
        <v>0</v>
      </c>
      <c r="MYM1367" s="84">
        <f>MYJ1367-MYK1367</f>
        <v>1000000</v>
      </c>
      <c r="MYN1367" s="84">
        <f>SUM(MYN1364:MYN1365)</f>
        <v>2000000</v>
      </c>
      <c r="MYO1367" s="84">
        <f>SUM(MYO1364:MYO1365)</f>
        <v>0</v>
      </c>
      <c r="MYP1367" s="84">
        <f>MYO1367/MYN1367</f>
        <v>0</v>
      </c>
      <c r="MYQ1367" s="84">
        <f>MYN1367-MYO1367</f>
        <v>2000000</v>
      </c>
      <c r="MYR1367" s="84">
        <f>MYN1367+MYJ1367</f>
        <v>3000000</v>
      </c>
      <c r="MYY1367" s="84" t="s">
        <v>5408</v>
      </c>
      <c r="MYZ1367" s="84">
        <f>SUM(MYZ1364:MYZ1365)</f>
        <v>1000000</v>
      </c>
      <c r="MZA1367" s="84">
        <f>SUM(MZA1364:MZA1365)</f>
        <v>0</v>
      </c>
      <c r="MZB1367" s="84">
        <f>MZA1367/MYZ1367</f>
        <v>0</v>
      </c>
      <c r="MZC1367" s="84">
        <f>MYZ1367-MZA1367</f>
        <v>1000000</v>
      </c>
      <c r="MZD1367" s="84">
        <f>SUM(MZD1364:MZD1365)</f>
        <v>2000000</v>
      </c>
      <c r="MZE1367" s="84">
        <f>SUM(MZE1364:MZE1365)</f>
        <v>0</v>
      </c>
      <c r="MZF1367" s="84">
        <f>MZE1367/MZD1367</f>
        <v>0</v>
      </c>
      <c r="MZG1367" s="84">
        <f>MZD1367-MZE1367</f>
        <v>2000000</v>
      </c>
      <c r="MZH1367" s="84">
        <f>MZD1367+MYZ1367</f>
        <v>3000000</v>
      </c>
      <c r="MZO1367" s="84" t="s">
        <v>5408</v>
      </c>
      <c r="MZP1367" s="84">
        <f>SUM(MZP1364:MZP1365)</f>
        <v>1000000</v>
      </c>
      <c r="MZQ1367" s="84">
        <f>SUM(MZQ1364:MZQ1365)</f>
        <v>0</v>
      </c>
      <c r="MZR1367" s="84">
        <f>MZQ1367/MZP1367</f>
        <v>0</v>
      </c>
      <c r="MZS1367" s="84">
        <f>MZP1367-MZQ1367</f>
        <v>1000000</v>
      </c>
      <c r="MZT1367" s="84">
        <f>SUM(MZT1364:MZT1365)</f>
        <v>2000000</v>
      </c>
      <c r="MZU1367" s="84">
        <f>SUM(MZU1364:MZU1365)</f>
        <v>0</v>
      </c>
      <c r="MZV1367" s="84">
        <f>MZU1367/MZT1367</f>
        <v>0</v>
      </c>
      <c r="MZW1367" s="84">
        <f>MZT1367-MZU1367</f>
        <v>2000000</v>
      </c>
      <c r="MZX1367" s="84">
        <f>MZT1367+MZP1367</f>
        <v>3000000</v>
      </c>
      <c r="NAE1367" s="84" t="s">
        <v>5408</v>
      </c>
      <c r="NAF1367" s="84">
        <f>SUM(NAF1364:NAF1365)</f>
        <v>1000000</v>
      </c>
      <c r="NAG1367" s="84">
        <f>SUM(NAG1364:NAG1365)</f>
        <v>0</v>
      </c>
      <c r="NAH1367" s="84">
        <f>NAG1367/NAF1367</f>
        <v>0</v>
      </c>
      <c r="NAI1367" s="84">
        <f>NAF1367-NAG1367</f>
        <v>1000000</v>
      </c>
      <c r="NAJ1367" s="84">
        <f>SUM(NAJ1364:NAJ1365)</f>
        <v>2000000</v>
      </c>
      <c r="NAK1367" s="84">
        <f>SUM(NAK1364:NAK1365)</f>
        <v>0</v>
      </c>
      <c r="NAL1367" s="84">
        <f>NAK1367/NAJ1367</f>
        <v>0</v>
      </c>
      <c r="NAM1367" s="84">
        <f>NAJ1367-NAK1367</f>
        <v>2000000</v>
      </c>
      <c r="NAN1367" s="84">
        <f>NAJ1367+NAF1367</f>
        <v>3000000</v>
      </c>
      <c r="NAU1367" s="84" t="s">
        <v>5408</v>
      </c>
      <c r="NAV1367" s="84">
        <f>SUM(NAV1364:NAV1365)</f>
        <v>1000000</v>
      </c>
      <c r="NAW1367" s="84">
        <f>SUM(NAW1364:NAW1365)</f>
        <v>0</v>
      </c>
      <c r="NAX1367" s="84">
        <f>NAW1367/NAV1367</f>
        <v>0</v>
      </c>
      <c r="NAY1367" s="84">
        <f>NAV1367-NAW1367</f>
        <v>1000000</v>
      </c>
      <c r="NAZ1367" s="84">
        <f>SUM(NAZ1364:NAZ1365)</f>
        <v>2000000</v>
      </c>
      <c r="NBA1367" s="84">
        <f>SUM(NBA1364:NBA1365)</f>
        <v>0</v>
      </c>
      <c r="NBB1367" s="84">
        <f>NBA1367/NAZ1367</f>
        <v>0</v>
      </c>
      <c r="NBC1367" s="84">
        <f>NAZ1367-NBA1367</f>
        <v>2000000</v>
      </c>
      <c r="NBD1367" s="84">
        <f>NAZ1367+NAV1367</f>
        <v>3000000</v>
      </c>
      <c r="NBK1367" s="84" t="s">
        <v>5408</v>
      </c>
      <c r="NBL1367" s="84">
        <f>SUM(NBL1364:NBL1365)</f>
        <v>1000000</v>
      </c>
      <c r="NBM1367" s="84">
        <f>SUM(NBM1364:NBM1365)</f>
        <v>0</v>
      </c>
      <c r="NBN1367" s="84">
        <f>NBM1367/NBL1367</f>
        <v>0</v>
      </c>
      <c r="NBO1367" s="84">
        <f>NBL1367-NBM1367</f>
        <v>1000000</v>
      </c>
      <c r="NBP1367" s="84">
        <f>SUM(NBP1364:NBP1365)</f>
        <v>2000000</v>
      </c>
      <c r="NBQ1367" s="84">
        <f>SUM(NBQ1364:NBQ1365)</f>
        <v>0</v>
      </c>
      <c r="NBR1367" s="84">
        <f>NBQ1367/NBP1367</f>
        <v>0</v>
      </c>
      <c r="NBS1367" s="84">
        <f>NBP1367-NBQ1367</f>
        <v>2000000</v>
      </c>
      <c r="NBT1367" s="84">
        <f>NBP1367+NBL1367</f>
        <v>3000000</v>
      </c>
      <c r="NCA1367" s="84" t="s">
        <v>5408</v>
      </c>
      <c r="NCB1367" s="84">
        <f>SUM(NCB1364:NCB1365)</f>
        <v>1000000</v>
      </c>
      <c r="NCC1367" s="84">
        <f>SUM(NCC1364:NCC1365)</f>
        <v>0</v>
      </c>
      <c r="NCD1367" s="84">
        <f>NCC1367/NCB1367</f>
        <v>0</v>
      </c>
      <c r="NCE1367" s="84">
        <f>NCB1367-NCC1367</f>
        <v>1000000</v>
      </c>
      <c r="NCF1367" s="84">
        <f>SUM(NCF1364:NCF1365)</f>
        <v>2000000</v>
      </c>
      <c r="NCG1367" s="84">
        <f>SUM(NCG1364:NCG1365)</f>
        <v>0</v>
      </c>
      <c r="NCH1367" s="84">
        <f>NCG1367/NCF1367</f>
        <v>0</v>
      </c>
      <c r="NCI1367" s="84">
        <f>NCF1367-NCG1367</f>
        <v>2000000</v>
      </c>
      <c r="NCJ1367" s="84">
        <f>NCF1367+NCB1367</f>
        <v>3000000</v>
      </c>
      <c r="NCQ1367" s="84" t="s">
        <v>5408</v>
      </c>
      <c r="NCR1367" s="84">
        <f>SUM(NCR1364:NCR1365)</f>
        <v>1000000</v>
      </c>
      <c r="NCS1367" s="84">
        <f>SUM(NCS1364:NCS1365)</f>
        <v>0</v>
      </c>
      <c r="NCT1367" s="84">
        <f>NCS1367/NCR1367</f>
        <v>0</v>
      </c>
      <c r="NCU1367" s="84">
        <f>NCR1367-NCS1367</f>
        <v>1000000</v>
      </c>
      <c r="NCV1367" s="84">
        <f>SUM(NCV1364:NCV1365)</f>
        <v>2000000</v>
      </c>
      <c r="NCW1367" s="84">
        <f>SUM(NCW1364:NCW1365)</f>
        <v>0</v>
      </c>
      <c r="NCX1367" s="84">
        <f>NCW1367/NCV1367</f>
        <v>0</v>
      </c>
      <c r="NCY1367" s="84">
        <f>NCV1367-NCW1367</f>
        <v>2000000</v>
      </c>
      <c r="NCZ1367" s="84">
        <f>NCV1367+NCR1367</f>
        <v>3000000</v>
      </c>
      <c r="NDG1367" s="84" t="s">
        <v>5408</v>
      </c>
      <c r="NDH1367" s="84">
        <f>SUM(NDH1364:NDH1365)</f>
        <v>1000000</v>
      </c>
      <c r="NDI1367" s="84">
        <f>SUM(NDI1364:NDI1365)</f>
        <v>0</v>
      </c>
      <c r="NDJ1367" s="84">
        <f>NDI1367/NDH1367</f>
        <v>0</v>
      </c>
      <c r="NDK1367" s="84">
        <f>NDH1367-NDI1367</f>
        <v>1000000</v>
      </c>
      <c r="NDL1367" s="84">
        <f>SUM(NDL1364:NDL1365)</f>
        <v>2000000</v>
      </c>
      <c r="NDM1367" s="84">
        <f>SUM(NDM1364:NDM1365)</f>
        <v>0</v>
      </c>
      <c r="NDN1367" s="84">
        <f>NDM1367/NDL1367</f>
        <v>0</v>
      </c>
      <c r="NDO1367" s="84">
        <f>NDL1367-NDM1367</f>
        <v>2000000</v>
      </c>
      <c r="NDP1367" s="84">
        <f>NDL1367+NDH1367</f>
        <v>3000000</v>
      </c>
      <c r="NDW1367" s="84" t="s">
        <v>5408</v>
      </c>
      <c r="NDX1367" s="84">
        <f>SUM(NDX1364:NDX1365)</f>
        <v>1000000</v>
      </c>
      <c r="NDY1367" s="84">
        <f>SUM(NDY1364:NDY1365)</f>
        <v>0</v>
      </c>
      <c r="NDZ1367" s="84">
        <f>NDY1367/NDX1367</f>
        <v>0</v>
      </c>
      <c r="NEA1367" s="84">
        <f>NDX1367-NDY1367</f>
        <v>1000000</v>
      </c>
      <c r="NEB1367" s="84">
        <f>SUM(NEB1364:NEB1365)</f>
        <v>2000000</v>
      </c>
      <c r="NEC1367" s="84">
        <f>SUM(NEC1364:NEC1365)</f>
        <v>0</v>
      </c>
      <c r="NED1367" s="84">
        <f>NEC1367/NEB1367</f>
        <v>0</v>
      </c>
      <c r="NEE1367" s="84">
        <f>NEB1367-NEC1367</f>
        <v>2000000</v>
      </c>
      <c r="NEF1367" s="84">
        <f>NEB1367+NDX1367</f>
        <v>3000000</v>
      </c>
      <c r="NEM1367" s="84" t="s">
        <v>5408</v>
      </c>
      <c r="NEN1367" s="84">
        <f>SUM(NEN1364:NEN1365)</f>
        <v>1000000</v>
      </c>
      <c r="NEO1367" s="84">
        <f>SUM(NEO1364:NEO1365)</f>
        <v>0</v>
      </c>
      <c r="NEP1367" s="84">
        <f>NEO1367/NEN1367</f>
        <v>0</v>
      </c>
      <c r="NEQ1367" s="84">
        <f>NEN1367-NEO1367</f>
        <v>1000000</v>
      </c>
      <c r="NER1367" s="84">
        <f>SUM(NER1364:NER1365)</f>
        <v>2000000</v>
      </c>
      <c r="NES1367" s="84">
        <f>SUM(NES1364:NES1365)</f>
        <v>0</v>
      </c>
      <c r="NET1367" s="84">
        <f>NES1367/NER1367</f>
        <v>0</v>
      </c>
      <c r="NEU1367" s="84">
        <f>NER1367-NES1367</f>
        <v>2000000</v>
      </c>
      <c r="NEV1367" s="84">
        <f>NER1367+NEN1367</f>
        <v>3000000</v>
      </c>
      <c r="NFC1367" s="84" t="s">
        <v>5408</v>
      </c>
      <c r="NFD1367" s="84">
        <f>SUM(NFD1364:NFD1365)</f>
        <v>1000000</v>
      </c>
      <c r="NFE1367" s="84">
        <f>SUM(NFE1364:NFE1365)</f>
        <v>0</v>
      </c>
      <c r="NFF1367" s="84">
        <f>NFE1367/NFD1367</f>
        <v>0</v>
      </c>
      <c r="NFG1367" s="84">
        <f>NFD1367-NFE1367</f>
        <v>1000000</v>
      </c>
      <c r="NFH1367" s="84">
        <f>SUM(NFH1364:NFH1365)</f>
        <v>2000000</v>
      </c>
      <c r="NFI1367" s="84">
        <f>SUM(NFI1364:NFI1365)</f>
        <v>0</v>
      </c>
      <c r="NFJ1367" s="84">
        <f>NFI1367/NFH1367</f>
        <v>0</v>
      </c>
      <c r="NFK1367" s="84">
        <f>NFH1367-NFI1367</f>
        <v>2000000</v>
      </c>
      <c r="NFL1367" s="84">
        <f>NFH1367+NFD1367</f>
        <v>3000000</v>
      </c>
      <c r="NFS1367" s="84" t="s">
        <v>5408</v>
      </c>
      <c r="NFT1367" s="84">
        <f>SUM(NFT1364:NFT1365)</f>
        <v>1000000</v>
      </c>
      <c r="NFU1367" s="84">
        <f>SUM(NFU1364:NFU1365)</f>
        <v>0</v>
      </c>
      <c r="NFV1367" s="84">
        <f>NFU1367/NFT1367</f>
        <v>0</v>
      </c>
      <c r="NFW1367" s="84">
        <f>NFT1367-NFU1367</f>
        <v>1000000</v>
      </c>
      <c r="NFX1367" s="84">
        <f>SUM(NFX1364:NFX1365)</f>
        <v>2000000</v>
      </c>
      <c r="NFY1367" s="84">
        <f>SUM(NFY1364:NFY1365)</f>
        <v>0</v>
      </c>
      <c r="NFZ1367" s="84">
        <f>NFY1367/NFX1367</f>
        <v>0</v>
      </c>
      <c r="NGA1367" s="84">
        <f>NFX1367-NFY1367</f>
        <v>2000000</v>
      </c>
      <c r="NGB1367" s="84">
        <f>NFX1367+NFT1367</f>
        <v>3000000</v>
      </c>
      <c r="NGI1367" s="84" t="s">
        <v>5408</v>
      </c>
      <c r="NGJ1367" s="84">
        <f>SUM(NGJ1364:NGJ1365)</f>
        <v>1000000</v>
      </c>
      <c r="NGK1367" s="84">
        <f>SUM(NGK1364:NGK1365)</f>
        <v>0</v>
      </c>
      <c r="NGL1367" s="84">
        <f>NGK1367/NGJ1367</f>
        <v>0</v>
      </c>
      <c r="NGM1367" s="84">
        <f>NGJ1367-NGK1367</f>
        <v>1000000</v>
      </c>
      <c r="NGN1367" s="84">
        <f>SUM(NGN1364:NGN1365)</f>
        <v>2000000</v>
      </c>
      <c r="NGO1367" s="84">
        <f>SUM(NGO1364:NGO1365)</f>
        <v>0</v>
      </c>
      <c r="NGP1367" s="84">
        <f>NGO1367/NGN1367</f>
        <v>0</v>
      </c>
      <c r="NGQ1367" s="84">
        <f>NGN1367-NGO1367</f>
        <v>2000000</v>
      </c>
      <c r="NGR1367" s="84">
        <f>NGN1367+NGJ1367</f>
        <v>3000000</v>
      </c>
      <c r="NGY1367" s="84" t="s">
        <v>5408</v>
      </c>
      <c r="NGZ1367" s="84">
        <f>SUM(NGZ1364:NGZ1365)</f>
        <v>1000000</v>
      </c>
      <c r="NHA1367" s="84">
        <f>SUM(NHA1364:NHA1365)</f>
        <v>0</v>
      </c>
      <c r="NHB1367" s="84">
        <f>NHA1367/NGZ1367</f>
        <v>0</v>
      </c>
      <c r="NHC1367" s="84">
        <f>NGZ1367-NHA1367</f>
        <v>1000000</v>
      </c>
      <c r="NHD1367" s="84">
        <f>SUM(NHD1364:NHD1365)</f>
        <v>2000000</v>
      </c>
      <c r="NHE1367" s="84">
        <f>SUM(NHE1364:NHE1365)</f>
        <v>0</v>
      </c>
      <c r="NHF1367" s="84">
        <f>NHE1367/NHD1367</f>
        <v>0</v>
      </c>
      <c r="NHG1367" s="84">
        <f>NHD1367-NHE1367</f>
        <v>2000000</v>
      </c>
      <c r="NHH1367" s="84">
        <f>NHD1367+NGZ1367</f>
        <v>3000000</v>
      </c>
      <c r="NHO1367" s="84" t="s">
        <v>5408</v>
      </c>
      <c r="NHP1367" s="84">
        <f>SUM(NHP1364:NHP1365)</f>
        <v>1000000</v>
      </c>
      <c r="NHQ1367" s="84">
        <f>SUM(NHQ1364:NHQ1365)</f>
        <v>0</v>
      </c>
      <c r="NHR1367" s="84">
        <f>NHQ1367/NHP1367</f>
        <v>0</v>
      </c>
      <c r="NHS1367" s="84">
        <f>NHP1367-NHQ1367</f>
        <v>1000000</v>
      </c>
      <c r="NHT1367" s="84">
        <f>SUM(NHT1364:NHT1365)</f>
        <v>2000000</v>
      </c>
      <c r="NHU1367" s="84">
        <f>SUM(NHU1364:NHU1365)</f>
        <v>0</v>
      </c>
      <c r="NHV1367" s="84">
        <f>NHU1367/NHT1367</f>
        <v>0</v>
      </c>
      <c r="NHW1367" s="84">
        <f>NHT1367-NHU1367</f>
        <v>2000000</v>
      </c>
      <c r="NHX1367" s="84">
        <f>NHT1367+NHP1367</f>
        <v>3000000</v>
      </c>
      <c r="NIE1367" s="84" t="s">
        <v>5408</v>
      </c>
      <c r="NIF1367" s="84">
        <f>SUM(NIF1364:NIF1365)</f>
        <v>1000000</v>
      </c>
      <c r="NIG1367" s="84">
        <f>SUM(NIG1364:NIG1365)</f>
        <v>0</v>
      </c>
      <c r="NIH1367" s="84">
        <f>NIG1367/NIF1367</f>
        <v>0</v>
      </c>
      <c r="NII1367" s="84">
        <f>NIF1367-NIG1367</f>
        <v>1000000</v>
      </c>
      <c r="NIJ1367" s="84">
        <f>SUM(NIJ1364:NIJ1365)</f>
        <v>2000000</v>
      </c>
      <c r="NIK1367" s="84">
        <f>SUM(NIK1364:NIK1365)</f>
        <v>0</v>
      </c>
      <c r="NIL1367" s="84">
        <f>NIK1367/NIJ1367</f>
        <v>0</v>
      </c>
      <c r="NIM1367" s="84">
        <f>NIJ1367-NIK1367</f>
        <v>2000000</v>
      </c>
      <c r="NIN1367" s="84">
        <f>NIJ1367+NIF1367</f>
        <v>3000000</v>
      </c>
      <c r="NIU1367" s="84" t="s">
        <v>5408</v>
      </c>
      <c r="NIV1367" s="84">
        <f>SUM(NIV1364:NIV1365)</f>
        <v>1000000</v>
      </c>
      <c r="NIW1367" s="84">
        <f>SUM(NIW1364:NIW1365)</f>
        <v>0</v>
      </c>
      <c r="NIX1367" s="84">
        <f>NIW1367/NIV1367</f>
        <v>0</v>
      </c>
      <c r="NIY1367" s="84">
        <f>NIV1367-NIW1367</f>
        <v>1000000</v>
      </c>
      <c r="NIZ1367" s="84">
        <f>SUM(NIZ1364:NIZ1365)</f>
        <v>2000000</v>
      </c>
      <c r="NJA1367" s="84">
        <f>SUM(NJA1364:NJA1365)</f>
        <v>0</v>
      </c>
      <c r="NJB1367" s="84">
        <f>NJA1367/NIZ1367</f>
        <v>0</v>
      </c>
      <c r="NJC1367" s="84">
        <f>NIZ1367-NJA1367</f>
        <v>2000000</v>
      </c>
      <c r="NJD1367" s="84">
        <f>NIZ1367+NIV1367</f>
        <v>3000000</v>
      </c>
      <c r="NJK1367" s="84" t="s">
        <v>5408</v>
      </c>
      <c r="NJL1367" s="84">
        <f>SUM(NJL1364:NJL1365)</f>
        <v>1000000</v>
      </c>
      <c r="NJM1367" s="84">
        <f>SUM(NJM1364:NJM1365)</f>
        <v>0</v>
      </c>
      <c r="NJN1367" s="84">
        <f>NJM1367/NJL1367</f>
        <v>0</v>
      </c>
      <c r="NJO1367" s="84">
        <f>NJL1367-NJM1367</f>
        <v>1000000</v>
      </c>
      <c r="NJP1367" s="84">
        <f>SUM(NJP1364:NJP1365)</f>
        <v>2000000</v>
      </c>
      <c r="NJQ1367" s="84">
        <f>SUM(NJQ1364:NJQ1365)</f>
        <v>0</v>
      </c>
      <c r="NJR1367" s="84">
        <f>NJQ1367/NJP1367</f>
        <v>0</v>
      </c>
      <c r="NJS1367" s="84">
        <f>NJP1367-NJQ1367</f>
        <v>2000000</v>
      </c>
      <c r="NJT1367" s="84">
        <f>NJP1367+NJL1367</f>
        <v>3000000</v>
      </c>
      <c r="NKA1367" s="84" t="s">
        <v>5408</v>
      </c>
      <c r="NKB1367" s="84">
        <f>SUM(NKB1364:NKB1365)</f>
        <v>1000000</v>
      </c>
      <c r="NKC1367" s="84">
        <f>SUM(NKC1364:NKC1365)</f>
        <v>0</v>
      </c>
      <c r="NKD1367" s="84">
        <f>NKC1367/NKB1367</f>
        <v>0</v>
      </c>
      <c r="NKE1367" s="84">
        <f>NKB1367-NKC1367</f>
        <v>1000000</v>
      </c>
      <c r="NKF1367" s="84">
        <f>SUM(NKF1364:NKF1365)</f>
        <v>2000000</v>
      </c>
      <c r="NKG1367" s="84">
        <f>SUM(NKG1364:NKG1365)</f>
        <v>0</v>
      </c>
      <c r="NKH1367" s="84">
        <f>NKG1367/NKF1367</f>
        <v>0</v>
      </c>
      <c r="NKI1367" s="84">
        <f>NKF1367-NKG1367</f>
        <v>2000000</v>
      </c>
      <c r="NKJ1367" s="84">
        <f>NKF1367+NKB1367</f>
        <v>3000000</v>
      </c>
      <c r="NKQ1367" s="84" t="s">
        <v>5408</v>
      </c>
      <c r="NKR1367" s="84">
        <f>SUM(NKR1364:NKR1365)</f>
        <v>1000000</v>
      </c>
      <c r="NKS1367" s="84">
        <f>SUM(NKS1364:NKS1365)</f>
        <v>0</v>
      </c>
      <c r="NKT1367" s="84">
        <f>NKS1367/NKR1367</f>
        <v>0</v>
      </c>
      <c r="NKU1367" s="84">
        <f>NKR1367-NKS1367</f>
        <v>1000000</v>
      </c>
      <c r="NKV1367" s="84">
        <f>SUM(NKV1364:NKV1365)</f>
        <v>2000000</v>
      </c>
      <c r="NKW1367" s="84">
        <f>SUM(NKW1364:NKW1365)</f>
        <v>0</v>
      </c>
      <c r="NKX1367" s="84">
        <f>NKW1367/NKV1367</f>
        <v>0</v>
      </c>
      <c r="NKY1367" s="84">
        <f>NKV1367-NKW1367</f>
        <v>2000000</v>
      </c>
      <c r="NKZ1367" s="84">
        <f>NKV1367+NKR1367</f>
        <v>3000000</v>
      </c>
      <c r="NLG1367" s="84" t="s">
        <v>5408</v>
      </c>
      <c r="NLH1367" s="84">
        <f>SUM(NLH1364:NLH1365)</f>
        <v>1000000</v>
      </c>
      <c r="NLI1367" s="84">
        <f>SUM(NLI1364:NLI1365)</f>
        <v>0</v>
      </c>
      <c r="NLJ1367" s="84">
        <f>NLI1367/NLH1367</f>
        <v>0</v>
      </c>
      <c r="NLK1367" s="84">
        <f>NLH1367-NLI1367</f>
        <v>1000000</v>
      </c>
      <c r="NLL1367" s="84">
        <f>SUM(NLL1364:NLL1365)</f>
        <v>2000000</v>
      </c>
      <c r="NLM1367" s="84">
        <f>SUM(NLM1364:NLM1365)</f>
        <v>0</v>
      </c>
      <c r="NLN1367" s="84">
        <f>NLM1367/NLL1367</f>
        <v>0</v>
      </c>
      <c r="NLO1367" s="84">
        <f>NLL1367-NLM1367</f>
        <v>2000000</v>
      </c>
      <c r="NLP1367" s="84">
        <f>NLL1367+NLH1367</f>
        <v>3000000</v>
      </c>
      <c r="NLW1367" s="84" t="s">
        <v>5408</v>
      </c>
      <c r="NLX1367" s="84">
        <f>SUM(NLX1364:NLX1365)</f>
        <v>1000000</v>
      </c>
      <c r="NLY1367" s="84">
        <f>SUM(NLY1364:NLY1365)</f>
        <v>0</v>
      </c>
      <c r="NLZ1367" s="84">
        <f>NLY1367/NLX1367</f>
        <v>0</v>
      </c>
      <c r="NMA1367" s="84">
        <f>NLX1367-NLY1367</f>
        <v>1000000</v>
      </c>
      <c r="NMB1367" s="84">
        <f>SUM(NMB1364:NMB1365)</f>
        <v>2000000</v>
      </c>
      <c r="NMC1367" s="84">
        <f>SUM(NMC1364:NMC1365)</f>
        <v>0</v>
      </c>
      <c r="NMD1367" s="84">
        <f>NMC1367/NMB1367</f>
        <v>0</v>
      </c>
      <c r="NME1367" s="84">
        <f>NMB1367-NMC1367</f>
        <v>2000000</v>
      </c>
      <c r="NMF1367" s="84">
        <f>NMB1367+NLX1367</f>
        <v>3000000</v>
      </c>
      <c r="NMM1367" s="84" t="s">
        <v>5408</v>
      </c>
      <c r="NMN1367" s="84">
        <f>SUM(NMN1364:NMN1365)</f>
        <v>1000000</v>
      </c>
      <c r="NMO1367" s="84">
        <f>SUM(NMO1364:NMO1365)</f>
        <v>0</v>
      </c>
      <c r="NMP1367" s="84">
        <f>NMO1367/NMN1367</f>
        <v>0</v>
      </c>
      <c r="NMQ1367" s="84">
        <f>NMN1367-NMO1367</f>
        <v>1000000</v>
      </c>
      <c r="NMR1367" s="84">
        <f>SUM(NMR1364:NMR1365)</f>
        <v>2000000</v>
      </c>
      <c r="NMS1367" s="84">
        <f>SUM(NMS1364:NMS1365)</f>
        <v>0</v>
      </c>
      <c r="NMT1367" s="84">
        <f>NMS1367/NMR1367</f>
        <v>0</v>
      </c>
      <c r="NMU1367" s="84">
        <f>NMR1367-NMS1367</f>
        <v>2000000</v>
      </c>
      <c r="NMV1367" s="84">
        <f>NMR1367+NMN1367</f>
        <v>3000000</v>
      </c>
      <c r="NNC1367" s="84" t="s">
        <v>5408</v>
      </c>
      <c r="NND1367" s="84">
        <f>SUM(NND1364:NND1365)</f>
        <v>1000000</v>
      </c>
      <c r="NNE1367" s="84">
        <f>SUM(NNE1364:NNE1365)</f>
        <v>0</v>
      </c>
      <c r="NNF1367" s="84">
        <f>NNE1367/NND1367</f>
        <v>0</v>
      </c>
      <c r="NNG1367" s="84">
        <f>NND1367-NNE1367</f>
        <v>1000000</v>
      </c>
      <c r="NNH1367" s="84">
        <f>SUM(NNH1364:NNH1365)</f>
        <v>2000000</v>
      </c>
      <c r="NNI1367" s="84">
        <f>SUM(NNI1364:NNI1365)</f>
        <v>0</v>
      </c>
      <c r="NNJ1367" s="84">
        <f>NNI1367/NNH1367</f>
        <v>0</v>
      </c>
      <c r="NNK1367" s="84">
        <f>NNH1367-NNI1367</f>
        <v>2000000</v>
      </c>
      <c r="NNL1367" s="84">
        <f>NNH1367+NND1367</f>
        <v>3000000</v>
      </c>
      <c r="NNS1367" s="84" t="s">
        <v>5408</v>
      </c>
      <c r="NNT1367" s="84">
        <f>SUM(NNT1364:NNT1365)</f>
        <v>1000000</v>
      </c>
      <c r="NNU1367" s="84">
        <f>SUM(NNU1364:NNU1365)</f>
        <v>0</v>
      </c>
      <c r="NNV1367" s="84">
        <f>NNU1367/NNT1367</f>
        <v>0</v>
      </c>
      <c r="NNW1367" s="84">
        <f>NNT1367-NNU1367</f>
        <v>1000000</v>
      </c>
      <c r="NNX1367" s="84">
        <f>SUM(NNX1364:NNX1365)</f>
        <v>2000000</v>
      </c>
      <c r="NNY1367" s="84">
        <f>SUM(NNY1364:NNY1365)</f>
        <v>0</v>
      </c>
      <c r="NNZ1367" s="84">
        <f>NNY1367/NNX1367</f>
        <v>0</v>
      </c>
      <c r="NOA1367" s="84">
        <f>NNX1367-NNY1367</f>
        <v>2000000</v>
      </c>
      <c r="NOB1367" s="84">
        <f>NNX1367+NNT1367</f>
        <v>3000000</v>
      </c>
      <c r="NOI1367" s="84" t="s">
        <v>5408</v>
      </c>
      <c r="NOJ1367" s="84">
        <f>SUM(NOJ1364:NOJ1365)</f>
        <v>1000000</v>
      </c>
      <c r="NOK1367" s="84">
        <f>SUM(NOK1364:NOK1365)</f>
        <v>0</v>
      </c>
      <c r="NOL1367" s="84">
        <f>NOK1367/NOJ1367</f>
        <v>0</v>
      </c>
      <c r="NOM1367" s="84">
        <f>NOJ1367-NOK1367</f>
        <v>1000000</v>
      </c>
      <c r="NON1367" s="84">
        <f>SUM(NON1364:NON1365)</f>
        <v>2000000</v>
      </c>
      <c r="NOO1367" s="84">
        <f>SUM(NOO1364:NOO1365)</f>
        <v>0</v>
      </c>
      <c r="NOP1367" s="84">
        <f>NOO1367/NON1367</f>
        <v>0</v>
      </c>
      <c r="NOQ1367" s="84">
        <f>NON1367-NOO1367</f>
        <v>2000000</v>
      </c>
      <c r="NOR1367" s="84">
        <f>NON1367+NOJ1367</f>
        <v>3000000</v>
      </c>
      <c r="NOY1367" s="84" t="s">
        <v>5408</v>
      </c>
      <c r="NOZ1367" s="84">
        <f>SUM(NOZ1364:NOZ1365)</f>
        <v>1000000</v>
      </c>
      <c r="NPA1367" s="84">
        <f>SUM(NPA1364:NPA1365)</f>
        <v>0</v>
      </c>
      <c r="NPB1367" s="84">
        <f>NPA1367/NOZ1367</f>
        <v>0</v>
      </c>
      <c r="NPC1367" s="84">
        <f>NOZ1367-NPA1367</f>
        <v>1000000</v>
      </c>
      <c r="NPD1367" s="84">
        <f>SUM(NPD1364:NPD1365)</f>
        <v>2000000</v>
      </c>
      <c r="NPE1367" s="84">
        <f>SUM(NPE1364:NPE1365)</f>
        <v>0</v>
      </c>
      <c r="NPF1367" s="84">
        <f>NPE1367/NPD1367</f>
        <v>0</v>
      </c>
      <c r="NPG1367" s="84">
        <f>NPD1367-NPE1367</f>
        <v>2000000</v>
      </c>
      <c r="NPH1367" s="84">
        <f>NPD1367+NOZ1367</f>
        <v>3000000</v>
      </c>
      <c r="NPO1367" s="84" t="s">
        <v>5408</v>
      </c>
      <c r="NPP1367" s="84">
        <f>SUM(NPP1364:NPP1365)</f>
        <v>1000000</v>
      </c>
      <c r="NPQ1367" s="84">
        <f>SUM(NPQ1364:NPQ1365)</f>
        <v>0</v>
      </c>
      <c r="NPR1367" s="84">
        <f>NPQ1367/NPP1367</f>
        <v>0</v>
      </c>
      <c r="NPS1367" s="84">
        <f>NPP1367-NPQ1367</f>
        <v>1000000</v>
      </c>
      <c r="NPT1367" s="84">
        <f>SUM(NPT1364:NPT1365)</f>
        <v>2000000</v>
      </c>
      <c r="NPU1367" s="84">
        <f>SUM(NPU1364:NPU1365)</f>
        <v>0</v>
      </c>
      <c r="NPV1367" s="84">
        <f>NPU1367/NPT1367</f>
        <v>0</v>
      </c>
      <c r="NPW1367" s="84">
        <f>NPT1367-NPU1367</f>
        <v>2000000</v>
      </c>
      <c r="NPX1367" s="84">
        <f>NPT1367+NPP1367</f>
        <v>3000000</v>
      </c>
      <c r="NQE1367" s="84" t="s">
        <v>5408</v>
      </c>
      <c r="NQF1367" s="84">
        <f>SUM(NQF1364:NQF1365)</f>
        <v>1000000</v>
      </c>
      <c r="NQG1367" s="84">
        <f>SUM(NQG1364:NQG1365)</f>
        <v>0</v>
      </c>
      <c r="NQH1367" s="84">
        <f>NQG1367/NQF1367</f>
        <v>0</v>
      </c>
      <c r="NQI1367" s="84">
        <f>NQF1367-NQG1367</f>
        <v>1000000</v>
      </c>
      <c r="NQJ1367" s="84">
        <f>SUM(NQJ1364:NQJ1365)</f>
        <v>2000000</v>
      </c>
      <c r="NQK1367" s="84">
        <f>SUM(NQK1364:NQK1365)</f>
        <v>0</v>
      </c>
      <c r="NQL1367" s="84">
        <f>NQK1367/NQJ1367</f>
        <v>0</v>
      </c>
      <c r="NQM1367" s="84">
        <f>NQJ1367-NQK1367</f>
        <v>2000000</v>
      </c>
      <c r="NQN1367" s="84">
        <f>NQJ1367+NQF1367</f>
        <v>3000000</v>
      </c>
      <c r="NQU1367" s="84" t="s">
        <v>5408</v>
      </c>
      <c r="NQV1367" s="84">
        <f>SUM(NQV1364:NQV1365)</f>
        <v>1000000</v>
      </c>
      <c r="NQW1367" s="84">
        <f>SUM(NQW1364:NQW1365)</f>
        <v>0</v>
      </c>
      <c r="NQX1367" s="84">
        <f>NQW1367/NQV1367</f>
        <v>0</v>
      </c>
      <c r="NQY1367" s="84">
        <f>NQV1367-NQW1367</f>
        <v>1000000</v>
      </c>
      <c r="NQZ1367" s="84">
        <f>SUM(NQZ1364:NQZ1365)</f>
        <v>2000000</v>
      </c>
      <c r="NRA1367" s="84">
        <f>SUM(NRA1364:NRA1365)</f>
        <v>0</v>
      </c>
      <c r="NRB1367" s="84">
        <f>NRA1367/NQZ1367</f>
        <v>0</v>
      </c>
      <c r="NRC1367" s="84">
        <f>NQZ1367-NRA1367</f>
        <v>2000000</v>
      </c>
      <c r="NRD1367" s="84">
        <f>NQZ1367+NQV1367</f>
        <v>3000000</v>
      </c>
      <c r="NRK1367" s="84" t="s">
        <v>5408</v>
      </c>
      <c r="NRL1367" s="84">
        <f>SUM(NRL1364:NRL1365)</f>
        <v>1000000</v>
      </c>
      <c r="NRM1367" s="84">
        <f>SUM(NRM1364:NRM1365)</f>
        <v>0</v>
      </c>
      <c r="NRN1367" s="84">
        <f>NRM1367/NRL1367</f>
        <v>0</v>
      </c>
      <c r="NRO1367" s="84">
        <f>NRL1367-NRM1367</f>
        <v>1000000</v>
      </c>
      <c r="NRP1367" s="84">
        <f>SUM(NRP1364:NRP1365)</f>
        <v>2000000</v>
      </c>
      <c r="NRQ1367" s="84">
        <f>SUM(NRQ1364:NRQ1365)</f>
        <v>0</v>
      </c>
      <c r="NRR1367" s="84">
        <f>NRQ1367/NRP1367</f>
        <v>0</v>
      </c>
      <c r="NRS1367" s="84">
        <f>NRP1367-NRQ1367</f>
        <v>2000000</v>
      </c>
      <c r="NRT1367" s="84">
        <f>NRP1367+NRL1367</f>
        <v>3000000</v>
      </c>
      <c r="NSA1367" s="84" t="s">
        <v>5408</v>
      </c>
      <c r="NSB1367" s="84">
        <f>SUM(NSB1364:NSB1365)</f>
        <v>1000000</v>
      </c>
      <c r="NSC1367" s="84">
        <f>SUM(NSC1364:NSC1365)</f>
        <v>0</v>
      </c>
      <c r="NSD1367" s="84">
        <f>NSC1367/NSB1367</f>
        <v>0</v>
      </c>
      <c r="NSE1367" s="84">
        <f>NSB1367-NSC1367</f>
        <v>1000000</v>
      </c>
      <c r="NSF1367" s="84">
        <f>SUM(NSF1364:NSF1365)</f>
        <v>2000000</v>
      </c>
      <c r="NSG1367" s="84">
        <f>SUM(NSG1364:NSG1365)</f>
        <v>0</v>
      </c>
      <c r="NSH1367" s="84">
        <f>NSG1367/NSF1367</f>
        <v>0</v>
      </c>
      <c r="NSI1367" s="84">
        <f>NSF1367-NSG1367</f>
        <v>2000000</v>
      </c>
      <c r="NSJ1367" s="84">
        <f>NSF1367+NSB1367</f>
        <v>3000000</v>
      </c>
      <c r="NSQ1367" s="84" t="s">
        <v>5408</v>
      </c>
      <c r="NSR1367" s="84">
        <f>SUM(NSR1364:NSR1365)</f>
        <v>1000000</v>
      </c>
      <c r="NSS1367" s="84">
        <f>SUM(NSS1364:NSS1365)</f>
        <v>0</v>
      </c>
      <c r="NST1367" s="84">
        <f>NSS1367/NSR1367</f>
        <v>0</v>
      </c>
      <c r="NSU1367" s="84">
        <f>NSR1367-NSS1367</f>
        <v>1000000</v>
      </c>
      <c r="NSV1367" s="84">
        <f>SUM(NSV1364:NSV1365)</f>
        <v>2000000</v>
      </c>
      <c r="NSW1367" s="84">
        <f>SUM(NSW1364:NSW1365)</f>
        <v>0</v>
      </c>
      <c r="NSX1367" s="84">
        <f>NSW1367/NSV1367</f>
        <v>0</v>
      </c>
      <c r="NSY1367" s="84">
        <f>NSV1367-NSW1367</f>
        <v>2000000</v>
      </c>
      <c r="NSZ1367" s="84">
        <f>NSV1367+NSR1367</f>
        <v>3000000</v>
      </c>
      <c r="NTG1367" s="84" t="s">
        <v>5408</v>
      </c>
      <c r="NTH1367" s="84">
        <f>SUM(NTH1364:NTH1365)</f>
        <v>1000000</v>
      </c>
      <c r="NTI1367" s="84">
        <f>SUM(NTI1364:NTI1365)</f>
        <v>0</v>
      </c>
      <c r="NTJ1367" s="84">
        <f>NTI1367/NTH1367</f>
        <v>0</v>
      </c>
      <c r="NTK1367" s="84">
        <f>NTH1367-NTI1367</f>
        <v>1000000</v>
      </c>
      <c r="NTL1367" s="84">
        <f>SUM(NTL1364:NTL1365)</f>
        <v>2000000</v>
      </c>
      <c r="NTM1367" s="84">
        <f>SUM(NTM1364:NTM1365)</f>
        <v>0</v>
      </c>
      <c r="NTN1367" s="84">
        <f>NTM1367/NTL1367</f>
        <v>0</v>
      </c>
      <c r="NTO1367" s="84">
        <f>NTL1367-NTM1367</f>
        <v>2000000</v>
      </c>
      <c r="NTP1367" s="84">
        <f>NTL1367+NTH1367</f>
        <v>3000000</v>
      </c>
      <c r="NTW1367" s="84" t="s">
        <v>5408</v>
      </c>
      <c r="NTX1367" s="84">
        <f>SUM(NTX1364:NTX1365)</f>
        <v>1000000</v>
      </c>
      <c r="NTY1367" s="84">
        <f>SUM(NTY1364:NTY1365)</f>
        <v>0</v>
      </c>
      <c r="NTZ1367" s="84">
        <f>NTY1367/NTX1367</f>
        <v>0</v>
      </c>
      <c r="NUA1367" s="84">
        <f>NTX1367-NTY1367</f>
        <v>1000000</v>
      </c>
      <c r="NUB1367" s="84">
        <f>SUM(NUB1364:NUB1365)</f>
        <v>2000000</v>
      </c>
      <c r="NUC1367" s="84">
        <f>SUM(NUC1364:NUC1365)</f>
        <v>0</v>
      </c>
      <c r="NUD1367" s="84">
        <f>NUC1367/NUB1367</f>
        <v>0</v>
      </c>
      <c r="NUE1367" s="84">
        <f>NUB1367-NUC1367</f>
        <v>2000000</v>
      </c>
      <c r="NUF1367" s="84">
        <f>NUB1367+NTX1367</f>
        <v>3000000</v>
      </c>
      <c r="NUM1367" s="84" t="s">
        <v>5408</v>
      </c>
      <c r="NUN1367" s="84">
        <f>SUM(NUN1364:NUN1365)</f>
        <v>1000000</v>
      </c>
      <c r="NUO1367" s="84">
        <f>SUM(NUO1364:NUO1365)</f>
        <v>0</v>
      </c>
      <c r="NUP1367" s="84">
        <f>NUO1367/NUN1367</f>
        <v>0</v>
      </c>
      <c r="NUQ1367" s="84">
        <f>NUN1367-NUO1367</f>
        <v>1000000</v>
      </c>
      <c r="NUR1367" s="84">
        <f>SUM(NUR1364:NUR1365)</f>
        <v>2000000</v>
      </c>
      <c r="NUS1367" s="84">
        <f>SUM(NUS1364:NUS1365)</f>
        <v>0</v>
      </c>
      <c r="NUT1367" s="84">
        <f>NUS1367/NUR1367</f>
        <v>0</v>
      </c>
      <c r="NUU1367" s="84">
        <f>NUR1367-NUS1367</f>
        <v>2000000</v>
      </c>
      <c r="NUV1367" s="84">
        <f>NUR1367+NUN1367</f>
        <v>3000000</v>
      </c>
      <c r="NVC1367" s="84" t="s">
        <v>5408</v>
      </c>
      <c r="NVD1367" s="84">
        <f>SUM(NVD1364:NVD1365)</f>
        <v>1000000</v>
      </c>
      <c r="NVE1367" s="84">
        <f>SUM(NVE1364:NVE1365)</f>
        <v>0</v>
      </c>
      <c r="NVF1367" s="84">
        <f>NVE1367/NVD1367</f>
        <v>0</v>
      </c>
      <c r="NVG1367" s="84">
        <f>NVD1367-NVE1367</f>
        <v>1000000</v>
      </c>
      <c r="NVH1367" s="84">
        <f>SUM(NVH1364:NVH1365)</f>
        <v>2000000</v>
      </c>
      <c r="NVI1367" s="84">
        <f>SUM(NVI1364:NVI1365)</f>
        <v>0</v>
      </c>
      <c r="NVJ1367" s="84">
        <f>NVI1367/NVH1367</f>
        <v>0</v>
      </c>
      <c r="NVK1367" s="84">
        <f>NVH1367-NVI1367</f>
        <v>2000000</v>
      </c>
      <c r="NVL1367" s="84">
        <f>NVH1367+NVD1367</f>
        <v>3000000</v>
      </c>
      <c r="NVS1367" s="84" t="s">
        <v>5408</v>
      </c>
      <c r="NVT1367" s="84">
        <f>SUM(NVT1364:NVT1365)</f>
        <v>1000000</v>
      </c>
      <c r="NVU1367" s="84">
        <f>SUM(NVU1364:NVU1365)</f>
        <v>0</v>
      </c>
      <c r="NVV1367" s="84">
        <f>NVU1367/NVT1367</f>
        <v>0</v>
      </c>
      <c r="NVW1367" s="84">
        <f>NVT1367-NVU1367</f>
        <v>1000000</v>
      </c>
      <c r="NVX1367" s="84">
        <f>SUM(NVX1364:NVX1365)</f>
        <v>2000000</v>
      </c>
      <c r="NVY1367" s="84">
        <f>SUM(NVY1364:NVY1365)</f>
        <v>0</v>
      </c>
      <c r="NVZ1367" s="84">
        <f>NVY1367/NVX1367</f>
        <v>0</v>
      </c>
      <c r="NWA1367" s="84">
        <f>NVX1367-NVY1367</f>
        <v>2000000</v>
      </c>
      <c r="NWB1367" s="84">
        <f>NVX1367+NVT1367</f>
        <v>3000000</v>
      </c>
      <c r="NWI1367" s="84" t="s">
        <v>5408</v>
      </c>
      <c r="NWJ1367" s="84">
        <f>SUM(NWJ1364:NWJ1365)</f>
        <v>1000000</v>
      </c>
      <c r="NWK1367" s="84">
        <f>SUM(NWK1364:NWK1365)</f>
        <v>0</v>
      </c>
      <c r="NWL1367" s="84">
        <f>NWK1367/NWJ1367</f>
        <v>0</v>
      </c>
      <c r="NWM1367" s="84">
        <f>NWJ1367-NWK1367</f>
        <v>1000000</v>
      </c>
      <c r="NWN1367" s="84">
        <f>SUM(NWN1364:NWN1365)</f>
        <v>2000000</v>
      </c>
      <c r="NWO1367" s="84">
        <f>SUM(NWO1364:NWO1365)</f>
        <v>0</v>
      </c>
      <c r="NWP1367" s="84">
        <f>NWO1367/NWN1367</f>
        <v>0</v>
      </c>
      <c r="NWQ1367" s="84">
        <f>NWN1367-NWO1367</f>
        <v>2000000</v>
      </c>
      <c r="NWR1367" s="84">
        <f>NWN1367+NWJ1367</f>
        <v>3000000</v>
      </c>
      <c r="NWY1367" s="84" t="s">
        <v>5408</v>
      </c>
      <c r="NWZ1367" s="84">
        <f>SUM(NWZ1364:NWZ1365)</f>
        <v>1000000</v>
      </c>
      <c r="NXA1367" s="84">
        <f>SUM(NXA1364:NXA1365)</f>
        <v>0</v>
      </c>
      <c r="NXB1367" s="84">
        <f>NXA1367/NWZ1367</f>
        <v>0</v>
      </c>
      <c r="NXC1367" s="84">
        <f>NWZ1367-NXA1367</f>
        <v>1000000</v>
      </c>
      <c r="NXD1367" s="84">
        <f>SUM(NXD1364:NXD1365)</f>
        <v>2000000</v>
      </c>
      <c r="NXE1367" s="84">
        <f>SUM(NXE1364:NXE1365)</f>
        <v>0</v>
      </c>
      <c r="NXF1367" s="84">
        <f>NXE1367/NXD1367</f>
        <v>0</v>
      </c>
      <c r="NXG1367" s="84">
        <f>NXD1367-NXE1367</f>
        <v>2000000</v>
      </c>
      <c r="NXH1367" s="84">
        <f>NXD1367+NWZ1367</f>
        <v>3000000</v>
      </c>
      <c r="NXO1367" s="84" t="s">
        <v>5408</v>
      </c>
      <c r="NXP1367" s="84">
        <f>SUM(NXP1364:NXP1365)</f>
        <v>1000000</v>
      </c>
      <c r="NXQ1367" s="84">
        <f>SUM(NXQ1364:NXQ1365)</f>
        <v>0</v>
      </c>
      <c r="NXR1367" s="84">
        <f>NXQ1367/NXP1367</f>
        <v>0</v>
      </c>
      <c r="NXS1367" s="84">
        <f>NXP1367-NXQ1367</f>
        <v>1000000</v>
      </c>
      <c r="NXT1367" s="84">
        <f>SUM(NXT1364:NXT1365)</f>
        <v>2000000</v>
      </c>
      <c r="NXU1367" s="84">
        <f>SUM(NXU1364:NXU1365)</f>
        <v>0</v>
      </c>
      <c r="NXV1367" s="84">
        <f>NXU1367/NXT1367</f>
        <v>0</v>
      </c>
      <c r="NXW1367" s="84">
        <f>NXT1367-NXU1367</f>
        <v>2000000</v>
      </c>
      <c r="NXX1367" s="84">
        <f>NXT1367+NXP1367</f>
        <v>3000000</v>
      </c>
      <c r="NYE1367" s="84" t="s">
        <v>5408</v>
      </c>
      <c r="NYF1367" s="84">
        <f>SUM(NYF1364:NYF1365)</f>
        <v>1000000</v>
      </c>
      <c r="NYG1367" s="84">
        <f>SUM(NYG1364:NYG1365)</f>
        <v>0</v>
      </c>
      <c r="NYH1367" s="84">
        <f>NYG1367/NYF1367</f>
        <v>0</v>
      </c>
      <c r="NYI1367" s="84">
        <f>NYF1367-NYG1367</f>
        <v>1000000</v>
      </c>
      <c r="NYJ1367" s="84">
        <f>SUM(NYJ1364:NYJ1365)</f>
        <v>2000000</v>
      </c>
      <c r="NYK1367" s="84">
        <f>SUM(NYK1364:NYK1365)</f>
        <v>0</v>
      </c>
      <c r="NYL1367" s="84">
        <f>NYK1367/NYJ1367</f>
        <v>0</v>
      </c>
      <c r="NYM1367" s="84">
        <f>NYJ1367-NYK1367</f>
        <v>2000000</v>
      </c>
      <c r="NYN1367" s="84">
        <f>NYJ1367+NYF1367</f>
        <v>3000000</v>
      </c>
      <c r="NYU1367" s="84" t="s">
        <v>5408</v>
      </c>
      <c r="NYV1367" s="84">
        <f>SUM(NYV1364:NYV1365)</f>
        <v>1000000</v>
      </c>
      <c r="NYW1367" s="84">
        <f>SUM(NYW1364:NYW1365)</f>
        <v>0</v>
      </c>
      <c r="NYX1367" s="84">
        <f>NYW1367/NYV1367</f>
        <v>0</v>
      </c>
      <c r="NYY1367" s="84">
        <f>NYV1367-NYW1367</f>
        <v>1000000</v>
      </c>
      <c r="NYZ1367" s="84">
        <f>SUM(NYZ1364:NYZ1365)</f>
        <v>2000000</v>
      </c>
      <c r="NZA1367" s="84">
        <f>SUM(NZA1364:NZA1365)</f>
        <v>0</v>
      </c>
      <c r="NZB1367" s="84">
        <f>NZA1367/NYZ1367</f>
        <v>0</v>
      </c>
      <c r="NZC1367" s="84">
        <f>NYZ1367-NZA1367</f>
        <v>2000000</v>
      </c>
      <c r="NZD1367" s="84">
        <f>NYZ1367+NYV1367</f>
        <v>3000000</v>
      </c>
      <c r="NZK1367" s="84" t="s">
        <v>5408</v>
      </c>
      <c r="NZL1367" s="84">
        <f>SUM(NZL1364:NZL1365)</f>
        <v>1000000</v>
      </c>
      <c r="NZM1367" s="84">
        <f>SUM(NZM1364:NZM1365)</f>
        <v>0</v>
      </c>
      <c r="NZN1367" s="84">
        <f>NZM1367/NZL1367</f>
        <v>0</v>
      </c>
      <c r="NZO1367" s="84">
        <f>NZL1367-NZM1367</f>
        <v>1000000</v>
      </c>
      <c r="NZP1367" s="84">
        <f>SUM(NZP1364:NZP1365)</f>
        <v>2000000</v>
      </c>
      <c r="NZQ1367" s="84">
        <f>SUM(NZQ1364:NZQ1365)</f>
        <v>0</v>
      </c>
      <c r="NZR1367" s="84">
        <f>NZQ1367/NZP1367</f>
        <v>0</v>
      </c>
      <c r="NZS1367" s="84">
        <f>NZP1367-NZQ1367</f>
        <v>2000000</v>
      </c>
      <c r="NZT1367" s="84">
        <f>NZP1367+NZL1367</f>
        <v>3000000</v>
      </c>
      <c r="OAA1367" s="84" t="s">
        <v>5408</v>
      </c>
      <c r="OAB1367" s="84">
        <f>SUM(OAB1364:OAB1365)</f>
        <v>1000000</v>
      </c>
      <c r="OAC1367" s="84">
        <f>SUM(OAC1364:OAC1365)</f>
        <v>0</v>
      </c>
      <c r="OAD1367" s="84">
        <f>OAC1367/OAB1367</f>
        <v>0</v>
      </c>
      <c r="OAE1367" s="84">
        <f>OAB1367-OAC1367</f>
        <v>1000000</v>
      </c>
      <c r="OAF1367" s="84">
        <f>SUM(OAF1364:OAF1365)</f>
        <v>2000000</v>
      </c>
      <c r="OAG1367" s="84">
        <f>SUM(OAG1364:OAG1365)</f>
        <v>0</v>
      </c>
      <c r="OAH1367" s="84">
        <f>OAG1367/OAF1367</f>
        <v>0</v>
      </c>
      <c r="OAI1367" s="84">
        <f>OAF1367-OAG1367</f>
        <v>2000000</v>
      </c>
      <c r="OAJ1367" s="84">
        <f>OAF1367+OAB1367</f>
        <v>3000000</v>
      </c>
      <c r="OAQ1367" s="84" t="s">
        <v>5408</v>
      </c>
      <c r="OAR1367" s="84">
        <f>SUM(OAR1364:OAR1365)</f>
        <v>1000000</v>
      </c>
      <c r="OAS1367" s="84">
        <f>SUM(OAS1364:OAS1365)</f>
        <v>0</v>
      </c>
      <c r="OAT1367" s="84">
        <f>OAS1367/OAR1367</f>
        <v>0</v>
      </c>
      <c r="OAU1367" s="84">
        <f>OAR1367-OAS1367</f>
        <v>1000000</v>
      </c>
      <c r="OAV1367" s="84">
        <f>SUM(OAV1364:OAV1365)</f>
        <v>2000000</v>
      </c>
      <c r="OAW1367" s="84">
        <f>SUM(OAW1364:OAW1365)</f>
        <v>0</v>
      </c>
      <c r="OAX1367" s="84">
        <f>OAW1367/OAV1367</f>
        <v>0</v>
      </c>
      <c r="OAY1367" s="84">
        <f>OAV1367-OAW1367</f>
        <v>2000000</v>
      </c>
      <c r="OAZ1367" s="84">
        <f>OAV1367+OAR1367</f>
        <v>3000000</v>
      </c>
      <c r="OBG1367" s="84" t="s">
        <v>5408</v>
      </c>
      <c r="OBH1367" s="84">
        <f>SUM(OBH1364:OBH1365)</f>
        <v>1000000</v>
      </c>
      <c r="OBI1367" s="84">
        <f>SUM(OBI1364:OBI1365)</f>
        <v>0</v>
      </c>
      <c r="OBJ1367" s="84">
        <f>OBI1367/OBH1367</f>
        <v>0</v>
      </c>
      <c r="OBK1367" s="84">
        <f>OBH1367-OBI1367</f>
        <v>1000000</v>
      </c>
      <c r="OBL1367" s="84">
        <f>SUM(OBL1364:OBL1365)</f>
        <v>2000000</v>
      </c>
      <c r="OBM1367" s="84">
        <f>SUM(OBM1364:OBM1365)</f>
        <v>0</v>
      </c>
      <c r="OBN1367" s="84">
        <f>OBM1367/OBL1367</f>
        <v>0</v>
      </c>
      <c r="OBO1367" s="84">
        <f>OBL1367-OBM1367</f>
        <v>2000000</v>
      </c>
      <c r="OBP1367" s="84">
        <f>OBL1367+OBH1367</f>
        <v>3000000</v>
      </c>
      <c r="OBW1367" s="84" t="s">
        <v>5408</v>
      </c>
      <c r="OBX1367" s="84">
        <f>SUM(OBX1364:OBX1365)</f>
        <v>1000000</v>
      </c>
      <c r="OBY1367" s="84">
        <f>SUM(OBY1364:OBY1365)</f>
        <v>0</v>
      </c>
      <c r="OBZ1367" s="84">
        <f>OBY1367/OBX1367</f>
        <v>0</v>
      </c>
      <c r="OCA1367" s="84">
        <f>OBX1367-OBY1367</f>
        <v>1000000</v>
      </c>
      <c r="OCB1367" s="84">
        <f>SUM(OCB1364:OCB1365)</f>
        <v>2000000</v>
      </c>
      <c r="OCC1367" s="84">
        <f>SUM(OCC1364:OCC1365)</f>
        <v>0</v>
      </c>
      <c r="OCD1367" s="84">
        <f>OCC1367/OCB1367</f>
        <v>0</v>
      </c>
      <c r="OCE1367" s="84">
        <f>OCB1367-OCC1367</f>
        <v>2000000</v>
      </c>
      <c r="OCF1367" s="84">
        <f>OCB1367+OBX1367</f>
        <v>3000000</v>
      </c>
      <c r="OCM1367" s="84" t="s">
        <v>5408</v>
      </c>
      <c r="OCN1367" s="84">
        <f>SUM(OCN1364:OCN1365)</f>
        <v>1000000</v>
      </c>
      <c r="OCO1367" s="84">
        <f>SUM(OCO1364:OCO1365)</f>
        <v>0</v>
      </c>
      <c r="OCP1367" s="84">
        <f>OCO1367/OCN1367</f>
        <v>0</v>
      </c>
      <c r="OCQ1367" s="84">
        <f>OCN1367-OCO1367</f>
        <v>1000000</v>
      </c>
      <c r="OCR1367" s="84">
        <f>SUM(OCR1364:OCR1365)</f>
        <v>2000000</v>
      </c>
      <c r="OCS1367" s="84">
        <f>SUM(OCS1364:OCS1365)</f>
        <v>0</v>
      </c>
      <c r="OCT1367" s="84">
        <f>OCS1367/OCR1367</f>
        <v>0</v>
      </c>
      <c r="OCU1367" s="84">
        <f>OCR1367-OCS1367</f>
        <v>2000000</v>
      </c>
      <c r="OCV1367" s="84">
        <f>OCR1367+OCN1367</f>
        <v>3000000</v>
      </c>
      <c r="ODC1367" s="84" t="s">
        <v>5408</v>
      </c>
      <c r="ODD1367" s="84">
        <f>SUM(ODD1364:ODD1365)</f>
        <v>1000000</v>
      </c>
      <c r="ODE1367" s="84">
        <f>SUM(ODE1364:ODE1365)</f>
        <v>0</v>
      </c>
      <c r="ODF1367" s="84">
        <f>ODE1367/ODD1367</f>
        <v>0</v>
      </c>
      <c r="ODG1367" s="84">
        <f>ODD1367-ODE1367</f>
        <v>1000000</v>
      </c>
      <c r="ODH1367" s="84">
        <f>SUM(ODH1364:ODH1365)</f>
        <v>2000000</v>
      </c>
      <c r="ODI1367" s="84">
        <f>SUM(ODI1364:ODI1365)</f>
        <v>0</v>
      </c>
      <c r="ODJ1367" s="84">
        <f>ODI1367/ODH1367</f>
        <v>0</v>
      </c>
      <c r="ODK1367" s="84">
        <f>ODH1367-ODI1367</f>
        <v>2000000</v>
      </c>
      <c r="ODL1367" s="84">
        <f>ODH1367+ODD1367</f>
        <v>3000000</v>
      </c>
      <c r="ODS1367" s="84" t="s">
        <v>5408</v>
      </c>
      <c r="ODT1367" s="84">
        <f>SUM(ODT1364:ODT1365)</f>
        <v>1000000</v>
      </c>
      <c r="ODU1367" s="84">
        <f>SUM(ODU1364:ODU1365)</f>
        <v>0</v>
      </c>
      <c r="ODV1367" s="84">
        <f>ODU1367/ODT1367</f>
        <v>0</v>
      </c>
      <c r="ODW1367" s="84">
        <f>ODT1367-ODU1367</f>
        <v>1000000</v>
      </c>
      <c r="ODX1367" s="84">
        <f>SUM(ODX1364:ODX1365)</f>
        <v>2000000</v>
      </c>
      <c r="ODY1367" s="84">
        <f>SUM(ODY1364:ODY1365)</f>
        <v>0</v>
      </c>
      <c r="ODZ1367" s="84">
        <f>ODY1367/ODX1367</f>
        <v>0</v>
      </c>
      <c r="OEA1367" s="84">
        <f>ODX1367-ODY1367</f>
        <v>2000000</v>
      </c>
      <c r="OEB1367" s="84">
        <f>ODX1367+ODT1367</f>
        <v>3000000</v>
      </c>
      <c r="OEI1367" s="84" t="s">
        <v>5408</v>
      </c>
      <c r="OEJ1367" s="84">
        <f>SUM(OEJ1364:OEJ1365)</f>
        <v>1000000</v>
      </c>
      <c r="OEK1367" s="84">
        <f>SUM(OEK1364:OEK1365)</f>
        <v>0</v>
      </c>
      <c r="OEL1367" s="84">
        <f>OEK1367/OEJ1367</f>
        <v>0</v>
      </c>
      <c r="OEM1367" s="84">
        <f>OEJ1367-OEK1367</f>
        <v>1000000</v>
      </c>
      <c r="OEN1367" s="84">
        <f>SUM(OEN1364:OEN1365)</f>
        <v>2000000</v>
      </c>
      <c r="OEO1367" s="84">
        <f>SUM(OEO1364:OEO1365)</f>
        <v>0</v>
      </c>
      <c r="OEP1367" s="84">
        <f>OEO1367/OEN1367</f>
        <v>0</v>
      </c>
      <c r="OEQ1367" s="84">
        <f>OEN1367-OEO1367</f>
        <v>2000000</v>
      </c>
      <c r="OER1367" s="84">
        <f>OEN1367+OEJ1367</f>
        <v>3000000</v>
      </c>
      <c r="OEY1367" s="84" t="s">
        <v>5408</v>
      </c>
      <c r="OEZ1367" s="84">
        <f>SUM(OEZ1364:OEZ1365)</f>
        <v>1000000</v>
      </c>
      <c r="OFA1367" s="84">
        <f>SUM(OFA1364:OFA1365)</f>
        <v>0</v>
      </c>
      <c r="OFB1367" s="84">
        <f>OFA1367/OEZ1367</f>
        <v>0</v>
      </c>
      <c r="OFC1367" s="84">
        <f>OEZ1367-OFA1367</f>
        <v>1000000</v>
      </c>
      <c r="OFD1367" s="84">
        <f>SUM(OFD1364:OFD1365)</f>
        <v>2000000</v>
      </c>
      <c r="OFE1367" s="84">
        <f>SUM(OFE1364:OFE1365)</f>
        <v>0</v>
      </c>
      <c r="OFF1367" s="84">
        <f>OFE1367/OFD1367</f>
        <v>0</v>
      </c>
      <c r="OFG1367" s="84">
        <f>OFD1367-OFE1367</f>
        <v>2000000</v>
      </c>
      <c r="OFH1367" s="84">
        <f>OFD1367+OEZ1367</f>
        <v>3000000</v>
      </c>
      <c r="OFO1367" s="84" t="s">
        <v>5408</v>
      </c>
      <c r="OFP1367" s="84">
        <f>SUM(OFP1364:OFP1365)</f>
        <v>1000000</v>
      </c>
      <c r="OFQ1367" s="84">
        <f>SUM(OFQ1364:OFQ1365)</f>
        <v>0</v>
      </c>
      <c r="OFR1367" s="84">
        <f>OFQ1367/OFP1367</f>
        <v>0</v>
      </c>
      <c r="OFS1367" s="84">
        <f>OFP1367-OFQ1367</f>
        <v>1000000</v>
      </c>
      <c r="OFT1367" s="84">
        <f>SUM(OFT1364:OFT1365)</f>
        <v>2000000</v>
      </c>
      <c r="OFU1367" s="84">
        <f>SUM(OFU1364:OFU1365)</f>
        <v>0</v>
      </c>
      <c r="OFV1367" s="84">
        <f>OFU1367/OFT1367</f>
        <v>0</v>
      </c>
      <c r="OFW1367" s="84">
        <f>OFT1367-OFU1367</f>
        <v>2000000</v>
      </c>
      <c r="OFX1367" s="84">
        <f>OFT1367+OFP1367</f>
        <v>3000000</v>
      </c>
      <c r="OGE1367" s="84" t="s">
        <v>5408</v>
      </c>
      <c r="OGF1367" s="84">
        <f>SUM(OGF1364:OGF1365)</f>
        <v>1000000</v>
      </c>
      <c r="OGG1367" s="84">
        <f>SUM(OGG1364:OGG1365)</f>
        <v>0</v>
      </c>
      <c r="OGH1367" s="84">
        <f>OGG1367/OGF1367</f>
        <v>0</v>
      </c>
      <c r="OGI1367" s="84">
        <f>OGF1367-OGG1367</f>
        <v>1000000</v>
      </c>
      <c r="OGJ1367" s="84">
        <f>SUM(OGJ1364:OGJ1365)</f>
        <v>2000000</v>
      </c>
      <c r="OGK1367" s="84">
        <f>SUM(OGK1364:OGK1365)</f>
        <v>0</v>
      </c>
      <c r="OGL1367" s="84">
        <f>OGK1367/OGJ1367</f>
        <v>0</v>
      </c>
      <c r="OGM1367" s="84">
        <f>OGJ1367-OGK1367</f>
        <v>2000000</v>
      </c>
      <c r="OGN1367" s="84">
        <f>OGJ1367+OGF1367</f>
        <v>3000000</v>
      </c>
      <c r="OGU1367" s="84" t="s">
        <v>5408</v>
      </c>
      <c r="OGV1367" s="84">
        <f>SUM(OGV1364:OGV1365)</f>
        <v>1000000</v>
      </c>
      <c r="OGW1367" s="84">
        <f>SUM(OGW1364:OGW1365)</f>
        <v>0</v>
      </c>
      <c r="OGX1367" s="84">
        <f>OGW1367/OGV1367</f>
        <v>0</v>
      </c>
      <c r="OGY1367" s="84">
        <f>OGV1367-OGW1367</f>
        <v>1000000</v>
      </c>
      <c r="OGZ1367" s="84">
        <f>SUM(OGZ1364:OGZ1365)</f>
        <v>2000000</v>
      </c>
      <c r="OHA1367" s="84">
        <f>SUM(OHA1364:OHA1365)</f>
        <v>0</v>
      </c>
      <c r="OHB1367" s="84">
        <f>OHA1367/OGZ1367</f>
        <v>0</v>
      </c>
      <c r="OHC1367" s="84">
        <f>OGZ1367-OHA1367</f>
        <v>2000000</v>
      </c>
      <c r="OHD1367" s="84">
        <f>OGZ1367+OGV1367</f>
        <v>3000000</v>
      </c>
      <c r="OHK1367" s="84" t="s">
        <v>5408</v>
      </c>
      <c r="OHL1367" s="84">
        <f>SUM(OHL1364:OHL1365)</f>
        <v>1000000</v>
      </c>
      <c r="OHM1367" s="84">
        <f>SUM(OHM1364:OHM1365)</f>
        <v>0</v>
      </c>
      <c r="OHN1367" s="84">
        <f>OHM1367/OHL1367</f>
        <v>0</v>
      </c>
      <c r="OHO1367" s="84">
        <f>OHL1367-OHM1367</f>
        <v>1000000</v>
      </c>
      <c r="OHP1367" s="84">
        <f>SUM(OHP1364:OHP1365)</f>
        <v>2000000</v>
      </c>
      <c r="OHQ1367" s="84">
        <f>SUM(OHQ1364:OHQ1365)</f>
        <v>0</v>
      </c>
      <c r="OHR1367" s="84">
        <f>OHQ1367/OHP1367</f>
        <v>0</v>
      </c>
      <c r="OHS1367" s="84">
        <f>OHP1367-OHQ1367</f>
        <v>2000000</v>
      </c>
      <c r="OHT1367" s="84">
        <f>OHP1367+OHL1367</f>
        <v>3000000</v>
      </c>
      <c r="OIA1367" s="84" t="s">
        <v>5408</v>
      </c>
      <c r="OIB1367" s="84">
        <f>SUM(OIB1364:OIB1365)</f>
        <v>1000000</v>
      </c>
      <c r="OIC1367" s="84">
        <f>SUM(OIC1364:OIC1365)</f>
        <v>0</v>
      </c>
      <c r="OID1367" s="84">
        <f>OIC1367/OIB1367</f>
        <v>0</v>
      </c>
      <c r="OIE1367" s="84">
        <f>OIB1367-OIC1367</f>
        <v>1000000</v>
      </c>
      <c r="OIF1367" s="84">
        <f>SUM(OIF1364:OIF1365)</f>
        <v>2000000</v>
      </c>
      <c r="OIG1367" s="84">
        <f>SUM(OIG1364:OIG1365)</f>
        <v>0</v>
      </c>
      <c r="OIH1367" s="84">
        <f>OIG1367/OIF1367</f>
        <v>0</v>
      </c>
      <c r="OII1367" s="84">
        <f>OIF1367-OIG1367</f>
        <v>2000000</v>
      </c>
      <c r="OIJ1367" s="84">
        <f>OIF1367+OIB1367</f>
        <v>3000000</v>
      </c>
      <c r="OIQ1367" s="84" t="s">
        <v>5408</v>
      </c>
      <c r="OIR1367" s="84">
        <f>SUM(OIR1364:OIR1365)</f>
        <v>1000000</v>
      </c>
      <c r="OIS1367" s="84">
        <f>SUM(OIS1364:OIS1365)</f>
        <v>0</v>
      </c>
      <c r="OIT1367" s="84">
        <f>OIS1367/OIR1367</f>
        <v>0</v>
      </c>
      <c r="OIU1367" s="84">
        <f>OIR1367-OIS1367</f>
        <v>1000000</v>
      </c>
      <c r="OIV1367" s="84">
        <f>SUM(OIV1364:OIV1365)</f>
        <v>2000000</v>
      </c>
      <c r="OIW1367" s="84">
        <f>SUM(OIW1364:OIW1365)</f>
        <v>0</v>
      </c>
      <c r="OIX1367" s="84">
        <f>OIW1367/OIV1367</f>
        <v>0</v>
      </c>
      <c r="OIY1367" s="84">
        <f>OIV1367-OIW1367</f>
        <v>2000000</v>
      </c>
      <c r="OIZ1367" s="84">
        <f>OIV1367+OIR1367</f>
        <v>3000000</v>
      </c>
      <c r="OJG1367" s="84" t="s">
        <v>5408</v>
      </c>
      <c r="OJH1367" s="84">
        <f>SUM(OJH1364:OJH1365)</f>
        <v>1000000</v>
      </c>
      <c r="OJI1367" s="84">
        <f>SUM(OJI1364:OJI1365)</f>
        <v>0</v>
      </c>
      <c r="OJJ1367" s="84">
        <f>OJI1367/OJH1367</f>
        <v>0</v>
      </c>
      <c r="OJK1367" s="84">
        <f>OJH1367-OJI1367</f>
        <v>1000000</v>
      </c>
      <c r="OJL1367" s="84">
        <f>SUM(OJL1364:OJL1365)</f>
        <v>2000000</v>
      </c>
      <c r="OJM1367" s="84">
        <f>SUM(OJM1364:OJM1365)</f>
        <v>0</v>
      </c>
      <c r="OJN1367" s="84">
        <f>OJM1367/OJL1367</f>
        <v>0</v>
      </c>
      <c r="OJO1367" s="84">
        <f>OJL1367-OJM1367</f>
        <v>2000000</v>
      </c>
      <c r="OJP1367" s="84">
        <f>OJL1367+OJH1367</f>
        <v>3000000</v>
      </c>
      <c r="OJW1367" s="84" t="s">
        <v>5408</v>
      </c>
      <c r="OJX1367" s="84">
        <f>SUM(OJX1364:OJX1365)</f>
        <v>1000000</v>
      </c>
      <c r="OJY1367" s="84">
        <f>SUM(OJY1364:OJY1365)</f>
        <v>0</v>
      </c>
      <c r="OJZ1367" s="84">
        <f>OJY1367/OJX1367</f>
        <v>0</v>
      </c>
      <c r="OKA1367" s="84">
        <f>OJX1367-OJY1367</f>
        <v>1000000</v>
      </c>
      <c r="OKB1367" s="84">
        <f>SUM(OKB1364:OKB1365)</f>
        <v>2000000</v>
      </c>
      <c r="OKC1367" s="84">
        <f>SUM(OKC1364:OKC1365)</f>
        <v>0</v>
      </c>
      <c r="OKD1367" s="84">
        <f>OKC1367/OKB1367</f>
        <v>0</v>
      </c>
      <c r="OKE1367" s="84">
        <f>OKB1367-OKC1367</f>
        <v>2000000</v>
      </c>
      <c r="OKF1367" s="84">
        <f>OKB1367+OJX1367</f>
        <v>3000000</v>
      </c>
      <c r="OKM1367" s="84" t="s">
        <v>5408</v>
      </c>
      <c r="OKN1367" s="84">
        <f>SUM(OKN1364:OKN1365)</f>
        <v>1000000</v>
      </c>
      <c r="OKO1367" s="84">
        <f>SUM(OKO1364:OKO1365)</f>
        <v>0</v>
      </c>
      <c r="OKP1367" s="84">
        <f>OKO1367/OKN1367</f>
        <v>0</v>
      </c>
      <c r="OKQ1367" s="84">
        <f>OKN1367-OKO1367</f>
        <v>1000000</v>
      </c>
      <c r="OKR1367" s="84">
        <f>SUM(OKR1364:OKR1365)</f>
        <v>2000000</v>
      </c>
      <c r="OKS1367" s="84">
        <f>SUM(OKS1364:OKS1365)</f>
        <v>0</v>
      </c>
      <c r="OKT1367" s="84">
        <f>OKS1367/OKR1367</f>
        <v>0</v>
      </c>
      <c r="OKU1367" s="84">
        <f>OKR1367-OKS1367</f>
        <v>2000000</v>
      </c>
      <c r="OKV1367" s="84">
        <f>OKR1367+OKN1367</f>
        <v>3000000</v>
      </c>
      <c r="OLC1367" s="84" t="s">
        <v>5408</v>
      </c>
      <c r="OLD1367" s="84">
        <f>SUM(OLD1364:OLD1365)</f>
        <v>1000000</v>
      </c>
      <c r="OLE1367" s="84">
        <f>SUM(OLE1364:OLE1365)</f>
        <v>0</v>
      </c>
      <c r="OLF1367" s="84">
        <f>OLE1367/OLD1367</f>
        <v>0</v>
      </c>
      <c r="OLG1367" s="84">
        <f>OLD1367-OLE1367</f>
        <v>1000000</v>
      </c>
      <c r="OLH1367" s="84">
        <f>SUM(OLH1364:OLH1365)</f>
        <v>2000000</v>
      </c>
      <c r="OLI1367" s="84">
        <f>SUM(OLI1364:OLI1365)</f>
        <v>0</v>
      </c>
      <c r="OLJ1367" s="84">
        <f>OLI1367/OLH1367</f>
        <v>0</v>
      </c>
      <c r="OLK1367" s="84">
        <f>OLH1367-OLI1367</f>
        <v>2000000</v>
      </c>
      <c r="OLL1367" s="84">
        <f>OLH1367+OLD1367</f>
        <v>3000000</v>
      </c>
      <c r="OLS1367" s="84" t="s">
        <v>5408</v>
      </c>
      <c r="OLT1367" s="84">
        <f>SUM(OLT1364:OLT1365)</f>
        <v>1000000</v>
      </c>
      <c r="OLU1367" s="84">
        <f>SUM(OLU1364:OLU1365)</f>
        <v>0</v>
      </c>
      <c r="OLV1367" s="84">
        <f>OLU1367/OLT1367</f>
        <v>0</v>
      </c>
      <c r="OLW1367" s="84">
        <f>OLT1367-OLU1367</f>
        <v>1000000</v>
      </c>
      <c r="OLX1367" s="84">
        <f>SUM(OLX1364:OLX1365)</f>
        <v>2000000</v>
      </c>
      <c r="OLY1367" s="84">
        <f>SUM(OLY1364:OLY1365)</f>
        <v>0</v>
      </c>
      <c r="OLZ1367" s="84">
        <f>OLY1367/OLX1367</f>
        <v>0</v>
      </c>
      <c r="OMA1367" s="84">
        <f>OLX1367-OLY1367</f>
        <v>2000000</v>
      </c>
      <c r="OMB1367" s="84">
        <f>OLX1367+OLT1367</f>
        <v>3000000</v>
      </c>
      <c r="OMI1367" s="84" t="s">
        <v>5408</v>
      </c>
      <c r="OMJ1367" s="84">
        <f>SUM(OMJ1364:OMJ1365)</f>
        <v>1000000</v>
      </c>
      <c r="OMK1367" s="84">
        <f>SUM(OMK1364:OMK1365)</f>
        <v>0</v>
      </c>
      <c r="OML1367" s="84">
        <f>OMK1367/OMJ1367</f>
        <v>0</v>
      </c>
      <c r="OMM1367" s="84">
        <f>OMJ1367-OMK1367</f>
        <v>1000000</v>
      </c>
      <c r="OMN1367" s="84">
        <f>SUM(OMN1364:OMN1365)</f>
        <v>2000000</v>
      </c>
      <c r="OMO1367" s="84">
        <f>SUM(OMO1364:OMO1365)</f>
        <v>0</v>
      </c>
      <c r="OMP1367" s="84">
        <f>OMO1367/OMN1367</f>
        <v>0</v>
      </c>
      <c r="OMQ1367" s="84">
        <f>OMN1367-OMO1367</f>
        <v>2000000</v>
      </c>
      <c r="OMR1367" s="84">
        <f>OMN1367+OMJ1367</f>
        <v>3000000</v>
      </c>
      <c r="OMY1367" s="84" t="s">
        <v>5408</v>
      </c>
      <c r="OMZ1367" s="84">
        <f>SUM(OMZ1364:OMZ1365)</f>
        <v>1000000</v>
      </c>
      <c r="ONA1367" s="84">
        <f>SUM(ONA1364:ONA1365)</f>
        <v>0</v>
      </c>
      <c r="ONB1367" s="84">
        <f>ONA1367/OMZ1367</f>
        <v>0</v>
      </c>
      <c r="ONC1367" s="84">
        <f>OMZ1367-ONA1367</f>
        <v>1000000</v>
      </c>
      <c r="OND1367" s="84">
        <f>SUM(OND1364:OND1365)</f>
        <v>2000000</v>
      </c>
      <c r="ONE1367" s="84">
        <f>SUM(ONE1364:ONE1365)</f>
        <v>0</v>
      </c>
      <c r="ONF1367" s="84">
        <f>ONE1367/OND1367</f>
        <v>0</v>
      </c>
      <c r="ONG1367" s="84">
        <f>OND1367-ONE1367</f>
        <v>2000000</v>
      </c>
      <c r="ONH1367" s="84">
        <f>OND1367+OMZ1367</f>
        <v>3000000</v>
      </c>
      <c r="ONO1367" s="84" t="s">
        <v>5408</v>
      </c>
      <c r="ONP1367" s="84">
        <f>SUM(ONP1364:ONP1365)</f>
        <v>1000000</v>
      </c>
      <c r="ONQ1367" s="84">
        <f>SUM(ONQ1364:ONQ1365)</f>
        <v>0</v>
      </c>
      <c r="ONR1367" s="84">
        <f>ONQ1367/ONP1367</f>
        <v>0</v>
      </c>
      <c r="ONS1367" s="84">
        <f>ONP1367-ONQ1367</f>
        <v>1000000</v>
      </c>
      <c r="ONT1367" s="84">
        <f>SUM(ONT1364:ONT1365)</f>
        <v>2000000</v>
      </c>
      <c r="ONU1367" s="84">
        <f>SUM(ONU1364:ONU1365)</f>
        <v>0</v>
      </c>
      <c r="ONV1367" s="84">
        <f>ONU1367/ONT1367</f>
        <v>0</v>
      </c>
      <c r="ONW1367" s="84">
        <f>ONT1367-ONU1367</f>
        <v>2000000</v>
      </c>
      <c r="ONX1367" s="84">
        <f>ONT1367+ONP1367</f>
        <v>3000000</v>
      </c>
      <c r="OOE1367" s="84" t="s">
        <v>5408</v>
      </c>
      <c r="OOF1367" s="84">
        <f>SUM(OOF1364:OOF1365)</f>
        <v>1000000</v>
      </c>
      <c r="OOG1367" s="84">
        <f>SUM(OOG1364:OOG1365)</f>
        <v>0</v>
      </c>
      <c r="OOH1367" s="84">
        <f>OOG1367/OOF1367</f>
        <v>0</v>
      </c>
      <c r="OOI1367" s="84">
        <f>OOF1367-OOG1367</f>
        <v>1000000</v>
      </c>
      <c r="OOJ1367" s="84">
        <f>SUM(OOJ1364:OOJ1365)</f>
        <v>2000000</v>
      </c>
      <c r="OOK1367" s="84">
        <f>SUM(OOK1364:OOK1365)</f>
        <v>0</v>
      </c>
      <c r="OOL1367" s="84">
        <f>OOK1367/OOJ1367</f>
        <v>0</v>
      </c>
      <c r="OOM1367" s="84">
        <f>OOJ1367-OOK1367</f>
        <v>2000000</v>
      </c>
      <c r="OON1367" s="84">
        <f>OOJ1367+OOF1367</f>
        <v>3000000</v>
      </c>
      <c r="OOU1367" s="84" t="s">
        <v>5408</v>
      </c>
      <c r="OOV1367" s="84">
        <f>SUM(OOV1364:OOV1365)</f>
        <v>1000000</v>
      </c>
      <c r="OOW1367" s="84">
        <f>SUM(OOW1364:OOW1365)</f>
        <v>0</v>
      </c>
      <c r="OOX1367" s="84">
        <f>OOW1367/OOV1367</f>
        <v>0</v>
      </c>
      <c r="OOY1367" s="84">
        <f>OOV1367-OOW1367</f>
        <v>1000000</v>
      </c>
      <c r="OOZ1367" s="84">
        <f>SUM(OOZ1364:OOZ1365)</f>
        <v>2000000</v>
      </c>
      <c r="OPA1367" s="84">
        <f>SUM(OPA1364:OPA1365)</f>
        <v>0</v>
      </c>
      <c r="OPB1367" s="84">
        <f>OPA1367/OOZ1367</f>
        <v>0</v>
      </c>
      <c r="OPC1367" s="84">
        <f>OOZ1367-OPA1367</f>
        <v>2000000</v>
      </c>
      <c r="OPD1367" s="84">
        <f>OOZ1367+OOV1367</f>
        <v>3000000</v>
      </c>
      <c r="OPK1367" s="84" t="s">
        <v>5408</v>
      </c>
      <c r="OPL1367" s="84">
        <f>SUM(OPL1364:OPL1365)</f>
        <v>1000000</v>
      </c>
      <c r="OPM1367" s="84">
        <f>SUM(OPM1364:OPM1365)</f>
        <v>0</v>
      </c>
      <c r="OPN1367" s="84">
        <f>OPM1367/OPL1367</f>
        <v>0</v>
      </c>
      <c r="OPO1367" s="84">
        <f>OPL1367-OPM1367</f>
        <v>1000000</v>
      </c>
      <c r="OPP1367" s="84">
        <f>SUM(OPP1364:OPP1365)</f>
        <v>2000000</v>
      </c>
      <c r="OPQ1367" s="84">
        <f>SUM(OPQ1364:OPQ1365)</f>
        <v>0</v>
      </c>
      <c r="OPR1367" s="84">
        <f>OPQ1367/OPP1367</f>
        <v>0</v>
      </c>
      <c r="OPS1367" s="84">
        <f>OPP1367-OPQ1367</f>
        <v>2000000</v>
      </c>
      <c r="OPT1367" s="84">
        <f>OPP1367+OPL1367</f>
        <v>3000000</v>
      </c>
      <c r="OQA1367" s="84" t="s">
        <v>5408</v>
      </c>
      <c r="OQB1367" s="84">
        <f>SUM(OQB1364:OQB1365)</f>
        <v>1000000</v>
      </c>
      <c r="OQC1367" s="84">
        <f>SUM(OQC1364:OQC1365)</f>
        <v>0</v>
      </c>
      <c r="OQD1367" s="84">
        <f>OQC1367/OQB1367</f>
        <v>0</v>
      </c>
      <c r="OQE1367" s="84">
        <f>OQB1367-OQC1367</f>
        <v>1000000</v>
      </c>
      <c r="OQF1367" s="84">
        <f>SUM(OQF1364:OQF1365)</f>
        <v>2000000</v>
      </c>
      <c r="OQG1367" s="84">
        <f>SUM(OQG1364:OQG1365)</f>
        <v>0</v>
      </c>
      <c r="OQH1367" s="84">
        <f>OQG1367/OQF1367</f>
        <v>0</v>
      </c>
      <c r="OQI1367" s="84">
        <f>OQF1367-OQG1367</f>
        <v>2000000</v>
      </c>
      <c r="OQJ1367" s="84">
        <f>OQF1367+OQB1367</f>
        <v>3000000</v>
      </c>
      <c r="OQQ1367" s="84" t="s">
        <v>5408</v>
      </c>
      <c r="OQR1367" s="84">
        <f>SUM(OQR1364:OQR1365)</f>
        <v>1000000</v>
      </c>
      <c r="OQS1367" s="84">
        <f>SUM(OQS1364:OQS1365)</f>
        <v>0</v>
      </c>
      <c r="OQT1367" s="84">
        <f>OQS1367/OQR1367</f>
        <v>0</v>
      </c>
      <c r="OQU1367" s="84">
        <f>OQR1367-OQS1367</f>
        <v>1000000</v>
      </c>
      <c r="OQV1367" s="84">
        <f>SUM(OQV1364:OQV1365)</f>
        <v>2000000</v>
      </c>
      <c r="OQW1367" s="84">
        <f>SUM(OQW1364:OQW1365)</f>
        <v>0</v>
      </c>
      <c r="OQX1367" s="84">
        <f>OQW1367/OQV1367</f>
        <v>0</v>
      </c>
      <c r="OQY1367" s="84">
        <f>OQV1367-OQW1367</f>
        <v>2000000</v>
      </c>
      <c r="OQZ1367" s="84">
        <f>OQV1367+OQR1367</f>
        <v>3000000</v>
      </c>
      <c r="ORG1367" s="84" t="s">
        <v>5408</v>
      </c>
      <c r="ORH1367" s="84">
        <f>SUM(ORH1364:ORH1365)</f>
        <v>1000000</v>
      </c>
      <c r="ORI1367" s="84">
        <f>SUM(ORI1364:ORI1365)</f>
        <v>0</v>
      </c>
      <c r="ORJ1367" s="84">
        <f>ORI1367/ORH1367</f>
        <v>0</v>
      </c>
      <c r="ORK1367" s="84">
        <f>ORH1367-ORI1367</f>
        <v>1000000</v>
      </c>
      <c r="ORL1367" s="84">
        <f>SUM(ORL1364:ORL1365)</f>
        <v>2000000</v>
      </c>
      <c r="ORM1367" s="84">
        <f>SUM(ORM1364:ORM1365)</f>
        <v>0</v>
      </c>
      <c r="ORN1367" s="84">
        <f>ORM1367/ORL1367</f>
        <v>0</v>
      </c>
      <c r="ORO1367" s="84">
        <f>ORL1367-ORM1367</f>
        <v>2000000</v>
      </c>
      <c r="ORP1367" s="84">
        <f>ORL1367+ORH1367</f>
        <v>3000000</v>
      </c>
      <c r="ORW1367" s="84" t="s">
        <v>5408</v>
      </c>
      <c r="ORX1367" s="84">
        <f>SUM(ORX1364:ORX1365)</f>
        <v>1000000</v>
      </c>
      <c r="ORY1367" s="84">
        <f>SUM(ORY1364:ORY1365)</f>
        <v>0</v>
      </c>
      <c r="ORZ1367" s="84">
        <f>ORY1367/ORX1367</f>
        <v>0</v>
      </c>
      <c r="OSA1367" s="84">
        <f>ORX1367-ORY1367</f>
        <v>1000000</v>
      </c>
      <c r="OSB1367" s="84">
        <f>SUM(OSB1364:OSB1365)</f>
        <v>2000000</v>
      </c>
      <c r="OSC1367" s="84">
        <f>SUM(OSC1364:OSC1365)</f>
        <v>0</v>
      </c>
      <c r="OSD1367" s="84">
        <f>OSC1367/OSB1367</f>
        <v>0</v>
      </c>
      <c r="OSE1367" s="84">
        <f>OSB1367-OSC1367</f>
        <v>2000000</v>
      </c>
      <c r="OSF1367" s="84">
        <f>OSB1367+ORX1367</f>
        <v>3000000</v>
      </c>
      <c r="OSM1367" s="84" t="s">
        <v>5408</v>
      </c>
      <c r="OSN1367" s="84">
        <f>SUM(OSN1364:OSN1365)</f>
        <v>1000000</v>
      </c>
      <c r="OSO1367" s="84">
        <f>SUM(OSO1364:OSO1365)</f>
        <v>0</v>
      </c>
      <c r="OSP1367" s="84">
        <f>OSO1367/OSN1367</f>
        <v>0</v>
      </c>
      <c r="OSQ1367" s="84">
        <f>OSN1367-OSO1367</f>
        <v>1000000</v>
      </c>
      <c r="OSR1367" s="84">
        <f>SUM(OSR1364:OSR1365)</f>
        <v>2000000</v>
      </c>
      <c r="OSS1367" s="84">
        <f>SUM(OSS1364:OSS1365)</f>
        <v>0</v>
      </c>
      <c r="OST1367" s="84">
        <f>OSS1367/OSR1367</f>
        <v>0</v>
      </c>
      <c r="OSU1367" s="84">
        <f>OSR1367-OSS1367</f>
        <v>2000000</v>
      </c>
      <c r="OSV1367" s="84">
        <f>OSR1367+OSN1367</f>
        <v>3000000</v>
      </c>
      <c r="OTC1367" s="84" t="s">
        <v>5408</v>
      </c>
      <c r="OTD1367" s="84">
        <f>SUM(OTD1364:OTD1365)</f>
        <v>1000000</v>
      </c>
      <c r="OTE1367" s="84">
        <f>SUM(OTE1364:OTE1365)</f>
        <v>0</v>
      </c>
      <c r="OTF1367" s="84">
        <f>OTE1367/OTD1367</f>
        <v>0</v>
      </c>
      <c r="OTG1367" s="84">
        <f>OTD1367-OTE1367</f>
        <v>1000000</v>
      </c>
      <c r="OTH1367" s="84">
        <f>SUM(OTH1364:OTH1365)</f>
        <v>2000000</v>
      </c>
      <c r="OTI1367" s="84">
        <f>SUM(OTI1364:OTI1365)</f>
        <v>0</v>
      </c>
      <c r="OTJ1367" s="84">
        <f>OTI1367/OTH1367</f>
        <v>0</v>
      </c>
      <c r="OTK1367" s="84">
        <f>OTH1367-OTI1367</f>
        <v>2000000</v>
      </c>
      <c r="OTL1367" s="84">
        <f>OTH1367+OTD1367</f>
        <v>3000000</v>
      </c>
      <c r="OTS1367" s="84" t="s">
        <v>5408</v>
      </c>
      <c r="OTT1367" s="84">
        <f>SUM(OTT1364:OTT1365)</f>
        <v>1000000</v>
      </c>
      <c r="OTU1367" s="84">
        <f>SUM(OTU1364:OTU1365)</f>
        <v>0</v>
      </c>
      <c r="OTV1367" s="84">
        <f>OTU1367/OTT1367</f>
        <v>0</v>
      </c>
      <c r="OTW1367" s="84">
        <f>OTT1367-OTU1367</f>
        <v>1000000</v>
      </c>
      <c r="OTX1367" s="84">
        <f>SUM(OTX1364:OTX1365)</f>
        <v>2000000</v>
      </c>
      <c r="OTY1367" s="84">
        <f>SUM(OTY1364:OTY1365)</f>
        <v>0</v>
      </c>
      <c r="OTZ1367" s="84">
        <f>OTY1367/OTX1367</f>
        <v>0</v>
      </c>
      <c r="OUA1367" s="84">
        <f>OTX1367-OTY1367</f>
        <v>2000000</v>
      </c>
      <c r="OUB1367" s="84">
        <f>OTX1367+OTT1367</f>
        <v>3000000</v>
      </c>
      <c r="OUI1367" s="84" t="s">
        <v>5408</v>
      </c>
      <c r="OUJ1367" s="84">
        <f>SUM(OUJ1364:OUJ1365)</f>
        <v>1000000</v>
      </c>
      <c r="OUK1367" s="84">
        <f>SUM(OUK1364:OUK1365)</f>
        <v>0</v>
      </c>
      <c r="OUL1367" s="84">
        <f>OUK1367/OUJ1367</f>
        <v>0</v>
      </c>
      <c r="OUM1367" s="84">
        <f>OUJ1367-OUK1367</f>
        <v>1000000</v>
      </c>
      <c r="OUN1367" s="84">
        <f>SUM(OUN1364:OUN1365)</f>
        <v>2000000</v>
      </c>
      <c r="OUO1367" s="84">
        <f>SUM(OUO1364:OUO1365)</f>
        <v>0</v>
      </c>
      <c r="OUP1367" s="84">
        <f>OUO1367/OUN1367</f>
        <v>0</v>
      </c>
      <c r="OUQ1367" s="84">
        <f>OUN1367-OUO1367</f>
        <v>2000000</v>
      </c>
      <c r="OUR1367" s="84">
        <f>OUN1367+OUJ1367</f>
        <v>3000000</v>
      </c>
      <c r="OUY1367" s="84" t="s">
        <v>5408</v>
      </c>
      <c r="OUZ1367" s="84">
        <f>SUM(OUZ1364:OUZ1365)</f>
        <v>1000000</v>
      </c>
      <c r="OVA1367" s="84">
        <f>SUM(OVA1364:OVA1365)</f>
        <v>0</v>
      </c>
      <c r="OVB1367" s="84">
        <f>OVA1367/OUZ1367</f>
        <v>0</v>
      </c>
      <c r="OVC1367" s="84">
        <f>OUZ1367-OVA1367</f>
        <v>1000000</v>
      </c>
      <c r="OVD1367" s="84">
        <f>SUM(OVD1364:OVD1365)</f>
        <v>2000000</v>
      </c>
      <c r="OVE1367" s="84">
        <f>SUM(OVE1364:OVE1365)</f>
        <v>0</v>
      </c>
      <c r="OVF1367" s="84">
        <f>OVE1367/OVD1367</f>
        <v>0</v>
      </c>
      <c r="OVG1367" s="84">
        <f>OVD1367-OVE1367</f>
        <v>2000000</v>
      </c>
      <c r="OVH1367" s="84">
        <f>OVD1367+OUZ1367</f>
        <v>3000000</v>
      </c>
      <c r="OVO1367" s="84" t="s">
        <v>5408</v>
      </c>
      <c r="OVP1367" s="84">
        <f>SUM(OVP1364:OVP1365)</f>
        <v>1000000</v>
      </c>
      <c r="OVQ1367" s="84">
        <f>SUM(OVQ1364:OVQ1365)</f>
        <v>0</v>
      </c>
      <c r="OVR1367" s="84">
        <f>OVQ1367/OVP1367</f>
        <v>0</v>
      </c>
      <c r="OVS1367" s="84">
        <f>OVP1367-OVQ1367</f>
        <v>1000000</v>
      </c>
      <c r="OVT1367" s="84">
        <f>SUM(OVT1364:OVT1365)</f>
        <v>2000000</v>
      </c>
      <c r="OVU1367" s="84">
        <f>SUM(OVU1364:OVU1365)</f>
        <v>0</v>
      </c>
      <c r="OVV1367" s="84">
        <f>OVU1367/OVT1367</f>
        <v>0</v>
      </c>
      <c r="OVW1367" s="84">
        <f>OVT1367-OVU1367</f>
        <v>2000000</v>
      </c>
      <c r="OVX1367" s="84">
        <f>OVT1367+OVP1367</f>
        <v>3000000</v>
      </c>
      <c r="OWE1367" s="84" t="s">
        <v>5408</v>
      </c>
      <c r="OWF1367" s="84">
        <f>SUM(OWF1364:OWF1365)</f>
        <v>1000000</v>
      </c>
      <c r="OWG1367" s="84">
        <f>SUM(OWG1364:OWG1365)</f>
        <v>0</v>
      </c>
      <c r="OWH1367" s="84">
        <f>OWG1367/OWF1367</f>
        <v>0</v>
      </c>
      <c r="OWI1367" s="84">
        <f>OWF1367-OWG1367</f>
        <v>1000000</v>
      </c>
      <c r="OWJ1367" s="84">
        <f>SUM(OWJ1364:OWJ1365)</f>
        <v>2000000</v>
      </c>
      <c r="OWK1367" s="84">
        <f>SUM(OWK1364:OWK1365)</f>
        <v>0</v>
      </c>
      <c r="OWL1367" s="84">
        <f>OWK1367/OWJ1367</f>
        <v>0</v>
      </c>
      <c r="OWM1367" s="84">
        <f>OWJ1367-OWK1367</f>
        <v>2000000</v>
      </c>
      <c r="OWN1367" s="84">
        <f>OWJ1367+OWF1367</f>
        <v>3000000</v>
      </c>
      <c r="OWU1367" s="84" t="s">
        <v>5408</v>
      </c>
      <c r="OWV1367" s="84">
        <f>SUM(OWV1364:OWV1365)</f>
        <v>1000000</v>
      </c>
      <c r="OWW1367" s="84">
        <f>SUM(OWW1364:OWW1365)</f>
        <v>0</v>
      </c>
      <c r="OWX1367" s="84">
        <f>OWW1367/OWV1367</f>
        <v>0</v>
      </c>
      <c r="OWY1367" s="84">
        <f>OWV1367-OWW1367</f>
        <v>1000000</v>
      </c>
      <c r="OWZ1367" s="84">
        <f>SUM(OWZ1364:OWZ1365)</f>
        <v>2000000</v>
      </c>
      <c r="OXA1367" s="84">
        <f>SUM(OXA1364:OXA1365)</f>
        <v>0</v>
      </c>
      <c r="OXB1367" s="84">
        <f>OXA1367/OWZ1367</f>
        <v>0</v>
      </c>
      <c r="OXC1367" s="84">
        <f>OWZ1367-OXA1367</f>
        <v>2000000</v>
      </c>
      <c r="OXD1367" s="84">
        <f>OWZ1367+OWV1367</f>
        <v>3000000</v>
      </c>
      <c r="OXK1367" s="84" t="s">
        <v>5408</v>
      </c>
      <c r="OXL1367" s="84">
        <f>SUM(OXL1364:OXL1365)</f>
        <v>1000000</v>
      </c>
      <c r="OXM1367" s="84">
        <f>SUM(OXM1364:OXM1365)</f>
        <v>0</v>
      </c>
      <c r="OXN1367" s="84">
        <f>OXM1367/OXL1367</f>
        <v>0</v>
      </c>
      <c r="OXO1367" s="84">
        <f>OXL1367-OXM1367</f>
        <v>1000000</v>
      </c>
      <c r="OXP1367" s="84">
        <f>SUM(OXP1364:OXP1365)</f>
        <v>2000000</v>
      </c>
      <c r="OXQ1367" s="84">
        <f>SUM(OXQ1364:OXQ1365)</f>
        <v>0</v>
      </c>
      <c r="OXR1367" s="84">
        <f>OXQ1367/OXP1367</f>
        <v>0</v>
      </c>
      <c r="OXS1367" s="84">
        <f>OXP1367-OXQ1367</f>
        <v>2000000</v>
      </c>
      <c r="OXT1367" s="84">
        <f>OXP1367+OXL1367</f>
        <v>3000000</v>
      </c>
      <c r="OYA1367" s="84" t="s">
        <v>5408</v>
      </c>
      <c r="OYB1367" s="84">
        <f>SUM(OYB1364:OYB1365)</f>
        <v>1000000</v>
      </c>
      <c r="OYC1367" s="84">
        <f>SUM(OYC1364:OYC1365)</f>
        <v>0</v>
      </c>
      <c r="OYD1367" s="84">
        <f>OYC1367/OYB1367</f>
        <v>0</v>
      </c>
      <c r="OYE1367" s="84">
        <f>OYB1367-OYC1367</f>
        <v>1000000</v>
      </c>
      <c r="OYF1367" s="84">
        <f>SUM(OYF1364:OYF1365)</f>
        <v>2000000</v>
      </c>
      <c r="OYG1367" s="84">
        <f>SUM(OYG1364:OYG1365)</f>
        <v>0</v>
      </c>
      <c r="OYH1367" s="84">
        <f>OYG1367/OYF1367</f>
        <v>0</v>
      </c>
      <c r="OYI1367" s="84">
        <f>OYF1367-OYG1367</f>
        <v>2000000</v>
      </c>
      <c r="OYJ1367" s="84">
        <f>OYF1367+OYB1367</f>
        <v>3000000</v>
      </c>
      <c r="OYQ1367" s="84" t="s">
        <v>5408</v>
      </c>
      <c r="OYR1367" s="84">
        <f>SUM(OYR1364:OYR1365)</f>
        <v>1000000</v>
      </c>
      <c r="OYS1367" s="84">
        <f>SUM(OYS1364:OYS1365)</f>
        <v>0</v>
      </c>
      <c r="OYT1367" s="84">
        <f>OYS1367/OYR1367</f>
        <v>0</v>
      </c>
      <c r="OYU1367" s="84">
        <f>OYR1367-OYS1367</f>
        <v>1000000</v>
      </c>
      <c r="OYV1367" s="84">
        <f>SUM(OYV1364:OYV1365)</f>
        <v>2000000</v>
      </c>
      <c r="OYW1367" s="84">
        <f>SUM(OYW1364:OYW1365)</f>
        <v>0</v>
      </c>
      <c r="OYX1367" s="84">
        <f>OYW1367/OYV1367</f>
        <v>0</v>
      </c>
      <c r="OYY1367" s="84">
        <f>OYV1367-OYW1367</f>
        <v>2000000</v>
      </c>
      <c r="OYZ1367" s="84">
        <f>OYV1367+OYR1367</f>
        <v>3000000</v>
      </c>
      <c r="OZG1367" s="84" t="s">
        <v>5408</v>
      </c>
      <c r="OZH1367" s="84">
        <f>SUM(OZH1364:OZH1365)</f>
        <v>1000000</v>
      </c>
      <c r="OZI1367" s="84">
        <f>SUM(OZI1364:OZI1365)</f>
        <v>0</v>
      </c>
      <c r="OZJ1367" s="84">
        <f>OZI1367/OZH1367</f>
        <v>0</v>
      </c>
      <c r="OZK1367" s="84">
        <f>OZH1367-OZI1367</f>
        <v>1000000</v>
      </c>
      <c r="OZL1367" s="84">
        <f>SUM(OZL1364:OZL1365)</f>
        <v>2000000</v>
      </c>
      <c r="OZM1367" s="84">
        <f>SUM(OZM1364:OZM1365)</f>
        <v>0</v>
      </c>
      <c r="OZN1367" s="84">
        <f>OZM1367/OZL1367</f>
        <v>0</v>
      </c>
      <c r="OZO1367" s="84">
        <f>OZL1367-OZM1367</f>
        <v>2000000</v>
      </c>
      <c r="OZP1367" s="84">
        <f>OZL1367+OZH1367</f>
        <v>3000000</v>
      </c>
      <c r="OZW1367" s="84" t="s">
        <v>5408</v>
      </c>
      <c r="OZX1367" s="84">
        <f>SUM(OZX1364:OZX1365)</f>
        <v>1000000</v>
      </c>
      <c r="OZY1367" s="84">
        <f>SUM(OZY1364:OZY1365)</f>
        <v>0</v>
      </c>
      <c r="OZZ1367" s="84">
        <f>OZY1367/OZX1367</f>
        <v>0</v>
      </c>
      <c r="PAA1367" s="84">
        <f>OZX1367-OZY1367</f>
        <v>1000000</v>
      </c>
      <c r="PAB1367" s="84">
        <f>SUM(PAB1364:PAB1365)</f>
        <v>2000000</v>
      </c>
      <c r="PAC1367" s="84">
        <f>SUM(PAC1364:PAC1365)</f>
        <v>0</v>
      </c>
      <c r="PAD1367" s="84">
        <f>PAC1367/PAB1367</f>
        <v>0</v>
      </c>
      <c r="PAE1367" s="84">
        <f>PAB1367-PAC1367</f>
        <v>2000000</v>
      </c>
      <c r="PAF1367" s="84">
        <f>PAB1367+OZX1367</f>
        <v>3000000</v>
      </c>
      <c r="PAM1367" s="84" t="s">
        <v>5408</v>
      </c>
      <c r="PAN1367" s="84">
        <f>SUM(PAN1364:PAN1365)</f>
        <v>1000000</v>
      </c>
      <c r="PAO1367" s="84">
        <f>SUM(PAO1364:PAO1365)</f>
        <v>0</v>
      </c>
      <c r="PAP1367" s="84">
        <f>PAO1367/PAN1367</f>
        <v>0</v>
      </c>
      <c r="PAQ1367" s="84">
        <f>PAN1367-PAO1367</f>
        <v>1000000</v>
      </c>
      <c r="PAR1367" s="84">
        <f>SUM(PAR1364:PAR1365)</f>
        <v>2000000</v>
      </c>
      <c r="PAS1367" s="84">
        <f>SUM(PAS1364:PAS1365)</f>
        <v>0</v>
      </c>
      <c r="PAT1367" s="84">
        <f>PAS1367/PAR1367</f>
        <v>0</v>
      </c>
      <c r="PAU1367" s="84">
        <f>PAR1367-PAS1367</f>
        <v>2000000</v>
      </c>
      <c r="PAV1367" s="84">
        <f>PAR1367+PAN1367</f>
        <v>3000000</v>
      </c>
      <c r="PBC1367" s="84" t="s">
        <v>5408</v>
      </c>
      <c r="PBD1367" s="84">
        <f>SUM(PBD1364:PBD1365)</f>
        <v>1000000</v>
      </c>
      <c r="PBE1367" s="84">
        <f>SUM(PBE1364:PBE1365)</f>
        <v>0</v>
      </c>
      <c r="PBF1367" s="84">
        <f>PBE1367/PBD1367</f>
        <v>0</v>
      </c>
      <c r="PBG1367" s="84">
        <f>PBD1367-PBE1367</f>
        <v>1000000</v>
      </c>
      <c r="PBH1367" s="84">
        <f>SUM(PBH1364:PBH1365)</f>
        <v>2000000</v>
      </c>
      <c r="PBI1367" s="84">
        <f>SUM(PBI1364:PBI1365)</f>
        <v>0</v>
      </c>
      <c r="PBJ1367" s="84">
        <f>PBI1367/PBH1367</f>
        <v>0</v>
      </c>
      <c r="PBK1367" s="84">
        <f>PBH1367-PBI1367</f>
        <v>2000000</v>
      </c>
      <c r="PBL1367" s="84">
        <f>PBH1367+PBD1367</f>
        <v>3000000</v>
      </c>
      <c r="PBS1367" s="84" t="s">
        <v>5408</v>
      </c>
      <c r="PBT1367" s="84">
        <f>SUM(PBT1364:PBT1365)</f>
        <v>1000000</v>
      </c>
      <c r="PBU1367" s="84">
        <f>SUM(PBU1364:PBU1365)</f>
        <v>0</v>
      </c>
      <c r="PBV1367" s="84">
        <f>PBU1367/PBT1367</f>
        <v>0</v>
      </c>
      <c r="PBW1367" s="84">
        <f>PBT1367-PBU1367</f>
        <v>1000000</v>
      </c>
      <c r="PBX1367" s="84">
        <f>SUM(PBX1364:PBX1365)</f>
        <v>2000000</v>
      </c>
      <c r="PBY1367" s="84">
        <f>SUM(PBY1364:PBY1365)</f>
        <v>0</v>
      </c>
      <c r="PBZ1367" s="84">
        <f>PBY1367/PBX1367</f>
        <v>0</v>
      </c>
      <c r="PCA1367" s="84">
        <f>PBX1367-PBY1367</f>
        <v>2000000</v>
      </c>
      <c r="PCB1367" s="84">
        <f>PBX1367+PBT1367</f>
        <v>3000000</v>
      </c>
      <c r="PCI1367" s="84" t="s">
        <v>5408</v>
      </c>
      <c r="PCJ1367" s="84">
        <f>SUM(PCJ1364:PCJ1365)</f>
        <v>1000000</v>
      </c>
      <c r="PCK1367" s="84">
        <f>SUM(PCK1364:PCK1365)</f>
        <v>0</v>
      </c>
      <c r="PCL1367" s="84">
        <f>PCK1367/PCJ1367</f>
        <v>0</v>
      </c>
      <c r="PCM1367" s="84">
        <f>PCJ1367-PCK1367</f>
        <v>1000000</v>
      </c>
      <c r="PCN1367" s="84">
        <f>SUM(PCN1364:PCN1365)</f>
        <v>2000000</v>
      </c>
      <c r="PCO1367" s="84">
        <f>SUM(PCO1364:PCO1365)</f>
        <v>0</v>
      </c>
      <c r="PCP1367" s="84">
        <f>PCO1367/PCN1367</f>
        <v>0</v>
      </c>
      <c r="PCQ1367" s="84">
        <f>PCN1367-PCO1367</f>
        <v>2000000</v>
      </c>
      <c r="PCR1367" s="84">
        <f>PCN1367+PCJ1367</f>
        <v>3000000</v>
      </c>
      <c r="PCY1367" s="84" t="s">
        <v>5408</v>
      </c>
      <c r="PCZ1367" s="84">
        <f>SUM(PCZ1364:PCZ1365)</f>
        <v>1000000</v>
      </c>
      <c r="PDA1367" s="84">
        <f>SUM(PDA1364:PDA1365)</f>
        <v>0</v>
      </c>
      <c r="PDB1367" s="84">
        <f>PDA1367/PCZ1367</f>
        <v>0</v>
      </c>
      <c r="PDC1367" s="84">
        <f>PCZ1367-PDA1367</f>
        <v>1000000</v>
      </c>
      <c r="PDD1367" s="84">
        <f>SUM(PDD1364:PDD1365)</f>
        <v>2000000</v>
      </c>
      <c r="PDE1367" s="84">
        <f>SUM(PDE1364:PDE1365)</f>
        <v>0</v>
      </c>
      <c r="PDF1367" s="84">
        <f>PDE1367/PDD1367</f>
        <v>0</v>
      </c>
      <c r="PDG1367" s="84">
        <f>PDD1367-PDE1367</f>
        <v>2000000</v>
      </c>
      <c r="PDH1367" s="84">
        <f>PDD1367+PCZ1367</f>
        <v>3000000</v>
      </c>
      <c r="PDO1367" s="84" t="s">
        <v>5408</v>
      </c>
      <c r="PDP1367" s="84">
        <f>SUM(PDP1364:PDP1365)</f>
        <v>1000000</v>
      </c>
      <c r="PDQ1367" s="84">
        <f>SUM(PDQ1364:PDQ1365)</f>
        <v>0</v>
      </c>
      <c r="PDR1367" s="84">
        <f>PDQ1367/PDP1367</f>
        <v>0</v>
      </c>
      <c r="PDS1367" s="84">
        <f>PDP1367-PDQ1367</f>
        <v>1000000</v>
      </c>
      <c r="PDT1367" s="84">
        <f>SUM(PDT1364:PDT1365)</f>
        <v>2000000</v>
      </c>
      <c r="PDU1367" s="84">
        <f>SUM(PDU1364:PDU1365)</f>
        <v>0</v>
      </c>
      <c r="PDV1367" s="84">
        <f>PDU1367/PDT1367</f>
        <v>0</v>
      </c>
      <c r="PDW1367" s="84">
        <f>PDT1367-PDU1367</f>
        <v>2000000</v>
      </c>
      <c r="PDX1367" s="84">
        <f>PDT1367+PDP1367</f>
        <v>3000000</v>
      </c>
      <c r="PEE1367" s="84" t="s">
        <v>5408</v>
      </c>
      <c r="PEF1367" s="84">
        <f>SUM(PEF1364:PEF1365)</f>
        <v>1000000</v>
      </c>
      <c r="PEG1367" s="84">
        <f>SUM(PEG1364:PEG1365)</f>
        <v>0</v>
      </c>
      <c r="PEH1367" s="84">
        <f>PEG1367/PEF1367</f>
        <v>0</v>
      </c>
      <c r="PEI1367" s="84">
        <f>PEF1367-PEG1367</f>
        <v>1000000</v>
      </c>
      <c r="PEJ1367" s="84">
        <f>SUM(PEJ1364:PEJ1365)</f>
        <v>2000000</v>
      </c>
      <c r="PEK1367" s="84">
        <f>SUM(PEK1364:PEK1365)</f>
        <v>0</v>
      </c>
      <c r="PEL1367" s="84">
        <f>PEK1367/PEJ1367</f>
        <v>0</v>
      </c>
      <c r="PEM1367" s="84">
        <f>PEJ1367-PEK1367</f>
        <v>2000000</v>
      </c>
      <c r="PEN1367" s="84">
        <f>PEJ1367+PEF1367</f>
        <v>3000000</v>
      </c>
      <c r="PEU1367" s="84" t="s">
        <v>5408</v>
      </c>
      <c r="PEV1367" s="84">
        <f>SUM(PEV1364:PEV1365)</f>
        <v>1000000</v>
      </c>
      <c r="PEW1367" s="84">
        <f>SUM(PEW1364:PEW1365)</f>
        <v>0</v>
      </c>
      <c r="PEX1367" s="84">
        <f>PEW1367/PEV1367</f>
        <v>0</v>
      </c>
      <c r="PEY1367" s="84">
        <f>PEV1367-PEW1367</f>
        <v>1000000</v>
      </c>
      <c r="PEZ1367" s="84">
        <f>SUM(PEZ1364:PEZ1365)</f>
        <v>2000000</v>
      </c>
      <c r="PFA1367" s="84">
        <f>SUM(PFA1364:PFA1365)</f>
        <v>0</v>
      </c>
      <c r="PFB1367" s="84">
        <f>PFA1367/PEZ1367</f>
        <v>0</v>
      </c>
      <c r="PFC1367" s="84">
        <f>PEZ1367-PFA1367</f>
        <v>2000000</v>
      </c>
      <c r="PFD1367" s="84">
        <f>PEZ1367+PEV1367</f>
        <v>3000000</v>
      </c>
      <c r="PFK1367" s="84" t="s">
        <v>5408</v>
      </c>
      <c r="PFL1367" s="84">
        <f>SUM(PFL1364:PFL1365)</f>
        <v>1000000</v>
      </c>
      <c r="PFM1367" s="84">
        <f>SUM(PFM1364:PFM1365)</f>
        <v>0</v>
      </c>
      <c r="PFN1367" s="84">
        <f>PFM1367/PFL1367</f>
        <v>0</v>
      </c>
      <c r="PFO1367" s="84">
        <f>PFL1367-PFM1367</f>
        <v>1000000</v>
      </c>
      <c r="PFP1367" s="84">
        <f>SUM(PFP1364:PFP1365)</f>
        <v>2000000</v>
      </c>
      <c r="PFQ1367" s="84">
        <f>SUM(PFQ1364:PFQ1365)</f>
        <v>0</v>
      </c>
      <c r="PFR1367" s="84">
        <f>PFQ1367/PFP1367</f>
        <v>0</v>
      </c>
      <c r="PFS1367" s="84">
        <f>PFP1367-PFQ1367</f>
        <v>2000000</v>
      </c>
      <c r="PFT1367" s="84">
        <f>PFP1367+PFL1367</f>
        <v>3000000</v>
      </c>
      <c r="PGA1367" s="84" t="s">
        <v>5408</v>
      </c>
      <c r="PGB1367" s="84">
        <f>SUM(PGB1364:PGB1365)</f>
        <v>1000000</v>
      </c>
      <c r="PGC1367" s="84">
        <f>SUM(PGC1364:PGC1365)</f>
        <v>0</v>
      </c>
      <c r="PGD1367" s="84">
        <f>PGC1367/PGB1367</f>
        <v>0</v>
      </c>
      <c r="PGE1367" s="84">
        <f>PGB1367-PGC1367</f>
        <v>1000000</v>
      </c>
      <c r="PGF1367" s="84">
        <f>SUM(PGF1364:PGF1365)</f>
        <v>2000000</v>
      </c>
      <c r="PGG1367" s="84">
        <f>SUM(PGG1364:PGG1365)</f>
        <v>0</v>
      </c>
      <c r="PGH1367" s="84">
        <f>PGG1367/PGF1367</f>
        <v>0</v>
      </c>
      <c r="PGI1367" s="84">
        <f>PGF1367-PGG1367</f>
        <v>2000000</v>
      </c>
      <c r="PGJ1367" s="84">
        <f>PGF1367+PGB1367</f>
        <v>3000000</v>
      </c>
      <c r="PGQ1367" s="84" t="s">
        <v>5408</v>
      </c>
      <c r="PGR1367" s="84">
        <f>SUM(PGR1364:PGR1365)</f>
        <v>1000000</v>
      </c>
      <c r="PGS1367" s="84">
        <f>SUM(PGS1364:PGS1365)</f>
        <v>0</v>
      </c>
      <c r="PGT1367" s="84">
        <f>PGS1367/PGR1367</f>
        <v>0</v>
      </c>
      <c r="PGU1367" s="84">
        <f>PGR1367-PGS1367</f>
        <v>1000000</v>
      </c>
      <c r="PGV1367" s="84">
        <f>SUM(PGV1364:PGV1365)</f>
        <v>2000000</v>
      </c>
      <c r="PGW1367" s="84">
        <f>SUM(PGW1364:PGW1365)</f>
        <v>0</v>
      </c>
      <c r="PGX1367" s="84">
        <f>PGW1367/PGV1367</f>
        <v>0</v>
      </c>
      <c r="PGY1367" s="84">
        <f>PGV1367-PGW1367</f>
        <v>2000000</v>
      </c>
      <c r="PGZ1367" s="84">
        <f>PGV1367+PGR1367</f>
        <v>3000000</v>
      </c>
      <c r="PHG1367" s="84" t="s">
        <v>5408</v>
      </c>
      <c r="PHH1367" s="84">
        <f>SUM(PHH1364:PHH1365)</f>
        <v>1000000</v>
      </c>
      <c r="PHI1367" s="84">
        <f>SUM(PHI1364:PHI1365)</f>
        <v>0</v>
      </c>
      <c r="PHJ1367" s="84">
        <f>PHI1367/PHH1367</f>
        <v>0</v>
      </c>
      <c r="PHK1367" s="84">
        <f>PHH1367-PHI1367</f>
        <v>1000000</v>
      </c>
      <c r="PHL1367" s="84">
        <f>SUM(PHL1364:PHL1365)</f>
        <v>2000000</v>
      </c>
      <c r="PHM1367" s="84">
        <f>SUM(PHM1364:PHM1365)</f>
        <v>0</v>
      </c>
      <c r="PHN1367" s="84">
        <f>PHM1367/PHL1367</f>
        <v>0</v>
      </c>
      <c r="PHO1367" s="84">
        <f>PHL1367-PHM1367</f>
        <v>2000000</v>
      </c>
      <c r="PHP1367" s="84">
        <f>PHL1367+PHH1367</f>
        <v>3000000</v>
      </c>
      <c r="PHW1367" s="84" t="s">
        <v>5408</v>
      </c>
      <c r="PHX1367" s="84">
        <f>SUM(PHX1364:PHX1365)</f>
        <v>1000000</v>
      </c>
      <c r="PHY1367" s="84">
        <f>SUM(PHY1364:PHY1365)</f>
        <v>0</v>
      </c>
      <c r="PHZ1367" s="84">
        <f>PHY1367/PHX1367</f>
        <v>0</v>
      </c>
      <c r="PIA1367" s="84">
        <f>PHX1367-PHY1367</f>
        <v>1000000</v>
      </c>
      <c r="PIB1367" s="84">
        <f>SUM(PIB1364:PIB1365)</f>
        <v>2000000</v>
      </c>
      <c r="PIC1367" s="84">
        <f>SUM(PIC1364:PIC1365)</f>
        <v>0</v>
      </c>
      <c r="PID1367" s="84">
        <f>PIC1367/PIB1367</f>
        <v>0</v>
      </c>
      <c r="PIE1367" s="84">
        <f>PIB1367-PIC1367</f>
        <v>2000000</v>
      </c>
      <c r="PIF1367" s="84">
        <f>PIB1367+PHX1367</f>
        <v>3000000</v>
      </c>
      <c r="PIM1367" s="84" t="s">
        <v>5408</v>
      </c>
      <c r="PIN1367" s="84">
        <f>SUM(PIN1364:PIN1365)</f>
        <v>1000000</v>
      </c>
      <c r="PIO1367" s="84">
        <f>SUM(PIO1364:PIO1365)</f>
        <v>0</v>
      </c>
      <c r="PIP1367" s="84">
        <f>PIO1367/PIN1367</f>
        <v>0</v>
      </c>
      <c r="PIQ1367" s="84">
        <f>PIN1367-PIO1367</f>
        <v>1000000</v>
      </c>
      <c r="PIR1367" s="84">
        <f>SUM(PIR1364:PIR1365)</f>
        <v>2000000</v>
      </c>
      <c r="PIS1367" s="84">
        <f>SUM(PIS1364:PIS1365)</f>
        <v>0</v>
      </c>
      <c r="PIT1367" s="84">
        <f>PIS1367/PIR1367</f>
        <v>0</v>
      </c>
      <c r="PIU1367" s="84">
        <f>PIR1367-PIS1367</f>
        <v>2000000</v>
      </c>
      <c r="PIV1367" s="84">
        <f>PIR1367+PIN1367</f>
        <v>3000000</v>
      </c>
      <c r="PJC1367" s="84" t="s">
        <v>5408</v>
      </c>
      <c r="PJD1367" s="84">
        <f>SUM(PJD1364:PJD1365)</f>
        <v>1000000</v>
      </c>
      <c r="PJE1367" s="84">
        <f>SUM(PJE1364:PJE1365)</f>
        <v>0</v>
      </c>
      <c r="PJF1367" s="84">
        <f>PJE1367/PJD1367</f>
        <v>0</v>
      </c>
      <c r="PJG1367" s="84">
        <f>PJD1367-PJE1367</f>
        <v>1000000</v>
      </c>
      <c r="PJH1367" s="84">
        <f>SUM(PJH1364:PJH1365)</f>
        <v>2000000</v>
      </c>
      <c r="PJI1367" s="84">
        <f>SUM(PJI1364:PJI1365)</f>
        <v>0</v>
      </c>
      <c r="PJJ1367" s="84">
        <f>PJI1367/PJH1367</f>
        <v>0</v>
      </c>
      <c r="PJK1367" s="84">
        <f>PJH1367-PJI1367</f>
        <v>2000000</v>
      </c>
      <c r="PJL1367" s="84">
        <f>PJH1367+PJD1367</f>
        <v>3000000</v>
      </c>
      <c r="PJS1367" s="84" t="s">
        <v>5408</v>
      </c>
      <c r="PJT1367" s="84">
        <f>SUM(PJT1364:PJT1365)</f>
        <v>1000000</v>
      </c>
      <c r="PJU1367" s="84">
        <f>SUM(PJU1364:PJU1365)</f>
        <v>0</v>
      </c>
      <c r="PJV1367" s="84">
        <f>PJU1367/PJT1367</f>
        <v>0</v>
      </c>
      <c r="PJW1367" s="84">
        <f>PJT1367-PJU1367</f>
        <v>1000000</v>
      </c>
      <c r="PJX1367" s="84">
        <f>SUM(PJX1364:PJX1365)</f>
        <v>2000000</v>
      </c>
      <c r="PJY1367" s="84">
        <f>SUM(PJY1364:PJY1365)</f>
        <v>0</v>
      </c>
      <c r="PJZ1367" s="84">
        <f>PJY1367/PJX1367</f>
        <v>0</v>
      </c>
      <c r="PKA1367" s="84">
        <f>PJX1367-PJY1367</f>
        <v>2000000</v>
      </c>
      <c r="PKB1367" s="84">
        <f>PJX1367+PJT1367</f>
        <v>3000000</v>
      </c>
      <c r="PKI1367" s="84" t="s">
        <v>5408</v>
      </c>
      <c r="PKJ1367" s="84">
        <f>SUM(PKJ1364:PKJ1365)</f>
        <v>1000000</v>
      </c>
      <c r="PKK1367" s="84">
        <f>SUM(PKK1364:PKK1365)</f>
        <v>0</v>
      </c>
      <c r="PKL1367" s="84">
        <f>PKK1367/PKJ1367</f>
        <v>0</v>
      </c>
      <c r="PKM1367" s="84">
        <f>PKJ1367-PKK1367</f>
        <v>1000000</v>
      </c>
      <c r="PKN1367" s="84">
        <f>SUM(PKN1364:PKN1365)</f>
        <v>2000000</v>
      </c>
      <c r="PKO1367" s="84">
        <f>SUM(PKO1364:PKO1365)</f>
        <v>0</v>
      </c>
      <c r="PKP1367" s="84">
        <f>PKO1367/PKN1367</f>
        <v>0</v>
      </c>
      <c r="PKQ1367" s="84">
        <f>PKN1367-PKO1367</f>
        <v>2000000</v>
      </c>
      <c r="PKR1367" s="84">
        <f>PKN1367+PKJ1367</f>
        <v>3000000</v>
      </c>
      <c r="PKY1367" s="84" t="s">
        <v>5408</v>
      </c>
      <c r="PKZ1367" s="84">
        <f>SUM(PKZ1364:PKZ1365)</f>
        <v>1000000</v>
      </c>
      <c r="PLA1367" s="84">
        <f>SUM(PLA1364:PLA1365)</f>
        <v>0</v>
      </c>
      <c r="PLB1367" s="84">
        <f>PLA1367/PKZ1367</f>
        <v>0</v>
      </c>
      <c r="PLC1367" s="84">
        <f>PKZ1367-PLA1367</f>
        <v>1000000</v>
      </c>
      <c r="PLD1367" s="84">
        <f>SUM(PLD1364:PLD1365)</f>
        <v>2000000</v>
      </c>
      <c r="PLE1367" s="84">
        <f>SUM(PLE1364:PLE1365)</f>
        <v>0</v>
      </c>
      <c r="PLF1367" s="84">
        <f>PLE1367/PLD1367</f>
        <v>0</v>
      </c>
      <c r="PLG1367" s="84">
        <f>PLD1367-PLE1367</f>
        <v>2000000</v>
      </c>
      <c r="PLH1367" s="84">
        <f>PLD1367+PKZ1367</f>
        <v>3000000</v>
      </c>
      <c r="PLO1367" s="84" t="s">
        <v>5408</v>
      </c>
      <c r="PLP1367" s="84">
        <f>SUM(PLP1364:PLP1365)</f>
        <v>1000000</v>
      </c>
      <c r="PLQ1367" s="84">
        <f>SUM(PLQ1364:PLQ1365)</f>
        <v>0</v>
      </c>
      <c r="PLR1367" s="84">
        <f>PLQ1367/PLP1367</f>
        <v>0</v>
      </c>
      <c r="PLS1367" s="84">
        <f>PLP1367-PLQ1367</f>
        <v>1000000</v>
      </c>
      <c r="PLT1367" s="84">
        <f>SUM(PLT1364:PLT1365)</f>
        <v>2000000</v>
      </c>
      <c r="PLU1367" s="84">
        <f>SUM(PLU1364:PLU1365)</f>
        <v>0</v>
      </c>
      <c r="PLV1367" s="84">
        <f>PLU1367/PLT1367</f>
        <v>0</v>
      </c>
      <c r="PLW1367" s="84">
        <f>PLT1367-PLU1367</f>
        <v>2000000</v>
      </c>
      <c r="PLX1367" s="84">
        <f>PLT1367+PLP1367</f>
        <v>3000000</v>
      </c>
      <c r="PME1367" s="84" t="s">
        <v>5408</v>
      </c>
      <c r="PMF1367" s="84">
        <f>SUM(PMF1364:PMF1365)</f>
        <v>1000000</v>
      </c>
      <c r="PMG1367" s="84">
        <f>SUM(PMG1364:PMG1365)</f>
        <v>0</v>
      </c>
      <c r="PMH1367" s="84">
        <f>PMG1367/PMF1367</f>
        <v>0</v>
      </c>
      <c r="PMI1367" s="84">
        <f>PMF1367-PMG1367</f>
        <v>1000000</v>
      </c>
      <c r="PMJ1367" s="84">
        <f>SUM(PMJ1364:PMJ1365)</f>
        <v>2000000</v>
      </c>
      <c r="PMK1367" s="84">
        <f>SUM(PMK1364:PMK1365)</f>
        <v>0</v>
      </c>
      <c r="PML1367" s="84">
        <f>PMK1367/PMJ1367</f>
        <v>0</v>
      </c>
      <c r="PMM1367" s="84">
        <f>PMJ1367-PMK1367</f>
        <v>2000000</v>
      </c>
      <c r="PMN1367" s="84">
        <f>PMJ1367+PMF1367</f>
        <v>3000000</v>
      </c>
      <c r="PMU1367" s="84" t="s">
        <v>5408</v>
      </c>
      <c r="PMV1367" s="84">
        <f>SUM(PMV1364:PMV1365)</f>
        <v>1000000</v>
      </c>
      <c r="PMW1367" s="84">
        <f>SUM(PMW1364:PMW1365)</f>
        <v>0</v>
      </c>
      <c r="PMX1367" s="84">
        <f>PMW1367/PMV1367</f>
        <v>0</v>
      </c>
      <c r="PMY1367" s="84">
        <f>PMV1367-PMW1367</f>
        <v>1000000</v>
      </c>
      <c r="PMZ1367" s="84">
        <f>SUM(PMZ1364:PMZ1365)</f>
        <v>2000000</v>
      </c>
      <c r="PNA1367" s="84">
        <f>SUM(PNA1364:PNA1365)</f>
        <v>0</v>
      </c>
      <c r="PNB1367" s="84">
        <f>PNA1367/PMZ1367</f>
        <v>0</v>
      </c>
      <c r="PNC1367" s="84">
        <f>PMZ1367-PNA1367</f>
        <v>2000000</v>
      </c>
      <c r="PND1367" s="84">
        <f>PMZ1367+PMV1367</f>
        <v>3000000</v>
      </c>
      <c r="PNK1367" s="84" t="s">
        <v>5408</v>
      </c>
      <c r="PNL1367" s="84">
        <f>SUM(PNL1364:PNL1365)</f>
        <v>1000000</v>
      </c>
      <c r="PNM1367" s="84">
        <f>SUM(PNM1364:PNM1365)</f>
        <v>0</v>
      </c>
      <c r="PNN1367" s="84">
        <f>PNM1367/PNL1367</f>
        <v>0</v>
      </c>
      <c r="PNO1367" s="84">
        <f>PNL1367-PNM1367</f>
        <v>1000000</v>
      </c>
      <c r="PNP1367" s="84">
        <f>SUM(PNP1364:PNP1365)</f>
        <v>2000000</v>
      </c>
      <c r="PNQ1367" s="84">
        <f>SUM(PNQ1364:PNQ1365)</f>
        <v>0</v>
      </c>
      <c r="PNR1367" s="84">
        <f>PNQ1367/PNP1367</f>
        <v>0</v>
      </c>
      <c r="PNS1367" s="84">
        <f>PNP1367-PNQ1367</f>
        <v>2000000</v>
      </c>
      <c r="PNT1367" s="84">
        <f>PNP1367+PNL1367</f>
        <v>3000000</v>
      </c>
      <c r="POA1367" s="84" t="s">
        <v>5408</v>
      </c>
      <c r="POB1367" s="84">
        <f>SUM(POB1364:POB1365)</f>
        <v>1000000</v>
      </c>
      <c r="POC1367" s="84">
        <f>SUM(POC1364:POC1365)</f>
        <v>0</v>
      </c>
      <c r="POD1367" s="84">
        <f>POC1367/POB1367</f>
        <v>0</v>
      </c>
      <c r="POE1367" s="84">
        <f>POB1367-POC1367</f>
        <v>1000000</v>
      </c>
      <c r="POF1367" s="84">
        <f>SUM(POF1364:POF1365)</f>
        <v>2000000</v>
      </c>
      <c r="POG1367" s="84">
        <f>SUM(POG1364:POG1365)</f>
        <v>0</v>
      </c>
      <c r="POH1367" s="84">
        <f>POG1367/POF1367</f>
        <v>0</v>
      </c>
      <c r="POI1367" s="84">
        <f>POF1367-POG1367</f>
        <v>2000000</v>
      </c>
      <c r="POJ1367" s="84">
        <f>POF1367+POB1367</f>
        <v>3000000</v>
      </c>
      <c r="POQ1367" s="84" t="s">
        <v>5408</v>
      </c>
      <c r="POR1367" s="84">
        <f>SUM(POR1364:POR1365)</f>
        <v>1000000</v>
      </c>
      <c r="POS1367" s="84">
        <f>SUM(POS1364:POS1365)</f>
        <v>0</v>
      </c>
      <c r="POT1367" s="84">
        <f>POS1367/POR1367</f>
        <v>0</v>
      </c>
      <c r="POU1367" s="84">
        <f>POR1367-POS1367</f>
        <v>1000000</v>
      </c>
      <c r="POV1367" s="84">
        <f>SUM(POV1364:POV1365)</f>
        <v>2000000</v>
      </c>
      <c r="POW1367" s="84">
        <f>SUM(POW1364:POW1365)</f>
        <v>0</v>
      </c>
      <c r="POX1367" s="84">
        <f>POW1367/POV1367</f>
        <v>0</v>
      </c>
      <c r="POY1367" s="84">
        <f>POV1367-POW1367</f>
        <v>2000000</v>
      </c>
      <c r="POZ1367" s="84">
        <f>POV1367+POR1367</f>
        <v>3000000</v>
      </c>
      <c r="PPG1367" s="84" t="s">
        <v>5408</v>
      </c>
      <c r="PPH1367" s="84">
        <f>SUM(PPH1364:PPH1365)</f>
        <v>1000000</v>
      </c>
      <c r="PPI1367" s="84">
        <f>SUM(PPI1364:PPI1365)</f>
        <v>0</v>
      </c>
      <c r="PPJ1367" s="84">
        <f>PPI1367/PPH1367</f>
        <v>0</v>
      </c>
      <c r="PPK1367" s="84">
        <f>PPH1367-PPI1367</f>
        <v>1000000</v>
      </c>
      <c r="PPL1367" s="84">
        <f>SUM(PPL1364:PPL1365)</f>
        <v>2000000</v>
      </c>
      <c r="PPM1367" s="84">
        <f>SUM(PPM1364:PPM1365)</f>
        <v>0</v>
      </c>
      <c r="PPN1367" s="84">
        <f>PPM1367/PPL1367</f>
        <v>0</v>
      </c>
      <c r="PPO1367" s="84">
        <f>PPL1367-PPM1367</f>
        <v>2000000</v>
      </c>
      <c r="PPP1367" s="84">
        <f>PPL1367+PPH1367</f>
        <v>3000000</v>
      </c>
      <c r="PPW1367" s="84" t="s">
        <v>5408</v>
      </c>
      <c r="PPX1367" s="84">
        <f>SUM(PPX1364:PPX1365)</f>
        <v>1000000</v>
      </c>
      <c r="PPY1367" s="84">
        <f>SUM(PPY1364:PPY1365)</f>
        <v>0</v>
      </c>
      <c r="PPZ1367" s="84">
        <f>PPY1367/PPX1367</f>
        <v>0</v>
      </c>
      <c r="PQA1367" s="84">
        <f>PPX1367-PPY1367</f>
        <v>1000000</v>
      </c>
      <c r="PQB1367" s="84">
        <f>SUM(PQB1364:PQB1365)</f>
        <v>2000000</v>
      </c>
      <c r="PQC1367" s="84">
        <f>SUM(PQC1364:PQC1365)</f>
        <v>0</v>
      </c>
      <c r="PQD1367" s="84">
        <f>PQC1367/PQB1367</f>
        <v>0</v>
      </c>
      <c r="PQE1367" s="84">
        <f>PQB1367-PQC1367</f>
        <v>2000000</v>
      </c>
      <c r="PQF1367" s="84">
        <f>PQB1367+PPX1367</f>
        <v>3000000</v>
      </c>
      <c r="PQM1367" s="84" t="s">
        <v>5408</v>
      </c>
      <c r="PQN1367" s="84">
        <f>SUM(PQN1364:PQN1365)</f>
        <v>1000000</v>
      </c>
      <c r="PQO1367" s="84">
        <f>SUM(PQO1364:PQO1365)</f>
        <v>0</v>
      </c>
      <c r="PQP1367" s="84">
        <f>PQO1367/PQN1367</f>
        <v>0</v>
      </c>
      <c r="PQQ1367" s="84">
        <f>PQN1367-PQO1367</f>
        <v>1000000</v>
      </c>
      <c r="PQR1367" s="84">
        <f>SUM(PQR1364:PQR1365)</f>
        <v>2000000</v>
      </c>
      <c r="PQS1367" s="84">
        <f>SUM(PQS1364:PQS1365)</f>
        <v>0</v>
      </c>
      <c r="PQT1367" s="84">
        <f>PQS1367/PQR1367</f>
        <v>0</v>
      </c>
      <c r="PQU1367" s="84">
        <f>PQR1367-PQS1367</f>
        <v>2000000</v>
      </c>
      <c r="PQV1367" s="84">
        <f>PQR1367+PQN1367</f>
        <v>3000000</v>
      </c>
      <c r="PRC1367" s="84" t="s">
        <v>5408</v>
      </c>
      <c r="PRD1367" s="84">
        <f>SUM(PRD1364:PRD1365)</f>
        <v>1000000</v>
      </c>
      <c r="PRE1367" s="84">
        <f>SUM(PRE1364:PRE1365)</f>
        <v>0</v>
      </c>
      <c r="PRF1367" s="84">
        <f>PRE1367/PRD1367</f>
        <v>0</v>
      </c>
      <c r="PRG1367" s="84">
        <f>PRD1367-PRE1367</f>
        <v>1000000</v>
      </c>
      <c r="PRH1367" s="84">
        <f>SUM(PRH1364:PRH1365)</f>
        <v>2000000</v>
      </c>
      <c r="PRI1367" s="84">
        <f>SUM(PRI1364:PRI1365)</f>
        <v>0</v>
      </c>
      <c r="PRJ1367" s="84">
        <f>PRI1367/PRH1367</f>
        <v>0</v>
      </c>
      <c r="PRK1367" s="84">
        <f>PRH1367-PRI1367</f>
        <v>2000000</v>
      </c>
      <c r="PRL1367" s="84">
        <f>PRH1367+PRD1367</f>
        <v>3000000</v>
      </c>
      <c r="PRS1367" s="84" t="s">
        <v>5408</v>
      </c>
      <c r="PRT1367" s="84">
        <f>SUM(PRT1364:PRT1365)</f>
        <v>1000000</v>
      </c>
      <c r="PRU1367" s="84">
        <f>SUM(PRU1364:PRU1365)</f>
        <v>0</v>
      </c>
      <c r="PRV1367" s="84">
        <f>PRU1367/PRT1367</f>
        <v>0</v>
      </c>
      <c r="PRW1367" s="84">
        <f>PRT1367-PRU1367</f>
        <v>1000000</v>
      </c>
      <c r="PRX1367" s="84">
        <f>SUM(PRX1364:PRX1365)</f>
        <v>2000000</v>
      </c>
      <c r="PRY1367" s="84">
        <f>SUM(PRY1364:PRY1365)</f>
        <v>0</v>
      </c>
      <c r="PRZ1367" s="84">
        <f>PRY1367/PRX1367</f>
        <v>0</v>
      </c>
      <c r="PSA1367" s="84">
        <f>PRX1367-PRY1367</f>
        <v>2000000</v>
      </c>
      <c r="PSB1367" s="84">
        <f>PRX1367+PRT1367</f>
        <v>3000000</v>
      </c>
      <c r="PSI1367" s="84" t="s">
        <v>5408</v>
      </c>
      <c r="PSJ1367" s="84">
        <f>SUM(PSJ1364:PSJ1365)</f>
        <v>1000000</v>
      </c>
      <c r="PSK1367" s="84">
        <f>SUM(PSK1364:PSK1365)</f>
        <v>0</v>
      </c>
      <c r="PSL1367" s="84">
        <f>PSK1367/PSJ1367</f>
        <v>0</v>
      </c>
      <c r="PSM1367" s="84">
        <f>PSJ1367-PSK1367</f>
        <v>1000000</v>
      </c>
      <c r="PSN1367" s="84">
        <f>SUM(PSN1364:PSN1365)</f>
        <v>2000000</v>
      </c>
      <c r="PSO1367" s="84">
        <f>SUM(PSO1364:PSO1365)</f>
        <v>0</v>
      </c>
      <c r="PSP1367" s="84">
        <f>PSO1367/PSN1367</f>
        <v>0</v>
      </c>
      <c r="PSQ1367" s="84">
        <f>PSN1367-PSO1367</f>
        <v>2000000</v>
      </c>
      <c r="PSR1367" s="84">
        <f>PSN1367+PSJ1367</f>
        <v>3000000</v>
      </c>
      <c r="PSY1367" s="84" t="s">
        <v>5408</v>
      </c>
      <c r="PSZ1367" s="84">
        <f>SUM(PSZ1364:PSZ1365)</f>
        <v>1000000</v>
      </c>
      <c r="PTA1367" s="84">
        <f>SUM(PTA1364:PTA1365)</f>
        <v>0</v>
      </c>
      <c r="PTB1367" s="84">
        <f>PTA1367/PSZ1367</f>
        <v>0</v>
      </c>
      <c r="PTC1367" s="84">
        <f>PSZ1367-PTA1367</f>
        <v>1000000</v>
      </c>
      <c r="PTD1367" s="84">
        <f>SUM(PTD1364:PTD1365)</f>
        <v>2000000</v>
      </c>
      <c r="PTE1367" s="84">
        <f>SUM(PTE1364:PTE1365)</f>
        <v>0</v>
      </c>
      <c r="PTF1367" s="84">
        <f>PTE1367/PTD1367</f>
        <v>0</v>
      </c>
      <c r="PTG1367" s="84">
        <f>PTD1367-PTE1367</f>
        <v>2000000</v>
      </c>
      <c r="PTH1367" s="84">
        <f>PTD1367+PSZ1367</f>
        <v>3000000</v>
      </c>
      <c r="PTO1367" s="84" t="s">
        <v>5408</v>
      </c>
      <c r="PTP1367" s="84">
        <f>SUM(PTP1364:PTP1365)</f>
        <v>1000000</v>
      </c>
      <c r="PTQ1367" s="84">
        <f>SUM(PTQ1364:PTQ1365)</f>
        <v>0</v>
      </c>
      <c r="PTR1367" s="84">
        <f>PTQ1367/PTP1367</f>
        <v>0</v>
      </c>
      <c r="PTS1367" s="84">
        <f>PTP1367-PTQ1367</f>
        <v>1000000</v>
      </c>
      <c r="PTT1367" s="84">
        <f>SUM(PTT1364:PTT1365)</f>
        <v>2000000</v>
      </c>
      <c r="PTU1367" s="84">
        <f>SUM(PTU1364:PTU1365)</f>
        <v>0</v>
      </c>
      <c r="PTV1367" s="84">
        <f>PTU1367/PTT1367</f>
        <v>0</v>
      </c>
      <c r="PTW1367" s="84">
        <f>PTT1367-PTU1367</f>
        <v>2000000</v>
      </c>
      <c r="PTX1367" s="84">
        <f>PTT1367+PTP1367</f>
        <v>3000000</v>
      </c>
      <c r="PUE1367" s="84" t="s">
        <v>5408</v>
      </c>
      <c r="PUF1367" s="84">
        <f>SUM(PUF1364:PUF1365)</f>
        <v>1000000</v>
      </c>
      <c r="PUG1367" s="84">
        <f>SUM(PUG1364:PUG1365)</f>
        <v>0</v>
      </c>
      <c r="PUH1367" s="84">
        <f>PUG1367/PUF1367</f>
        <v>0</v>
      </c>
      <c r="PUI1367" s="84">
        <f>PUF1367-PUG1367</f>
        <v>1000000</v>
      </c>
      <c r="PUJ1367" s="84">
        <f>SUM(PUJ1364:PUJ1365)</f>
        <v>2000000</v>
      </c>
      <c r="PUK1367" s="84">
        <f>SUM(PUK1364:PUK1365)</f>
        <v>0</v>
      </c>
      <c r="PUL1367" s="84">
        <f>PUK1367/PUJ1367</f>
        <v>0</v>
      </c>
      <c r="PUM1367" s="84">
        <f>PUJ1367-PUK1367</f>
        <v>2000000</v>
      </c>
      <c r="PUN1367" s="84">
        <f>PUJ1367+PUF1367</f>
        <v>3000000</v>
      </c>
      <c r="PUU1367" s="84" t="s">
        <v>5408</v>
      </c>
      <c r="PUV1367" s="84">
        <f>SUM(PUV1364:PUV1365)</f>
        <v>1000000</v>
      </c>
      <c r="PUW1367" s="84">
        <f>SUM(PUW1364:PUW1365)</f>
        <v>0</v>
      </c>
      <c r="PUX1367" s="84">
        <f>PUW1367/PUV1367</f>
        <v>0</v>
      </c>
      <c r="PUY1367" s="84">
        <f>PUV1367-PUW1367</f>
        <v>1000000</v>
      </c>
      <c r="PUZ1367" s="84">
        <f>SUM(PUZ1364:PUZ1365)</f>
        <v>2000000</v>
      </c>
      <c r="PVA1367" s="84">
        <f>SUM(PVA1364:PVA1365)</f>
        <v>0</v>
      </c>
      <c r="PVB1367" s="84">
        <f>PVA1367/PUZ1367</f>
        <v>0</v>
      </c>
      <c r="PVC1367" s="84">
        <f>PUZ1367-PVA1367</f>
        <v>2000000</v>
      </c>
      <c r="PVD1367" s="84">
        <f>PUZ1367+PUV1367</f>
        <v>3000000</v>
      </c>
      <c r="PVK1367" s="84" t="s">
        <v>5408</v>
      </c>
      <c r="PVL1367" s="84">
        <f>SUM(PVL1364:PVL1365)</f>
        <v>1000000</v>
      </c>
      <c r="PVM1367" s="84">
        <f>SUM(PVM1364:PVM1365)</f>
        <v>0</v>
      </c>
      <c r="PVN1367" s="84">
        <f>PVM1367/PVL1367</f>
        <v>0</v>
      </c>
      <c r="PVO1367" s="84">
        <f>PVL1367-PVM1367</f>
        <v>1000000</v>
      </c>
      <c r="PVP1367" s="84">
        <f>SUM(PVP1364:PVP1365)</f>
        <v>2000000</v>
      </c>
      <c r="PVQ1367" s="84">
        <f>SUM(PVQ1364:PVQ1365)</f>
        <v>0</v>
      </c>
      <c r="PVR1367" s="84">
        <f>PVQ1367/PVP1367</f>
        <v>0</v>
      </c>
      <c r="PVS1367" s="84">
        <f>PVP1367-PVQ1367</f>
        <v>2000000</v>
      </c>
      <c r="PVT1367" s="84">
        <f>PVP1367+PVL1367</f>
        <v>3000000</v>
      </c>
      <c r="PWA1367" s="84" t="s">
        <v>5408</v>
      </c>
      <c r="PWB1367" s="84">
        <f>SUM(PWB1364:PWB1365)</f>
        <v>1000000</v>
      </c>
      <c r="PWC1367" s="84">
        <f>SUM(PWC1364:PWC1365)</f>
        <v>0</v>
      </c>
      <c r="PWD1367" s="84">
        <f>PWC1367/PWB1367</f>
        <v>0</v>
      </c>
      <c r="PWE1367" s="84">
        <f>PWB1367-PWC1367</f>
        <v>1000000</v>
      </c>
      <c r="PWF1367" s="84">
        <f>SUM(PWF1364:PWF1365)</f>
        <v>2000000</v>
      </c>
      <c r="PWG1367" s="84">
        <f>SUM(PWG1364:PWG1365)</f>
        <v>0</v>
      </c>
      <c r="PWH1367" s="84">
        <f>PWG1367/PWF1367</f>
        <v>0</v>
      </c>
      <c r="PWI1367" s="84">
        <f>PWF1367-PWG1367</f>
        <v>2000000</v>
      </c>
      <c r="PWJ1367" s="84">
        <f>PWF1367+PWB1367</f>
        <v>3000000</v>
      </c>
      <c r="PWQ1367" s="84" t="s">
        <v>5408</v>
      </c>
      <c r="PWR1367" s="84">
        <f>SUM(PWR1364:PWR1365)</f>
        <v>1000000</v>
      </c>
      <c r="PWS1367" s="84">
        <f>SUM(PWS1364:PWS1365)</f>
        <v>0</v>
      </c>
      <c r="PWT1367" s="84">
        <f>PWS1367/PWR1367</f>
        <v>0</v>
      </c>
      <c r="PWU1367" s="84">
        <f>PWR1367-PWS1367</f>
        <v>1000000</v>
      </c>
      <c r="PWV1367" s="84">
        <f>SUM(PWV1364:PWV1365)</f>
        <v>2000000</v>
      </c>
      <c r="PWW1367" s="84">
        <f>SUM(PWW1364:PWW1365)</f>
        <v>0</v>
      </c>
      <c r="PWX1367" s="84">
        <f>PWW1367/PWV1367</f>
        <v>0</v>
      </c>
      <c r="PWY1367" s="84">
        <f>PWV1367-PWW1367</f>
        <v>2000000</v>
      </c>
      <c r="PWZ1367" s="84">
        <f>PWV1367+PWR1367</f>
        <v>3000000</v>
      </c>
      <c r="PXG1367" s="84" t="s">
        <v>5408</v>
      </c>
      <c r="PXH1367" s="84">
        <f>SUM(PXH1364:PXH1365)</f>
        <v>1000000</v>
      </c>
      <c r="PXI1367" s="84">
        <f>SUM(PXI1364:PXI1365)</f>
        <v>0</v>
      </c>
      <c r="PXJ1367" s="84">
        <f>PXI1367/PXH1367</f>
        <v>0</v>
      </c>
      <c r="PXK1367" s="84">
        <f>PXH1367-PXI1367</f>
        <v>1000000</v>
      </c>
      <c r="PXL1367" s="84">
        <f>SUM(PXL1364:PXL1365)</f>
        <v>2000000</v>
      </c>
      <c r="PXM1367" s="84">
        <f>SUM(PXM1364:PXM1365)</f>
        <v>0</v>
      </c>
      <c r="PXN1367" s="84">
        <f>PXM1367/PXL1367</f>
        <v>0</v>
      </c>
      <c r="PXO1367" s="84">
        <f>PXL1367-PXM1367</f>
        <v>2000000</v>
      </c>
      <c r="PXP1367" s="84">
        <f>PXL1367+PXH1367</f>
        <v>3000000</v>
      </c>
      <c r="PXW1367" s="84" t="s">
        <v>5408</v>
      </c>
      <c r="PXX1367" s="84">
        <f>SUM(PXX1364:PXX1365)</f>
        <v>1000000</v>
      </c>
      <c r="PXY1367" s="84">
        <f>SUM(PXY1364:PXY1365)</f>
        <v>0</v>
      </c>
      <c r="PXZ1367" s="84">
        <f>PXY1367/PXX1367</f>
        <v>0</v>
      </c>
      <c r="PYA1367" s="84">
        <f>PXX1367-PXY1367</f>
        <v>1000000</v>
      </c>
      <c r="PYB1367" s="84">
        <f>SUM(PYB1364:PYB1365)</f>
        <v>2000000</v>
      </c>
      <c r="PYC1367" s="84">
        <f>SUM(PYC1364:PYC1365)</f>
        <v>0</v>
      </c>
      <c r="PYD1367" s="84">
        <f>PYC1367/PYB1367</f>
        <v>0</v>
      </c>
      <c r="PYE1367" s="84">
        <f>PYB1367-PYC1367</f>
        <v>2000000</v>
      </c>
      <c r="PYF1367" s="84">
        <f>PYB1367+PXX1367</f>
        <v>3000000</v>
      </c>
      <c r="PYM1367" s="84" t="s">
        <v>5408</v>
      </c>
      <c r="PYN1367" s="84">
        <f>SUM(PYN1364:PYN1365)</f>
        <v>1000000</v>
      </c>
      <c r="PYO1367" s="84">
        <f>SUM(PYO1364:PYO1365)</f>
        <v>0</v>
      </c>
      <c r="PYP1367" s="84">
        <f>PYO1367/PYN1367</f>
        <v>0</v>
      </c>
      <c r="PYQ1367" s="84">
        <f>PYN1367-PYO1367</f>
        <v>1000000</v>
      </c>
      <c r="PYR1367" s="84">
        <f>SUM(PYR1364:PYR1365)</f>
        <v>2000000</v>
      </c>
      <c r="PYS1367" s="84">
        <f>SUM(PYS1364:PYS1365)</f>
        <v>0</v>
      </c>
      <c r="PYT1367" s="84">
        <f>PYS1367/PYR1367</f>
        <v>0</v>
      </c>
      <c r="PYU1367" s="84">
        <f>PYR1367-PYS1367</f>
        <v>2000000</v>
      </c>
      <c r="PYV1367" s="84">
        <f>PYR1367+PYN1367</f>
        <v>3000000</v>
      </c>
      <c r="PZC1367" s="84" t="s">
        <v>5408</v>
      </c>
      <c r="PZD1367" s="84">
        <f>SUM(PZD1364:PZD1365)</f>
        <v>1000000</v>
      </c>
      <c r="PZE1367" s="84">
        <f>SUM(PZE1364:PZE1365)</f>
        <v>0</v>
      </c>
      <c r="PZF1367" s="84">
        <f>PZE1367/PZD1367</f>
        <v>0</v>
      </c>
      <c r="PZG1367" s="84">
        <f>PZD1367-PZE1367</f>
        <v>1000000</v>
      </c>
      <c r="PZH1367" s="84">
        <f>SUM(PZH1364:PZH1365)</f>
        <v>2000000</v>
      </c>
      <c r="PZI1367" s="84">
        <f>SUM(PZI1364:PZI1365)</f>
        <v>0</v>
      </c>
      <c r="PZJ1367" s="84">
        <f>PZI1367/PZH1367</f>
        <v>0</v>
      </c>
      <c r="PZK1367" s="84">
        <f>PZH1367-PZI1367</f>
        <v>2000000</v>
      </c>
      <c r="PZL1367" s="84">
        <f>PZH1367+PZD1367</f>
        <v>3000000</v>
      </c>
      <c r="PZS1367" s="84" t="s">
        <v>5408</v>
      </c>
      <c r="PZT1367" s="84">
        <f>SUM(PZT1364:PZT1365)</f>
        <v>1000000</v>
      </c>
      <c r="PZU1367" s="84">
        <f>SUM(PZU1364:PZU1365)</f>
        <v>0</v>
      </c>
      <c r="PZV1367" s="84">
        <f>PZU1367/PZT1367</f>
        <v>0</v>
      </c>
      <c r="PZW1367" s="84">
        <f>PZT1367-PZU1367</f>
        <v>1000000</v>
      </c>
      <c r="PZX1367" s="84">
        <f>SUM(PZX1364:PZX1365)</f>
        <v>2000000</v>
      </c>
      <c r="PZY1367" s="84">
        <f>SUM(PZY1364:PZY1365)</f>
        <v>0</v>
      </c>
      <c r="PZZ1367" s="84">
        <f>PZY1367/PZX1367</f>
        <v>0</v>
      </c>
      <c r="QAA1367" s="84">
        <f>PZX1367-PZY1367</f>
        <v>2000000</v>
      </c>
      <c r="QAB1367" s="84">
        <f>PZX1367+PZT1367</f>
        <v>3000000</v>
      </c>
      <c r="QAI1367" s="84" t="s">
        <v>5408</v>
      </c>
      <c r="QAJ1367" s="84">
        <f>SUM(QAJ1364:QAJ1365)</f>
        <v>1000000</v>
      </c>
      <c r="QAK1367" s="84">
        <f>SUM(QAK1364:QAK1365)</f>
        <v>0</v>
      </c>
      <c r="QAL1367" s="84">
        <f>QAK1367/QAJ1367</f>
        <v>0</v>
      </c>
      <c r="QAM1367" s="84">
        <f>QAJ1367-QAK1367</f>
        <v>1000000</v>
      </c>
      <c r="QAN1367" s="84">
        <f>SUM(QAN1364:QAN1365)</f>
        <v>2000000</v>
      </c>
      <c r="QAO1367" s="84">
        <f>SUM(QAO1364:QAO1365)</f>
        <v>0</v>
      </c>
      <c r="QAP1367" s="84">
        <f>QAO1367/QAN1367</f>
        <v>0</v>
      </c>
      <c r="QAQ1367" s="84">
        <f>QAN1367-QAO1367</f>
        <v>2000000</v>
      </c>
      <c r="QAR1367" s="84">
        <f>QAN1367+QAJ1367</f>
        <v>3000000</v>
      </c>
      <c r="QAY1367" s="84" t="s">
        <v>5408</v>
      </c>
      <c r="QAZ1367" s="84">
        <f>SUM(QAZ1364:QAZ1365)</f>
        <v>1000000</v>
      </c>
      <c r="QBA1367" s="84">
        <f>SUM(QBA1364:QBA1365)</f>
        <v>0</v>
      </c>
      <c r="QBB1367" s="84">
        <f>QBA1367/QAZ1367</f>
        <v>0</v>
      </c>
      <c r="QBC1367" s="84">
        <f>QAZ1367-QBA1367</f>
        <v>1000000</v>
      </c>
      <c r="QBD1367" s="84">
        <f>SUM(QBD1364:QBD1365)</f>
        <v>2000000</v>
      </c>
      <c r="QBE1367" s="84">
        <f>SUM(QBE1364:QBE1365)</f>
        <v>0</v>
      </c>
      <c r="QBF1367" s="84">
        <f>QBE1367/QBD1367</f>
        <v>0</v>
      </c>
      <c r="QBG1367" s="84">
        <f>QBD1367-QBE1367</f>
        <v>2000000</v>
      </c>
      <c r="QBH1367" s="84">
        <f>QBD1367+QAZ1367</f>
        <v>3000000</v>
      </c>
      <c r="QBO1367" s="84" t="s">
        <v>5408</v>
      </c>
      <c r="QBP1367" s="84">
        <f>SUM(QBP1364:QBP1365)</f>
        <v>1000000</v>
      </c>
      <c r="QBQ1367" s="84">
        <f>SUM(QBQ1364:QBQ1365)</f>
        <v>0</v>
      </c>
      <c r="QBR1367" s="84">
        <f>QBQ1367/QBP1367</f>
        <v>0</v>
      </c>
      <c r="QBS1367" s="84">
        <f>QBP1367-QBQ1367</f>
        <v>1000000</v>
      </c>
      <c r="QBT1367" s="84">
        <f>SUM(QBT1364:QBT1365)</f>
        <v>2000000</v>
      </c>
      <c r="QBU1367" s="84">
        <f>SUM(QBU1364:QBU1365)</f>
        <v>0</v>
      </c>
      <c r="QBV1367" s="84">
        <f>QBU1367/QBT1367</f>
        <v>0</v>
      </c>
      <c r="QBW1367" s="84">
        <f>QBT1367-QBU1367</f>
        <v>2000000</v>
      </c>
      <c r="QBX1367" s="84">
        <f>QBT1367+QBP1367</f>
        <v>3000000</v>
      </c>
      <c r="QCE1367" s="84" t="s">
        <v>5408</v>
      </c>
      <c r="QCF1367" s="84">
        <f>SUM(QCF1364:QCF1365)</f>
        <v>1000000</v>
      </c>
      <c r="QCG1367" s="84">
        <f>SUM(QCG1364:QCG1365)</f>
        <v>0</v>
      </c>
      <c r="QCH1367" s="84">
        <f>QCG1367/QCF1367</f>
        <v>0</v>
      </c>
      <c r="QCI1367" s="84">
        <f>QCF1367-QCG1367</f>
        <v>1000000</v>
      </c>
      <c r="QCJ1367" s="84">
        <f>SUM(QCJ1364:QCJ1365)</f>
        <v>2000000</v>
      </c>
      <c r="QCK1367" s="84">
        <f>SUM(QCK1364:QCK1365)</f>
        <v>0</v>
      </c>
      <c r="QCL1367" s="84">
        <f>QCK1367/QCJ1367</f>
        <v>0</v>
      </c>
      <c r="QCM1367" s="84">
        <f>QCJ1367-QCK1367</f>
        <v>2000000</v>
      </c>
      <c r="QCN1367" s="84">
        <f>QCJ1367+QCF1367</f>
        <v>3000000</v>
      </c>
      <c r="QCU1367" s="84" t="s">
        <v>5408</v>
      </c>
      <c r="QCV1367" s="84">
        <f>SUM(QCV1364:QCV1365)</f>
        <v>1000000</v>
      </c>
      <c r="QCW1367" s="84">
        <f>SUM(QCW1364:QCW1365)</f>
        <v>0</v>
      </c>
      <c r="QCX1367" s="84">
        <f>QCW1367/QCV1367</f>
        <v>0</v>
      </c>
      <c r="QCY1367" s="84">
        <f>QCV1367-QCW1367</f>
        <v>1000000</v>
      </c>
      <c r="QCZ1367" s="84">
        <f>SUM(QCZ1364:QCZ1365)</f>
        <v>2000000</v>
      </c>
      <c r="QDA1367" s="84">
        <f>SUM(QDA1364:QDA1365)</f>
        <v>0</v>
      </c>
      <c r="QDB1367" s="84">
        <f>QDA1367/QCZ1367</f>
        <v>0</v>
      </c>
      <c r="QDC1367" s="84">
        <f>QCZ1367-QDA1367</f>
        <v>2000000</v>
      </c>
      <c r="QDD1367" s="84">
        <f>QCZ1367+QCV1367</f>
        <v>3000000</v>
      </c>
      <c r="QDK1367" s="84" t="s">
        <v>5408</v>
      </c>
      <c r="QDL1367" s="84">
        <f>SUM(QDL1364:QDL1365)</f>
        <v>1000000</v>
      </c>
      <c r="QDM1367" s="84">
        <f>SUM(QDM1364:QDM1365)</f>
        <v>0</v>
      </c>
      <c r="QDN1367" s="84">
        <f>QDM1367/QDL1367</f>
        <v>0</v>
      </c>
      <c r="QDO1367" s="84">
        <f>QDL1367-QDM1367</f>
        <v>1000000</v>
      </c>
      <c r="QDP1367" s="84">
        <f>SUM(QDP1364:QDP1365)</f>
        <v>2000000</v>
      </c>
      <c r="QDQ1367" s="84">
        <f>SUM(QDQ1364:QDQ1365)</f>
        <v>0</v>
      </c>
      <c r="QDR1367" s="84">
        <f>QDQ1367/QDP1367</f>
        <v>0</v>
      </c>
      <c r="QDS1367" s="84">
        <f>QDP1367-QDQ1367</f>
        <v>2000000</v>
      </c>
      <c r="QDT1367" s="84">
        <f>QDP1367+QDL1367</f>
        <v>3000000</v>
      </c>
      <c r="QEA1367" s="84" t="s">
        <v>5408</v>
      </c>
      <c r="QEB1367" s="84">
        <f>SUM(QEB1364:QEB1365)</f>
        <v>1000000</v>
      </c>
      <c r="QEC1367" s="84">
        <f>SUM(QEC1364:QEC1365)</f>
        <v>0</v>
      </c>
      <c r="QED1367" s="84">
        <f>QEC1367/QEB1367</f>
        <v>0</v>
      </c>
      <c r="QEE1367" s="84">
        <f>QEB1367-QEC1367</f>
        <v>1000000</v>
      </c>
      <c r="QEF1367" s="84">
        <f>SUM(QEF1364:QEF1365)</f>
        <v>2000000</v>
      </c>
      <c r="QEG1367" s="84">
        <f>SUM(QEG1364:QEG1365)</f>
        <v>0</v>
      </c>
      <c r="QEH1367" s="84">
        <f>QEG1367/QEF1367</f>
        <v>0</v>
      </c>
      <c r="QEI1367" s="84">
        <f>QEF1367-QEG1367</f>
        <v>2000000</v>
      </c>
      <c r="QEJ1367" s="84">
        <f>QEF1367+QEB1367</f>
        <v>3000000</v>
      </c>
      <c r="QEQ1367" s="84" t="s">
        <v>5408</v>
      </c>
      <c r="QER1367" s="84">
        <f>SUM(QER1364:QER1365)</f>
        <v>1000000</v>
      </c>
      <c r="QES1367" s="84">
        <f>SUM(QES1364:QES1365)</f>
        <v>0</v>
      </c>
      <c r="QET1367" s="84">
        <f>QES1367/QER1367</f>
        <v>0</v>
      </c>
      <c r="QEU1367" s="84">
        <f>QER1367-QES1367</f>
        <v>1000000</v>
      </c>
      <c r="QEV1367" s="84">
        <f>SUM(QEV1364:QEV1365)</f>
        <v>2000000</v>
      </c>
      <c r="QEW1367" s="84">
        <f>SUM(QEW1364:QEW1365)</f>
        <v>0</v>
      </c>
      <c r="QEX1367" s="84">
        <f>QEW1367/QEV1367</f>
        <v>0</v>
      </c>
      <c r="QEY1367" s="84">
        <f>QEV1367-QEW1367</f>
        <v>2000000</v>
      </c>
      <c r="QEZ1367" s="84">
        <f>QEV1367+QER1367</f>
        <v>3000000</v>
      </c>
      <c r="QFG1367" s="84" t="s">
        <v>5408</v>
      </c>
      <c r="QFH1367" s="84">
        <f>SUM(QFH1364:QFH1365)</f>
        <v>1000000</v>
      </c>
      <c r="QFI1367" s="84">
        <f>SUM(QFI1364:QFI1365)</f>
        <v>0</v>
      </c>
      <c r="QFJ1367" s="84">
        <f>QFI1367/QFH1367</f>
        <v>0</v>
      </c>
      <c r="QFK1367" s="84">
        <f>QFH1367-QFI1367</f>
        <v>1000000</v>
      </c>
      <c r="QFL1367" s="84">
        <f>SUM(QFL1364:QFL1365)</f>
        <v>2000000</v>
      </c>
      <c r="QFM1367" s="84">
        <f>SUM(QFM1364:QFM1365)</f>
        <v>0</v>
      </c>
      <c r="QFN1367" s="84">
        <f>QFM1367/QFL1367</f>
        <v>0</v>
      </c>
      <c r="QFO1367" s="84">
        <f>QFL1367-QFM1367</f>
        <v>2000000</v>
      </c>
      <c r="QFP1367" s="84">
        <f>QFL1367+QFH1367</f>
        <v>3000000</v>
      </c>
      <c r="QFW1367" s="84" t="s">
        <v>5408</v>
      </c>
      <c r="QFX1367" s="84">
        <f>SUM(QFX1364:QFX1365)</f>
        <v>1000000</v>
      </c>
      <c r="QFY1367" s="84">
        <f>SUM(QFY1364:QFY1365)</f>
        <v>0</v>
      </c>
      <c r="QFZ1367" s="84">
        <f>QFY1367/QFX1367</f>
        <v>0</v>
      </c>
      <c r="QGA1367" s="84">
        <f>QFX1367-QFY1367</f>
        <v>1000000</v>
      </c>
      <c r="QGB1367" s="84">
        <f>SUM(QGB1364:QGB1365)</f>
        <v>2000000</v>
      </c>
      <c r="QGC1367" s="84">
        <f>SUM(QGC1364:QGC1365)</f>
        <v>0</v>
      </c>
      <c r="QGD1367" s="84">
        <f>QGC1367/QGB1367</f>
        <v>0</v>
      </c>
      <c r="QGE1367" s="84">
        <f>QGB1367-QGC1367</f>
        <v>2000000</v>
      </c>
      <c r="QGF1367" s="84">
        <f>QGB1367+QFX1367</f>
        <v>3000000</v>
      </c>
      <c r="QGM1367" s="84" t="s">
        <v>5408</v>
      </c>
      <c r="QGN1367" s="84">
        <f>SUM(QGN1364:QGN1365)</f>
        <v>1000000</v>
      </c>
      <c r="QGO1367" s="84">
        <f>SUM(QGO1364:QGO1365)</f>
        <v>0</v>
      </c>
      <c r="QGP1367" s="84">
        <f>QGO1367/QGN1367</f>
        <v>0</v>
      </c>
      <c r="QGQ1367" s="84">
        <f>QGN1367-QGO1367</f>
        <v>1000000</v>
      </c>
      <c r="QGR1367" s="84">
        <f>SUM(QGR1364:QGR1365)</f>
        <v>2000000</v>
      </c>
      <c r="QGS1367" s="84">
        <f>SUM(QGS1364:QGS1365)</f>
        <v>0</v>
      </c>
      <c r="QGT1367" s="84">
        <f>QGS1367/QGR1367</f>
        <v>0</v>
      </c>
      <c r="QGU1367" s="84">
        <f>QGR1367-QGS1367</f>
        <v>2000000</v>
      </c>
      <c r="QGV1367" s="84">
        <f>QGR1367+QGN1367</f>
        <v>3000000</v>
      </c>
      <c r="QHC1367" s="84" t="s">
        <v>5408</v>
      </c>
      <c r="QHD1367" s="84">
        <f>SUM(QHD1364:QHD1365)</f>
        <v>1000000</v>
      </c>
      <c r="QHE1367" s="84">
        <f>SUM(QHE1364:QHE1365)</f>
        <v>0</v>
      </c>
      <c r="QHF1367" s="84">
        <f>QHE1367/QHD1367</f>
        <v>0</v>
      </c>
      <c r="QHG1367" s="84">
        <f>QHD1367-QHE1367</f>
        <v>1000000</v>
      </c>
      <c r="QHH1367" s="84">
        <f>SUM(QHH1364:QHH1365)</f>
        <v>2000000</v>
      </c>
      <c r="QHI1367" s="84">
        <f>SUM(QHI1364:QHI1365)</f>
        <v>0</v>
      </c>
      <c r="QHJ1367" s="84">
        <f>QHI1367/QHH1367</f>
        <v>0</v>
      </c>
      <c r="QHK1367" s="84">
        <f>QHH1367-QHI1367</f>
        <v>2000000</v>
      </c>
      <c r="QHL1367" s="84">
        <f>QHH1367+QHD1367</f>
        <v>3000000</v>
      </c>
      <c r="QHS1367" s="84" t="s">
        <v>5408</v>
      </c>
      <c r="QHT1367" s="84">
        <f>SUM(QHT1364:QHT1365)</f>
        <v>1000000</v>
      </c>
      <c r="QHU1367" s="84">
        <f>SUM(QHU1364:QHU1365)</f>
        <v>0</v>
      </c>
      <c r="QHV1367" s="84">
        <f>QHU1367/QHT1367</f>
        <v>0</v>
      </c>
      <c r="QHW1367" s="84">
        <f>QHT1367-QHU1367</f>
        <v>1000000</v>
      </c>
      <c r="QHX1367" s="84">
        <f>SUM(QHX1364:QHX1365)</f>
        <v>2000000</v>
      </c>
      <c r="QHY1367" s="84">
        <f>SUM(QHY1364:QHY1365)</f>
        <v>0</v>
      </c>
      <c r="QHZ1367" s="84">
        <f>QHY1367/QHX1367</f>
        <v>0</v>
      </c>
      <c r="QIA1367" s="84">
        <f>QHX1367-QHY1367</f>
        <v>2000000</v>
      </c>
      <c r="QIB1367" s="84">
        <f>QHX1367+QHT1367</f>
        <v>3000000</v>
      </c>
      <c r="QII1367" s="84" t="s">
        <v>5408</v>
      </c>
      <c r="QIJ1367" s="84">
        <f>SUM(QIJ1364:QIJ1365)</f>
        <v>1000000</v>
      </c>
      <c r="QIK1367" s="84">
        <f>SUM(QIK1364:QIK1365)</f>
        <v>0</v>
      </c>
      <c r="QIL1367" s="84">
        <f>QIK1367/QIJ1367</f>
        <v>0</v>
      </c>
      <c r="QIM1367" s="84">
        <f>QIJ1367-QIK1367</f>
        <v>1000000</v>
      </c>
      <c r="QIN1367" s="84">
        <f>SUM(QIN1364:QIN1365)</f>
        <v>2000000</v>
      </c>
      <c r="QIO1367" s="84">
        <f>SUM(QIO1364:QIO1365)</f>
        <v>0</v>
      </c>
      <c r="QIP1367" s="84">
        <f>QIO1367/QIN1367</f>
        <v>0</v>
      </c>
      <c r="QIQ1367" s="84">
        <f>QIN1367-QIO1367</f>
        <v>2000000</v>
      </c>
      <c r="QIR1367" s="84">
        <f>QIN1367+QIJ1367</f>
        <v>3000000</v>
      </c>
      <c r="QIY1367" s="84" t="s">
        <v>5408</v>
      </c>
      <c r="QIZ1367" s="84">
        <f>SUM(QIZ1364:QIZ1365)</f>
        <v>1000000</v>
      </c>
      <c r="QJA1367" s="84">
        <f>SUM(QJA1364:QJA1365)</f>
        <v>0</v>
      </c>
      <c r="QJB1367" s="84">
        <f>QJA1367/QIZ1367</f>
        <v>0</v>
      </c>
      <c r="QJC1367" s="84">
        <f>QIZ1367-QJA1367</f>
        <v>1000000</v>
      </c>
      <c r="QJD1367" s="84">
        <f>SUM(QJD1364:QJD1365)</f>
        <v>2000000</v>
      </c>
      <c r="QJE1367" s="84">
        <f>SUM(QJE1364:QJE1365)</f>
        <v>0</v>
      </c>
      <c r="QJF1367" s="84">
        <f>QJE1367/QJD1367</f>
        <v>0</v>
      </c>
      <c r="QJG1367" s="84">
        <f>QJD1367-QJE1367</f>
        <v>2000000</v>
      </c>
      <c r="QJH1367" s="84">
        <f>QJD1367+QIZ1367</f>
        <v>3000000</v>
      </c>
      <c r="QJO1367" s="84" t="s">
        <v>5408</v>
      </c>
      <c r="QJP1367" s="84">
        <f>SUM(QJP1364:QJP1365)</f>
        <v>1000000</v>
      </c>
      <c r="QJQ1367" s="84">
        <f>SUM(QJQ1364:QJQ1365)</f>
        <v>0</v>
      </c>
      <c r="QJR1367" s="84">
        <f>QJQ1367/QJP1367</f>
        <v>0</v>
      </c>
      <c r="QJS1367" s="84">
        <f>QJP1367-QJQ1367</f>
        <v>1000000</v>
      </c>
      <c r="QJT1367" s="84">
        <f>SUM(QJT1364:QJT1365)</f>
        <v>2000000</v>
      </c>
      <c r="QJU1367" s="84">
        <f>SUM(QJU1364:QJU1365)</f>
        <v>0</v>
      </c>
      <c r="QJV1367" s="84">
        <f>QJU1367/QJT1367</f>
        <v>0</v>
      </c>
      <c r="QJW1367" s="84">
        <f>QJT1367-QJU1367</f>
        <v>2000000</v>
      </c>
      <c r="QJX1367" s="84">
        <f>QJT1367+QJP1367</f>
        <v>3000000</v>
      </c>
      <c r="QKE1367" s="84" t="s">
        <v>5408</v>
      </c>
      <c r="QKF1367" s="84">
        <f>SUM(QKF1364:QKF1365)</f>
        <v>1000000</v>
      </c>
      <c r="QKG1367" s="84">
        <f>SUM(QKG1364:QKG1365)</f>
        <v>0</v>
      </c>
      <c r="QKH1367" s="84">
        <f>QKG1367/QKF1367</f>
        <v>0</v>
      </c>
      <c r="QKI1367" s="84">
        <f>QKF1367-QKG1367</f>
        <v>1000000</v>
      </c>
      <c r="QKJ1367" s="84">
        <f>SUM(QKJ1364:QKJ1365)</f>
        <v>2000000</v>
      </c>
      <c r="QKK1367" s="84">
        <f>SUM(QKK1364:QKK1365)</f>
        <v>0</v>
      </c>
      <c r="QKL1367" s="84">
        <f>QKK1367/QKJ1367</f>
        <v>0</v>
      </c>
      <c r="QKM1367" s="84">
        <f>QKJ1367-QKK1367</f>
        <v>2000000</v>
      </c>
      <c r="QKN1367" s="84">
        <f>QKJ1367+QKF1367</f>
        <v>3000000</v>
      </c>
      <c r="QKU1367" s="84" t="s">
        <v>5408</v>
      </c>
      <c r="QKV1367" s="84">
        <f>SUM(QKV1364:QKV1365)</f>
        <v>1000000</v>
      </c>
      <c r="QKW1367" s="84">
        <f>SUM(QKW1364:QKW1365)</f>
        <v>0</v>
      </c>
      <c r="QKX1367" s="84">
        <f>QKW1367/QKV1367</f>
        <v>0</v>
      </c>
      <c r="QKY1367" s="84">
        <f>QKV1367-QKW1367</f>
        <v>1000000</v>
      </c>
      <c r="QKZ1367" s="84">
        <f>SUM(QKZ1364:QKZ1365)</f>
        <v>2000000</v>
      </c>
      <c r="QLA1367" s="84">
        <f>SUM(QLA1364:QLA1365)</f>
        <v>0</v>
      </c>
      <c r="QLB1367" s="84">
        <f>QLA1367/QKZ1367</f>
        <v>0</v>
      </c>
      <c r="QLC1367" s="84">
        <f>QKZ1367-QLA1367</f>
        <v>2000000</v>
      </c>
      <c r="QLD1367" s="84">
        <f>QKZ1367+QKV1367</f>
        <v>3000000</v>
      </c>
      <c r="QLK1367" s="84" t="s">
        <v>5408</v>
      </c>
      <c r="QLL1367" s="84">
        <f>SUM(QLL1364:QLL1365)</f>
        <v>1000000</v>
      </c>
      <c r="QLM1367" s="84">
        <f>SUM(QLM1364:QLM1365)</f>
        <v>0</v>
      </c>
      <c r="QLN1367" s="84">
        <f>QLM1367/QLL1367</f>
        <v>0</v>
      </c>
      <c r="QLO1367" s="84">
        <f>QLL1367-QLM1367</f>
        <v>1000000</v>
      </c>
      <c r="QLP1367" s="84">
        <f>SUM(QLP1364:QLP1365)</f>
        <v>2000000</v>
      </c>
      <c r="QLQ1367" s="84">
        <f>SUM(QLQ1364:QLQ1365)</f>
        <v>0</v>
      </c>
      <c r="QLR1367" s="84">
        <f>QLQ1367/QLP1367</f>
        <v>0</v>
      </c>
      <c r="QLS1367" s="84">
        <f>QLP1367-QLQ1367</f>
        <v>2000000</v>
      </c>
      <c r="QLT1367" s="84">
        <f>QLP1367+QLL1367</f>
        <v>3000000</v>
      </c>
      <c r="QMA1367" s="84" t="s">
        <v>5408</v>
      </c>
      <c r="QMB1367" s="84">
        <f>SUM(QMB1364:QMB1365)</f>
        <v>1000000</v>
      </c>
      <c r="QMC1367" s="84">
        <f>SUM(QMC1364:QMC1365)</f>
        <v>0</v>
      </c>
      <c r="QMD1367" s="84">
        <f>QMC1367/QMB1367</f>
        <v>0</v>
      </c>
      <c r="QME1367" s="84">
        <f>QMB1367-QMC1367</f>
        <v>1000000</v>
      </c>
      <c r="QMF1367" s="84">
        <f>SUM(QMF1364:QMF1365)</f>
        <v>2000000</v>
      </c>
      <c r="QMG1367" s="84">
        <f>SUM(QMG1364:QMG1365)</f>
        <v>0</v>
      </c>
      <c r="QMH1367" s="84">
        <f>QMG1367/QMF1367</f>
        <v>0</v>
      </c>
      <c r="QMI1367" s="84">
        <f>QMF1367-QMG1367</f>
        <v>2000000</v>
      </c>
      <c r="QMJ1367" s="84">
        <f>QMF1367+QMB1367</f>
        <v>3000000</v>
      </c>
      <c r="QMQ1367" s="84" t="s">
        <v>5408</v>
      </c>
      <c r="QMR1367" s="84">
        <f>SUM(QMR1364:QMR1365)</f>
        <v>1000000</v>
      </c>
      <c r="QMS1367" s="84">
        <f>SUM(QMS1364:QMS1365)</f>
        <v>0</v>
      </c>
      <c r="QMT1367" s="84">
        <f>QMS1367/QMR1367</f>
        <v>0</v>
      </c>
      <c r="QMU1367" s="84">
        <f>QMR1367-QMS1367</f>
        <v>1000000</v>
      </c>
      <c r="QMV1367" s="84">
        <f>SUM(QMV1364:QMV1365)</f>
        <v>2000000</v>
      </c>
      <c r="QMW1367" s="84">
        <f>SUM(QMW1364:QMW1365)</f>
        <v>0</v>
      </c>
      <c r="QMX1367" s="84">
        <f>QMW1367/QMV1367</f>
        <v>0</v>
      </c>
      <c r="QMY1367" s="84">
        <f>QMV1367-QMW1367</f>
        <v>2000000</v>
      </c>
      <c r="QMZ1367" s="84">
        <f>QMV1367+QMR1367</f>
        <v>3000000</v>
      </c>
      <c r="QNG1367" s="84" t="s">
        <v>5408</v>
      </c>
      <c r="QNH1367" s="84">
        <f>SUM(QNH1364:QNH1365)</f>
        <v>1000000</v>
      </c>
      <c r="QNI1367" s="84">
        <f>SUM(QNI1364:QNI1365)</f>
        <v>0</v>
      </c>
      <c r="QNJ1367" s="84">
        <f>QNI1367/QNH1367</f>
        <v>0</v>
      </c>
      <c r="QNK1367" s="84">
        <f>QNH1367-QNI1367</f>
        <v>1000000</v>
      </c>
      <c r="QNL1367" s="84">
        <f>SUM(QNL1364:QNL1365)</f>
        <v>2000000</v>
      </c>
      <c r="QNM1367" s="84">
        <f>SUM(QNM1364:QNM1365)</f>
        <v>0</v>
      </c>
      <c r="QNN1367" s="84">
        <f>QNM1367/QNL1367</f>
        <v>0</v>
      </c>
      <c r="QNO1367" s="84">
        <f>QNL1367-QNM1367</f>
        <v>2000000</v>
      </c>
      <c r="QNP1367" s="84">
        <f>QNL1367+QNH1367</f>
        <v>3000000</v>
      </c>
      <c r="QNW1367" s="84" t="s">
        <v>5408</v>
      </c>
      <c r="QNX1367" s="84">
        <f>SUM(QNX1364:QNX1365)</f>
        <v>1000000</v>
      </c>
      <c r="QNY1367" s="84">
        <f>SUM(QNY1364:QNY1365)</f>
        <v>0</v>
      </c>
      <c r="QNZ1367" s="84">
        <f>QNY1367/QNX1367</f>
        <v>0</v>
      </c>
      <c r="QOA1367" s="84">
        <f>QNX1367-QNY1367</f>
        <v>1000000</v>
      </c>
      <c r="QOB1367" s="84">
        <f>SUM(QOB1364:QOB1365)</f>
        <v>2000000</v>
      </c>
      <c r="QOC1367" s="84">
        <f>SUM(QOC1364:QOC1365)</f>
        <v>0</v>
      </c>
      <c r="QOD1367" s="84">
        <f>QOC1367/QOB1367</f>
        <v>0</v>
      </c>
      <c r="QOE1367" s="84">
        <f>QOB1367-QOC1367</f>
        <v>2000000</v>
      </c>
      <c r="QOF1367" s="84">
        <f>QOB1367+QNX1367</f>
        <v>3000000</v>
      </c>
      <c r="QOM1367" s="84" t="s">
        <v>5408</v>
      </c>
      <c r="QON1367" s="84">
        <f>SUM(QON1364:QON1365)</f>
        <v>1000000</v>
      </c>
      <c r="QOO1367" s="84">
        <f>SUM(QOO1364:QOO1365)</f>
        <v>0</v>
      </c>
      <c r="QOP1367" s="84">
        <f>QOO1367/QON1367</f>
        <v>0</v>
      </c>
      <c r="QOQ1367" s="84">
        <f>QON1367-QOO1367</f>
        <v>1000000</v>
      </c>
      <c r="QOR1367" s="84">
        <f>SUM(QOR1364:QOR1365)</f>
        <v>2000000</v>
      </c>
      <c r="QOS1367" s="84">
        <f>SUM(QOS1364:QOS1365)</f>
        <v>0</v>
      </c>
      <c r="QOT1367" s="84">
        <f>QOS1367/QOR1367</f>
        <v>0</v>
      </c>
      <c r="QOU1367" s="84">
        <f>QOR1367-QOS1367</f>
        <v>2000000</v>
      </c>
      <c r="QOV1367" s="84">
        <f>QOR1367+QON1367</f>
        <v>3000000</v>
      </c>
      <c r="QPC1367" s="84" t="s">
        <v>5408</v>
      </c>
      <c r="QPD1367" s="84">
        <f>SUM(QPD1364:QPD1365)</f>
        <v>1000000</v>
      </c>
      <c r="QPE1367" s="84">
        <f>SUM(QPE1364:QPE1365)</f>
        <v>0</v>
      </c>
      <c r="QPF1367" s="84">
        <f>QPE1367/QPD1367</f>
        <v>0</v>
      </c>
      <c r="QPG1367" s="84">
        <f>QPD1367-QPE1367</f>
        <v>1000000</v>
      </c>
      <c r="QPH1367" s="84">
        <f>SUM(QPH1364:QPH1365)</f>
        <v>2000000</v>
      </c>
      <c r="QPI1367" s="84">
        <f>SUM(QPI1364:QPI1365)</f>
        <v>0</v>
      </c>
      <c r="QPJ1367" s="84">
        <f>QPI1367/QPH1367</f>
        <v>0</v>
      </c>
      <c r="QPK1367" s="84">
        <f>QPH1367-QPI1367</f>
        <v>2000000</v>
      </c>
      <c r="QPL1367" s="84">
        <f>QPH1367+QPD1367</f>
        <v>3000000</v>
      </c>
      <c r="QPS1367" s="84" t="s">
        <v>5408</v>
      </c>
      <c r="QPT1367" s="84">
        <f>SUM(QPT1364:QPT1365)</f>
        <v>1000000</v>
      </c>
      <c r="QPU1367" s="84">
        <f>SUM(QPU1364:QPU1365)</f>
        <v>0</v>
      </c>
      <c r="QPV1367" s="84">
        <f>QPU1367/QPT1367</f>
        <v>0</v>
      </c>
      <c r="QPW1367" s="84">
        <f>QPT1367-QPU1367</f>
        <v>1000000</v>
      </c>
      <c r="QPX1367" s="84">
        <f>SUM(QPX1364:QPX1365)</f>
        <v>2000000</v>
      </c>
      <c r="QPY1367" s="84">
        <f>SUM(QPY1364:QPY1365)</f>
        <v>0</v>
      </c>
      <c r="QPZ1367" s="84">
        <f>QPY1367/QPX1367</f>
        <v>0</v>
      </c>
      <c r="QQA1367" s="84">
        <f>QPX1367-QPY1367</f>
        <v>2000000</v>
      </c>
      <c r="QQB1367" s="84">
        <f>QPX1367+QPT1367</f>
        <v>3000000</v>
      </c>
      <c r="QQI1367" s="84" t="s">
        <v>5408</v>
      </c>
      <c r="QQJ1367" s="84">
        <f>SUM(QQJ1364:QQJ1365)</f>
        <v>1000000</v>
      </c>
      <c r="QQK1367" s="84">
        <f>SUM(QQK1364:QQK1365)</f>
        <v>0</v>
      </c>
      <c r="QQL1367" s="84">
        <f>QQK1367/QQJ1367</f>
        <v>0</v>
      </c>
      <c r="QQM1367" s="84">
        <f>QQJ1367-QQK1367</f>
        <v>1000000</v>
      </c>
      <c r="QQN1367" s="84">
        <f>SUM(QQN1364:QQN1365)</f>
        <v>2000000</v>
      </c>
      <c r="QQO1367" s="84">
        <f>SUM(QQO1364:QQO1365)</f>
        <v>0</v>
      </c>
      <c r="QQP1367" s="84">
        <f>QQO1367/QQN1367</f>
        <v>0</v>
      </c>
      <c r="QQQ1367" s="84">
        <f>QQN1367-QQO1367</f>
        <v>2000000</v>
      </c>
      <c r="QQR1367" s="84">
        <f>QQN1367+QQJ1367</f>
        <v>3000000</v>
      </c>
      <c r="QQY1367" s="84" t="s">
        <v>5408</v>
      </c>
      <c r="QQZ1367" s="84">
        <f>SUM(QQZ1364:QQZ1365)</f>
        <v>1000000</v>
      </c>
      <c r="QRA1367" s="84">
        <f>SUM(QRA1364:QRA1365)</f>
        <v>0</v>
      </c>
      <c r="QRB1367" s="84">
        <f>QRA1367/QQZ1367</f>
        <v>0</v>
      </c>
      <c r="QRC1367" s="84">
        <f>QQZ1367-QRA1367</f>
        <v>1000000</v>
      </c>
      <c r="QRD1367" s="84">
        <f>SUM(QRD1364:QRD1365)</f>
        <v>2000000</v>
      </c>
      <c r="QRE1367" s="84">
        <f>SUM(QRE1364:QRE1365)</f>
        <v>0</v>
      </c>
      <c r="QRF1367" s="84">
        <f>QRE1367/QRD1367</f>
        <v>0</v>
      </c>
      <c r="QRG1367" s="84">
        <f>QRD1367-QRE1367</f>
        <v>2000000</v>
      </c>
      <c r="QRH1367" s="84">
        <f>QRD1367+QQZ1367</f>
        <v>3000000</v>
      </c>
      <c r="QRO1367" s="84" t="s">
        <v>5408</v>
      </c>
      <c r="QRP1367" s="84">
        <f>SUM(QRP1364:QRP1365)</f>
        <v>1000000</v>
      </c>
      <c r="QRQ1367" s="84">
        <f>SUM(QRQ1364:QRQ1365)</f>
        <v>0</v>
      </c>
      <c r="QRR1367" s="84">
        <f>QRQ1367/QRP1367</f>
        <v>0</v>
      </c>
      <c r="QRS1367" s="84">
        <f>QRP1367-QRQ1367</f>
        <v>1000000</v>
      </c>
      <c r="QRT1367" s="84">
        <f>SUM(QRT1364:QRT1365)</f>
        <v>2000000</v>
      </c>
      <c r="QRU1367" s="84">
        <f>SUM(QRU1364:QRU1365)</f>
        <v>0</v>
      </c>
      <c r="QRV1367" s="84">
        <f>QRU1367/QRT1367</f>
        <v>0</v>
      </c>
      <c r="QRW1367" s="84">
        <f>QRT1367-QRU1367</f>
        <v>2000000</v>
      </c>
      <c r="QRX1367" s="84">
        <f>QRT1367+QRP1367</f>
        <v>3000000</v>
      </c>
      <c r="QSE1367" s="84" t="s">
        <v>5408</v>
      </c>
      <c r="QSF1367" s="84">
        <f>SUM(QSF1364:QSF1365)</f>
        <v>1000000</v>
      </c>
      <c r="QSG1367" s="84">
        <f>SUM(QSG1364:QSG1365)</f>
        <v>0</v>
      </c>
      <c r="QSH1367" s="84">
        <f>QSG1367/QSF1367</f>
        <v>0</v>
      </c>
      <c r="QSI1367" s="84">
        <f>QSF1367-QSG1367</f>
        <v>1000000</v>
      </c>
      <c r="QSJ1367" s="84">
        <f>SUM(QSJ1364:QSJ1365)</f>
        <v>2000000</v>
      </c>
      <c r="QSK1367" s="84">
        <f>SUM(QSK1364:QSK1365)</f>
        <v>0</v>
      </c>
      <c r="QSL1367" s="84">
        <f>QSK1367/QSJ1367</f>
        <v>0</v>
      </c>
      <c r="QSM1367" s="84">
        <f>QSJ1367-QSK1367</f>
        <v>2000000</v>
      </c>
      <c r="QSN1367" s="84">
        <f>QSJ1367+QSF1367</f>
        <v>3000000</v>
      </c>
      <c r="QSU1367" s="84" t="s">
        <v>5408</v>
      </c>
      <c r="QSV1367" s="84">
        <f>SUM(QSV1364:QSV1365)</f>
        <v>1000000</v>
      </c>
      <c r="QSW1367" s="84">
        <f>SUM(QSW1364:QSW1365)</f>
        <v>0</v>
      </c>
      <c r="QSX1367" s="84">
        <f>QSW1367/QSV1367</f>
        <v>0</v>
      </c>
      <c r="QSY1367" s="84">
        <f>QSV1367-QSW1367</f>
        <v>1000000</v>
      </c>
      <c r="QSZ1367" s="84">
        <f>SUM(QSZ1364:QSZ1365)</f>
        <v>2000000</v>
      </c>
      <c r="QTA1367" s="84">
        <f>SUM(QTA1364:QTA1365)</f>
        <v>0</v>
      </c>
      <c r="QTB1367" s="84">
        <f>QTA1367/QSZ1367</f>
        <v>0</v>
      </c>
      <c r="QTC1367" s="84">
        <f>QSZ1367-QTA1367</f>
        <v>2000000</v>
      </c>
      <c r="QTD1367" s="84">
        <f>QSZ1367+QSV1367</f>
        <v>3000000</v>
      </c>
      <c r="QTK1367" s="84" t="s">
        <v>5408</v>
      </c>
      <c r="QTL1367" s="84">
        <f>SUM(QTL1364:QTL1365)</f>
        <v>1000000</v>
      </c>
      <c r="QTM1367" s="84">
        <f>SUM(QTM1364:QTM1365)</f>
        <v>0</v>
      </c>
      <c r="QTN1367" s="84">
        <f>QTM1367/QTL1367</f>
        <v>0</v>
      </c>
      <c r="QTO1367" s="84">
        <f>QTL1367-QTM1367</f>
        <v>1000000</v>
      </c>
      <c r="QTP1367" s="84">
        <f>SUM(QTP1364:QTP1365)</f>
        <v>2000000</v>
      </c>
      <c r="QTQ1367" s="84">
        <f>SUM(QTQ1364:QTQ1365)</f>
        <v>0</v>
      </c>
      <c r="QTR1367" s="84">
        <f>QTQ1367/QTP1367</f>
        <v>0</v>
      </c>
      <c r="QTS1367" s="84">
        <f>QTP1367-QTQ1367</f>
        <v>2000000</v>
      </c>
      <c r="QTT1367" s="84">
        <f>QTP1367+QTL1367</f>
        <v>3000000</v>
      </c>
      <c r="QUA1367" s="84" t="s">
        <v>5408</v>
      </c>
      <c r="QUB1367" s="84">
        <f>SUM(QUB1364:QUB1365)</f>
        <v>1000000</v>
      </c>
      <c r="QUC1367" s="84">
        <f>SUM(QUC1364:QUC1365)</f>
        <v>0</v>
      </c>
      <c r="QUD1367" s="84">
        <f>QUC1367/QUB1367</f>
        <v>0</v>
      </c>
      <c r="QUE1367" s="84">
        <f>QUB1367-QUC1367</f>
        <v>1000000</v>
      </c>
      <c r="QUF1367" s="84">
        <f>SUM(QUF1364:QUF1365)</f>
        <v>2000000</v>
      </c>
      <c r="QUG1367" s="84">
        <f>SUM(QUG1364:QUG1365)</f>
        <v>0</v>
      </c>
      <c r="QUH1367" s="84">
        <f>QUG1367/QUF1367</f>
        <v>0</v>
      </c>
      <c r="QUI1367" s="84">
        <f>QUF1367-QUG1367</f>
        <v>2000000</v>
      </c>
      <c r="QUJ1367" s="84">
        <f>QUF1367+QUB1367</f>
        <v>3000000</v>
      </c>
      <c r="QUQ1367" s="84" t="s">
        <v>5408</v>
      </c>
      <c r="QUR1367" s="84">
        <f>SUM(QUR1364:QUR1365)</f>
        <v>1000000</v>
      </c>
      <c r="QUS1367" s="84">
        <f>SUM(QUS1364:QUS1365)</f>
        <v>0</v>
      </c>
      <c r="QUT1367" s="84">
        <f>QUS1367/QUR1367</f>
        <v>0</v>
      </c>
      <c r="QUU1367" s="84">
        <f>QUR1367-QUS1367</f>
        <v>1000000</v>
      </c>
      <c r="QUV1367" s="84">
        <f>SUM(QUV1364:QUV1365)</f>
        <v>2000000</v>
      </c>
      <c r="QUW1367" s="84">
        <f>SUM(QUW1364:QUW1365)</f>
        <v>0</v>
      </c>
      <c r="QUX1367" s="84">
        <f>QUW1367/QUV1367</f>
        <v>0</v>
      </c>
      <c r="QUY1367" s="84">
        <f>QUV1367-QUW1367</f>
        <v>2000000</v>
      </c>
      <c r="QUZ1367" s="84">
        <f>QUV1367+QUR1367</f>
        <v>3000000</v>
      </c>
      <c r="QVG1367" s="84" t="s">
        <v>5408</v>
      </c>
      <c r="QVH1367" s="84">
        <f>SUM(QVH1364:QVH1365)</f>
        <v>1000000</v>
      </c>
      <c r="QVI1367" s="84">
        <f>SUM(QVI1364:QVI1365)</f>
        <v>0</v>
      </c>
      <c r="QVJ1367" s="84">
        <f>QVI1367/QVH1367</f>
        <v>0</v>
      </c>
      <c r="QVK1367" s="84">
        <f>QVH1367-QVI1367</f>
        <v>1000000</v>
      </c>
      <c r="QVL1367" s="84">
        <f>SUM(QVL1364:QVL1365)</f>
        <v>2000000</v>
      </c>
      <c r="QVM1367" s="84">
        <f>SUM(QVM1364:QVM1365)</f>
        <v>0</v>
      </c>
      <c r="QVN1367" s="84">
        <f>QVM1367/QVL1367</f>
        <v>0</v>
      </c>
      <c r="QVO1367" s="84">
        <f>QVL1367-QVM1367</f>
        <v>2000000</v>
      </c>
      <c r="QVP1367" s="84">
        <f>QVL1367+QVH1367</f>
        <v>3000000</v>
      </c>
      <c r="QVW1367" s="84" t="s">
        <v>5408</v>
      </c>
      <c r="QVX1367" s="84">
        <f>SUM(QVX1364:QVX1365)</f>
        <v>1000000</v>
      </c>
      <c r="QVY1367" s="84">
        <f>SUM(QVY1364:QVY1365)</f>
        <v>0</v>
      </c>
      <c r="QVZ1367" s="84">
        <f>QVY1367/QVX1367</f>
        <v>0</v>
      </c>
      <c r="QWA1367" s="84">
        <f>QVX1367-QVY1367</f>
        <v>1000000</v>
      </c>
      <c r="QWB1367" s="84">
        <f>SUM(QWB1364:QWB1365)</f>
        <v>2000000</v>
      </c>
      <c r="QWC1367" s="84">
        <f>SUM(QWC1364:QWC1365)</f>
        <v>0</v>
      </c>
      <c r="QWD1367" s="84">
        <f>QWC1367/QWB1367</f>
        <v>0</v>
      </c>
      <c r="QWE1367" s="84">
        <f>QWB1367-QWC1367</f>
        <v>2000000</v>
      </c>
      <c r="QWF1367" s="84">
        <f>QWB1367+QVX1367</f>
        <v>3000000</v>
      </c>
      <c r="QWM1367" s="84" t="s">
        <v>5408</v>
      </c>
      <c r="QWN1367" s="84">
        <f>SUM(QWN1364:QWN1365)</f>
        <v>1000000</v>
      </c>
      <c r="QWO1367" s="84">
        <f>SUM(QWO1364:QWO1365)</f>
        <v>0</v>
      </c>
      <c r="QWP1367" s="84">
        <f>QWO1367/QWN1367</f>
        <v>0</v>
      </c>
      <c r="QWQ1367" s="84">
        <f>QWN1367-QWO1367</f>
        <v>1000000</v>
      </c>
      <c r="QWR1367" s="84">
        <f>SUM(QWR1364:QWR1365)</f>
        <v>2000000</v>
      </c>
      <c r="QWS1367" s="84">
        <f>SUM(QWS1364:QWS1365)</f>
        <v>0</v>
      </c>
      <c r="QWT1367" s="84">
        <f>QWS1367/QWR1367</f>
        <v>0</v>
      </c>
      <c r="QWU1367" s="84">
        <f>QWR1367-QWS1367</f>
        <v>2000000</v>
      </c>
      <c r="QWV1367" s="84">
        <f>QWR1367+QWN1367</f>
        <v>3000000</v>
      </c>
      <c r="QXC1367" s="84" t="s">
        <v>5408</v>
      </c>
      <c r="QXD1367" s="84">
        <f>SUM(QXD1364:QXD1365)</f>
        <v>1000000</v>
      </c>
      <c r="QXE1367" s="84">
        <f>SUM(QXE1364:QXE1365)</f>
        <v>0</v>
      </c>
      <c r="QXF1367" s="84">
        <f>QXE1367/QXD1367</f>
        <v>0</v>
      </c>
      <c r="QXG1367" s="84">
        <f>QXD1367-QXE1367</f>
        <v>1000000</v>
      </c>
      <c r="QXH1367" s="84">
        <f>SUM(QXH1364:QXH1365)</f>
        <v>2000000</v>
      </c>
      <c r="QXI1367" s="84">
        <f>SUM(QXI1364:QXI1365)</f>
        <v>0</v>
      </c>
      <c r="QXJ1367" s="84">
        <f>QXI1367/QXH1367</f>
        <v>0</v>
      </c>
      <c r="QXK1367" s="84">
        <f>QXH1367-QXI1367</f>
        <v>2000000</v>
      </c>
      <c r="QXL1367" s="84">
        <f>QXH1367+QXD1367</f>
        <v>3000000</v>
      </c>
      <c r="QXS1367" s="84" t="s">
        <v>5408</v>
      </c>
      <c r="QXT1367" s="84">
        <f>SUM(QXT1364:QXT1365)</f>
        <v>1000000</v>
      </c>
      <c r="QXU1367" s="84">
        <f>SUM(QXU1364:QXU1365)</f>
        <v>0</v>
      </c>
      <c r="QXV1367" s="84">
        <f>QXU1367/QXT1367</f>
        <v>0</v>
      </c>
      <c r="QXW1367" s="84">
        <f>QXT1367-QXU1367</f>
        <v>1000000</v>
      </c>
      <c r="QXX1367" s="84">
        <f>SUM(QXX1364:QXX1365)</f>
        <v>2000000</v>
      </c>
      <c r="QXY1367" s="84">
        <f>SUM(QXY1364:QXY1365)</f>
        <v>0</v>
      </c>
      <c r="QXZ1367" s="84">
        <f>QXY1367/QXX1367</f>
        <v>0</v>
      </c>
      <c r="QYA1367" s="84">
        <f>QXX1367-QXY1367</f>
        <v>2000000</v>
      </c>
      <c r="QYB1367" s="84">
        <f>QXX1367+QXT1367</f>
        <v>3000000</v>
      </c>
      <c r="QYI1367" s="84" t="s">
        <v>5408</v>
      </c>
      <c r="QYJ1367" s="84">
        <f>SUM(QYJ1364:QYJ1365)</f>
        <v>1000000</v>
      </c>
      <c r="QYK1367" s="84">
        <f>SUM(QYK1364:QYK1365)</f>
        <v>0</v>
      </c>
      <c r="QYL1367" s="84">
        <f>QYK1367/QYJ1367</f>
        <v>0</v>
      </c>
      <c r="QYM1367" s="84">
        <f>QYJ1367-QYK1367</f>
        <v>1000000</v>
      </c>
      <c r="QYN1367" s="84">
        <f>SUM(QYN1364:QYN1365)</f>
        <v>2000000</v>
      </c>
      <c r="QYO1367" s="84">
        <f>SUM(QYO1364:QYO1365)</f>
        <v>0</v>
      </c>
      <c r="QYP1367" s="84">
        <f>QYO1367/QYN1367</f>
        <v>0</v>
      </c>
      <c r="QYQ1367" s="84">
        <f>QYN1367-QYO1367</f>
        <v>2000000</v>
      </c>
      <c r="QYR1367" s="84">
        <f>QYN1367+QYJ1367</f>
        <v>3000000</v>
      </c>
      <c r="QYY1367" s="84" t="s">
        <v>5408</v>
      </c>
      <c r="QYZ1367" s="84">
        <f>SUM(QYZ1364:QYZ1365)</f>
        <v>1000000</v>
      </c>
      <c r="QZA1367" s="84">
        <f>SUM(QZA1364:QZA1365)</f>
        <v>0</v>
      </c>
      <c r="QZB1367" s="84">
        <f>QZA1367/QYZ1367</f>
        <v>0</v>
      </c>
      <c r="QZC1367" s="84">
        <f>QYZ1367-QZA1367</f>
        <v>1000000</v>
      </c>
      <c r="QZD1367" s="84">
        <f>SUM(QZD1364:QZD1365)</f>
        <v>2000000</v>
      </c>
      <c r="QZE1367" s="84">
        <f>SUM(QZE1364:QZE1365)</f>
        <v>0</v>
      </c>
      <c r="QZF1367" s="84">
        <f>QZE1367/QZD1367</f>
        <v>0</v>
      </c>
      <c r="QZG1367" s="84">
        <f>QZD1367-QZE1367</f>
        <v>2000000</v>
      </c>
      <c r="QZH1367" s="84">
        <f>QZD1367+QYZ1367</f>
        <v>3000000</v>
      </c>
      <c r="QZO1367" s="84" t="s">
        <v>5408</v>
      </c>
      <c r="QZP1367" s="84">
        <f>SUM(QZP1364:QZP1365)</f>
        <v>1000000</v>
      </c>
      <c r="QZQ1367" s="84">
        <f>SUM(QZQ1364:QZQ1365)</f>
        <v>0</v>
      </c>
      <c r="QZR1367" s="84">
        <f>QZQ1367/QZP1367</f>
        <v>0</v>
      </c>
      <c r="QZS1367" s="84">
        <f>QZP1367-QZQ1367</f>
        <v>1000000</v>
      </c>
      <c r="QZT1367" s="84">
        <f>SUM(QZT1364:QZT1365)</f>
        <v>2000000</v>
      </c>
      <c r="QZU1367" s="84">
        <f>SUM(QZU1364:QZU1365)</f>
        <v>0</v>
      </c>
      <c r="QZV1367" s="84">
        <f>QZU1367/QZT1367</f>
        <v>0</v>
      </c>
      <c r="QZW1367" s="84">
        <f>QZT1367-QZU1367</f>
        <v>2000000</v>
      </c>
      <c r="QZX1367" s="84">
        <f>QZT1367+QZP1367</f>
        <v>3000000</v>
      </c>
      <c r="RAE1367" s="84" t="s">
        <v>5408</v>
      </c>
      <c r="RAF1367" s="84">
        <f>SUM(RAF1364:RAF1365)</f>
        <v>1000000</v>
      </c>
      <c r="RAG1367" s="84">
        <f>SUM(RAG1364:RAG1365)</f>
        <v>0</v>
      </c>
      <c r="RAH1367" s="84">
        <f>RAG1367/RAF1367</f>
        <v>0</v>
      </c>
      <c r="RAI1367" s="84">
        <f>RAF1367-RAG1367</f>
        <v>1000000</v>
      </c>
      <c r="RAJ1367" s="84">
        <f>SUM(RAJ1364:RAJ1365)</f>
        <v>2000000</v>
      </c>
      <c r="RAK1367" s="84">
        <f>SUM(RAK1364:RAK1365)</f>
        <v>0</v>
      </c>
      <c r="RAL1367" s="84">
        <f>RAK1367/RAJ1367</f>
        <v>0</v>
      </c>
      <c r="RAM1367" s="84">
        <f>RAJ1367-RAK1367</f>
        <v>2000000</v>
      </c>
      <c r="RAN1367" s="84">
        <f>RAJ1367+RAF1367</f>
        <v>3000000</v>
      </c>
      <c r="RAU1367" s="84" t="s">
        <v>5408</v>
      </c>
      <c r="RAV1367" s="84">
        <f>SUM(RAV1364:RAV1365)</f>
        <v>1000000</v>
      </c>
      <c r="RAW1367" s="84">
        <f>SUM(RAW1364:RAW1365)</f>
        <v>0</v>
      </c>
      <c r="RAX1367" s="84">
        <f>RAW1367/RAV1367</f>
        <v>0</v>
      </c>
      <c r="RAY1367" s="84">
        <f>RAV1367-RAW1367</f>
        <v>1000000</v>
      </c>
      <c r="RAZ1367" s="84">
        <f>SUM(RAZ1364:RAZ1365)</f>
        <v>2000000</v>
      </c>
      <c r="RBA1367" s="84">
        <f>SUM(RBA1364:RBA1365)</f>
        <v>0</v>
      </c>
      <c r="RBB1367" s="84">
        <f>RBA1367/RAZ1367</f>
        <v>0</v>
      </c>
      <c r="RBC1367" s="84">
        <f>RAZ1367-RBA1367</f>
        <v>2000000</v>
      </c>
      <c r="RBD1367" s="84">
        <f>RAZ1367+RAV1367</f>
        <v>3000000</v>
      </c>
      <c r="RBK1367" s="84" t="s">
        <v>5408</v>
      </c>
      <c r="RBL1367" s="84">
        <f>SUM(RBL1364:RBL1365)</f>
        <v>1000000</v>
      </c>
      <c r="RBM1367" s="84">
        <f>SUM(RBM1364:RBM1365)</f>
        <v>0</v>
      </c>
      <c r="RBN1367" s="84">
        <f>RBM1367/RBL1367</f>
        <v>0</v>
      </c>
      <c r="RBO1367" s="84">
        <f>RBL1367-RBM1367</f>
        <v>1000000</v>
      </c>
      <c r="RBP1367" s="84">
        <f>SUM(RBP1364:RBP1365)</f>
        <v>2000000</v>
      </c>
      <c r="RBQ1367" s="84">
        <f>SUM(RBQ1364:RBQ1365)</f>
        <v>0</v>
      </c>
      <c r="RBR1367" s="84">
        <f>RBQ1367/RBP1367</f>
        <v>0</v>
      </c>
      <c r="RBS1367" s="84">
        <f>RBP1367-RBQ1367</f>
        <v>2000000</v>
      </c>
      <c r="RBT1367" s="84">
        <f>RBP1367+RBL1367</f>
        <v>3000000</v>
      </c>
      <c r="RCA1367" s="84" t="s">
        <v>5408</v>
      </c>
      <c r="RCB1367" s="84">
        <f>SUM(RCB1364:RCB1365)</f>
        <v>1000000</v>
      </c>
      <c r="RCC1367" s="84">
        <f>SUM(RCC1364:RCC1365)</f>
        <v>0</v>
      </c>
      <c r="RCD1367" s="84">
        <f>RCC1367/RCB1367</f>
        <v>0</v>
      </c>
      <c r="RCE1367" s="84">
        <f>RCB1367-RCC1367</f>
        <v>1000000</v>
      </c>
      <c r="RCF1367" s="84">
        <f>SUM(RCF1364:RCF1365)</f>
        <v>2000000</v>
      </c>
      <c r="RCG1367" s="84">
        <f>SUM(RCG1364:RCG1365)</f>
        <v>0</v>
      </c>
      <c r="RCH1367" s="84">
        <f>RCG1367/RCF1367</f>
        <v>0</v>
      </c>
      <c r="RCI1367" s="84">
        <f>RCF1367-RCG1367</f>
        <v>2000000</v>
      </c>
      <c r="RCJ1367" s="84">
        <f>RCF1367+RCB1367</f>
        <v>3000000</v>
      </c>
      <c r="RCQ1367" s="84" t="s">
        <v>5408</v>
      </c>
      <c r="RCR1367" s="84">
        <f>SUM(RCR1364:RCR1365)</f>
        <v>1000000</v>
      </c>
      <c r="RCS1367" s="84">
        <f>SUM(RCS1364:RCS1365)</f>
        <v>0</v>
      </c>
      <c r="RCT1367" s="84">
        <f>RCS1367/RCR1367</f>
        <v>0</v>
      </c>
      <c r="RCU1367" s="84">
        <f>RCR1367-RCS1367</f>
        <v>1000000</v>
      </c>
      <c r="RCV1367" s="84">
        <f>SUM(RCV1364:RCV1365)</f>
        <v>2000000</v>
      </c>
      <c r="RCW1367" s="84">
        <f>SUM(RCW1364:RCW1365)</f>
        <v>0</v>
      </c>
      <c r="RCX1367" s="84">
        <f>RCW1367/RCV1367</f>
        <v>0</v>
      </c>
      <c r="RCY1367" s="84">
        <f>RCV1367-RCW1367</f>
        <v>2000000</v>
      </c>
      <c r="RCZ1367" s="84">
        <f>RCV1367+RCR1367</f>
        <v>3000000</v>
      </c>
      <c r="RDG1367" s="84" t="s">
        <v>5408</v>
      </c>
      <c r="RDH1367" s="84">
        <f>SUM(RDH1364:RDH1365)</f>
        <v>1000000</v>
      </c>
      <c r="RDI1367" s="84">
        <f>SUM(RDI1364:RDI1365)</f>
        <v>0</v>
      </c>
      <c r="RDJ1367" s="84">
        <f>RDI1367/RDH1367</f>
        <v>0</v>
      </c>
      <c r="RDK1367" s="84">
        <f>RDH1367-RDI1367</f>
        <v>1000000</v>
      </c>
      <c r="RDL1367" s="84">
        <f>SUM(RDL1364:RDL1365)</f>
        <v>2000000</v>
      </c>
      <c r="RDM1367" s="84">
        <f>SUM(RDM1364:RDM1365)</f>
        <v>0</v>
      </c>
      <c r="RDN1367" s="84">
        <f>RDM1367/RDL1367</f>
        <v>0</v>
      </c>
      <c r="RDO1367" s="84">
        <f>RDL1367-RDM1367</f>
        <v>2000000</v>
      </c>
      <c r="RDP1367" s="84">
        <f>RDL1367+RDH1367</f>
        <v>3000000</v>
      </c>
      <c r="RDW1367" s="84" t="s">
        <v>5408</v>
      </c>
      <c r="RDX1367" s="84">
        <f>SUM(RDX1364:RDX1365)</f>
        <v>1000000</v>
      </c>
      <c r="RDY1367" s="84">
        <f>SUM(RDY1364:RDY1365)</f>
        <v>0</v>
      </c>
      <c r="RDZ1367" s="84">
        <f>RDY1367/RDX1367</f>
        <v>0</v>
      </c>
      <c r="REA1367" s="84">
        <f>RDX1367-RDY1367</f>
        <v>1000000</v>
      </c>
      <c r="REB1367" s="84">
        <f>SUM(REB1364:REB1365)</f>
        <v>2000000</v>
      </c>
      <c r="REC1367" s="84">
        <f>SUM(REC1364:REC1365)</f>
        <v>0</v>
      </c>
      <c r="RED1367" s="84">
        <f>REC1367/REB1367</f>
        <v>0</v>
      </c>
      <c r="REE1367" s="84">
        <f>REB1367-REC1367</f>
        <v>2000000</v>
      </c>
      <c r="REF1367" s="84">
        <f>REB1367+RDX1367</f>
        <v>3000000</v>
      </c>
      <c r="REM1367" s="84" t="s">
        <v>5408</v>
      </c>
      <c r="REN1367" s="84">
        <f>SUM(REN1364:REN1365)</f>
        <v>1000000</v>
      </c>
      <c r="REO1367" s="84">
        <f>SUM(REO1364:REO1365)</f>
        <v>0</v>
      </c>
      <c r="REP1367" s="84">
        <f>REO1367/REN1367</f>
        <v>0</v>
      </c>
      <c r="REQ1367" s="84">
        <f>REN1367-REO1367</f>
        <v>1000000</v>
      </c>
      <c r="RER1367" s="84">
        <f>SUM(RER1364:RER1365)</f>
        <v>2000000</v>
      </c>
      <c r="RES1367" s="84">
        <f>SUM(RES1364:RES1365)</f>
        <v>0</v>
      </c>
      <c r="RET1367" s="84">
        <f>RES1367/RER1367</f>
        <v>0</v>
      </c>
      <c r="REU1367" s="84">
        <f>RER1367-RES1367</f>
        <v>2000000</v>
      </c>
      <c r="REV1367" s="84">
        <f>RER1367+REN1367</f>
        <v>3000000</v>
      </c>
      <c r="RFC1367" s="84" t="s">
        <v>5408</v>
      </c>
      <c r="RFD1367" s="84">
        <f>SUM(RFD1364:RFD1365)</f>
        <v>1000000</v>
      </c>
      <c r="RFE1367" s="84">
        <f>SUM(RFE1364:RFE1365)</f>
        <v>0</v>
      </c>
      <c r="RFF1367" s="84">
        <f>RFE1367/RFD1367</f>
        <v>0</v>
      </c>
      <c r="RFG1367" s="84">
        <f>RFD1367-RFE1367</f>
        <v>1000000</v>
      </c>
      <c r="RFH1367" s="84">
        <f>SUM(RFH1364:RFH1365)</f>
        <v>2000000</v>
      </c>
      <c r="RFI1367" s="84">
        <f>SUM(RFI1364:RFI1365)</f>
        <v>0</v>
      </c>
      <c r="RFJ1367" s="84">
        <f>RFI1367/RFH1367</f>
        <v>0</v>
      </c>
      <c r="RFK1367" s="84">
        <f>RFH1367-RFI1367</f>
        <v>2000000</v>
      </c>
      <c r="RFL1367" s="84">
        <f>RFH1367+RFD1367</f>
        <v>3000000</v>
      </c>
      <c r="RFS1367" s="84" t="s">
        <v>5408</v>
      </c>
      <c r="RFT1367" s="84">
        <f>SUM(RFT1364:RFT1365)</f>
        <v>1000000</v>
      </c>
      <c r="RFU1367" s="84">
        <f>SUM(RFU1364:RFU1365)</f>
        <v>0</v>
      </c>
      <c r="RFV1367" s="84">
        <f>RFU1367/RFT1367</f>
        <v>0</v>
      </c>
      <c r="RFW1367" s="84">
        <f>RFT1367-RFU1367</f>
        <v>1000000</v>
      </c>
      <c r="RFX1367" s="84">
        <f>SUM(RFX1364:RFX1365)</f>
        <v>2000000</v>
      </c>
      <c r="RFY1367" s="84">
        <f>SUM(RFY1364:RFY1365)</f>
        <v>0</v>
      </c>
      <c r="RFZ1367" s="84">
        <f>RFY1367/RFX1367</f>
        <v>0</v>
      </c>
      <c r="RGA1367" s="84">
        <f>RFX1367-RFY1367</f>
        <v>2000000</v>
      </c>
      <c r="RGB1367" s="84">
        <f>RFX1367+RFT1367</f>
        <v>3000000</v>
      </c>
      <c r="RGI1367" s="84" t="s">
        <v>5408</v>
      </c>
      <c r="RGJ1367" s="84">
        <f>SUM(RGJ1364:RGJ1365)</f>
        <v>1000000</v>
      </c>
      <c r="RGK1367" s="84">
        <f>SUM(RGK1364:RGK1365)</f>
        <v>0</v>
      </c>
      <c r="RGL1367" s="84">
        <f>RGK1367/RGJ1367</f>
        <v>0</v>
      </c>
      <c r="RGM1367" s="84">
        <f>RGJ1367-RGK1367</f>
        <v>1000000</v>
      </c>
      <c r="RGN1367" s="84">
        <f>SUM(RGN1364:RGN1365)</f>
        <v>2000000</v>
      </c>
      <c r="RGO1367" s="84">
        <f>SUM(RGO1364:RGO1365)</f>
        <v>0</v>
      </c>
      <c r="RGP1367" s="84">
        <f>RGO1367/RGN1367</f>
        <v>0</v>
      </c>
      <c r="RGQ1367" s="84">
        <f>RGN1367-RGO1367</f>
        <v>2000000</v>
      </c>
      <c r="RGR1367" s="84">
        <f>RGN1367+RGJ1367</f>
        <v>3000000</v>
      </c>
      <c r="RGY1367" s="84" t="s">
        <v>5408</v>
      </c>
      <c r="RGZ1367" s="84">
        <f>SUM(RGZ1364:RGZ1365)</f>
        <v>1000000</v>
      </c>
      <c r="RHA1367" s="84">
        <f>SUM(RHA1364:RHA1365)</f>
        <v>0</v>
      </c>
      <c r="RHB1367" s="84">
        <f>RHA1367/RGZ1367</f>
        <v>0</v>
      </c>
      <c r="RHC1367" s="84">
        <f>RGZ1367-RHA1367</f>
        <v>1000000</v>
      </c>
      <c r="RHD1367" s="84">
        <f>SUM(RHD1364:RHD1365)</f>
        <v>2000000</v>
      </c>
      <c r="RHE1367" s="84">
        <f>SUM(RHE1364:RHE1365)</f>
        <v>0</v>
      </c>
      <c r="RHF1367" s="84">
        <f>RHE1367/RHD1367</f>
        <v>0</v>
      </c>
      <c r="RHG1367" s="84">
        <f>RHD1367-RHE1367</f>
        <v>2000000</v>
      </c>
      <c r="RHH1367" s="84">
        <f>RHD1367+RGZ1367</f>
        <v>3000000</v>
      </c>
      <c r="RHO1367" s="84" t="s">
        <v>5408</v>
      </c>
      <c r="RHP1367" s="84">
        <f>SUM(RHP1364:RHP1365)</f>
        <v>1000000</v>
      </c>
      <c r="RHQ1367" s="84">
        <f>SUM(RHQ1364:RHQ1365)</f>
        <v>0</v>
      </c>
      <c r="RHR1367" s="84">
        <f>RHQ1367/RHP1367</f>
        <v>0</v>
      </c>
      <c r="RHS1367" s="84">
        <f>RHP1367-RHQ1367</f>
        <v>1000000</v>
      </c>
      <c r="RHT1367" s="84">
        <f>SUM(RHT1364:RHT1365)</f>
        <v>2000000</v>
      </c>
      <c r="RHU1367" s="84">
        <f>SUM(RHU1364:RHU1365)</f>
        <v>0</v>
      </c>
      <c r="RHV1367" s="84">
        <f>RHU1367/RHT1367</f>
        <v>0</v>
      </c>
      <c r="RHW1367" s="84">
        <f>RHT1367-RHU1367</f>
        <v>2000000</v>
      </c>
      <c r="RHX1367" s="84">
        <f>RHT1367+RHP1367</f>
        <v>3000000</v>
      </c>
      <c r="RIE1367" s="84" t="s">
        <v>5408</v>
      </c>
      <c r="RIF1367" s="84">
        <f>SUM(RIF1364:RIF1365)</f>
        <v>1000000</v>
      </c>
      <c r="RIG1367" s="84">
        <f>SUM(RIG1364:RIG1365)</f>
        <v>0</v>
      </c>
      <c r="RIH1367" s="84">
        <f>RIG1367/RIF1367</f>
        <v>0</v>
      </c>
      <c r="RII1367" s="84">
        <f>RIF1367-RIG1367</f>
        <v>1000000</v>
      </c>
      <c r="RIJ1367" s="84">
        <f>SUM(RIJ1364:RIJ1365)</f>
        <v>2000000</v>
      </c>
      <c r="RIK1367" s="84">
        <f>SUM(RIK1364:RIK1365)</f>
        <v>0</v>
      </c>
      <c r="RIL1367" s="84">
        <f>RIK1367/RIJ1367</f>
        <v>0</v>
      </c>
      <c r="RIM1367" s="84">
        <f>RIJ1367-RIK1367</f>
        <v>2000000</v>
      </c>
      <c r="RIN1367" s="84">
        <f>RIJ1367+RIF1367</f>
        <v>3000000</v>
      </c>
      <c r="RIU1367" s="84" t="s">
        <v>5408</v>
      </c>
      <c r="RIV1367" s="84">
        <f>SUM(RIV1364:RIV1365)</f>
        <v>1000000</v>
      </c>
      <c r="RIW1367" s="84">
        <f>SUM(RIW1364:RIW1365)</f>
        <v>0</v>
      </c>
      <c r="RIX1367" s="84">
        <f>RIW1367/RIV1367</f>
        <v>0</v>
      </c>
      <c r="RIY1367" s="84">
        <f>RIV1367-RIW1367</f>
        <v>1000000</v>
      </c>
      <c r="RIZ1367" s="84">
        <f>SUM(RIZ1364:RIZ1365)</f>
        <v>2000000</v>
      </c>
      <c r="RJA1367" s="84">
        <f>SUM(RJA1364:RJA1365)</f>
        <v>0</v>
      </c>
      <c r="RJB1367" s="84">
        <f>RJA1367/RIZ1367</f>
        <v>0</v>
      </c>
      <c r="RJC1367" s="84">
        <f>RIZ1367-RJA1367</f>
        <v>2000000</v>
      </c>
      <c r="RJD1367" s="84">
        <f>RIZ1367+RIV1367</f>
        <v>3000000</v>
      </c>
      <c r="RJK1367" s="84" t="s">
        <v>5408</v>
      </c>
      <c r="RJL1367" s="84">
        <f>SUM(RJL1364:RJL1365)</f>
        <v>1000000</v>
      </c>
      <c r="RJM1367" s="84">
        <f>SUM(RJM1364:RJM1365)</f>
        <v>0</v>
      </c>
      <c r="RJN1367" s="84">
        <f>RJM1367/RJL1367</f>
        <v>0</v>
      </c>
      <c r="RJO1367" s="84">
        <f>RJL1367-RJM1367</f>
        <v>1000000</v>
      </c>
      <c r="RJP1367" s="84">
        <f>SUM(RJP1364:RJP1365)</f>
        <v>2000000</v>
      </c>
      <c r="RJQ1367" s="84">
        <f>SUM(RJQ1364:RJQ1365)</f>
        <v>0</v>
      </c>
      <c r="RJR1367" s="84">
        <f>RJQ1367/RJP1367</f>
        <v>0</v>
      </c>
      <c r="RJS1367" s="84">
        <f>RJP1367-RJQ1367</f>
        <v>2000000</v>
      </c>
      <c r="RJT1367" s="84">
        <f>RJP1367+RJL1367</f>
        <v>3000000</v>
      </c>
      <c r="RKA1367" s="84" t="s">
        <v>5408</v>
      </c>
      <c r="RKB1367" s="84">
        <f>SUM(RKB1364:RKB1365)</f>
        <v>1000000</v>
      </c>
      <c r="RKC1367" s="84">
        <f>SUM(RKC1364:RKC1365)</f>
        <v>0</v>
      </c>
      <c r="RKD1367" s="84">
        <f>RKC1367/RKB1367</f>
        <v>0</v>
      </c>
      <c r="RKE1367" s="84">
        <f>RKB1367-RKC1367</f>
        <v>1000000</v>
      </c>
      <c r="RKF1367" s="84">
        <f>SUM(RKF1364:RKF1365)</f>
        <v>2000000</v>
      </c>
      <c r="RKG1367" s="84">
        <f>SUM(RKG1364:RKG1365)</f>
        <v>0</v>
      </c>
      <c r="RKH1367" s="84">
        <f>RKG1367/RKF1367</f>
        <v>0</v>
      </c>
      <c r="RKI1367" s="84">
        <f>RKF1367-RKG1367</f>
        <v>2000000</v>
      </c>
      <c r="RKJ1367" s="84">
        <f>RKF1367+RKB1367</f>
        <v>3000000</v>
      </c>
      <c r="RKQ1367" s="84" t="s">
        <v>5408</v>
      </c>
      <c r="RKR1367" s="84">
        <f>SUM(RKR1364:RKR1365)</f>
        <v>1000000</v>
      </c>
      <c r="RKS1367" s="84">
        <f>SUM(RKS1364:RKS1365)</f>
        <v>0</v>
      </c>
      <c r="RKT1367" s="84">
        <f>RKS1367/RKR1367</f>
        <v>0</v>
      </c>
      <c r="RKU1367" s="84">
        <f>RKR1367-RKS1367</f>
        <v>1000000</v>
      </c>
      <c r="RKV1367" s="84">
        <f>SUM(RKV1364:RKV1365)</f>
        <v>2000000</v>
      </c>
      <c r="RKW1367" s="84">
        <f>SUM(RKW1364:RKW1365)</f>
        <v>0</v>
      </c>
      <c r="RKX1367" s="84">
        <f>RKW1367/RKV1367</f>
        <v>0</v>
      </c>
      <c r="RKY1367" s="84">
        <f>RKV1367-RKW1367</f>
        <v>2000000</v>
      </c>
      <c r="RKZ1367" s="84">
        <f>RKV1367+RKR1367</f>
        <v>3000000</v>
      </c>
      <c r="RLG1367" s="84" t="s">
        <v>5408</v>
      </c>
      <c r="RLH1367" s="84">
        <f>SUM(RLH1364:RLH1365)</f>
        <v>1000000</v>
      </c>
      <c r="RLI1367" s="84">
        <f>SUM(RLI1364:RLI1365)</f>
        <v>0</v>
      </c>
      <c r="RLJ1367" s="84">
        <f>RLI1367/RLH1367</f>
        <v>0</v>
      </c>
      <c r="RLK1367" s="84">
        <f>RLH1367-RLI1367</f>
        <v>1000000</v>
      </c>
      <c r="RLL1367" s="84">
        <f>SUM(RLL1364:RLL1365)</f>
        <v>2000000</v>
      </c>
      <c r="RLM1367" s="84">
        <f>SUM(RLM1364:RLM1365)</f>
        <v>0</v>
      </c>
      <c r="RLN1367" s="84">
        <f>RLM1367/RLL1367</f>
        <v>0</v>
      </c>
      <c r="RLO1367" s="84">
        <f>RLL1367-RLM1367</f>
        <v>2000000</v>
      </c>
      <c r="RLP1367" s="84">
        <f>RLL1367+RLH1367</f>
        <v>3000000</v>
      </c>
      <c r="RLW1367" s="84" t="s">
        <v>5408</v>
      </c>
      <c r="RLX1367" s="84">
        <f>SUM(RLX1364:RLX1365)</f>
        <v>1000000</v>
      </c>
      <c r="RLY1367" s="84">
        <f>SUM(RLY1364:RLY1365)</f>
        <v>0</v>
      </c>
      <c r="RLZ1367" s="84">
        <f>RLY1367/RLX1367</f>
        <v>0</v>
      </c>
      <c r="RMA1367" s="84">
        <f>RLX1367-RLY1367</f>
        <v>1000000</v>
      </c>
      <c r="RMB1367" s="84">
        <f>SUM(RMB1364:RMB1365)</f>
        <v>2000000</v>
      </c>
      <c r="RMC1367" s="84">
        <f>SUM(RMC1364:RMC1365)</f>
        <v>0</v>
      </c>
      <c r="RMD1367" s="84">
        <f>RMC1367/RMB1367</f>
        <v>0</v>
      </c>
      <c r="RME1367" s="84">
        <f>RMB1367-RMC1367</f>
        <v>2000000</v>
      </c>
      <c r="RMF1367" s="84">
        <f>RMB1367+RLX1367</f>
        <v>3000000</v>
      </c>
      <c r="RMM1367" s="84" t="s">
        <v>5408</v>
      </c>
      <c r="RMN1367" s="84">
        <f>SUM(RMN1364:RMN1365)</f>
        <v>1000000</v>
      </c>
      <c r="RMO1367" s="84">
        <f>SUM(RMO1364:RMO1365)</f>
        <v>0</v>
      </c>
      <c r="RMP1367" s="84">
        <f>RMO1367/RMN1367</f>
        <v>0</v>
      </c>
      <c r="RMQ1367" s="84">
        <f>RMN1367-RMO1367</f>
        <v>1000000</v>
      </c>
      <c r="RMR1367" s="84">
        <f>SUM(RMR1364:RMR1365)</f>
        <v>2000000</v>
      </c>
      <c r="RMS1367" s="84">
        <f>SUM(RMS1364:RMS1365)</f>
        <v>0</v>
      </c>
      <c r="RMT1367" s="84">
        <f>RMS1367/RMR1367</f>
        <v>0</v>
      </c>
      <c r="RMU1367" s="84">
        <f>RMR1367-RMS1367</f>
        <v>2000000</v>
      </c>
      <c r="RMV1367" s="84">
        <f>RMR1367+RMN1367</f>
        <v>3000000</v>
      </c>
      <c r="RNC1367" s="84" t="s">
        <v>5408</v>
      </c>
      <c r="RND1367" s="84">
        <f>SUM(RND1364:RND1365)</f>
        <v>1000000</v>
      </c>
      <c r="RNE1367" s="84">
        <f>SUM(RNE1364:RNE1365)</f>
        <v>0</v>
      </c>
      <c r="RNF1367" s="84">
        <f>RNE1367/RND1367</f>
        <v>0</v>
      </c>
      <c r="RNG1367" s="84">
        <f>RND1367-RNE1367</f>
        <v>1000000</v>
      </c>
      <c r="RNH1367" s="84">
        <f>SUM(RNH1364:RNH1365)</f>
        <v>2000000</v>
      </c>
      <c r="RNI1367" s="84">
        <f>SUM(RNI1364:RNI1365)</f>
        <v>0</v>
      </c>
      <c r="RNJ1367" s="84">
        <f>RNI1367/RNH1367</f>
        <v>0</v>
      </c>
      <c r="RNK1367" s="84">
        <f>RNH1367-RNI1367</f>
        <v>2000000</v>
      </c>
      <c r="RNL1367" s="84">
        <f>RNH1367+RND1367</f>
        <v>3000000</v>
      </c>
      <c r="RNS1367" s="84" t="s">
        <v>5408</v>
      </c>
      <c r="RNT1367" s="84">
        <f>SUM(RNT1364:RNT1365)</f>
        <v>1000000</v>
      </c>
      <c r="RNU1367" s="84">
        <f>SUM(RNU1364:RNU1365)</f>
        <v>0</v>
      </c>
      <c r="RNV1367" s="84">
        <f>RNU1367/RNT1367</f>
        <v>0</v>
      </c>
      <c r="RNW1367" s="84">
        <f>RNT1367-RNU1367</f>
        <v>1000000</v>
      </c>
      <c r="RNX1367" s="84">
        <f>SUM(RNX1364:RNX1365)</f>
        <v>2000000</v>
      </c>
      <c r="RNY1367" s="84">
        <f>SUM(RNY1364:RNY1365)</f>
        <v>0</v>
      </c>
      <c r="RNZ1367" s="84">
        <f>RNY1367/RNX1367</f>
        <v>0</v>
      </c>
      <c r="ROA1367" s="84">
        <f>RNX1367-RNY1367</f>
        <v>2000000</v>
      </c>
      <c r="ROB1367" s="84">
        <f>RNX1367+RNT1367</f>
        <v>3000000</v>
      </c>
      <c r="ROI1367" s="84" t="s">
        <v>5408</v>
      </c>
      <c r="ROJ1367" s="84">
        <f>SUM(ROJ1364:ROJ1365)</f>
        <v>1000000</v>
      </c>
      <c r="ROK1367" s="84">
        <f>SUM(ROK1364:ROK1365)</f>
        <v>0</v>
      </c>
      <c r="ROL1367" s="84">
        <f>ROK1367/ROJ1367</f>
        <v>0</v>
      </c>
      <c r="ROM1367" s="84">
        <f>ROJ1367-ROK1367</f>
        <v>1000000</v>
      </c>
      <c r="RON1367" s="84">
        <f>SUM(RON1364:RON1365)</f>
        <v>2000000</v>
      </c>
      <c r="ROO1367" s="84">
        <f>SUM(ROO1364:ROO1365)</f>
        <v>0</v>
      </c>
      <c r="ROP1367" s="84">
        <f>ROO1367/RON1367</f>
        <v>0</v>
      </c>
      <c r="ROQ1367" s="84">
        <f>RON1367-ROO1367</f>
        <v>2000000</v>
      </c>
      <c r="ROR1367" s="84">
        <f>RON1367+ROJ1367</f>
        <v>3000000</v>
      </c>
      <c r="ROY1367" s="84" t="s">
        <v>5408</v>
      </c>
      <c r="ROZ1367" s="84">
        <f>SUM(ROZ1364:ROZ1365)</f>
        <v>1000000</v>
      </c>
      <c r="RPA1367" s="84">
        <f>SUM(RPA1364:RPA1365)</f>
        <v>0</v>
      </c>
      <c r="RPB1367" s="84">
        <f>RPA1367/ROZ1367</f>
        <v>0</v>
      </c>
      <c r="RPC1367" s="84">
        <f>ROZ1367-RPA1367</f>
        <v>1000000</v>
      </c>
      <c r="RPD1367" s="84">
        <f>SUM(RPD1364:RPD1365)</f>
        <v>2000000</v>
      </c>
      <c r="RPE1367" s="84">
        <f>SUM(RPE1364:RPE1365)</f>
        <v>0</v>
      </c>
      <c r="RPF1367" s="84">
        <f>RPE1367/RPD1367</f>
        <v>0</v>
      </c>
      <c r="RPG1367" s="84">
        <f>RPD1367-RPE1367</f>
        <v>2000000</v>
      </c>
      <c r="RPH1367" s="84">
        <f>RPD1367+ROZ1367</f>
        <v>3000000</v>
      </c>
      <c r="RPO1367" s="84" t="s">
        <v>5408</v>
      </c>
      <c r="RPP1367" s="84">
        <f>SUM(RPP1364:RPP1365)</f>
        <v>1000000</v>
      </c>
      <c r="RPQ1367" s="84">
        <f>SUM(RPQ1364:RPQ1365)</f>
        <v>0</v>
      </c>
      <c r="RPR1367" s="84">
        <f>RPQ1367/RPP1367</f>
        <v>0</v>
      </c>
      <c r="RPS1367" s="84">
        <f>RPP1367-RPQ1367</f>
        <v>1000000</v>
      </c>
      <c r="RPT1367" s="84">
        <f>SUM(RPT1364:RPT1365)</f>
        <v>2000000</v>
      </c>
      <c r="RPU1367" s="84">
        <f>SUM(RPU1364:RPU1365)</f>
        <v>0</v>
      </c>
      <c r="RPV1367" s="84">
        <f>RPU1367/RPT1367</f>
        <v>0</v>
      </c>
      <c r="RPW1367" s="84">
        <f>RPT1367-RPU1367</f>
        <v>2000000</v>
      </c>
      <c r="RPX1367" s="84">
        <f>RPT1367+RPP1367</f>
        <v>3000000</v>
      </c>
      <c r="RQE1367" s="84" t="s">
        <v>5408</v>
      </c>
      <c r="RQF1367" s="84">
        <f>SUM(RQF1364:RQF1365)</f>
        <v>1000000</v>
      </c>
      <c r="RQG1367" s="84">
        <f>SUM(RQG1364:RQG1365)</f>
        <v>0</v>
      </c>
      <c r="RQH1367" s="84">
        <f>RQG1367/RQF1367</f>
        <v>0</v>
      </c>
      <c r="RQI1367" s="84">
        <f>RQF1367-RQG1367</f>
        <v>1000000</v>
      </c>
      <c r="RQJ1367" s="84">
        <f>SUM(RQJ1364:RQJ1365)</f>
        <v>2000000</v>
      </c>
      <c r="RQK1367" s="84">
        <f>SUM(RQK1364:RQK1365)</f>
        <v>0</v>
      </c>
      <c r="RQL1367" s="84">
        <f>RQK1367/RQJ1367</f>
        <v>0</v>
      </c>
      <c r="RQM1367" s="84">
        <f>RQJ1367-RQK1367</f>
        <v>2000000</v>
      </c>
      <c r="RQN1367" s="84">
        <f>RQJ1367+RQF1367</f>
        <v>3000000</v>
      </c>
      <c r="RQU1367" s="84" t="s">
        <v>5408</v>
      </c>
      <c r="RQV1367" s="84">
        <f>SUM(RQV1364:RQV1365)</f>
        <v>1000000</v>
      </c>
      <c r="RQW1367" s="84">
        <f>SUM(RQW1364:RQW1365)</f>
        <v>0</v>
      </c>
      <c r="RQX1367" s="84">
        <f>RQW1367/RQV1367</f>
        <v>0</v>
      </c>
      <c r="RQY1367" s="84">
        <f>RQV1367-RQW1367</f>
        <v>1000000</v>
      </c>
      <c r="RQZ1367" s="84">
        <f>SUM(RQZ1364:RQZ1365)</f>
        <v>2000000</v>
      </c>
      <c r="RRA1367" s="84">
        <f>SUM(RRA1364:RRA1365)</f>
        <v>0</v>
      </c>
      <c r="RRB1367" s="84">
        <f>RRA1367/RQZ1367</f>
        <v>0</v>
      </c>
      <c r="RRC1367" s="84">
        <f>RQZ1367-RRA1367</f>
        <v>2000000</v>
      </c>
      <c r="RRD1367" s="84">
        <f>RQZ1367+RQV1367</f>
        <v>3000000</v>
      </c>
      <c r="RRK1367" s="84" t="s">
        <v>5408</v>
      </c>
      <c r="RRL1367" s="84">
        <f>SUM(RRL1364:RRL1365)</f>
        <v>1000000</v>
      </c>
      <c r="RRM1367" s="84">
        <f>SUM(RRM1364:RRM1365)</f>
        <v>0</v>
      </c>
      <c r="RRN1367" s="84">
        <f>RRM1367/RRL1367</f>
        <v>0</v>
      </c>
      <c r="RRO1367" s="84">
        <f>RRL1367-RRM1367</f>
        <v>1000000</v>
      </c>
      <c r="RRP1367" s="84">
        <f>SUM(RRP1364:RRP1365)</f>
        <v>2000000</v>
      </c>
      <c r="RRQ1367" s="84">
        <f>SUM(RRQ1364:RRQ1365)</f>
        <v>0</v>
      </c>
      <c r="RRR1367" s="84">
        <f>RRQ1367/RRP1367</f>
        <v>0</v>
      </c>
      <c r="RRS1367" s="84">
        <f>RRP1367-RRQ1367</f>
        <v>2000000</v>
      </c>
      <c r="RRT1367" s="84">
        <f>RRP1367+RRL1367</f>
        <v>3000000</v>
      </c>
      <c r="RSA1367" s="84" t="s">
        <v>5408</v>
      </c>
      <c r="RSB1367" s="84">
        <f>SUM(RSB1364:RSB1365)</f>
        <v>1000000</v>
      </c>
      <c r="RSC1367" s="84">
        <f>SUM(RSC1364:RSC1365)</f>
        <v>0</v>
      </c>
      <c r="RSD1367" s="84">
        <f>RSC1367/RSB1367</f>
        <v>0</v>
      </c>
      <c r="RSE1367" s="84">
        <f>RSB1367-RSC1367</f>
        <v>1000000</v>
      </c>
      <c r="RSF1367" s="84">
        <f>SUM(RSF1364:RSF1365)</f>
        <v>2000000</v>
      </c>
      <c r="RSG1367" s="84">
        <f>SUM(RSG1364:RSG1365)</f>
        <v>0</v>
      </c>
      <c r="RSH1367" s="84">
        <f>RSG1367/RSF1367</f>
        <v>0</v>
      </c>
      <c r="RSI1367" s="84">
        <f>RSF1367-RSG1367</f>
        <v>2000000</v>
      </c>
      <c r="RSJ1367" s="84">
        <f>RSF1367+RSB1367</f>
        <v>3000000</v>
      </c>
      <c r="RSQ1367" s="84" t="s">
        <v>5408</v>
      </c>
      <c r="RSR1367" s="84">
        <f>SUM(RSR1364:RSR1365)</f>
        <v>1000000</v>
      </c>
      <c r="RSS1367" s="84">
        <f>SUM(RSS1364:RSS1365)</f>
        <v>0</v>
      </c>
      <c r="RST1367" s="84">
        <f>RSS1367/RSR1367</f>
        <v>0</v>
      </c>
      <c r="RSU1367" s="84">
        <f>RSR1367-RSS1367</f>
        <v>1000000</v>
      </c>
      <c r="RSV1367" s="84">
        <f>SUM(RSV1364:RSV1365)</f>
        <v>2000000</v>
      </c>
      <c r="RSW1367" s="84">
        <f>SUM(RSW1364:RSW1365)</f>
        <v>0</v>
      </c>
      <c r="RSX1367" s="84">
        <f>RSW1367/RSV1367</f>
        <v>0</v>
      </c>
      <c r="RSY1367" s="84">
        <f>RSV1367-RSW1367</f>
        <v>2000000</v>
      </c>
      <c r="RSZ1367" s="84">
        <f>RSV1367+RSR1367</f>
        <v>3000000</v>
      </c>
      <c r="RTG1367" s="84" t="s">
        <v>5408</v>
      </c>
      <c r="RTH1367" s="84">
        <f>SUM(RTH1364:RTH1365)</f>
        <v>1000000</v>
      </c>
      <c r="RTI1367" s="84">
        <f>SUM(RTI1364:RTI1365)</f>
        <v>0</v>
      </c>
      <c r="RTJ1367" s="84">
        <f>RTI1367/RTH1367</f>
        <v>0</v>
      </c>
      <c r="RTK1367" s="84">
        <f>RTH1367-RTI1367</f>
        <v>1000000</v>
      </c>
      <c r="RTL1367" s="84">
        <f>SUM(RTL1364:RTL1365)</f>
        <v>2000000</v>
      </c>
      <c r="RTM1367" s="84">
        <f>SUM(RTM1364:RTM1365)</f>
        <v>0</v>
      </c>
      <c r="RTN1367" s="84">
        <f>RTM1367/RTL1367</f>
        <v>0</v>
      </c>
      <c r="RTO1367" s="84">
        <f>RTL1367-RTM1367</f>
        <v>2000000</v>
      </c>
      <c r="RTP1367" s="84">
        <f>RTL1367+RTH1367</f>
        <v>3000000</v>
      </c>
      <c r="RTW1367" s="84" t="s">
        <v>5408</v>
      </c>
      <c r="RTX1367" s="84">
        <f>SUM(RTX1364:RTX1365)</f>
        <v>1000000</v>
      </c>
      <c r="RTY1367" s="84">
        <f>SUM(RTY1364:RTY1365)</f>
        <v>0</v>
      </c>
      <c r="RTZ1367" s="84">
        <f>RTY1367/RTX1367</f>
        <v>0</v>
      </c>
      <c r="RUA1367" s="84">
        <f>RTX1367-RTY1367</f>
        <v>1000000</v>
      </c>
      <c r="RUB1367" s="84">
        <f>SUM(RUB1364:RUB1365)</f>
        <v>2000000</v>
      </c>
      <c r="RUC1367" s="84">
        <f>SUM(RUC1364:RUC1365)</f>
        <v>0</v>
      </c>
      <c r="RUD1367" s="84">
        <f>RUC1367/RUB1367</f>
        <v>0</v>
      </c>
      <c r="RUE1367" s="84">
        <f>RUB1367-RUC1367</f>
        <v>2000000</v>
      </c>
      <c r="RUF1367" s="84">
        <f>RUB1367+RTX1367</f>
        <v>3000000</v>
      </c>
      <c r="RUM1367" s="84" t="s">
        <v>5408</v>
      </c>
      <c r="RUN1367" s="84">
        <f>SUM(RUN1364:RUN1365)</f>
        <v>1000000</v>
      </c>
      <c r="RUO1367" s="84">
        <f>SUM(RUO1364:RUO1365)</f>
        <v>0</v>
      </c>
      <c r="RUP1367" s="84">
        <f>RUO1367/RUN1367</f>
        <v>0</v>
      </c>
      <c r="RUQ1367" s="84">
        <f>RUN1367-RUO1367</f>
        <v>1000000</v>
      </c>
      <c r="RUR1367" s="84">
        <f>SUM(RUR1364:RUR1365)</f>
        <v>2000000</v>
      </c>
      <c r="RUS1367" s="84">
        <f>SUM(RUS1364:RUS1365)</f>
        <v>0</v>
      </c>
      <c r="RUT1367" s="84">
        <f>RUS1367/RUR1367</f>
        <v>0</v>
      </c>
      <c r="RUU1367" s="84">
        <f>RUR1367-RUS1367</f>
        <v>2000000</v>
      </c>
      <c r="RUV1367" s="84">
        <f>RUR1367+RUN1367</f>
        <v>3000000</v>
      </c>
      <c r="RVC1367" s="84" t="s">
        <v>5408</v>
      </c>
      <c r="RVD1367" s="84">
        <f>SUM(RVD1364:RVD1365)</f>
        <v>1000000</v>
      </c>
      <c r="RVE1367" s="84">
        <f>SUM(RVE1364:RVE1365)</f>
        <v>0</v>
      </c>
      <c r="RVF1367" s="84">
        <f>RVE1367/RVD1367</f>
        <v>0</v>
      </c>
      <c r="RVG1367" s="84">
        <f>RVD1367-RVE1367</f>
        <v>1000000</v>
      </c>
      <c r="RVH1367" s="84">
        <f>SUM(RVH1364:RVH1365)</f>
        <v>2000000</v>
      </c>
      <c r="RVI1367" s="84">
        <f>SUM(RVI1364:RVI1365)</f>
        <v>0</v>
      </c>
      <c r="RVJ1367" s="84">
        <f>RVI1367/RVH1367</f>
        <v>0</v>
      </c>
      <c r="RVK1367" s="84">
        <f>RVH1367-RVI1367</f>
        <v>2000000</v>
      </c>
      <c r="RVL1367" s="84">
        <f>RVH1367+RVD1367</f>
        <v>3000000</v>
      </c>
      <c r="RVS1367" s="84" t="s">
        <v>5408</v>
      </c>
      <c r="RVT1367" s="84">
        <f>SUM(RVT1364:RVT1365)</f>
        <v>1000000</v>
      </c>
      <c r="RVU1367" s="84">
        <f>SUM(RVU1364:RVU1365)</f>
        <v>0</v>
      </c>
      <c r="RVV1367" s="84">
        <f>RVU1367/RVT1367</f>
        <v>0</v>
      </c>
      <c r="RVW1367" s="84">
        <f>RVT1367-RVU1367</f>
        <v>1000000</v>
      </c>
      <c r="RVX1367" s="84">
        <f>SUM(RVX1364:RVX1365)</f>
        <v>2000000</v>
      </c>
      <c r="RVY1367" s="84">
        <f>SUM(RVY1364:RVY1365)</f>
        <v>0</v>
      </c>
      <c r="RVZ1367" s="84">
        <f>RVY1367/RVX1367</f>
        <v>0</v>
      </c>
      <c r="RWA1367" s="84">
        <f>RVX1367-RVY1367</f>
        <v>2000000</v>
      </c>
      <c r="RWB1367" s="84">
        <f>RVX1367+RVT1367</f>
        <v>3000000</v>
      </c>
      <c r="RWI1367" s="84" t="s">
        <v>5408</v>
      </c>
      <c r="RWJ1367" s="84">
        <f>SUM(RWJ1364:RWJ1365)</f>
        <v>1000000</v>
      </c>
      <c r="RWK1367" s="84">
        <f>SUM(RWK1364:RWK1365)</f>
        <v>0</v>
      </c>
      <c r="RWL1367" s="84">
        <f>RWK1367/RWJ1367</f>
        <v>0</v>
      </c>
      <c r="RWM1367" s="84">
        <f>RWJ1367-RWK1367</f>
        <v>1000000</v>
      </c>
      <c r="RWN1367" s="84">
        <f>SUM(RWN1364:RWN1365)</f>
        <v>2000000</v>
      </c>
      <c r="RWO1367" s="84">
        <f>SUM(RWO1364:RWO1365)</f>
        <v>0</v>
      </c>
      <c r="RWP1367" s="84">
        <f>RWO1367/RWN1367</f>
        <v>0</v>
      </c>
      <c r="RWQ1367" s="84">
        <f>RWN1367-RWO1367</f>
        <v>2000000</v>
      </c>
      <c r="RWR1367" s="84">
        <f>RWN1367+RWJ1367</f>
        <v>3000000</v>
      </c>
      <c r="RWY1367" s="84" t="s">
        <v>5408</v>
      </c>
      <c r="RWZ1367" s="84">
        <f>SUM(RWZ1364:RWZ1365)</f>
        <v>1000000</v>
      </c>
      <c r="RXA1367" s="84">
        <f>SUM(RXA1364:RXA1365)</f>
        <v>0</v>
      </c>
      <c r="RXB1367" s="84">
        <f>RXA1367/RWZ1367</f>
        <v>0</v>
      </c>
      <c r="RXC1367" s="84">
        <f>RWZ1367-RXA1367</f>
        <v>1000000</v>
      </c>
      <c r="RXD1367" s="84">
        <f>SUM(RXD1364:RXD1365)</f>
        <v>2000000</v>
      </c>
      <c r="RXE1367" s="84">
        <f>SUM(RXE1364:RXE1365)</f>
        <v>0</v>
      </c>
      <c r="RXF1367" s="84">
        <f>RXE1367/RXD1367</f>
        <v>0</v>
      </c>
      <c r="RXG1367" s="84">
        <f>RXD1367-RXE1367</f>
        <v>2000000</v>
      </c>
      <c r="RXH1367" s="84">
        <f>RXD1367+RWZ1367</f>
        <v>3000000</v>
      </c>
      <c r="RXO1367" s="84" t="s">
        <v>5408</v>
      </c>
      <c r="RXP1367" s="84">
        <f>SUM(RXP1364:RXP1365)</f>
        <v>1000000</v>
      </c>
      <c r="RXQ1367" s="84">
        <f>SUM(RXQ1364:RXQ1365)</f>
        <v>0</v>
      </c>
      <c r="RXR1367" s="84">
        <f>RXQ1367/RXP1367</f>
        <v>0</v>
      </c>
      <c r="RXS1367" s="84">
        <f>RXP1367-RXQ1367</f>
        <v>1000000</v>
      </c>
      <c r="RXT1367" s="84">
        <f>SUM(RXT1364:RXT1365)</f>
        <v>2000000</v>
      </c>
      <c r="RXU1367" s="84">
        <f>SUM(RXU1364:RXU1365)</f>
        <v>0</v>
      </c>
      <c r="RXV1367" s="84">
        <f>RXU1367/RXT1367</f>
        <v>0</v>
      </c>
      <c r="RXW1367" s="84">
        <f>RXT1367-RXU1367</f>
        <v>2000000</v>
      </c>
      <c r="RXX1367" s="84">
        <f>RXT1367+RXP1367</f>
        <v>3000000</v>
      </c>
      <c r="RYE1367" s="84" t="s">
        <v>5408</v>
      </c>
      <c r="RYF1367" s="84">
        <f>SUM(RYF1364:RYF1365)</f>
        <v>1000000</v>
      </c>
      <c r="RYG1367" s="84">
        <f>SUM(RYG1364:RYG1365)</f>
        <v>0</v>
      </c>
      <c r="RYH1367" s="84">
        <f>RYG1367/RYF1367</f>
        <v>0</v>
      </c>
      <c r="RYI1367" s="84">
        <f>RYF1367-RYG1367</f>
        <v>1000000</v>
      </c>
      <c r="RYJ1367" s="84">
        <f>SUM(RYJ1364:RYJ1365)</f>
        <v>2000000</v>
      </c>
      <c r="RYK1367" s="84">
        <f>SUM(RYK1364:RYK1365)</f>
        <v>0</v>
      </c>
      <c r="RYL1367" s="84">
        <f>RYK1367/RYJ1367</f>
        <v>0</v>
      </c>
      <c r="RYM1367" s="84">
        <f>RYJ1367-RYK1367</f>
        <v>2000000</v>
      </c>
      <c r="RYN1367" s="84">
        <f>RYJ1367+RYF1367</f>
        <v>3000000</v>
      </c>
      <c r="RYU1367" s="84" t="s">
        <v>5408</v>
      </c>
      <c r="RYV1367" s="84">
        <f>SUM(RYV1364:RYV1365)</f>
        <v>1000000</v>
      </c>
      <c r="RYW1367" s="84">
        <f>SUM(RYW1364:RYW1365)</f>
        <v>0</v>
      </c>
      <c r="RYX1367" s="84">
        <f>RYW1367/RYV1367</f>
        <v>0</v>
      </c>
      <c r="RYY1367" s="84">
        <f>RYV1367-RYW1367</f>
        <v>1000000</v>
      </c>
      <c r="RYZ1367" s="84">
        <f>SUM(RYZ1364:RYZ1365)</f>
        <v>2000000</v>
      </c>
      <c r="RZA1367" s="84">
        <f>SUM(RZA1364:RZA1365)</f>
        <v>0</v>
      </c>
      <c r="RZB1367" s="84">
        <f>RZA1367/RYZ1367</f>
        <v>0</v>
      </c>
      <c r="RZC1367" s="84">
        <f>RYZ1367-RZA1367</f>
        <v>2000000</v>
      </c>
      <c r="RZD1367" s="84">
        <f>RYZ1367+RYV1367</f>
        <v>3000000</v>
      </c>
      <c r="RZK1367" s="84" t="s">
        <v>5408</v>
      </c>
      <c r="RZL1367" s="84">
        <f>SUM(RZL1364:RZL1365)</f>
        <v>1000000</v>
      </c>
      <c r="RZM1367" s="84">
        <f>SUM(RZM1364:RZM1365)</f>
        <v>0</v>
      </c>
      <c r="RZN1367" s="84">
        <f>RZM1367/RZL1367</f>
        <v>0</v>
      </c>
      <c r="RZO1367" s="84">
        <f>RZL1367-RZM1367</f>
        <v>1000000</v>
      </c>
      <c r="RZP1367" s="84">
        <f>SUM(RZP1364:RZP1365)</f>
        <v>2000000</v>
      </c>
      <c r="RZQ1367" s="84">
        <f>SUM(RZQ1364:RZQ1365)</f>
        <v>0</v>
      </c>
      <c r="RZR1367" s="84">
        <f>RZQ1367/RZP1367</f>
        <v>0</v>
      </c>
      <c r="RZS1367" s="84">
        <f>RZP1367-RZQ1367</f>
        <v>2000000</v>
      </c>
      <c r="RZT1367" s="84">
        <f>RZP1367+RZL1367</f>
        <v>3000000</v>
      </c>
      <c r="SAA1367" s="84" t="s">
        <v>5408</v>
      </c>
      <c r="SAB1367" s="84">
        <f>SUM(SAB1364:SAB1365)</f>
        <v>1000000</v>
      </c>
      <c r="SAC1367" s="84">
        <f>SUM(SAC1364:SAC1365)</f>
        <v>0</v>
      </c>
      <c r="SAD1367" s="84">
        <f>SAC1367/SAB1367</f>
        <v>0</v>
      </c>
      <c r="SAE1367" s="84">
        <f>SAB1367-SAC1367</f>
        <v>1000000</v>
      </c>
      <c r="SAF1367" s="84">
        <f>SUM(SAF1364:SAF1365)</f>
        <v>2000000</v>
      </c>
      <c r="SAG1367" s="84">
        <f>SUM(SAG1364:SAG1365)</f>
        <v>0</v>
      </c>
      <c r="SAH1367" s="84">
        <f>SAG1367/SAF1367</f>
        <v>0</v>
      </c>
      <c r="SAI1367" s="84">
        <f>SAF1367-SAG1367</f>
        <v>2000000</v>
      </c>
      <c r="SAJ1367" s="84">
        <f>SAF1367+SAB1367</f>
        <v>3000000</v>
      </c>
      <c r="SAQ1367" s="84" t="s">
        <v>5408</v>
      </c>
      <c r="SAR1367" s="84">
        <f>SUM(SAR1364:SAR1365)</f>
        <v>1000000</v>
      </c>
      <c r="SAS1367" s="84">
        <f>SUM(SAS1364:SAS1365)</f>
        <v>0</v>
      </c>
      <c r="SAT1367" s="84">
        <f>SAS1367/SAR1367</f>
        <v>0</v>
      </c>
      <c r="SAU1367" s="84">
        <f>SAR1367-SAS1367</f>
        <v>1000000</v>
      </c>
      <c r="SAV1367" s="84">
        <f>SUM(SAV1364:SAV1365)</f>
        <v>2000000</v>
      </c>
      <c r="SAW1367" s="84">
        <f>SUM(SAW1364:SAW1365)</f>
        <v>0</v>
      </c>
      <c r="SAX1367" s="84">
        <f>SAW1367/SAV1367</f>
        <v>0</v>
      </c>
      <c r="SAY1367" s="84">
        <f>SAV1367-SAW1367</f>
        <v>2000000</v>
      </c>
      <c r="SAZ1367" s="84">
        <f>SAV1367+SAR1367</f>
        <v>3000000</v>
      </c>
      <c r="SBG1367" s="84" t="s">
        <v>5408</v>
      </c>
      <c r="SBH1367" s="84">
        <f>SUM(SBH1364:SBH1365)</f>
        <v>1000000</v>
      </c>
      <c r="SBI1367" s="84">
        <f>SUM(SBI1364:SBI1365)</f>
        <v>0</v>
      </c>
      <c r="SBJ1367" s="84">
        <f>SBI1367/SBH1367</f>
        <v>0</v>
      </c>
      <c r="SBK1367" s="84">
        <f>SBH1367-SBI1367</f>
        <v>1000000</v>
      </c>
      <c r="SBL1367" s="84">
        <f>SUM(SBL1364:SBL1365)</f>
        <v>2000000</v>
      </c>
      <c r="SBM1367" s="84">
        <f>SUM(SBM1364:SBM1365)</f>
        <v>0</v>
      </c>
      <c r="SBN1367" s="84">
        <f>SBM1367/SBL1367</f>
        <v>0</v>
      </c>
      <c r="SBO1367" s="84">
        <f>SBL1367-SBM1367</f>
        <v>2000000</v>
      </c>
      <c r="SBP1367" s="84">
        <f>SBL1367+SBH1367</f>
        <v>3000000</v>
      </c>
      <c r="SBW1367" s="84" t="s">
        <v>5408</v>
      </c>
      <c r="SBX1367" s="84">
        <f>SUM(SBX1364:SBX1365)</f>
        <v>1000000</v>
      </c>
      <c r="SBY1367" s="84">
        <f>SUM(SBY1364:SBY1365)</f>
        <v>0</v>
      </c>
      <c r="SBZ1367" s="84">
        <f>SBY1367/SBX1367</f>
        <v>0</v>
      </c>
      <c r="SCA1367" s="84">
        <f>SBX1367-SBY1367</f>
        <v>1000000</v>
      </c>
      <c r="SCB1367" s="84">
        <f>SUM(SCB1364:SCB1365)</f>
        <v>2000000</v>
      </c>
      <c r="SCC1367" s="84">
        <f>SUM(SCC1364:SCC1365)</f>
        <v>0</v>
      </c>
      <c r="SCD1367" s="84">
        <f>SCC1367/SCB1367</f>
        <v>0</v>
      </c>
      <c r="SCE1367" s="84">
        <f>SCB1367-SCC1367</f>
        <v>2000000</v>
      </c>
      <c r="SCF1367" s="84">
        <f>SCB1367+SBX1367</f>
        <v>3000000</v>
      </c>
      <c r="SCM1367" s="84" t="s">
        <v>5408</v>
      </c>
      <c r="SCN1367" s="84">
        <f>SUM(SCN1364:SCN1365)</f>
        <v>1000000</v>
      </c>
      <c r="SCO1367" s="84">
        <f>SUM(SCO1364:SCO1365)</f>
        <v>0</v>
      </c>
      <c r="SCP1367" s="84">
        <f>SCO1367/SCN1367</f>
        <v>0</v>
      </c>
      <c r="SCQ1367" s="84">
        <f>SCN1367-SCO1367</f>
        <v>1000000</v>
      </c>
      <c r="SCR1367" s="84">
        <f>SUM(SCR1364:SCR1365)</f>
        <v>2000000</v>
      </c>
      <c r="SCS1367" s="84">
        <f>SUM(SCS1364:SCS1365)</f>
        <v>0</v>
      </c>
      <c r="SCT1367" s="84">
        <f>SCS1367/SCR1367</f>
        <v>0</v>
      </c>
      <c r="SCU1367" s="84">
        <f>SCR1367-SCS1367</f>
        <v>2000000</v>
      </c>
      <c r="SCV1367" s="84">
        <f>SCR1367+SCN1367</f>
        <v>3000000</v>
      </c>
      <c r="SDC1367" s="84" t="s">
        <v>5408</v>
      </c>
      <c r="SDD1367" s="84">
        <f>SUM(SDD1364:SDD1365)</f>
        <v>1000000</v>
      </c>
      <c r="SDE1367" s="84">
        <f>SUM(SDE1364:SDE1365)</f>
        <v>0</v>
      </c>
      <c r="SDF1367" s="84">
        <f>SDE1367/SDD1367</f>
        <v>0</v>
      </c>
      <c r="SDG1367" s="84">
        <f>SDD1367-SDE1367</f>
        <v>1000000</v>
      </c>
      <c r="SDH1367" s="84">
        <f>SUM(SDH1364:SDH1365)</f>
        <v>2000000</v>
      </c>
      <c r="SDI1367" s="84">
        <f>SUM(SDI1364:SDI1365)</f>
        <v>0</v>
      </c>
      <c r="SDJ1367" s="84">
        <f>SDI1367/SDH1367</f>
        <v>0</v>
      </c>
      <c r="SDK1367" s="84">
        <f>SDH1367-SDI1367</f>
        <v>2000000</v>
      </c>
      <c r="SDL1367" s="84">
        <f>SDH1367+SDD1367</f>
        <v>3000000</v>
      </c>
      <c r="SDS1367" s="84" t="s">
        <v>5408</v>
      </c>
      <c r="SDT1367" s="84">
        <f>SUM(SDT1364:SDT1365)</f>
        <v>1000000</v>
      </c>
      <c r="SDU1367" s="84">
        <f>SUM(SDU1364:SDU1365)</f>
        <v>0</v>
      </c>
      <c r="SDV1367" s="84">
        <f>SDU1367/SDT1367</f>
        <v>0</v>
      </c>
      <c r="SDW1367" s="84">
        <f>SDT1367-SDU1367</f>
        <v>1000000</v>
      </c>
      <c r="SDX1367" s="84">
        <f>SUM(SDX1364:SDX1365)</f>
        <v>2000000</v>
      </c>
      <c r="SDY1367" s="84">
        <f>SUM(SDY1364:SDY1365)</f>
        <v>0</v>
      </c>
      <c r="SDZ1367" s="84">
        <f>SDY1367/SDX1367</f>
        <v>0</v>
      </c>
      <c r="SEA1367" s="84">
        <f>SDX1367-SDY1367</f>
        <v>2000000</v>
      </c>
      <c r="SEB1367" s="84">
        <f>SDX1367+SDT1367</f>
        <v>3000000</v>
      </c>
      <c r="SEI1367" s="84" t="s">
        <v>5408</v>
      </c>
      <c r="SEJ1367" s="84">
        <f>SUM(SEJ1364:SEJ1365)</f>
        <v>1000000</v>
      </c>
      <c r="SEK1367" s="84">
        <f>SUM(SEK1364:SEK1365)</f>
        <v>0</v>
      </c>
      <c r="SEL1367" s="84">
        <f>SEK1367/SEJ1367</f>
        <v>0</v>
      </c>
      <c r="SEM1367" s="84">
        <f>SEJ1367-SEK1367</f>
        <v>1000000</v>
      </c>
      <c r="SEN1367" s="84">
        <f>SUM(SEN1364:SEN1365)</f>
        <v>2000000</v>
      </c>
      <c r="SEO1367" s="84">
        <f>SUM(SEO1364:SEO1365)</f>
        <v>0</v>
      </c>
      <c r="SEP1367" s="84">
        <f>SEO1367/SEN1367</f>
        <v>0</v>
      </c>
      <c r="SEQ1367" s="84">
        <f>SEN1367-SEO1367</f>
        <v>2000000</v>
      </c>
      <c r="SER1367" s="84">
        <f>SEN1367+SEJ1367</f>
        <v>3000000</v>
      </c>
      <c r="SEY1367" s="84" t="s">
        <v>5408</v>
      </c>
      <c r="SEZ1367" s="84">
        <f>SUM(SEZ1364:SEZ1365)</f>
        <v>1000000</v>
      </c>
      <c r="SFA1367" s="84">
        <f>SUM(SFA1364:SFA1365)</f>
        <v>0</v>
      </c>
      <c r="SFB1367" s="84">
        <f>SFA1367/SEZ1367</f>
        <v>0</v>
      </c>
      <c r="SFC1367" s="84">
        <f>SEZ1367-SFA1367</f>
        <v>1000000</v>
      </c>
      <c r="SFD1367" s="84">
        <f>SUM(SFD1364:SFD1365)</f>
        <v>2000000</v>
      </c>
      <c r="SFE1367" s="84">
        <f>SUM(SFE1364:SFE1365)</f>
        <v>0</v>
      </c>
      <c r="SFF1367" s="84">
        <f>SFE1367/SFD1367</f>
        <v>0</v>
      </c>
      <c r="SFG1367" s="84">
        <f>SFD1367-SFE1367</f>
        <v>2000000</v>
      </c>
      <c r="SFH1367" s="84">
        <f>SFD1367+SEZ1367</f>
        <v>3000000</v>
      </c>
      <c r="SFO1367" s="84" t="s">
        <v>5408</v>
      </c>
      <c r="SFP1367" s="84">
        <f>SUM(SFP1364:SFP1365)</f>
        <v>1000000</v>
      </c>
      <c r="SFQ1367" s="84">
        <f>SUM(SFQ1364:SFQ1365)</f>
        <v>0</v>
      </c>
      <c r="SFR1367" s="84">
        <f>SFQ1367/SFP1367</f>
        <v>0</v>
      </c>
      <c r="SFS1367" s="84">
        <f>SFP1367-SFQ1367</f>
        <v>1000000</v>
      </c>
      <c r="SFT1367" s="84">
        <f>SUM(SFT1364:SFT1365)</f>
        <v>2000000</v>
      </c>
      <c r="SFU1367" s="84">
        <f>SUM(SFU1364:SFU1365)</f>
        <v>0</v>
      </c>
      <c r="SFV1367" s="84">
        <f>SFU1367/SFT1367</f>
        <v>0</v>
      </c>
      <c r="SFW1367" s="84">
        <f>SFT1367-SFU1367</f>
        <v>2000000</v>
      </c>
      <c r="SFX1367" s="84">
        <f>SFT1367+SFP1367</f>
        <v>3000000</v>
      </c>
      <c r="SGE1367" s="84" t="s">
        <v>5408</v>
      </c>
      <c r="SGF1367" s="84">
        <f>SUM(SGF1364:SGF1365)</f>
        <v>1000000</v>
      </c>
      <c r="SGG1367" s="84">
        <f>SUM(SGG1364:SGG1365)</f>
        <v>0</v>
      </c>
      <c r="SGH1367" s="84">
        <f>SGG1367/SGF1367</f>
        <v>0</v>
      </c>
      <c r="SGI1367" s="84">
        <f>SGF1367-SGG1367</f>
        <v>1000000</v>
      </c>
      <c r="SGJ1367" s="84">
        <f>SUM(SGJ1364:SGJ1365)</f>
        <v>2000000</v>
      </c>
      <c r="SGK1367" s="84">
        <f>SUM(SGK1364:SGK1365)</f>
        <v>0</v>
      </c>
      <c r="SGL1367" s="84">
        <f>SGK1367/SGJ1367</f>
        <v>0</v>
      </c>
      <c r="SGM1367" s="84">
        <f>SGJ1367-SGK1367</f>
        <v>2000000</v>
      </c>
      <c r="SGN1367" s="84">
        <f>SGJ1367+SGF1367</f>
        <v>3000000</v>
      </c>
      <c r="SGU1367" s="84" t="s">
        <v>5408</v>
      </c>
      <c r="SGV1367" s="84">
        <f>SUM(SGV1364:SGV1365)</f>
        <v>1000000</v>
      </c>
      <c r="SGW1367" s="84">
        <f>SUM(SGW1364:SGW1365)</f>
        <v>0</v>
      </c>
      <c r="SGX1367" s="84">
        <f>SGW1367/SGV1367</f>
        <v>0</v>
      </c>
      <c r="SGY1367" s="84">
        <f>SGV1367-SGW1367</f>
        <v>1000000</v>
      </c>
      <c r="SGZ1367" s="84">
        <f>SUM(SGZ1364:SGZ1365)</f>
        <v>2000000</v>
      </c>
      <c r="SHA1367" s="84">
        <f>SUM(SHA1364:SHA1365)</f>
        <v>0</v>
      </c>
      <c r="SHB1367" s="84">
        <f>SHA1367/SGZ1367</f>
        <v>0</v>
      </c>
      <c r="SHC1367" s="84">
        <f>SGZ1367-SHA1367</f>
        <v>2000000</v>
      </c>
      <c r="SHD1367" s="84">
        <f>SGZ1367+SGV1367</f>
        <v>3000000</v>
      </c>
      <c r="SHK1367" s="84" t="s">
        <v>5408</v>
      </c>
      <c r="SHL1367" s="84">
        <f>SUM(SHL1364:SHL1365)</f>
        <v>1000000</v>
      </c>
      <c r="SHM1367" s="84">
        <f>SUM(SHM1364:SHM1365)</f>
        <v>0</v>
      </c>
      <c r="SHN1367" s="84">
        <f>SHM1367/SHL1367</f>
        <v>0</v>
      </c>
      <c r="SHO1367" s="84">
        <f>SHL1367-SHM1367</f>
        <v>1000000</v>
      </c>
      <c r="SHP1367" s="84">
        <f>SUM(SHP1364:SHP1365)</f>
        <v>2000000</v>
      </c>
      <c r="SHQ1367" s="84">
        <f>SUM(SHQ1364:SHQ1365)</f>
        <v>0</v>
      </c>
      <c r="SHR1367" s="84">
        <f>SHQ1367/SHP1367</f>
        <v>0</v>
      </c>
      <c r="SHS1367" s="84">
        <f>SHP1367-SHQ1367</f>
        <v>2000000</v>
      </c>
      <c r="SHT1367" s="84">
        <f>SHP1367+SHL1367</f>
        <v>3000000</v>
      </c>
      <c r="SIA1367" s="84" t="s">
        <v>5408</v>
      </c>
      <c r="SIB1367" s="84">
        <f>SUM(SIB1364:SIB1365)</f>
        <v>1000000</v>
      </c>
      <c r="SIC1367" s="84">
        <f>SUM(SIC1364:SIC1365)</f>
        <v>0</v>
      </c>
      <c r="SID1367" s="84">
        <f>SIC1367/SIB1367</f>
        <v>0</v>
      </c>
      <c r="SIE1367" s="84">
        <f>SIB1367-SIC1367</f>
        <v>1000000</v>
      </c>
      <c r="SIF1367" s="84">
        <f>SUM(SIF1364:SIF1365)</f>
        <v>2000000</v>
      </c>
      <c r="SIG1367" s="84">
        <f>SUM(SIG1364:SIG1365)</f>
        <v>0</v>
      </c>
      <c r="SIH1367" s="84">
        <f>SIG1367/SIF1367</f>
        <v>0</v>
      </c>
      <c r="SII1367" s="84">
        <f>SIF1367-SIG1367</f>
        <v>2000000</v>
      </c>
      <c r="SIJ1367" s="84">
        <f>SIF1367+SIB1367</f>
        <v>3000000</v>
      </c>
      <c r="SIQ1367" s="84" t="s">
        <v>5408</v>
      </c>
      <c r="SIR1367" s="84">
        <f>SUM(SIR1364:SIR1365)</f>
        <v>1000000</v>
      </c>
      <c r="SIS1367" s="84">
        <f>SUM(SIS1364:SIS1365)</f>
        <v>0</v>
      </c>
      <c r="SIT1367" s="84">
        <f>SIS1367/SIR1367</f>
        <v>0</v>
      </c>
      <c r="SIU1367" s="84">
        <f>SIR1367-SIS1367</f>
        <v>1000000</v>
      </c>
      <c r="SIV1367" s="84">
        <f>SUM(SIV1364:SIV1365)</f>
        <v>2000000</v>
      </c>
      <c r="SIW1367" s="84">
        <f>SUM(SIW1364:SIW1365)</f>
        <v>0</v>
      </c>
      <c r="SIX1367" s="84">
        <f>SIW1367/SIV1367</f>
        <v>0</v>
      </c>
      <c r="SIY1367" s="84">
        <f>SIV1367-SIW1367</f>
        <v>2000000</v>
      </c>
      <c r="SIZ1367" s="84">
        <f>SIV1367+SIR1367</f>
        <v>3000000</v>
      </c>
      <c r="SJG1367" s="84" t="s">
        <v>5408</v>
      </c>
      <c r="SJH1367" s="84">
        <f>SUM(SJH1364:SJH1365)</f>
        <v>1000000</v>
      </c>
      <c r="SJI1367" s="84">
        <f>SUM(SJI1364:SJI1365)</f>
        <v>0</v>
      </c>
      <c r="SJJ1367" s="84">
        <f>SJI1367/SJH1367</f>
        <v>0</v>
      </c>
      <c r="SJK1367" s="84">
        <f>SJH1367-SJI1367</f>
        <v>1000000</v>
      </c>
      <c r="SJL1367" s="84">
        <f>SUM(SJL1364:SJL1365)</f>
        <v>2000000</v>
      </c>
      <c r="SJM1367" s="84">
        <f>SUM(SJM1364:SJM1365)</f>
        <v>0</v>
      </c>
      <c r="SJN1367" s="84">
        <f>SJM1367/SJL1367</f>
        <v>0</v>
      </c>
      <c r="SJO1367" s="84">
        <f>SJL1367-SJM1367</f>
        <v>2000000</v>
      </c>
      <c r="SJP1367" s="84">
        <f>SJL1367+SJH1367</f>
        <v>3000000</v>
      </c>
      <c r="SJW1367" s="84" t="s">
        <v>5408</v>
      </c>
      <c r="SJX1367" s="84">
        <f>SUM(SJX1364:SJX1365)</f>
        <v>1000000</v>
      </c>
      <c r="SJY1367" s="84">
        <f>SUM(SJY1364:SJY1365)</f>
        <v>0</v>
      </c>
      <c r="SJZ1367" s="84">
        <f>SJY1367/SJX1367</f>
        <v>0</v>
      </c>
      <c r="SKA1367" s="84">
        <f>SJX1367-SJY1367</f>
        <v>1000000</v>
      </c>
      <c r="SKB1367" s="84">
        <f>SUM(SKB1364:SKB1365)</f>
        <v>2000000</v>
      </c>
      <c r="SKC1367" s="84">
        <f>SUM(SKC1364:SKC1365)</f>
        <v>0</v>
      </c>
      <c r="SKD1367" s="84">
        <f>SKC1367/SKB1367</f>
        <v>0</v>
      </c>
      <c r="SKE1367" s="84">
        <f>SKB1367-SKC1367</f>
        <v>2000000</v>
      </c>
      <c r="SKF1367" s="84">
        <f>SKB1367+SJX1367</f>
        <v>3000000</v>
      </c>
      <c r="SKM1367" s="84" t="s">
        <v>5408</v>
      </c>
      <c r="SKN1367" s="84">
        <f>SUM(SKN1364:SKN1365)</f>
        <v>1000000</v>
      </c>
      <c r="SKO1367" s="84">
        <f>SUM(SKO1364:SKO1365)</f>
        <v>0</v>
      </c>
      <c r="SKP1367" s="84">
        <f>SKO1367/SKN1367</f>
        <v>0</v>
      </c>
      <c r="SKQ1367" s="84">
        <f>SKN1367-SKO1367</f>
        <v>1000000</v>
      </c>
      <c r="SKR1367" s="84">
        <f>SUM(SKR1364:SKR1365)</f>
        <v>2000000</v>
      </c>
      <c r="SKS1367" s="84">
        <f>SUM(SKS1364:SKS1365)</f>
        <v>0</v>
      </c>
      <c r="SKT1367" s="84">
        <f>SKS1367/SKR1367</f>
        <v>0</v>
      </c>
      <c r="SKU1367" s="84">
        <f>SKR1367-SKS1367</f>
        <v>2000000</v>
      </c>
      <c r="SKV1367" s="84">
        <f>SKR1367+SKN1367</f>
        <v>3000000</v>
      </c>
      <c r="SLC1367" s="84" t="s">
        <v>5408</v>
      </c>
      <c r="SLD1367" s="84">
        <f>SUM(SLD1364:SLD1365)</f>
        <v>1000000</v>
      </c>
      <c r="SLE1367" s="84">
        <f>SUM(SLE1364:SLE1365)</f>
        <v>0</v>
      </c>
      <c r="SLF1367" s="84">
        <f>SLE1367/SLD1367</f>
        <v>0</v>
      </c>
      <c r="SLG1367" s="84">
        <f>SLD1367-SLE1367</f>
        <v>1000000</v>
      </c>
      <c r="SLH1367" s="84">
        <f>SUM(SLH1364:SLH1365)</f>
        <v>2000000</v>
      </c>
      <c r="SLI1367" s="84">
        <f>SUM(SLI1364:SLI1365)</f>
        <v>0</v>
      </c>
      <c r="SLJ1367" s="84">
        <f>SLI1367/SLH1367</f>
        <v>0</v>
      </c>
      <c r="SLK1367" s="84">
        <f>SLH1367-SLI1367</f>
        <v>2000000</v>
      </c>
      <c r="SLL1367" s="84">
        <f>SLH1367+SLD1367</f>
        <v>3000000</v>
      </c>
      <c r="SLS1367" s="84" t="s">
        <v>5408</v>
      </c>
      <c r="SLT1367" s="84">
        <f>SUM(SLT1364:SLT1365)</f>
        <v>1000000</v>
      </c>
      <c r="SLU1367" s="84">
        <f>SUM(SLU1364:SLU1365)</f>
        <v>0</v>
      </c>
      <c r="SLV1367" s="84">
        <f>SLU1367/SLT1367</f>
        <v>0</v>
      </c>
      <c r="SLW1367" s="84">
        <f>SLT1367-SLU1367</f>
        <v>1000000</v>
      </c>
      <c r="SLX1367" s="84">
        <f>SUM(SLX1364:SLX1365)</f>
        <v>2000000</v>
      </c>
      <c r="SLY1367" s="84">
        <f>SUM(SLY1364:SLY1365)</f>
        <v>0</v>
      </c>
      <c r="SLZ1367" s="84">
        <f>SLY1367/SLX1367</f>
        <v>0</v>
      </c>
      <c r="SMA1367" s="84">
        <f>SLX1367-SLY1367</f>
        <v>2000000</v>
      </c>
      <c r="SMB1367" s="84">
        <f>SLX1367+SLT1367</f>
        <v>3000000</v>
      </c>
      <c r="SMI1367" s="84" t="s">
        <v>5408</v>
      </c>
      <c r="SMJ1367" s="84">
        <f>SUM(SMJ1364:SMJ1365)</f>
        <v>1000000</v>
      </c>
      <c r="SMK1367" s="84">
        <f>SUM(SMK1364:SMK1365)</f>
        <v>0</v>
      </c>
      <c r="SML1367" s="84">
        <f>SMK1367/SMJ1367</f>
        <v>0</v>
      </c>
      <c r="SMM1367" s="84">
        <f>SMJ1367-SMK1367</f>
        <v>1000000</v>
      </c>
      <c r="SMN1367" s="84">
        <f>SUM(SMN1364:SMN1365)</f>
        <v>2000000</v>
      </c>
      <c r="SMO1367" s="84">
        <f>SUM(SMO1364:SMO1365)</f>
        <v>0</v>
      </c>
      <c r="SMP1367" s="84">
        <f>SMO1367/SMN1367</f>
        <v>0</v>
      </c>
      <c r="SMQ1367" s="84">
        <f>SMN1367-SMO1367</f>
        <v>2000000</v>
      </c>
      <c r="SMR1367" s="84">
        <f>SMN1367+SMJ1367</f>
        <v>3000000</v>
      </c>
      <c r="SMY1367" s="84" t="s">
        <v>5408</v>
      </c>
      <c r="SMZ1367" s="84">
        <f>SUM(SMZ1364:SMZ1365)</f>
        <v>1000000</v>
      </c>
      <c r="SNA1367" s="84">
        <f>SUM(SNA1364:SNA1365)</f>
        <v>0</v>
      </c>
      <c r="SNB1367" s="84">
        <f>SNA1367/SMZ1367</f>
        <v>0</v>
      </c>
      <c r="SNC1367" s="84">
        <f>SMZ1367-SNA1367</f>
        <v>1000000</v>
      </c>
      <c r="SND1367" s="84">
        <f>SUM(SND1364:SND1365)</f>
        <v>2000000</v>
      </c>
      <c r="SNE1367" s="84">
        <f>SUM(SNE1364:SNE1365)</f>
        <v>0</v>
      </c>
      <c r="SNF1367" s="84">
        <f>SNE1367/SND1367</f>
        <v>0</v>
      </c>
      <c r="SNG1367" s="84">
        <f>SND1367-SNE1367</f>
        <v>2000000</v>
      </c>
      <c r="SNH1367" s="84">
        <f>SND1367+SMZ1367</f>
        <v>3000000</v>
      </c>
      <c r="SNO1367" s="84" t="s">
        <v>5408</v>
      </c>
      <c r="SNP1367" s="84">
        <f>SUM(SNP1364:SNP1365)</f>
        <v>1000000</v>
      </c>
      <c r="SNQ1367" s="84">
        <f>SUM(SNQ1364:SNQ1365)</f>
        <v>0</v>
      </c>
      <c r="SNR1367" s="84">
        <f>SNQ1367/SNP1367</f>
        <v>0</v>
      </c>
      <c r="SNS1367" s="84">
        <f>SNP1367-SNQ1367</f>
        <v>1000000</v>
      </c>
      <c r="SNT1367" s="84">
        <f>SUM(SNT1364:SNT1365)</f>
        <v>2000000</v>
      </c>
      <c r="SNU1367" s="84">
        <f>SUM(SNU1364:SNU1365)</f>
        <v>0</v>
      </c>
      <c r="SNV1367" s="84">
        <f>SNU1367/SNT1367</f>
        <v>0</v>
      </c>
      <c r="SNW1367" s="84">
        <f>SNT1367-SNU1367</f>
        <v>2000000</v>
      </c>
      <c r="SNX1367" s="84">
        <f>SNT1367+SNP1367</f>
        <v>3000000</v>
      </c>
      <c r="SOE1367" s="84" t="s">
        <v>5408</v>
      </c>
      <c r="SOF1367" s="84">
        <f>SUM(SOF1364:SOF1365)</f>
        <v>1000000</v>
      </c>
      <c r="SOG1367" s="84">
        <f>SUM(SOG1364:SOG1365)</f>
        <v>0</v>
      </c>
      <c r="SOH1367" s="84">
        <f>SOG1367/SOF1367</f>
        <v>0</v>
      </c>
      <c r="SOI1367" s="84">
        <f>SOF1367-SOG1367</f>
        <v>1000000</v>
      </c>
      <c r="SOJ1367" s="84">
        <f>SUM(SOJ1364:SOJ1365)</f>
        <v>2000000</v>
      </c>
      <c r="SOK1367" s="84">
        <f>SUM(SOK1364:SOK1365)</f>
        <v>0</v>
      </c>
      <c r="SOL1367" s="84">
        <f>SOK1367/SOJ1367</f>
        <v>0</v>
      </c>
      <c r="SOM1367" s="84">
        <f>SOJ1367-SOK1367</f>
        <v>2000000</v>
      </c>
      <c r="SON1367" s="84">
        <f>SOJ1367+SOF1367</f>
        <v>3000000</v>
      </c>
      <c r="SOU1367" s="84" t="s">
        <v>5408</v>
      </c>
      <c r="SOV1367" s="84">
        <f>SUM(SOV1364:SOV1365)</f>
        <v>1000000</v>
      </c>
      <c r="SOW1367" s="84">
        <f>SUM(SOW1364:SOW1365)</f>
        <v>0</v>
      </c>
      <c r="SOX1367" s="84">
        <f>SOW1367/SOV1367</f>
        <v>0</v>
      </c>
      <c r="SOY1367" s="84">
        <f>SOV1367-SOW1367</f>
        <v>1000000</v>
      </c>
      <c r="SOZ1367" s="84">
        <f>SUM(SOZ1364:SOZ1365)</f>
        <v>2000000</v>
      </c>
      <c r="SPA1367" s="84">
        <f>SUM(SPA1364:SPA1365)</f>
        <v>0</v>
      </c>
      <c r="SPB1367" s="84">
        <f>SPA1367/SOZ1367</f>
        <v>0</v>
      </c>
      <c r="SPC1367" s="84">
        <f>SOZ1367-SPA1367</f>
        <v>2000000</v>
      </c>
      <c r="SPD1367" s="84">
        <f>SOZ1367+SOV1367</f>
        <v>3000000</v>
      </c>
      <c r="SPK1367" s="84" t="s">
        <v>5408</v>
      </c>
      <c r="SPL1367" s="84">
        <f>SUM(SPL1364:SPL1365)</f>
        <v>1000000</v>
      </c>
      <c r="SPM1367" s="84">
        <f>SUM(SPM1364:SPM1365)</f>
        <v>0</v>
      </c>
      <c r="SPN1367" s="84">
        <f>SPM1367/SPL1367</f>
        <v>0</v>
      </c>
      <c r="SPO1367" s="84">
        <f>SPL1367-SPM1367</f>
        <v>1000000</v>
      </c>
      <c r="SPP1367" s="84">
        <f>SUM(SPP1364:SPP1365)</f>
        <v>2000000</v>
      </c>
      <c r="SPQ1367" s="84">
        <f>SUM(SPQ1364:SPQ1365)</f>
        <v>0</v>
      </c>
      <c r="SPR1367" s="84">
        <f>SPQ1367/SPP1367</f>
        <v>0</v>
      </c>
      <c r="SPS1367" s="84">
        <f>SPP1367-SPQ1367</f>
        <v>2000000</v>
      </c>
      <c r="SPT1367" s="84">
        <f>SPP1367+SPL1367</f>
        <v>3000000</v>
      </c>
      <c r="SQA1367" s="84" t="s">
        <v>5408</v>
      </c>
      <c r="SQB1367" s="84">
        <f>SUM(SQB1364:SQB1365)</f>
        <v>1000000</v>
      </c>
      <c r="SQC1367" s="84">
        <f>SUM(SQC1364:SQC1365)</f>
        <v>0</v>
      </c>
      <c r="SQD1367" s="84">
        <f>SQC1367/SQB1367</f>
        <v>0</v>
      </c>
      <c r="SQE1367" s="84">
        <f>SQB1367-SQC1367</f>
        <v>1000000</v>
      </c>
      <c r="SQF1367" s="84">
        <f>SUM(SQF1364:SQF1365)</f>
        <v>2000000</v>
      </c>
      <c r="SQG1367" s="84">
        <f>SUM(SQG1364:SQG1365)</f>
        <v>0</v>
      </c>
      <c r="SQH1367" s="84">
        <f>SQG1367/SQF1367</f>
        <v>0</v>
      </c>
      <c r="SQI1367" s="84">
        <f>SQF1367-SQG1367</f>
        <v>2000000</v>
      </c>
      <c r="SQJ1367" s="84">
        <f>SQF1367+SQB1367</f>
        <v>3000000</v>
      </c>
      <c r="SQQ1367" s="84" t="s">
        <v>5408</v>
      </c>
      <c r="SQR1367" s="84">
        <f>SUM(SQR1364:SQR1365)</f>
        <v>1000000</v>
      </c>
      <c r="SQS1367" s="84">
        <f>SUM(SQS1364:SQS1365)</f>
        <v>0</v>
      </c>
      <c r="SQT1367" s="84">
        <f>SQS1367/SQR1367</f>
        <v>0</v>
      </c>
      <c r="SQU1367" s="84">
        <f>SQR1367-SQS1367</f>
        <v>1000000</v>
      </c>
      <c r="SQV1367" s="84">
        <f>SUM(SQV1364:SQV1365)</f>
        <v>2000000</v>
      </c>
      <c r="SQW1367" s="84">
        <f>SUM(SQW1364:SQW1365)</f>
        <v>0</v>
      </c>
      <c r="SQX1367" s="84">
        <f>SQW1367/SQV1367</f>
        <v>0</v>
      </c>
      <c r="SQY1367" s="84">
        <f>SQV1367-SQW1367</f>
        <v>2000000</v>
      </c>
      <c r="SQZ1367" s="84">
        <f>SQV1367+SQR1367</f>
        <v>3000000</v>
      </c>
      <c r="SRG1367" s="84" t="s">
        <v>5408</v>
      </c>
      <c r="SRH1367" s="84">
        <f>SUM(SRH1364:SRH1365)</f>
        <v>1000000</v>
      </c>
      <c r="SRI1367" s="84">
        <f>SUM(SRI1364:SRI1365)</f>
        <v>0</v>
      </c>
      <c r="SRJ1367" s="84">
        <f>SRI1367/SRH1367</f>
        <v>0</v>
      </c>
      <c r="SRK1367" s="84">
        <f>SRH1367-SRI1367</f>
        <v>1000000</v>
      </c>
      <c r="SRL1367" s="84">
        <f>SUM(SRL1364:SRL1365)</f>
        <v>2000000</v>
      </c>
      <c r="SRM1367" s="84">
        <f>SUM(SRM1364:SRM1365)</f>
        <v>0</v>
      </c>
      <c r="SRN1367" s="84">
        <f>SRM1367/SRL1367</f>
        <v>0</v>
      </c>
      <c r="SRO1367" s="84">
        <f>SRL1367-SRM1367</f>
        <v>2000000</v>
      </c>
      <c r="SRP1367" s="84">
        <f>SRL1367+SRH1367</f>
        <v>3000000</v>
      </c>
      <c r="SRW1367" s="84" t="s">
        <v>5408</v>
      </c>
      <c r="SRX1367" s="84">
        <f>SUM(SRX1364:SRX1365)</f>
        <v>1000000</v>
      </c>
      <c r="SRY1367" s="84">
        <f>SUM(SRY1364:SRY1365)</f>
        <v>0</v>
      </c>
      <c r="SRZ1367" s="84">
        <f>SRY1367/SRX1367</f>
        <v>0</v>
      </c>
      <c r="SSA1367" s="84">
        <f>SRX1367-SRY1367</f>
        <v>1000000</v>
      </c>
      <c r="SSB1367" s="84">
        <f>SUM(SSB1364:SSB1365)</f>
        <v>2000000</v>
      </c>
      <c r="SSC1367" s="84">
        <f>SUM(SSC1364:SSC1365)</f>
        <v>0</v>
      </c>
      <c r="SSD1367" s="84">
        <f>SSC1367/SSB1367</f>
        <v>0</v>
      </c>
      <c r="SSE1367" s="84">
        <f>SSB1367-SSC1367</f>
        <v>2000000</v>
      </c>
      <c r="SSF1367" s="84">
        <f>SSB1367+SRX1367</f>
        <v>3000000</v>
      </c>
      <c r="SSM1367" s="84" t="s">
        <v>5408</v>
      </c>
      <c r="SSN1367" s="84">
        <f>SUM(SSN1364:SSN1365)</f>
        <v>1000000</v>
      </c>
      <c r="SSO1367" s="84">
        <f>SUM(SSO1364:SSO1365)</f>
        <v>0</v>
      </c>
      <c r="SSP1367" s="84">
        <f>SSO1367/SSN1367</f>
        <v>0</v>
      </c>
      <c r="SSQ1367" s="84">
        <f>SSN1367-SSO1367</f>
        <v>1000000</v>
      </c>
      <c r="SSR1367" s="84">
        <f>SUM(SSR1364:SSR1365)</f>
        <v>2000000</v>
      </c>
      <c r="SSS1367" s="84">
        <f>SUM(SSS1364:SSS1365)</f>
        <v>0</v>
      </c>
      <c r="SST1367" s="84">
        <f>SSS1367/SSR1367</f>
        <v>0</v>
      </c>
      <c r="SSU1367" s="84">
        <f>SSR1367-SSS1367</f>
        <v>2000000</v>
      </c>
      <c r="SSV1367" s="84">
        <f>SSR1367+SSN1367</f>
        <v>3000000</v>
      </c>
      <c r="STC1367" s="84" t="s">
        <v>5408</v>
      </c>
      <c r="STD1367" s="84">
        <f>SUM(STD1364:STD1365)</f>
        <v>1000000</v>
      </c>
      <c r="STE1367" s="84">
        <f>SUM(STE1364:STE1365)</f>
        <v>0</v>
      </c>
      <c r="STF1367" s="84">
        <f>STE1367/STD1367</f>
        <v>0</v>
      </c>
      <c r="STG1367" s="84">
        <f>STD1367-STE1367</f>
        <v>1000000</v>
      </c>
      <c r="STH1367" s="84">
        <f>SUM(STH1364:STH1365)</f>
        <v>2000000</v>
      </c>
      <c r="STI1367" s="84">
        <f>SUM(STI1364:STI1365)</f>
        <v>0</v>
      </c>
      <c r="STJ1367" s="84">
        <f>STI1367/STH1367</f>
        <v>0</v>
      </c>
      <c r="STK1367" s="84">
        <f>STH1367-STI1367</f>
        <v>2000000</v>
      </c>
      <c r="STL1367" s="84">
        <f>STH1367+STD1367</f>
        <v>3000000</v>
      </c>
      <c r="STS1367" s="84" t="s">
        <v>5408</v>
      </c>
      <c r="STT1367" s="84">
        <f>SUM(STT1364:STT1365)</f>
        <v>1000000</v>
      </c>
      <c r="STU1367" s="84">
        <f>SUM(STU1364:STU1365)</f>
        <v>0</v>
      </c>
      <c r="STV1367" s="84">
        <f>STU1367/STT1367</f>
        <v>0</v>
      </c>
      <c r="STW1367" s="84">
        <f>STT1367-STU1367</f>
        <v>1000000</v>
      </c>
      <c r="STX1367" s="84">
        <f>SUM(STX1364:STX1365)</f>
        <v>2000000</v>
      </c>
      <c r="STY1367" s="84">
        <f>SUM(STY1364:STY1365)</f>
        <v>0</v>
      </c>
      <c r="STZ1367" s="84">
        <f>STY1367/STX1367</f>
        <v>0</v>
      </c>
      <c r="SUA1367" s="84">
        <f>STX1367-STY1367</f>
        <v>2000000</v>
      </c>
      <c r="SUB1367" s="84">
        <f>STX1367+STT1367</f>
        <v>3000000</v>
      </c>
      <c r="SUI1367" s="84" t="s">
        <v>5408</v>
      </c>
      <c r="SUJ1367" s="84">
        <f>SUM(SUJ1364:SUJ1365)</f>
        <v>1000000</v>
      </c>
      <c r="SUK1367" s="84">
        <f>SUM(SUK1364:SUK1365)</f>
        <v>0</v>
      </c>
      <c r="SUL1367" s="84">
        <f>SUK1367/SUJ1367</f>
        <v>0</v>
      </c>
      <c r="SUM1367" s="84">
        <f>SUJ1367-SUK1367</f>
        <v>1000000</v>
      </c>
      <c r="SUN1367" s="84">
        <f>SUM(SUN1364:SUN1365)</f>
        <v>2000000</v>
      </c>
      <c r="SUO1367" s="84">
        <f>SUM(SUO1364:SUO1365)</f>
        <v>0</v>
      </c>
      <c r="SUP1367" s="84">
        <f>SUO1367/SUN1367</f>
        <v>0</v>
      </c>
      <c r="SUQ1367" s="84">
        <f>SUN1367-SUO1367</f>
        <v>2000000</v>
      </c>
      <c r="SUR1367" s="84">
        <f>SUN1367+SUJ1367</f>
        <v>3000000</v>
      </c>
      <c r="SUY1367" s="84" t="s">
        <v>5408</v>
      </c>
      <c r="SUZ1367" s="84">
        <f>SUM(SUZ1364:SUZ1365)</f>
        <v>1000000</v>
      </c>
      <c r="SVA1367" s="84">
        <f>SUM(SVA1364:SVA1365)</f>
        <v>0</v>
      </c>
      <c r="SVB1367" s="84">
        <f>SVA1367/SUZ1367</f>
        <v>0</v>
      </c>
      <c r="SVC1367" s="84">
        <f>SUZ1367-SVA1367</f>
        <v>1000000</v>
      </c>
      <c r="SVD1367" s="84">
        <f>SUM(SVD1364:SVD1365)</f>
        <v>2000000</v>
      </c>
      <c r="SVE1367" s="84">
        <f>SUM(SVE1364:SVE1365)</f>
        <v>0</v>
      </c>
      <c r="SVF1367" s="84">
        <f>SVE1367/SVD1367</f>
        <v>0</v>
      </c>
      <c r="SVG1367" s="84">
        <f>SVD1367-SVE1367</f>
        <v>2000000</v>
      </c>
      <c r="SVH1367" s="84">
        <f>SVD1367+SUZ1367</f>
        <v>3000000</v>
      </c>
      <c r="SVO1367" s="84" t="s">
        <v>5408</v>
      </c>
      <c r="SVP1367" s="84">
        <f>SUM(SVP1364:SVP1365)</f>
        <v>1000000</v>
      </c>
      <c r="SVQ1367" s="84">
        <f>SUM(SVQ1364:SVQ1365)</f>
        <v>0</v>
      </c>
      <c r="SVR1367" s="84">
        <f>SVQ1367/SVP1367</f>
        <v>0</v>
      </c>
      <c r="SVS1367" s="84">
        <f>SVP1367-SVQ1367</f>
        <v>1000000</v>
      </c>
      <c r="SVT1367" s="84">
        <f>SUM(SVT1364:SVT1365)</f>
        <v>2000000</v>
      </c>
      <c r="SVU1367" s="84">
        <f>SUM(SVU1364:SVU1365)</f>
        <v>0</v>
      </c>
      <c r="SVV1367" s="84">
        <f>SVU1367/SVT1367</f>
        <v>0</v>
      </c>
      <c r="SVW1367" s="84">
        <f>SVT1367-SVU1367</f>
        <v>2000000</v>
      </c>
      <c r="SVX1367" s="84">
        <f>SVT1367+SVP1367</f>
        <v>3000000</v>
      </c>
      <c r="SWE1367" s="84" t="s">
        <v>5408</v>
      </c>
      <c r="SWF1367" s="84">
        <f>SUM(SWF1364:SWF1365)</f>
        <v>1000000</v>
      </c>
      <c r="SWG1367" s="84">
        <f>SUM(SWG1364:SWG1365)</f>
        <v>0</v>
      </c>
      <c r="SWH1367" s="84">
        <f>SWG1367/SWF1367</f>
        <v>0</v>
      </c>
      <c r="SWI1367" s="84">
        <f>SWF1367-SWG1367</f>
        <v>1000000</v>
      </c>
      <c r="SWJ1367" s="84">
        <f>SUM(SWJ1364:SWJ1365)</f>
        <v>2000000</v>
      </c>
      <c r="SWK1367" s="84">
        <f>SUM(SWK1364:SWK1365)</f>
        <v>0</v>
      </c>
      <c r="SWL1367" s="84">
        <f>SWK1367/SWJ1367</f>
        <v>0</v>
      </c>
      <c r="SWM1367" s="84">
        <f>SWJ1367-SWK1367</f>
        <v>2000000</v>
      </c>
      <c r="SWN1367" s="84">
        <f>SWJ1367+SWF1367</f>
        <v>3000000</v>
      </c>
      <c r="SWU1367" s="84" t="s">
        <v>5408</v>
      </c>
      <c r="SWV1367" s="84">
        <f>SUM(SWV1364:SWV1365)</f>
        <v>1000000</v>
      </c>
      <c r="SWW1367" s="84">
        <f>SUM(SWW1364:SWW1365)</f>
        <v>0</v>
      </c>
      <c r="SWX1367" s="84">
        <f>SWW1367/SWV1367</f>
        <v>0</v>
      </c>
      <c r="SWY1367" s="84">
        <f>SWV1367-SWW1367</f>
        <v>1000000</v>
      </c>
      <c r="SWZ1367" s="84">
        <f>SUM(SWZ1364:SWZ1365)</f>
        <v>2000000</v>
      </c>
      <c r="SXA1367" s="84">
        <f>SUM(SXA1364:SXA1365)</f>
        <v>0</v>
      </c>
      <c r="SXB1367" s="84">
        <f>SXA1367/SWZ1367</f>
        <v>0</v>
      </c>
      <c r="SXC1367" s="84">
        <f>SWZ1367-SXA1367</f>
        <v>2000000</v>
      </c>
      <c r="SXD1367" s="84">
        <f>SWZ1367+SWV1367</f>
        <v>3000000</v>
      </c>
      <c r="SXK1367" s="84" t="s">
        <v>5408</v>
      </c>
      <c r="SXL1367" s="84">
        <f>SUM(SXL1364:SXL1365)</f>
        <v>1000000</v>
      </c>
      <c r="SXM1367" s="84">
        <f>SUM(SXM1364:SXM1365)</f>
        <v>0</v>
      </c>
      <c r="SXN1367" s="84">
        <f>SXM1367/SXL1367</f>
        <v>0</v>
      </c>
      <c r="SXO1367" s="84">
        <f>SXL1367-SXM1367</f>
        <v>1000000</v>
      </c>
      <c r="SXP1367" s="84">
        <f>SUM(SXP1364:SXP1365)</f>
        <v>2000000</v>
      </c>
      <c r="SXQ1367" s="84">
        <f>SUM(SXQ1364:SXQ1365)</f>
        <v>0</v>
      </c>
      <c r="SXR1367" s="84">
        <f>SXQ1367/SXP1367</f>
        <v>0</v>
      </c>
      <c r="SXS1367" s="84">
        <f>SXP1367-SXQ1367</f>
        <v>2000000</v>
      </c>
      <c r="SXT1367" s="84">
        <f>SXP1367+SXL1367</f>
        <v>3000000</v>
      </c>
      <c r="SYA1367" s="84" t="s">
        <v>5408</v>
      </c>
      <c r="SYB1367" s="84">
        <f>SUM(SYB1364:SYB1365)</f>
        <v>1000000</v>
      </c>
      <c r="SYC1367" s="84">
        <f>SUM(SYC1364:SYC1365)</f>
        <v>0</v>
      </c>
      <c r="SYD1367" s="84">
        <f>SYC1367/SYB1367</f>
        <v>0</v>
      </c>
      <c r="SYE1367" s="84">
        <f>SYB1367-SYC1367</f>
        <v>1000000</v>
      </c>
      <c r="SYF1367" s="84">
        <f>SUM(SYF1364:SYF1365)</f>
        <v>2000000</v>
      </c>
      <c r="SYG1367" s="84">
        <f>SUM(SYG1364:SYG1365)</f>
        <v>0</v>
      </c>
      <c r="SYH1367" s="84">
        <f>SYG1367/SYF1367</f>
        <v>0</v>
      </c>
      <c r="SYI1367" s="84">
        <f>SYF1367-SYG1367</f>
        <v>2000000</v>
      </c>
      <c r="SYJ1367" s="84">
        <f>SYF1367+SYB1367</f>
        <v>3000000</v>
      </c>
      <c r="SYQ1367" s="84" t="s">
        <v>5408</v>
      </c>
      <c r="SYR1367" s="84">
        <f>SUM(SYR1364:SYR1365)</f>
        <v>1000000</v>
      </c>
      <c r="SYS1367" s="84">
        <f>SUM(SYS1364:SYS1365)</f>
        <v>0</v>
      </c>
      <c r="SYT1367" s="84">
        <f>SYS1367/SYR1367</f>
        <v>0</v>
      </c>
      <c r="SYU1367" s="84">
        <f>SYR1367-SYS1367</f>
        <v>1000000</v>
      </c>
      <c r="SYV1367" s="84">
        <f>SUM(SYV1364:SYV1365)</f>
        <v>2000000</v>
      </c>
      <c r="SYW1367" s="84">
        <f>SUM(SYW1364:SYW1365)</f>
        <v>0</v>
      </c>
      <c r="SYX1367" s="84">
        <f>SYW1367/SYV1367</f>
        <v>0</v>
      </c>
      <c r="SYY1367" s="84">
        <f>SYV1367-SYW1367</f>
        <v>2000000</v>
      </c>
      <c r="SYZ1367" s="84">
        <f>SYV1367+SYR1367</f>
        <v>3000000</v>
      </c>
      <c r="SZG1367" s="84" t="s">
        <v>5408</v>
      </c>
      <c r="SZH1367" s="84">
        <f>SUM(SZH1364:SZH1365)</f>
        <v>1000000</v>
      </c>
      <c r="SZI1367" s="84">
        <f>SUM(SZI1364:SZI1365)</f>
        <v>0</v>
      </c>
      <c r="SZJ1367" s="84">
        <f>SZI1367/SZH1367</f>
        <v>0</v>
      </c>
      <c r="SZK1367" s="84">
        <f>SZH1367-SZI1367</f>
        <v>1000000</v>
      </c>
      <c r="SZL1367" s="84">
        <f>SUM(SZL1364:SZL1365)</f>
        <v>2000000</v>
      </c>
      <c r="SZM1367" s="84">
        <f>SUM(SZM1364:SZM1365)</f>
        <v>0</v>
      </c>
      <c r="SZN1367" s="84">
        <f>SZM1367/SZL1367</f>
        <v>0</v>
      </c>
      <c r="SZO1367" s="84">
        <f>SZL1367-SZM1367</f>
        <v>2000000</v>
      </c>
      <c r="SZP1367" s="84">
        <f>SZL1367+SZH1367</f>
        <v>3000000</v>
      </c>
      <c r="SZW1367" s="84" t="s">
        <v>5408</v>
      </c>
      <c r="SZX1367" s="84">
        <f>SUM(SZX1364:SZX1365)</f>
        <v>1000000</v>
      </c>
      <c r="SZY1367" s="84">
        <f>SUM(SZY1364:SZY1365)</f>
        <v>0</v>
      </c>
      <c r="SZZ1367" s="84">
        <f>SZY1367/SZX1367</f>
        <v>0</v>
      </c>
      <c r="TAA1367" s="84">
        <f>SZX1367-SZY1367</f>
        <v>1000000</v>
      </c>
      <c r="TAB1367" s="84">
        <f>SUM(TAB1364:TAB1365)</f>
        <v>2000000</v>
      </c>
      <c r="TAC1367" s="84">
        <f>SUM(TAC1364:TAC1365)</f>
        <v>0</v>
      </c>
      <c r="TAD1367" s="84">
        <f>TAC1367/TAB1367</f>
        <v>0</v>
      </c>
      <c r="TAE1367" s="84">
        <f>TAB1367-TAC1367</f>
        <v>2000000</v>
      </c>
      <c r="TAF1367" s="84">
        <f>TAB1367+SZX1367</f>
        <v>3000000</v>
      </c>
      <c r="TAM1367" s="84" t="s">
        <v>5408</v>
      </c>
      <c r="TAN1367" s="84">
        <f>SUM(TAN1364:TAN1365)</f>
        <v>1000000</v>
      </c>
      <c r="TAO1367" s="84">
        <f>SUM(TAO1364:TAO1365)</f>
        <v>0</v>
      </c>
      <c r="TAP1367" s="84">
        <f>TAO1367/TAN1367</f>
        <v>0</v>
      </c>
      <c r="TAQ1367" s="84">
        <f>TAN1367-TAO1367</f>
        <v>1000000</v>
      </c>
      <c r="TAR1367" s="84">
        <f>SUM(TAR1364:TAR1365)</f>
        <v>2000000</v>
      </c>
      <c r="TAS1367" s="84">
        <f>SUM(TAS1364:TAS1365)</f>
        <v>0</v>
      </c>
      <c r="TAT1367" s="84">
        <f>TAS1367/TAR1367</f>
        <v>0</v>
      </c>
      <c r="TAU1367" s="84">
        <f>TAR1367-TAS1367</f>
        <v>2000000</v>
      </c>
      <c r="TAV1367" s="84">
        <f>TAR1367+TAN1367</f>
        <v>3000000</v>
      </c>
      <c r="TBC1367" s="84" t="s">
        <v>5408</v>
      </c>
      <c r="TBD1367" s="84">
        <f>SUM(TBD1364:TBD1365)</f>
        <v>1000000</v>
      </c>
      <c r="TBE1367" s="84">
        <f>SUM(TBE1364:TBE1365)</f>
        <v>0</v>
      </c>
      <c r="TBF1367" s="84">
        <f>TBE1367/TBD1367</f>
        <v>0</v>
      </c>
      <c r="TBG1367" s="84">
        <f>TBD1367-TBE1367</f>
        <v>1000000</v>
      </c>
      <c r="TBH1367" s="84">
        <f>SUM(TBH1364:TBH1365)</f>
        <v>2000000</v>
      </c>
      <c r="TBI1367" s="84">
        <f>SUM(TBI1364:TBI1365)</f>
        <v>0</v>
      </c>
      <c r="TBJ1367" s="84">
        <f>TBI1367/TBH1367</f>
        <v>0</v>
      </c>
      <c r="TBK1367" s="84">
        <f>TBH1367-TBI1367</f>
        <v>2000000</v>
      </c>
      <c r="TBL1367" s="84">
        <f>TBH1367+TBD1367</f>
        <v>3000000</v>
      </c>
      <c r="TBS1367" s="84" t="s">
        <v>5408</v>
      </c>
      <c r="TBT1367" s="84">
        <f>SUM(TBT1364:TBT1365)</f>
        <v>1000000</v>
      </c>
      <c r="TBU1367" s="84">
        <f>SUM(TBU1364:TBU1365)</f>
        <v>0</v>
      </c>
      <c r="TBV1367" s="84">
        <f>TBU1367/TBT1367</f>
        <v>0</v>
      </c>
      <c r="TBW1367" s="84">
        <f>TBT1367-TBU1367</f>
        <v>1000000</v>
      </c>
      <c r="TBX1367" s="84">
        <f>SUM(TBX1364:TBX1365)</f>
        <v>2000000</v>
      </c>
      <c r="TBY1367" s="84">
        <f>SUM(TBY1364:TBY1365)</f>
        <v>0</v>
      </c>
      <c r="TBZ1367" s="84">
        <f>TBY1367/TBX1367</f>
        <v>0</v>
      </c>
      <c r="TCA1367" s="84">
        <f>TBX1367-TBY1367</f>
        <v>2000000</v>
      </c>
      <c r="TCB1367" s="84">
        <f>TBX1367+TBT1367</f>
        <v>3000000</v>
      </c>
      <c r="TCI1367" s="84" t="s">
        <v>5408</v>
      </c>
      <c r="TCJ1367" s="84">
        <f>SUM(TCJ1364:TCJ1365)</f>
        <v>1000000</v>
      </c>
      <c r="TCK1367" s="84">
        <f>SUM(TCK1364:TCK1365)</f>
        <v>0</v>
      </c>
      <c r="TCL1367" s="84">
        <f>TCK1367/TCJ1367</f>
        <v>0</v>
      </c>
      <c r="TCM1367" s="84">
        <f>TCJ1367-TCK1367</f>
        <v>1000000</v>
      </c>
      <c r="TCN1367" s="84">
        <f>SUM(TCN1364:TCN1365)</f>
        <v>2000000</v>
      </c>
      <c r="TCO1367" s="84">
        <f>SUM(TCO1364:TCO1365)</f>
        <v>0</v>
      </c>
      <c r="TCP1367" s="84">
        <f>TCO1367/TCN1367</f>
        <v>0</v>
      </c>
      <c r="TCQ1367" s="84">
        <f>TCN1367-TCO1367</f>
        <v>2000000</v>
      </c>
      <c r="TCR1367" s="84">
        <f>TCN1367+TCJ1367</f>
        <v>3000000</v>
      </c>
      <c r="TCY1367" s="84" t="s">
        <v>5408</v>
      </c>
      <c r="TCZ1367" s="84">
        <f>SUM(TCZ1364:TCZ1365)</f>
        <v>1000000</v>
      </c>
      <c r="TDA1367" s="84">
        <f>SUM(TDA1364:TDA1365)</f>
        <v>0</v>
      </c>
      <c r="TDB1367" s="84">
        <f>TDA1367/TCZ1367</f>
        <v>0</v>
      </c>
      <c r="TDC1367" s="84">
        <f>TCZ1367-TDA1367</f>
        <v>1000000</v>
      </c>
      <c r="TDD1367" s="84">
        <f>SUM(TDD1364:TDD1365)</f>
        <v>2000000</v>
      </c>
      <c r="TDE1367" s="84">
        <f>SUM(TDE1364:TDE1365)</f>
        <v>0</v>
      </c>
      <c r="TDF1367" s="84">
        <f>TDE1367/TDD1367</f>
        <v>0</v>
      </c>
      <c r="TDG1367" s="84">
        <f>TDD1367-TDE1367</f>
        <v>2000000</v>
      </c>
      <c r="TDH1367" s="84">
        <f>TDD1367+TCZ1367</f>
        <v>3000000</v>
      </c>
      <c r="TDO1367" s="84" t="s">
        <v>5408</v>
      </c>
      <c r="TDP1367" s="84">
        <f>SUM(TDP1364:TDP1365)</f>
        <v>1000000</v>
      </c>
      <c r="TDQ1367" s="84">
        <f>SUM(TDQ1364:TDQ1365)</f>
        <v>0</v>
      </c>
      <c r="TDR1367" s="84">
        <f>TDQ1367/TDP1367</f>
        <v>0</v>
      </c>
      <c r="TDS1367" s="84">
        <f>TDP1367-TDQ1367</f>
        <v>1000000</v>
      </c>
      <c r="TDT1367" s="84">
        <f>SUM(TDT1364:TDT1365)</f>
        <v>2000000</v>
      </c>
      <c r="TDU1367" s="84">
        <f>SUM(TDU1364:TDU1365)</f>
        <v>0</v>
      </c>
      <c r="TDV1367" s="84">
        <f>TDU1367/TDT1367</f>
        <v>0</v>
      </c>
      <c r="TDW1367" s="84">
        <f>TDT1367-TDU1367</f>
        <v>2000000</v>
      </c>
      <c r="TDX1367" s="84">
        <f>TDT1367+TDP1367</f>
        <v>3000000</v>
      </c>
      <c r="TEE1367" s="84" t="s">
        <v>5408</v>
      </c>
      <c r="TEF1367" s="84">
        <f>SUM(TEF1364:TEF1365)</f>
        <v>1000000</v>
      </c>
      <c r="TEG1367" s="84">
        <f>SUM(TEG1364:TEG1365)</f>
        <v>0</v>
      </c>
      <c r="TEH1367" s="84">
        <f>TEG1367/TEF1367</f>
        <v>0</v>
      </c>
      <c r="TEI1367" s="84">
        <f>TEF1367-TEG1367</f>
        <v>1000000</v>
      </c>
      <c r="TEJ1367" s="84">
        <f>SUM(TEJ1364:TEJ1365)</f>
        <v>2000000</v>
      </c>
      <c r="TEK1367" s="84">
        <f>SUM(TEK1364:TEK1365)</f>
        <v>0</v>
      </c>
      <c r="TEL1367" s="84">
        <f>TEK1367/TEJ1367</f>
        <v>0</v>
      </c>
      <c r="TEM1367" s="84">
        <f>TEJ1367-TEK1367</f>
        <v>2000000</v>
      </c>
      <c r="TEN1367" s="84">
        <f>TEJ1367+TEF1367</f>
        <v>3000000</v>
      </c>
      <c r="TEU1367" s="84" t="s">
        <v>5408</v>
      </c>
      <c r="TEV1367" s="84">
        <f>SUM(TEV1364:TEV1365)</f>
        <v>1000000</v>
      </c>
      <c r="TEW1367" s="84">
        <f>SUM(TEW1364:TEW1365)</f>
        <v>0</v>
      </c>
      <c r="TEX1367" s="84">
        <f>TEW1367/TEV1367</f>
        <v>0</v>
      </c>
      <c r="TEY1367" s="84">
        <f>TEV1367-TEW1367</f>
        <v>1000000</v>
      </c>
      <c r="TEZ1367" s="84">
        <f>SUM(TEZ1364:TEZ1365)</f>
        <v>2000000</v>
      </c>
      <c r="TFA1367" s="84">
        <f>SUM(TFA1364:TFA1365)</f>
        <v>0</v>
      </c>
      <c r="TFB1367" s="84">
        <f>TFA1367/TEZ1367</f>
        <v>0</v>
      </c>
      <c r="TFC1367" s="84">
        <f>TEZ1367-TFA1367</f>
        <v>2000000</v>
      </c>
      <c r="TFD1367" s="84">
        <f>TEZ1367+TEV1367</f>
        <v>3000000</v>
      </c>
      <c r="TFK1367" s="84" t="s">
        <v>5408</v>
      </c>
      <c r="TFL1367" s="84">
        <f>SUM(TFL1364:TFL1365)</f>
        <v>1000000</v>
      </c>
      <c r="TFM1367" s="84">
        <f>SUM(TFM1364:TFM1365)</f>
        <v>0</v>
      </c>
      <c r="TFN1367" s="84">
        <f>TFM1367/TFL1367</f>
        <v>0</v>
      </c>
      <c r="TFO1367" s="84">
        <f>TFL1367-TFM1367</f>
        <v>1000000</v>
      </c>
      <c r="TFP1367" s="84">
        <f>SUM(TFP1364:TFP1365)</f>
        <v>2000000</v>
      </c>
      <c r="TFQ1367" s="84">
        <f>SUM(TFQ1364:TFQ1365)</f>
        <v>0</v>
      </c>
      <c r="TFR1367" s="84">
        <f>TFQ1367/TFP1367</f>
        <v>0</v>
      </c>
      <c r="TFS1367" s="84">
        <f>TFP1367-TFQ1367</f>
        <v>2000000</v>
      </c>
      <c r="TFT1367" s="84">
        <f>TFP1367+TFL1367</f>
        <v>3000000</v>
      </c>
      <c r="TGA1367" s="84" t="s">
        <v>5408</v>
      </c>
      <c r="TGB1367" s="84">
        <f>SUM(TGB1364:TGB1365)</f>
        <v>1000000</v>
      </c>
      <c r="TGC1367" s="84">
        <f>SUM(TGC1364:TGC1365)</f>
        <v>0</v>
      </c>
      <c r="TGD1367" s="84">
        <f>TGC1367/TGB1367</f>
        <v>0</v>
      </c>
      <c r="TGE1367" s="84">
        <f>TGB1367-TGC1367</f>
        <v>1000000</v>
      </c>
      <c r="TGF1367" s="84">
        <f>SUM(TGF1364:TGF1365)</f>
        <v>2000000</v>
      </c>
      <c r="TGG1367" s="84">
        <f>SUM(TGG1364:TGG1365)</f>
        <v>0</v>
      </c>
      <c r="TGH1367" s="84">
        <f>TGG1367/TGF1367</f>
        <v>0</v>
      </c>
      <c r="TGI1367" s="84">
        <f>TGF1367-TGG1367</f>
        <v>2000000</v>
      </c>
      <c r="TGJ1367" s="84">
        <f>TGF1367+TGB1367</f>
        <v>3000000</v>
      </c>
      <c r="TGQ1367" s="84" t="s">
        <v>5408</v>
      </c>
      <c r="TGR1367" s="84">
        <f>SUM(TGR1364:TGR1365)</f>
        <v>1000000</v>
      </c>
      <c r="TGS1367" s="84">
        <f>SUM(TGS1364:TGS1365)</f>
        <v>0</v>
      </c>
      <c r="TGT1367" s="84">
        <f>TGS1367/TGR1367</f>
        <v>0</v>
      </c>
      <c r="TGU1367" s="84">
        <f>TGR1367-TGS1367</f>
        <v>1000000</v>
      </c>
      <c r="TGV1367" s="84">
        <f>SUM(TGV1364:TGV1365)</f>
        <v>2000000</v>
      </c>
      <c r="TGW1367" s="84">
        <f>SUM(TGW1364:TGW1365)</f>
        <v>0</v>
      </c>
      <c r="TGX1367" s="84">
        <f>TGW1367/TGV1367</f>
        <v>0</v>
      </c>
      <c r="TGY1367" s="84">
        <f>TGV1367-TGW1367</f>
        <v>2000000</v>
      </c>
      <c r="TGZ1367" s="84">
        <f>TGV1367+TGR1367</f>
        <v>3000000</v>
      </c>
      <c r="THG1367" s="84" t="s">
        <v>5408</v>
      </c>
      <c r="THH1367" s="84">
        <f>SUM(THH1364:THH1365)</f>
        <v>1000000</v>
      </c>
      <c r="THI1367" s="84">
        <f>SUM(THI1364:THI1365)</f>
        <v>0</v>
      </c>
      <c r="THJ1367" s="84">
        <f>THI1367/THH1367</f>
        <v>0</v>
      </c>
      <c r="THK1367" s="84">
        <f>THH1367-THI1367</f>
        <v>1000000</v>
      </c>
      <c r="THL1367" s="84">
        <f>SUM(THL1364:THL1365)</f>
        <v>2000000</v>
      </c>
      <c r="THM1367" s="84">
        <f>SUM(THM1364:THM1365)</f>
        <v>0</v>
      </c>
      <c r="THN1367" s="84">
        <f>THM1367/THL1367</f>
        <v>0</v>
      </c>
      <c r="THO1367" s="84">
        <f>THL1367-THM1367</f>
        <v>2000000</v>
      </c>
      <c r="THP1367" s="84">
        <f>THL1367+THH1367</f>
        <v>3000000</v>
      </c>
      <c r="THW1367" s="84" t="s">
        <v>5408</v>
      </c>
      <c r="THX1367" s="84">
        <f>SUM(THX1364:THX1365)</f>
        <v>1000000</v>
      </c>
      <c r="THY1367" s="84">
        <f>SUM(THY1364:THY1365)</f>
        <v>0</v>
      </c>
      <c r="THZ1367" s="84">
        <f>THY1367/THX1367</f>
        <v>0</v>
      </c>
      <c r="TIA1367" s="84">
        <f>THX1367-THY1367</f>
        <v>1000000</v>
      </c>
      <c r="TIB1367" s="84">
        <f>SUM(TIB1364:TIB1365)</f>
        <v>2000000</v>
      </c>
      <c r="TIC1367" s="84">
        <f>SUM(TIC1364:TIC1365)</f>
        <v>0</v>
      </c>
      <c r="TID1367" s="84">
        <f>TIC1367/TIB1367</f>
        <v>0</v>
      </c>
      <c r="TIE1367" s="84">
        <f>TIB1367-TIC1367</f>
        <v>2000000</v>
      </c>
      <c r="TIF1367" s="84">
        <f>TIB1367+THX1367</f>
        <v>3000000</v>
      </c>
      <c r="TIM1367" s="84" t="s">
        <v>5408</v>
      </c>
      <c r="TIN1367" s="84">
        <f>SUM(TIN1364:TIN1365)</f>
        <v>1000000</v>
      </c>
      <c r="TIO1367" s="84">
        <f>SUM(TIO1364:TIO1365)</f>
        <v>0</v>
      </c>
      <c r="TIP1367" s="84">
        <f>TIO1367/TIN1367</f>
        <v>0</v>
      </c>
      <c r="TIQ1367" s="84">
        <f>TIN1367-TIO1367</f>
        <v>1000000</v>
      </c>
      <c r="TIR1367" s="84">
        <f>SUM(TIR1364:TIR1365)</f>
        <v>2000000</v>
      </c>
      <c r="TIS1367" s="84">
        <f>SUM(TIS1364:TIS1365)</f>
        <v>0</v>
      </c>
      <c r="TIT1367" s="84">
        <f>TIS1367/TIR1367</f>
        <v>0</v>
      </c>
      <c r="TIU1367" s="84">
        <f>TIR1367-TIS1367</f>
        <v>2000000</v>
      </c>
      <c r="TIV1367" s="84">
        <f>TIR1367+TIN1367</f>
        <v>3000000</v>
      </c>
      <c r="TJC1367" s="84" t="s">
        <v>5408</v>
      </c>
      <c r="TJD1367" s="84">
        <f>SUM(TJD1364:TJD1365)</f>
        <v>1000000</v>
      </c>
      <c r="TJE1367" s="84">
        <f>SUM(TJE1364:TJE1365)</f>
        <v>0</v>
      </c>
      <c r="TJF1367" s="84">
        <f>TJE1367/TJD1367</f>
        <v>0</v>
      </c>
      <c r="TJG1367" s="84">
        <f>TJD1367-TJE1367</f>
        <v>1000000</v>
      </c>
      <c r="TJH1367" s="84">
        <f>SUM(TJH1364:TJH1365)</f>
        <v>2000000</v>
      </c>
      <c r="TJI1367" s="84">
        <f>SUM(TJI1364:TJI1365)</f>
        <v>0</v>
      </c>
      <c r="TJJ1367" s="84">
        <f>TJI1367/TJH1367</f>
        <v>0</v>
      </c>
      <c r="TJK1367" s="84">
        <f>TJH1367-TJI1367</f>
        <v>2000000</v>
      </c>
      <c r="TJL1367" s="84">
        <f>TJH1367+TJD1367</f>
        <v>3000000</v>
      </c>
      <c r="TJS1367" s="84" t="s">
        <v>5408</v>
      </c>
      <c r="TJT1367" s="84">
        <f>SUM(TJT1364:TJT1365)</f>
        <v>1000000</v>
      </c>
      <c r="TJU1367" s="84">
        <f>SUM(TJU1364:TJU1365)</f>
        <v>0</v>
      </c>
      <c r="TJV1367" s="84">
        <f>TJU1367/TJT1367</f>
        <v>0</v>
      </c>
      <c r="TJW1367" s="84">
        <f>TJT1367-TJU1367</f>
        <v>1000000</v>
      </c>
      <c r="TJX1367" s="84">
        <f>SUM(TJX1364:TJX1365)</f>
        <v>2000000</v>
      </c>
      <c r="TJY1367" s="84">
        <f>SUM(TJY1364:TJY1365)</f>
        <v>0</v>
      </c>
      <c r="TJZ1367" s="84">
        <f>TJY1367/TJX1367</f>
        <v>0</v>
      </c>
      <c r="TKA1367" s="84">
        <f>TJX1367-TJY1367</f>
        <v>2000000</v>
      </c>
      <c r="TKB1367" s="84">
        <f>TJX1367+TJT1367</f>
        <v>3000000</v>
      </c>
      <c r="TKI1367" s="84" t="s">
        <v>5408</v>
      </c>
      <c r="TKJ1367" s="84">
        <f>SUM(TKJ1364:TKJ1365)</f>
        <v>1000000</v>
      </c>
      <c r="TKK1367" s="84">
        <f>SUM(TKK1364:TKK1365)</f>
        <v>0</v>
      </c>
      <c r="TKL1367" s="84">
        <f>TKK1367/TKJ1367</f>
        <v>0</v>
      </c>
      <c r="TKM1367" s="84">
        <f>TKJ1367-TKK1367</f>
        <v>1000000</v>
      </c>
      <c r="TKN1367" s="84">
        <f>SUM(TKN1364:TKN1365)</f>
        <v>2000000</v>
      </c>
      <c r="TKO1367" s="84">
        <f>SUM(TKO1364:TKO1365)</f>
        <v>0</v>
      </c>
      <c r="TKP1367" s="84">
        <f>TKO1367/TKN1367</f>
        <v>0</v>
      </c>
      <c r="TKQ1367" s="84">
        <f>TKN1367-TKO1367</f>
        <v>2000000</v>
      </c>
      <c r="TKR1367" s="84">
        <f>TKN1367+TKJ1367</f>
        <v>3000000</v>
      </c>
      <c r="TKY1367" s="84" t="s">
        <v>5408</v>
      </c>
      <c r="TKZ1367" s="84">
        <f>SUM(TKZ1364:TKZ1365)</f>
        <v>1000000</v>
      </c>
      <c r="TLA1367" s="84">
        <f>SUM(TLA1364:TLA1365)</f>
        <v>0</v>
      </c>
      <c r="TLB1367" s="84">
        <f>TLA1367/TKZ1367</f>
        <v>0</v>
      </c>
      <c r="TLC1367" s="84">
        <f>TKZ1367-TLA1367</f>
        <v>1000000</v>
      </c>
      <c r="TLD1367" s="84">
        <f>SUM(TLD1364:TLD1365)</f>
        <v>2000000</v>
      </c>
      <c r="TLE1367" s="84">
        <f>SUM(TLE1364:TLE1365)</f>
        <v>0</v>
      </c>
      <c r="TLF1367" s="84">
        <f>TLE1367/TLD1367</f>
        <v>0</v>
      </c>
      <c r="TLG1367" s="84">
        <f>TLD1367-TLE1367</f>
        <v>2000000</v>
      </c>
      <c r="TLH1367" s="84">
        <f>TLD1367+TKZ1367</f>
        <v>3000000</v>
      </c>
      <c r="TLO1367" s="84" t="s">
        <v>5408</v>
      </c>
      <c r="TLP1367" s="84">
        <f>SUM(TLP1364:TLP1365)</f>
        <v>1000000</v>
      </c>
      <c r="TLQ1367" s="84">
        <f>SUM(TLQ1364:TLQ1365)</f>
        <v>0</v>
      </c>
      <c r="TLR1367" s="84">
        <f>TLQ1367/TLP1367</f>
        <v>0</v>
      </c>
      <c r="TLS1367" s="84">
        <f>TLP1367-TLQ1367</f>
        <v>1000000</v>
      </c>
      <c r="TLT1367" s="84">
        <f>SUM(TLT1364:TLT1365)</f>
        <v>2000000</v>
      </c>
      <c r="TLU1367" s="84">
        <f>SUM(TLU1364:TLU1365)</f>
        <v>0</v>
      </c>
      <c r="TLV1367" s="84">
        <f>TLU1367/TLT1367</f>
        <v>0</v>
      </c>
      <c r="TLW1367" s="84">
        <f>TLT1367-TLU1367</f>
        <v>2000000</v>
      </c>
      <c r="TLX1367" s="84">
        <f>TLT1367+TLP1367</f>
        <v>3000000</v>
      </c>
      <c r="TME1367" s="84" t="s">
        <v>5408</v>
      </c>
      <c r="TMF1367" s="84">
        <f>SUM(TMF1364:TMF1365)</f>
        <v>1000000</v>
      </c>
      <c r="TMG1367" s="84">
        <f>SUM(TMG1364:TMG1365)</f>
        <v>0</v>
      </c>
      <c r="TMH1367" s="84">
        <f>TMG1367/TMF1367</f>
        <v>0</v>
      </c>
      <c r="TMI1367" s="84">
        <f>TMF1367-TMG1367</f>
        <v>1000000</v>
      </c>
      <c r="TMJ1367" s="84">
        <f>SUM(TMJ1364:TMJ1365)</f>
        <v>2000000</v>
      </c>
      <c r="TMK1367" s="84">
        <f>SUM(TMK1364:TMK1365)</f>
        <v>0</v>
      </c>
      <c r="TML1367" s="84">
        <f>TMK1367/TMJ1367</f>
        <v>0</v>
      </c>
      <c r="TMM1367" s="84">
        <f>TMJ1367-TMK1367</f>
        <v>2000000</v>
      </c>
      <c r="TMN1367" s="84">
        <f>TMJ1367+TMF1367</f>
        <v>3000000</v>
      </c>
      <c r="TMU1367" s="84" t="s">
        <v>5408</v>
      </c>
      <c r="TMV1367" s="84">
        <f>SUM(TMV1364:TMV1365)</f>
        <v>1000000</v>
      </c>
      <c r="TMW1367" s="84">
        <f>SUM(TMW1364:TMW1365)</f>
        <v>0</v>
      </c>
      <c r="TMX1367" s="84">
        <f>TMW1367/TMV1367</f>
        <v>0</v>
      </c>
      <c r="TMY1367" s="84">
        <f>TMV1367-TMW1367</f>
        <v>1000000</v>
      </c>
      <c r="TMZ1367" s="84">
        <f>SUM(TMZ1364:TMZ1365)</f>
        <v>2000000</v>
      </c>
      <c r="TNA1367" s="84">
        <f>SUM(TNA1364:TNA1365)</f>
        <v>0</v>
      </c>
      <c r="TNB1367" s="84">
        <f>TNA1367/TMZ1367</f>
        <v>0</v>
      </c>
      <c r="TNC1367" s="84">
        <f>TMZ1367-TNA1367</f>
        <v>2000000</v>
      </c>
      <c r="TND1367" s="84">
        <f>TMZ1367+TMV1367</f>
        <v>3000000</v>
      </c>
      <c r="TNK1367" s="84" t="s">
        <v>5408</v>
      </c>
      <c r="TNL1367" s="84">
        <f>SUM(TNL1364:TNL1365)</f>
        <v>1000000</v>
      </c>
      <c r="TNM1367" s="84">
        <f>SUM(TNM1364:TNM1365)</f>
        <v>0</v>
      </c>
      <c r="TNN1367" s="84">
        <f>TNM1367/TNL1367</f>
        <v>0</v>
      </c>
      <c r="TNO1367" s="84">
        <f>TNL1367-TNM1367</f>
        <v>1000000</v>
      </c>
      <c r="TNP1367" s="84">
        <f>SUM(TNP1364:TNP1365)</f>
        <v>2000000</v>
      </c>
      <c r="TNQ1367" s="84">
        <f>SUM(TNQ1364:TNQ1365)</f>
        <v>0</v>
      </c>
      <c r="TNR1367" s="84">
        <f>TNQ1367/TNP1367</f>
        <v>0</v>
      </c>
      <c r="TNS1367" s="84">
        <f>TNP1367-TNQ1367</f>
        <v>2000000</v>
      </c>
      <c r="TNT1367" s="84">
        <f>TNP1367+TNL1367</f>
        <v>3000000</v>
      </c>
      <c r="TOA1367" s="84" t="s">
        <v>5408</v>
      </c>
      <c r="TOB1367" s="84">
        <f>SUM(TOB1364:TOB1365)</f>
        <v>1000000</v>
      </c>
      <c r="TOC1367" s="84">
        <f>SUM(TOC1364:TOC1365)</f>
        <v>0</v>
      </c>
      <c r="TOD1367" s="84">
        <f>TOC1367/TOB1367</f>
        <v>0</v>
      </c>
      <c r="TOE1367" s="84">
        <f>TOB1367-TOC1367</f>
        <v>1000000</v>
      </c>
      <c r="TOF1367" s="84">
        <f>SUM(TOF1364:TOF1365)</f>
        <v>2000000</v>
      </c>
      <c r="TOG1367" s="84">
        <f>SUM(TOG1364:TOG1365)</f>
        <v>0</v>
      </c>
      <c r="TOH1367" s="84">
        <f>TOG1367/TOF1367</f>
        <v>0</v>
      </c>
      <c r="TOI1367" s="84">
        <f>TOF1367-TOG1367</f>
        <v>2000000</v>
      </c>
      <c r="TOJ1367" s="84">
        <f>TOF1367+TOB1367</f>
        <v>3000000</v>
      </c>
      <c r="TOQ1367" s="84" t="s">
        <v>5408</v>
      </c>
      <c r="TOR1367" s="84">
        <f>SUM(TOR1364:TOR1365)</f>
        <v>1000000</v>
      </c>
      <c r="TOS1367" s="84">
        <f>SUM(TOS1364:TOS1365)</f>
        <v>0</v>
      </c>
      <c r="TOT1367" s="84">
        <f>TOS1367/TOR1367</f>
        <v>0</v>
      </c>
      <c r="TOU1367" s="84">
        <f>TOR1367-TOS1367</f>
        <v>1000000</v>
      </c>
      <c r="TOV1367" s="84">
        <f>SUM(TOV1364:TOV1365)</f>
        <v>2000000</v>
      </c>
      <c r="TOW1367" s="84">
        <f>SUM(TOW1364:TOW1365)</f>
        <v>0</v>
      </c>
      <c r="TOX1367" s="84">
        <f>TOW1367/TOV1367</f>
        <v>0</v>
      </c>
      <c r="TOY1367" s="84">
        <f>TOV1367-TOW1367</f>
        <v>2000000</v>
      </c>
      <c r="TOZ1367" s="84">
        <f>TOV1367+TOR1367</f>
        <v>3000000</v>
      </c>
      <c r="TPG1367" s="84" t="s">
        <v>5408</v>
      </c>
      <c r="TPH1367" s="84">
        <f>SUM(TPH1364:TPH1365)</f>
        <v>1000000</v>
      </c>
      <c r="TPI1367" s="84">
        <f>SUM(TPI1364:TPI1365)</f>
        <v>0</v>
      </c>
      <c r="TPJ1367" s="84">
        <f>TPI1367/TPH1367</f>
        <v>0</v>
      </c>
      <c r="TPK1367" s="84">
        <f>TPH1367-TPI1367</f>
        <v>1000000</v>
      </c>
      <c r="TPL1367" s="84">
        <f>SUM(TPL1364:TPL1365)</f>
        <v>2000000</v>
      </c>
      <c r="TPM1367" s="84">
        <f>SUM(TPM1364:TPM1365)</f>
        <v>0</v>
      </c>
      <c r="TPN1367" s="84">
        <f>TPM1367/TPL1367</f>
        <v>0</v>
      </c>
      <c r="TPO1367" s="84">
        <f>TPL1367-TPM1367</f>
        <v>2000000</v>
      </c>
      <c r="TPP1367" s="84">
        <f>TPL1367+TPH1367</f>
        <v>3000000</v>
      </c>
      <c r="TPW1367" s="84" t="s">
        <v>5408</v>
      </c>
      <c r="TPX1367" s="84">
        <f>SUM(TPX1364:TPX1365)</f>
        <v>1000000</v>
      </c>
      <c r="TPY1367" s="84">
        <f>SUM(TPY1364:TPY1365)</f>
        <v>0</v>
      </c>
      <c r="TPZ1367" s="84">
        <f>TPY1367/TPX1367</f>
        <v>0</v>
      </c>
      <c r="TQA1367" s="84">
        <f>TPX1367-TPY1367</f>
        <v>1000000</v>
      </c>
      <c r="TQB1367" s="84">
        <f>SUM(TQB1364:TQB1365)</f>
        <v>2000000</v>
      </c>
      <c r="TQC1367" s="84">
        <f>SUM(TQC1364:TQC1365)</f>
        <v>0</v>
      </c>
      <c r="TQD1367" s="84">
        <f>TQC1367/TQB1367</f>
        <v>0</v>
      </c>
      <c r="TQE1367" s="84">
        <f>TQB1367-TQC1367</f>
        <v>2000000</v>
      </c>
      <c r="TQF1367" s="84">
        <f>TQB1367+TPX1367</f>
        <v>3000000</v>
      </c>
      <c r="TQM1367" s="84" t="s">
        <v>5408</v>
      </c>
      <c r="TQN1367" s="84">
        <f>SUM(TQN1364:TQN1365)</f>
        <v>1000000</v>
      </c>
      <c r="TQO1367" s="84">
        <f>SUM(TQO1364:TQO1365)</f>
        <v>0</v>
      </c>
      <c r="TQP1367" s="84">
        <f>TQO1367/TQN1367</f>
        <v>0</v>
      </c>
      <c r="TQQ1367" s="84">
        <f>TQN1367-TQO1367</f>
        <v>1000000</v>
      </c>
      <c r="TQR1367" s="84">
        <f>SUM(TQR1364:TQR1365)</f>
        <v>2000000</v>
      </c>
      <c r="TQS1367" s="84">
        <f>SUM(TQS1364:TQS1365)</f>
        <v>0</v>
      </c>
      <c r="TQT1367" s="84">
        <f>TQS1367/TQR1367</f>
        <v>0</v>
      </c>
      <c r="TQU1367" s="84">
        <f>TQR1367-TQS1367</f>
        <v>2000000</v>
      </c>
      <c r="TQV1367" s="84">
        <f>TQR1367+TQN1367</f>
        <v>3000000</v>
      </c>
      <c r="TRC1367" s="84" t="s">
        <v>5408</v>
      </c>
      <c r="TRD1367" s="84">
        <f>SUM(TRD1364:TRD1365)</f>
        <v>1000000</v>
      </c>
      <c r="TRE1367" s="84">
        <f>SUM(TRE1364:TRE1365)</f>
        <v>0</v>
      </c>
      <c r="TRF1367" s="84">
        <f>TRE1367/TRD1367</f>
        <v>0</v>
      </c>
      <c r="TRG1367" s="84">
        <f>TRD1367-TRE1367</f>
        <v>1000000</v>
      </c>
      <c r="TRH1367" s="84">
        <f>SUM(TRH1364:TRH1365)</f>
        <v>2000000</v>
      </c>
      <c r="TRI1367" s="84">
        <f>SUM(TRI1364:TRI1365)</f>
        <v>0</v>
      </c>
      <c r="TRJ1367" s="84">
        <f>TRI1367/TRH1367</f>
        <v>0</v>
      </c>
      <c r="TRK1367" s="84">
        <f>TRH1367-TRI1367</f>
        <v>2000000</v>
      </c>
      <c r="TRL1367" s="84">
        <f>TRH1367+TRD1367</f>
        <v>3000000</v>
      </c>
      <c r="TRS1367" s="84" t="s">
        <v>5408</v>
      </c>
      <c r="TRT1367" s="84">
        <f>SUM(TRT1364:TRT1365)</f>
        <v>1000000</v>
      </c>
      <c r="TRU1367" s="84">
        <f>SUM(TRU1364:TRU1365)</f>
        <v>0</v>
      </c>
      <c r="TRV1367" s="84">
        <f>TRU1367/TRT1367</f>
        <v>0</v>
      </c>
      <c r="TRW1367" s="84">
        <f>TRT1367-TRU1367</f>
        <v>1000000</v>
      </c>
      <c r="TRX1367" s="84">
        <f>SUM(TRX1364:TRX1365)</f>
        <v>2000000</v>
      </c>
      <c r="TRY1367" s="84">
        <f>SUM(TRY1364:TRY1365)</f>
        <v>0</v>
      </c>
      <c r="TRZ1367" s="84">
        <f>TRY1367/TRX1367</f>
        <v>0</v>
      </c>
      <c r="TSA1367" s="84">
        <f>TRX1367-TRY1367</f>
        <v>2000000</v>
      </c>
      <c r="TSB1367" s="84">
        <f>TRX1367+TRT1367</f>
        <v>3000000</v>
      </c>
      <c r="TSI1367" s="84" t="s">
        <v>5408</v>
      </c>
      <c r="TSJ1367" s="84">
        <f>SUM(TSJ1364:TSJ1365)</f>
        <v>1000000</v>
      </c>
      <c r="TSK1367" s="84">
        <f>SUM(TSK1364:TSK1365)</f>
        <v>0</v>
      </c>
      <c r="TSL1367" s="84">
        <f>TSK1367/TSJ1367</f>
        <v>0</v>
      </c>
      <c r="TSM1367" s="84">
        <f>TSJ1367-TSK1367</f>
        <v>1000000</v>
      </c>
      <c r="TSN1367" s="84">
        <f>SUM(TSN1364:TSN1365)</f>
        <v>2000000</v>
      </c>
      <c r="TSO1367" s="84">
        <f>SUM(TSO1364:TSO1365)</f>
        <v>0</v>
      </c>
      <c r="TSP1367" s="84">
        <f>TSO1367/TSN1367</f>
        <v>0</v>
      </c>
      <c r="TSQ1367" s="84">
        <f>TSN1367-TSO1367</f>
        <v>2000000</v>
      </c>
      <c r="TSR1367" s="84">
        <f>TSN1367+TSJ1367</f>
        <v>3000000</v>
      </c>
      <c r="TSY1367" s="84" t="s">
        <v>5408</v>
      </c>
      <c r="TSZ1367" s="84">
        <f>SUM(TSZ1364:TSZ1365)</f>
        <v>1000000</v>
      </c>
      <c r="TTA1367" s="84">
        <f>SUM(TTA1364:TTA1365)</f>
        <v>0</v>
      </c>
      <c r="TTB1367" s="84">
        <f>TTA1367/TSZ1367</f>
        <v>0</v>
      </c>
      <c r="TTC1367" s="84">
        <f>TSZ1367-TTA1367</f>
        <v>1000000</v>
      </c>
      <c r="TTD1367" s="84">
        <f>SUM(TTD1364:TTD1365)</f>
        <v>2000000</v>
      </c>
      <c r="TTE1367" s="84">
        <f>SUM(TTE1364:TTE1365)</f>
        <v>0</v>
      </c>
      <c r="TTF1367" s="84">
        <f>TTE1367/TTD1367</f>
        <v>0</v>
      </c>
      <c r="TTG1367" s="84">
        <f>TTD1367-TTE1367</f>
        <v>2000000</v>
      </c>
      <c r="TTH1367" s="84">
        <f>TTD1367+TSZ1367</f>
        <v>3000000</v>
      </c>
      <c r="TTO1367" s="84" t="s">
        <v>5408</v>
      </c>
      <c r="TTP1367" s="84">
        <f>SUM(TTP1364:TTP1365)</f>
        <v>1000000</v>
      </c>
      <c r="TTQ1367" s="84">
        <f>SUM(TTQ1364:TTQ1365)</f>
        <v>0</v>
      </c>
      <c r="TTR1367" s="84">
        <f>TTQ1367/TTP1367</f>
        <v>0</v>
      </c>
      <c r="TTS1367" s="84">
        <f>TTP1367-TTQ1367</f>
        <v>1000000</v>
      </c>
      <c r="TTT1367" s="84">
        <f>SUM(TTT1364:TTT1365)</f>
        <v>2000000</v>
      </c>
      <c r="TTU1367" s="84">
        <f>SUM(TTU1364:TTU1365)</f>
        <v>0</v>
      </c>
      <c r="TTV1367" s="84">
        <f>TTU1367/TTT1367</f>
        <v>0</v>
      </c>
      <c r="TTW1367" s="84">
        <f>TTT1367-TTU1367</f>
        <v>2000000</v>
      </c>
      <c r="TTX1367" s="84">
        <f>TTT1367+TTP1367</f>
        <v>3000000</v>
      </c>
      <c r="TUE1367" s="84" t="s">
        <v>5408</v>
      </c>
      <c r="TUF1367" s="84">
        <f>SUM(TUF1364:TUF1365)</f>
        <v>1000000</v>
      </c>
      <c r="TUG1367" s="84">
        <f>SUM(TUG1364:TUG1365)</f>
        <v>0</v>
      </c>
      <c r="TUH1367" s="84">
        <f>TUG1367/TUF1367</f>
        <v>0</v>
      </c>
      <c r="TUI1367" s="84">
        <f>TUF1367-TUG1367</f>
        <v>1000000</v>
      </c>
      <c r="TUJ1367" s="84">
        <f>SUM(TUJ1364:TUJ1365)</f>
        <v>2000000</v>
      </c>
      <c r="TUK1367" s="84">
        <f>SUM(TUK1364:TUK1365)</f>
        <v>0</v>
      </c>
      <c r="TUL1367" s="84">
        <f>TUK1367/TUJ1367</f>
        <v>0</v>
      </c>
      <c r="TUM1367" s="84">
        <f>TUJ1367-TUK1367</f>
        <v>2000000</v>
      </c>
      <c r="TUN1367" s="84">
        <f>TUJ1367+TUF1367</f>
        <v>3000000</v>
      </c>
      <c r="TUU1367" s="84" t="s">
        <v>5408</v>
      </c>
      <c r="TUV1367" s="84">
        <f>SUM(TUV1364:TUV1365)</f>
        <v>1000000</v>
      </c>
      <c r="TUW1367" s="84">
        <f>SUM(TUW1364:TUW1365)</f>
        <v>0</v>
      </c>
      <c r="TUX1367" s="84">
        <f>TUW1367/TUV1367</f>
        <v>0</v>
      </c>
      <c r="TUY1367" s="84">
        <f>TUV1367-TUW1367</f>
        <v>1000000</v>
      </c>
      <c r="TUZ1367" s="84">
        <f>SUM(TUZ1364:TUZ1365)</f>
        <v>2000000</v>
      </c>
      <c r="TVA1367" s="84">
        <f>SUM(TVA1364:TVA1365)</f>
        <v>0</v>
      </c>
      <c r="TVB1367" s="84">
        <f>TVA1367/TUZ1367</f>
        <v>0</v>
      </c>
      <c r="TVC1367" s="84">
        <f>TUZ1367-TVA1367</f>
        <v>2000000</v>
      </c>
      <c r="TVD1367" s="84">
        <f>TUZ1367+TUV1367</f>
        <v>3000000</v>
      </c>
      <c r="TVK1367" s="84" t="s">
        <v>5408</v>
      </c>
      <c r="TVL1367" s="84">
        <f>SUM(TVL1364:TVL1365)</f>
        <v>1000000</v>
      </c>
      <c r="TVM1367" s="84">
        <f>SUM(TVM1364:TVM1365)</f>
        <v>0</v>
      </c>
      <c r="TVN1367" s="84">
        <f>TVM1367/TVL1367</f>
        <v>0</v>
      </c>
      <c r="TVO1367" s="84">
        <f>TVL1367-TVM1367</f>
        <v>1000000</v>
      </c>
      <c r="TVP1367" s="84">
        <f>SUM(TVP1364:TVP1365)</f>
        <v>2000000</v>
      </c>
      <c r="TVQ1367" s="84">
        <f>SUM(TVQ1364:TVQ1365)</f>
        <v>0</v>
      </c>
      <c r="TVR1367" s="84">
        <f>TVQ1367/TVP1367</f>
        <v>0</v>
      </c>
      <c r="TVS1367" s="84">
        <f>TVP1367-TVQ1367</f>
        <v>2000000</v>
      </c>
      <c r="TVT1367" s="84">
        <f>TVP1367+TVL1367</f>
        <v>3000000</v>
      </c>
      <c r="TWA1367" s="84" t="s">
        <v>5408</v>
      </c>
      <c r="TWB1367" s="84">
        <f>SUM(TWB1364:TWB1365)</f>
        <v>1000000</v>
      </c>
      <c r="TWC1367" s="84">
        <f>SUM(TWC1364:TWC1365)</f>
        <v>0</v>
      </c>
      <c r="TWD1367" s="84">
        <f>TWC1367/TWB1367</f>
        <v>0</v>
      </c>
      <c r="TWE1367" s="84">
        <f>TWB1367-TWC1367</f>
        <v>1000000</v>
      </c>
      <c r="TWF1367" s="84">
        <f>SUM(TWF1364:TWF1365)</f>
        <v>2000000</v>
      </c>
      <c r="TWG1367" s="84">
        <f>SUM(TWG1364:TWG1365)</f>
        <v>0</v>
      </c>
      <c r="TWH1367" s="84">
        <f>TWG1367/TWF1367</f>
        <v>0</v>
      </c>
      <c r="TWI1367" s="84">
        <f>TWF1367-TWG1367</f>
        <v>2000000</v>
      </c>
      <c r="TWJ1367" s="84">
        <f>TWF1367+TWB1367</f>
        <v>3000000</v>
      </c>
      <c r="TWQ1367" s="84" t="s">
        <v>5408</v>
      </c>
      <c r="TWR1367" s="84">
        <f>SUM(TWR1364:TWR1365)</f>
        <v>1000000</v>
      </c>
      <c r="TWS1367" s="84">
        <f>SUM(TWS1364:TWS1365)</f>
        <v>0</v>
      </c>
      <c r="TWT1367" s="84">
        <f>TWS1367/TWR1367</f>
        <v>0</v>
      </c>
      <c r="TWU1367" s="84">
        <f>TWR1367-TWS1367</f>
        <v>1000000</v>
      </c>
      <c r="TWV1367" s="84">
        <f>SUM(TWV1364:TWV1365)</f>
        <v>2000000</v>
      </c>
      <c r="TWW1367" s="84">
        <f>SUM(TWW1364:TWW1365)</f>
        <v>0</v>
      </c>
      <c r="TWX1367" s="84">
        <f>TWW1367/TWV1367</f>
        <v>0</v>
      </c>
      <c r="TWY1367" s="84">
        <f>TWV1367-TWW1367</f>
        <v>2000000</v>
      </c>
      <c r="TWZ1367" s="84">
        <f>TWV1367+TWR1367</f>
        <v>3000000</v>
      </c>
      <c r="TXG1367" s="84" t="s">
        <v>5408</v>
      </c>
      <c r="TXH1367" s="84">
        <f>SUM(TXH1364:TXH1365)</f>
        <v>1000000</v>
      </c>
      <c r="TXI1367" s="84">
        <f>SUM(TXI1364:TXI1365)</f>
        <v>0</v>
      </c>
      <c r="TXJ1367" s="84">
        <f>TXI1367/TXH1367</f>
        <v>0</v>
      </c>
      <c r="TXK1367" s="84">
        <f>TXH1367-TXI1367</f>
        <v>1000000</v>
      </c>
      <c r="TXL1367" s="84">
        <f>SUM(TXL1364:TXL1365)</f>
        <v>2000000</v>
      </c>
      <c r="TXM1367" s="84">
        <f>SUM(TXM1364:TXM1365)</f>
        <v>0</v>
      </c>
      <c r="TXN1367" s="84">
        <f>TXM1367/TXL1367</f>
        <v>0</v>
      </c>
      <c r="TXO1367" s="84">
        <f>TXL1367-TXM1367</f>
        <v>2000000</v>
      </c>
      <c r="TXP1367" s="84">
        <f>TXL1367+TXH1367</f>
        <v>3000000</v>
      </c>
      <c r="TXW1367" s="84" t="s">
        <v>5408</v>
      </c>
      <c r="TXX1367" s="84">
        <f>SUM(TXX1364:TXX1365)</f>
        <v>1000000</v>
      </c>
      <c r="TXY1367" s="84">
        <f>SUM(TXY1364:TXY1365)</f>
        <v>0</v>
      </c>
      <c r="TXZ1367" s="84">
        <f>TXY1367/TXX1367</f>
        <v>0</v>
      </c>
      <c r="TYA1367" s="84">
        <f>TXX1367-TXY1367</f>
        <v>1000000</v>
      </c>
      <c r="TYB1367" s="84">
        <f>SUM(TYB1364:TYB1365)</f>
        <v>2000000</v>
      </c>
      <c r="TYC1367" s="84">
        <f>SUM(TYC1364:TYC1365)</f>
        <v>0</v>
      </c>
      <c r="TYD1367" s="84">
        <f>TYC1367/TYB1367</f>
        <v>0</v>
      </c>
      <c r="TYE1367" s="84">
        <f>TYB1367-TYC1367</f>
        <v>2000000</v>
      </c>
      <c r="TYF1367" s="84">
        <f>TYB1367+TXX1367</f>
        <v>3000000</v>
      </c>
      <c r="TYM1367" s="84" t="s">
        <v>5408</v>
      </c>
      <c r="TYN1367" s="84">
        <f>SUM(TYN1364:TYN1365)</f>
        <v>1000000</v>
      </c>
      <c r="TYO1367" s="84">
        <f>SUM(TYO1364:TYO1365)</f>
        <v>0</v>
      </c>
      <c r="TYP1367" s="84">
        <f>TYO1367/TYN1367</f>
        <v>0</v>
      </c>
      <c r="TYQ1367" s="84">
        <f>TYN1367-TYO1367</f>
        <v>1000000</v>
      </c>
      <c r="TYR1367" s="84">
        <f>SUM(TYR1364:TYR1365)</f>
        <v>2000000</v>
      </c>
      <c r="TYS1367" s="84">
        <f>SUM(TYS1364:TYS1365)</f>
        <v>0</v>
      </c>
      <c r="TYT1367" s="84">
        <f>TYS1367/TYR1367</f>
        <v>0</v>
      </c>
      <c r="TYU1367" s="84">
        <f>TYR1367-TYS1367</f>
        <v>2000000</v>
      </c>
      <c r="TYV1367" s="84">
        <f>TYR1367+TYN1367</f>
        <v>3000000</v>
      </c>
      <c r="TZC1367" s="84" t="s">
        <v>5408</v>
      </c>
      <c r="TZD1367" s="84">
        <f>SUM(TZD1364:TZD1365)</f>
        <v>1000000</v>
      </c>
      <c r="TZE1367" s="84">
        <f>SUM(TZE1364:TZE1365)</f>
        <v>0</v>
      </c>
      <c r="TZF1367" s="84">
        <f>TZE1367/TZD1367</f>
        <v>0</v>
      </c>
      <c r="TZG1367" s="84">
        <f>TZD1367-TZE1367</f>
        <v>1000000</v>
      </c>
      <c r="TZH1367" s="84">
        <f>SUM(TZH1364:TZH1365)</f>
        <v>2000000</v>
      </c>
      <c r="TZI1367" s="84">
        <f>SUM(TZI1364:TZI1365)</f>
        <v>0</v>
      </c>
      <c r="TZJ1367" s="84">
        <f>TZI1367/TZH1367</f>
        <v>0</v>
      </c>
      <c r="TZK1367" s="84">
        <f>TZH1367-TZI1367</f>
        <v>2000000</v>
      </c>
      <c r="TZL1367" s="84">
        <f>TZH1367+TZD1367</f>
        <v>3000000</v>
      </c>
      <c r="TZS1367" s="84" t="s">
        <v>5408</v>
      </c>
      <c r="TZT1367" s="84">
        <f>SUM(TZT1364:TZT1365)</f>
        <v>1000000</v>
      </c>
      <c r="TZU1367" s="84">
        <f>SUM(TZU1364:TZU1365)</f>
        <v>0</v>
      </c>
      <c r="TZV1367" s="84">
        <f>TZU1367/TZT1367</f>
        <v>0</v>
      </c>
      <c r="TZW1367" s="84">
        <f>TZT1367-TZU1367</f>
        <v>1000000</v>
      </c>
      <c r="TZX1367" s="84">
        <f>SUM(TZX1364:TZX1365)</f>
        <v>2000000</v>
      </c>
      <c r="TZY1367" s="84">
        <f>SUM(TZY1364:TZY1365)</f>
        <v>0</v>
      </c>
      <c r="TZZ1367" s="84">
        <f>TZY1367/TZX1367</f>
        <v>0</v>
      </c>
      <c r="UAA1367" s="84">
        <f>TZX1367-TZY1367</f>
        <v>2000000</v>
      </c>
      <c r="UAB1367" s="84">
        <f>TZX1367+TZT1367</f>
        <v>3000000</v>
      </c>
      <c r="UAI1367" s="84" t="s">
        <v>5408</v>
      </c>
      <c r="UAJ1367" s="84">
        <f>SUM(UAJ1364:UAJ1365)</f>
        <v>1000000</v>
      </c>
      <c r="UAK1367" s="84">
        <f>SUM(UAK1364:UAK1365)</f>
        <v>0</v>
      </c>
      <c r="UAL1367" s="84">
        <f>UAK1367/UAJ1367</f>
        <v>0</v>
      </c>
      <c r="UAM1367" s="84">
        <f>UAJ1367-UAK1367</f>
        <v>1000000</v>
      </c>
      <c r="UAN1367" s="84">
        <f>SUM(UAN1364:UAN1365)</f>
        <v>2000000</v>
      </c>
      <c r="UAO1367" s="84">
        <f>SUM(UAO1364:UAO1365)</f>
        <v>0</v>
      </c>
      <c r="UAP1367" s="84">
        <f>UAO1367/UAN1367</f>
        <v>0</v>
      </c>
      <c r="UAQ1367" s="84">
        <f>UAN1367-UAO1367</f>
        <v>2000000</v>
      </c>
      <c r="UAR1367" s="84">
        <f>UAN1367+UAJ1367</f>
        <v>3000000</v>
      </c>
      <c r="UAY1367" s="84" t="s">
        <v>5408</v>
      </c>
      <c r="UAZ1367" s="84">
        <f>SUM(UAZ1364:UAZ1365)</f>
        <v>1000000</v>
      </c>
      <c r="UBA1367" s="84">
        <f>SUM(UBA1364:UBA1365)</f>
        <v>0</v>
      </c>
      <c r="UBB1367" s="84">
        <f>UBA1367/UAZ1367</f>
        <v>0</v>
      </c>
      <c r="UBC1367" s="84">
        <f>UAZ1367-UBA1367</f>
        <v>1000000</v>
      </c>
      <c r="UBD1367" s="84">
        <f>SUM(UBD1364:UBD1365)</f>
        <v>2000000</v>
      </c>
      <c r="UBE1367" s="84">
        <f>SUM(UBE1364:UBE1365)</f>
        <v>0</v>
      </c>
      <c r="UBF1367" s="84">
        <f>UBE1367/UBD1367</f>
        <v>0</v>
      </c>
      <c r="UBG1367" s="84">
        <f>UBD1367-UBE1367</f>
        <v>2000000</v>
      </c>
      <c r="UBH1367" s="84">
        <f>UBD1367+UAZ1367</f>
        <v>3000000</v>
      </c>
      <c r="UBO1367" s="84" t="s">
        <v>5408</v>
      </c>
      <c r="UBP1367" s="84">
        <f>SUM(UBP1364:UBP1365)</f>
        <v>1000000</v>
      </c>
      <c r="UBQ1367" s="84">
        <f>SUM(UBQ1364:UBQ1365)</f>
        <v>0</v>
      </c>
      <c r="UBR1367" s="84">
        <f>UBQ1367/UBP1367</f>
        <v>0</v>
      </c>
      <c r="UBS1367" s="84">
        <f>UBP1367-UBQ1367</f>
        <v>1000000</v>
      </c>
      <c r="UBT1367" s="84">
        <f>SUM(UBT1364:UBT1365)</f>
        <v>2000000</v>
      </c>
      <c r="UBU1367" s="84">
        <f>SUM(UBU1364:UBU1365)</f>
        <v>0</v>
      </c>
      <c r="UBV1367" s="84">
        <f>UBU1367/UBT1367</f>
        <v>0</v>
      </c>
      <c r="UBW1367" s="84">
        <f>UBT1367-UBU1367</f>
        <v>2000000</v>
      </c>
      <c r="UBX1367" s="84">
        <f>UBT1367+UBP1367</f>
        <v>3000000</v>
      </c>
      <c r="UCE1367" s="84" t="s">
        <v>5408</v>
      </c>
      <c r="UCF1367" s="84">
        <f>SUM(UCF1364:UCF1365)</f>
        <v>1000000</v>
      </c>
      <c r="UCG1367" s="84">
        <f>SUM(UCG1364:UCG1365)</f>
        <v>0</v>
      </c>
      <c r="UCH1367" s="84">
        <f>UCG1367/UCF1367</f>
        <v>0</v>
      </c>
      <c r="UCI1367" s="84">
        <f>UCF1367-UCG1367</f>
        <v>1000000</v>
      </c>
      <c r="UCJ1367" s="84">
        <f>SUM(UCJ1364:UCJ1365)</f>
        <v>2000000</v>
      </c>
      <c r="UCK1367" s="84">
        <f>SUM(UCK1364:UCK1365)</f>
        <v>0</v>
      </c>
      <c r="UCL1367" s="84">
        <f>UCK1367/UCJ1367</f>
        <v>0</v>
      </c>
      <c r="UCM1367" s="84">
        <f>UCJ1367-UCK1367</f>
        <v>2000000</v>
      </c>
      <c r="UCN1367" s="84">
        <f>UCJ1367+UCF1367</f>
        <v>3000000</v>
      </c>
      <c r="UCU1367" s="84" t="s">
        <v>5408</v>
      </c>
      <c r="UCV1367" s="84">
        <f>SUM(UCV1364:UCV1365)</f>
        <v>1000000</v>
      </c>
      <c r="UCW1367" s="84">
        <f>SUM(UCW1364:UCW1365)</f>
        <v>0</v>
      </c>
      <c r="UCX1367" s="84">
        <f>UCW1367/UCV1367</f>
        <v>0</v>
      </c>
      <c r="UCY1367" s="84">
        <f>UCV1367-UCW1367</f>
        <v>1000000</v>
      </c>
      <c r="UCZ1367" s="84">
        <f>SUM(UCZ1364:UCZ1365)</f>
        <v>2000000</v>
      </c>
      <c r="UDA1367" s="84">
        <f>SUM(UDA1364:UDA1365)</f>
        <v>0</v>
      </c>
      <c r="UDB1367" s="84">
        <f>UDA1367/UCZ1367</f>
        <v>0</v>
      </c>
      <c r="UDC1367" s="84">
        <f>UCZ1367-UDA1367</f>
        <v>2000000</v>
      </c>
      <c r="UDD1367" s="84">
        <f>UCZ1367+UCV1367</f>
        <v>3000000</v>
      </c>
      <c r="UDK1367" s="84" t="s">
        <v>5408</v>
      </c>
      <c r="UDL1367" s="84">
        <f>SUM(UDL1364:UDL1365)</f>
        <v>1000000</v>
      </c>
      <c r="UDM1367" s="84">
        <f>SUM(UDM1364:UDM1365)</f>
        <v>0</v>
      </c>
      <c r="UDN1367" s="84">
        <f>UDM1367/UDL1367</f>
        <v>0</v>
      </c>
      <c r="UDO1367" s="84">
        <f>UDL1367-UDM1367</f>
        <v>1000000</v>
      </c>
      <c r="UDP1367" s="84">
        <f>SUM(UDP1364:UDP1365)</f>
        <v>2000000</v>
      </c>
      <c r="UDQ1367" s="84">
        <f>SUM(UDQ1364:UDQ1365)</f>
        <v>0</v>
      </c>
      <c r="UDR1367" s="84">
        <f>UDQ1367/UDP1367</f>
        <v>0</v>
      </c>
      <c r="UDS1367" s="84">
        <f>UDP1367-UDQ1367</f>
        <v>2000000</v>
      </c>
      <c r="UDT1367" s="84">
        <f>UDP1367+UDL1367</f>
        <v>3000000</v>
      </c>
      <c r="UEA1367" s="84" t="s">
        <v>5408</v>
      </c>
      <c r="UEB1367" s="84">
        <f>SUM(UEB1364:UEB1365)</f>
        <v>1000000</v>
      </c>
      <c r="UEC1367" s="84">
        <f>SUM(UEC1364:UEC1365)</f>
        <v>0</v>
      </c>
      <c r="UED1367" s="84">
        <f>UEC1367/UEB1367</f>
        <v>0</v>
      </c>
      <c r="UEE1367" s="84">
        <f>UEB1367-UEC1367</f>
        <v>1000000</v>
      </c>
      <c r="UEF1367" s="84">
        <f>SUM(UEF1364:UEF1365)</f>
        <v>2000000</v>
      </c>
      <c r="UEG1367" s="84">
        <f>SUM(UEG1364:UEG1365)</f>
        <v>0</v>
      </c>
      <c r="UEH1367" s="84">
        <f>UEG1367/UEF1367</f>
        <v>0</v>
      </c>
      <c r="UEI1367" s="84">
        <f>UEF1367-UEG1367</f>
        <v>2000000</v>
      </c>
      <c r="UEJ1367" s="84">
        <f>UEF1367+UEB1367</f>
        <v>3000000</v>
      </c>
      <c r="UEQ1367" s="84" t="s">
        <v>5408</v>
      </c>
      <c r="UER1367" s="84">
        <f>SUM(UER1364:UER1365)</f>
        <v>1000000</v>
      </c>
      <c r="UES1367" s="84">
        <f>SUM(UES1364:UES1365)</f>
        <v>0</v>
      </c>
      <c r="UET1367" s="84">
        <f>UES1367/UER1367</f>
        <v>0</v>
      </c>
      <c r="UEU1367" s="84">
        <f>UER1367-UES1367</f>
        <v>1000000</v>
      </c>
      <c r="UEV1367" s="84">
        <f>SUM(UEV1364:UEV1365)</f>
        <v>2000000</v>
      </c>
      <c r="UEW1367" s="84">
        <f>SUM(UEW1364:UEW1365)</f>
        <v>0</v>
      </c>
      <c r="UEX1367" s="84">
        <f>UEW1367/UEV1367</f>
        <v>0</v>
      </c>
      <c r="UEY1367" s="84">
        <f>UEV1367-UEW1367</f>
        <v>2000000</v>
      </c>
      <c r="UEZ1367" s="84">
        <f>UEV1367+UER1367</f>
        <v>3000000</v>
      </c>
      <c r="UFG1367" s="84" t="s">
        <v>5408</v>
      </c>
      <c r="UFH1367" s="84">
        <f>SUM(UFH1364:UFH1365)</f>
        <v>1000000</v>
      </c>
      <c r="UFI1367" s="84">
        <f>SUM(UFI1364:UFI1365)</f>
        <v>0</v>
      </c>
      <c r="UFJ1367" s="84">
        <f>UFI1367/UFH1367</f>
        <v>0</v>
      </c>
      <c r="UFK1367" s="84">
        <f>UFH1367-UFI1367</f>
        <v>1000000</v>
      </c>
      <c r="UFL1367" s="84">
        <f>SUM(UFL1364:UFL1365)</f>
        <v>2000000</v>
      </c>
      <c r="UFM1367" s="84">
        <f>SUM(UFM1364:UFM1365)</f>
        <v>0</v>
      </c>
      <c r="UFN1367" s="84">
        <f>UFM1367/UFL1367</f>
        <v>0</v>
      </c>
      <c r="UFO1367" s="84">
        <f>UFL1367-UFM1367</f>
        <v>2000000</v>
      </c>
      <c r="UFP1367" s="84">
        <f>UFL1367+UFH1367</f>
        <v>3000000</v>
      </c>
      <c r="UFW1367" s="84" t="s">
        <v>5408</v>
      </c>
      <c r="UFX1367" s="84">
        <f>SUM(UFX1364:UFX1365)</f>
        <v>1000000</v>
      </c>
      <c r="UFY1367" s="84">
        <f>SUM(UFY1364:UFY1365)</f>
        <v>0</v>
      </c>
      <c r="UFZ1367" s="84">
        <f>UFY1367/UFX1367</f>
        <v>0</v>
      </c>
      <c r="UGA1367" s="84">
        <f>UFX1367-UFY1367</f>
        <v>1000000</v>
      </c>
      <c r="UGB1367" s="84">
        <f>SUM(UGB1364:UGB1365)</f>
        <v>2000000</v>
      </c>
      <c r="UGC1367" s="84">
        <f>SUM(UGC1364:UGC1365)</f>
        <v>0</v>
      </c>
      <c r="UGD1367" s="84">
        <f>UGC1367/UGB1367</f>
        <v>0</v>
      </c>
      <c r="UGE1367" s="84">
        <f>UGB1367-UGC1367</f>
        <v>2000000</v>
      </c>
      <c r="UGF1367" s="84">
        <f>UGB1367+UFX1367</f>
        <v>3000000</v>
      </c>
      <c r="UGM1367" s="84" t="s">
        <v>5408</v>
      </c>
      <c r="UGN1367" s="84">
        <f>SUM(UGN1364:UGN1365)</f>
        <v>1000000</v>
      </c>
      <c r="UGO1367" s="84">
        <f>SUM(UGO1364:UGO1365)</f>
        <v>0</v>
      </c>
      <c r="UGP1367" s="84">
        <f>UGO1367/UGN1367</f>
        <v>0</v>
      </c>
      <c r="UGQ1367" s="84">
        <f>UGN1367-UGO1367</f>
        <v>1000000</v>
      </c>
      <c r="UGR1367" s="84">
        <f>SUM(UGR1364:UGR1365)</f>
        <v>2000000</v>
      </c>
      <c r="UGS1367" s="84">
        <f>SUM(UGS1364:UGS1365)</f>
        <v>0</v>
      </c>
      <c r="UGT1367" s="84">
        <f>UGS1367/UGR1367</f>
        <v>0</v>
      </c>
      <c r="UGU1367" s="84">
        <f>UGR1367-UGS1367</f>
        <v>2000000</v>
      </c>
      <c r="UGV1367" s="84">
        <f>UGR1367+UGN1367</f>
        <v>3000000</v>
      </c>
      <c r="UHC1367" s="84" t="s">
        <v>5408</v>
      </c>
      <c r="UHD1367" s="84">
        <f>SUM(UHD1364:UHD1365)</f>
        <v>1000000</v>
      </c>
      <c r="UHE1367" s="84">
        <f>SUM(UHE1364:UHE1365)</f>
        <v>0</v>
      </c>
      <c r="UHF1367" s="84">
        <f>UHE1367/UHD1367</f>
        <v>0</v>
      </c>
      <c r="UHG1367" s="84">
        <f>UHD1367-UHE1367</f>
        <v>1000000</v>
      </c>
      <c r="UHH1367" s="84">
        <f>SUM(UHH1364:UHH1365)</f>
        <v>2000000</v>
      </c>
      <c r="UHI1367" s="84">
        <f>SUM(UHI1364:UHI1365)</f>
        <v>0</v>
      </c>
      <c r="UHJ1367" s="84">
        <f>UHI1367/UHH1367</f>
        <v>0</v>
      </c>
      <c r="UHK1367" s="84">
        <f>UHH1367-UHI1367</f>
        <v>2000000</v>
      </c>
      <c r="UHL1367" s="84">
        <f>UHH1367+UHD1367</f>
        <v>3000000</v>
      </c>
      <c r="UHS1367" s="84" t="s">
        <v>5408</v>
      </c>
      <c r="UHT1367" s="84">
        <f>SUM(UHT1364:UHT1365)</f>
        <v>1000000</v>
      </c>
      <c r="UHU1367" s="84">
        <f>SUM(UHU1364:UHU1365)</f>
        <v>0</v>
      </c>
      <c r="UHV1367" s="84">
        <f>UHU1367/UHT1367</f>
        <v>0</v>
      </c>
      <c r="UHW1367" s="84">
        <f>UHT1367-UHU1367</f>
        <v>1000000</v>
      </c>
      <c r="UHX1367" s="84">
        <f>SUM(UHX1364:UHX1365)</f>
        <v>2000000</v>
      </c>
      <c r="UHY1367" s="84">
        <f>SUM(UHY1364:UHY1365)</f>
        <v>0</v>
      </c>
      <c r="UHZ1367" s="84">
        <f>UHY1367/UHX1367</f>
        <v>0</v>
      </c>
      <c r="UIA1367" s="84">
        <f>UHX1367-UHY1367</f>
        <v>2000000</v>
      </c>
      <c r="UIB1367" s="84">
        <f>UHX1367+UHT1367</f>
        <v>3000000</v>
      </c>
      <c r="UII1367" s="84" t="s">
        <v>5408</v>
      </c>
      <c r="UIJ1367" s="84">
        <f>SUM(UIJ1364:UIJ1365)</f>
        <v>1000000</v>
      </c>
      <c r="UIK1367" s="84">
        <f>SUM(UIK1364:UIK1365)</f>
        <v>0</v>
      </c>
      <c r="UIL1367" s="84">
        <f>UIK1367/UIJ1367</f>
        <v>0</v>
      </c>
      <c r="UIM1367" s="84">
        <f>UIJ1367-UIK1367</f>
        <v>1000000</v>
      </c>
      <c r="UIN1367" s="84">
        <f>SUM(UIN1364:UIN1365)</f>
        <v>2000000</v>
      </c>
      <c r="UIO1367" s="84">
        <f>SUM(UIO1364:UIO1365)</f>
        <v>0</v>
      </c>
      <c r="UIP1367" s="84">
        <f>UIO1367/UIN1367</f>
        <v>0</v>
      </c>
      <c r="UIQ1367" s="84">
        <f>UIN1367-UIO1367</f>
        <v>2000000</v>
      </c>
      <c r="UIR1367" s="84">
        <f>UIN1367+UIJ1367</f>
        <v>3000000</v>
      </c>
      <c r="UIY1367" s="84" t="s">
        <v>5408</v>
      </c>
      <c r="UIZ1367" s="84">
        <f>SUM(UIZ1364:UIZ1365)</f>
        <v>1000000</v>
      </c>
      <c r="UJA1367" s="84">
        <f>SUM(UJA1364:UJA1365)</f>
        <v>0</v>
      </c>
      <c r="UJB1367" s="84">
        <f>UJA1367/UIZ1367</f>
        <v>0</v>
      </c>
      <c r="UJC1367" s="84">
        <f>UIZ1367-UJA1367</f>
        <v>1000000</v>
      </c>
      <c r="UJD1367" s="84">
        <f>SUM(UJD1364:UJD1365)</f>
        <v>2000000</v>
      </c>
      <c r="UJE1367" s="84">
        <f>SUM(UJE1364:UJE1365)</f>
        <v>0</v>
      </c>
      <c r="UJF1367" s="84">
        <f>UJE1367/UJD1367</f>
        <v>0</v>
      </c>
      <c r="UJG1367" s="84">
        <f>UJD1367-UJE1367</f>
        <v>2000000</v>
      </c>
      <c r="UJH1367" s="84">
        <f>UJD1367+UIZ1367</f>
        <v>3000000</v>
      </c>
      <c r="UJO1367" s="84" t="s">
        <v>5408</v>
      </c>
      <c r="UJP1367" s="84">
        <f>SUM(UJP1364:UJP1365)</f>
        <v>1000000</v>
      </c>
      <c r="UJQ1367" s="84">
        <f>SUM(UJQ1364:UJQ1365)</f>
        <v>0</v>
      </c>
      <c r="UJR1367" s="84">
        <f>UJQ1367/UJP1367</f>
        <v>0</v>
      </c>
      <c r="UJS1367" s="84">
        <f>UJP1367-UJQ1367</f>
        <v>1000000</v>
      </c>
      <c r="UJT1367" s="84">
        <f>SUM(UJT1364:UJT1365)</f>
        <v>2000000</v>
      </c>
      <c r="UJU1367" s="84">
        <f>SUM(UJU1364:UJU1365)</f>
        <v>0</v>
      </c>
      <c r="UJV1367" s="84">
        <f>UJU1367/UJT1367</f>
        <v>0</v>
      </c>
      <c r="UJW1367" s="84">
        <f>UJT1367-UJU1367</f>
        <v>2000000</v>
      </c>
      <c r="UJX1367" s="84">
        <f>UJT1367+UJP1367</f>
        <v>3000000</v>
      </c>
      <c r="UKE1367" s="84" t="s">
        <v>5408</v>
      </c>
      <c r="UKF1367" s="84">
        <f>SUM(UKF1364:UKF1365)</f>
        <v>1000000</v>
      </c>
      <c r="UKG1367" s="84">
        <f>SUM(UKG1364:UKG1365)</f>
        <v>0</v>
      </c>
      <c r="UKH1367" s="84">
        <f>UKG1367/UKF1367</f>
        <v>0</v>
      </c>
      <c r="UKI1367" s="84">
        <f>UKF1367-UKG1367</f>
        <v>1000000</v>
      </c>
      <c r="UKJ1367" s="84">
        <f>SUM(UKJ1364:UKJ1365)</f>
        <v>2000000</v>
      </c>
      <c r="UKK1367" s="84">
        <f>SUM(UKK1364:UKK1365)</f>
        <v>0</v>
      </c>
      <c r="UKL1367" s="84">
        <f>UKK1367/UKJ1367</f>
        <v>0</v>
      </c>
      <c r="UKM1367" s="84">
        <f>UKJ1367-UKK1367</f>
        <v>2000000</v>
      </c>
      <c r="UKN1367" s="84">
        <f>UKJ1367+UKF1367</f>
        <v>3000000</v>
      </c>
      <c r="UKU1367" s="84" t="s">
        <v>5408</v>
      </c>
      <c r="UKV1367" s="84">
        <f>SUM(UKV1364:UKV1365)</f>
        <v>1000000</v>
      </c>
      <c r="UKW1367" s="84">
        <f>SUM(UKW1364:UKW1365)</f>
        <v>0</v>
      </c>
      <c r="UKX1367" s="84">
        <f>UKW1367/UKV1367</f>
        <v>0</v>
      </c>
      <c r="UKY1367" s="84">
        <f>UKV1367-UKW1367</f>
        <v>1000000</v>
      </c>
      <c r="UKZ1367" s="84">
        <f>SUM(UKZ1364:UKZ1365)</f>
        <v>2000000</v>
      </c>
      <c r="ULA1367" s="84">
        <f>SUM(ULA1364:ULA1365)</f>
        <v>0</v>
      </c>
      <c r="ULB1367" s="84">
        <f>ULA1367/UKZ1367</f>
        <v>0</v>
      </c>
      <c r="ULC1367" s="84">
        <f>UKZ1367-ULA1367</f>
        <v>2000000</v>
      </c>
      <c r="ULD1367" s="84">
        <f>UKZ1367+UKV1367</f>
        <v>3000000</v>
      </c>
      <c r="ULK1367" s="84" t="s">
        <v>5408</v>
      </c>
      <c r="ULL1367" s="84">
        <f>SUM(ULL1364:ULL1365)</f>
        <v>1000000</v>
      </c>
      <c r="ULM1367" s="84">
        <f>SUM(ULM1364:ULM1365)</f>
        <v>0</v>
      </c>
      <c r="ULN1367" s="84">
        <f>ULM1367/ULL1367</f>
        <v>0</v>
      </c>
      <c r="ULO1367" s="84">
        <f>ULL1367-ULM1367</f>
        <v>1000000</v>
      </c>
      <c r="ULP1367" s="84">
        <f>SUM(ULP1364:ULP1365)</f>
        <v>2000000</v>
      </c>
      <c r="ULQ1367" s="84">
        <f>SUM(ULQ1364:ULQ1365)</f>
        <v>0</v>
      </c>
      <c r="ULR1367" s="84">
        <f>ULQ1367/ULP1367</f>
        <v>0</v>
      </c>
      <c r="ULS1367" s="84">
        <f>ULP1367-ULQ1367</f>
        <v>2000000</v>
      </c>
      <c r="ULT1367" s="84">
        <f>ULP1367+ULL1367</f>
        <v>3000000</v>
      </c>
      <c r="UMA1367" s="84" t="s">
        <v>5408</v>
      </c>
      <c r="UMB1367" s="84">
        <f>SUM(UMB1364:UMB1365)</f>
        <v>1000000</v>
      </c>
      <c r="UMC1367" s="84">
        <f>SUM(UMC1364:UMC1365)</f>
        <v>0</v>
      </c>
      <c r="UMD1367" s="84">
        <f>UMC1367/UMB1367</f>
        <v>0</v>
      </c>
      <c r="UME1367" s="84">
        <f>UMB1367-UMC1367</f>
        <v>1000000</v>
      </c>
      <c r="UMF1367" s="84">
        <f>SUM(UMF1364:UMF1365)</f>
        <v>2000000</v>
      </c>
      <c r="UMG1367" s="84">
        <f>SUM(UMG1364:UMG1365)</f>
        <v>0</v>
      </c>
      <c r="UMH1367" s="84">
        <f>UMG1367/UMF1367</f>
        <v>0</v>
      </c>
      <c r="UMI1367" s="84">
        <f>UMF1367-UMG1367</f>
        <v>2000000</v>
      </c>
      <c r="UMJ1367" s="84">
        <f>UMF1367+UMB1367</f>
        <v>3000000</v>
      </c>
      <c r="UMQ1367" s="84" t="s">
        <v>5408</v>
      </c>
      <c r="UMR1367" s="84">
        <f>SUM(UMR1364:UMR1365)</f>
        <v>1000000</v>
      </c>
      <c r="UMS1367" s="84">
        <f>SUM(UMS1364:UMS1365)</f>
        <v>0</v>
      </c>
      <c r="UMT1367" s="84">
        <f>UMS1367/UMR1367</f>
        <v>0</v>
      </c>
      <c r="UMU1367" s="84">
        <f>UMR1367-UMS1367</f>
        <v>1000000</v>
      </c>
      <c r="UMV1367" s="84">
        <f>SUM(UMV1364:UMV1365)</f>
        <v>2000000</v>
      </c>
      <c r="UMW1367" s="84">
        <f>SUM(UMW1364:UMW1365)</f>
        <v>0</v>
      </c>
      <c r="UMX1367" s="84">
        <f>UMW1367/UMV1367</f>
        <v>0</v>
      </c>
      <c r="UMY1367" s="84">
        <f>UMV1367-UMW1367</f>
        <v>2000000</v>
      </c>
      <c r="UMZ1367" s="84">
        <f>UMV1367+UMR1367</f>
        <v>3000000</v>
      </c>
      <c r="UNG1367" s="84" t="s">
        <v>5408</v>
      </c>
      <c r="UNH1367" s="84">
        <f>SUM(UNH1364:UNH1365)</f>
        <v>1000000</v>
      </c>
      <c r="UNI1367" s="84">
        <f>SUM(UNI1364:UNI1365)</f>
        <v>0</v>
      </c>
      <c r="UNJ1367" s="84">
        <f>UNI1367/UNH1367</f>
        <v>0</v>
      </c>
      <c r="UNK1367" s="84">
        <f>UNH1367-UNI1367</f>
        <v>1000000</v>
      </c>
      <c r="UNL1367" s="84">
        <f>SUM(UNL1364:UNL1365)</f>
        <v>2000000</v>
      </c>
      <c r="UNM1367" s="84">
        <f>SUM(UNM1364:UNM1365)</f>
        <v>0</v>
      </c>
      <c r="UNN1367" s="84">
        <f>UNM1367/UNL1367</f>
        <v>0</v>
      </c>
      <c r="UNO1367" s="84">
        <f>UNL1367-UNM1367</f>
        <v>2000000</v>
      </c>
      <c r="UNP1367" s="84">
        <f>UNL1367+UNH1367</f>
        <v>3000000</v>
      </c>
      <c r="UNW1367" s="84" t="s">
        <v>5408</v>
      </c>
      <c r="UNX1367" s="84">
        <f>SUM(UNX1364:UNX1365)</f>
        <v>1000000</v>
      </c>
      <c r="UNY1367" s="84">
        <f>SUM(UNY1364:UNY1365)</f>
        <v>0</v>
      </c>
      <c r="UNZ1367" s="84">
        <f>UNY1367/UNX1367</f>
        <v>0</v>
      </c>
      <c r="UOA1367" s="84">
        <f>UNX1367-UNY1367</f>
        <v>1000000</v>
      </c>
      <c r="UOB1367" s="84">
        <f>SUM(UOB1364:UOB1365)</f>
        <v>2000000</v>
      </c>
      <c r="UOC1367" s="84">
        <f>SUM(UOC1364:UOC1365)</f>
        <v>0</v>
      </c>
      <c r="UOD1367" s="84">
        <f>UOC1367/UOB1367</f>
        <v>0</v>
      </c>
      <c r="UOE1367" s="84">
        <f>UOB1367-UOC1367</f>
        <v>2000000</v>
      </c>
      <c r="UOF1367" s="84">
        <f>UOB1367+UNX1367</f>
        <v>3000000</v>
      </c>
      <c r="UOM1367" s="84" t="s">
        <v>5408</v>
      </c>
      <c r="UON1367" s="84">
        <f>SUM(UON1364:UON1365)</f>
        <v>1000000</v>
      </c>
      <c r="UOO1367" s="84">
        <f>SUM(UOO1364:UOO1365)</f>
        <v>0</v>
      </c>
      <c r="UOP1367" s="84">
        <f>UOO1367/UON1367</f>
        <v>0</v>
      </c>
      <c r="UOQ1367" s="84">
        <f>UON1367-UOO1367</f>
        <v>1000000</v>
      </c>
      <c r="UOR1367" s="84">
        <f>SUM(UOR1364:UOR1365)</f>
        <v>2000000</v>
      </c>
      <c r="UOS1367" s="84">
        <f>SUM(UOS1364:UOS1365)</f>
        <v>0</v>
      </c>
      <c r="UOT1367" s="84">
        <f>UOS1367/UOR1367</f>
        <v>0</v>
      </c>
      <c r="UOU1367" s="84">
        <f>UOR1367-UOS1367</f>
        <v>2000000</v>
      </c>
      <c r="UOV1367" s="84">
        <f>UOR1367+UON1367</f>
        <v>3000000</v>
      </c>
      <c r="UPC1367" s="84" t="s">
        <v>5408</v>
      </c>
      <c r="UPD1367" s="84">
        <f>SUM(UPD1364:UPD1365)</f>
        <v>1000000</v>
      </c>
      <c r="UPE1367" s="84">
        <f>SUM(UPE1364:UPE1365)</f>
        <v>0</v>
      </c>
      <c r="UPF1367" s="84">
        <f>UPE1367/UPD1367</f>
        <v>0</v>
      </c>
      <c r="UPG1367" s="84">
        <f>UPD1367-UPE1367</f>
        <v>1000000</v>
      </c>
      <c r="UPH1367" s="84">
        <f>SUM(UPH1364:UPH1365)</f>
        <v>2000000</v>
      </c>
      <c r="UPI1367" s="84">
        <f>SUM(UPI1364:UPI1365)</f>
        <v>0</v>
      </c>
      <c r="UPJ1367" s="84">
        <f>UPI1367/UPH1367</f>
        <v>0</v>
      </c>
      <c r="UPK1367" s="84">
        <f>UPH1367-UPI1367</f>
        <v>2000000</v>
      </c>
      <c r="UPL1367" s="84">
        <f>UPH1367+UPD1367</f>
        <v>3000000</v>
      </c>
      <c r="UPS1367" s="84" t="s">
        <v>5408</v>
      </c>
      <c r="UPT1367" s="84">
        <f>SUM(UPT1364:UPT1365)</f>
        <v>1000000</v>
      </c>
      <c r="UPU1367" s="84">
        <f>SUM(UPU1364:UPU1365)</f>
        <v>0</v>
      </c>
      <c r="UPV1367" s="84">
        <f>UPU1367/UPT1367</f>
        <v>0</v>
      </c>
      <c r="UPW1367" s="84">
        <f>UPT1367-UPU1367</f>
        <v>1000000</v>
      </c>
      <c r="UPX1367" s="84">
        <f>SUM(UPX1364:UPX1365)</f>
        <v>2000000</v>
      </c>
      <c r="UPY1367" s="84">
        <f>SUM(UPY1364:UPY1365)</f>
        <v>0</v>
      </c>
      <c r="UPZ1367" s="84">
        <f>UPY1367/UPX1367</f>
        <v>0</v>
      </c>
      <c r="UQA1367" s="84">
        <f>UPX1367-UPY1367</f>
        <v>2000000</v>
      </c>
      <c r="UQB1367" s="84">
        <f>UPX1367+UPT1367</f>
        <v>3000000</v>
      </c>
      <c r="UQI1367" s="84" t="s">
        <v>5408</v>
      </c>
      <c r="UQJ1367" s="84">
        <f>SUM(UQJ1364:UQJ1365)</f>
        <v>1000000</v>
      </c>
      <c r="UQK1367" s="84">
        <f>SUM(UQK1364:UQK1365)</f>
        <v>0</v>
      </c>
      <c r="UQL1367" s="84">
        <f>UQK1367/UQJ1367</f>
        <v>0</v>
      </c>
      <c r="UQM1367" s="84">
        <f>UQJ1367-UQK1367</f>
        <v>1000000</v>
      </c>
      <c r="UQN1367" s="84">
        <f>SUM(UQN1364:UQN1365)</f>
        <v>2000000</v>
      </c>
      <c r="UQO1367" s="84">
        <f>SUM(UQO1364:UQO1365)</f>
        <v>0</v>
      </c>
      <c r="UQP1367" s="84">
        <f>UQO1367/UQN1367</f>
        <v>0</v>
      </c>
      <c r="UQQ1367" s="84">
        <f>UQN1367-UQO1367</f>
        <v>2000000</v>
      </c>
      <c r="UQR1367" s="84">
        <f>UQN1367+UQJ1367</f>
        <v>3000000</v>
      </c>
      <c r="UQY1367" s="84" t="s">
        <v>5408</v>
      </c>
      <c r="UQZ1367" s="84">
        <f>SUM(UQZ1364:UQZ1365)</f>
        <v>1000000</v>
      </c>
      <c r="URA1367" s="84">
        <f>SUM(URA1364:URA1365)</f>
        <v>0</v>
      </c>
      <c r="URB1367" s="84">
        <f>URA1367/UQZ1367</f>
        <v>0</v>
      </c>
      <c r="URC1367" s="84">
        <f>UQZ1367-URA1367</f>
        <v>1000000</v>
      </c>
      <c r="URD1367" s="84">
        <f>SUM(URD1364:URD1365)</f>
        <v>2000000</v>
      </c>
      <c r="URE1367" s="84">
        <f>SUM(URE1364:URE1365)</f>
        <v>0</v>
      </c>
      <c r="URF1367" s="84">
        <f>URE1367/URD1367</f>
        <v>0</v>
      </c>
      <c r="URG1367" s="84">
        <f>URD1367-URE1367</f>
        <v>2000000</v>
      </c>
      <c r="URH1367" s="84">
        <f>URD1367+UQZ1367</f>
        <v>3000000</v>
      </c>
      <c r="URO1367" s="84" t="s">
        <v>5408</v>
      </c>
      <c r="URP1367" s="84">
        <f>SUM(URP1364:URP1365)</f>
        <v>1000000</v>
      </c>
      <c r="URQ1367" s="84">
        <f>SUM(URQ1364:URQ1365)</f>
        <v>0</v>
      </c>
      <c r="URR1367" s="84">
        <f>URQ1367/URP1367</f>
        <v>0</v>
      </c>
      <c r="URS1367" s="84">
        <f>URP1367-URQ1367</f>
        <v>1000000</v>
      </c>
      <c r="URT1367" s="84">
        <f>SUM(URT1364:URT1365)</f>
        <v>2000000</v>
      </c>
      <c r="URU1367" s="84">
        <f>SUM(URU1364:URU1365)</f>
        <v>0</v>
      </c>
      <c r="URV1367" s="84">
        <f>URU1367/URT1367</f>
        <v>0</v>
      </c>
      <c r="URW1367" s="84">
        <f>URT1367-URU1367</f>
        <v>2000000</v>
      </c>
      <c r="URX1367" s="84">
        <f>URT1367+URP1367</f>
        <v>3000000</v>
      </c>
      <c r="USE1367" s="84" t="s">
        <v>5408</v>
      </c>
      <c r="USF1367" s="84">
        <f>SUM(USF1364:USF1365)</f>
        <v>1000000</v>
      </c>
      <c r="USG1367" s="84">
        <f>SUM(USG1364:USG1365)</f>
        <v>0</v>
      </c>
      <c r="USH1367" s="84">
        <f>USG1367/USF1367</f>
        <v>0</v>
      </c>
      <c r="USI1367" s="84">
        <f>USF1367-USG1367</f>
        <v>1000000</v>
      </c>
      <c r="USJ1367" s="84">
        <f>SUM(USJ1364:USJ1365)</f>
        <v>2000000</v>
      </c>
      <c r="USK1367" s="84">
        <f>SUM(USK1364:USK1365)</f>
        <v>0</v>
      </c>
      <c r="USL1367" s="84">
        <f>USK1367/USJ1367</f>
        <v>0</v>
      </c>
      <c r="USM1367" s="84">
        <f>USJ1367-USK1367</f>
        <v>2000000</v>
      </c>
      <c r="USN1367" s="84">
        <f>USJ1367+USF1367</f>
        <v>3000000</v>
      </c>
      <c r="USU1367" s="84" t="s">
        <v>5408</v>
      </c>
      <c r="USV1367" s="84">
        <f>SUM(USV1364:USV1365)</f>
        <v>1000000</v>
      </c>
      <c r="USW1367" s="84">
        <f>SUM(USW1364:USW1365)</f>
        <v>0</v>
      </c>
      <c r="USX1367" s="84">
        <f>USW1367/USV1367</f>
        <v>0</v>
      </c>
      <c r="USY1367" s="84">
        <f>USV1367-USW1367</f>
        <v>1000000</v>
      </c>
      <c r="USZ1367" s="84">
        <f>SUM(USZ1364:USZ1365)</f>
        <v>2000000</v>
      </c>
      <c r="UTA1367" s="84">
        <f>SUM(UTA1364:UTA1365)</f>
        <v>0</v>
      </c>
      <c r="UTB1367" s="84">
        <f>UTA1367/USZ1367</f>
        <v>0</v>
      </c>
      <c r="UTC1367" s="84">
        <f>USZ1367-UTA1367</f>
        <v>2000000</v>
      </c>
      <c r="UTD1367" s="84">
        <f>USZ1367+USV1367</f>
        <v>3000000</v>
      </c>
      <c r="UTK1367" s="84" t="s">
        <v>5408</v>
      </c>
      <c r="UTL1367" s="84">
        <f>SUM(UTL1364:UTL1365)</f>
        <v>1000000</v>
      </c>
      <c r="UTM1367" s="84">
        <f>SUM(UTM1364:UTM1365)</f>
        <v>0</v>
      </c>
      <c r="UTN1367" s="84">
        <f>UTM1367/UTL1367</f>
        <v>0</v>
      </c>
      <c r="UTO1367" s="84">
        <f>UTL1367-UTM1367</f>
        <v>1000000</v>
      </c>
      <c r="UTP1367" s="84">
        <f>SUM(UTP1364:UTP1365)</f>
        <v>2000000</v>
      </c>
      <c r="UTQ1367" s="84">
        <f>SUM(UTQ1364:UTQ1365)</f>
        <v>0</v>
      </c>
      <c r="UTR1367" s="84">
        <f>UTQ1367/UTP1367</f>
        <v>0</v>
      </c>
      <c r="UTS1367" s="84">
        <f>UTP1367-UTQ1367</f>
        <v>2000000</v>
      </c>
      <c r="UTT1367" s="84">
        <f>UTP1367+UTL1367</f>
        <v>3000000</v>
      </c>
      <c r="UUA1367" s="84" t="s">
        <v>5408</v>
      </c>
      <c r="UUB1367" s="84">
        <f>SUM(UUB1364:UUB1365)</f>
        <v>1000000</v>
      </c>
      <c r="UUC1367" s="84">
        <f>SUM(UUC1364:UUC1365)</f>
        <v>0</v>
      </c>
      <c r="UUD1367" s="84">
        <f>UUC1367/UUB1367</f>
        <v>0</v>
      </c>
      <c r="UUE1367" s="84">
        <f>UUB1367-UUC1367</f>
        <v>1000000</v>
      </c>
      <c r="UUF1367" s="84">
        <f>SUM(UUF1364:UUF1365)</f>
        <v>2000000</v>
      </c>
      <c r="UUG1367" s="84">
        <f>SUM(UUG1364:UUG1365)</f>
        <v>0</v>
      </c>
      <c r="UUH1367" s="84">
        <f>UUG1367/UUF1367</f>
        <v>0</v>
      </c>
      <c r="UUI1367" s="84">
        <f>UUF1367-UUG1367</f>
        <v>2000000</v>
      </c>
      <c r="UUJ1367" s="84">
        <f>UUF1367+UUB1367</f>
        <v>3000000</v>
      </c>
      <c r="UUQ1367" s="84" t="s">
        <v>5408</v>
      </c>
      <c r="UUR1367" s="84">
        <f>SUM(UUR1364:UUR1365)</f>
        <v>1000000</v>
      </c>
      <c r="UUS1367" s="84">
        <f>SUM(UUS1364:UUS1365)</f>
        <v>0</v>
      </c>
      <c r="UUT1367" s="84">
        <f>UUS1367/UUR1367</f>
        <v>0</v>
      </c>
      <c r="UUU1367" s="84">
        <f>UUR1367-UUS1367</f>
        <v>1000000</v>
      </c>
      <c r="UUV1367" s="84">
        <f>SUM(UUV1364:UUV1365)</f>
        <v>2000000</v>
      </c>
      <c r="UUW1367" s="84">
        <f>SUM(UUW1364:UUW1365)</f>
        <v>0</v>
      </c>
      <c r="UUX1367" s="84">
        <f>UUW1367/UUV1367</f>
        <v>0</v>
      </c>
      <c r="UUY1367" s="84">
        <f>UUV1367-UUW1367</f>
        <v>2000000</v>
      </c>
      <c r="UUZ1367" s="84">
        <f>UUV1367+UUR1367</f>
        <v>3000000</v>
      </c>
      <c r="UVG1367" s="84" t="s">
        <v>5408</v>
      </c>
      <c r="UVH1367" s="84">
        <f>SUM(UVH1364:UVH1365)</f>
        <v>1000000</v>
      </c>
      <c r="UVI1367" s="84">
        <f>SUM(UVI1364:UVI1365)</f>
        <v>0</v>
      </c>
      <c r="UVJ1367" s="84">
        <f>UVI1367/UVH1367</f>
        <v>0</v>
      </c>
      <c r="UVK1367" s="84">
        <f>UVH1367-UVI1367</f>
        <v>1000000</v>
      </c>
      <c r="UVL1367" s="84">
        <f>SUM(UVL1364:UVL1365)</f>
        <v>2000000</v>
      </c>
      <c r="UVM1367" s="84">
        <f>SUM(UVM1364:UVM1365)</f>
        <v>0</v>
      </c>
      <c r="UVN1367" s="84">
        <f>UVM1367/UVL1367</f>
        <v>0</v>
      </c>
      <c r="UVO1367" s="84">
        <f>UVL1367-UVM1367</f>
        <v>2000000</v>
      </c>
      <c r="UVP1367" s="84">
        <f>UVL1367+UVH1367</f>
        <v>3000000</v>
      </c>
      <c r="UVW1367" s="84" t="s">
        <v>5408</v>
      </c>
      <c r="UVX1367" s="84">
        <f>SUM(UVX1364:UVX1365)</f>
        <v>1000000</v>
      </c>
      <c r="UVY1367" s="84">
        <f>SUM(UVY1364:UVY1365)</f>
        <v>0</v>
      </c>
      <c r="UVZ1367" s="84">
        <f>UVY1367/UVX1367</f>
        <v>0</v>
      </c>
      <c r="UWA1367" s="84">
        <f>UVX1367-UVY1367</f>
        <v>1000000</v>
      </c>
      <c r="UWB1367" s="84">
        <f>SUM(UWB1364:UWB1365)</f>
        <v>2000000</v>
      </c>
      <c r="UWC1367" s="84">
        <f>SUM(UWC1364:UWC1365)</f>
        <v>0</v>
      </c>
      <c r="UWD1367" s="84">
        <f>UWC1367/UWB1367</f>
        <v>0</v>
      </c>
      <c r="UWE1367" s="84">
        <f>UWB1367-UWC1367</f>
        <v>2000000</v>
      </c>
      <c r="UWF1367" s="84">
        <f>UWB1367+UVX1367</f>
        <v>3000000</v>
      </c>
      <c r="UWM1367" s="84" t="s">
        <v>5408</v>
      </c>
      <c r="UWN1367" s="84">
        <f>SUM(UWN1364:UWN1365)</f>
        <v>1000000</v>
      </c>
      <c r="UWO1367" s="84">
        <f>SUM(UWO1364:UWO1365)</f>
        <v>0</v>
      </c>
      <c r="UWP1367" s="84">
        <f>UWO1367/UWN1367</f>
        <v>0</v>
      </c>
      <c r="UWQ1367" s="84">
        <f>UWN1367-UWO1367</f>
        <v>1000000</v>
      </c>
      <c r="UWR1367" s="84">
        <f>SUM(UWR1364:UWR1365)</f>
        <v>2000000</v>
      </c>
      <c r="UWS1367" s="84">
        <f>SUM(UWS1364:UWS1365)</f>
        <v>0</v>
      </c>
      <c r="UWT1367" s="84">
        <f>UWS1367/UWR1367</f>
        <v>0</v>
      </c>
      <c r="UWU1367" s="84">
        <f>UWR1367-UWS1367</f>
        <v>2000000</v>
      </c>
      <c r="UWV1367" s="84">
        <f>UWR1367+UWN1367</f>
        <v>3000000</v>
      </c>
      <c r="UXC1367" s="84" t="s">
        <v>5408</v>
      </c>
      <c r="UXD1367" s="84">
        <f>SUM(UXD1364:UXD1365)</f>
        <v>1000000</v>
      </c>
      <c r="UXE1367" s="84">
        <f>SUM(UXE1364:UXE1365)</f>
        <v>0</v>
      </c>
      <c r="UXF1367" s="84">
        <f>UXE1367/UXD1367</f>
        <v>0</v>
      </c>
      <c r="UXG1367" s="84">
        <f>UXD1367-UXE1367</f>
        <v>1000000</v>
      </c>
      <c r="UXH1367" s="84">
        <f>SUM(UXH1364:UXH1365)</f>
        <v>2000000</v>
      </c>
      <c r="UXI1367" s="84">
        <f>SUM(UXI1364:UXI1365)</f>
        <v>0</v>
      </c>
      <c r="UXJ1367" s="84">
        <f>UXI1367/UXH1367</f>
        <v>0</v>
      </c>
      <c r="UXK1367" s="84">
        <f>UXH1367-UXI1367</f>
        <v>2000000</v>
      </c>
      <c r="UXL1367" s="84">
        <f>UXH1367+UXD1367</f>
        <v>3000000</v>
      </c>
      <c r="UXS1367" s="84" t="s">
        <v>5408</v>
      </c>
      <c r="UXT1367" s="84">
        <f>SUM(UXT1364:UXT1365)</f>
        <v>1000000</v>
      </c>
      <c r="UXU1367" s="84">
        <f>SUM(UXU1364:UXU1365)</f>
        <v>0</v>
      </c>
      <c r="UXV1367" s="84">
        <f>UXU1367/UXT1367</f>
        <v>0</v>
      </c>
      <c r="UXW1367" s="84">
        <f>UXT1367-UXU1367</f>
        <v>1000000</v>
      </c>
      <c r="UXX1367" s="84">
        <f>SUM(UXX1364:UXX1365)</f>
        <v>2000000</v>
      </c>
      <c r="UXY1367" s="84">
        <f>SUM(UXY1364:UXY1365)</f>
        <v>0</v>
      </c>
      <c r="UXZ1367" s="84">
        <f>UXY1367/UXX1367</f>
        <v>0</v>
      </c>
      <c r="UYA1367" s="84">
        <f>UXX1367-UXY1367</f>
        <v>2000000</v>
      </c>
      <c r="UYB1367" s="84">
        <f>UXX1367+UXT1367</f>
        <v>3000000</v>
      </c>
      <c r="UYI1367" s="84" t="s">
        <v>5408</v>
      </c>
      <c r="UYJ1367" s="84">
        <f>SUM(UYJ1364:UYJ1365)</f>
        <v>1000000</v>
      </c>
      <c r="UYK1367" s="84">
        <f>SUM(UYK1364:UYK1365)</f>
        <v>0</v>
      </c>
      <c r="UYL1367" s="84">
        <f>UYK1367/UYJ1367</f>
        <v>0</v>
      </c>
      <c r="UYM1367" s="84">
        <f>UYJ1367-UYK1367</f>
        <v>1000000</v>
      </c>
      <c r="UYN1367" s="84">
        <f>SUM(UYN1364:UYN1365)</f>
        <v>2000000</v>
      </c>
      <c r="UYO1367" s="84">
        <f>SUM(UYO1364:UYO1365)</f>
        <v>0</v>
      </c>
      <c r="UYP1367" s="84">
        <f>UYO1367/UYN1367</f>
        <v>0</v>
      </c>
      <c r="UYQ1367" s="84">
        <f>UYN1367-UYO1367</f>
        <v>2000000</v>
      </c>
      <c r="UYR1367" s="84">
        <f>UYN1367+UYJ1367</f>
        <v>3000000</v>
      </c>
      <c r="UYY1367" s="84" t="s">
        <v>5408</v>
      </c>
      <c r="UYZ1367" s="84">
        <f>SUM(UYZ1364:UYZ1365)</f>
        <v>1000000</v>
      </c>
      <c r="UZA1367" s="84">
        <f>SUM(UZA1364:UZA1365)</f>
        <v>0</v>
      </c>
      <c r="UZB1367" s="84">
        <f>UZA1367/UYZ1367</f>
        <v>0</v>
      </c>
      <c r="UZC1367" s="84">
        <f>UYZ1367-UZA1367</f>
        <v>1000000</v>
      </c>
      <c r="UZD1367" s="84">
        <f>SUM(UZD1364:UZD1365)</f>
        <v>2000000</v>
      </c>
      <c r="UZE1367" s="84">
        <f>SUM(UZE1364:UZE1365)</f>
        <v>0</v>
      </c>
      <c r="UZF1367" s="84">
        <f>UZE1367/UZD1367</f>
        <v>0</v>
      </c>
      <c r="UZG1367" s="84">
        <f>UZD1367-UZE1367</f>
        <v>2000000</v>
      </c>
      <c r="UZH1367" s="84">
        <f>UZD1367+UYZ1367</f>
        <v>3000000</v>
      </c>
      <c r="UZO1367" s="84" t="s">
        <v>5408</v>
      </c>
      <c r="UZP1367" s="84">
        <f>SUM(UZP1364:UZP1365)</f>
        <v>1000000</v>
      </c>
      <c r="UZQ1367" s="84">
        <f>SUM(UZQ1364:UZQ1365)</f>
        <v>0</v>
      </c>
      <c r="UZR1367" s="84">
        <f>UZQ1367/UZP1367</f>
        <v>0</v>
      </c>
      <c r="UZS1367" s="84">
        <f>UZP1367-UZQ1367</f>
        <v>1000000</v>
      </c>
      <c r="UZT1367" s="84">
        <f>SUM(UZT1364:UZT1365)</f>
        <v>2000000</v>
      </c>
      <c r="UZU1367" s="84">
        <f>SUM(UZU1364:UZU1365)</f>
        <v>0</v>
      </c>
      <c r="UZV1367" s="84">
        <f>UZU1367/UZT1367</f>
        <v>0</v>
      </c>
      <c r="UZW1367" s="84">
        <f>UZT1367-UZU1367</f>
        <v>2000000</v>
      </c>
      <c r="UZX1367" s="84">
        <f>UZT1367+UZP1367</f>
        <v>3000000</v>
      </c>
      <c r="VAE1367" s="84" t="s">
        <v>5408</v>
      </c>
      <c r="VAF1367" s="84">
        <f>SUM(VAF1364:VAF1365)</f>
        <v>1000000</v>
      </c>
      <c r="VAG1367" s="84">
        <f>SUM(VAG1364:VAG1365)</f>
        <v>0</v>
      </c>
      <c r="VAH1367" s="84">
        <f>VAG1367/VAF1367</f>
        <v>0</v>
      </c>
      <c r="VAI1367" s="84">
        <f>VAF1367-VAG1367</f>
        <v>1000000</v>
      </c>
      <c r="VAJ1367" s="84">
        <f>SUM(VAJ1364:VAJ1365)</f>
        <v>2000000</v>
      </c>
      <c r="VAK1367" s="84">
        <f>SUM(VAK1364:VAK1365)</f>
        <v>0</v>
      </c>
      <c r="VAL1367" s="84">
        <f>VAK1367/VAJ1367</f>
        <v>0</v>
      </c>
      <c r="VAM1367" s="84">
        <f>VAJ1367-VAK1367</f>
        <v>2000000</v>
      </c>
      <c r="VAN1367" s="84">
        <f>VAJ1367+VAF1367</f>
        <v>3000000</v>
      </c>
      <c r="VAU1367" s="84" t="s">
        <v>5408</v>
      </c>
      <c r="VAV1367" s="84">
        <f>SUM(VAV1364:VAV1365)</f>
        <v>1000000</v>
      </c>
      <c r="VAW1367" s="84">
        <f>SUM(VAW1364:VAW1365)</f>
        <v>0</v>
      </c>
      <c r="VAX1367" s="84">
        <f>VAW1367/VAV1367</f>
        <v>0</v>
      </c>
      <c r="VAY1367" s="84">
        <f>VAV1367-VAW1367</f>
        <v>1000000</v>
      </c>
      <c r="VAZ1367" s="84">
        <f>SUM(VAZ1364:VAZ1365)</f>
        <v>2000000</v>
      </c>
      <c r="VBA1367" s="84">
        <f>SUM(VBA1364:VBA1365)</f>
        <v>0</v>
      </c>
      <c r="VBB1367" s="84">
        <f>VBA1367/VAZ1367</f>
        <v>0</v>
      </c>
      <c r="VBC1367" s="84">
        <f>VAZ1367-VBA1367</f>
        <v>2000000</v>
      </c>
      <c r="VBD1367" s="84">
        <f>VAZ1367+VAV1367</f>
        <v>3000000</v>
      </c>
      <c r="VBK1367" s="84" t="s">
        <v>5408</v>
      </c>
      <c r="VBL1367" s="84">
        <f>SUM(VBL1364:VBL1365)</f>
        <v>1000000</v>
      </c>
      <c r="VBM1367" s="84">
        <f>SUM(VBM1364:VBM1365)</f>
        <v>0</v>
      </c>
      <c r="VBN1367" s="84">
        <f>VBM1367/VBL1367</f>
        <v>0</v>
      </c>
      <c r="VBO1367" s="84">
        <f>VBL1367-VBM1367</f>
        <v>1000000</v>
      </c>
      <c r="VBP1367" s="84">
        <f>SUM(VBP1364:VBP1365)</f>
        <v>2000000</v>
      </c>
      <c r="VBQ1367" s="84">
        <f>SUM(VBQ1364:VBQ1365)</f>
        <v>0</v>
      </c>
      <c r="VBR1367" s="84">
        <f>VBQ1367/VBP1367</f>
        <v>0</v>
      </c>
      <c r="VBS1367" s="84">
        <f>VBP1367-VBQ1367</f>
        <v>2000000</v>
      </c>
      <c r="VBT1367" s="84">
        <f>VBP1367+VBL1367</f>
        <v>3000000</v>
      </c>
      <c r="VCA1367" s="84" t="s">
        <v>5408</v>
      </c>
      <c r="VCB1367" s="84">
        <f>SUM(VCB1364:VCB1365)</f>
        <v>1000000</v>
      </c>
      <c r="VCC1367" s="84">
        <f>SUM(VCC1364:VCC1365)</f>
        <v>0</v>
      </c>
      <c r="VCD1367" s="84">
        <f>VCC1367/VCB1367</f>
        <v>0</v>
      </c>
      <c r="VCE1367" s="84">
        <f>VCB1367-VCC1367</f>
        <v>1000000</v>
      </c>
      <c r="VCF1367" s="84">
        <f>SUM(VCF1364:VCF1365)</f>
        <v>2000000</v>
      </c>
      <c r="VCG1367" s="84">
        <f>SUM(VCG1364:VCG1365)</f>
        <v>0</v>
      </c>
      <c r="VCH1367" s="84">
        <f>VCG1367/VCF1367</f>
        <v>0</v>
      </c>
      <c r="VCI1367" s="84">
        <f>VCF1367-VCG1367</f>
        <v>2000000</v>
      </c>
      <c r="VCJ1367" s="84">
        <f>VCF1367+VCB1367</f>
        <v>3000000</v>
      </c>
      <c r="VCQ1367" s="84" t="s">
        <v>5408</v>
      </c>
      <c r="VCR1367" s="84">
        <f>SUM(VCR1364:VCR1365)</f>
        <v>1000000</v>
      </c>
      <c r="VCS1367" s="84">
        <f>SUM(VCS1364:VCS1365)</f>
        <v>0</v>
      </c>
      <c r="VCT1367" s="84">
        <f>VCS1367/VCR1367</f>
        <v>0</v>
      </c>
      <c r="VCU1367" s="84">
        <f>VCR1367-VCS1367</f>
        <v>1000000</v>
      </c>
      <c r="VCV1367" s="84">
        <f>SUM(VCV1364:VCV1365)</f>
        <v>2000000</v>
      </c>
      <c r="VCW1367" s="84">
        <f>SUM(VCW1364:VCW1365)</f>
        <v>0</v>
      </c>
      <c r="VCX1367" s="84">
        <f>VCW1367/VCV1367</f>
        <v>0</v>
      </c>
      <c r="VCY1367" s="84">
        <f>VCV1367-VCW1367</f>
        <v>2000000</v>
      </c>
      <c r="VCZ1367" s="84">
        <f>VCV1367+VCR1367</f>
        <v>3000000</v>
      </c>
      <c r="VDG1367" s="84" t="s">
        <v>5408</v>
      </c>
      <c r="VDH1367" s="84">
        <f>SUM(VDH1364:VDH1365)</f>
        <v>1000000</v>
      </c>
      <c r="VDI1367" s="84">
        <f>SUM(VDI1364:VDI1365)</f>
        <v>0</v>
      </c>
      <c r="VDJ1367" s="84">
        <f>VDI1367/VDH1367</f>
        <v>0</v>
      </c>
      <c r="VDK1367" s="84">
        <f>VDH1367-VDI1367</f>
        <v>1000000</v>
      </c>
      <c r="VDL1367" s="84">
        <f>SUM(VDL1364:VDL1365)</f>
        <v>2000000</v>
      </c>
      <c r="VDM1367" s="84">
        <f>SUM(VDM1364:VDM1365)</f>
        <v>0</v>
      </c>
      <c r="VDN1367" s="84">
        <f>VDM1367/VDL1367</f>
        <v>0</v>
      </c>
      <c r="VDO1367" s="84">
        <f>VDL1367-VDM1367</f>
        <v>2000000</v>
      </c>
      <c r="VDP1367" s="84">
        <f>VDL1367+VDH1367</f>
        <v>3000000</v>
      </c>
      <c r="VDW1367" s="84" t="s">
        <v>5408</v>
      </c>
      <c r="VDX1367" s="84">
        <f>SUM(VDX1364:VDX1365)</f>
        <v>1000000</v>
      </c>
      <c r="VDY1367" s="84">
        <f>SUM(VDY1364:VDY1365)</f>
        <v>0</v>
      </c>
      <c r="VDZ1367" s="84">
        <f>VDY1367/VDX1367</f>
        <v>0</v>
      </c>
      <c r="VEA1367" s="84">
        <f>VDX1367-VDY1367</f>
        <v>1000000</v>
      </c>
      <c r="VEB1367" s="84">
        <f>SUM(VEB1364:VEB1365)</f>
        <v>2000000</v>
      </c>
      <c r="VEC1367" s="84">
        <f>SUM(VEC1364:VEC1365)</f>
        <v>0</v>
      </c>
      <c r="VED1367" s="84">
        <f>VEC1367/VEB1367</f>
        <v>0</v>
      </c>
      <c r="VEE1367" s="84">
        <f>VEB1367-VEC1367</f>
        <v>2000000</v>
      </c>
      <c r="VEF1367" s="84">
        <f>VEB1367+VDX1367</f>
        <v>3000000</v>
      </c>
      <c r="VEM1367" s="84" t="s">
        <v>5408</v>
      </c>
      <c r="VEN1367" s="84">
        <f>SUM(VEN1364:VEN1365)</f>
        <v>1000000</v>
      </c>
      <c r="VEO1367" s="84">
        <f>SUM(VEO1364:VEO1365)</f>
        <v>0</v>
      </c>
      <c r="VEP1367" s="84">
        <f>VEO1367/VEN1367</f>
        <v>0</v>
      </c>
      <c r="VEQ1367" s="84">
        <f>VEN1367-VEO1367</f>
        <v>1000000</v>
      </c>
      <c r="VER1367" s="84">
        <f>SUM(VER1364:VER1365)</f>
        <v>2000000</v>
      </c>
      <c r="VES1367" s="84">
        <f>SUM(VES1364:VES1365)</f>
        <v>0</v>
      </c>
      <c r="VET1367" s="84">
        <f>VES1367/VER1367</f>
        <v>0</v>
      </c>
      <c r="VEU1367" s="84">
        <f>VER1367-VES1367</f>
        <v>2000000</v>
      </c>
      <c r="VEV1367" s="84">
        <f>VER1367+VEN1367</f>
        <v>3000000</v>
      </c>
      <c r="VFC1367" s="84" t="s">
        <v>5408</v>
      </c>
      <c r="VFD1367" s="84">
        <f>SUM(VFD1364:VFD1365)</f>
        <v>1000000</v>
      </c>
      <c r="VFE1367" s="84">
        <f>SUM(VFE1364:VFE1365)</f>
        <v>0</v>
      </c>
      <c r="VFF1367" s="84">
        <f>VFE1367/VFD1367</f>
        <v>0</v>
      </c>
      <c r="VFG1367" s="84">
        <f>VFD1367-VFE1367</f>
        <v>1000000</v>
      </c>
      <c r="VFH1367" s="84">
        <f>SUM(VFH1364:VFH1365)</f>
        <v>2000000</v>
      </c>
      <c r="VFI1367" s="84">
        <f>SUM(VFI1364:VFI1365)</f>
        <v>0</v>
      </c>
      <c r="VFJ1367" s="84">
        <f>VFI1367/VFH1367</f>
        <v>0</v>
      </c>
      <c r="VFK1367" s="84">
        <f>VFH1367-VFI1367</f>
        <v>2000000</v>
      </c>
      <c r="VFL1367" s="84">
        <f>VFH1367+VFD1367</f>
        <v>3000000</v>
      </c>
      <c r="VFS1367" s="84" t="s">
        <v>5408</v>
      </c>
      <c r="VFT1367" s="84">
        <f>SUM(VFT1364:VFT1365)</f>
        <v>1000000</v>
      </c>
      <c r="VFU1367" s="84">
        <f>SUM(VFU1364:VFU1365)</f>
        <v>0</v>
      </c>
      <c r="VFV1367" s="84">
        <f>VFU1367/VFT1367</f>
        <v>0</v>
      </c>
      <c r="VFW1367" s="84">
        <f>VFT1367-VFU1367</f>
        <v>1000000</v>
      </c>
      <c r="VFX1367" s="84">
        <f>SUM(VFX1364:VFX1365)</f>
        <v>2000000</v>
      </c>
      <c r="VFY1367" s="84">
        <f>SUM(VFY1364:VFY1365)</f>
        <v>0</v>
      </c>
      <c r="VFZ1367" s="84">
        <f>VFY1367/VFX1367</f>
        <v>0</v>
      </c>
      <c r="VGA1367" s="84">
        <f>VFX1367-VFY1367</f>
        <v>2000000</v>
      </c>
      <c r="VGB1367" s="84">
        <f>VFX1367+VFT1367</f>
        <v>3000000</v>
      </c>
      <c r="VGI1367" s="84" t="s">
        <v>5408</v>
      </c>
      <c r="VGJ1367" s="84">
        <f>SUM(VGJ1364:VGJ1365)</f>
        <v>1000000</v>
      </c>
      <c r="VGK1367" s="84">
        <f>SUM(VGK1364:VGK1365)</f>
        <v>0</v>
      </c>
      <c r="VGL1367" s="84">
        <f>VGK1367/VGJ1367</f>
        <v>0</v>
      </c>
      <c r="VGM1367" s="84">
        <f>VGJ1367-VGK1367</f>
        <v>1000000</v>
      </c>
      <c r="VGN1367" s="84">
        <f>SUM(VGN1364:VGN1365)</f>
        <v>2000000</v>
      </c>
      <c r="VGO1367" s="84">
        <f>SUM(VGO1364:VGO1365)</f>
        <v>0</v>
      </c>
      <c r="VGP1367" s="84">
        <f>VGO1367/VGN1367</f>
        <v>0</v>
      </c>
      <c r="VGQ1367" s="84">
        <f>VGN1367-VGO1367</f>
        <v>2000000</v>
      </c>
      <c r="VGR1367" s="84">
        <f>VGN1367+VGJ1367</f>
        <v>3000000</v>
      </c>
      <c r="VGY1367" s="84" t="s">
        <v>5408</v>
      </c>
      <c r="VGZ1367" s="84">
        <f>SUM(VGZ1364:VGZ1365)</f>
        <v>1000000</v>
      </c>
      <c r="VHA1367" s="84">
        <f>SUM(VHA1364:VHA1365)</f>
        <v>0</v>
      </c>
      <c r="VHB1367" s="84">
        <f>VHA1367/VGZ1367</f>
        <v>0</v>
      </c>
      <c r="VHC1367" s="84">
        <f>VGZ1367-VHA1367</f>
        <v>1000000</v>
      </c>
      <c r="VHD1367" s="84">
        <f>SUM(VHD1364:VHD1365)</f>
        <v>2000000</v>
      </c>
      <c r="VHE1367" s="84">
        <f>SUM(VHE1364:VHE1365)</f>
        <v>0</v>
      </c>
      <c r="VHF1367" s="84">
        <f>VHE1367/VHD1367</f>
        <v>0</v>
      </c>
      <c r="VHG1367" s="84">
        <f>VHD1367-VHE1367</f>
        <v>2000000</v>
      </c>
      <c r="VHH1367" s="84">
        <f>VHD1367+VGZ1367</f>
        <v>3000000</v>
      </c>
      <c r="VHO1367" s="84" t="s">
        <v>5408</v>
      </c>
      <c r="VHP1367" s="84">
        <f>SUM(VHP1364:VHP1365)</f>
        <v>1000000</v>
      </c>
      <c r="VHQ1367" s="84">
        <f>SUM(VHQ1364:VHQ1365)</f>
        <v>0</v>
      </c>
      <c r="VHR1367" s="84">
        <f>VHQ1367/VHP1367</f>
        <v>0</v>
      </c>
      <c r="VHS1367" s="84">
        <f>VHP1367-VHQ1367</f>
        <v>1000000</v>
      </c>
      <c r="VHT1367" s="84">
        <f>SUM(VHT1364:VHT1365)</f>
        <v>2000000</v>
      </c>
      <c r="VHU1367" s="84">
        <f>SUM(VHU1364:VHU1365)</f>
        <v>0</v>
      </c>
      <c r="VHV1367" s="84">
        <f>VHU1367/VHT1367</f>
        <v>0</v>
      </c>
      <c r="VHW1367" s="84">
        <f>VHT1367-VHU1367</f>
        <v>2000000</v>
      </c>
      <c r="VHX1367" s="84">
        <f>VHT1367+VHP1367</f>
        <v>3000000</v>
      </c>
      <c r="VIE1367" s="84" t="s">
        <v>5408</v>
      </c>
      <c r="VIF1367" s="84">
        <f>SUM(VIF1364:VIF1365)</f>
        <v>1000000</v>
      </c>
      <c r="VIG1367" s="84">
        <f>SUM(VIG1364:VIG1365)</f>
        <v>0</v>
      </c>
      <c r="VIH1367" s="84">
        <f>VIG1367/VIF1367</f>
        <v>0</v>
      </c>
      <c r="VII1367" s="84">
        <f>VIF1367-VIG1367</f>
        <v>1000000</v>
      </c>
      <c r="VIJ1367" s="84">
        <f>SUM(VIJ1364:VIJ1365)</f>
        <v>2000000</v>
      </c>
      <c r="VIK1367" s="84">
        <f>SUM(VIK1364:VIK1365)</f>
        <v>0</v>
      </c>
      <c r="VIL1367" s="84">
        <f>VIK1367/VIJ1367</f>
        <v>0</v>
      </c>
      <c r="VIM1367" s="84">
        <f>VIJ1367-VIK1367</f>
        <v>2000000</v>
      </c>
      <c r="VIN1367" s="84">
        <f>VIJ1367+VIF1367</f>
        <v>3000000</v>
      </c>
      <c r="VIU1367" s="84" t="s">
        <v>5408</v>
      </c>
      <c r="VIV1367" s="84">
        <f>SUM(VIV1364:VIV1365)</f>
        <v>1000000</v>
      </c>
      <c r="VIW1367" s="84">
        <f>SUM(VIW1364:VIW1365)</f>
        <v>0</v>
      </c>
      <c r="VIX1367" s="84">
        <f>VIW1367/VIV1367</f>
        <v>0</v>
      </c>
      <c r="VIY1367" s="84">
        <f>VIV1367-VIW1367</f>
        <v>1000000</v>
      </c>
      <c r="VIZ1367" s="84">
        <f>SUM(VIZ1364:VIZ1365)</f>
        <v>2000000</v>
      </c>
      <c r="VJA1367" s="84">
        <f>SUM(VJA1364:VJA1365)</f>
        <v>0</v>
      </c>
      <c r="VJB1367" s="84">
        <f>VJA1367/VIZ1367</f>
        <v>0</v>
      </c>
      <c r="VJC1367" s="84">
        <f>VIZ1367-VJA1367</f>
        <v>2000000</v>
      </c>
      <c r="VJD1367" s="84">
        <f>VIZ1367+VIV1367</f>
        <v>3000000</v>
      </c>
      <c r="VJK1367" s="84" t="s">
        <v>5408</v>
      </c>
      <c r="VJL1367" s="84">
        <f>SUM(VJL1364:VJL1365)</f>
        <v>1000000</v>
      </c>
      <c r="VJM1367" s="84">
        <f>SUM(VJM1364:VJM1365)</f>
        <v>0</v>
      </c>
      <c r="VJN1367" s="84">
        <f>VJM1367/VJL1367</f>
        <v>0</v>
      </c>
      <c r="VJO1367" s="84">
        <f>VJL1367-VJM1367</f>
        <v>1000000</v>
      </c>
      <c r="VJP1367" s="84">
        <f>SUM(VJP1364:VJP1365)</f>
        <v>2000000</v>
      </c>
      <c r="VJQ1367" s="84">
        <f>SUM(VJQ1364:VJQ1365)</f>
        <v>0</v>
      </c>
      <c r="VJR1367" s="84">
        <f>VJQ1367/VJP1367</f>
        <v>0</v>
      </c>
      <c r="VJS1367" s="84">
        <f>VJP1367-VJQ1367</f>
        <v>2000000</v>
      </c>
      <c r="VJT1367" s="84">
        <f>VJP1367+VJL1367</f>
        <v>3000000</v>
      </c>
      <c r="VKA1367" s="84" t="s">
        <v>5408</v>
      </c>
      <c r="VKB1367" s="84">
        <f>SUM(VKB1364:VKB1365)</f>
        <v>1000000</v>
      </c>
      <c r="VKC1367" s="84">
        <f>SUM(VKC1364:VKC1365)</f>
        <v>0</v>
      </c>
      <c r="VKD1367" s="84">
        <f>VKC1367/VKB1367</f>
        <v>0</v>
      </c>
      <c r="VKE1367" s="84">
        <f>VKB1367-VKC1367</f>
        <v>1000000</v>
      </c>
      <c r="VKF1367" s="84">
        <f>SUM(VKF1364:VKF1365)</f>
        <v>2000000</v>
      </c>
      <c r="VKG1367" s="84">
        <f>SUM(VKG1364:VKG1365)</f>
        <v>0</v>
      </c>
      <c r="VKH1367" s="84">
        <f>VKG1367/VKF1367</f>
        <v>0</v>
      </c>
      <c r="VKI1367" s="84">
        <f>VKF1367-VKG1367</f>
        <v>2000000</v>
      </c>
      <c r="VKJ1367" s="84">
        <f>VKF1367+VKB1367</f>
        <v>3000000</v>
      </c>
      <c r="VKQ1367" s="84" t="s">
        <v>5408</v>
      </c>
      <c r="VKR1367" s="84">
        <f>SUM(VKR1364:VKR1365)</f>
        <v>1000000</v>
      </c>
      <c r="VKS1367" s="84">
        <f>SUM(VKS1364:VKS1365)</f>
        <v>0</v>
      </c>
      <c r="VKT1367" s="84">
        <f>VKS1367/VKR1367</f>
        <v>0</v>
      </c>
      <c r="VKU1367" s="84">
        <f>VKR1367-VKS1367</f>
        <v>1000000</v>
      </c>
      <c r="VKV1367" s="84">
        <f>SUM(VKV1364:VKV1365)</f>
        <v>2000000</v>
      </c>
      <c r="VKW1367" s="84">
        <f>SUM(VKW1364:VKW1365)</f>
        <v>0</v>
      </c>
      <c r="VKX1367" s="84">
        <f>VKW1367/VKV1367</f>
        <v>0</v>
      </c>
      <c r="VKY1367" s="84">
        <f>VKV1367-VKW1367</f>
        <v>2000000</v>
      </c>
      <c r="VKZ1367" s="84">
        <f>VKV1367+VKR1367</f>
        <v>3000000</v>
      </c>
      <c r="VLG1367" s="84" t="s">
        <v>5408</v>
      </c>
      <c r="VLH1367" s="84">
        <f>SUM(VLH1364:VLH1365)</f>
        <v>1000000</v>
      </c>
      <c r="VLI1367" s="84">
        <f>SUM(VLI1364:VLI1365)</f>
        <v>0</v>
      </c>
      <c r="VLJ1367" s="84">
        <f>VLI1367/VLH1367</f>
        <v>0</v>
      </c>
      <c r="VLK1367" s="84">
        <f>VLH1367-VLI1367</f>
        <v>1000000</v>
      </c>
      <c r="VLL1367" s="84">
        <f>SUM(VLL1364:VLL1365)</f>
        <v>2000000</v>
      </c>
      <c r="VLM1367" s="84">
        <f>SUM(VLM1364:VLM1365)</f>
        <v>0</v>
      </c>
      <c r="VLN1367" s="84">
        <f>VLM1367/VLL1367</f>
        <v>0</v>
      </c>
      <c r="VLO1367" s="84">
        <f>VLL1367-VLM1367</f>
        <v>2000000</v>
      </c>
      <c r="VLP1367" s="84">
        <f>VLL1367+VLH1367</f>
        <v>3000000</v>
      </c>
      <c r="VLW1367" s="84" t="s">
        <v>5408</v>
      </c>
      <c r="VLX1367" s="84">
        <f>SUM(VLX1364:VLX1365)</f>
        <v>1000000</v>
      </c>
      <c r="VLY1367" s="84">
        <f>SUM(VLY1364:VLY1365)</f>
        <v>0</v>
      </c>
      <c r="VLZ1367" s="84">
        <f>VLY1367/VLX1367</f>
        <v>0</v>
      </c>
      <c r="VMA1367" s="84">
        <f>VLX1367-VLY1367</f>
        <v>1000000</v>
      </c>
      <c r="VMB1367" s="84">
        <f>SUM(VMB1364:VMB1365)</f>
        <v>2000000</v>
      </c>
      <c r="VMC1367" s="84">
        <f>SUM(VMC1364:VMC1365)</f>
        <v>0</v>
      </c>
      <c r="VMD1367" s="84">
        <f>VMC1367/VMB1367</f>
        <v>0</v>
      </c>
      <c r="VME1367" s="84">
        <f>VMB1367-VMC1367</f>
        <v>2000000</v>
      </c>
      <c r="VMF1367" s="84">
        <f>VMB1367+VLX1367</f>
        <v>3000000</v>
      </c>
      <c r="VMM1367" s="84" t="s">
        <v>5408</v>
      </c>
      <c r="VMN1367" s="84">
        <f>SUM(VMN1364:VMN1365)</f>
        <v>1000000</v>
      </c>
      <c r="VMO1367" s="84">
        <f>SUM(VMO1364:VMO1365)</f>
        <v>0</v>
      </c>
      <c r="VMP1367" s="84">
        <f>VMO1367/VMN1367</f>
        <v>0</v>
      </c>
      <c r="VMQ1367" s="84">
        <f>VMN1367-VMO1367</f>
        <v>1000000</v>
      </c>
      <c r="VMR1367" s="84">
        <f>SUM(VMR1364:VMR1365)</f>
        <v>2000000</v>
      </c>
      <c r="VMS1367" s="84">
        <f>SUM(VMS1364:VMS1365)</f>
        <v>0</v>
      </c>
      <c r="VMT1367" s="84">
        <f>VMS1367/VMR1367</f>
        <v>0</v>
      </c>
      <c r="VMU1367" s="84">
        <f>VMR1367-VMS1367</f>
        <v>2000000</v>
      </c>
      <c r="VMV1367" s="84">
        <f>VMR1367+VMN1367</f>
        <v>3000000</v>
      </c>
      <c r="VNC1367" s="84" t="s">
        <v>5408</v>
      </c>
      <c r="VND1367" s="84">
        <f>SUM(VND1364:VND1365)</f>
        <v>1000000</v>
      </c>
      <c r="VNE1367" s="84">
        <f>SUM(VNE1364:VNE1365)</f>
        <v>0</v>
      </c>
      <c r="VNF1367" s="84">
        <f>VNE1367/VND1367</f>
        <v>0</v>
      </c>
      <c r="VNG1367" s="84">
        <f>VND1367-VNE1367</f>
        <v>1000000</v>
      </c>
      <c r="VNH1367" s="84">
        <f>SUM(VNH1364:VNH1365)</f>
        <v>2000000</v>
      </c>
      <c r="VNI1367" s="84">
        <f>SUM(VNI1364:VNI1365)</f>
        <v>0</v>
      </c>
      <c r="VNJ1367" s="84">
        <f>VNI1367/VNH1367</f>
        <v>0</v>
      </c>
      <c r="VNK1367" s="84">
        <f>VNH1367-VNI1367</f>
        <v>2000000</v>
      </c>
      <c r="VNL1367" s="84">
        <f>VNH1367+VND1367</f>
        <v>3000000</v>
      </c>
      <c r="VNS1367" s="84" t="s">
        <v>5408</v>
      </c>
      <c r="VNT1367" s="84">
        <f>SUM(VNT1364:VNT1365)</f>
        <v>1000000</v>
      </c>
      <c r="VNU1367" s="84">
        <f>SUM(VNU1364:VNU1365)</f>
        <v>0</v>
      </c>
      <c r="VNV1367" s="84">
        <f>VNU1367/VNT1367</f>
        <v>0</v>
      </c>
      <c r="VNW1367" s="84">
        <f>VNT1367-VNU1367</f>
        <v>1000000</v>
      </c>
      <c r="VNX1367" s="84">
        <f>SUM(VNX1364:VNX1365)</f>
        <v>2000000</v>
      </c>
      <c r="VNY1367" s="84">
        <f>SUM(VNY1364:VNY1365)</f>
        <v>0</v>
      </c>
      <c r="VNZ1367" s="84">
        <f>VNY1367/VNX1367</f>
        <v>0</v>
      </c>
      <c r="VOA1367" s="84">
        <f>VNX1367-VNY1367</f>
        <v>2000000</v>
      </c>
      <c r="VOB1367" s="84">
        <f>VNX1367+VNT1367</f>
        <v>3000000</v>
      </c>
      <c r="VOI1367" s="84" t="s">
        <v>5408</v>
      </c>
      <c r="VOJ1367" s="84">
        <f>SUM(VOJ1364:VOJ1365)</f>
        <v>1000000</v>
      </c>
      <c r="VOK1367" s="84">
        <f>SUM(VOK1364:VOK1365)</f>
        <v>0</v>
      </c>
      <c r="VOL1367" s="84">
        <f>VOK1367/VOJ1367</f>
        <v>0</v>
      </c>
      <c r="VOM1367" s="84">
        <f>VOJ1367-VOK1367</f>
        <v>1000000</v>
      </c>
      <c r="VON1367" s="84">
        <f>SUM(VON1364:VON1365)</f>
        <v>2000000</v>
      </c>
      <c r="VOO1367" s="84">
        <f>SUM(VOO1364:VOO1365)</f>
        <v>0</v>
      </c>
      <c r="VOP1367" s="84">
        <f>VOO1367/VON1367</f>
        <v>0</v>
      </c>
      <c r="VOQ1367" s="84">
        <f>VON1367-VOO1367</f>
        <v>2000000</v>
      </c>
      <c r="VOR1367" s="84">
        <f>VON1367+VOJ1367</f>
        <v>3000000</v>
      </c>
      <c r="VOY1367" s="84" t="s">
        <v>5408</v>
      </c>
      <c r="VOZ1367" s="84">
        <f>SUM(VOZ1364:VOZ1365)</f>
        <v>1000000</v>
      </c>
      <c r="VPA1367" s="84">
        <f>SUM(VPA1364:VPA1365)</f>
        <v>0</v>
      </c>
      <c r="VPB1367" s="84">
        <f>VPA1367/VOZ1367</f>
        <v>0</v>
      </c>
      <c r="VPC1367" s="84">
        <f>VOZ1367-VPA1367</f>
        <v>1000000</v>
      </c>
      <c r="VPD1367" s="84">
        <f>SUM(VPD1364:VPD1365)</f>
        <v>2000000</v>
      </c>
      <c r="VPE1367" s="84">
        <f>SUM(VPE1364:VPE1365)</f>
        <v>0</v>
      </c>
      <c r="VPF1367" s="84">
        <f>VPE1367/VPD1367</f>
        <v>0</v>
      </c>
      <c r="VPG1367" s="84">
        <f>VPD1367-VPE1367</f>
        <v>2000000</v>
      </c>
      <c r="VPH1367" s="84">
        <f>VPD1367+VOZ1367</f>
        <v>3000000</v>
      </c>
      <c r="VPO1367" s="84" t="s">
        <v>5408</v>
      </c>
      <c r="VPP1367" s="84">
        <f>SUM(VPP1364:VPP1365)</f>
        <v>1000000</v>
      </c>
      <c r="VPQ1367" s="84">
        <f>SUM(VPQ1364:VPQ1365)</f>
        <v>0</v>
      </c>
      <c r="VPR1367" s="84">
        <f>VPQ1367/VPP1367</f>
        <v>0</v>
      </c>
      <c r="VPS1367" s="84">
        <f>VPP1367-VPQ1367</f>
        <v>1000000</v>
      </c>
      <c r="VPT1367" s="84">
        <f>SUM(VPT1364:VPT1365)</f>
        <v>2000000</v>
      </c>
      <c r="VPU1367" s="84">
        <f>SUM(VPU1364:VPU1365)</f>
        <v>0</v>
      </c>
      <c r="VPV1367" s="84">
        <f>VPU1367/VPT1367</f>
        <v>0</v>
      </c>
      <c r="VPW1367" s="84">
        <f>VPT1367-VPU1367</f>
        <v>2000000</v>
      </c>
      <c r="VPX1367" s="84">
        <f>VPT1367+VPP1367</f>
        <v>3000000</v>
      </c>
      <c r="VQE1367" s="84" t="s">
        <v>5408</v>
      </c>
      <c r="VQF1367" s="84">
        <f>SUM(VQF1364:VQF1365)</f>
        <v>1000000</v>
      </c>
      <c r="VQG1367" s="84">
        <f>SUM(VQG1364:VQG1365)</f>
        <v>0</v>
      </c>
      <c r="VQH1367" s="84">
        <f>VQG1367/VQF1367</f>
        <v>0</v>
      </c>
      <c r="VQI1367" s="84">
        <f>VQF1367-VQG1367</f>
        <v>1000000</v>
      </c>
      <c r="VQJ1367" s="84">
        <f>SUM(VQJ1364:VQJ1365)</f>
        <v>2000000</v>
      </c>
      <c r="VQK1367" s="84">
        <f>SUM(VQK1364:VQK1365)</f>
        <v>0</v>
      </c>
      <c r="VQL1367" s="84">
        <f>VQK1367/VQJ1367</f>
        <v>0</v>
      </c>
      <c r="VQM1367" s="84">
        <f>VQJ1367-VQK1367</f>
        <v>2000000</v>
      </c>
      <c r="VQN1367" s="84">
        <f>VQJ1367+VQF1367</f>
        <v>3000000</v>
      </c>
      <c r="VQU1367" s="84" t="s">
        <v>5408</v>
      </c>
      <c r="VQV1367" s="84">
        <f>SUM(VQV1364:VQV1365)</f>
        <v>1000000</v>
      </c>
      <c r="VQW1367" s="84">
        <f>SUM(VQW1364:VQW1365)</f>
        <v>0</v>
      </c>
      <c r="VQX1367" s="84">
        <f>VQW1367/VQV1367</f>
        <v>0</v>
      </c>
      <c r="VQY1367" s="84">
        <f>VQV1367-VQW1367</f>
        <v>1000000</v>
      </c>
      <c r="VQZ1367" s="84">
        <f>SUM(VQZ1364:VQZ1365)</f>
        <v>2000000</v>
      </c>
      <c r="VRA1367" s="84">
        <f>SUM(VRA1364:VRA1365)</f>
        <v>0</v>
      </c>
      <c r="VRB1367" s="84">
        <f>VRA1367/VQZ1367</f>
        <v>0</v>
      </c>
      <c r="VRC1367" s="84">
        <f>VQZ1367-VRA1367</f>
        <v>2000000</v>
      </c>
      <c r="VRD1367" s="84">
        <f>VQZ1367+VQV1367</f>
        <v>3000000</v>
      </c>
      <c r="VRK1367" s="84" t="s">
        <v>5408</v>
      </c>
      <c r="VRL1367" s="84">
        <f>SUM(VRL1364:VRL1365)</f>
        <v>1000000</v>
      </c>
      <c r="VRM1367" s="84">
        <f>SUM(VRM1364:VRM1365)</f>
        <v>0</v>
      </c>
      <c r="VRN1367" s="84">
        <f>VRM1367/VRL1367</f>
        <v>0</v>
      </c>
      <c r="VRO1367" s="84">
        <f>VRL1367-VRM1367</f>
        <v>1000000</v>
      </c>
      <c r="VRP1367" s="84">
        <f>SUM(VRP1364:VRP1365)</f>
        <v>2000000</v>
      </c>
      <c r="VRQ1367" s="84">
        <f>SUM(VRQ1364:VRQ1365)</f>
        <v>0</v>
      </c>
      <c r="VRR1367" s="84">
        <f>VRQ1367/VRP1367</f>
        <v>0</v>
      </c>
      <c r="VRS1367" s="84">
        <f>VRP1367-VRQ1367</f>
        <v>2000000</v>
      </c>
      <c r="VRT1367" s="84">
        <f>VRP1367+VRL1367</f>
        <v>3000000</v>
      </c>
      <c r="VSA1367" s="84" t="s">
        <v>5408</v>
      </c>
      <c r="VSB1367" s="84">
        <f>SUM(VSB1364:VSB1365)</f>
        <v>1000000</v>
      </c>
      <c r="VSC1367" s="84">
        <f>SUM(VSC1364:VSC1365)</f>
        <v>0</v>
      </c>
      <c r="VSD1367" s="84">
        <f>VSC1367/VSB1367</f>
        <v>0</v>
      </c>
      <c r="VSE1367" s="84">
        <f>VSB1367-VSC1367</f>
        <v>1000000</v>
      </c>
      <c r="VSF1367" s="84">
        <f>SUM(VSF1364:VSF1365)</f>
        <v>2000000</v>
      </c>
      <c r="VSG1367" s="84">
        <f>SUM(VSG1364:VSG1365)</f>
        <v>0</v>
      </c>
      <c r="VSH1367" s="84">
        <f>VSG1367/VSF1367</f>
        <v>0</v>
      </c>
      <c r="VSI1367" s="84">
        <f>VSF1367-VSG1367</f>
        <v>2000000</v>
      </c>
      <c r="VSJ1367" s="84">
        <f>VSF1367+VSB1367</f>
        <v>3000000</v>
      </c>
      <c r="VSQ1367" s="84" t="s">
        <v>5408</v>
      </c>
      <c r="VSR1367" s="84">
        <f>SUM(VSR1364:VSR1365)</f>
        <v>1000000</v>
      </c>
      <c r="VSS1367" s="84">
        <f>SUM(VSS1364:VSS1365)</f>
        <v>0</v>
      </c>
      <c r="VST1367" s="84">
        <f>VSS1367/VSR1367</f>
        <v>0</v>
      </c>
      <c r="VSU1367" s="84">
        <f>VSR1367-VSS1367</f>
        <v>1000000</v>
      </c>
      <c r="VSV1367" s="84">
        <f>SUM(VSV1364:VSV1365)</f>
        <v>2000000</v>
      </c>
      <c r="VSW1367" s="84">
        <f>SUM(VSW1364:VSW1365)</f>
        <v>0</v>
      </c>
      <c r="VSX1367" s="84">
        <f>VSW1367/VSV1367</f>
        <v>0</v>
      </c>
      <c r="VSY1367" s="84">
        <f>VSV1367-VSW1367</f>
        <v>2000000</v>
      </c>
      <c r="VSZ1367" s="84">
        <f>VSV1367+VSR1367</f>
        <v>3000000</v>
      </c>
      <c r="VTG1367" s="84" t="s">
        <v>5408</v>
      </c>
      <c r="VTH1367" s="84">
        <f>SUM(VTH1364:VTH1365)</f>
        <v>1000000</v>
      </c>
      <c r="VTI1367" s="84">
        <f>SUM(VTI1364:VTI1365)</f>
        <v>0</v>
      </c>
      <c r="VTJ1367" s="84">
        <f>VTI1367/VTH1367</f>
        <v>0</v>
      </c>
      <c r="VTK1367" s="84">
        <f>VTH1367-VTI1367</f>
        <v>1000000</v>
      </c>
      <c r="VTL1367" s="84">
        <f>SUM(VTL1364:VTL1365)</f>
        <v>2000000</v>
      </c>
      <c r="VTM1367" s="84">
        <f>SUM(VTM1364:VTM1365)</f>
        <v>0</v>
      </c>
      <c r="VTN1367" s="84">
        <f>VTM1367/VTL1367</f>
        <v>0</v>
      </c>
      <c r="VTO1367" s="84">
        <f>VTL1367-VTM1367</f>
        <v>2000000</v>
      </c>
      <c r="VTP1367" s="84">
        <f>VTL1367+VTH1367</f>
        <v>3000000</v>
      </c>
      <c r="VTW1367" s="84" t="s">
        <v>5408</v>
      </c>
      <c r="VTX1367" s="84">
        <f>SUM(VTX1364:VTX1365)</f>
        <v>1000000</v>
      </c>
      <c r="VTY1367" s="84">
        <f>SUM(VTY1364:VTY1365)</f>
        <v>0</v>
      </c>
      <c r="VTZ1367" s="84">
        <f>VTY1367/VTX1367</f>
        <v>0</v>
      </c>
      <c r="VUA1367" s="84">
        <f>VTX1367-VTY1367</f>
        <v>1000000</v>
      </c>
      <c r="VUB1367" s="84">
        <f>SUM(VUB1364:VUB1365)</f>
        <v>2000000</v>
      </c>
      <c r="VUC1367" s="84">
        <f>SUM(VUC1364:VUC1365)</f>
        <v>0</v>
      </c>
      <c r="VUD1367" s="84">
        <f>VUC1367/VUB1367</f>
        <v>0</v>
      </c>
      <c r="VUE1367" s="84">
        <f>VUB1367-VUC1367</f>
        <v>2000000</v>
      </c>
      <c r="VUF1367" s="84">
        <f>VUB1367+VTX1367</f>
        <v>3000000</v>
      </c>
      <c r="VUM1367" s="84" t="s">
        <v>5408</v>
      </c>
      <c r="VUN1367" s="84">
        <f>SUM(VUN1364:VUN1365)</f>
        <v>1000000</v>
      </c>
      <c r="VUO1367" s="84">
        <f>SUM(VUO1364:VUO1365)</f>
        <v>0</v>
      </c>
      <c r="VUP1367" s="84">
        <f>VUO1367/VUN1367</f>
        <v>0</v>
      </c>
      <c r="VUQ1367" s="84">
        <f>VUN1367-VUO1367</f>
        <v>1000000</v>
      </c>
      <c r="VUR1367" s="84">
        <f>SUM(VUR1364:VUR1365)</f>
        <v>2000000</v>
      </c>
      <c r="VUS1367" s="84">
        <f>SUM(VUS1364:VUS1365)</f>
        <v>0</v>
      </c>
      <c r="VUT1367" s="84">
        <f>VUS1367/VUR1367</f>
        <v>0</v>
      </c>
      <c r="VUU1367" s="84">
        <f>VUR1367-VUS1367</f>
        <v>2000000</v>
      </c>
      <c r="VUV1367" s="84">
        <f>VUR1367+VUN1367</f>
        <v>3000000</v>
      </c>
      <c r="VVC1367" s="84" t="s">
        <v>5408</v>
      </c>
      <c r="VVD1367" s="84">
        <f>SUM(VVD1364:VVD1365)</f>
        <v>1000000</v>
      </c>
      <c r="VVE1367" s="84">
        <f>SUM(VVE1364:VVE1365)</f>
        <v>0</v>
      </c>
      <c r="VVF1367" s="84">
        <f>VVE1367/VVD1367</f>
        <v>0</v>
      </c>
      <c r="VVG1367" s="84">
        <f>VVD1367-VVE1367</f>
        <v>1000000</v>
      </c>
      <c r="VVH1367" s="84">
        <f>SUM(VVH1364:VVH1365)</f>
        <v>2000000</v>
      </c>
      <c r="VVI1367" s="84">
        <f>SUM(VVI1364:VVI1365)</f>
        <v>0</v>
      </c>
      <c r="VVJ1367" s="84">
        <f>VVI1367/VVH1367</f>
        <v>0</v>
      </c>
      <c r="VVK1367" s="84">
        <f>VVH1367-VVI1367</f>
        <v>2000000</v>
      </c>
      <c r="VVL1367" s="84">
        <f>VVH1367+VVD1367</f>
        <v>3000000</v>
      </c>
      <c r="VVS1367" s="84" t="s">
        <v>5408</v>
      </c>
      <c r="VVT1367" s="84">
        <f>SUM(VVT1364:VVT1365)</f>
        <v>1000000</v>
      </c>
      <c r="VVU1367" s="84">
        <f>SUM(VVU1364:VVU1365)</f>
        <v>0</v>
      </c>
      <c r="VVV1367" s="84">
        <f>VVU1367/VVT1367</f>
        <v>0</v>
      </c>
      <c r="VVW1367" s="84">
        <f>VVT1367-VVU1367</f>
        <v>1000000</v>
      </c>
      <c r="VVX1367" s="84">
        <f>SUM(VVX1364:VVX1365)</f>
        <v>2000000</v>
      </c>
      <c r="VVY1367" s="84">
        <f>SUM(VVY1364:VVY1365)</f>
        <v>0</v>
      </c>
      <c r="VVZ1367" s="84">
        <f>VVY1367/VVX1367</f>
        <v>0</v>
      </c>
      <c r="VWA1367" s="84">
        <f>VVX1367-VVY1367</f>
        <v>2000000</v>
      </c>
      <c r="VWB1367" s="84">
        <f>VVX1367+VVT1367</f>
        <v>3000000</v>
      </c>
      <c r="VWI1367" s="84" t="s">
        <v>5408</v>
      </c>
      <c r="VWJ1367" s="84">
        <f>SUM(VWJ1364:VWJ1365)</f>
        <v>1000000</v>
      </c>
      <c r="VWK1367" s="84">
        <f>SUM(VWK1364:VWK1365)</f>
        <v>0</v>
      </c>
      <c r="VWL1367" s="84">
        <f>VWK1367/VWJ1367</f>
        <v>0</v>
      </c>
      <c r="VWM1367" s="84">
        <f>VWJ1367-VWK1367</f>
        <v>1000000</v>
      </c>
      <c r="VWN1367" s="84">
        <f>SUM(VWN1364:VWN1365)</f>
        <v>2000000</v>
      </c>
      <c r="VWO1367" s="84">
        <f>SUM(VWO1364:VWO1365)</f>
        <v>0</v>
      </c>
      <c r="VWP1367" s="84">
        <f>VWO1367/VWN1367</f>
        <v>0</v>
      </c>
      <c r="VWQ1367" s="84">
        <f>VWN1367-VWO1367</f>
        <v>2000000</v>
      </c>
      <c r="VWR1367" s="84">
        <f>VWN1367+VWJ1367</f>
        <v>3000000</v>
      </c>
      <c r="VWY1367" s="84" t="s">
        <v>5408</v>
      </c>
      <c r="VWZ1367" s="84">
        <f>SUM(VWZ1364:VWZ1365)</f>
        <v>1000000</v>
      </c>
      <c r="VXA1367" s="84">
        <f>SUM(VXA1364:VXA1365)</f>
        <v>0</v>
      </c>
      <c r="VXB1367" s="84">
        <f>VXA1367/VWZ1367</f>
        <v>0</v>
      </c>
      <c r="VXC1367" s="84">
        <f>VWZ1367-VXA1367</f>
        <v>1000000</v>
      </c>
      <c r="VXD1367" s="84">
        <f>SUM(VXD1364:VXD1365)</f>
        <v>2000000</v>
      </c>
      <c r="VXE1367" s="84">
        <f>SUM(VXE1364:VXE1365)</f>
        <v>0</v>
      </c>
      <c r="VXF1367" s="84">
        <f>VXE1367/VXD1367</f>
        <v>0</v>
      </c>
      <c r="VXG1367" s="84">
        <f>VXD1367-VXE1367</f>
        <v>2000000</v>
      </c>
      <c r="VXH1367" s="84">
        <f>VXD1367+VWZ1367</f>
        <v>3000000</v>
      </c>
      <c r="VXO1367" s="84" t="s">
        <v>5408</v>
      </c>
      <c r="VXP1367" s="84">
        <f>SUM(VXP1364:VXP1365)</f>
        <v>1000000</v>
      </c>
      <c r="VXQ1367" s="84">
        <f>SUM(VXQ1364:VXQ1365)</f>
        <v>0</v>
      </c>
      <c r="VXR1367" s="84">
        <f>VXQ1367/VXP1367</f>
        <v>0</v>
      </c>
      <c r="VXS1367" s="84">
        <f>VXP1367-VXQ1367</f>
        <v>1000000</v>
      </c>
      <c r="VXT1367" s="84">
        <f>SUM(VXT1364:VXT1365)</f>
        <v>2000000</v>
      </c>
      <c r="VXU1367" s="84">
        <f>SUM(VXU1364:VXU1365)</f>
        <v>0</v>
      </c>
      <c r="VXV1367" s="84">
        <f>VXU1367/VXT1367</f>
        <v>0</v>
      </c>
      <c r="VXW1367" s="84">
        <f>VXT1367-VXU1367</f>
        <v>2000000</v>
      </c>
      <c r="VXX1367" s="84">
        <f>VXT1367+VXP1367</f>
        <v>3000000</v>
      </c>
      <c r="VYE1367" s="84" t="s">
        <v>5408</v>
      </c>
      <c r="VYF1367" s="84">
        <f>SUM(VYF1364:VYF1365)</f>
        <v>1000000</v>
      </c>
      <c r="VYG1367" s="84">
        <f>SUM(VYG1364:VYG1365)</f>
        <v>0</v>
      </c>
      <c r="VYH1367" s="84">
        <f>VYG1367/VYF1367</f>
        <v>0</v>
      </c>
      <c r="VYI1367" s="84">
        <f>VYF1367-VYG1367</f>
        <v>1000000</v>
      </c>
      <c r="VYJ1367" s="84">
        <f>SUM(VYJ1364:VYJ1365)</f>
        <v>2000000</v>
      </c>
      <c r="VYK1367" s="84">
        <f>SUM(VYK1364:VYK1365)</f>
        <v>0</v>
      </c>
      <c r="VYL1367" s="84">
        <f>VYK1367/VYJ1367</f>
        <v>0</v>
      </c>
      <c r="VYM1367" s="84">
        <f>VYJ1367-VYK1367</f>
        <v>2000000</v>
      </c>
      <c r="VYN1367" s="84">
        <f>VYJ1367+VYF1367</f>
        <v>3000000</v>
      </c>
      <c r="VYU1367" s="84" t="s">
        <v>5408</v>
      </c>
      <c r="VYV1367" s="84">
        <f>SUM(VYV1364:VYV1365)</f>
        <v>1000000</v>
      </c>
      <c r="VYW1367" s="84">
        <f>SUM(VYW1364:VYW1365)</f>
        <v>0</v>
      </c>
      <c r="VYX1367" s="84">
        <f>VYW1367/VYV1367</f>
        <v>0</v>
      </c>
      <c r="VYY1367" s="84">
        <f>VYV1367-VYW1367</f>
        <v>1000000</v>
      </c>
      <c r="VYZ1367" s="84">
        <f>SUM(VYZ1364:VYZ1365)</f>
        <v>2000000</v>
      </c>
      <c r="VZA1367" s="84">
        <f>SUM(VZA1364:VZA1365)</f>
        <v>0</v>
      </c>
      <c r="VZB1367" s="84">
        <f>VZA1367/VYZ1367</f>
        <v>0</v>
      </c>
      <c r="VZC1367" s="84">
        <f>VYZ1367-VZA1367</f>
        <v>2000000</v>
      </c>
      <c r="VZD1367" s="84">
        <f>VYZ1367+VYV1367</f>
        <v>3000000</v>
      </c>
      <c r="VZK1367" s="84" t="s">
        <v>5408</v>
      </c>
      <c r="VZL1367" s="84">
        <f>SUM(VZL1364:VZL1365)</f>
        <v>1000000</v>
      </c>
      <c r="VZM1367" s="84">
        <f>SUM(VZM1364:VZM1365)</f>
        <v>0</v>
      </c>
      <c r="VZN1367" s="84">
        <f>VZM1367/VZL1367</f>
        <v>0</v>
      </c>
      <c r="VZO1367" s="84">
        <f>VZL1367-VZM1367</f>
        <v>1000000</v>
      </c>
      <c r="VZP1367" s="84">
        <f>SUM(VZP1364:VZP1365)</f>
        <v>2000000</v>
      </c>
      <c r="VZQ1367" s="84">
        <f>SUM(VZQ1364:VZQ1365)</f>
        <v>0</v>
      </c>
      <c r="VZR1367" s="84">
        <f>VZQ1367/VZP1367</f>
        <v>0</v>
      </c>
      <c r="VZS1367" s="84">
        <f>VZP1367-VZQ1367</f>
        <v>2000000</v>
      </c>
      <c r="VZT1367" s="84">
        <f>VZP1367+VZL1367</f>
        <v>3000000</v>
      </c>
      <c r="WAA1367" s="84" t="s">
        <v>5408</v>
      </c>
      <c r="WAB1367" s="84">
        <f>SUM(WAB1364:WAB1365)</f>
        <v>1000000</v>
      </c>
      <c r="WAC1367" s="84">
        <f>SUM(WAC1364:WAC1365)</f>
        <v>0</v>
      </c>
      <c r="WAD1367" s="84">
        <f>WAC1367/WAB1367</f>
        <v>0</v>
      </c>
      <c r="WAE1367" s="84">
        <f>WAB1367-WAC1367</f>
        <v>1000000</v>
      </c>
      <c r="WAF1367" s="84">
        <f>SUM(WAF1364:WAF1365)</f>
        <v>2000000</v>
      </c>
      <c r="WAG1367" s="84">
        <f>SUM(WAG1364:WAG1365)</f>
        <v>0</v>
      </c>
      <c r="WAH1367" s="84">
        <f>WAG1367/WAF1367</f>
        <v>0</v>
      </c>
      <c r="WAI1367" s="84">
        <f>WAF1367-WAG1367</f>
        <v>2000000</v>
      </c>
      <c r="WAJ1367" s="84">
        <f>WAF1367+WAB1367</f>
        <v>3000000</v>
      </c>
      <c r="WAQ1367" s="84" t="s">
        <v>5408</v>
      </c>
      <c r="WAR1367" s="84">
        <f>SUM(WAR1364:WAR1365)</f>
        <v>1000000</v>
      </c>
      <c r="WAS1367" s="84">
        <f>SUM(WAS1364:WAS1365)</f>
        <v>0</v>
      </c>
      <c r="WAT1367" s="84">
        <f>WAS1367/WAR1367</f>
        <v>0</v>
      </c>
      <c r="WAU1367" s="84">
        <f>WAR1367-WAS1367</f>
        <v>1000000</v>
      </c>
      <c r="WAV1367" s="84">
        <f>SUM(WAV1364:WAV1365)</f>
        <v>2000000</v>
      </c>
      <c r="WAW1367" s="84">
        <f>SUM(WAW1364:WAW1365)</f>
        <v>0</v>
      </c>
      <c r="WAX1367" s="84">
        <f>WAW1367/WAV1367</f>
        <v>0</v>
      </c>
      <c r="WAY1367" s="84">
        <f>WAV1367-WAW1367</f>
        <v>2000000</v>
      </c>
      <c r="WAZ1367" s="84">
        <f>WAV1367+WAR1367</f>
        <v>3000000</v>
      </c>
      <c r="WBG1367" s="84" t="s">
        <v>5408</v>
      </c>
      <c r="WBH1367" s="84">
        <f>SUM(WBH1364:WBH1365)</f>
        <v>1000000</v>
      </c>
      <c r="WBI1367" s="84">
        <f>SUM(WBI1364:WBI1365)</f>
        <v>0</v>
      </c>
      <c r="WBJ1367" s="84">
        <f>WBI1367/WBH1367</f>
        <v>0</v>
      </c>
      <c r="WBK1367" s="84">
        <f>WBH1367-WBI1367</f>
        <v>1000000</v>
      </c>
      <c r="WBL1367" s="84">
        <f>SUM(WBL1364:WBL1365)</f>
        <v>2000000</v>
      </c>
      <c r="WBM1367" s="84">
        <f>SUM(WBM1364:WBM1365)</f>
        <v>0</v>
      </c>
      <c r="WBN1367" s="84">
        <f>WBM1367/WBL1367</f>
        <v>0</v>
      </c>
      <c r="WBO1367" s="84">
        <f>WBL1367-WBM1367</f>
        <v>2000000</v>
      </c>
      <c r="WBP1367" s="84">
        <f>WBL1367+WBH1367</f>
        <v>3000000</v>
      </c>
      <c r="WBW1367" s="84" t="s">
        <v>5408</v>
      </c>
      <c r="WBX1367" s="84">
        <f>SUM(WBX1364:WBX1365)</f>
        <v>1000000</v>
      </c>
      <c r="WBY1367" s="84">
        <f>SUM(WBY1364:WBY1365)</f>
        <v>0</v>
      </c>
      <c r="WBZ1367" s="84">
        <f>WBY1367/WBX1367</f>
        <v>0</v>
      </c>
      <c r="WCA1367" s="84">
        <f>WBX1367-WBY1367</f>
        <v>1000000</v>
      </c>
      <c r="WCB1367" s="84">
        <f>SUM(WCB1364:WCB1365)</f>
        <v>2000000</v>
      </c>
      <c r="WCC1367" s="84">
        <f>SUM(WCC1364:WCC1365)</f>
        <v>0</v>
      </c>
      <c r="WCD1367" s="84">
        <f>WCC1367/WCB1367</f>
        <v>0</v>
      </c>
      <c r="WCE1367" s="84">
        <f>WCB1367-WCC1367</f>
        <v>2000000</v>
      </c>
      <c r="WCF1367" s="84">
        <f>WCB1367+WBX1367</f>
        <v>3000000</v>
      </c>
      <c r="WCM1367" s="84" t="s">
        <v>5408</v>
      </c>
      <c r="WCN1367" s="84">
        <f>SUM(WCN1364:WCN1365)</f>
        <v>1000000</v>
      </c>
      <c r="WCO1367" s="84">
        <f>SUM(WCO1364:WCO1365)</f>
        <v>0</v>
      </c>
      <c r="WCP1367" s="84">
        <f>WCO1367/WCN1367</f>
        <v>0</v>
      </c>
      <c r="WCQ1367" s="84">
        <f>WCN1367-WCO1367</f>
        <v>1000000</v>
      </c>
      <c r="WCR1367" s="84">
        <f>SUM(WCR1364:WCR1365)</f>
        <v>2000000</v>
      </c>
      <c r="WCS1367" s="84">
        <f>SUM(WCS1364:WCS1365)</f>
        <v>0</v>
      </c>
      <c r="WCT1367" s="84">
        <f>WCS1367/WCR1367</f>
        <v>0</v>
      </c>
      <c r="WCU1367" s="84">
        <f>WCR1367-WCS1367</f>
        <v>2000000</v>
      </c>
      <c r="WCV1367" s="84">
        <f>WCR1367+WCN1367</f>
        <v>3000000</v>
      </c>
      <c r="WDC1367" s="84" t="s">
        <v>5408</v>
      </c>
      <c r="WDD1367" s="84">
        <f>SUM(WDD1364:WDD1365)</f>
        <v>1000000</v>
      </c>
      <c r="WDE1367" s="84">
        <f>SUM(WDE1364:WDE1365)</f>
        <v>0</v>
      </c>
      <c r="WDF1367" s="84">
        <f>WDE1367/WDD1367</f>
        <v>0</v>
      </c>
      <c r="WDG1367" s="84">
        <f>WDD1367-WDE1367</f>
        <v>1000000</v>
      </c>
      <c r="WDH1367" s="84">
        <f>SUM(WDH1364:WDH1365)</f>
        <v>2000000</v>
      </c>
      <c r="WDI1367" s="84">
        <f>SUM(WDI1364:WDI1365)</f>
        <v>0</v>
      </c>
      <c r="WDJ1367" s="84">
        <f>WDI1367/WDH1367</f>
        <v>0</v>
      </c>
      <c r="WDK1367" s="84">
        <f>WDH1367-WDI1367</f>
        <v>2000000</v>
      </c>
      <c r="WDL1367" s="84">
        <f>WDH1367+WDD1367</f>
        <v>3000000</v>
      </c>
      <c r="WDS1367" s="84" t="s">
        <v>5408</v>
      </c>
      <c r="WDT1367" s="84">
        <f>SUM(WDT1364:WDT1365)</f>
        <v>1000000</v>
      </c>
      <c r="WDU1367" s="84">
        <f>SUM(WDU1364:WDU1365)</f>
        <v>0</v>
      </c>
      <c r="WDV1367" s="84">
        <f>WDU1367/WDT1367</f>
        <v>0</v>
      </c>
      <c r="WDW1367" s="84">
        <f>WDT1367-WDU1367</f>
        <v>1000000</v>
      </c>
      <c r="WDX1367" s="84">
        <f>SUM(WDX1364:WDX1365)</f>
        <v>2000000</v>
      </c>
      <c r="WDY1367" s="84">
        <f>SUM(WDY1364:WDY1365)</f>
        <v>0</v>
      </c>
      <c r="WDZ1367" s="84">
        <f>WDY1367/WDX1367</f>
        <v>0</v>
      </c>
      <c r="WEA1367" s="84">
        <f>WDX1367-WDY1367</f>
        <v>2000000</v>
      </c>
      <c r="WEB1367" s="84">
        <f>WDX1367+WDT1367</f>
        <v>3000000</v>
      </c>
      <c r="WEI1367" s="84" t="s">
        <v>5408</v>
      </c>
      <c r="WEJ1367" s="84">
        <f>SUM(WEJ1364:WEJ1365)</f>
        <v>1000000</v>
      </c>
      <c r="WEK1367" s="84">
        <f>SUM(WEK1364:WEK1365)</f>
        <v>0</v>
      </c>
      <c r="WEL1367" s="84">
        <f>WEK1367/WEJ1367</f>
        <v>0</v>
      </c>
      <c r="WEM1367" s="84">
        <f>WEJ1367-WEK1367</f>
        <v>1000000</v>
      </c>
      <c r="WEN1367" s="84">
        <f>SUM(WEN1364:WEN1365)</f>
        <v>2000000</v>
      </c>
      <c r="WEO1367" s="84">
        <f>SUM(WEO1364:WEO1365)</f>
        <v>0</v>
      </c>
      <c r="WEP1367" s="84">
        <f>WEO1367/WEN1367</f>
        <v>0</v>
      </c>
      <c r="WEQ1367" s="84">
        <f>WEN1367-WEO1367</f>
        <v>2000000</v>
      </c>
      <c r="WER1367" s="84">
        <f>WEN1367+WEJ1367</f>
        <v>3000000</v>
      </c>
      <c r="WEY1367" s="84" t="s">
        <v>5408</v>
      </c>
      <c r="WEZ1367" s="84">
        <f>SUM(WEZ1364:WEZ1365)</f>
        <v>1000000</v>
      </c>
      <c r="WFA1367" s="84">
        <f>SUM(WFA1364:WFA1365)</f>
        <v>0</v>
      </c>
      <c r="WFB1367" s="84">
        <f>WFA1367/WEZ1367</f>
        <v>0</v>
      </c>
      <c r="WFC1367" s="84">
        <f>WEZ1367-WFA1367</f>
        <v>1000000</v>
      </c>
      <c r="WFD1367" s="84">
        <f>SUM(WFD1364:WFD1365)</f>
        <v>2000000</v>
      </c>
      <c r="WFE1367" s="84">
        <f>SUM(WFE1364:WFE1365)</f>
        <v>0</v>
      </c>
      <c r="WFF1367" s="84">
        <f>WFE1367/WFD1367</f>
        <v>0</v>
      </c>
      <c r="WFG1367" s="84">
        <f>WFD1367-WFE1367</f>
        <v>2000000</v>
      </c>
      <c r="WFH1367" s="84">
        <f>WFD1367+WEZ1367</f>
        <v>3000000</v>
      </c>
      <c r="WFO1367" s="84" t="s">
        <v>5408</v>
      </c>
      <c r="WFP1367" s="84">
        <f>SUM(WFP1364:WFP1365)</f>
        <v>1000000</v>
      </c>
      <c r="WFQ1367" s="84">
        <f>SUM(WFQ1364:WFQ1365)</f>
        <v>0</v>
      </c>
      <c r="WFR1367" s="84">
        <f>WFQ1367/WFP1367</f>
        <v>0</v>
      </c>
      <c r="WFS1367" s="84">
        <f>WFP1367-WFQ1367</f>
        <v>1000000</v>
      </c>
      <c r="WFT1367" s="84">
        <f>SUM(WFT1364:WFT1365)</f>
        <v>2000000</v>
      </c>
      <c r="WFU1367" s="84">
        <f>SUM(WFU1364:WFU1365)</f>
        <v>0</v>
      </c>
      <c r="WFV1367" s="84">
        <f>WFU1367/WFT1367</f>
        <v>0</v>
      </c>
      <c r="WFW1367" s="84">
        <f>WFT1367-WFU1367</f>
        <v>2000000</v>
      </c>
      <c r="WFX1367" s="84">
        <f>WFT1367+WFP1367</f>
        <v>3000000</v>
      </c>
      <c r="WGE1367" s="84" t="s">
        <v>5408</v>
      </c>
      <c r="WGF1367" s="84">
        <f>SUM(WGF1364:WGF1365)</f>
        <v>1000000</v>
      </c>
      <c r="WGG1367" s="84">
        <f>SUM(WGG1364:WGG1365)</f>
        <v>0</v>
      </c>
      <c r="WGH1367" s="84">
        <f>WGG1367/WGF1367</f>
        <v>0</v>
      </c>
      <c r="WGI1367" s="84">
        <f>WGF1367-WGG1367</f>
        <v>1000000</v>
      </c>
      <c r="WGJ1367" s="84">
        <f>SUM(WGJ1364:WGJ1365)</f>
        <v>2000000</v>
      </c>
      <c r="WGK1367" s="84">
        <f>SUM(WGK1364:WGK1365)</f>
        <v>0</v>
      </c>
      <c r="WGL1367" s="84">
        <f>WGK1367/WGJ1367</f>
        <v>0</v>
      </c>
      <c r="WGM1367" s="84">
        <f>WGJ1367-WGK1367</f>
        <v>2000000</v>
      </c>
      <c r="WGN1367" s="84">
        <f>WGJ1367+WGF1367</f>
        <v>3000000</v>
      </c>
      <c r="WGU1367" s="84" t="s">
        <v>5408</v>
      </c>
      <c r="WGV1367" s="84">
        <f>SUM(WGV1364:WGV1365)</f>
        <v>1000000</v>
      </c>
      <c r="WGW1367" s="84">
        <f>SUM(WGW1364:WGW1365)</f>
        <v>0</v>
      </c>
      <c r="WGX1367" s="84">
        <f>WGW1367/WGV1367</f>
        <v>0</v>
      </c>
      <c r="WGY1367" s="84">
        <f>WGV1367-WGW1367</f>
        <v>1000000</v>
      </c>
      <c r="WGZ1367" s="84">
        <f>SUM(WGZ1364:WGZ1365)</f>
        <v>2000000</v>
      </c>
      <c r="WHA1367" s="84">
        <f>SUM(WHA1364:WHA1365)</f>
        <v>0</v>
      </c>
      <c r="WHB1367" s="84">
        <f>WHA1367/WGZ1367</f>
        <v>0</v>
      </c>
      <c r="WHC1367" s="84">
        <f>WGZ1367-WHA1367</f>
        <v>2000000</v>
      </c>
      <c r="WHD1367" s="84">
        <f>WGZ1367+WGV1367</f>
        <v>3000000</v>
      </c>
      <c r="WHK1367" s="84" t="s">
        <v>5408</v>
      </c>
      <c r="WHL1367" s="84">
        <f>SUM(WHL1364:WHL1365)</f>
        <v>1000000</v>
      </c>
      <c r="WHM1367" s="84">
        <f>SUM(WHM1364:WHM1365)</f>
        <v>0</v>
      </c>
      <c r="WHN1367" s="84">
        <f>WHM1367/WHL1367</f>
        <v>0</v>
      </c>
      <c r="WHO1367" s="84">
        <f>WHL1367-WHM1367</f>
        <v>1000000</v>
      </c>
      <c r="WHP1367" s="84">
        <f>SUM(WHP1364:WHP1365)</f>
        <v>2000000</v>
      </c>
      <c r="WHQ1367" s="84">
        <f>SUM(WHQ1364:WHQ1365)</f>
        <v>0</v>
      </c>
      <c r="WHR1367" s="84">
        <f>WHQ1367/WHP1367</f>
        <v>0</v>
      </c>
      <c r="WHS1367" s="84">
        <f>WHP1367-WHQ1367</f>
        <v>2000000</v>
      </c>
      <c r="WHT1367" s="84">
        <f>WHP1367+WHL1367</f>
        <v>3000000</v>
      </c>
      <c r="WIA1367" s="84" t="s">
        <v>5408</v>
      </c>
      <c r="WIB1367" s="84">
        <f>SUM(WIB1364:WIB1365)</f>
        <v>1000000</v>
      </c>
      <c r="WIC1367" s="84">
        <f>SUM(WIC1364:WIC1365)</f>
        <v>0</v>
      </c>
      <c r="WID1367" s="84">
        <f>WIC1367/WIB1367</f>
        <v>0</v>
      </c>
      <c r="WIE1367" s="84">
        <f>WIB1367-WIC1367</f>
        <v>1000000</v>
      </c>
      <c r="WIF1367" s="84">
        <f>SUM(WIF1364:WIF1365)</f>
        <v>2000000</v>
      </c>
      <c r="WIG1367" s="84">
        <f>SUM(WIG1364:WIG1365)</f>
        <v>0</v>
      </c>
      <c r="WIH1367" s="84">
        <f>WIG1367/WIF1367</f>
        <v>0</v>
      </c>
      <c r="WII1367" s="84">
        <f>WIF1367-WIG1367</f>
        <v>2000000</v>
      </c>
      <c r="WIJ1367" s="84">
        <f>WIF1367+WIB1367</f>
        <v>3000000</v>
      </c>
      <c r="WIQ1367" s="84" t="s">
        <v>5408</v>
      </c>
      <c r="WIR1367" s="84">
        <f>SUM(WIR1364:WIR1365)</f>
        <v>1000000</v>
      </c>
      <c r="WIS1367" s="84">
        <f>SUM(WIS1364:WIS1365)</f>
        <v>0</v>
      </c>
      <c r="WIT1367" s="84">
        <f>WIS1367/WIR1367</f>
        <v>0</v>
      </c>
      <c r="WIU1367" s="84">
        <f>WIR1367-WIS1367</f>
        <v>1000000</v>
      </c>
      <c r="WIV1367" s="84">
        <f>SUM(WIV1364:WIV1365)</f>
        <v>2000000</v>
      </c>
      <c r="WIW1367" s="84">
        <f>SUM(WIW1364:WIW1365)</f>
        <v>0</v>
      </c>
      <c r="WIX1367" s="84">
        <f>WIW1367/WIV1367</f>
        <v>0</v>
      </c>
      <c r="WIY1367" s="84">
        <f>WIV1367-WIW1367</f>
        <v>2000000</v>
      </c>
      <c r="WIZ1367" s="84">
        <f>WIV1367+WIR1367</f>
        <v>3000000</v>
      </c>
      <c r="WJG1367" s="84" t="s">
        <v>5408</v>
      </c>
      <c r="WJH1367" s="84">
        <f>SUM(WJH1364:WJH1365)</f>
        <v>1000000</v>
      </c>
      <c r="WJI1367" s="84">
        <f>SUM(WJI1364:WJI1365)</f>
        <v>0</v>
      </c>
      <c r="WJJ1367" s="84">
        <f>WJI1367/WJH1367</f>
        <v>0</v>
      </c>
      <c r="WJK1367" s="84">
        <f>WJH1367-WJI1367</f>
        <v>1000000</v>
      </c>
      <c r="WJL1367" s="84">
        <f>SUM(WJL1364:WJL1365)</f>
        <v>2000000</v>
      </c>
      <c r="WJM1367" s="84">
        <f>SUM(WJM1364:WJM1365)</f>
        <v>0</v>
      </c>
      <c r="WJN1367" s="84">
        <f>WJM1367/WJL1367</f>
        <v>0</v>
      </c>
      <c r="WJO1367" s="84">
        <f>WJL1367-WJM1367</f>
        <v>2000000</v>
      </c>
      <c r="WJP1367" s="84">
        <f>WJL1367+WJH1367</f>
        <v>3000000</v>
      </c>
      <c r="WJW1367" s="84" t="s">
        <v>5408</v>
      </c>
      <c r="WJX1367" s="84">
        <f>SUM(WJX1364:WJX1365)</f>
        <v>1000000</v>
      </c>
      <c r="WJY1367" s="84">
        <f>SUM(WJY1364:WJY1365)</f>
        <v>0</v>
      </c>
      <c r="WJZ1367" s="84">
        <f>WJY1367/WJX1367</f>
        <v>0</v>
      </c>
      <c r="WKA1367" s="84">
        <f>WJX1367-WJY1367</f>
        <v>1000000</v>
      </c>
      <c r="WKB1367" s="84">
        <f>SUM(WKB1364:WKB1365)</f>
        <v>2000000</v>
      </c>
      <c r="WKC1367" s="84">
        <f>SUM(WKC1364:WKC1365)</f>
        <v>0</v>
      </c>
      <c r="WKD1367" s="84">
        <f>WKC1367/WKB1367</f>
        <v>0</v>
      </c>
      <c r="WKE1367" s="84">
        <f>WKB1367-WKC1367</f>
        <v>2000000</v>
      </c>
      <c r="WKF1367" s="84">
        <f>WKB1367+WJX1367</f>
        <v>3000000</v>
      </c>
      <c r="WKM1367" s="84" t="s">
        <v>5408</v>
      </c>
      <c r="WKN1367" s="84">
        <f>SUM(WKN1364:WKN1365)</f>
        <v>1000000</v>
      </c>
      <c r="WKO1367" s="84">
        <f>SUM(WKO1364:WKO1365)</f>
        <v>0</v>
      </c>
      <c r="WKP1367" s="84">
        <f>WKO1367/WKN1367</f>
        <v>0</v>
      </c>
      <c r="WKQ1367" s="84">
        <f>WKN1367-WKO1367</f>
        <v>1000000</v>
      </c>
      <c r="WKR1367" s="84">
        <f>SUM(WKR1364:WKR1365)</f>
        <v>2000000</v>
      </c>
      <c r="WKS1367" s="84">
        <f>SUM(WKS1364:WKS1365)</f>
        <v>0</v>
      </c>
      <c r="WKT1367" s="84">
        <f>WKS1367/WKR1367</f>
        <v>0</v>
      </c>
      <c r="WKU1367" s="84">
        <f>WKR1367-WKS1367</f>
        <v>2000000</v>
      </c>
      <c r="WKV1367" s="84">
        <f>WKR1367+WKN1367</f>
        <v>3000000</v>
      </c>
      <c r="WLC1367" s="84" t="s">
        <v>5408</v>
      </c>
      <c r="WLD1367" s="84">
        <f>SUM(WLD1364:WLD1365)</f>
        <v>1000000</v>
      </c>
      <c r="WLE1367" s="84">
        <f>SUM(WLE1364:WLE1365)</f>
        <v>0</v>
      </c>
      <c r="WLF1367" s="84">
        <f>WLE1367/WLD1367</f>
        <v>0</v>
      </c>
      <c r="WLG1367" s="84">
        <f>WLD1367-WLE1367</f>
        <v>1000000</v>
      </c>
      <c r="WLH1367" s="84">
        <f>SUM(WLH1364:WLH1365)</f>
        <v>2000000</v>
      </c>
      <c r="WLI1367" s="84">
        <f>SUM(WLI1364:WLI1365)</f>
        <v>0</v>
      </c>
      <c r="WLJ1367" s="84">
        <f>WLI1367/WLH1367</f>
        <v>0</v>
      </c>
      <c r="WLK1367" s="84">
        <f>WLH1367-WLI1367</f>
        <v>2000000</v>
      </c>
      <c r="WLL1367" s="84">
        <f>WLH1367+WLD1367</f>
        <v>3000000</v>
      </c>
      <c r="WLS1367" s="84" t="s">
        <v>5408</v>
      </c>
      <c r="WLT1367" s="84">
        <f>SUM(WLT1364:WLT1365)</f>
        <v>1000000</v>
      </c>
      <c r="WLU1367" s="84">
        <f>SUM(WLU1364:WLU1365)</f>
        <v>0</v>
      </c>
      <c r="WLV1367" s="84">
        <f>WLU1367/WLT1367</f>
        <v>0</v>
      </c>
      <c r="WLW1367" s="84">
        <f>WLT1367-WLU1367</f>
        <v>1000000</v>
      </c>
      <c r="WLX1367" s="84">
        <f>SUM(WLX1364:WLX1365)</f>
        <v>2000000</v>
      </c>
      <c r="WLY1367" s="84">
        <f>SUM(WLY1364:WLY1365)</f>
        <v>0</v>
      </c>
      <c r="WLZ1367" s="84">
        <f>WLY1367/WLX1367</f>
        <v>0</v>
      </c>
      <c r="WMA1367" s="84">
        <f>WLX1367-WLY1367</f>
        <v>2000000</v>
      </c>
      <c r="WMB1367" s="84">
        <f>WLX1367+WLT1367</f>
        <v>3000000</v>
      </c>
      <c r="WMI1367" s="84" t="s">
        <v>5408</v>
      </c>
      <c r="WMJ1367" s="84">
        <f>SUM(WMJ1364:WMJ1365)</f>
        <v>1000000</v>
      </c>
      <c r="WMK1367" s="84">
        <f>SUM(WMK1364:WMK1365)</f>
        <v>0</v>
      </c>
      <c r="WML1367" s="84">
        <f>WMK1367/WMJ1367</f>
        <v>0</v>
      </c>
      <c r="WMM1367" s="84">
        <f>WMJ1367-WMK1367</f>
        <v>1000000</v>
      </c>
      <c r="WMN1367" s="84">
        <f>SUM(WMN1364:WMN1365)</f>
        <v>2000000</v>
      </c>
      <c r="WMO1367" s="84">
        <f>SUM(WMO1364:WMO1365)</f>
        <v>0</v>
      </c>
      <c r="WMP1367" s="84">
        <f>WMO1367/WMN1367</f>
        <v>0</v>
      </c>
      <c r="WMQ1367" s="84">
        <f>WMN1367-WMO1367</f>
        <v>2000000</v>
      </c>
      <c r="WMR1367" s="84">
        <f>WMN1367+WMJ1367</f>
        <v>3000000</v>
      </c>
      <c r="WMY1367" s="84" t="s">
        <v>5408</v>
      </c>
      <c r="WMZ1367" s="84">
        <f>SUM(WMZ1364:WMZ1365)</f>
        <v>1000000</v>
      </c>
      <c r="WNA1367" s="84">
        <f>SUM(WNA1364:WNA1365)</f>
        <v>0</v>
      </c>
      <c r="WNB1367" s="84">
        <f>WNA1367/WMZ1367</f>
        <v>0</v>
      </c>
      <c r="WNC1367" s="84">
        <f>WMZ1367-WNA1367</f>
        <v>1000000</v>
      </c>
      <c r="WND1367" s="84">
        <f>SUM(WND1364:WND1365)</f>
        <v>2000000</v>
      </c>
      <c r="WNE1367" s="84">
        <f>SUM(WNE1364:WNE1365)</f>
        <v>0</v>
      </c>
      <c r="WNF1367" s="84">
        <f>WNE1367/WND1367</f>
        <v>0</v>
      </c>
      <c r="WNG1367" s="84">
        <f>WND1367-WNE1367</f>
        <v>2000000</v>
      </c>
      <c r="WNH1367" s="84">
        <f>WND1367+WMZ1367</f>
        <v>3000000</v>
      </c>
      <c r="WNO1367" s="84" t="s">
        <v>5408</v>
      </c>
      <c r="WNP1367" s="84">
        <f>SUM(WNP1364:WNP1365)</f>
        <v>1000000</v>
      </c>
      <c r="WNQ1367" s="84">
        <f>SUM(WNQ1364:WNQ1365)</f>
        <v>0</v>
      </c>
      <c r="WNR1367" s="84">
        <f>WNQ1367/WNP1367</f>
        <v>0</v>
      </c>
      <c r="WNS1367" s="84">
        <f>WNP1367-WNQ1367</f>
        <v>1000000</v>
      </c>
      <c r="WNT1367" s="84">
        <f>SUM(WNT1364:WNT1365)</f>
        <v>2000000</v>
      </c>
      <c r="WNU1367" s="84">
        <f>SUM(WNU1364:WNU1365)</f>
        <v>0</v>
      </c>
      <c r="WNV1367" s="84">
        <f>WNU1367/WNT1367</f>
        <v>0</v>
      </c>
      <c r="WNW1367" s="84">
        <f>WNT1367-WNU1367</f>
        <v>2000000</v>
      </c>
      <c r="WNX1367" s="84">
        <f>WNT1367+WNP1367</f>
        <v>3000000</v>
      </c>
      <c r="WOE1367" s="84" t="s">
        <v>5408</v>
      </c>
      <c r="WOF1367" s="84">
        <f>SUM(WOF1364:WOF1365)</f>
        <v>1000000</v>
      </c>
      <c r="WOG1367" s="84">
        <f>SUM(WOG1364:WOG1365)</f>
        <v>0</v>
      </c>
      <c r="WOH1367" s="84">
        <f>WOG1367/WOF1367</f>
        <v>0</v>
      </c>
      <c r="WOI1367" s="84">
        <f>WOF1367-WOG1367</f>
        <v>1000000</v>
      </c>
      <c r="WOJ1367" s="84">
        <f>SUM(WOJ1364:WOJ1365)</f>
        <v>2000000</v>
      </c>
      <c r="WOK1367" s="84">
        <f>SUM(WOK1364:WOK1365)</f>
        <v>0</v>
      </c>
      <c r="WOL1367" s="84">
        <f>WOK1367/WOJ1367</f>
        <v>0</v>
      </c>
      <c r="WOM1367" s="84">
        <f>WOJ1367-WOK1367</f>
        <v>2000000</v>
      </c>
      <c r="WON1367" s="84">
        <f>WOJ1367+WOF1367</f>
        <v>3000000</v>
      </c>
      <c r="WOU1367" s="84" t="s">
        <v>5408</v>
      </c>
      <c r="WOV1367" s="84">
        <f>SUM(WOV1364:WOV1365)</f>
        <v>1000000</v>
      </c>
      <c r="WOW1367" s="84">
        <f>SUM(WOW1364:WOW1365)</f>
        <v>0</v>
      </c>
      <c r="WOX1367" s="84">
        <f>WOW1367/WOV1367</f>
        <v>0</v>
      </c>
      <c r="WOY1367" s="84">
        <f>WOV1367-WOW1367</f>
        <v>1000000</v>
      </c>
      <c r="WOZ1367" s="84">
        <f>SUM(WOZ1364:WOZ1365)</f>
        <v>2000000</v>
      </c>
      <c r="WPA1367" s="84">
        <f>SUM(WPA1364:WPA1365)</f>
        <v>0</v>
      </c>
      <c r="WPB1367" s="84">
        <f>WPA1367/WOZ1367</f>
        <v>0</v>
      </c>
      <c r="WPC1367" s="84">
        <f>WOZ1367-WPA1367</f>
        <v>2000000</v>
      </c>
      <c r="WPD1367" s="84">
        <f>WOZ1367+WOV1367</f>
        <v>3000000</v>
      </c>
      <c r="WPK1367" s="84" t="s">
        <v>5408</v>
      </c>
      <c r="WPL1367" s="84">
        <f>SUM(WPL1364:WPL1365)</f>
        <v>1000000</v>
      </c>
      <c r="WPM1367" s="84">
        <f>SUM(WPM1364:WPM1365)</f>
        <v>0</v>
      </c>
      <c r="WPN1367" s="84">
        <f>WPM1367/WPL1367</f>
        <v>0</v>
      </c>
      <c r="WPO1367" s="84">
        <f>WPL1367-WPM1367</f>
        <v>1000000</v>
      </c>
      <c r="WPP1367" s="84">
        <f>SUM(WPP1364:WPP1365)</f>
        <v>2000000</v>
      </c>
      <c r="WPQ1367" s="84">
        <f>SUM(WPQ1364:WPQ1365)</f>
        <v>0</v>
      </c>
      <c r="WPR1367" s="84">
        <f>WPQ1367/WPP1367</f>
        <v>0</v>
      </c>
      <c r="WPS1367" s="84">
        <f>WPP1367-WPQ1367</f>
        <v>2000000</v>
      </c>
      <c r="WPT1367" s="84">
        <f>WPP1367+WPL1367</f>
        <v>3000000</v>
      </c>
      <c r="WQA1367" s="84" t="s">
        <v>5408</v>
      </c>
      <c r="WQB1367" s="84">
        <f>SUM(WQB1364:WQB1365)</f>
        <v>1000000</v>
      </c>
      <c r="WQC1367" s="84">
        <f>SUM(WQC1364:WQC1365)</f>
        <v>0</v>
      </c>
      <c r="WQD1367" s="84">
        <f>WQC1367/WQB1367</f>
        <v>0</v>
      </c>
      <c r="WQE1367" s="84">
        <f>WQB1367-WQC1367</f>
        <v>1000000</v>
      </c>
      <c r="WQF1367" s="84">
        <f>SUM(WQF1364:WQF1365)</f>
        <v>2000000</v>
      </c>
      <c r="WQG1367" s="84">
        <f>SUM(WQG1364:WQG1365)</f>
        <v>0</v>
      </c>
      <c r="WQH1367" s="84">
        <f>WQG1367/WQF1367</f>
        <v>0</v>
      </c>
      <c r="WQI1367" s="84">
        <f>WQF1367-WQG1367</f>
        <v>2000000</v>
      </c>
      <c r="WQJ1367" s="84">
        <f>WQF1367+WQB1367</f>
        <v>3000000</v>
      </c>
      <c r="WQQ1367" s="84" t="s">
        <v>5408</v>
      </c>
      <c r="WQR1367" s="84">
        <f>SUM(WQR1364:WQR1365)</f>
        <v>1000000</v>
      </c>
      <c r="WQS1367" s="84">
        <f>SUM(WQS1364:WQS1365)</f>
        <v>0</v>
      </c>
      <c r="WQT1367" s="84">
        <f>WQS1367/WQR1367</f>
        <v>0</v>
      </c>
      <c r="WQU1367" s="84">
        <f>WQR1367-WQS1367</f>
        <v>1000000</v>
      </c>
      <c r="WQV1367" s="84">
        <f>SUM(WQV1364:WQV1365)</f>
        <v>2000000</v>
      </c>
      <c r="WQW1367" s="84">
        <f>SUM(WQW1364:WQW1365)</f>
        <v>0</v>
      </c>
      <c r="WQX1367" s="84">
        <f>WQW1367/WQV1367</f>
        <v>0</v>
      </c>
      <c r="WQY1367" s="84">
        <f>WQV1367-WQW1367</f>
        <v>2000000</v>
      </c>
      <c r="WQZ1367" s="84">
        <f>WQV1367+WQR1367</f>
        <v>3000000</v>
      </c>
      <c r="WRG1367" s="84" t="s">
        <v>5408</v>
      </c>
      <c r="WRH1367" s="84">
        <f>SUM(WRH1364:WRH1365)</f>
        <v>1000000</v>
      </c>
      <c r="WRI1367" s="84">
        <f>SUM(WRI1364:WRI1365)</f>
        <v>0</v>
      </c>
      <c r="WRJ1367" s="84">
        <f>WRI1367/WRH1367</f>
        <v>0</v>
      </c>
      <c r="WRK1367" s="84">
        <f>WRH1367-WRI1367</f>
        <v>1000000</v>
      </c>
      <c r="WRL1367" s="84">
        <f>SUM(WRL1364:WRL1365)</f>
        <v>2000000</v>
      </c>
      <c r="WRM1367" s="84">
        <f>SUM(WRM1364:WRM1365)</f>
        <v>0</v>
      </c>
      <c r="WRN1367" s="84">
        <f>WRM1367/WRL1367</f>
        <v>0</v>
      </c>
      <c r="WRO1367" s="84">
        <f>WRL1367-WRM1367</f>
        <v>2000000</v>
      </c>
      <c r="WRP1367" s="84">
        <f>WRL1367+WRH1367</f>
        <v>3000000</v>
      </c>
      <c r="WRW1367" s="84" t="s">
        <v>5408</v>
      </c>
      <c r="WRX1367" s="84">
        <f>SUM(WRX1364:WRX1365)</f>
        <v>1000000</v>
      </c>
      <c r="WRY1367" s="84">
        <f>SUM(WRY1364:WRY1365)</f>
        <v>0</v>
      </c>
      <c r="WRZ1367" s="84">
        <f>WRY1367/WRX1367</f>
        <v>0</v>
      </c>
      <c r="WSA1367" s="84">
        <f>WRX1367-WRY1367</f>
        <v>1000000</v>
      </c>
      <c r="WSB1367" s="84">
        <f>SUM(WSB1364:WSB1365)</f>
        <v>2000000</v>
      </c>
      <c r="WSC1367" s="84">
        <f>SUM(WSC1364:WSC1365)</f>
        <v>0</v>
      </c>
      <c r="WSD1367" s="84">
        <f>WSC1367/WSB1367</f>
        <v>0</v>
      </c>
      <c r="WSE1367" s="84">
        <f>WSB1367-WSC1367</f>
        <v>2000000</v>
      </c>
      <c r="WSF1367" s="84">
        <f>WSB1367+WRX1367</f>
        <v>3000000</v>
      </c>
      <c r="WSM1367" s="84" t="s">
        <v>5408</v>
      </c>
      <c r="WSN1367" s="84">
        <f>SUM(WSN1364:WSN1365)</f>
        <v>1000000</v>
      </c>
      <c r="WSO1367" s="84">
        <f>SUM(WSO1364:WSO1365)</f>
        <v>0</v>
      </c>
      <c r="WSP1367" s="84">
        <f>WSO1367/WSN1367</f>
        <v>0</v>
      </c>
      <c r="WSQ1367" s="84">
        <f>WSN1367-WSO1367</f>
        <v>1000000</v>
      </c>
      <c r="WSR1367" s="84">
        <f>SUM(WSR1364:WSR1365)</f>
        <v>2000000</v>
      </c>
      <c r="WSS1367" s="84">
        <f>SUM(WSS1364:WSS1365)</f>
        <v>0</v>
      </c>
      <c r="WST1367" s="84">
        <f>WSS1367/WSR1367</f>
        <v>0</v>
      </c>
      <c r="WSU1367" s="84">
        <f>WSR1367-WSS1367</f>
        <v>2000000</v>
      </c>
      <c r="WSV1367" s="84">
        <f>WSR1367+WSN1367</f>
        <v>3000000</v>
      </c>
      <c r="WTC1367" s="84" t="s">
        <v>5408</v>
      </c>
      <c r="WTD1367" s="84">
        <f>SUM(WTD1364:WTD1365)</f>
        <v>1000000</v>
      </c>
      <c r="WTE1367" s="84">
        <f>SUM(WTE1364:WTE1365)</f>
        <v>0</v>
      </c>
      <c r="WTF1367" s="84">
        <f>WTE1367/WTD1367</f>
        <v>0</v>
      </c>
      <c r="WTG1367" s="84">
        <f>WTD1367-WTE1367</f>
        <v>1000000</v>
      </c>
      <c r="WTH1367" s="84">
        <f>SUM(WTH1364:WTH1365)</f>
        <v>2000000</v>
      </c>
      <c r="WTI1367" s="84">
        <f>SUM(WTI1364:WTI1365)</f>
        <v>0</v>
      </c>
      <c r="WTJ1367" s="84">
        <f>WTI1367/WTH1367</f>
        <v>0</v>
      </c>
      <c r="WTK1367" s="84">
        <f>WTH1367-WTI1367</f>
        <v>2000000</v>
      </c>
      <c r="WTL1367" s="84">
        <f>WTH1367+WTD1367</f>
        <v>3000000</v>
      </c>
      <c r="WTS1367" s="84" t="s">
        <v>5408</v>
      </c>
      <c r="WTT1367" s="84">
        <f>SUM(WTT1364:WTT1365)</f>
        <v>1000000</v>
      </c>
      <c r="WTU1367" s="84">
        <f>SUM(WTU1364:WTU1365)</f>
        <v>0</v>
      </c>
      <c r="WTV1367" s="84">
        <f>WTU1367/WTT1367</f>
        <v>0</v>
      </c>
      <c r="WTW1367" s="84">
        <f>WTT1367-WTU1367</f>
        <v>1000000</v>
      </c>
      <c r="WTX1367" s="84">
        <f>SUM(WTX1364:WTX1365)</f>
        <v>2000000</v>
      </c>
      <c r="WTY1367" s="84">
        <f>SUM(WTY1364:WTY1365)</f>
        <v>0</v>
      </c>
      <c r="WTZ1367" s="84">
        <f>WTY1367/WTX1367</f>
        <v>0</v>
      </c>
      <c r="WUA1367" s="84">
        <f>WTX1367-WTY1367</f>
        <v>2000000</v>
      </c>
      <c r="WUB1367" s="84">
        <f>WTX1367+WTT1367</f>
        <v>3000000</v>
      </c>
      <c r="WUI1367" s="84" t="s">
        <v>5408</v>
      </c>
      <c r="WUJ1367" s="84">
        <f>SUM(WUJ1364:WUJ1365)</f>
        <v>1000000</v>
      </c>
      <c r="WUK1367" s="84">
        <f>SUM(WUK1364:WUK1365)</f>
        <v>0</v>
      </c>
      <c r="WUL1367" s="84">
        <f>WUK1367/WUJ1367</f>
        <v>0</v>
      </c>
      <c r="WUM1367" s="84">
        <f>WUJ1367-WUK1367</f>
        <v>1000000</v>
      </c>
      <c r="WUN1367" s="84">
        <f>SUM(WUN1364:WUN1365)</f>
        <v>2000000</v>
      </c>
      <c r="WUO1367" s="84">
        <f>SUM(WUO1364:WUO1365)</f>
        <v>0</v>
      </c>
      <c r="WUP1367" s="84">
        <f>WUO1367/WUN1367</f>
        <v>0</v>
      </c>
      <c r="WUQ1367" s="84">
        <f>WUN1367-WUO1367</f>
        <v>2000000</v>
      </c>
      <c r="WUR1367" s="84">
        <f>WUN1367+WUJ1367</f>
        <v>3000000</v>
      </c>
      <c r="WUY1367" s="84" t="s">
        <v>5408</v>
      </c>
      <c r="WUZ1367" s="84">
        <f>SUM(WUZ1364:WUZ1365)</f>
        <v>1000000</v>
      </c>
      <c r="WVA1367" s="84">
        <f>SUM(WVA1364:WVA1365)</f>
        <v>0</v>
      </c>
      <c r="WVB1367" s="84">
        <f>WVA1367/WUZ1367</f>
        <v>0</v>
      </c>
      <c r="WVC1367" s="84">
        <f>WUZ1367-WVA1367</f>
        <v>1000000</v>
      </c>
      <c r="WVD1367" s="84">
        <f>SUM(WVD1364:WVD1365)</f>
        <v>2000000</v>
      </c>
      <c r="WVE1367" s="84">
        <f>SUM(WVE1364:WVE1365)</f>
        <v>0</v>
      </c>
      <c r="WVF1367" s="84">
        <f>WVE1367/WVD1367</f>
        <v>0</v>
      </c>
      <c r="WVG1367" s="84">
        <f>WVD1367-WVE1367</f>
        <v>2000000</v>
      </c>
      <c r="WVH1367" s="84">
        <f>WVD1367+WUZ1367</f>
        <v>3000000</v>
      </c>
      <c r="WVO1367" s="84" t="s">
        <v>5408</v>
      </c>
      <c r="WVP1367" s="84">
        <f>SUM(WVP1364:WVP1365)</f>
        <v>1000000</v>
      </c>
      <c r="WVQ1367" s="84">
        <f>SUM(WVQ1364:WVQ1365)</f>
        <v>0</v>
      </c>
      <c r="WVR1367" s="84">
        <f>WVQ1367/WVP1367</f>
        <v>0</v>
      </c>
      <c r="WVS1367" s="84">
        <f>WVP1367-WVQ1367</f>
        <v>1000000</v>
      </c>
      <c r="WVT1367" s="84">
        <f>SUM(WVT1364:WVT1365)</f>
        <v>2000000</v>
      </c>
      <c r="WVU1367" s="84">
        <f>SUM(WVU1364:WVU1365)</f>
        <v>0</v>
      </c>
      <c r="WVV1367" s="84">
        <f>WVU1367/WVT1367</f>
        <v>0</v>
      </c>
      <c r="WVW1367" s="84">
        <f>WVT1367-WVU1367</f>
        <v>2000000</v>
      </c>
      <c r="WVX1367" s="84">
        <f>WVT1367+WVP1367</f>
        <v>3000000</v>
      </c>
      <c r="WWE1367" s="84" t="s">
        <v>5408</v>
      </c>
      <c r="WWF1367" s="84">
        <f>SUM(WWF1364:WWF1365)</f>
        <v>1000000</v>
      </c>
      <c r="WWG1367" s="84">
        <f>SUM(WWG1364:WWG1365)</f>
        <v>0</v>
      </c>
      <c r="WWH1367" s="84">
        <f>WWG1367/WWF1367</f>
        <v>0</v>
      </c>
      <c r="WWI1367" s="84">
        <f>WWF1367-WWG1367</f>
        <v>1000000</v>
      </c>
      <c r="WWJ1367" s="84">
        <f>SUM(WWJ1364:WWJ1365)</f>
        <v>2000000</v>
      </c>
      <c r="WWK1367" s="84">
        <f>SUM(WWK1364:WWK1365)</f>
        <v>0</v>
      </c>
      <c r="WWL1367" s="84">
        <f>WWK1367/WWJ1367</f>
        <v>0</v>
      </c>
      <c r="WWM1367" s="84">
        <f>WWJ1367-WWK1367</f>
        <v>2000000</v>
      </c>
      <c r="WWN1367" s="84">
        <f>WWJ1367+WWF1367</f>
        <v>3000000</v>
      </c>
      <c r="WWU1367" s="84" t="s">
        <v>5408</v>
      </c>
      <c r="WWV1367" s="84">
        <f>SUM(WWV1364:WWV1365)</f>
        <v>1000000</v>
      </c>
      <c r="WWW1367" s="84">
        <f>SUM(WWW1364:WWW1365)</f>
        <v>0</v>
      </c>
      <c r="WWX1367" s="84">
        <f>WWW1367/WWV1367</f>
        <v>0</v>
      </c>
      <c r="WWY1367" s="84">
        <f>WWV1367-WWW1367</f>
        <v>1000000</v>
      </c>
      <c r="WWZ1367" s="84">
        <f>SUM(WWZ1364:WWZ1365)</f>
        <v>2000000</v>
      </c>
      <c r="WXA1367" s="84">
        <f>SUM(WXA1364:WXA1365)</f>
        <v>0</v>
      </c>
      <c r="WXB1367" s="84">
        <f>WXA1367/WWZ1367</f>
        <v>0</v>
      </c>
      <c r="WXC1367" s="84">
        <f>WWZ1367-WXA1367</f>
        <v>2000000</v>
      </c>
      <c r="WXD1367" s="84">
        <f>WWZ1367+WWV1367</f>
        <v>3000000</v>
      </c>
      <c r="WXK1367" s="84" t="s">
        <v>5408</v>
      </c>
      <c r="WXL1367" s="84">
        <f>SUM(WXL1364:WXL1365)</f>
        <v>1000000</v>
      </c>
      <c r="WXM1367" s="84">
        <f>SUM(WXM1364:WXM1365)</f>
        <v>0</v>
      </c>
      <c r="WXN1367" s="84">
        <f>WXM1367/WXL1367</f>
        <v>0</v>
      </c>
      <c r="WXO1367" s="84">
        <f>WXL1367-WXM1367</f>
        <v>1000000</v>
      </c>
      <c r="WXP1367" s="84">
        <f>SUM(WXP1364:WXP1365)</f>
        <v>2000000</v>
      </c>
      <c r="WXQ1367" s="84">
        <f>SUM(WXQ1364:WXQ1365)</f>
        <v>0</v>
      </c>
      <c r="WXR1367" s="84">
        <f>WXQ1367/WXP1367</f>
        <v>0</v>
      </c>
      <c r="WXS1367" s="84">
        <f>WXP1367-WXQ1367</f>
        <v>2000000</v>
      </c>
      <c r="WXT1367" s="84">
        <f>WXP1367+WXL1367</f>
        <v>3000000</v>
      </c>
      <c r="WYA1367" s="84" t="s">
        <v>5408</v>
      </c>
      <c r="WYB1367" s="84">
        <f>SUM(WYB1364:WYB1365)</f>
        <v>1000000</v>
      </c>
      <c r="WYC1367" s="84">
        <f>SUM(WYC1364:WYC1365)</f>
        <v>0</v>
      </c>
      <c r="WYD1367" s="84">
        <f>WYC1367/WYB1367</f>
        <v>0</v>
      </c>
      <c r="WYE1367" s="84">
        <f>WYB1367-WYC1367</f>
        <v>1000000</v>
      </c>
      <c r="WYF1367" s="84">
        <f>SUM(WYF1364:WYF1365)</f>
        <v>2000000</v>
      </c>
      <c r="WYG1367" s="84">
        <f>SUM(WYG1364:WYG1365)</f>
        <v>0</v>
      </c>
      <c r="WYH1367" s="84">
        <f>WYG1367/WYF1367</f>
        <v>0</v>
      </c>
      <c r="WYI1367" s="84">
        <f>WYF1367-WYG1367</f>
        <v>2000000</v>
      </c>
      <c r="WYJ1367" s="84">
        <f>WYF1367+WYB1367</f>
        <v>3000000</v>
      </c>
      <c r="WYQ1367" s="84" t="s">
        <v>5408</v>
      </c>
      <c r="WYR1367" s="84">
        <f>SUM(WYR1364:WYR1365)</f>
        <v>1000000</v>
      </c>
      <c r="WYS1367" s="84">
        <f>SUM(WYS1364:WYS1365)</f>
        <v>0</v>
      </c>
      <c r="WYT1367" s="84">
        <f>WYS1367/WYR1367</f>
        <v>0</v>
      </c>
      <c r="WYU1367" s="84">
        <f>WYR1367-WYS1367</f>
        <v>1000000</v>
      </c>
      <c r="WYV1367" s="84">
        <f>SUM(WYV1364:WYV1365)</f>
        <v>2000000</v>
      </c>
      <c r="WYW1367" s="84">
        <f>SUM(WYW1364:WYW1365)</f>
        <v>0</v>
      </c>
      <c r="WYX1367" s="84">
        <f>WYW1367/WYV1367</f>
        <v>0</v>
      </c>
      <c r="WYY1367" s="84">
        <f>WYV1367-WYW1367</f>
        <v>2000000</v>
      </c>
      <c r="WYZ1367" s="84">
        <f>WYV1367+WYR1367</f>
        <v>3000000</v>
      </c>
      <c r="WZG1367" s="84" t="s">
        <v>5408</v>
      </c>
      <c r="WZH1367" s="84">
        <f>SUM(WZH1364:WZH1365)</f>
        <v>1000000</v>
      </c>
      <c r="WZI1367" s="84">
        <f>SUM(WZI1364:WZI1365)</f>
        <v>0</v>
      </c>
      <c r="WZJ1367" s="84">
        <f>WZI1367/WZH1367</f>
        <v>0</v>
      </c>
      <c r="WZK1367" s="84">
        <f>WZH1367-WZI1367</f>
        <v>1000000</v>
      </c>
      <c r="WZL1367" s="84">
        <f>SUM(WZL1364:WZL1365)</f>
        <v>2000000</v>
      </c>
      <c r="WZM1367" s="84">
        <f>SUM(WZM1364:WZM1365)</f>
        <v>0</v>
      </c>
      <c r="WZN1367" s="84">
        <f>WZM1367/WZL1367</f>
        <v>0</v>
      </c>
      <c r="WZO1367" s="84">
        <f>WZL1367-WZM1367</f>
        <v>2000000</v>
      </c>
      <c r="WZP1367" s="84">
        <f>WZL1367+WZH1367</f>
        <v>3000000</v>
      </c>
      <c r="WZW1367" s="84" t="s">
        <v>5408</v>
      </c>
      <c r="WZX1367" s="84">
        <f>SUM(WZX1364:WZX1365)</f>
        <v>1000000</v>
      </c>
      <c r="WZY1367" s="84">
        <f>SUM(WZY1364:WZY1365)</f>
        <v>0</v>
      </c>
      <c r="WZZ1367" s="84">
        <f>WZY1367/WZX1367</f>
        <v>0</v>
      </c>
      <c r="XAA1367" s="84">
        <f>WZX1367-WZY1367</f>
        <v>1000000</v>
      </c>
      <c r="XAB1367" s="84">
        <f>SUM(XAB1364:XAB1365)</f>
        <v>2000000</v>
      </c>
      <c r="XAC1367" s="84">
        <f>SUM(XAC1364:XAC1365)</f>
        <v>0</v>
      </c>
      <c r="XAD1367" s="84">
        <f>XAC1367/XAB1367</f>
        <v>0</v>
      </c>
      <c r="XAE1367" s="84">
        <f>XAB1367-XAC1367</f>
        <v>2000000</v>
      </c>
      <c r="XAF1367" s="84">
        <f>XAB1367+WZX1367</f>
        <v>3000000</v>
      </c>
      <c r="XAM1367" s="84" t="s">
        <v>5408</v>
      </c>
      <c r="XAN1367" s="84">
        <f>SUM(XAN1364:XAN1365)</f>
        <v>1000000</v>
      </c>
      <c r="XAO1367" s="84">
        <f>SUM(XAO1364:XAO1365)</f>
        <v>0</v>
      </c>
      <c r="XAP1367" s="84">
        <f>XAO1367/XAN1367</f>
        <v>0</v>
      </c>
      <c r="XAQ1367" s="84">
        <f>XAN1367-XAO1367</f>
        <v>1000000</v>
      </c>
      <c r="XAR1367" s="84">
        <f>SUM(XAR1364:XAR1365)</f>
        <v>2000000</v>
      </c>
      <c r="XAS1367" s="84">
        <f>SUM(XAS1364:XAS1365)</f>
        <v>0</v>
      </c>
      <c r="XAT1367" s="84">
        <f>XAS1367/XAR1367</f>
        <v>0</v>
      </c>
      <c r="XAU1367" s="84">
        <f>XAR1367-XAS1367</f>
        <v>2000000</v>
      </c>
      <c r="XAV1367" s="84">
        <f>XAR1367+XAN1367</f>
        <v>3000000</v>
      </c>
      <c r="XBC1367" s="84" t="s">
        <v>5408</v>
      </c>
      <c r="XBD1367" s="84">
        <f>SUM(XBD1364:XBD1365)</f>
        <v>1000000</v>
      </c>
      <c r="XBE1367" s="84">
        <f>SUM(XBE1364:XBE1365)</f>
        <v>0</v>
      </c>
      <c r="XBF1367" s="84">
        <f>XBE1367/XBD1367</f>
        <v>0</v>
      </c>
      <c r="XBG1367" s="84">
        <f>XBD1367-XBE1367</f>
        <v>1000000</v>
      </c>
      <c r="XBH1367" s="84">
        <f>SUM(XBH1364:XBH1365)</f>
        <v>2000000</v>
      </c>
      <c r="XBI1367" s="84">
        <f>SUM(XBI1364:XBI1365)</f>
        <v>0</v>
      </c>
      <c r="XBJ1367" s="84">
        <f>XBI1367/XBH1367</f>
        <v>0</v>
      </c>
      <c r="XBK1367" s="84">
        <f>XBH1367-XBI1367</f>
        <v>2000000</v>
      </c>
      <c r="XBL1367" s="84">
        <f>XBH1367+XBD1367</f>
        <v>3000000</v>
      </c>
      <c r="XBS1367" s="84" t="s">
        <v>5408</v>
      </c>
      <c r="XBT1367" s="84">
        <f>SUM(XBT1364:XBT1365)</f>
        <v>1000000</v>
      </c>
      <c r="XBU1367" s="84">
        <f>SUM(XBU1364:XBU1365)</f>
        <v>0</v>
      </c>
      <c r="XBV1367" s="84">
        <f>XBU1367/XBT1367</f>
        <v>0</v>
      </c>
      <c r="XBW1367" s="84">
        <f>XBT1367-XBU1367</f>
        <v>1000000</v>
      </c>
      <c r="XBX1367" s="84">
        <f>SUM(XBX1364:XBX1365)</f>
        <v>2000000</v>
      </c>
      <c r="XBY1367" s="84">
        <f>SUM(XBY1364:XBY1365)</f>
        <v>0</v>
      </c>
      <c r="XBZ1367" s="84">
        <f>XBY1367/XBX1367</f>
        <v>0</v>
      </c>
      <c r="XCA1367" s="84">
        <f>XBX1367-XBY1367</f>
        <v>2000000</v>
      </c>
      <c r="XCB1367" s="84">
        <f>XBX1367+XBT1367</f>
        <v>3000000</v>
      </c>
      <c r="XCI1367" s="84" t="s">
        <v>5408</v>
      </c>
      <c r="XCJ1367" s="84">
        <f>SUM(XCJ1364:XCJ1365)</f>
        <v>1000000</v>
      </c>
      <c r="XCK1367" s="84">
        <f>SUM(XCK1364:XCK1365)</f>
        <v>0</v>
      </c>
      <c r="XCL1367" s="84">
        <f>XCK1367/XCJ1367</f>
        <v>0</v>
      </c>
      <c r="XCM1367" s="84">
        <f>XCJ1367-XCK1367</f>
        <v>1000000</v>
      </c>
      <c r="XCN1367" s="84">
        <f>SUM(XCN1364:XCN1365)</f>
        <v>2000000</v>
      </c>
      <c r="XCO1367" s="84">
        <f>SUM(XCO1364:XCO1365)</f>
        <v>0</v>
      </c>
      <c r="XCP1367" s="84">
        <f>XCO1367/XCN1367</f>
        <v>0</v>
      </c>
      <c r="XCQ1367" s="84">
        <f>XCN1367-XCO1367</f>
        <v>2000000</v>
      </c>
      <c r="XCR1367" s="84">
        <f>XCN1367+XCJ1367</f>
        <v>3000000</v>
      </c>
      <c r="XCY1367" s="84" t="s">
        <v>5408</v>
      </c>
      <c r="XCZ1367" s="84">
        <f>SUM(XCZ1364:XCZ1365)</f>
        <v>1000000</v>
      </c>
      <c r="XDA1367" s="84">
        <f>SUM(XDA1364:XDA1365)</f>
        <v>0</v>
      </c>
      <c r="XDB1367" s="84">
        <f>XDA1367/XCZ1367</f>
        <v>0</v>
      </c>
      <c r="XDC1367" s="84">
        <f>XCZ1367-XDA1367</f>
        <v>1000000</v>
      </c>
      <c r="XDD1367" s="84">
        <f>SUM(XDD1364:XDD1365)</f>
        <v>2000000</v>
      </c>
      <c r="XDE1367" s="84">
        <f>SUM(XDE1364:XDE1365)</f>
        <v>0</v>
      </c>
      <c r="XDF1367" s="84">
        <f>XDE1367/XDD1367</f>
        <v>0</v>
      </c>
      <c r="XDG1367" s="84">
        <f>XDD1367-XDE1367</f>
        <v>2000000</v>
      </c>
      <c r="XDH1367" s="84">
        <f>XDD1367+XCZ1367</f>
        <v>3000000</v>
      </c>
      <c r="XDO1367" s="84" t="s">
        <v>5408</v>
      </c>
      <c r="XDP1367" s="84">
        <f>SUM(XDP1364:XDP1365)</f>
        <v>1000000</v>
      </c>
      <c r="XDQ1367" s="84">
        <f>SUM(XDQ1364:XDQ1365)</f>
        <v>0</v>
      </c>
      <c r="XDR1367" s="84">
        <f>XDQ1367/XDP1367</f>
        <v>0</v>
      </c>
      <c r="XDS1367" s="84">
        <f>XDP1367-XDQ1367</f>
        <v>1000000</v>
      </c>
      <c r="XDT1367" s="84">
        <f>SUM(XDT1364:XDT1365)</f>
        <v>2000000</v>
      </c>
      <c r="XDU1367" s="84">
        <f>SUM(XDU1364:XDU1365)</f>
        <v>0</v>
      </c>
      <c r="XDV1367" s="84">
        <f>XDU1367/XDT1367</f>
        <v>0</v>
      </c>
      <c r="XDW1367" s="84">
        <f>XDT1367-XDU1367</f>
        <v>2000000</v>
      </c>
      <c r="XDX1367" s="84">
        <f>XDT1367+XDP1367</f>
        <v>3000000</v>
      </c>
      <c r="XEE1367" s="84" t="s">
        <v>5408</v>
      </c>
      <c r="XEF1367" s="84">
        <f>SUM(XEF1364:XEF1365)</f>
        <v>1000000</v>
      </c>
      <c r="XEG1367" s="84">
        <f>SUM(XEG1364:XEG1365)</f>
        <v>0</v>
      </c>
      <c r="XEH1367" s="84">
        <f>XEG1367/XEF1367</f>
        <v>0</v>
      </c>
      <c r="XEI1367" s="84">
        <f>XEF1367-XEG1367</f>
        <v>1000000</v>
      </c>
      <c r="XEJ1367" s="84">
        <f>SUM(XEJ1364:XEJ1365)</f>
        <v>2000000</v>
      </c>
      <c r="XEK1367" s="84">
        <f>SUM(XEK1364:XEK1365)</f>
        <v>0</v>
      </c>
      <c r="XEL1367" s="84">
        <f>XEK1367/XEJ1367</f>
        <v>0</v>
      </c>
      <c r="XEM1367" s="84">
        <f>XEJ1367-XEK1367</f>
        <v>2000000</v>
      </c>
      <c r="XEN1367" s="84">
        <f>XEJ1367+XEF1367</f>
        <v>3000000</v>
      </c>
      <c r="XEU1367" s="84" t="s">
        <v>5408</v>
      </c>
      <c r="XEV1367" s="84">
        <f>SUM(XEV1364:XEV1365)</f>
        <v>1000000</v>
      </c>
      <c r="XEW1367" s="84">
        <f>SUM(XEW1364:XEW1365)</f>
        <v>0</v>
      </c>
      <c r="XEX1367" s="84">
        <f>XEW1367/XEV1367</f>
        <v>0</v>
      </c>
      <c r="XEY1367" s="84">
        <f>XEV1367-XEW1367</f>
        <v>1000000</v>
      </c>
      <c r="XEZ1367" s="84">
        <f>SUM(XEZ1364:XEZ1365)</f>
        <v>2000000</v>
      </c>
      <c r="XFA1367" s="84">
        <f>SUM(XFA1364:XFA1365)</f>
        <v>0</v>
      </c>
      <c r="XFB1367" s="84">
        <f>XFA1367/XEZ1367</f>
        <v>0</v>
      </c>
      <c r="XFC1367" s="84">
        <f>XEZ1367-XFA1367</f>
        <v>2000000</v>
      </c>
      <c r="XFD1367" s="84">
        <f>XEZ1367+XEV1367</f>
        <v>3000000</v>
      </c>
    </row>
    <row r="1368" spans="1:1024 1030:2048 2054:3072 3078:4096 4102:5120 5126:6144 6150:7168 7174:8192 8198:9216 9222:10240 10246:11264 11270:12288 12294:13312 13318:14336 14342:15360 15366:16384">
      <c r="A1368" s="84"/>
      <c r="B1368" s="84"/>
      <c r="G1368" s="1131"/>
      <c r="H1368" s="781"/>
      <c r="I1368" s="781"/>
      <c r="J1368" s="782"/>
      <c r="K1368" s="781"/>
      <c r="L1368" s="783"/>
      <c r="M1368" s="783"/>
      <c r="N1368" s="784"/>
      <c r="O1368" s="783"/>
      <c r="P1368" s="783"/>
      <c r="Q1368" s="801"/>
      <c r="R1368" s="802"/>
      <c r="S1368" s="801"/>
      <c r="T1368" s="84"/>
      <c r="V1368" s="84"/>
      <c r="W1368" s="84"/>
    </row>
    <row r="1369" spans="1:1024 1030:2048 2054:3072 3078:4096 4102:5120 5126:6144 6150:7168 7174:8192 8198:9216 9222:10240 10246:11264 11270:12288 12294:13312 13318:14336 14342:15360 15366:16384">
      <c r="A1369" s="84"/>
      <c r="B1369" s="84"/>
      <c r="G1369" s="798" t="s">
        <v>5409</v>
      </c>
      <c r="H1369" s="781"/>
      <c r="I1369" s="781"/>
      <c r="J1369" s="782"/>
      <c r="K1369" s="781"/>
      <c r="L1369" s="783"/>
      <c r="M1369" s="783"/>
      <c r="N1369" s="784"/>
      <c r="O1369" s="783"/>
      <c r="P1369" s="783"/>
      <c r="Q1369" s="801"/>
      <c r="R1369" s="802"/>
      <c r="S1369" s="801"/>
      <c r="T1369" s="84"/>
      <c r="V1369" s="84"/>
      <c r="W1369" s="84" t="s">
        <v>5409</v>
      </c>
      <c r="AM1369" s="84" t="s">
        <v>5409</v>
      </c>
      <c r="BC1369" s="84" t="s">
        <v>5409</v>
      </c>
      <c r="BS1369" s="84" t="s">
        <v>5409</v>
      </c>
      <c r="CI1369" s="84" t="s">
        <v>5409</v>
      </c>
      <c r="CY1369" s="84" t="s">
        <v>5409</v>
      </c>
      <c r="DO1369" s="84" t="s">
        <v>5409</v>
      </c>
      <c r="EE1369" s="84" t="s">
        <v>5409</v>
      </c>
      <c r="EU1369" s="84" t="s">
        <v>5409</v>
      </c>
      <c r="FK1369" s="84" t="s">
        <v>5409</v>
      </c>
      <c r="GA1369" s="84" t="s">
        <v>5409</v>
      </c>
      <c r="GQ1369" s="84" t="s">
        <v>5409</v>
      </c>
      <c r="HG1369" s="84" t="s">
        <v>5409</v>
      </c>
      <c r="HW1369" s="84" t="s">
        <v>5409</v>
      </c>
      <c r="IM1369" s="84" t="s">
        <v>5409</v>
      </c>
      <c r="JC1369" s="84" t="s">
        <v>5409</v>
      </c>
      <c r="JS1369" s="84" t="s">
        <v>5409</v>
      </c>
      <c r="KI1369" s="84" t="s">
        <v>5409</v>
      </c>
      <c r="KY1369" s="84" t="s">
        <v>5409</v>
      </c>
      <c r="LO1369" s="84" t="s">
        <v>5409</v>
      </c>
      <c r="ME1369" s="84" t="s">
        <v>5409</v>
      </c>
      <c r="MU1369" s="84" t="s">
        <v>5409</v>
      </c>
      <c r="NK1369" s="84" t="s">
        <v>5409</v>
      </c>
      <c r="OA1369" s="84" t="s">
        <v>5409</v>
      </c>
      <c r="OQ1369" s="84" t="s">
        <v>5409</v>
      </c>
      <c r="PG1369" s="84" t="s">
        <v>5409</v>
      </c>
      <c r="PW1369" s="84" t="s">
        <v>5409</v>
      </c>
      <c r="QM1369" s="84" t="s">
        <v>5409</v>
      </c>
      <c r="RC1369" s="84" t="s">
        <v>5409</v>
      </c>
      <c r="RS1369" s="84" t="s">
        <v>5409</v>
      </c>
      <c r="SI1369" s="84" t="s">
        <v>5409</v>
      </c>
      <c r="SY1369" s="84" t="s">
        <v>5409</v>
      </c>
      <c r="TO1369" s="84" t="s">
        <v>5409</v>
      </c>
      <c r="UE1369" s="84" t="s">
        <v>5409</v>
      </c>
      <c r="UU1369" s="84" t="s">
        <v>5409</v>
      </c>
      <c r="VK1369" s="84" t="s">
        <v>5409</v>
      </c>
      <c r="WA1369" s="84" t="s">
        <v>5409</v>
      </c>
      <c r="WQ1369" s="84" t="s">
        <v>5409</v>
      </c>
      <c r="XG1369" s="84" t="s">
        <v>5409</v>
      </c>
      <c r="XW1369" s="84" t="s">
        <v>5409</v>
      </c>
      <c r="YM1369" s="84" t="s">
        <v>5409</v>
      </c>
      <c r="ZC1369" s="84" t="s">
        <v>5409</v>
      </c>
      <c r="ZS1369" s="84" t="s">
        <v>5409</v>
      </c>
      <c r="AAI1369" s="84" t="s">
        <v>5409</v>
      </c>
      <c r="AAY1369" s="84" t="s">
        <v>5409</v>
      </c>
      <c r="ABO1369" s="84" t="s">
        <v>5409</v>
      </c>
      <c r="ACE1369" s="84" t="s">
        <v>5409</v>
      </c>
      <c r="ACU1369" s="84" t="s">
        <v>5409</v>
      </c>
      <c r="ADK1369" s="84" t="s">
        <v>5409</v>
      </c>
      <c r="AEA1369" s="84" t="s">
        <v>5409</v>
      </c>
      <c r="AEQ1369" s="84" t="s">
        <v>5409</v>
      </c>
      <c r="AFG1369" s="84" t="s">
        <v>5409</v>
      </c>
      <c r="AFW1369" s="84" t="s">
        <v>5409</v>
      </c>
      <c r="AGM1369" s="84" t="s">
        <v>5409</v>
      </c>
      <c r="AHC1369" s="84" t="s">
        <v>5409</v>
      </c>
      <c r="AHS1369" s="84" t="s">
        <v>5409</v>
      </c>
      <c r="AII1369" s="84" t="s">
        <v>5409</v>
      </c>
      <c r="AIY1369" s="84" t="s">
        <v>5409</v>
      </c>
      <c r="AJO1369" s="84" t="s">
        <v>5409</v>
      </c>
      <c r="AKE1369" s="84" t="s">
        <v>5409</v>
      </c>
      <c r="AKU1369" s="84" t="s">
        <v>5409</v>
      </c>
      <c r="ALK1369" s="84" t="s">
        <v>5409</v>
      </c>
      <c r="AMA1369" s="84" t="s">
        <v>5409</v>
      </c>
      <c r="AMQ1369" s="84" t="s">
        <v>5409</v>
      </c>
      <c r="ANG1369" s="84" t="s">
        <v>5409</v>
      </c>
      <c r="ANW1369" s="84" t="s">
        <v>5409</v>
      </c>
      <c r="AOM1369" s="84" t="s">
        <v>5409</v>
      </c>
      <c r="APC1369" s="84" t="s">
        <v>5409</v>
      </c>
      <c r="APS1369" s="84" t="s">
        <v>5409</v>
      </c>
      <c r="AQI1369" s="84" t="s">
        <v>5409</v>
      </c>
      <c r="AQY1369" s="84" t="s">
        <v>5409</v>
      </c>
      <c r="ARO1369" s="84" t="s">
        <v>5409</v>
      </c>
      <c r="ASE1369" s="84" t="s">
        <v>5409</v>
      </c>
      <c r="ASU1369" s="84" t="s">
        <v>5409</v>
      </c>
      <c r="ATK1369" s="84" t="s">
        <v>5409</v>
      </c>
      <c r="AUA1369" s="84" t="s">
        <v>5409</v>
      </c>
      <c r="AUQ1369" s="84" t="s">
        <v>5409</v>
      </c>
      <c r="AVG1369" s="84" t="s">
        <v>5409</v>
      </c>
      <c r="AVW1369" s="84" t="s">
        <v>5409</v>
      </c>
      <c r="AWM1369" s="84" t="s">
        <v>5409</v>
      </c>
      <c r="AXC1369" s="84" t="s">
        <v>5409</v>
      </c>
      <c r="AXS1369" s="84" t="s">
        <v>5409</v>
      </c>
      <c r="AYI1369" s="84" t="s">
        <v>5409</v>
      </c>
      <c r="AYY1369" s="84" t="s">
        <v>5409</v>
      </c>
      <c r="AZO1369" s="84" t="s">
        <v>5409</v>
      </c>
      <c r="BAE1369" s="84" t="s">
        <v>5409</v>
      </c>
      <c r="BAU1369" s="84" t="s">
        <v>5409</v>
      </c>
      <c r="BBK1369" s="84" t="s">
        <v>5409</v>
      </c>
      <c r="BCA1369" s="84" t="s">
        <v>5409</v>
      </c>
      <c r="BCQ1369" s="84" t="s">
        <v>5409</v>
      </c>
      <c r="BDG1369" s="84" t="s">
        <v>5409</v>
      </c>
      <c r="BDW1369" s="84" t="s">
        <v>5409</v>
      </c>
      <c r="BEM1369" s="84" t="s">
        <v>5409</v>
      </c>
      <c r="BFC1369" s="84" t="s">
        <v>5409</v>
      </c>
      <c r="BFS1369" s="84" t="s">
        <v>5409</v>
      </c>
      <c r="BGI1369" s="84" t="s">
        <v>5409</v>
      </c>
      <c r="BGY1369" s="84" t="s">
        <v>5409</v>
      </c>
      <c r="BHO1369" s="84" t="s">
        <v>5409</v>
      </c>
      <c r="BIE1369" s="84" t="s">
        <v>5409</v>
      </c>
      <c r="BIU1369" s="84" t="s">
        <v>5409</v>
      </c>
      <c r="BJK1369" s="84" t="s">
        <v>5409</v>
      </c>
      <c r="BKA1369" s="84" t="s">
        <v>5409</v>
      </c>
      <c r="BKQ1369" s="84" t="s">
        <v>5409</v>
      </c>
      <c r="BLG1369" s="84" t="s">
        <v>5409</v>
      </c>
      <c r="BLW1369" s="84" t="s">
        <v>5409</v>
      </c>
      <c r="BMM1369" s="84" t="s">
        <v>5409</v>
      </c>
      <c r="BNC1369" s="84" t="s">
        <v>5409</v>
      </c>
      <c r="BNS1369" s="84" t="s">
        <v>5409</v>
      </c>
      <c r="BOI1369" s="84" t="s">
        <v>5409</v>
      </c>
      <c r="BOY1369" s="84" t="s">
        <v>5409</v>
      </c>
      <c r="BPO1369" s="84" t="s">
        <v>5409</v>
      </c>
      <c r="BQE1369" s="84" t="s">
        <v>5409</v>
      </c>
      <c r="BQU1369" s="84" t="s">
        <v>5409</v>
      </c>
      <c r="BRK1369" s="84" t="s">
        <v>5409</v>
      </c>
      <c r="BSA1369" s="84" t="s">
        <v>5409</v>
      </c>
      <c r="BSQ1369" s="84" t="s">
        <v>5409</v>
      </c>
      <c r="BTG1369" s="84" t="s">
        <v>5409</v>
      </c>
      <c r="BTW1369" s="84" t="s">
        <v>5409</v>
      </c>
      <c r="BUM1369" s="84" t="s">
        <v>5409</v>
      </c>
      <c r="BVC1369" s="84" t="s">
        <v>5409</v>
      </c>
      <c r="BVS1369" s="84" t="s">
        <v>5409</v>
      </c>
      <c r="BWI1369" s="84" t="s">
        <v>5409</v>
      </c>
      <c r="BWY1369" s="84" t="s">
        <v>5409</v>
      </c>
      <c r="BXO1369" s="84" t="s">
        <v>5409</v>
      </c>
      <c r="BYE1369" s="84" t="s">
        <v>5409</v>
      </c>
      <c r="BYU1369" s="84" t="s">
        <v>5409</v>
      </c>
      <c r="BZK1369" s="84" t="s">
        <v>5409</v>
      </c>
      <c r="CAA1369" s="84" t="s">
        <v>5409</v>
      </c>
      <c r="CAQ1369" s="84" t="s">
        <v>5409</v>
      </c>
      <c r="CBG1369" s="84" t="s">
        <v>5409</v>
      </c>
      <c r="CBW1369" s="84" t="s">
        <v>5409</v>
      </c>
      <c r="CCM1369" s="84" t="s">
        <v>5409</v>
      </c>
      <c r="CDC1369" s="84" t="s">
        <v>5409</v>
      </c>
      <c r="CDS1369" s="84" t="s">
        <v>5409</v>
      </c>
      <c r="CEI1369" s="84" t="s">
        <v>5409</v>
      </c>
      <c r="CEY1369" s="84" t="s">
        <v>5409</v>
      </c>
      <c r="CFO1369" s="84" t="s">
        <v>5409</v>
      </c>
      <c r="CGE1369" s="84" t="s">
        <v>5409</v>
      </c>
      <c r="CGU1369" s="84" t="s">
        <v>5409</v>
      </c>
      <c r="CHK1369" s="84" t="s">
        <v>5409</v>
      </c>
      <c r="CIA1369" s="84" t="s">
        <v>5409</v>
      </c>
      <c r="CIQ1369" s="84" t="s">
        <v>5409</v>
      </c>
      <c r="CJG1369" s="84" t="s">
        <v>5409</v>
      </c>
      <c r="CJW1369" s="84" t="s">
        <v>5409</v>
      </c>
      <c r="CKM1369" s="84" t="s">
        <v>5409</v>
      </c>
      <c r="CLC1369" s="84" t="s">
        <v>5409</v>
      </c>
      <c r="CLS1369" s="84" t="s">
        <v>5409</v>
      </c>
      <c r="CMI1369" s="84" t="s">
        <v>5409</v>
      </c>
      <c r="CMY1369" s="84" t="s">
        <v>5409</v>
      </c>
      <c r="CNO1369" s="84" t="s">
        <v>5409</v>
      </c>
      <c r="COE1369" s="84" t="s">
        <v>5409</v>
      </c>
      <c r="COU1369" s="84" t="s">
        <v>5409</v>
      </c>
      <c r="CPK1369" s="84" t="s">
        <v>5409</v>
      </c>
      <c r="CQA1369" s="84" t="s">
        <v>5409</v>
      </c>
      <c r="CQQ1369" s="84" t="s">
        <v>5409</v>
      </c>
      <c r="CRG1369" s="84" t="s">
        <v>5409</v>
      </c>
      <c r="CRW1369" s="84" t="s">
        <v>5409</v>
      </c>
      <c r="CSM1369" s="84" t="s">
        <v>5409</v>
      </c>
      <c r="CTC1369" s="84" t="s">
        <v>5409</v>
      </c>
      <c r="CTS1369" s="84" t="s">
        <v>5409</v>
      </c>
      <c r="CUI1369" s="84" t="s">
        <v>5409</v>
      </c>
      <c r="CUY1369" s="84" t="s">
        <v>5409</v>
      </c>
      <c r="CVO1369" s="84" t="s">
        <v>5409</v>
      </c>
      <c r="CWE1369" s="84" t="s">
        <v>5409</v>
      </c>
      <c r="CWU1369" s="84" t="s">
        <v>5409</v>
      </c>
      <c r="CXK1369" s="84" t="s">
        <v>5409</v>
      </c>
      <c r="CYA1369" s="84" t="s">
        <v>5409</v>
      </c>
      <c r="CYQ1369" s="84" t="s">
        <v>5409</v>
      </c>
      <c r="CZG1369" s="84" t="s">
        <v>5409</v>
      </c>
      <c r="CZW1369" s="84" t="s">
        <v>5409</v>
      </c>
      <c r="DAM1369" s="84" t="s">
        <v>5409</v>
      </c>
      <c r="DBC1369" s="84" t="s">
        <v>5409</v>
      </c>
      <c r="DBS1369" s="84" t="s">
        <v>5409</v>
      </c>
      <c r="DCI1369" s="84" t="s">
        <v>5409</v>
      </c>
      <c r="DCY1369" s="84" t="s">
        <v>5409</v>
      </c>
      <c r="DDO1369" s="84" t="s">
        <v>5409</v>
      </c>
      <c r="DEE1369" s="84" t="s">
        <v>5409</v>
      </c>
      <c r="DEU1369" s="84" t="s">
        <v>5409</v>
      </c>
      <c r="DFK1369" s="84" t="s">
        <v>5409</v>
      </c>
      <c r="DGA1369" s="84" t="s">
        <v>5409</v>
      </c>
      <c r="DGQ1369" s="84" t="s">
        <v>5409</v>
      </c>
      <c r="DHG1369" s="84" t="s">
        <v>5409</v>
      </c>
      <c r="DHW1369" s="84" t="s">
        <v>5409</v>
      </c>
      <c r="DIM1369" s="84" t="s">
        <v>5409</v>
      </c>
      <c r="DJC1369" s="84" t="s">
        <v>5409</v>
      </c>
      <c r="DJS1369" s="84" t="s">
        <v>5409</v>
      </c>
      <c r="DKI1369" s="84" t="s">
        <v>5409</v>
      </c>
      <c r="DKY1369" s="84" t="s">
        <v>5409</v>
      </c>
      <c r="DLO1369" s="84" t="s">
        <v>5409</v>
      </c>
      <c r="DME1369" s="84" t="s">
        <v>5409</v>
      </c>
      <c r="DMU1369" s="84" t="s">
        <v>5409</v>
      </c>
      <c r="DNK1369" s="84" t="s">
        <v>5409</v>
      </c>
      <c r="DOA1369" s="84" t="s">
        <v>5409</v>
      </c>
      <c r="DOQ1369" s="84" t="s">
        <v>5409</v>
      </c>
      <c r="DPG1369" s="84" t="s">
        <v>5409</v>
      </c>
      <c r="DPW1369" s="84" t="s">
        <v>5409</v>
      </c>
      <c r="DQM1369" s="84" t="s">
        <v>5409</v>
      </c>
      <c r="DRC1369" s="84" t="s">
        <v>5409</v>
      </c>
      <c r="DRS1369" s="84" t="s">
        <v>5409</v>
      </c>
      <c r="DSI1369" s="84" t="s">
        <v>5409</v>
      </c>
      <c r="DSY1369" s="84" t="s">
        <v>5409</v>
      </c>
      <c r="DTO1369" s="84" t="s">
        <v>5409</v>
      </c>
      <c r="DUE1369" s="84" t="s">
        <v>5409</v>
      </c>
      <c r="DUU1369" s="84" t="s">
        <v>5409</v>
      </c>
      <c r="DVK1369" s="84" t="s">
        <v>5409</v>
      </c>
      <c r="DWA1369" s="84" t="s">
        <v>5409</v>
      </c>
      <c r="DWQ1369" s="84" t="s">
        <v>5409</v>
      </c>
      <c r="DXG1369" s="84" t="s">
        <v>5409</v>
      </c>
      <c r="DXW1369" s="84" t="s">
        <v>5409</v>
      </c>
      <c r="DYM1369" s="84" t="s">
        <v>5409</v>
      </c>
      <c r="DZC1369" s="84" t="s">
        <v>5409</v>
      </c>
      <c r="DZS1369" s="84" t="s">
        <v>5409</v>
      </c>
      <c r="EAI1369" s="84" t="s">
        <v>5409</v>
      </c>
      <c r="EAY1369" s="84" t="s">
        <v>5409</v>
      </c>
      <c r="EBO1369" s="84" t="s">
        <v>5409</v>
      </c>
      <c r="ECE1369" s="84" t="s">
        <v>5409</v>
      </c>
      <c r="ECU1369" s="84" t="s">
        <v>5409</v>
      </c>
      <c r="EDK1369" s="84" t="s">
        <v>5409</v>
      </c>
      <c r="EEA1369" s="84" t="s">
        <v>5409</v>
      </c>
      <c r="EEQ1369" s="84" t="s">
        <v>5409</v>
      </c>
      <c r="EFG1369" s="84" t="s">
        <v>5409</v>
      </c>
      <c r="EFW1369" s="84" t="s">
        <v>5409</v>
      </c>
      <c r="EGM1369" s="84" t="s">
        <v>5409</v>
      </c>
      <c r="EHC1369" s="84" t="s">
        <v>5409</v>
      </c>
      <c r="EHS1369" s="84" t="s">
        <v>5409</v>
      </c>
      <c r="EII1369" s="84" t="s">
        <v>5409</v>
      </c>
      <c r="EIY1369" s="84" t="s">
        <v>5409</v>
      </c>
      <c r="EJO1369" s="84" t="s">
        <v>5409</v>
      </c>
      <c r="EKE1369" s="84" t="s">
        <v>5409</v>
      </c>
      <c r="EKU1369" s="84" t="s">
        <v>5409</v>
      </c>
      <c r="ELK1369" s="84" t="s">
        <v>5409</v>
      </c>
      <c r="EMA1369" s="84" t="s">
        <v>5409</v>
      </c>
      <c r="EMQ1369" s="84" t="s">
        <v>5409</v>
      </c>
      <c r="ENG1369" s="84" t="s">
        <v>5409</v>
      </c>
      <c r="ENW1369" s="84" t="s">
        <v>5409</v>
      </c>
      <c r="EOM1369" s="84" t="s">
        <v>5409</v>
      </c>
      <c r="EPC1369" s="84" t="s">
        <v>5409</v>
      </c>
      <c r="EPS1369" s="84" t="s">
        <v>5409</v>
      </c>
      <c r="EQI1369" s="84" t="s">
        <v>5409</v>
      </c>
      <c r="EQY1369" s="84" t="s">
        <v>5409</v>
      </c>
      <c r="ERO1369" s="84" t="s">
        <v>5409</v>
      </c>
      <c r="ESE1369" s="84" t="s">
        <v>5409</v>
      </c>
      <c r="ESU1369" s="84" t="s">
        <v>5409</v>
      </c>
      <c r="ETK1369" s="84" t="s">
        <v>5409</v>
      </c>
      <c r="EUA1369" s="84" t="s">
        <v>5409</v>
      </c>
      <c r="EUQ1369" s="84" t="s">
        <v>5409</v>
      </c>
      <c r="EVG1369" s="84" t="s">
        <v>5409</v>
      </c>
      <c r="EVW1369" s="84" t="s">
        <v>5409</v>
      </c>
      <c r="EWM1369" s="84" t="s">
        <v>5409</v>
      </c>
      <c r="EXC1369" s="84" t="s">
        <v>5409</v>
      </c>
      <c r="EXS1369" s="84" t="s">
        <v>5409</v>
      </c>
      <c r="EYI1369" s="84" t="s">
        <v>5409</v>
      </c>
      <c r="EYY1369" s="84" t="s">
        <v>5409</v>
      </c>
      <c r="EZO1369" s="84" t="s">
        <v>5409</v>
      </c>
      <c r="FAE1369" s="84" t="s">
        <v>5409</v>
      </c>
      <c r="FAU1369" s="84" t="s">
        <v>5409</v>
      </c>
      <c r="FBK1369" s="84" t="s">
        <v>5409</v>
      </c>
      <c r="FCA1369" s="84" t="s">
        <v>5409</v>
      </c>
      <c r="FCQ1369" s="84" t="s">
        <v>5409</v>
      </c>
      <c r="FDG1369" s="84" t="s">
        <v>5409</v>
      </c>
      <c r="FDW1369" s="84" t="s">
        <v>5409</v>
      </c>
      <c r="FEM1369" s="84" t="s">
        <v>5409</v>
      </c>
      <c r="FFC1369" s="84" t="s">
        <v>5409</v>
      </c>
      <c r="FFS1369" s="84" t="s">
        <v>5409</v>
      </c>
      <c r="FGI1369" s="84" t="s">
        <v>5409</v>
      </c>
      <c r="FGY1369" s="84" t="s">
        <v>5409</v>
      </c>
      <c r="FHO1369" s="84" t="s">
        <v>5409</v>
      </c>
      <c r="FIE1369" s="84" t="s">
        <v>5409</v>
      </c>
      <c r="FIU1369" s="84" t="s">
        <v>5409</v>
      </c>
      <c r="FJK1369" s="84" t="s">
        <v>5409</v>
      </c>
      <c r="FKA1369" s="84" t="s">
        <v>5409</v>
      </c>
      <c r="FKQ1369" s="84" t="s">
        <v>5409</v>
      </c>
      <c r="FLG1369" s="84" t="s">
        <v>5409</v>
      </c>
      <c r="FLW1369" s="84" t="s">
        <v>5409</v>
      </c>
      <c r="FMM1369" s="84" t="s">
        <v>5409</v>
      </c>
      <c r="FNC1369" s="84" t="s">
        <v>5409</v>
      </c>
      <c r="FNS1369" s="84" t="s">
        <v>5409</v>
      </c>
      <c r="FOI1369" s="84" t="s">
        <v>5409</v>
      </c>
      <c r="FOY1369" s="84" t="s">
        <v>5409</v>
      </c>
      <c r="FPO1369" s="84" t="s">
        <v>5409</v>
      </c>
      <c r="FQE1369" s="84" t="s">
        <v>5409</v>
      </c>
      <c r="FQU1369" s="84" t="s">
        <v>5409</v>
      </c>
      <c r="FRK1369" s="84" t="s">
        <v>5409</v>
      </c>
      <c r="FSA1369" s="84" t="s">
        <v>5409</v>
      </c>
      <c r="FSQ1369" s="84" t="s">
        <v>5409</v>
      </c>
      <c r="FTG1369" s="84" t="s">
        <v>5409</v>
      </c>
      <c r="FTW1369" s="84" t="s">
        <v>5409</v>
      </c>
      <c r="FUM1369" s="84" t="s">
        <v>5409</v>
      </c>
      <c r="FVC1369" s="84" t="s">
        <v>5409</v>
      </c>
      <c r="FVS1369" s="84" t="s">
        <v>5409</v>
      </c>
      <c r="FWI1369" s="84" t="s">
        <v>5409</v>
      </c>
      <c r="FWY1369" s="84" t="s">
        <v>5409</v>
      </c>
      <c r="FXO1369" s="84" t="s">
        <v>5409</v>
      </c>
      <c r="FYE1369" s="84" t="s">
        <v>5409</v>
      </c>
      <c r="FYU1369" s="84" t="s">
        <v>5409</v>
      </c>
      <c r="FZK1369" s="84" t="s">
        <v>5409</v>
      </c>
      <c r="GAA1369" s="84" t="s">
        <v>5409</v>
      </c>
      <c r="GAQ1369" s="84" t="s">
        <v>5409</v>
      </c>
      <c r="GBG1369" s="84" t="s">
        <v>5409</v>
      </c>
      <c r="GBW1369" s="84" t="s">
        <v>5409</v>
      </c>
      <c r="GCM1369" s="84" t="s">
        <v>5409</v>
      </c>
      <c r="GDC1369" s="84" t="s">
        <v>5409</v>
      </c>
      <c r="GDS1369" s="84" t="s">
        <v>5409</v>
      </c>
      <c r="GEI1369" s="84" t="s">
        <v>5409</v>
      </c>
      <c r="GEY1369" s="84" t="s">
        <v>5409</v>
      </c>
      <c r="GFO1369" s="84" t="s">
        <v>5409</v>
      </c>
      <c r="GGE1369" s="84" t="s">
        <v>5409</v>
      </c>
      <c r="GGU1369" s="84" t="s">
        <v>5409</v>
      </c>
      <c r="GHK1369" s="84" t="s">
        <v>5409</v>
      </c>
      <c r="GIA1369" s="84" t="s">
        <v>5409</v>
      </c>
      <c r="GIQ1369" s="84" t="s">
        <v>5409</v>
      </c>
      <c r="GJG1369" s="84" t="s">
        <v>5409</v>
      </c>
      <c r="GJW1369" s="84" t="s">
        <v>5409</v>
      </c>
      <c r="GKM1369" s="84" t="s">
        <v>5409</v>
      </c>
      <c r="GLC1369" s="84" t="s">
        <v>5409</v>
      </c>
      <c r="GLS1369" s="84" t="s">
        <v>5409</v>
      </c>
      <c r="GMI1369" s="84" t="s">
        <v>5409</v>
      </c>
      <c r="GMY1369" s="84" t="s">
        <v>5409</v>
      </c>
      <c r="GNO1369" s="84" t="s">
        <v>5409</v>
      </c>
      <c r="GOE1369" s="84" t="s">
        <v>5409</v>
      </c>
      <c r="GOU1369" s="84" t="s">
        <v>5409</v>
      </c>
      <c r="GPK1369" s="84" t="s">
        <v>5409</v>
      </c>
      <c r="GQA1369" s="84" t="s">
        <v>5409</v>
      </c>
      <c r="GQQ1369" s="84" t="s">
        <v>5409</v>
      </c>
      <c r="GRG1369" s="84" t="s">
        <v>5409</v>
      </c>
      <c r="GRW1369" s="84" t="s">
        <v>5409</v>
      </c>
      <c r="GSM1369" s="84" t="s">
        <v>5409</v>
      </c>
      <c r="GTC1369" s="84" t="s">
        <v>5409</v>
      </c>
      <c r="GTS1369" s="84" t="s">
        <v>5409</v>
      </c>
      <c r="GUI1369" s="84" t="s">
        <v>5409</v>
      </c>
      <c r="GUY1369" s="84" t="s">
        <v>5409</v>
      </c>
      <c r="GVO1369" s="84" t="s">
        <v>5409</v>
      </c>
      <c r="GWE1369" s="84" t="s">
        <v>5409</v>
      </c>
      <c r="GWU1369" s="84" t="s">
        <v>5409</v>
      </c>
      <c r="GXK1369" s="84" t="s">
        <v>5409</v>
      </c>
      <c r="GYA1369" s="84" t="s">
        <v>5409</v>
      </c>
      <c r="GYQ1369" s="84" t="s">
        <v>5409</v>
      </c>
      <c r="GZG1369" s="84" t="s">
        <v>5409</v>
      </c>
      <c r="GZW1369" s="84" t="s">
        <v>5409</v>
      </c>
      <c r="HAM1369" s="84" t="s">
        <v>5409</v>
      </c>
      <c r="HBC1369" s="84" t="s">
        <v>5409</v>
      </c>
      <c r="HBS1369" s="84" t="s">
        <v>5409</v>
      </c>
      <c r="HCI1369" s="84" t="s">
        <v>5409</v>
      </c>
      <c r="HCY1369" s="84" t="s">
        <v>5409</v>
      </c>
      <c r="HDO1369" s="84" t="s">
        <v>5409</v>
      </c>
      <c r="HEE1369" s="84" t="s">
        <v>5409</v>
      </c>
      <c r="HEU1369" s="84" t="s">
        <v>5409</v>
      </c>
      <c r="HFK1369" s="84" t="s">
        <v>5409</v>
      </c>
      <c r="HGA1369" s="84" t="s">
        <v>5409</v>
      </c>
      <c r="HGQ1369" s="84" t="s">
        <v>5409</v>
      </c>
      <c r="HHG1369" s="84" t="s">
        <v>5409</v>
      </c>
      <c r="HHW1369" s="84" t="s">
        <v>5409</v>
      </c>
      <c r="HIM1369" s="84" t="s">
        <v>5409</v>
      </c>
      <c r="HJC1369" s="84" t="s">
        <v>5409</v>
      </c>
      <c r="HJS1369" s="84" t="s">
        <v>5409</v>
      </c>
      <c r="HKI1369" s="84" t="s">
        <v>5409</v>
      </c>
      <c r="HKY1369" s="84" t="s">
        <v>5409</v>
      </c>
      <c r="HLO1369" s="84" t="s">
        <v>5409</v>
      </c>
      <c r="HME1369" s="84" t="s">
        <v>5409</v>
      </c>
      <c r="HMU1369" s="84" t="s">
        <v>5409</v>
      </c>
      <c r="HNK1369" s="84" t="s">
        <v>5409</v>
      </c>
      <c r="HOA1369" s="84" t="s">
        <v>5409</v>
      </c>
      <c r="HOQ1369" s="84" t="s">
        <v>5409</v>
      </c>
      <c r="HPG1369" s="84" t="s">
        <v>5409</v>
      </c>
      <c r="HPW1369" s="84" t="s">
        <v>5409</v>
      </c>
      <c r="HQM1369" s="84" t="s">
        <v>5409</v>
      </c>
      <c r="HRC1369" s="84" t="s">
        <v>5409</v>
      </c>
      <c r="HRS1369" s="84" t="s">
        <v>5409</v>
      </c>
      <c r="HSI1369" s="84" t="s">
        <v>5409</v>
      </c>
      <c r="HSY1369" s="84" t="s">
        <v>5409</v>
      </c>
      <c r="HTO1369" s="84" t="s">
        <v>5409</v>
      </c>
      <c r="HUE1369" s="84" t="s">
        <v>5409</v>
      </c>
      <c r="HUU1369" s="84" t="s">
        <v>5409</v>
      </c>
      <c r="HVK1369" s="84" t="s">
        <v>5409</v>
      </c>
      <c r="HWA1369" s="84" t="s">
        <v>5409</v>
      </c>
      <c r="HWQ1369" s="84" t="s">
        <v>5409</v>
      </c>
      <c r="HXG1369" s="84" t="s">
        <v>5409</v>
      </c>
      <c r="HXW1369" s="84" t="s">
        <v>5409</v>
      </c>
      <c r="HYM1369" s="84" t="s">
        <v>5409</v>
      </c>
      <c r="HZC1369" s="84" t="s">
        <v>5409</v>
      </c>
      <c r="HZS1369" s="84" t="s">
        <v>5409</v>
      </c>
      <c r="IAI1369" s="84" t="s">
        <v>5409</v>
      </c>
      <c r="IAY1369" s="84" t="s">
        <v>5409</v>
      </c>
      <c r="IBO1369" s="84" t="s">
        <v>5409</v>
      </c>
      <c r="ICE1369" s="84" t="s">
        <v>5409</v>
      </c>
      <c r="ICU1369" s="84" t="s">
        <v>5409</v>
      </c>
      <c r="IDK1369" s="84" t="s">
        <v>5409</v>
      </c>
      <c r="IEA1369" s="84" t="s">
        <v>5409</v>
      </c>
      <c r="IEQ1369" s="84" t="s">
        <v>5409</v>
      </c>
      <c r="IFG1369" s="84" t="s">
        <v>5409</v>
      </c>
      <c r="IFW1369" s="84" t="s">
        <v>5409</v>
      </c>
      <c r="IGM1369" s="84" t="s">
        <v>5409</v>
      </c>
      <c r="IHC1369" s="84" t="s">
        <v>5409</v>
      </c>
      <c r="IHS1369" s="84" t="s">
        <v>5409</v>
      </c>
      <c r="III1369" s="84" t="s">
        <v>5409</v>
      </c>
      <c r="IIY1369" s="84" t="s">
        <v>5409</v>
      </c>
      <c r="IJO1369" s="84" t="s">
        <v>5409</v>
      </c>
      <c r="IKE1369" s="84" t="s">
        <v>5409</v>
      </c>
      <c r="IKU1369" s="84" t="s">
        <v>5409</v>
      </c>
      <c r="ILK1369" s="84" t="s">
        <v>5409</v>
      </c>
      <c r="IMA1369" s="84" t="s">
        <v>5409</v>
      </c>
      <c r="IMQ1369" s="84" t="s">
        <v>5409</v>
      </c>
      <c r="ING1369" s="84" t="s">
        <v>5409</v>
      </c>
      <c r="INW1369" s="84" t="s">
        <v>5409</v>
      </c>
      <c r="IOM1369" s="84" t="s">
        <v>5409</v>
      </c>
      <c r="IPC1369" s="84" t="s">
        <v>5409</v>
      </c>
      <c r="IPS1369" s="84" t="s">
        <v>5409</v>
      </c>
      <c r="IQI1369" s="84" t="s">
        <v>5409</v>
      </c>
      <c r="IQY1369" s="84" t="s">
        <v>5409</v>
      </c>
      <c r="IRO1369" s="84" t="s">
        <v>5409</v>
      </c>
      <c r="ISE1369" s="84" t="s">
        <v>5409</v>
      </c>
      <c r="ISU1369" s="84" t="s">
        <v>5409</v>
      </c>
      <c r="ITK1369" s="84" t="s">
        <v>5409</v>
      </c>
      <c r="IUA1369" s="84" t="s">
        <v>5409</v>
      </c>
      <c r="IUQ1369" s="84" t="s">
        <v>5409</v>
      </c>
      <c r="IVG1369" s="84" t="s">
        <v>5409</v>
      </c>
      <c r="IVW1369" s="84" t="s">
        <v>5409</v>
      </c>
      <c r="IWM1369" s="84" t="s">
        <v>5409</v>
      </c>
      <c r="IXC1369" s="84" t="s">
        <v>5409</v>
      </c>
      <c r="IXS1369" s="84" t="s">
        <v>5409</v>
      </c>
      <c r="IYI1369" s="84" t="s">
        <v>5409</v>
      </c>
      <c r="IYY1369" s="84" t="s">
        <v>5409</v>
      </c>
      <c r="IZO1369" s="84" t="s">
        <v>5409</v>
      </c>
      <c r="JAE1369" s="84" t="s">
        <v>5409</v>
      </c>
      <c r="JAU1369" s="84" t="s">
        <v>5409</v>
      </c>
      <c r="JBK1369" s="84" t="s">
        <v>5409</v>
      </c>
      <c r="JCA1369" s="84" t="s">
        <v>5409</v>
      </c>
      <c r="JCQ1369" s="84" t="s">
        <v>5409</v>
      </c>
      <c r="JDG1369" s="84" t="s">
        <v>5409</v>
      </c>
      <c r="JDW1369" s="84" t="s">
        <v>5409</v>
      </c>
      <c r="JEM1369" s="84" t="s">
        <v>5409</v>
      </c>
      <c r="JFC1369" s="84" t="s">
        <v>5409</v>
      </c>
      <c r="JFS1369" s="84" t="s">
        <v>5409</v>
      </c>
      <c r="JGI1369" s="84" t="s">
        <v>5409</v>
      </c>
      <c r="JGY1369" s="84" t="s">
        <v>5409</v>
      </c>
      <c r="JHO1369" s="84" t="s">
        <v>5409</v>
      </c>
      <c r="JIE1369" s="84" t="s">
        <v>5409</v>
      </c>
      <c r="JIU1369" s="84" t="s">
        <v>5409</v>
      </c>
      <c r="JJK1369" s="84" t="s">
        <v>5409</v>
      </c>
      <c r="JKA1369" s="84" t="s">
        <v>5409</v>
      </c>
      <c r="JKQ1369" s="84" t="s">
        <v>5409</v>
      </c>
      <c r="JLG1369" s="84" t="s">
        <v>5409</v>
      </c>
      <c r="JLW1369" s="84" t="s">
        <v>5409</v>
      </c>
      <c r="JMM1369" s="84" t="s">
        <v>5409</v>
      </c>
      <c r="JNC1369" s="84" t="s">
        <v>5409</v>
      </c>
      <c r="JNS1369" s="84" t="s">
        <v>5409</v>
      </c>
      <c r="JOI1369" s="84" t="s">
        <v>5409</v>
      </c>
      <c r="JOY1369" s="84" t="s">
        <v>5409</v>
      </c>
      <c r="JPO1369" s="84" t="s">
        <v>5409</v>
      </c>
      <c r="JQE1369" s="84" t="s">
        <v>5409</v>
      </c>
      <c r="JQU1369" s="84" t="s">
        <v>5409</v>
      </c>
      <c r="JRK1369" s="84" t="s">
        <v>5409</v>
      </c>
      <c r="JSA1369" s="84" t="s">
        <v>5409</v>
      </c>
      <c r="JSQ1369" s="84" t="s">
        <v>5409</v>
      </c>
      <c r="JTG1369" s="84" t="s">
        <v>5409</v>
      </c>
      <c r="JTW1369" s="84" t="s">
        <v>5409</v>
      </c>
      <c r="JUM1369" s="84" t="s">
        <v>5409</v>
      </c>
      <c r="JVC1369" s="84" t="s">
        <v>5409</v>
      </c>
      <c r="JVS1369" s="84" t="s">
        <v>5409</v>
      </c>
      <c r="JWI1369" s="84" t="s">
        <v>5409</v>
      </c>
      <c r="JWY1369" s="84" t="s">
        <v>5409</v>
      </c>
      <c r="JXO1369" s="84" t="s">
        <v>5409</v>
      </c>
      <c r="JYE1369" s="84" t="s">
        <v>5409</v>
      </c>
      <c r="JYU1369" s="84" t="s">
        <v>5409</v>
      </c>
      <c r="JZK1369" s="84" t="s">
        <v>5409</v>
      </c>
      <c r="KAA1369" s="84" t="s">
        <v>5409</v>
      </c>
      <c r="KAQ1369" s="84" t="s">
        <v>5409</v>
      </c>
      <c r="KBG1369" s="84" t="s">
        <v>5409</v>
      </c>
      <c r="KBW1369" s="84" t="s">
        <v>5409</v>
      </c>
      <c r="KCM1369" s="84" t="s">
        <v>5409</v>
      </c>
      <c r="KDC1369" s="84" t="s">
        <v>5409</v>
      </c>
      <c r="KDS1369" s="84" t="s">
        <v>5409</v>
      </c>
      <c r="KEI1369" s="84" t="s">
        <v>5409</v>
      </c>
      <c r="KEY1369" s="84" t="s">
        <v>5409</v>
      </c>
      <c r="KFO1369" s="84" t="s">
        <v>5409</v>
      </c>
      <c r="KGE1369" s="84" t="s">
        <v>5409</v>
      </c>
      <c r="KGU1369" s="84" t="s">
        <v>5409</v>
      </c>
      <c r="KHK1369" s="84" t="s">
        <v>5409</v>
      </c>
      <c r="KIA1369" s="84" t="s">
        <v>5409</v>
      </c>
      <c r="KIQ1369" s="84" t="s">
        <v>5409</v>
      </c>
      <c r="KJG1369" s="84" t="s">
        <v>5409</v>
      </c>
      <c r="KJW1369" s="84" t="s">
        <v>5409</v>
      </c>
      <c r="KKM1369" s="84" t="s">
        <v>5409</v>
      </c>
      <c r="KLC1369" s="84" t="s">
        <v>5409</v>
      </c>
      <c r="KLS1369" s="84" t="s">
        <v>5409</v>
      </c>
      <c r="KMI1369" s="84" t="s">
        <v>5409</v>
      </c>
      <c r="KMY1369" s="84" t="s">
        <v>5409</v>
      </c>
      <c r="KNO1369" s="84" t="s">
        <v>5409</v>
      </c>
      <c r="KOE1369" s="84" t="s">
        <v>5409</v>
      </c>
      <c r="KOU1369" s="84" t="s">
        <v>5409</v>
      </c>
      <c r="KPK1369" s="84" t="s">
        <v>5409</v>
      </c>
      <c r="KQA1369" s="84" t="s">
        <v>5409</v>
      </c>
      <c r="KQQ1369" s="84" t="s">
        <v>5409</v>
      </c>
      <c r="KRG1369" s="84" t="s">
        <v>5409</v>
      </c>
      <c r="KRW1369" s="84" t="s">
        <v>5409</v>
      </c>
      <c r="KSM1369" s="84" t="s">
        <v>5409</v>
      </c>
      <c r="KTC1369" s="84" t="s">
        <v>5409</v>
      </c>
      <c r="KTS1369" s="84" t="s">
        <v>5409</v>
      </c>
      <c r="KUI1369" s="84" t="s">
        <v>5409</v>
      </c>
      <c r="KUY1369" s="84" t="s">
        <v>5409</v>
      </c>
      <c r="KVO1369" s="84" t="s">
        <v>5409</v>
      </c>
      <c r="KWE1369" s="84" t="s">
        <v>5409</v>
      </c>
      <c r="KWU1369" s="84" t="s">
        <v>5409</v>
      </c>
      <c r="KXK1369" s="84" t="s">
        <v>5409</v>
      </c>
      <c r="KYA1369" s="84" t="s">
        <v>5409</v>
      </c>
      <c r="KYQ1369" s="84" t="s">
        <v>5409</v>
      </c>
      <c r="KZG1369" s="84" t="s">
        <v>5409</v>
      </c>
      <c r="KZW1369" s="84" t="s">
        <v>5409</v>
      </c>
      <c r="LAM1369" s="84" t="s">
        <v>5409</v>
      </c>
      <c r="LBC1369" s="84" t="s">
        <v>5409</v>
      </c>
      <c r="LBS1369" s="84" t="s">
        <v>5409</v>
      </c>
      <c r="LCI1369" s="84" t="s">
        <v>5409</v>
      </c>
      <c r="LCY1369" s="84" t="s">
        <v>5409</v>
      </c>
      <c r="LDO1369" s="84" t="s">
        <v>5409</v>
      </c>
      <c r="LEE1369" s="84" t="s">
        <v>5409</v>
      </c>
      <c r="LEU1369" s="84" t="s">
        <v>5409</v>
      </c>
      <c r="LFK1369" s="84" t="s">
        <v>5409</v>
      </c>
      <c r="LGA1369" s="84" t="s">
        <v>5409</v>
      </c>
      <c r="LGQ1369" s="84" t="s">
        <v>5409</v>
      </c>
      <c r="LHG1369" s="84" t="s">
        <v>5409</v>
      </c>
      <c r="LHW1369" s="84" t="s">
        <v>5409</v>
      </c>
      <c r="LIM1369" s="84" t="s">
        <v>5409</v>
      </c>
      <c r="LJC1369" s="84" t="s">
        <v>5409</v>
      </c>
      <c r="LJS1369" s="84" t="s">
        <v>5409</v>
      </c>
      <c r="LKI1369" s="84" t="s">
        <v>5409</v>
      </c>
      <c r="LKY1369" s="84" t="s">
        <v>5409</v>
      </c>
      <c r="LLO1369" s="84" t="s">
        <v>5409</v>
      </c>
      <c r="LME1369" s="84" t="s">
        <v>5409</v>
      </c>
      <c r="LMU1369" s="84" t="s">
        <v>5409</v>
      </c>
      <c r="LNK1369" s="84" t="s">
        <v>5409</v>
      </c>
      <c r="LOA1369" s="84" t="s">
        <v>5409</v>
      </c>
      <c r="LOQ1369" s="84" t="s">
        <v>5409</v>
      </c>
      <c r="LPG1369" s="84" t="s">
        <v>5409</v>
      </c>
      <c r="LPW1369" s="84" t="s">
        <v>5409</v>
      </c>
      <c r="LQM1369" s="84" t="s">
        <v>5409</v>
      </c>
      <c r="LRC1369" s="84" t="s">
        <v>5409</v>
      </c>
      <c r="LRS1369" s="84" t="s">
        <v>5409</v>
      </c>
      <c r="LSI1369" s="84" t="s">
        <v>5409</v>
      </c>
      <c r="LSY1369" s="84" t="s">
        <v>5409</v>
      </c>
      <c r="LTO1369" s="84" t="s">
        <v>5409</v>
      </c>
      <c r="LUE1369" s="84" t="s">
        <v>5409</v>
      </c>
      <c r="LUU1369" s="84" t="s">
        <v>5409</v>
      </c>
      <c r="LVK1369" s="84" t="s">
        <v>5409</v>
      </c>
      <c r="LWA1369" s="84" t="s">
        <v>5409</v>
      </c>
      <c r="LWQ1369" s="84" t="s">
        <v>5409</v>
      </c>
      <c r="LXG1369" s="84" t="s">
        <v>5409</v>
      </c>
      <c r="LXW1369" s="84" t="s">
        <v>5409</v>
      </c>
      <c r="LYM1369" s="84" t="s">
        <v>5409</v>
      </c>
      <c r="LZC1369" s="84" t="s">
        <v>5409</v>
      </c>
      <c r="LZS1369" s="84" t="s">
        <v>5409</v>
      </c>
      <c r="MAI1369" s="84" t="s">
        <v>5409</v>
      </c>
      <c r="MAY1369" s="84" t="s">
        <v>5409</v>
      </c>
      <c r="MBO1369" s="84" t="s">
        <v>5409</v>
      </c>
      <c r="MCE1369" s="84" t="s">
        <v>5409</v>
      </c>
      <c r="MCU1369" s="84" t="s">
        <v>5409</v>
      </c>
      <c r="MDK1369" s="84" t="s">
        <v>5409</v>
      </c>
      <c r="MEA1369" s="84" t="s">
        <v>5409</v>
      </c>
      <c r="MEQ1369" s="84" t="s">
        <v>5409</v>
      </c>
      <c r="MFG1369" s="84" t="s">
        <v>5409</v>
      </c>
      <c r="MFW1369" s="84" t="s">
        <v>5409</v>
      </c>
      <c r="MGM1369" s="84" t="s">
        <v>5409</v>
      </c>
      <c r="MHC1369" s="84" t="s">
        <v>5409</v>
      </c>
      <c r="MHS1369" s="84" t="s">
        <v>5409</v>
      </c>
      <c r="MII1369" s="84" t="s">
        <v>5409</v>
      </c>
      <c r="MIY1369" s="84" t="s">
        <v>5409</v>
      </c>
      <c r="MJO1369" s="84" t="s">
        <v>5409</v>
      </c>
      <c r="MKE1369" s="84" t="s">
        <v>5409</v>
      </c>
      <c r="MKU1369" s="84" t="s">
        <v>5409</v>
      </c>
      <c r="MLK1369" s="84" t="s">
        <v>5409</v>
      </c>
      <c r="MMA1369" s="84" t="s">
        <v>5409</v>
      </c>
      <c r="MMQ1369" s="84" t="s">
        <v>5409</v>
      </c>
      <c r="MNG1369" s="84" t="s">
        <v>5409</v>
      </c>
      <c r="MNW1369" s="84" t="s">
        <v>5409</v>
      </c>
      <c r="MOM1369" s="84" t="s">
        <v>5409</v>
      </c>
      <c r="MPC1369" s="84" t="s">
        <v>5409</v>
      </c>
      <c r="MPS1369" s="84" t="s">
        <v>5409</v>
      </c>
      <c r="MQI1369" s="84" t="s">
        <v>5409</v>
      </c>
      <c r="MQY1369" s="84" t="s">
        <v>5409</v>
      </c>
      <c r="MRO1369" s="84" t="s">
        <v>5409</v>
      </c>
      <c r="MSE1369" s="84" t="s">
        <v>5409</v>
      </c>
      <c r="MSU1369" s="84" t="s">
        <v>5409</v>
      </c>
      <c r="MTK1369" s="84" t="s">
        <v>5409</v>
      </c>
      <c r="MUA1369" s="84" t="s">
        <v>5409</v>
      </c>
      <c r="MUQ1369" s="84" t="s">
        <v>5409</v>
      </c>
      <c r="MVG1369" s="84" t="s">
        <v>5409</v>
      </c>
      <c r="MVW1369" s="84" t="s">
        <v>5409</v>
      </c>
      <c r="MWM1369" s="84" t="s">
        <v>5409</v>
      </c>
      <c r="MXC1369" s="84" t="s">
        <v>5409</v>
      </c>
      <c r="MXS1369" s="84" t="s">
        <v>5409</v>
      </c>
      <c r="MYI1369" s="84" t="s">
        <v>5409</v>
      </c>
      <c r="MYY1369" s="84" t="s">
        <v>5409</v>
      </c>
      <c r="MZO1369" s="84" t="s">
        <v>5409</v>
      </c>
      <c r="NAE1369" s="84" t="s">
        <v>5409</v>
      </c>
      <c r="NAU1369" s="84" t="s">
        <v>5409</v>
      </c>
      <c r="NBK1369" s="84" t="s">
        <v>5409</v>
      </c>
      <c r="NCA1369" s="84" t="s">
        <v>5409</v>
      </c>
      <c r="NCQ1369" s="84" t="s">
        <v>5409</v>
      </c>
      <c r="NDG1369" s="84" t="s">
        <v>5409</v>
      </c>
      <c r="NDW1369" s="84" t="s">
        <v>5409</v>
      </c>
      <c r="NEM1369" s="84" t="s">
        <v>5409</v>
      </c>
      <c r="NFC1369" s="84" t="s">
        <v>5409</v>
      </c>
      <c r="NFS1369" s="84" t="s">
        <v>5409</v>
      </c>
      <c r="NGI1369" s="84" t="s">
        <v>5409</v>
      </c>
      <c r="NGY1369" s="84" t="s">
        <v>5409</v>
      </c>
      <c r="NHO1369" s="84" t="s">
        <v>5409</v>
      </c>
      <c r="NIE1369" s="84" t="s">
        <v>5409</v>
      </c>
      <c r="NIU1369" s="84" t="s">
        <v>5409</v>
      </c>
      <c r="NJK1369" s="84" t="s">
        <v>5409</v>
      </c>
      <c r="NKA1369" s="84" t="s">
        <v>5409</v>
      </c>
      <c r="NKQ1369" s="84" t="s">
        <v>5409</v>
      </c>
      <c r="NLG1369" s="84" t="s">
        <v>5409</v>
      </c>
      <c r="NLW1369" s="84" t="s">
        <v>5409</v>
      </c>
      <c r="NMM1369" s="84" t="s">
        <v>5409</v>
      </c>
      <c r="NNC1369" s="84" t="s">
        <v>5409</v>
      </c>
      <c r="NNS1369" s="84" t="s">
        <v>5409</v>
      </c>
      <c r="NOI1369" s="84" t="s">
        <v>5409</v>
      </c>
      <c r="NOY1369" s="84" t="s">
        <v>5409</v>
      </c>
      <c r="NPO1369" s="84" t="s">
        <v>5409</v>
      </c>
      <c r="NQE1369" s="84" t="s">
        <v>5409</v>
      </c>
      <c r="NQU1369" s="84" t="s">
        <v>5409</v>
      </c>
      <c r="NRK1369" s="84" t="s">
        <v>5409</v>
      </c>
      <c r="NSA1369" s="84" t="s">
        <v>5409</v>
      </c>
      <c r="NSQ1369" s="84" t="s">
        <v>5409</v>
      </c>
      <c r="NTG1369" s="84" t="s">
        <v>5409</v>
      </c>
      <c r="NTW1369" s="84" t="s">
        <v>5409</v>
      </c>
      <c r="NUM1369" s="84" t="s">
        <v>5409</v>
      </c>
      <c r="NVC1369" s="84" t="s">
        <v>5409</v>
      </c>
      <c r="NVS1369" s="84" t="s">
        <v>5409</v>
      </c>
      <c r="NWI1369" s="84" t="s">
        <v>5409</v>
      </c>
      <c r="NWY1369" s="84" t="s">
        <v>5409</v>
      </c>
      <c r="NXO1369" s="84" t="s">
        <v>5409</v>
      </c>
      <c r="NYE1369" s="84" t="s">
        <v>5409</v>
      </c>
      <c r="NYU1369" s="84" t="s">
        <v>5409</v>
      </c>
      <c r="NZK1369" s="84" t="s">
        <v>5409</v>
      </c>
      <c r="OAA1369" s="84" t="s">
        <v>5409</v>
      </c>
      <c r="OAQ1369" s="84" t="s">
        <v>5409</v>
      </c>
      <c r="OBG1369" s="84" t="s">
        <v>5409</v>
      </c>
      <c r="OBW1369" s="84" t="s">
        <v>5409</v>
      </c>
      <c r="OCM1369" s="84" t="s">
        <v>5409</v>
      </c>
      <c r="ODC1369" s="84" t="s">
        <v>5409</v>
      </c>
      <c r="ODS1369" s="84" t="s">
        <v>5409</v>
      </c>
      <c r="OEI1369" s="84" t="s">
        <v>5409</v>
      </c>
      <c r="OEY1369" s="84" t="s">
        <v>5409</v>
      </c>
      <c r="OFO1369" s="84" t="s">
        <v>5409</v>
      </c>
      <c r="OGE1369" s="84" t="s">
        <v>5409</v>
      </c>
      <c r="OGU1369" s="84" t="s">
        <v>5409</v>
      </c>
      <c r="OHK1369" s="84" t="s">
        <v>5409</v>
      </c>
      <c r="OIA1369" s="84" t="s">
        <v>5409</v>
      </c>
      <c r="OIQ1369" s="84" t="s">
        <v>5409</v>
      </c>
      <c r="OJG1369" s="84" t="s">
        <v>5409</v>
      </c>
      <c r="OJW1369" s="84" t="s">
        <v>5409</v>
      </c>
      <c r="OKM1369" s="84" t="s">
        <v>5409</v>
      </c>
      <c r="OLC1369" s="84" t="s">
        <v>5409</v>
      </c>
      <c r="OLS1369" s="84" t="s">
        <v>5409</v>
      </c>
      <c r="OMI1369" s="84" t="s">
        <v>5409</v>
      </c>
      <c r="OMY1369" s="84" t="s">
        <v>5409</v>
      </c>
      <c r="ONO1369" s="84" t="s">
        <v>5409</v>
      </c>
      <c r="OOE1369" s="84" t="s">
        <v>5409</v>
      </c>
      <c r="OOU1369" s="84" t="s">
        <v>5409</v>
      </c>
      <c r="OPK1369" s="84" t="s">
        <v>5409</v>
      </c>
      <c r="OQA1369" s="84" t="s">
        <v>5409</v>
      </c>
      <c r="OQQ1369" s="84" t="s">
        <v>5409</v>
      </c>
      <c r="ORG1369" s="84" t="s">
        <v>5409</v>
      </c>
      <c r="ORW1369" s="84" t="s">
        <v>5409</v>
      </c>
      <c r="OSM1369" s="84" t="s">
        <v>5409</v>
      </c>
      <c r="OTC1369" s="84" t="s">
        <v>5409</v>
      </c>
      <c r="OTS1369" s="84" t="s">
        <v>5409</v>
      </c>
      <c r="OUI1369" s="84" t="s">
        <v>5409</v>
      </c>
      <c r="OUY1369" s="84" t="s">
        <v>5409</v>
      </c>
      <c r="OVO1369" s="84" t="s">
        <v>5409</v>
      </c>
      <c r="OWE1369" s="84" t="s">
        <v>5409</v>
      </c>
      <c r="OWU1369" s="84" t="s">
        <v>5409</v>
      </c>
      <c r="OXK1369" s="84" t="s">
        <v>5409</v>
      </c>
      <c r="OYA1369" s="84" t="s">
        <v>5409</v>
      </c>
      <c r="OYQ1369" s="84" t="s">
        <v>5409</v>
      </c>
      <c r="OZG1369" s="84" t="s">
        <v>5409</v>
      </c>
      <c r="OZW1369" s="84" t="s">
        <v>5409</v>
      </c>
      <c r="PAM1369" s="84" t="s">
        <v>5409</v>
      </c>
      <c r="PBC1369" s="84" t="s">
        <v>5409</v>
      </c>
      <c r="PBS1369" s="84" t="s">
        <v>5409</v>
      </c>
      <c r="PCI1369" s="84" t="s">
        <v>5409</v>
      </c>
      <c r="PCY1369" s="84" t="s">
        <v>5409</v>
      </c>
      <c r="PDO1369" s="84" t="s">
        <v>5409</v>
      </c>
      <c r="PEE1369" s="84" t="s">
        <v>5409</v>
      </c>
      <c r="PEU1369" s="84" t="s">
        <v>5409</v>
      </c>
      <c r="PFK1369" s="84" t="s">
        <v>5409</v>
      </c>
      <c r="PGA1369" s="84" t="s">
        <v>5409</v>
      </c>
      <c r="PGQ1369" s="84" t="s">
        <v>5409</v>
      </c>
      <c r="PHG1369" s="84" t="s">
        <v>5409</v>
      </c>
      <c r="PHW1369" s="84" t="s">
        <v>5409</v>
      </c>
      <c r="PIM1369" s="84" t="s">
        <v>5409</v>
      </c>
      <c r="PJC1369" s="84" t="s">
        <v>5409</v>
      </c>
      <c r="PJS1369" s="84" t="s">
        <v>5409</v>
      </c>
      <c r="PKI1369" s="84" t="s">
        <v>5409</v>
      </c>
      <c r="PKY1369" s="84" t="s">
        <v>5409</v>
      </c>
      <c r="PLO1369" s="84" t="s">
        <v>5409</v>
      </c>
      <c r="PME1369" s="84" t="s">
        <v>5409</v>
      </c>
      <c r="PMU1369" s="84" t="s">
        <v>5409</v>
      </c>
      <c r="PNK1369" s="84" t="s">
        <v>5409</v>
      </c>
      <c r="POA1369" s="84" t="s">
        <v>5409</v>
      </c>
      <c r="POQ1369" s="84" t="s">
        <v>5409</v>
      </c>
      <c r="PPG1369" s="84" t="s">
        <v>5409</v>
      </c>
      <c r="PPW1369" s="84" t="s">
        <v>5409</v>
      </c>
      <c r="PQM1369" s="84" t="s">
        <v>5409</v>
      </c>
      <c r="PRC1369" s="84" t="s">
        <v>5409</v>
      </c>
      <c r="PRS1369" s="84" t="s">
        <v>5409</v>
      </c>
      <c r="PSI1369" s="84" t="s">
        <v>5409</v>
      </c>
      <c r="PSY1369" s="84" t="s">
        <v>5409</v>
      </c>
      <c r="PTO1369" s="84" t="s">
        <v>5409</v>
      </c>
      <c r="PUE1369" s="84" t="s">
        <v>5409</v>
      </c>
      <c r="PUU1369" s="84" t="s">
        <v>5409</v>
      </c>
      <c r="PVK1369" s="84" t="s">
        <v>5409</v>
      </c>
      <c r="PWA1369" s="84" t="s">
        <v>5409</v>
      </c>
      <c r="PWQ1369" s="84" t="s">
        <v>5409</v>
      </c>
      <c r="PXG1369" s="84" t="s">
        <v>5409</v>
      </c>
      <c r="PXW1369" s="84" t="s">
        <v>5409</v>
      </c>
      <c r="PYM1369" s="84" t="s">
        <v>5409</v>
      </c>
      <c r="PZC1369" s="84" t="s">
        <v>5409</v>
      </c>
      <c r="PZS1369" s="84" t="s">
        <v>5409</v>
      </c>
      <c r="QAI1369" s="84" t="s">
        <v>5409</v>
      </c>
      <c r="QAY1369" s="84" t="s">
        <v>5409</v>
      </c>
      <c r="QBO1369" s="84" t="s">
        <v>5409</v>
      </c>
      <c r="QCE1369" s="84" t="s">
        <v>5409</v>
      </c>
      <c r="QCU1369" s="84" t="s">
        <v>5409</v>
      </c>
      <c r="QDK1369" s="84" t="s">
        <v>5409</v>
      </c>
      <c r="QEA1369" s="84" t="s">
        <v>5409</v>
      </c>
      <c r="QEQ1369" s="84" t="s">
        <v>5409</v>
      </c>
      <c r="QFG1369" s="84" t="s">
        <v>5409</v>
      </c>
      <c r="QFW1369" s="84" t="s">
        <v>5409</v>
      </c>
      <c r="QGM1369" s="84" t="s">
        <v>5409</v>
      </c>
      <c r="QHC1369" s="84" t="s">
        <v>5409</v>
      </c>
      <c r="QHS1369" s="84" t="s">
        <v>5409</v>
      </c>
      <c r="QII1369" s="84" t="s">
        <v>5409</v>
      </c>
      <c r="QIY1369" s="84" t="s">
        <v>5409</v>
      </c>
      <c r="QJO1369" s="84" t="s">
        <v>5409</v>
      </c>
      <c r="QKE1369" s="84" t="s">
        <v>5409</v>
      </c>
      <c r="QKU1369" s="84" t="s">
        <v>5409</v>
      </c>
      <c r="QLK1369" s="84" t="s">
        <v>5409</v>
      </c>
      <c r="QMA1369" s="84" t="s">
        <v>5409</v>
      </c>
      <c r="QMQ1369" s="84" t="s">
        <v>5409</v>
      </c>
      <c r="QNG1369" s="84" t="s">
        <v>5409</v>
      </c>
      <c r="QNW1369" s="84" t="s">
        <v>5409</v>
      </c>
      <c r="QOM1369" s="84" t="s">
        <v>5409</v>
      </c>
      <c r="QPC1369" s="84" t="s">
        <v>5409</v>
      </c>
      <c r="QPS1369" s="84" t="s">
        <v>5409</v>
      </c>
      <c r="QQI1369" s="84" t="s">
        <v>5409</v>
      </c>
      <c r="QQY1369" s="84" t="s">
        <v>5409</v>
      </c>
      <c r="QRO1369" s="84" t="s">
        <v>5409</v>
      </c>
      <c r="QSE1369" s="84" t="s">
        <v>5409</v>
      </c>
      <c r="QSU1369" s="84" t="s">
        <v>5409</v>
      </c>
      <c r="QTK1369" s="84" t="s">
        <v>5409</v>
      </c>
      <c r="QUA1369" s="84" t="s">
        <v>5409</v>
      </c>
      <c r="QUQ1369" s="84" t="s">
        <v>5409</v>
      </c>
      <c r="QVG1369" s="84" t="s">
        <v>5409</v>
      </c>
      <c r="QVW1369" s="84" t="s">
        <v>5409</v>
      </c>
      <c r="QWM1369" s="84" t="s">
        <v>5409</v>
      </c>
      <c r="QXC1369" s="84" t="s">
        <v>5409</v>
      </c>
      <c r="QXS1369" s="84" t="s">
        <v>5409</v>
      </c>
      <c r="QYI1369" s="84" t="s">
        <v>5409</v>
      </c>
      <c r="QYY1369" s="84" t="s">
        <v>5409</v>
      </c>
      <c r="QZO1369" s="84" t="s">
        <v>5409</v>
      </c>
      <c r="RAE1369" s="84" t="s">
        <v>5409</v>
      </c>
      <c r="RAU1369" s="84" t="s">
        <v>5409</v>
      </c>
      <c r="RBK1369" s="84" t="s">
        <v>5409</v>
      </c>
      <c r="RCA1369" s="84" t="s">
        <v>5409</v>
      </c>
      <c r="RCQ1369" s="84" t="s">
        <v>5409</v>
      </c>
      <c r="RDG1369" s="84" t="s">
        <v>5409</v>
      </c>
      <c r="RDW1369" s="84" t="s">
        <v>5409</v>
      </c>
      <c r="REM1369" s="84" t="s">
        <v>5409</v>
      </c>
      <c r="RFC1369" s="84" t="s">
        <v>5409</v>
      </c>
      <c r="RFS1369" s="84" t="s">
        <v>5409</v>
      </c>
      <c r="RGI1369" s="84" t="s">
        <v>5409</v>
      </c>
      <c r="RGY1369" s="84" t="s">
        <v>5409</v>
      </c>
      <c r="RHO1369" s="84" t="s">
        <v>5409</v>
      </c>
      <c r="RIE1369" s="84" t="s">
        <v>5409</v>
      </c>
      <c r="RIU1369" s="84" t="s">
        <v>5409</v>
      </c>
      <c r="RJK1369" s="84" t="s">
        <v>5409</v>
      </c>
      <c r="RKA1369" s="84" t="s">
        <v>5409</v>
      </c>
      <c r="RKQ1369" s="84" t="s">
        <v>5409</v>
      </c>
      <c r="RLG1369" s="84" t="s">
        <v>5409</v>
      </c>
      <c r="RLW1369" s="84" t="s">
        <v>5409</v>
      </c>
      <c r="RMM1369" s="84" t="s">
        <v>5409</v>
      </c>
      <c r="RNC1369" s="84" t="s">
        <v>5409</v>
      </c>
      <c r="RNS1369" s="84" t="s">
        <v>5409</v>
      </c>
      <c r="ROI1369" s="84" t="s">
        <v>5409</v>
      </c>
      <c r="ROY1369" s="84" t="s">
        <v>5409</v>
      </c>
      <c r="RPO1369" s="84" t="s">
        <v>5409</v>
      </c>
      <c r="RQE1369" s="84" t="s">
        <v>5409</v>
      </c>
      <c r="RQU1369" s="84" t="s">
        <v>5409</v>
      </c>
      <c r="RRK1369" s="84" t="s">
        <v>5409</v>
      </c>
      <c r="RSA1369" s="84" t="s">
        <v>5409</v>
      </c>
      <c r="RSQ1369" s="84" t="s">
        <v>5409</v>
      </c>
      <c r="RTG1369" s="84" t="s">
        <v>5409</v>
      </c>
      <c r="RTW1369" s="84" t="s">
        <v>5409</v>
      </c>
      <c r="RUM1369" s="84" t="s">
        <v>5409</v>
      </c>
      <c r="RVC1369" s="84" t="s">
        <v>5409</v>
      </c>
      <c r="RVS1369" s="84" t="s">
        <v>5409</v>
      </c>
      <c r="RWI1369" s="84" t="s">
        <v>5409</v>
      </c>
      <c r="RWY1369" s="84" t="s">
        <v>5409</v>
      </c>
      <c r="RXO1369" s="84" t="s">
        <v>5409</v>
      </c>
      <c r="RYE1369" s="84" t="s">
        <v>5409</v>
      </c>
      <c r="RYU1369" s="84" t="s">
        <v>5409</v>
      </c>
      <c r="RZK1369" s="84" t="s">
        <v>5409</v>
      </c>
      <c r="SAA1369" s="84" t="s">
        <v>5409</v>
      </c>
      <c r="SAQ1369" s="84" t="s">
        <v>5409</v>
      </c>
      <c r="SBG1369" s="84" t="s">
        <v>5409</v>
      </c>
      <c r="SBW1369" s="84" t="s">
        <v>5409</v>
      </c>
      <c r="SCM1369" s="84" t="s">
        <v>5409</v>
      </c>
      <c r="SDC1369" s="84" t="s">
        <v>5409</v>
      </c>
      <c r="SDS1369" s="84" t="s">
        <v>5409</v>
      </c>
      <c r="SEI1369" s="84" t="s">
        <v>5409</v>
      </c>
      <c r="SEY1369" s="84" t="s">
        <v>5409</v>
      </c>
      <c r="SFO1369" s="84" t="s">
        <v>5409</v>
      </c>
      <c r="SGE1369" s="84" t="s">
        <v>5409</v>
      </c>
      <c r="SGU1369" s="84" t="s">
        <v>5409</v>
      </c>
      <c r="SHK1369" s="84" t="s">
        <v>5409</v>
      </c>
      <c r="SIA1369" s="84" t="s">
        <v>5409</v>
      </c>
      <c r="SIQ1369" s="84" t="s">
        <v>5409</v>
      </c>
      <c r="SJG1369" s="84" t="s">
        <v>5409</v>
      </c>
      <c r="SJW1369" s="84" t="s">
        <v>5409</v>
      </c>
      <c r="SKM1369" s="84" t="s">
        <v>5409</v>
      </c>
      <c r="SLC1369" s="84" t="s">
        <v>5409</v>
      </c>
      <c r="SLS1369" s="84" t="s">
        <v>5409</v>
      </c>
      <c r="SMI1369" s="84" t="s">
        <v>5409</v>
      </c>
      <c r="SMY1369" s="84" t="s">
        <v>5409</v>
      </c>
      <c r="SNO1369" s="84" t="s">
        <v>5409</v>
      </c>
      <c r="SOE1369" s="84" t="s">
        <v>5409</v>
      </c>
      <c r="SOU1369" s="84" t="s">
        <v>5409</v>
      </c>
      <c r="SPK1369" s="84" t="s">
        <v>5409</v>
      </c>
      <c r="SQA1369" s="84" t="s">
        <v>5409</v>
      </c>
      <c r="SQQ1369" s="84" t="s">
        <v>5409</v>
      </c>
      <c r="SRG1369" s="84" t="s">
        <v>5409</v>
      </c>
      <c r="SRW1369" s="84" t="s">
        <v>5409</v>
      </c>
      <c r="SSM1369" s="84" t="s">
        <v>5409</v>
      </c>
      <c r="STC1369" s="84" t="s">
        <v>5409</v>
      </c>
      <c r="STS1369" s="84" t="s">
        <v>5409</v>
      </c>
      <c r="SUI1369" s="84" t="s">
        <v>5409</v>
      </c>
      <c r="SUY1369" s="84" t="s">
        <v>5409</v>
      </c>
      <c r="SVO1369" s="84" t="s">
        <v>5409</v>
      </c>
      <c r="SWE1369" s="84" t="s">
        <v>5409</v>
      </c>
      <c r="SWU1369" s="84" t="s">
        <v>5409</v>
      </c>
      <c r="SXK1369" s="84" t="s">
        <v>5409</v>
      </c>
      <c r="SYA1369" s="84" t="s">
        <v>5409</v>
      </c>
      <c r="SYQ1369" s="84" t="s">
        <v>5409</v>
      </c>
      <c r="SZG1369" s="84" t="s">
        <v>5409</v>
      </c>
      <c r="SZW1369" s="84" t="s">
        <v>5409</v>
      </c>
      <c r="TAM1369" s="84" t="s">
        <v>5409</v>
      </c>
      <c r="TBC1369" s="84" t="s">
        <v>5409</v>
      </c>
      <c r="TBS1369" s="84" t="s">
        <v>5409</v>
      </c>
      <c r="TCI1369" s="84" t="s">
        <v>5409</v>
      </c>
      <c r="TCY1369" s="84" t="s">
        <v>5409</v>
      </c>
      <c r="TDO1369" s="84" t="s">
        <v>5409</v>
      </c>
      <c r="TEE1369" s="84" t="s">
        <v>5409</v>
      </c>
      <c r="TEU1369" s="84" t="s">
        <v>5409</v>
      </c>
      <c r="TFK1369" s="84" t="s">
        <v>5409</v>
      </c>
      <c r="TGA1369" s="84" t="s">
        <v>5409</v>
      </c>
      <c r="TGQ1369" s="84" t="s">
        <v>5409</v>
      </c>
      <c r="THG1369" s="84" t="s">
        <v>5409</v>
      </c>
      <c r="THW1369" s="84" t="s">
        <v>5409</v>
      </c>
      <c r="TIM1369" s="84" t="s">
        <v>5409</v>
      </c>
      <c r="TJC1369" s="84" t="s">
        <v>5409</v>
      </c>
      <c r="TJS1369" s="84" t="s">
        <v>5409</v>
      </c>
      <c r="TKI1369" s="84" t="s">
        <v>5409</v>
      </c>
      <c r="TKY1369" s="84" t="s">
        <v>5409</v>
      </c>
      <c r="TLO1369" s="84" t="s">
        <v>5409</v>
      </c>
      <c r="TME1369" s="84" t="s">
        <v>5409</v>
      </c>
      <c r="TMU1369" s="84" t="s">
        <v>5409</v>
      </c>
      <c r="TNK1369" s="84" t="s">
        <v>5409</v>
      </c>
      <c r="TOA1369" s="84" t="s">
        <v>5409</v>
      </c>
      <c r="TOQ1369" s="84" t="s">
        <v>5409</v>
      </c>
      <c r="TPG1369" s="84" t="s">
        <v>5409</v>
      </c>
      <c r="TPW1369" s="84" t="s">
        <v>5409</v>
      </c>
      <c r="TQM1369" s="84" t="s">
        <v>5409</v>
      </c>
      <c r="TRC1369" s="84" t="s">
        <v>5409</v>
      </c>
      <c r="TRS1369" s="84" t="s">
        <v>5409</v>
      </c>
      <c r="TSI1369" s="84" t="s">
        <v>5409</v>
      </c>
      <c r="TSY1369" s="84" t="s">
        <v>5409</v>
      </c>
      <c r="TTO1369" s="84" t="s">
        <v>5409</v>
      </c>
      <c r="TUE1369" s="84" t="s">
        <v>5409</v>
      </c>
      <c r="TUU1369" s="84" t="s">
        <v>5409</v>
      </c>
      <c r="TVK1369" s="84" t="s">
        <v>5409</v>
      </c>
      <c r="TWA1369" s="84" t="s">
        <v>5409</v>
      </c>
      <c r="TWQ1369" s="84" t="s">
        <v>5409</v>
      </c>
      <c r="TXG1369" s="84" t="s">
        <v>5409</v>
      </c>
      <c r="TXW1369" s="84" t="s">
        <v>5409</v>
      </c>
      <c r="TYM1369" s="84" t="s">
        <v>5409</v>
      </c>
      <c r="TZC1369" s="84" t="s">
        <v>5409</v>
      </c>
      <c r="TZS1369" s="84" t="s">
        <v>5409</v>
      </c>
      <c r="UAI1369" s="84" t="s">
        <v>5409</v>
      </c>
      <c r="UAY1369" s="84" t="s">
        <v>5409</v>
      </c>
      <c r="UBO1369" s="84" t="s">
        <v>5409</v>
      </c>
      <c r="UCE1369" s="84" t="s">
        <v>5409</v>
      </c>
      <c r="UCU1369" s="84" t="s">
        <v>5409</v>
      </c>
      <c r="UDK1369" s="84" t="s">
        <v>5409</v>
      </c>
      <c r="UEA1369" s="84" t="s">
        <v>5409</v>
      </c>
      <c r="UEQ1369" s="84" t="s">
        <v>5409</v>
      </c>
      <c r="UFG1369" s="84" t="s">
        <v>5409</v>
      </c>
      <c r="UFW1369" s="84" t="s">
        <v>5409</v>
      </c>
      <c r="UGM1369" s="84" t="s">
        <v>5409</v>
      </c>
      <c r="UHC1369" s="84" t="s">
        <v>5409</v>
      </c>
      <c r="UHS1369" s="84" t="s">
        <v>5409</v>
      </c>
      <c r="UII1369" s="84" t="s">
        <v>5409</v>
      </c>
      <c r="UIY1369" s="84" t="s">
        <v>5409</v>
      </c>
      <c r="UJO1369" s="84" t="s">
        <v>5409</v>
      </c>
      <c r="UKE1369" s="84" t="s">
        <v>5409</v>
      </c>
      <c r="UKU1369" s="84" t="s">
        <v>5409</v>
      </c>
      <c r="ULK1369" s="84" t="s">
        <v>5409</v>
      </c>
      <c r="UMA1369" s="84" t="s">
        <v>5409</v>
      </c>
      <c r="UMQ1369" s="84" t="s">
        <v>5409</v>
      </c>
      <c r="UNG1369" s="84" t="s">
        <v>5409</v>
      </c>
      <c r="UNW1369" s="84" t="s">
        <v>5409</v>
      </c>
      <c r="UOM1369" s="84" t="s">
        <v>5409</v>
      </c>
      <c r="UPC1369" s="84" t="s">
        <v>5409</v>
      </c>
      <c r="UPS1369" s="84" t="s">
        <v>5409</v>
      </c>
      <c r="UQI1369" s="84" t="s">
        <v>5409</v>
      </c>
      <c r="UQY1369" s="84" t="s">
        <v>5409</v>
      </c>
      <c r="URO1369" s="84" t="s">
        <v>5409</v>
      </c>
      <c r="USE1369" s="84" t="s">
        <v>5409</v>
      </c>
      <c r="USU1369" s="84" t="s">
        <v>5409</v>
      </c>
      <c r="UTK1369" s="84" t="s">
        <v>5409</v>
      </c>
      <c r="UUA1369" s="84" t="s">
        <v>5409</v>
      </c>
      <c r="UUQ1369" s="84" t="s">
        <v>5409</v>
      </c>
      <c r="UVG1369" s="84" t="s">
        <v>5409</v>
      </c>
      <c r="UVW1369" s="84" t="s">
        <v>5409</v>
      </c>
      <c r="UWM1369" s="84" t="s">
        <v>5409</v>
      </c>
      <c r="UXC1369" s="84" t="s">
        <v>5409</v>
      </c>
      <c r="UXS1369" s="84" t="s">
        <v>5409</v>
      </c>
      <c r="UYI1369" s="84" t="s">
        <v>5409</v>
      </c>
      <c r="UYY1369" s="84" t="s">
        <v>5409</v>
      </c>
      <c r="UZO1369" s="84" t="s">
        <v>5409</v>
      </c>
      <c r="VAE1369" s="84" t="s">
        <v>5409</v>
      </c>
      <c r="VAU1369" s="84" t="s">
        <v>5409</v>
      </c>
      <c r="VBK1369" s="84" t="s">
        <v>5409</v>
      </c>
      <c r="VCA1369" s="84" t="s">
        <v>5409</v>
      </c>
      <c r="VCQ1369" s="84" t="s">
        <v>5409</v>
      </c>
      <c r="VDG1369" s="84" t="s">
        <v>5409</v>
      </c>
      <c r="VDW1369" s="84" t="s">
        <v>5409</v>
      </c>
      <c r="VEM1369" s="84" t="s">
        <v>5409</v>
      </c>
      <c r="VFC1369" s="84" t="s">
        <v>5409</v>
      </c>
      <c r="VFS1369" s="84" t="s">
        <v>5409</v>
      </c>
      <c r="VGI1369" s="84" t="s">
        <v>5409</v>
      </c>
      <c r="VGY1369" s="84" t="s">
        <v>5409</v>
      </c>
      <c r="VHO1369" s="84" t="s">
        <v>5409</v>
      </c>
      <c r="VIE1369" s="84" t="s">
        <v>5409</v>
      </c>
      <c r="VIU1369" s="84" t="s">
        <v>5409</v>
      </c>
      <c r="VJK1369" s="84" t="s">
        <v>5409</v>
      </c>
      <c r="VKA1369" s="84" t="s">
        <v>5409</v>
      </c>
      <c r="VKQ1369" s="84" t="s">
        <v>5409</v>
      </c>
      <c r="VLG1369" s="84" t="s">
        <v>5409</v>
      </c>
      <c r="VLW1369" s="84" t="s">
        <v>5409</v>
      </c>
      <c r="VMM1369" s="84" t="s">
        <v>5409</v>
      </c>
      <c r="VNC1369" s="84" t="s">
        <v>5409</v>
      </c>
      <c r="VNS1369" s="84" t="s">
        <v>5409</v>
      </c>
      <c r="VOI1369" s="84" t="s">
        <v>5409</v>
      </c>
      <c r="VOY1369" s="84" t="s">
        <v>5409</v>
      </c>
      <c r="VPO1369" s="84" t="s">
        <v>5409</v>
      </c>
      <c r="VQE1369" s="84" t="s">
        <v>5409</v>
      </c>
      <c r="VQU1369" s="84" t="s">
        <v>5409</v>
      </c>
      <c r="VRK1369" s="84" t="s">
        <v>5409</v>
      </c>
      <c r="VSA1369" s="84" t="s">
        <v>5409</v>
      </c>
      <c r="VSQ1369" s="84" t="s">
        <v>5409</v>
      </c>
      <c r="VTG1369" s="84" t="s">
        <v>5409</v>
      </c>
      <c r="VTW1369" s="84" t="s">
        <v>5409</v>
      </c>
      <c r="VUM1369" s="84" t="s">
        <v>5409</v>
      </c>
      <c r="VVC1369" s="84" t="s">
        <v>5409</v>
      </c>
      <c r="VVS1369" s="84" t="s">
        <v>5409</v>
      </c>
      <c r="VWI1369" s="84" t="s">
        <v>5409</v>
      </c>
      <c r="VWY1369" s="84" t="s">
        <v>5409</v>
      </c>
      <c r="VXO1369" s="84" t="s">
        <v>5409</v>
      </c>
      <c r="VYE1369" s="84" t="s">
        <v>5409</v>
      </c>
      <c r="VYU1369" s="84" t="s">
        <v>5409</v>
      </c>
      <c r="VZK1369" s="84" t="s">
        <v>5409</v>
      </c>
      <c r="WAA1369" s="84" t="s">
        <v>5409</v>
      </c>
      <c r="WAQ1369" s="84" t="s">
        <v>5409</v>
      </c>
      <c r="WBG1369" s="84" t="s">
        <v>5409</v>
      </c>
      <c r="WBW1369" s="84" t="s">
        <v>5409</v>
      </c>
      <c r="WCM1369" s="84" t="s">
        <v>5409</v>
      </c>
      <c r="WDC1369" s="84" t="s">
        <v>5409</v>
      </c>
      <c r="WDS1369" s="84" t="s">
        <v>5409</v>
      </c>
      <c r="WEI1369" s="84" t="s">
        <v>5409</v>
      </c>
      <c r="WEY1369" s="84" t="s">
        <v>5409</v>
      </c>
      <c r="WFO1369" s="84" t="s">
        <v>5409</v>
      </c>
      <c r="WGE1369" s="84" t="s">
        <v>5409</v>
      </c>
      <c r="WGU1369" s="84" t="s">
        <v>5409</v>
      </c>
      <c r="WHK1369" s="84" t="s">
        <v>5409</v>
      </c>
      <c r="WIA1369" s="84" t="s">
        <v>5409</v>
      </c>
      <c r="WIQ1369" s="84" t="s">
        <v>5409</v>
      </c>
      <c r="WJG1369" s="84" t="s">
        <v>5409</v>
      </c>
      <c r="WJW1369" s="84" t="s">
        <v>5409</v>
      </c>
      <c r="WKM1369" s="84" t="s">
        <v>5409</v>
      </c>
      <c r="WLC1369" s="84" t="s">
        <v>5409</v>
      </c>
      <c r="WLS1369" s="84" t="s">
        <v>5409</v>
      </c>
      <c r="WMI1369" s="84" t="s">
        <v>5409</v>
      </c>
      <c r="WMY1369" s="84" t="s">
        <v>5409</v>
      </c>
      <c r="WNO1369" s="84" t="s">
        <v>5409</v>
      </c>
      <c r="WOE1369" s="84" t="s">
        <v>5409</v>
      </c>
      <c r="WOU1369" s="84" t="s">
        <v>5409</v>
      </c>
      <c r="WPK1369" s="84" t="s">
        <v>5409</v>
      </c>
      <c r="WQA1369" s="84" t="s">
        <v>5409</v>
      </c>
      <c r="WQQ1369" s="84" t="s">
        <v>5409</v>
      </c>
      <c r="WRG1369" s="84" t="s">
        <v>5409</v>
      </c>
      <c r="WRW1369" s="84" t="s">
        <v>5409</v>
      </c>
      <c r="WSM1369" s="84" t="s">
        <v>5409</v>
      </c>
      <c r="WTC1369" s="84" t="s">
        <v>5409</v>
      </c>
      <c r="WTS1369" s="84" t="s">
        <v>5409</v>
      </c>
      <c r="WUI1369" s="84" t="s">
        <v>5409</v>
      </c>
      <c r="WUY1369" s="84" t="s">
        <v>5409</v>
      </c>
      <c r="WVO1369" s="84" t="s">
        <v>5409</v>
      </c>
      <c r="WWE1369" s="84" t="s">
        <v>5409</v>
      </c>
      <c r="WWU1369" s="84" t="s">
        <v>5409</v>
      </c>
      <c r="WXK1369" s="84" t="s">
        <v>5409</v>
      </c>
      <c r="WYA1369" s="84" t="s">
        <v>5409</v>
      </c>
      <c r="WYQ1369" s="84" t="s">
        <v>5409</v>
      </c>
      <c r="WZG1369" s="84" t="s">
        <v>5409</v>
      </c>
      <c r="WZW1369" s="84" t="s">
        <v>5409</v>
      </c>
      <c r="XAM1369" s="84" t="s">
        <v>5409</v>
      </c>
      <c r="XBC1369" s="84" t="s">
        <v>5409</v>
      </c>
      <c r="XBS1369" s="84" t="s">
        <v>5409</v>
      </c>
      <c r="XCI1369" s="84" t="s">
        <v>5409</v>
      </c>
      <c r="XCY1369" s="84" t="s">
        <v>5409</v>
      </c>
      <c r="XDO1369" s="84" t="s">
        <v>5409</v>
      </c>
      <c r="XEE1369" s="84" t="s">
        <v>5409</v>
      </c>
      <c r="XEU1369" s="84" t="s">
        <v>5409</v>
      </c>
    </row>
    <row r="1370" spans="1:1024 1030:2048 2054:3072 3078:4096 4102:5120 5126:6144 6150:7168 7174:8192 8198:9216 9222:10240 10246:11264 11270:12288 12294:13312 13318:14336 14342:15360 15366:16384">
      <c r="A1370" s="84"/>
      <c r="B1370" s="84"/>
      <c r="F1370" s="746" t="s">
        <v>235</v>
      </c>
      <c r="G1370" s="1131" t="s">
        <v>236</v>
      </c>
      <c r="H1370" s="781">
        <f t="shared" ref="H1370:P1370" si="1029">H1364</f>
        <v>3000000</v>
      </c>
      <c r="I1370" s="781">
        <f t="shared" si="1029"/>
        <v>0</v>
      </c>
      <c r="J1370" s="782">
        <f t="shared" si="1029"/>
        <v>0</v>
      </c>
      <c r="K1370" s="781">
        <f t="shared" si="1029"/>
        <v>3000000</v>
      </c>
      <c r="L1370" s="783">
        <f t="shared" si="1029"/>
        <v>0</v>
      </c>
      <c r="M1370" s="783">
        <f t="shared" si="1029"/>
        <v>0</v>
      </c>
      <c r="N1370" s="784">
        <f t="shared" si="1029"/>
        <v>0</v>
      </c>
      <c r="O1370" s="783">
        <f t="shared" si="1029"/>
        <v>0</v>
      </c>
      <c r="P1370" s="783">
        <f t="shared" si="1029"/>
        <v>3000000</v>
      </c>
      <c r="Q1370" s="801"/>
      <c r="R1370" s="802"/>
      <c r="S1370" s="801"/>
      <c r="T1370" s="84"/>
      <c r="V1370" s="84" t="s">
        <v>235</v>
      </c>
      <c r="W1370" s="84" t="s">
        <v>236</v>
      </c>
      <c r="X1370" s="816">
        <f t="shared" ref="X1370:AF1370" si="1030">X1364</f>
        <v>1000000</v>
      </c>
      <c r="Y1370" s="817">
        <f t="shared" si="1030"/>
        <v>0</v>
      </c>
      <c r="Z1370" s="813">
        <f t="shared" si="1030"/>
        <v>0</v>
      </c>
      <c r="AA1370" s="814">
        <f t="shared" si="1030"/>
        <v>1000000</v>
      </c>
      <c r="AB1370" s="84">
        <f t="shared" si="1030"/>
        <v>0</v>
      </c>
      <c r="AC1370" s="84">
        <f t="shared" si="1030"/>
        <v>0</v>
      </c>
      <c r="AD1370" s="84">
        <f t="shared" si="1030"/>
        <v>0</v>
      </c>
      <c r="AE1370" s="84">
        <f t="shared" si="1030"/>
        <v>0</v>
      </c>
      <c r="AF1370" s="84">
        <f t="shared" si="1030"/>
        <v>1000000</v>
      </c>
      <c r="AL1370" s="84" t="s">
        <v>235</v>
      </c>
      <c r="AM1370" s="84" t="s">
        <v>236</v>
      </c>
      <c r="AN1370" s="84">
        <f t="shared" ref="AN1370:AV1370" si="1031">AN1364</f>
        <v>1000000</v>
      </c>
      <c r="AO1370" s="84">
        <f t="shared" si="1031"/>
        <v>0</v>
      </c>
      <c r="AP1370" s="84">
        <f t="shared" si="1031"/>
        <v>0</v>
      </c>
      <c r="AQ1370" s="84">
        <f t="shared" si="1031"/>
        <v>1000000</v>
      </c>
      <c r="AR1370" s="84">
        <f t="shared" si="1031"/>
        <v>0</v>
      </c>
      <c r="AS1370" s="84">
        <f t="shared" si="1031"/>
        <v>0</v>
      </c>
      <c r="AT1370" s="84">
        <f t="shared" si="1031"/>
        <v>0</v>
      </c>
      <c r="AU1370" s="84">
        <f t="shared" si="1031"/>
        <v>0</v>
      </c>
      <c r="AV1370" s="84">
        <f t="shared" si="1031"/>
        <v>1000000</v>
      </c>
      <c r="BB1370" s="84" t="s">
        <v>235</v>
      </c>
      <c r="BC1370" s="84" t="s">
        <v>236</v>
      </c>
      <c r="BD1370" s="84">
        <f t="shared" ref="BD1370:BL1370" si="1032">BD1364</f>
        <v>1000000</v>
      </c>
      <c r="BE1370" s="84">
        <f t="shared" si="1032"/>
        <v>0</v>
      </c>
      <c r="BF1370" s="84">
        <f t="shared" si="1032"/>
        <v>0</v>
      </c>
      <c r="BG1370" s="84">
        <f t="shared" si="1032"/>
        <v>1000000</v>
      </c>
      <c r="BH1370" s="84">
        <f t="shared" si="1032"/>
        <v>0</v>
      </c>
      <c r="BI1370" s="84">
        <f t="shared" si="1032"/>
        <v>0</v>
      </c>
      <c r="BJ1370" s="84">
        <f t="shared" si="1032"/>
        <v>0</v>
      </c>
      <c r="BK1370" s="84">
        <f t="shared" si="1032"/>
        <v>0</v>
      </c>
      <c r="BL1370" s="84">
        <f t="shared" si="1032"/>
        <v>1000000</v>
      </c>
      <c r="BR1370" s="84" t="s">
        <v>235</v>
      </c>
      <c r="BS1370" s="84" t="s">
        <v>236</v>
      </c>
      <c r="BT1370" s="84">
        <f t="shared" ref="BT1370:CB1370" si="1033">BT1364</f>
        <v>1000000</v>
      </c>
      <c r="BU1370" s="84">
        <f t="shared" si="1033"/>
        <v>0</v>
      </c>
      <c r="BV1370" s="84">
        <f t="shared" si="1033"/>
        <v>0</v>
      </c>
      <c r="BW1370" s="84">
        <f t="shared" si="1033"/>
        <v>1000000</v>
      </c>
      <c r="BX1370" s="84">
        <f t="shared" si="1033"/>
        <v>0</v>
      </c>
      <c r="BY1370" s="84">
        <f t="shared" si="1033"/>
        <v>0</v>
      </c>
      <c r="BZ1370" s="84">
        <f t="shared" si="1033"/>
        <v>0</v>
      </c>
      <c r="CA1370" s="84">
        <f t="shared" si="1033"/>
        <v>0</v>
      </c>
      <c r="CB1370" s="84">
        <f t="shared" si="1033"/>
        <v>1000000</v>
      </c>
      <c r="CH1370" s="84" t="s">
        <v>235</v>
      </c>
      <c r="CI1370" s="84" t="s">
        <v>236</v>
      </c>
      <c r="CJ1370" s="84">
        <f t="shared" ref="CJ1370:CR1370" si="1034">CJ1364</f>
        <v>1000000</v>
      </c>
      <c r="CK1370" s="84">
        <f t="shared" si="1034"/>
        <v>0</v>
      </c>
      <c r="CL1370" s="84">
        <f t="shared" si="1034"/>
        <v>0</v>
      </c>
      <c r="CM1370" s="84">
        <f t="shared" si="1034"/>
        <v>1000000</v>
      </c>
      <c r="CN1370" s="84">
        <f t="shared" si="1034"/>
        <v>0</v>
      </c>
      <c r="CO1370" s="84">
        <f t="shared" si="1034"/>
        <v>0</v>
      </c>
      <c r="CP1370" s="84">
        <f t="shared" si="1034"/>
        <v>0</v>
      </c>
      <c r="CQ1370" s="84">
        <f t="shared" si="1034"/>
        <v>0</v>
      </c>
      <c r="CR1370" s="84">
        <f t="shared" si="1034"/>
        <v>1000000</v>
      </c>
      <c r="CX1370" s="84" t="s">
        <v>235</v>
      </c>
      <c r="CY1370" s="84" t="s">
        <v>236</v>
      </c>
      <c r="CZ1370" s="84">
        <f t="shared" ref="CZ1370:DH1370" si="1035">CZ1364</f>
        <v>1000000</v>
      </c>
      <c r="DA1370" s="84">
        <f t="shared" si="1035"/>
        <v>0</v>
      </c>
      <c r="DB1370" s="84">
        <f t="shared" si="1035"/>
        <v>0</v>
      </c>
      <c r="DC1370" s="84">
        <f t="shared" si="1035"/>
        <v>1000000</v>
      </c>
      <c r="DD1370" s="84">
        <f t="shared" si="1035"/>
        <v>0</v>
      </c>
      <c r="DE1370" s="84">
        <f t="shared" si="1035"/>
        <v>0</v>
      </c>
      <c r="DF1370" s="84">
        <f t="shared" si="1035"/>
        <v>0</v>
      </c>
      <c r="DG1370" s="84">
        <f t="shared" si="1035"/>
        <v>0</v>
      </c>
      <c r="DH1370" s="84">
        <f t="shared" si="1035"/>
        <v>1000000</v>
      </c>
      <c r="DN1370" s="84" t="s">
        <v>235</v>
      </c>
      <c r="DO1370" s="84" t="s">
        <v>236</v>
      </c>
      <c r="DP1370" s="84">
        <f t="shared" ref="DP1370:DX1370" si="1036">DP1364</f>
        <v>1000000</v>
      </c>
      <c r="DQ1370" s="84">
        <f t="shared" si="1036"/>
        <v>0</v>
      </c>
      <c r="DR1370" s="84">
        <f t="shared" si="1036"/>
        <v>0</v>
      </c>
      <c r="DS1370" s="84">
        <f t="shared" si="1036"/>
        <v>1000000</v>
      </c>
      <c r="DT1370" s="84">
        <f t="shared" si="1036"/>
        <v>0</v>
      </c>
      <c r="DU1370" s="84">
        <f t="shared" si="1036"/>
        <v>0</v>
      </c>
      <c r="DV1370" s="84">
        <f t="shared" si="1036"/>
        <v>0</v>
      </c>
      <c r="DW1370" s="84">
        <f t="shared" si="1036"/>
        <v>0</v>
      </c>
      <c r="DX1370" s="84">
        <f t="shared" si="1036"/>
        <v>1000000</v>
      </c>
      <c r="ED1370" s="84" t="s">
        <v>235</v>
      </c>
      <c r="EE1370" s="84" t="s">
        <v>236</v>
      </c>
      <c r="EF1370" s="84">
        <f t="shared" ref="EF1370:EN1370" si="1037">EF1364</f>
        <v>1000000</v>
      </c>
      <c r="EG1370" s="84">
        <f t="shared" si="1037"/>
        <v>0</v>
      </c>
      <c r="EH1370" s="84">
        <f t="shared" si="1037"/>
        <v>0</v>
      </c>
      <c r="EI1370" s="84">
        <f t="shared" si="1037"/>
        <v>1000000</v>
      </c>
      <c r="EJ1370" s="84">
        <f t="shared" si="1037"/>
        <v>0</v>
      </c>
      <c r="EK1370" s="84">
        <f t="shared" si="1037"/>
        <v>0</v>
      </c>
      <c r="EL1370" s="84">
        <f t="shared" si="1037"/>
        <v>0</v>
      </c>
      <c r="EM1370" s="84">
        <f t="shared" si="1037"/>
        <v>0</v>
      </c>
      <c r="EN1370" s="84">
        <f t="shared" si="1037"/>
        <v>1000000</v>
      </c>
      <c r="ET1370" s="84" t="s">
        <v>235</v>
      </c>
      <c r="EU1370" s="84" t="s">
        <v>236</v>
      </c>
      <c r="EV1370" s="84">
        <f t="shared" ref="EV1370:FD1370" si="1038">EV1364</f>
        <v>1000000</v>
      </c>
      <c r="EW1370" s="84">
        <f t="shared" si="1038"/>
        <v>0</v>
      </c>
      <c r="EX1370" s="84">
        <f t="shared" si="1038"/>
        <v>0</v>
      </c>
      <c r="EY1370" s="84">
        <f t="shared" si="1038"/>
        <v>1000000</v>
      </c>
      <c r="EZ1370" s="84">
        <f t="shared" si="1038"/>
        <v>0</v>
      </c>
      <c r="FA1370" s="84">
        <f t="shared" si="1038"/>
        <v>0</v>
      </c>
      <c r="FB1370" s="84">
        <f t="shared" si="1038"/>
        <v>0</v>
      </c>
      <c r="FC1370" s="84">
        <f t="shared" si="1038"/>
        <v>0</v>
      </c>
      <c r="FD1370" s="84">
        <f t="shared" si="1038"/>
        <v>1000000</v>
      </c>
      <c r="FJ1370" s="84" t="s">
        <v>235</v>
      </c>
      <c r="FK1370" s="84" t="s">
        <v>236</v>
      </c>
      <c r="FL1370" s="84">
        <f t="shared" ref="FL1370:FT1370" si="1039">FL1364</f>
        <v>1000000</v>
      </c>
      <c r="FM1370" s="84">
        <f t="shared" si="1039"/>
        <v>0</v>
      </c>
      <c r="FN1370" s="84">
        <f t="shared" si="1039"/>
        <v>0</v>
      </c>
      <c r="FO1370" s="84">
        <f t="shared" si="1039"/>
        <v>1000000</v>
      </c>
      <c r="FP1370" s="84">
        <f t="shared" si="1039"/>
        <v>0</v>
      </c>
      <c r="FQ1370" s="84">
        <f t="shared" si="1039"/>
        <v>0</v>
      </c>
      <c r="FR1370" s="84">
        <f t="shared" si="1039"/>
        <v>0</v>
      </c>
      <c r="FS1370" s="84">
        <f t="shared" si="1039"/>
        <v>0</v>
      </c>
      <c r="FT1370" s="84">
        <f t="shared" si="1039"/>
        <v>1000000</v>
      </c>
      <c r="FZ1370" s="84" t="s">
        <v>235</v>
      </c>
      <c r="GA1370" s="84" t="s">
        <v>236</v>
      </c>
      <c r="GB1370" s="84">
        <f t="shared" ref="GB1370:GJ1370" si="1040">GB1364</f>
        <v>1000000</v>
      </c>
      <c r="GC1370" s="84">
        <f t="shared" si="1040"/>
        <v>0</v>
      </c>
      <c r="GD1370" s="84">
        <f t="shared" si="1040"/>
        <v>0</v>
      </c>
      <c r="GE1370" s="84">
        <f t="shared" si="1040"/>
        <v>1000000</v>
      </c>
      <c r="GF1370" s="84">
        <f t="shared" si="1040"/>
        <v>0</v>
      </c>
      <c r="GG1370" s="84">
        <f t="shared" si="1040"/>
        <v>0</v>
      </c>
      <c r="GH1370" s="84">
        <f t="shared" si="1040"/>
        <v>0</v>
      </c>
      <c r="GI1370" s="84">
        <f t="shared" si="1040"/>
        <v>0</v>
      </c>
      <c r="GJ1370" s="84">
        <f t="shared" si="1040"/>
        <v>1000000</v>
      </c>
      <c r="GP1370" s="84" t="s">
        <v>235</v>
      </c>
      <c r="GQ1370" s="84" t="s">
        <v>236</v>
      </c>
      <c r="GR1370" s="84">
        <f t="shared" ref="GR1370:GZ1370" si="1041">GR1364</f>
        <v>1000000</v>
      </c>
      <c r="GS1370" s="84">
        <f t="shared" si="1041"/>
        <v>0</v>
      </c>
      <c r="GT1370" s="84">
        <f t="shared" si="1041"/>
        <v>0</v>
      </c>
      <c r="GU1370" s="84">
        <f t="shared" si="1041"/>
        <v>1000000</v>
      </c>
      <c r="GV1370" s="84">
        <f t="shared" si="1041"/>
        <v>0</v>
      </c>
      <c r="GW1370" s="84">
        <f t="shared" si="1041"/>
        <v>0</v>
      </c>
      <c r="GX1370" s="84">
        <f t="shared" si="1041"/>
        <v>0</v>
      </c>
      <c r="GY1370" s="84">
        <f t="shared" si="1041"/>
        <v>0</v>
      </c>
      <c r="GZ1370" s="84">
        <f t="shared" si="1041"/>
        <v>1000000</v>
      </c>
      <c r="HF1370" s="84" t="s">
        <v>235</v>
      </c>
      <c r="HG1370" s="84" t="s">
        <v>236</v>
      </c>
      <c r="HH1370" s="84">
        <f t="shared" ref="HH1370:HP1370" si="1042">HH1364</f>
        <v>1000000</v>
      </c>
      <c r="HI1370" s="84">
        <f t="shared" si="1042"/>
        <v>0</v>
      </c>
      <c r="HJ1370" s="84">
        <f t="shared" si="1042"/>
        <v>0</v>
      </c>
      <c r="HK1370" s="84">
        <f t="shared" si="1042"/>
        <v>1000000</v>
      </c>
      <c r="HL1370" s="84">
        <f t="shared" si="1042"/>
        <v>0</v>
      </c>
      <c r="HM1370" s="84">
        <f t="shared" si="1042"/>
        <v>0</v>
      </c>
      <c r="HN1370" s="84">
        <f t="shared" si="1042"/>
        <v>0</v>
      </c>
      <c r="HO1370" s="84">
        <f t="shared" si="1042"/>
        <v>0</v>
      </c>
      <c r="HP1370" s="84">
        <f t="shared" si="1042"/>
        <v>1000000</v>
      </c>
      <c r="HV1370" s="84" t="s">
        <v>235</v>
      </c>
      <c r="HW1370" s="84" t="s">
        <v>236</v>
      </c>
      <c r="HX1370" s="84">
        <f t="shared" ref="HX1370:IF1370" si="1043">HX1364</f>
        <v>1000000</v>
      </c>
      <c r="HY1370" s="84">
        <f t="shared" si="1043"/>
        <v>0</v>
      </c>
      <c r="HZ1370" s="84">
        <f t="shared" si="1043"/>
        <v>0</v>
      </c>
      <c r="IA1370" s="84">
        <f t="shared" si="1043"/>
        <v>1000000</v>
      </c>
      <c r="IB1370" s="84">
        <f t="shared" si="1043"/>
        <v>0</v>
      </c>
      <c r="IC1370" s="84">
        <f t="shared" si="1043"/>
        <v>0</v>
      </c>
      <c r="ID1370" s="84">
        <f t="shared" si="1043"/>
        <v>0</v>
      </c>
      <c r="IE1370" s="84">
        <f t="shared" si="1043"/>
        <v>0</v>
      </c>
      <c r="IF1370" s="84">
        <f t="shared" si="1043"/>
        <v>1000000</v>
      </c>
      <c r="IL1370" s="84" t="s">
        <v>235</v>
      </c>
      <c r="IM1370" s="84" t="s">
        <v>236</v>
      </c>
      <c r="IN1370" s="84">
        <f t="shared" ref="IN1370:IV1370" si="1044">IN1364</f>
        <v>1000000</v>
      </c>
      <c r="IO1370" s="84">
        <f t="shared" si="1044"/>
        <v>0</v>
      </c>
      <c r="IP1370" s="84">
        <f t="shared" si="1044"/>
        <v>0</v>
      </c>
      <c r="IQ1370" s="84">
        <f t="shared" si="1044"/>
        <v>1000000</v>
      </c>
      <c r="IR1370" s="84">
        <f t="shared" si="1044"/>
        <v>0</v>
      </c>
      <c r="IS1370" s="84">
        <f t="shared" si="1044"/>
        <v>0</v>
      </c>
      <c r="IT1370" s="84">
        <f t="shared" si="1044"/>
        <v>0</v>
      </c>
      <c r="IU1370" s="84">
        <f t="shared" si="1044"/>
        <v>0</v>
      </c>
      <c r="IV1370" s="84">
        <f t="shared" si="1044"/>
        <v>1000000</v>
      </c>
      <c r="JB1370" s="84" t="s">
        <v>235</v>
      </c>
      <c r="JC1370" s="84" t="s">
        <v>236</v>
      </c>
      <c r="JD1370" s="84">
        <f t="shared" ref="JD1370:JL1370" si="1045">JD1364</f>
        <v>1000000</v>
      </c>
      <c r="JE1370" s="84">
        <f t="shared" si="1045"/>
        <v>0</v>
      </c>
      <c r="JF1370" s="84">
        <f t="shared" si="1045"/>
        <v>0</v>
      </c>
      <c r="JG1370" s="84">
        <f t="shared" si="1045"/>
        <v>1000000</v>
      </c>
      <c r="JH1370" s="84">
        <f t="shared" si="1045"/>
        <v>0</v>
      </c>
      <c r="JI1370" s="84">
        <f t="shared" si="1045"/>
        <v>0</v>
      </c>
      <c r="JJ1370" s="84">
        <f t="shared" si="1045"/>
        <v>0</v>
      </c>
      <c r="JK1370" s="84">
        <f t="shared" si="1045"/>
        <v>0</v>
      </c>
      <c r="JL1370" s="84">
        <f t="shared" si="1045"/>
        <v>1000000</v>
      </c>
      <c r="JR1370" s="84" t="s">
        <v>235</v>
      </c>
      <c r="JS1370" s="84" t="s">
        <v>236</v>
      </c>
      <c r="JT1370" s="84">
        <f t="shared" ref="JT1370:KB1370" si="1046">JT1364</f>
        <v>1000000</v>
      </c>
      <c r="JU1370" s="84">
        <f t="shared" si="1046"/>
        <v>0</v>
      </c>
      <c r="JV1370" s="84">
        <f t="shared" si="1046"/>
        <v>0</v>
      </c>
      <c r="JW1370" s="84">
        <f t="shared" si="1046"/>
        <v>1000000</v>
      </c>
      <c r="JX1370" s="84">
        <f t="shared" si="1046"/>
        <v>0</v>
      </c>
      <c r="JY1370" s="84">
        <f t="shared" si="1046"/>
        <v>0</v>
      </c>
      <c r="JZ1370" s="84">
        <f t="shared" si="1046"/>
        <v>0</v>
      </c>
      <c r="KA1370" s="84">
        <f t="shared" si="1046"/>
        <v>0</v>
      </c>
      <c r="KB1370" s="84">
        <f t="shared" si="1046"/>
        <v>1000000</v>
      </c>
      <c r="KH1370" s="84" t="s">
        <v>235</v>
      </c>
      <c r="KI1370" s="84" t="s">
        <v>236</v>
      </c>
      <c r="KJ1370" s="84">
        <f t="shared" ref="KJ1370:KR1370" si="1047">KJ1364</f>
        <v>1000000</v>
      </c>
      <c r="KK1370" s="84">
        <f t="shared" si="1047"/>
        <v>0</v>
      </c>
      <c r="KL1370" s="84">
        <f t="shared" si="1047"/>
        <v>0</v>
      </c>
      <c r="KM1370" s="84">
        <f t="shared" si="1047"/>
        <v>1000000</v>
      </c>
      <c r="KN1370" s="84">
        <f t="shared" si="1047"/>
        <v>0</v>
      </c>
      <c r="KO1370" s="84">
        <f t="shared" si="1047"/>
        <v>0</v>
      </c>
      <c r="KP1370" s="84">
        <f t="shared" si="1047"/>
        <v>0</v>
      </c>
      <c r="KQ1370" s="84">
        <f t="shared" si="1047"/>
        <v>0</v>
      </c>
      <c r="KR1370" s="84">
        <f t="shared" si="1047"/>
        <v>1000000</v>
      </c>
      <c r="KX1370" s="84" t="s">
        <v>235</v>
      </c>
      <c r="KY1370" s="84" t="s">
        <v>236</v>
      </c>
      <c r="KZ1370" s="84">
        <f t="shared" ref="KZ1370:LH1370" si="1048">KZ1364</f>
        <v>1000000</v>
      </c>
      <c r="LA1370" s="84">
        <f t="shared" si="1048"/>
        <v>0</v>
      </c>
      <c r="LB1370" s="84">
        <f t="shared" si="1048"/>
        <v>0</v>
      </c>
      <c r="LC1370" s="84">
        <f t="shared" si="1048"/>
        <v>1000000</v>
      </c>
      <c r="LD1370" s="84">
        <f t="shared" si="1048"/>
        <v>0</v>
      </c>
      <c r="LE1370" s="84">
        <f t="shared" si="1048"/>
        <v>0</v>
      </c>
      <c r="LF1370" s="84">
        <f t="shared" si="1048"/>
        <v>0</v>
      </c>
      <c r="LG1370" s="84">
        <f t="shared" si="1048"/>
        <v>0</v>
      </c>
      <c r="LH1370" s="84">
        <f t="shared" si="1048"/>
        <v>1000000</v>
      </c>
      <c r="LN1370" s="84" t="s">
        <v>235</v>
      </c>
      <c r="LO1370" s="84" t="s">
        <v>236</v>
      </c>
      <c r="LP1370" s="84">
        <f t="shared" ref="LP1370:LX1370" si="1049">LP1364</f>
        <v>1000000</v>
      </c>
      <c r="LQ1370" s="84">
        <f t="shared" si="1049"/>
        <v>0</v>
      </c>
      <c r="LR1370" s="84">
        <f t="shared" si="1049"/>
        <v>0</v>
      </c>
      <c r="LS1370" s="84">
        <f t="shared" si="1049"/>
        <v>1000000</v>
      </c>
      <c r="LT1370" s="84">
        <f t="shared" si="1049"/>
        <v>0</v>
      </c>
      <c r="LU1370" s="84">
        <f t="shared" si="1049"/>
        <v>0</v>
      </c>
      <c r="LV1370" s="84">
        <f t="shared" si="1049"/>
        <v>0</v>
      </c>
      <c r="LW1370" s="84">
        <f t="shared" si="1049"/>
        <v>0</v>
      </c>
      <c r="LX1370" s="84">
        <f t="shared" si="1049"/>
        <v>1000000</v>
      </c>
      <c r="MD1370" s="84" t="s">
        <v>235</v>
      </c>
      <c r="ME1370" s="84" t="s">
        <v>236</v>
      </c>
      <c r="MF1370" s="84">
        <f t="shared" ref="MF1370:MN1370" si="1050">MF1364</f>
        <v>1000000</v>
      </c>
      <c r="MG1370" s="84">
        <f t="shared" si="1050"/>
        <v>0</v>
      </c>
      <c r="MH1370" s="84">
        <f t="shared" si="1050"/>
        <v>0</v>
      </c>
      <c r="MI1370" s="84">
        <f t="shared" si="1050"/>
        <v>1000000</v>
      </c>
      <c r="MJ1370" s="84">
        <f t="shared" si="1050"/>
        <v>0</v>
      </c>
      <c r="MK1370" s="84">
        <f t="shared" si="1050"/>
        <v>0</v>
      </c>
      <c r="ML1370" s="84">
        <f t="shared" si="1050"/>
        <v>0</v>
      </c>
      <c r="MM1370" s="84">
        <f t="shared" si="1050"/>
        <v>0</v>
      </c>
      <c r="MN1370" s="84">
        <f t="shared" si="1050"/>
        <v>1000000</v>
      </c>
      <c r="MT1370" s="84" t="s">
        <v>235</v>
      </c>
      <c r="MU1370" s="84" t="s">
        <v>236</v>
      </c>
      <c r="MV1370" s="84">
        <f t="shared" ref="MV1370:ND1370" si="1051">MV1364</f>
        <v>1000000</v>
      </c>
      <c r="MW1370" s="84">
        <f t="shared" si="1051"/>
        <v>0</v>
      </c>
      <c r="MX1370" s="84">
        <f t="shared" si="1051"/>
        <v>0</v>
      </c>
      <c r="MY1370" s="84">
        <f t="shared" si="1051"/>
        <v>1000000</v>
      </c>
      <c r="MZ1370" s="84">
        <f t="shared" si="1051"/>
        <v>0</v>
      </c>
      <c r="NA1370" s="84">
        <f t="shared" si="1051"/>
        <v>0</v>
      </c>
      <c r="NB1370" s="84">
        <f t="shared" si="1051"/>
        <v>0</v>
      </c>
      <c r="NC1370" s="84">
        <f t="shared" si="1051"/>
        <v>0</v>
      </c>
      <c r="ND1370" s="84">
        <f t="shared" si="1051"/>
        <v>1000000</v>
      </c>
      <c r="NJ1370" s="84" t="s">
        <v>235</v>
      </c>
      <c r="NK1370" s="84" t="s">
        <v>236</v>
      </c>
      <c r="NL1370" s="84">
        <f t="shared" ref="NL1370:NT1370" si="1052">NL1364</f>
        <v>1000000</v>
      </c>
      <c r="NM1370" s="84">
        <f t="shared" si="1052"/>
        <v>0</v>
      </c>
      <c r="NN1370" s="84">
        <f t="shared" si="1052"/>
        <v>0</v>
      </c>
      <c r="NO1370" s="84">
        <f t="shared" si="1052"/>
        <v>1000000</v>
      </c>
      <c r="NP1370" s="84">
        <f t="shared" si="1052"/>
        <v>0</v>
      </c>
      <c r="NQ1370" s="84">
        <f t="shared" si="1052"/>
        <v>0</v>
      </c>
      <c r="NR1370" s="84">
        <f t="shared" si="1052"/>
        <v>0</v>
      </c>
      <c r="NS1370" s="84">
        <f t="shared" si="1052"/>
        <v>0</v>
      </c>
      <c r="NT1370" s="84">
        <f t="shared" si="1052"/>
        <v>1000000</v>
      </c>
      <c r="NZ1370" s="84" t="s">
        <v>235</v>
      </c>
      <c r="OA1370" s="84" t="s">
        <v>236</v>
      </c>
      <c r="OB1370" s="84">
        <f t="shared" ref="OB1370:OJ1370" si="1053">OB1364</f>
        <v>1000000</v>
      </c>
      <c r="OC1370" s="84">
        <f t="shared" si="1053"/>
        <v>0</v>
      </c>
      <c r="OD1370" s="84">
        <f t="shared" si="1053"/>
        <v>0</v>
      </c>
      <c r="OE1370" s="84">
        <f t="shared" si="1053"/>
        <v>1000000</v>
      </c>
      <c r="OF1370" s="84">
        <f t="shared" si="1053"/>
        <v>0</v>
      </c>
      <c r="OG1370" s="84">
        <f t="shared" si="1053"/>
        <v>0</v>
      </c>
      <c r="OH1370" s="84">
        <f t="shared" si="1053"/>
        <v>0</v>
      </c>
      <c r="OI1370" s="84">
        <f t="shared" si="1053"/>
        <v>0</v>
      </c>
      <c r="OJ1370" s="84">
        <f t="shared" si="1053"/>
        <v>1000000</v>
      </c>
      <c r="OP1370" s="84" t="s">
        <v>235</v>
      </c>
      <c r="OQ1370" s="84" t="s">
        <v>236</v>
      </c>
      <c r="OR1370" s="84">
        <f t="shared" ref="OR1370:OZ1370" si="1054">OR1364</f>
        <v>1000000</v>
      </c>
      <c r="OS1370" s="84">
        <f t="shared" si="1054"/>
        <v>0</v>
      </c>
      <c r="OT1370" s="84">
        <f t="shared" si="1054"/>
        <v>0</v>
      </c>
      <c r="OU1370" s="84">
        <f t="shared" si="1054"/>
        <v>1000000</v>
      </c>
      <c r="OV1370" s="84">
        <f t="shared" si="1054"/>
        <v>0</v>
      </c>
      <c r="OW1370" s="84">
        <f t="shared" si="1054"/>
        <v>0</v>
      </c>
      <c r="OX1370" s="84">
        <f t="shared" si="1054"/>
        <v>0</v>
      </c>
      <c r="OY1370" s="84">
        <f t="shared" si="1054"/>
        <v>0</v>
      </c>
      <c r="OZ1370" s="84">
        <f t="shared" si="1054"/>
        <v>1000000</v>
      </c>
      <c r="PF1370" s="84" t="s">
        <v>235</v>
      </c>
      <c r="PG1370" s="84" t="s">
        <v>236</v>
      </c>
      <c r="PH1370" s="84">
        <f t="shared" ref="PH1370:PP1370" si="1055">PH1364</f>
        <v>1000000</v>
      </c>
      <c r="PI1370" s="84">
        <f t="shared" si="1055"/>
        <v>0</v>
      </c>
      <c r="PJ1370" s="84">
        <f t="shared" si="1055"/>
        <v>0</v>
      </c>
      <c r="PK1370" s="84">
        <f t="shared" si="1055"/>
        <v>1000000</v>
      </c>
      <c r="PL1370" s="84">
        <f t="shared" si="1055"/>
        <v>0</v>
      </c>
      <c r="PM1370" s="84">
        <f t="shared" si="1055"/>
        <v>0</v>
      </c>
      <c r="PN1370" s="84">
        <f t="shared" si="1055"/>
        <v>0</v>
      </c>
      <c r="PO1370" s="84">
        <f t="shared" si="1055"/>
        <v>0</v>
      </c>
      <c r="PP1370" s="84">
        <f t="shared" si="1055"/>
        <v>1000000</v>
      </c>
      <c r="PV1370" s="84" t="s">
        <v>235</v>
      </c>
      <c r="PW1370" s="84" t="s">
        <v>236</v>
      </c>
      <c r="PX1370" s="84">
        <f t="shared" ref="PX1370:QF1370" si="1056">PX1364</f>
        <v>1000000</v>
      </c>
      <c r="PY1370" s="84">
        <f t="shared" si="1056"/>
        <v>0</v>
      </c>
      <c r="PZ1370" s="84">
        <f t="shared" si="1056"/>
        <v>0</v>
      </c>
      <c r="QA1370" s="84">
        <f t="shared" si="1056"/>
        <v>1000000</v>
      </c>
      <c r="QB1370" s="84">
        <f t="shared" si="1056"/>
        <v>0</v>
      </c>
      <c r="QC1370" s="84">
        <f t="shared" si="1056"/>
        <v>0</v>
      </c>
      <c r="QD1370" s="84">
        <f t="shared" si="1056"/>
        <v>0</v>
      </c>
      <c r="QE1370" s="84">
        <f t="shared" si="1056"/>
        <v>0</v>
      </c>
      <c r="QF1370" s="84">
        <f t="shared" si="1056"/>
        <v>1000000</v>
      </c>
      <c r="QL1370" s="84" t="s">
        <v>235</v>
      </c>
      <c r="QM1370" s="84" t="s">
        <v>236</v>
      </c>
      <c r="QN1370" s="84">
        <f t="shared" ref="QN1370:QV1370" si="1057">QN1364</f>
        <v>1000000</v>
      </c>
      <c r="QO1370" s="84">
        <f t="shared" si="1057"/>
        <v>0</v>
      </c>
      <c r="QP1370" s="84">
        <f t="shared" si="1057"/>
        <v>0</v>
      </c>
      <c r="QQ1370" s="84">
        <f t="shared" si="1057"/>
        <v>1000000</v>
      </c>
      <c r="QR1370" s="84">
        <f t="shared" si="1057"/>
        <v>0</v>
      </c>
      <c r="QS1370" s="84">
        <f t="shared" si="1057"/>
        <v>0</v>
      </c>
      <c r="QT1370" s="84">
        <f t="shared" si="1057"/>
        <v>0</v>
      </c>
      <c r="QU1370" s="84">
        <f t="shared" si="1057"/>
        <v>0</v>
      </c>
      <c r="QV1370" s="84">
        <f t="shared" si="1057"/>
        <v>1000000</v>
      </c>
      <c r="RB1370" s="84" t="s">
        <v>235</v>
      </c>
      <c r="RC1370" s="84" t="s">
        <v>236</v>
      </c>
      <c r="RD1370" s="84">
        <f t="shared" ref="RD1370:RL1370" si="1058">RD1364</f>
        <v>1000000</v>
      </c>
      <c r="RE1370" s="84">
        <f t="shared" si="1058"/>
        <v>0</v>
      </c>
      <c r="RF1370" s="84">
        <f t="shared" si="1058"/>
        <v>0</v>
      </c>
      <c r="RG1370" s="84">
        <f t="shared" si="1058"/>
        <v>1000000</v>
      </c>
      <c r="RH1370" s="84">
        <f t="shared" si="1058"/>
        <v>0</v>
      </c>
      <c r="RI1370" s="84">
        <f t="shared" si="1058"/>
        <v>0</v>
      </c>
      <c r="RJ1370" s="84">
        <f t="shared" si="1058"/>
        <v>0</v>
      </c>
      <c r="RK1370" s="84">
        <f t="shared" si="1058"/>
        <v>0</v>
      </c>
      <c r="RL1370" s="84">
        <f t="shared" si="1058"/>
        <v>1000000</v>
      </c>
      <c r="RR1370" s="84" t="s">
        <v>235</v>
      </c>
      <c r="RS1370" s="84" t="s">
        <v>236</v>
      </c>
      <c r="RT1370" s="84">
        <f t="shared" ref="RT1370:SB1370" si="1059">RT1364</f>
        <v>1000000</v>
      </c>
      <c r="RU1370" s="84">
        <f t="shared" si="1059"/>
        <v>0</v>
      </c>
      <c r="RV1370" s="84">
        <f t="shared" si="1059"/>
        <v>0</v>
      </c>
      <c r="RW1370" s="84">
        <f t="shared" si="1059"/>
        <v>1000000</v>
      </c>
      <c r="RX1370" s="84">
        <f t="shared" si="1059"/>
        <v>0</v>
      </c>
      <c r="RY1370" s="84">
        <f t="shared" si="1059"/>
        <v>0</v>
      </c>
      <c r="RZ1370" s="84">
        <f t="shared" si="1059"/>
        <v>0</v>
      </c>
      <c r="SA1370" s="84">
        <f t="shared" si="1059"/>
        <v>0</v>
      </c>
      <c r="SB1370" s="84">
        <f t="shared" si="1059"/>
        <v>1000000</v>
      </c>
      <c r="SH1370" s="84" t="s">
        <v>235</v>
      </c>
      <c r="SI1370" s="84" t="s">
        <v>236</v>
      </c>
      <c r="SJ1370" s="84">
        <f t="shared" ref="SJ1370:SR1370" si="1060">SJ1364</f>
        <v>1000000</v>
      </c>
      <c r="SK1370" s="84">
        <f t="shared" si="1060"/>
        <v>0</v>
      </c>
      <c r="SL1370" s="84">
        <f t="shared" si="1060"/>
        <v>0</v>
      </c>
      <c r="SM1370" s="84">
        <f t="shared" si="1060"/>
        <v>1000000</v>
      </c>
      <c r="SN1370" s="84">
        <f t="shared" si="1060"/>
        <v>0</v>
      </c>
      <c r="SO1370" s="84">
        <f t="shared" si="1060"/>
        <v>0</v>
      </c>
      <c r="SP1370" s="84">
        <f t="shared" si="1060"/>
        <v>0</v>
      </c>
      <c r="SQ1370" s="84">
        <f t="shared" si="1060"/>
        <v>0</v>
      </c>
      <c r="SR1370" s="84">
        <f t="shared" si="1060"/>
        <v>1000000</v>
      </c>
      <c r="SX1370" s="84" t="s">
        <v>235</v>
      </c>
      <c r="SY1370" s="84" t="s">
        <v>236</v>
      </c>
      <c r="SZ1370" s="84">
        <f t="shared" ref="SZ1370:TH1370" si="1061">SZ1364</f>
        <v>1000000</v>
      </c>
      <c r="TA1370" s="84">
        <f t="shared" si="1061"/>
        <v>0</v>
      </c>
      <c r="TB1370" s="84">
        <f t="shared" si="1061"/>
        <v>0</v>
      </c>
      <c r="TC1370" s="84">
        <f t="shared" si="1061"/>
        <v>1000000</v>
      </c>
      <c r="TD1370" s="84">
        <f t="shared" si="1061"/>
        <v>0</v>
      </c>
      <c r="TE1370" s="84">
        <f t="shared" si="1061"/>
        <v>0</v>
      </c>
      <c r="TF1370" s="84">
        <f t="shared" si="1061"/>
        <v>0</v>
      </c>
      <c r="TG1370" s="84">
        <f t="shared" si="1061"/>
        <v>0</v>
      </c>
      <c r="TH1370" s="84">
        <f t="shared" si="1061"/>
        <v>1000000</v>
      </c>
      <c r="TN1370" s="84" t="s">
        <v>235</v>
      </c>
      <c r="TO1370" s="84" t="s">
        <v>236</v>
      </c>
      <c r="TP1370" s="84">
        <f t="shared" ref="TP1370:TX1370" si="1062">TP1364</f>
        <v>1000000</v>
      </c>
      <c r="TQ1370" s="84">
        <f t="shared" si="1062"/>
        <v>0</v>
      </c>
      <c r="TR1370" s="84">
        <f t="shared" si="1062"/>
        <v>0</v>
      </c>
      <c r="TS1370" s="84">
        <f t="shared" si="1062"/>
        <v>1000000</v>
      </c>
      <c r="TT1370" s="84">
        <f t="shared" si="1062"/>
        <v>0</v>
      </c>
      <c r="TU1370" s="84">
        <f t="shared" si="1062"/>
        <v>0</v>
      </c>
      <c r="TV1370" s="84">
        <f t="shared" si="1062"/>
        <v>0</v>
      </c>
      <c r="TW1370" s="84">
        <f t="shared" si="1062"/>
        <v>0</v>
      </c>
      <c r="TX1370" s="84">
        <f t="shared" si="1062"/>
        <v>1000000</v>
      </c>
      <c r="UD1370" s="84" t="s">
        <v>235</v>
      </c>
      <c r="UE1370" s="84" t="s">
        <v>236</v>
      </c>
      <c r="UF1370" s="84">
        <f t="shared" ref="UF1370:UN1370" si="1063">UF1364</f>
        <v>1000000</v>
      </c>
      <c r="UG1370" s="84">
        <f t="shared" si="1063"/>
        <v>0</v>
      </c>
      <c r="UH1370" s="84">
        <f t="shared" si="1063"/>
        <v>0</v>
      </c>
      <c r="UI1370" s="84">
        <f t="shared" si="1063"/>
        <v>1000000</v>
      </c>
      <c r="UJ1370" s="84">
        <f t="shared" si="1063"/>
        <v>0</v>
      </c>
      <c r="UK1370" s="84">
        <f t="shared" si="1063"/>
        <v>0</v>
      </c>
      <c r="UL1370" s="84">
        <f t="shared" si="1063"/>
        <v>0</v>
      </c>
      <c r="UM1370" s="84">
        <f t="shared" si="1063"/>
        <v>0</v>
      </c>
      <c r="UN1370" s="84">
        <f t="shared" si="1063"/>
        <v>1000000</v>
      </c>
      <c r="UT1370" s="84" t="s">
        <v>235</v>
      </c>
      <c r="UU1370" s="84" t="s">
        <v>236</v>
      </c>
      <c r="UV1370" s="84">
        <f t="shared" ref="UV1370:VD1370" si="1064">UV1364</f>
        <v>1000000</v>
      </c>
      <c r="UW1370" s="84">
        <f t="shared" si="1064"/>
        <v>0</v>
      </c>
      <c r="UX1370" s="84">
        <f t="shared" si="1064"/>
        <v>0</v>
      </c>
      <c r="UY1370" s="84">
        <f t="shared" si="1064"/>
        <v>1000000</v>
      </c>
      <c r="UZ1370" s="84">
        <f t="shared" si="1064"/>
        <v>0</v>
      </c>
      <c r="VA1370" s="84">
        <f t="shared" si="1064"/>
        <v>0</v>
      </c>
      <c r="VB1370" s="84">
        <f t="shared" si="1064"/>
        <v>0</v>
      </c>
      <c r="VC1370" s="84">
        <f t="shared" si="1064"/>
        <v>0</v>
      </c>
      <c r="VD1370" s="84">
        <f t="shared" si="1064"/>
        <v>1000000</v>
      </c>
      <c r="VJ1370" s="84" t="s">
        <v>235</v>
      </c>
      <c r="VK1370" s="84" t="s">
        <v>236</v>
      </c>
      <c r="VL1370" s="84">
        <f t="shared" ref="VL1370:VT1370" si="1065">VL1364</f>
        <v>1000000</v>
      </c>
      <c r="VM1370" s="84">
        <f t="shared" si="1065"/>
        <v>0</v>
      </c>
      <c r="VN1370" s="84">
        <f t="shared" si="1065"/>
        <v>0</v>
      </c>
      <c r="VO1370" s="84">
        <f t="shared" si="1065"/>
        <v>1000000</v>
      </c>
      <c r="VP1370" s="84">
        <f t="shared" si="1065"/>
        <v>0</v>
      </c>
      <c r="VQ1370" s="84">
        <f t="shared" si="1065"/>
        <v>0</v>
      </c>
      <c r="VR1370" s="84">
        <f t="shared" si="1065"/>
        <v>0</v>
      </c>
      <c r="VS1370" s="84">
        <f t="shared" si="1065"/>
        <v>0</v>
      </c>
      <c r="VT1370" s="84">
        <f t="shared" si="1065"/>
        <v>1000000</v>
      </c>
      <c r="VZ1370" s="84" t="s">
        <v>235</v>
      </c>
      <c r="WA1370" s="84" t="s">
        <v>236</v>
      </c>
      <c r="WB1370" s="84">
        <f t="shared" ref="WB1370:WJ1370" si="1066">WB1364</f>
        <v>1000000</v>
      </c>
      <c r="WC1370" s="84">
        <f t="shared" si="1066"/>
        <v>0</v>
      </c>
      <c r="WD1370" s="84">
        <f t="shared" si="1066"/>
        <v>0</v>
      </c>
      <c r="WE1370" s="84">
        <f t="shared" si="1066"/>
        <v>1000000</v>
      </c>
      <c r="WF1370" s="84">
        <f t="shared" si="1066"/>
        <v>0</v>
      </c>
      <c r="WG1370" s="84">
        <f t="shared" si="1066"/>
        <v>0</v>
      </c>
      <c r="WH1370" s="84">
        <f t="shared" si="1066"/>
        <v>0</v>
      </c>
      <c r="WI1370" s="84">
        <f t="shared" si="1066"/>
        <v>0</v>
      </c>
      <c r="WJ1370" s="84">
        <f t="shared" si="1066"/>
        <v>1000000</v>
      </c>
      <c r="WP1370" s="84" t="s">
        <v>235</v>
      </c>
      <c r="WQ1370" s="84" t="s">
        <v>236</v>
      </c>
      <c r="WR1370" s="84">
        <f t="shared" ref="WR1370:WZ1370" si="1067">WR1364</f>
        <v>1000000</v>
      </c>
      <c r="WS1370" s="84">
        <f t="shared" si="1067"/>
        <v>0</v>
      </c>
      <c r="WT1370" s="84">
        <f t="shared" si="1067"/>
        <v>0</v>
      </c>
      <c r="WU1370" s="84">
        <f t="shared" si="1067"/>
        <v>1000000</v>
      </c>
      <c r="WV1370" s="84">
        <f t="shared" si="1067"/>
        <v>0</v>
      </c>
      <c r="WW1370" s="84">
        <f t="shared" si="1067"/>
        <v>0</v>
      </c>
      <c r="WX1370" s="84">
        <f t="shared" si="1067"/>
        <v>0</v>
      </c>
      <c r="WY1370" s="84">
        <f t="shared" si="1067"/>
        <v>0</v>
      </c>
      <c r="WZ1370" s="84">
        <f t="shared" si="1067"/>
        <v>1000000</v>
      </c>
      <c r="XF1370" s="84" t="s">
        <v>235</v>
      </c>
      <c r="XG1370" s="84" t="s">
        <v>236</v>
      </c>
      <c r="XH1370" s="84">
        <f t="shared" ref="XH1370:XP1370" si="1068">XH1364</f>
        <v>1000000</v>
      </c>
      <c r="XI1370" s="84">
        <f t="shared" si="1068"/>
        <v>0</v>
      </c>
      <c r="XJ1370" s="84">
        <f t="shared" si="1068"/>
        <v>0</v>
      </c>
      <c r="XK1370" s="84">
        <f t="shared" si="1068"/>
        <v>1000000</v>
      </c>
      <c r="XL1370" s="84">
        <f t="shared" si="1068"/>
        <v>0</v>
      </c>
      <c r="XM1370" s="84">
        <f t="shared" si="1068"/>
        <v>0</v>
      </c>
      <c r="XN1370" s="84">
        <f t="shared" si="1068"/>
        <v>0</v>
      </c>
      <c r="XO1370" s="84">
        <f t="shared" si="1068"/>
        <v>0</v>
      </c>
      <c r="XP1370" s="84">
        <f t="shared" si="1068"/>
        <v>1000000</v>
      </c>
      <c r="XV1370" s="84" t="s">
        <v>235</v>
      </c>
      <c r="XW1370" s="84" t="s">
        <v>236</v>
      </c>
      <c r="XX1370" s="84">
        <f t="shared" ref="XX1370:YF1370" si="1069">XX1364</f>
        <v>1000000</v>
      </c>
      <c r="XY1370" s="84">
        <f t="shared" si="1069"/>
        <v>0</v>
      </c>
      <c r="XZ1370" s="84">
        <f t="shared" si="1069"/>
        <v>0</v>
      </c>
      <c r="YA1370" s="84">
        <f t="shared" si="1069"/>
        <v>1000000</v>
      </c>
      <c r="YB1370" s="84">
        <f t="shared" si="1069"/>
        <v>0</v>
      </c>
      <c r="YC1370" s="84">
        <f t="shared" si="1069"/>
        <v>0</v>
      </c>
      <c r="YD1370" s="84">
        <f t="shared" si="1069"/>
        <v>0</v>
      </c>
      <c r="YE1370" s="84">
        <f t="shared" si="1069"/>
        <v>0</v>
      </c>
      <c r="YF1370" s="84">
        <f t="shared" si="1069"/>
        <v>1000000</v>
      </c>
      <c r="YL1370" s="84" t="s">
        <v>235</v>
      </c>
      <c r="YM1370" s="84" t="s">
        <v>236</v>
      </c>
      <c r="YN1370" s="84">
        <f t="shared" ref="YN1370:YV1370" si="1070">YN1364</f>
        <v>1000000</v>
      </c>
      <c r="YO1370" s="84">
        <f t="shared" si="1070"/>
        <v>0</v>
      </c>
      <c r="YP1370" s="84">
        <f t="shared" si="1070"/>
        <v>0</v>
      </c>
      <c r="YQ1370" s="84">
        <f t="shared" si="1070"/>
        <v>1000000</v>
      </c>
      <c r="YR1370" s="84">
        <f t="shared" si="1070"/>
        <v>0</v>
      </c>
      <c r="YS1370" s="84">
        <f t="shared" si="1070"/>
        <v>0</v>
      </c>
      <c r="YT1370" s="84">
        <f t="shared" si="1070"/>
        <v>0</v>
      </c>
      <c r="YU1370" s="84">
        <f t="shared" si="1070"/>
        <v>0</v>
      </c>
      <c r="YV1370" s="84">
        <f t="shared" si="1070"/>
        <v>1000000</v>
      </c>
      <c r="ZB1370" s="84" t="s">
        <v>235</v>
      </c>
      <c r="ZC1370" s="84" t="s">
        <v>236</v>
      </c>
      <c r="ZD1370" s="84">
        <f t="shared" ref="ZD1370:ZL1370" si="1071">ZD1364</f>
        <v>1000000</v>
      </c>
      <c r="ZE1370" s="84">
        <f t="shared" si="1071"/>
        <v>0</v>
      </c>
      <c r="ZF1370" s="84">
        <f t="shared" si="1071"/>
        <v>0</v>
      </c>
      <c r="ZG1370" s="84">
        <f t="shared" si="1071"/>
        <v>1000000</v>
      </c>
      <c r="ZH1370" s="84">
        <f t="shared" si="1071"/>
        <v>0</v>
      </c>
      <c r="ZI1370" s="84">
        <f t="shared" si="1071"/>
        <v>0</v>
      </c>
      <c r="ZJ1370" s="84">
        <f t="shared" si="1071"/>
        <v>0</v>
      </c>
      <c r="ZK1370" s="84">
        <f t="shared" si="1071"/>
        <v>0</v>
      </c>
      <c r="ZL1370" s="84">
        <f t="shared" si="1071"/>
        <v>1000000</v>
      </c>
      <c r="ZR1370" s="84" t="s">
        <v>235</v>
      </c>
      <c r="ZS1370" s="84" t="s">
        <v>236</v>
      </c>
      <c r="ZT1370" s="84">
        <f t="shared" ref="ZT1370:AAB1370" si="1072">ZT1364</f>
        <v>1000000</v>
      </c>
      <c r="ZU1370" s="84">
        <f t="shared" si="1072"/>
        <v>0</v>
      </c>
      <c r="ZV1370" s="84">
        <f t="shared" si="1072"/>
        <v>0</v>
      </c>
      <c r="ZW1370" s="84">
        <f t="shared" si="1072"/>
        <v>1000000</v>
      </c>
      <c r="ZX1370" s="84">
        <f t="shared" si="1072"/>
        <v>0</v>
      </c>
      <c r="ZY1370" s="84">
        <f t="shared" si="1072"/>
        <v>0</v>
      </c>
      <c r="ZZ1370" s="84">
        <f t="shared" si="1072"/>
        <v>0</v>
      </c>
      <c r="AAA1370" s="84">
        <f t="shared" si="1072"/>
        <v>0</v>
      </c>
      <c r="AAB1370" s="84">
        <f t="shared" si="1072"/>
        <v>1000000</v>
      </c>
      <c r="AAH1370" s="84" t="s">
        <v>235</v>
      </c>
      <c r="AAI1370" s="84" t="s">
        <v>236</v>
      </c>
      <c r="AAJ1370" s="84">
        <f t="shared" ref="AAJ1370:AAR1370" si="1073">AAJ1364</f>
        <v>1000000</v>
      </c>
      <c r="AAK1370" s="84">
        <f t="shared" si="1073"/>
        <v>0</v>
      </c>
      <c r="AAL1370" s="84">
        <f t="shared" si="1073"/>
        <v>0</v>
      </c>
      <c r="AAM1370" s="84">
        <f t="shared" si="1073"/>
        <v>1000000</v>
      </c>
      <c r="AAN1370" s="84">
        <f t="shared" si="1073"/>
        <v>0</v>
      </c>
      <c r="AAO1370" s="84">
        <f t="shared" si="1073"/>
        <v>0</v>
      </c>
      <c r="AAP1370" s="84">
        <f t="shared" si="1073"/>
        <v>0</v>
      </c>
      <c r="AAQ1370" s="84">
        <f t="shared" si="1073"/>
        <v>0</v>
      </c>
      <c r="AAR1370" s="84">
        <f t="shared" si="1073"/>
        <v>1000000</v>
      </c>
      <c r="AAX1370" s="84" t="s">
        <v>235</v>
      </c>
      <c r="AAY1370" s="84" t="s">
        <v>236</v>
      </c>
      <c r="AAZ1370" s="84">
        <f t="shared" ref="AAZ1370:ABH1370" si="1074">AAZ1364</f>
        <v>1000000</v>
      </c>
      <c r="ABA1370" s="84">
        <f t="shared" si="1074"/>
        <v>0</v>
      </c>
      <c r="ABB1370" s="84">
        <f t="shared" si="1074"/>
        <v>0</v>
      </c>
      <c r="ABC1370" s="84">
        <f t="shared" si="1074"/>
        <v>1000000</v>
      </c>
      <c r="ABD1370" s="84">
        <f t="shared" si="1074"/>
        <v>0</v>
      </c>
      <c r="ABE1370" s="84">
        <f t="shared" si="1074"/>
        <v>0</v>
      </c>
      <c r="ABF1370" s="84">
        <f t="shared" si="1074"/>
        <v>0</v>
      </c>
      <c r="ABG1370" s="84">
        <f t="shared" si="1074"/>
        <v>0</v>
      </c>
      <c r="ABH1370" s="84">
        <f t="shared" si="1074"/>
        <v>1000000</v>
      </c>
      <c r="ABN1370" s="84" t="s">
        <v>235</v>
      </c>
      <c r="ABO1370" s="84" t="s">
        <v>236</v>
      </c>
      <c r="ABP1370" s="84">
        <f t="shared" ref="ABP1370:ABX1370" si="1075">ABP1364</f>
        <v>1000000</v>
      </c>
      <c r="ABQ1370" s="84">
        <f t="shared" si="1075"/>
        <v>0</v>
      </c>
      <c r="ABR1370" s="84">
        <f t="shared" si="1075"/>
        <v>0</v>
      </c>
      <c r="ABS1370" s="84">
        <f t="shared" si="1075"/>
        <v>1000000</v>
      </c>
      <c r="ABT1370" s="84">
        <f t="shared" si="1075"/>
        <v>0</v>
      </c>
      <c r="ABU1370" s="84">
        <f t="shared" si="1075"/>
        <v>0</v>
      </c>
      <c r="ABV1370" s="84">
        <f t="shared" si="1075"/>
        <v>0</v>
      </c>
      <c r="ABW1370" s="84">
        <f t="shared" si="1075"/>
        <v>0</v>
      </c>
      <c r="ABX1370" s="84">
        <f t="shared" si="1075"/>
        <v>1000000</v>
      </c>
      <c r="ACD1370" s="84" t="s">
        <v>235</v>
      </c>
      <c r="ACE1370" s="84" t="s">
        <v>236</v>
      </c>
      <c r="ACF1370" s="84">
        <f t="shared" ref="ACF1370:ACN1370" si="1076">ACF1364</f>
        <v>1000000</v>
      </c>
      <c r="ACG1370" s="84">
        <f t="shared" si="1076"/>
        <v>0</v>
      </c>
      <c r="ACH1370" s="84">
        <f t="shared" si="1076"/>
        <v>0</v>
      </c>
      <c r="ACI1370" s="84">
        <f t="shared" si="1076"/>
        <v>1000000</v>
      </c>
      <c r="ACJ1370" s="84">
        <f t="shared" si="1076"/>
        <v>0</v>
      </c>
      <c r="ACK1370" s="84">
        <f t="shared" si="1076"/>
        <v>0</v>
      </c>
      <c r="ACL1370" s="84">
        <f t="shared" si="1076"/>
        <v>0</v>
      </c>
      <c r="ACM1370" s="84">
        <f t="shared" si="1076"/>
        <v>0</v>
      </c>
      <c r="ACN1370" s="84">
        <f t="shared" si="1076"/>
        <v>1000000</v>
      </c>
      <c r="ACT1370" s="84" t="s">
        <v>235</v>
      </c>
      <c r="ACU1370" s="84" t="s">
        <v>236</v>
      </c>
      <c r="ACV1370" s="84">
        <f t="shared" ref="ACV1370:ADD1370" si="1077">ACV1364</f>
        <v>1000000</v>
      </c>
      <c r="ACW1370" s="84">
        <f t="shared" si="1077"/>
        <v>0</v>
      </c>
      <c r="ACX1370" s="84">
        <f t="shared" si="1077"/>
        <v>0</v>
      </c>
      <c r="ACY1370" s="84">
        <f t="shared" si="1077"/>
        <v>1000000</v>
      </c>
      <c r="ACZ1370" s="84">
        <f t="shared" si="1077"/>
        <v>0</v>
      </c>
      <c r="ADA1370" s="84">
        <f t="shared" si="1077"/>
        <v>0</v>
      </c>
      <c r="ADB1370" s="84">
        <f t="shared" si="1077"/>
        <v>0</v>
      </c>
      <c r="ADC1370" s="84">
        <f t="shared" si="1077"/>
        <v>0</v>
      </c>
      <c r="ADD1370" s="84">
        <f t="shared" si="1077"/>
        <v>1000000</v>
      </c>
      <c r="ADJ1370" s="84" t="s">
        <v>235</v>
      </c>
      <c r="ADK1370" s="84" t="s">
        <v>236</v>
      </c>
      <c r="ADL1370" s="84">
        <f t="shared" ref="ADL1370:ADT1370" si="1078">ADL1364</f>
        <v>1000000</v>
      </c>
      <c r="ADM1370" s="84">
        <f t="shared" si="1078"/>
        <v>0</v>
      </c>
      <c r="ADN1370" s="84">
        <f t="shared" si="1078"/>
        <v>0</v>
      </c>
      <c r="ADO1370" s="84">
        <f t="shared" si="1078"/>
        <v>1000000</v>
      </c>
      <c r="ADP1370" s="84">
        <f t="shared" si="1078"/>
        <v>0</v>
      </c>
      <c r="ADQ1370" s="84">
        <f t="shared" si="1078"/>
        <v>0</v>
      </c>
      <c r="ADR1370" s="84">
        <f t="shared" si="1078"/>
        <v>0</v>
      </c>
      <c r="ADS1370" s="84">
        <f t="shared" si="1078"/>
        <v>0</v>
      </c>
      <c r="ADT1370" s="84">
        <f t="shared" si="1078"/>
        <v>1000000</v>
      </c>
      <c r="ADZ1370" s="84" t="s">
        <v>235</v>
      </c>
      <c r="AEA1370" s="84" t="s">
        <v>236</v>
      </c>
      <c r="AEB1370" s="84">
        <f t="shared" ref="AEB1370:AEJ1370" si="1079">AEB1364</f>
        <v>1000000</v>
      </c>
      <c r="AEC1370" s="84">
        <f t="shared" si="1079"/>
        <v>0</v>
      </c>
      <c r="AED1370" s="84">
        <f t="shared" si="1079"/>
        <v>0</v>
      </c>
      <c r="AEE1370" s="84">
        <f t="shared" si="1079"/>
        <v>1000000</v>
      </c>
      <c r="AEF1370" s="84">
        <f t="shared" si="1079"/>
        <v>0</v>
      </c>
      <c r="AEG1370" s="84">
        <f t="shared" si="1079"/>
        <v>0</v>
      </c>
      <c r="AEH1370" s="84">
        <f t="shared" si="1079"/>
        <v>0</v>
      </c>
      <c r="AEI1370" s="84">
        <f t="shared" si="1079"/>
        <v>0</v>
      </c>
      <c r="AEJ1370" s="84">
        <f t="shared" si="1079"/>
        <v>1000000</v>
      </c>
      <c r="AEP1370" s="84" t="s">
        <v>235</v>
      </c>
      <c r="AEQ1370" s="84" t="s">
        <v>236</v>
      </c>
      <c r="AER1370" s="84">
        <f t="shared" ref="AER1370:AEZ1370" si="1080">AER1364</f>
        <v>1000000</v>
      </c>
      <c r="AES1370" s="84">
        <f t="shared" si="1080"/>
        <v>0</v>
      </c>
      <c r="AET1370" s="84">
        <f t="shared" si="1080"/>
        <v>0</v>
      </c>
      <c r="AEU1370" s="84">
        <f t="shared" si="1080"/>
        <v>1000000</v>
      </c>
      <c r="AEV1370" s="84">
        <f t="shared" si="1080"/>
        <v>0</v>
      </c>
      <c r="AEW1370" s="84">
        <f t="shared" si="1080"/>
        <v>0</v>
      </c>
      <c r="AEX1370" s="84">
        <f t="shared" si="1080"/>
        <v>0</v>
      </c>
      <c r="AEY1370" s="84">
        <f t="shared" si="1080"/>
        <v>0</v>
      </c>
      <c r="AEZ1370" s="84">
        <f t="shared" si="1080"/>
        <v>1000000</v>
      </c>
      <c r="AFF1370" s="84" t="s">
        <v>235</v>
      </c>
      <c r="AFG1370" s="84" t="s">
        <v>236</v>
      </c>
      <c r="AFH1370" s="84">
        <f t="shared" ref="AFH1370:AFP1370" si="1081">AFH1364</f>
        <v>1000000</v>
      </c>
      <c r="AFI1370" s="84">
        <f t="shared" si="1081"/>
        <v>0</v>
      </c>
      <c r="AFJ1370" s="84">
        <f t="shared" si="1081"/>
        <v>0</v>
      </c>
      <c r="AFK1370" s="84">
        <f t="shared" si="1081"/>
        <v>1000000</v>
      </c>
      <c r="AFL1370" s="84">
        <f t="shared" si="1081"/>
        <v>0</v>
      </c>
      <c r="AFM1370" s="84">
        <f t="shared" si="1081"/>
        <v>0</v>
      </c>
      <c r="AFN1370" s="84">
        <f t="shared" si="1081"/>
        <v>0</v>
      </c>
      <c r="AFO1370" s="84">
        <f t="shared" si="1081"/>
        <v>0</v>
      </c>
      <c r="AFP1370" s="84">
        <f t="shared" si="1081"/>
        <v>1000000</v>
      </c>
      <c r="AFV1370" s="84" t="s">
        <v>235</v>
      </c>
      <c r="AFW1370" s="84" t="s">
        <v>236</v>
      </c>
      <c r="AFX1370" s="84">
        <f t="shared" ref="AFX1370:AGF1370" si="1082">AFX1364</f>
        <v>1000000</v>
      </c>
      <c r="AFY1370" s="84">
        <f t="shared" si="1082"/>
        <v>0</v>
      </c>
      <c r="AFZ1370" s="84">
        <f t="shared" si="1082"/>
        <v>0</v>
      </c>
      <c r="AGA1370" s="84">
        <f t="shared" si="1082"/>
        <v>1000000</v>
      </c>
      <c r="AGB1370" s="84">
        <f t="shared" si="1082"/>
        <v>0</v>
      </c>
      <c r="AGC1370" s="84">
        <f t="shared" si="1082"/>
        <v>0</v>
      </c>
      <c r="AGD1370" s="84">
        <f t="shared" si="1082"/>
        <v>0</v>
      </c>
      <c r="AGE1370" s="84">
        <f t="shared" si="1082"/>
        <v>0</v>
      </c>
      <c r="AGF1370" s="84">
        <f t="shared" si="1082"/>
        <v>1000000</v>
      </c>
      <c r="AGL1370" s="84" t="s">
        <v>235</v>
      </c>
      <c r="AGM1370" s="84" t="s">
        <v>236</v>
      </c>
      <c r="AGN1370" s="84">
        <f t="shared" ref="AGN1370:AGV1370" si="1083">AGN1364</f>
        <v>1000000</v>
      </c>
      <c r="AGO1370" s="84">
        <f t="shared" si="1083"/>
        <v>0</v>
      </c>
      <c r="AGP1370" s="84">
        <f t="shared" si="1083"/>
        <v>0</v>
      </c>
      <c r="AGQ1370" s="84">
        <f t="shared" si="1083"/>
        <v>1000000</v>
      </c>
      <c r="AGR1370" s="84">
        <f t="shared" si="1083"/>
        <v>0</v>
      </c>
      <c r="AGS1370" s="84">
        <f t="shared" si="1083"/>
        <v>0</v>
      </c>
      <c r="AGT1370" s="84">
        <f t="shared" si="1083"/>
        <v>0</v>
      </c>
      <c r="AGU1370" s="84">
        <f t="shared" si="1083"/>
        <v>0</v>
      </c>
      <c r="AGV1370" s="84">
        <f t="shared" si="1083"/>
        <v>1000000</v>
      </c>
      <c r="AHB1370" s="84" t="s">
        <v>235</v>
      </c>
      <c r="AHC1370" s="84" t="s">
        <v>236</v>
      </c>
      <c r="AHD1370" s="84">
        <f t="shared" ref="AHD1370:AHL1370" si="1084">AHD1364</f>
        <v>1000000</v>
      </c>
      <c r="AHE1370" s="84">
        <f t="shared" si="1084"/>
        <v>0</v>
      </c>
      <c r="AHF1370" s="84">
        <f t="shared" si="1084"/>
        <v>0</v>
      </c>
      <c r="AHG1370" s="84">
        <f t="shared" si="1084"/>
        <v>1000000</v>
      </c>
      <c r="AHH1370" s="84">
        <f t="shared" si="1084"/>
        <v>0</v>
      </c>
      <c r="AHI1370" s="84">
        <f t="shared" si="1084"/>
        <v>0</v>
      </c>
      <c r="AHJ1370" s="84">
        <f t="shared" si="1084"/>
        <v>0</v>
      </c>
      <c r="AHK1370" s="84">
        <f t="shared" si="1084"/>
        <v>0</v>
      </c>
      <c r="AHL1370" s="84">
        <f t="shared" si="1084"/>
        <v>1000000</v>
      </c>
      <c r="AHR1370" s="84" t="s">
        <v>235</v>
      </c>
      <c r="AHS1370" s="84" t="s">
        <v>236</v>
      </c>
      <c r="AHT1370" s="84">
        <f t="shared" ref="AHT1370:AIB1370" si="1085">AHT1364</f>
        <v>1000000</v>
      </c>
      <c r="AHU1370" s="84">
        <f t="shared" si="1085"/>
        <v>0</v>
      </c>
      <c r="AHV1370" s="84">
        <f t="shared" si="1085"/>
        <v>0</v>
      </c>
      <c r="AHW1370" s="84">
        <f t="shared" si="1085"/>
        <v>1000000</v>
      </c>
      <c r="AHX1370" s="84">
        <f t="shared" si="1085"/>
        <v>0</v>
      </c>
      <c r="AHY1370" s="84">
        <f t="shared" si="1085"/>
        <v>0</v>
      </c>
      <c r="AHZ1370" s="84">
        <f t="shared" si="1085"/>
        <v>0</v>
      </c>
      <c r="AIA1370" s="84">
        <f t="shared" si="1085"/>
        <v>0</v>
      </c>
      <c r="AIB1370" s="84">
        <f t="shared" si="1085"/>
        <v>1000000</v>
      </c>
      <c r="AIH1370" s="84" t="s">
        <v>235</v>
      </c>
      <c r="AII1370" s="84" t="s">
        <v>236</v>
      </c>
      <c r="AIJ1370" s="84">
        <f t="shared" ref="AIJ1370:AIR1370" si="1086">AIJ1364</f>
        <v>1000000</v>
      </c>
      <c r="AIK1370" s="84">
        <f t="shared" si="1086"/>
        <v>0</v>
      </c>
      <c r="AIL1370" s="84">
        <f t="shared" si="1086"/>
        <v>0</v>
      </c>
      <c r="AIM1370" s="84">
        <f t="shared" si="1086"/>
        <v>1000000</v>
      </c>
      <c r="AIN1370" s="84">
        <f t="shared" si="1086"/>
        <v>0</v>
      </c>
      <c r="AIO1370" s="84">
        <f t="shared" si="1086"/>
        <v>0</v>
      </c>
      <c r="AIP1370" s="84">
        <f t="shared" si="1086"/>
        <v>0</v>
      </c>
      <c r="AIQ1370" s="84">
        <f t="shared" si="1086"/>
        <v>0</v>
      </c>
      <c r="AIR1370" s="84">
        <f t="shared" si="1086"/>
        <v>1000000</v>
      </c>
      <c r="AIX1370" s="84" t="s">
        <v>235</v>
      </c>
      <c r="AIY1370" s="84" t="s">
        <v>236</v>
      </c>
      <c r="AIZ1370" s="84">
        <f t="shared" ref="AIZ1370:AJH1370" si="1087">AIZ1364</f>
        <v>1000000</v>
      </c>
      <c r="AJA1370" s="84">
        <f t="shared" si="1087"/>
        <v>0</v>
      </c>
      <c r="AJB1370" s="84">
        <f t="shared" si="1087"/>
        <v>0</v>
      </c>
      <c r="AJC1370" s="84">
        <f t="shared" si="1087"/>
        <v>1000000</v>
      </c>
      <c r="AJD1370" s="84">
        <f t="shared" si="1087"/>
        <v>0</v>
      </c>
      <c r="AJE1370" s="84">
        <f t="shared" si="1087"/>
        <v>0</v>
      </c>
      <c r="AJF1370" s="84">
        <f t="shared" si="1087"/>
        <v>0</v>
      </c>
      <c r="AJG1370" s="84">
        <f t="shared" si="1087"/>
        <v>0</v>
      </c>
      <c r="AJH1370" s="84">
        <f t="shared" si="1087"/>
        <v>1000000</v>
      </c>
      <c r="AJN1370" s="84" t="s">
        <v>235</v>
      </c>
      <c r="AJO1370" s="84" t="s">
        <v>236</v>
      </c>
      <c r="AJP1370" s="84">
        <f t="shared" ref="AJP1370:AJX1370" si="1088">AJP1364</f>
        <v>1000000</v>
      </c>
      <c r="AJQ1370" s="84">
        <f t="shared" si="1088"/>
        <v>0</v>
      </c>
      <c r="AJR1370" s="84">
        <f t="shared" si="1088"/>
        <v>0</v>
      </c>
      <c r="AJS1370" s="84">
        <f t="shared" si="1088"/>
        <v>1000000</v>
      </c>
      <c r="AJT1370" s="84">
        <f t="shared" si="1088"/>
        <v>0</v>
      </c>
      <c r="AJU1370" s="84">
        <f t="shared" si="1088"/>
        <v>0</v>
      </c>
      <c r="AJV1370" s="84">
        <f t="shared" si="1088"/>
        <v>0</v>
      </c>
      <c r="AJW1370" s="84">
        <f t="shared" si="1088"/>
        <v>0</v>
      </c>
      <c r="AJX1370" s="84">
        <f t="shared" si="1088"/>
        <v>1000000</v>
      </c>
      <c r="AKD1370" s="84" t="s">
        <v>235</v>
      </c>
      <c r="AKE1370" s="84" t="s">
        <v>236</v>
      </c>
      <c r="AKF1370" s="84">
        <f t="shared" ref="AKF1370:AKN1370" si="1089">AKF1364</f>
        <v>1000000</v>
      </c>
      <c r="AKG1370" s="84">
        <f t="shared" si="1089"/>
        <v>0</v>
      </c>
      <c r="AKH1370" s="84">
        <f t="shared" si="1089"/>
        <v>0</v>
      </c>
      <c r="AKI1370" s="84">
        <f t="shared" si="1089"/>
        <v>1000000</v>
      </c>
      <c r="AKJ1370" s="84">
        <f t="shared" si="1089"/>
        <v>0</v>
      </c>
      <c r="AKK1370" s="84">
        <f t="shared" si="1089"/>
        <v>0</v>
      </c>
      <c r="AKL1370" s="84">
        <f t="shared" si="1089"/>
        <v>0</v>
      </c>
      <c r="AKM1370" s="84">
        <f t="shared" si="1089"/>
        <v>0</v>
      </c>
      <c r="AKN1370" s="84">
        <f t="shared" si="1089"/>
        <v>1000000</v>
      </c>
      <c r="AKT1370" s="84" t="s">
        <v>235</v>
      </c>
      <c r="AKU1370" s="84" t="s">
        <v>236</v>
      </c>
      <c r="AKV1370" s="84">
        <f t="shared" ref="AKV1370:ALD1370" si="1090">AKV1364</f>
        <v>1000000</v>
      </c>
      <c r="AKW1370" s="84">
        <f t="shared" si="1090"/>
        <v>0</v>
      </c>
      <c r="AKX1370" s="84">
        <f t="shared" si="1090"/>
        <v>0</v>
      </c>
      <c r="AKY1370" s="84">
        <f t="shared" si="1090"/>
        <v>1000000</v>
      </c>
      <c r="AKZ1370" s="84">
        <f t="shared" si="1090"/>
        <v>0</v>
      </c>
      <c r="ALA1370" s="84">
        <f t="shared" si="1090"/>
        <v>0</v>
      </c>
      <c r="ALB1370" s="84">
        <f t="shared" si="1090"/>
        <v>0</v>
      </c>
      <c r="ALC1370" s="84">
        <f t="shared" si="1090"/>
        <v>0</v>
      </c>
      <c r="ALD1370" s="84">
        <f t="shared" si="1090"/>
        <v>1000000</v>
      </c>
      <c r="ALJ1370" s="84" t="s">
        <v>235</v>
      </c>
      <c r="ALK1370" s="84" t="s">
        <v>236</v>
      </c>
      <c r="ALL1370" s="84">
        <f t="shared" ref="ALL1370:ALT1370" si="1091">ALL1364</f>
        <v>1000000</v>
      </c>
      <c r="ALM1370" s="84">
        <f t="shared" si="1091"/>
        <v>0</v>
      </c>
      <c r="ALN1370" s="84">
        <f t="shared" si="1091"/>
        <v>0</v>
      </c>
      <c r="ALO1370" s="84">
        <f t="shared" si="1091"/>
        <v>1000000</v>
      </c>
      <c r="ALP1370" s="84">
        <f t="shared" si="1091"/>
        <v>0</v>
      </c>
      <c r="ALQ1370" s="84">
        <f t="shared" si="1091"/>
        <v>0</v>
      </c>
      <c r="ALR1370" s="84">
        <f t="shared" si="1091"/>
        <v>0</v>
      </c>
      <c r="ALS1370" s="84">
        <f t="shared" si="1091"/>
        <v>0</v>
      </c>
      <c r="ALT1370" s="84">
        <f t="shared" si="1091"/>
        <v>1000000</v>
      </c>
      <c r="ALZ1370" s="84" t="s">
        <v>235</v>
      </c>
      <c r="AMA1370" s="84" t="s">
        <v>236</v>
      </c>
      <c r="AMB1370" s="84">
        <f>AMB1364</f>
        <v>1000000</v>
      </c>
      <c r="AMC1370" s="84">
        <f>AMC1364</f>
        <v>0</v>
      </c>
      <c r="AMD1370" s="84">
        <f>AMD1364</f>
        <v>0</v>
      </c>
      <c r="AME1370" s="84">
        <f>AME1364</f>
        <v>1000000</v>
      </c>
      <c r="AMF1370" s="84">
        <f>AMF1364</f>
        <v>0</v>
      </c>
      <c r="AMG1370" s="84">
        <f>AMG1364</f>
        <v>0</v>
      </c>
      <c r="AMH1370" s="84">
        <f>AMH1364</f>
        <v>0</v>
      </c>
      <c r="AMI1370" s="84">
        <f>AMI1364</f>
        <v>0</v>
      </c>
      <c r="AMJ1370" s="84">
        <f>AMJ1364</f>
        <v>1000000</v>
      </c>
      <c r="AMP1370" s="84" t="s">
        <v>235</v>
      </c>
      <c r="AMQ1370" s="84" t="s">
        <v>236</v>
      </c>
      <c r="AMR1370" s="84">
        <f t="shared" ref="AMR1370:AMZ1370" si="1092">AMR1364</f>
        <v>1000000</v>
      </c>
      <c r="AMS1370" s="84">
        <f t="shared" si="1092"/>
        <v>0</v>
      </c>
      <c r="AMT1370" s="84">
        <f t="shared" si="1092"/>
        <v>0</v>
      </c>
      <c r="AMU1370" s="84">
        <f t="shared" si="1092"/>
        <v>1000000</v>
      </c>
      <c r="AMV1370" s="84">
        <f t="shared" si="1092"/>
        <v>0</v>
      </c>
      <c r="AMW1370" s="84">
        <f t="shared" si="1092"/>
        <v>0</v>
      </c>
      <c r="AMX1370" s="84">
        <f t="shared" si="1092"/>
        <v>0</v>
      </c>
      <c r="AMY1370" s="84">
        <f t="shared" si="1092"/>
        <v>0</v>
      </c>
      <c r="AMZ1370" s="84">
        <f t="shared" si="1092"/>
        <v>1000000</v>
      </c>
      <c r="ANF1370" s="84" t="s">
        <v>235</v>
      </c>
      <c r="ANG1370" s="84" t="s">
        <v>236</v>
      </c>
      <c r="ANH1370" s="84">
        <f t="shared" ref="ANH1370:ANP1370" si="1093">ANH1364</f>
        <v>1000000</v>
      </c>
      <c r="ANI1370" s="84">
        <f t="shared" si="1093"/>
        <v>0</v>
      </c>
      <c r="ANJ1370" s="84">
        <f t="shared" si="1093"/>
        <v>0</v>
      </c>
      <c r="ANK1370" s="84">
        <f t="shared" si="1093"/>
        <v>1000000</v>
      </c>
      <c r="ANL1370" s="84">
        <f t="shared" si="1093"/>
        <v>0</v>
      </c>
      <c r="ANM1370" s="84">
        <f t="shared" si="1093"/>
        <v>0</v>
      </c>
      <c r="ANN1370" s="84">
        <f t="shared" si="1093"/>
        <v>0</v>
      </c>
      <c r="ANO1370" s="84">
        <f t="shared" si="1093"/>
        <v>0</v>
      </c>
      <c r="ANP1370" s="84">
        <f t="shared" si="1093"/>
        <v>1000000</v>
      </c>
      <c r="ANV1370" s="84" t="s">
        <v>235</v>
      </c>
      <c r="ANW1370" s="84" t="s">
        <v>236</v>
      </c>
      <c r="ANX1370" s="84">
        <f t="shared" ref="ANX1370:AOF1370" si="1094">ANX1364</f>
        <v>1000000</v>
      </c>
      <c r="ANY1370" s="84">
        <f t="shared" si="1094"/>
        <v>0</v>
      </c>
      <c r="ANZ1370" s="84">
        <f t="shared" si="1094"/>
        <v>0</v>
      </c>
      <c r="AOA1370" s="84">
        <f t="shared" si="1094"/>
        <v>1000000</v>
      </c>
      <c r="AOB1370" s="84">
        <f t="shared" si="1094"/>
        <v>0</v>
      </c>
      <c r="AOC1370" s="84">
        <f t="shared" si="1094"/>
        <v>0</v>
      </c>
      <c r="AOD1370" s="84">
        <f t="shared" si="1094"/>
        <v>0</v>
      </c>
      <c r="AOE1370" s="84">
        <f t="shared" si="1094"/>
        <v>0</v>
      </c>
      <c r="AOF1370" s="84">
        <f t="shared" si="1094"/>
        <v>1000000</v>
      </c>
      <c r="AOL1370" s="84" t="s">
        <v>235</v>
      </c>
      <c r="AOM1370" s="84" t="s">
        <v>236</v>
      </c>
      <c r="AON1370" s="84">
        <f t="shared" ref="AON1370:AOV1370" si="1095">AON1364</f>
        <v>1000000</v>
      </c>
      <c r="AOO1370" s="84">
        <f t="shared" si="1095"/>
        <v>0</v>
      </c>
      <c r="AOP1370" s="84">
        <f t="shared" si="1095"/>
        <v>0</v>
      </c>
      <c r="AOQ1370" s="84">
        <f t="shared" si="1095"/>
        <v>1000000</v>
      </c>
      <c r="AOR1370" s="84">
        <f t="shared" si="1095"/>
        <v>0</v>
      </c>
      <c r="AOS1370" s="84">
        <f t="shared" si="1095"/>
        <v>0</v>
      </c>
      <c r="AOT1370" s="84">
        <f t="shared" si="1095"/>
        <v>0</v>
      </c>
      <c r="AOU1370" s="84">
        <f t="shared" si="1095"/>
        <v>0</v>
      </c>
      <c r="AOV1370" s="84">
        <f t="shared" si="1095"/>
        <v>1000000</v>
      </c>
      <c r="APB1370" s="84" t="s">
        <v>235</v>
      </c>
      <c r="APC1370" s="84" t="s">
        <v>236</v>
      </c>
      <c r="APD1370" s="84">
        <f t="shared" ref="APD1370:APL1370" si="1096">APD1364</f>
        <v>1000000</v>
      </c>
      <c r="APE1370" s="84">
        <f t="shared" si="1096"/>
        <v>0</v>
      </c>
      <c r="APF1370" s="84">
        <f t="shared" si="1096"/>
        <v>0</v>
      </c>
      <c r="APG1370" s="84">
        <f t="shared" si="1096"/>
        <v>1000000</v>
      </c>
      <c r="APH1370" s="84">
        <f t="shared" si="1096"/>
        <v>0</v>
      </c>
      <c r="API1370" s="84">
        <f t="shared" si="1096"/>
        <v>0</v>
      </c>
      <c r="APJ1370" s="84">
        <f t="shared" si="1096"/>
        <v>0</v>
      </c>
      <c r="APK1370" s="84">
        <f t="shared" si="1096"/>
        <v>0</v>
      </c>
      <c r="APL1370" s="84">
        <f t="shared" si="1096"/>
        <v>1000000</v>
      </c>
      <c r="APR1370" s="84" t="s">
        <v>235</v>
      </c>
      <c r="APS1370" s="84" t="s">
        <v>236</v>
      </c>
      <c r="APT1370" s="84">
        <f t="shared" ref="APT1370:AQB1370" si="1097">APT1364</f>
        <v>1000000</v>
      </c>
      <c r="APU1370" s="84">
        <f t="shared" si="1097"/>
        <v>0</v>
      </c>
      <c r="APV1370" s="84">
        <f t="shared" si="1097"/>
        <v>0</v>
      </c>
      <c r="APW1370" s="84">
        <f t="shared" si="1097"/>
        <v>1000000</v>
      </c>
      <c r="APX1370" s="84">
        <f t="shared" si="1097"/>
        <v>0</v>
      </c>
      <c r="APY1370" s="84">
        <f t="shared" si="1097"/>
        <v>0</v>
      </c>
      <c r="APZ1370" s="84">
        <f t="shared" si="1097"/>
        <v>0</v>
      </c>
      <c r="AQA1370" s="84">
        <f t="shared" si="1097"/>
        <v>0</v>
      </c>
      <c r="AQB1370" s="84">
        <f t="shared" si="1097"/>
        <v>1000000</v>
      </c>
      <c r="AQH1370" s="84" t="s">
        <v>235</v>
      </c>
      <c r="AQI1370" s="84" t="s">
        <v>236</v>
      </c>
      <c r="AQJ1370" s="84">
        <f t="shared" ref="AQJ1370:AQR1370" si="1098">AQJ1364</f>
        <v>1000000</v>
      </c>
      <c r="AQK1370" s="84">
        <f t="shared" si="1098"/>
        <v>0</v>
      </c>
      <c r="AQL1370" s="84">
        <f t="shared" si="1098"/>
        <v>0</v>
      </c>
      <c r="AQM1370" s="84">
        <f t="shared" si="1098"/>
        <v>1000000</v>
      </c>
      <c r="AQN1370" s="84">
        <f t="shared" si="1098"/>
        <v>0</v>
      </c>
      <c r="AQO1370" s="84">
        <f t="shared" si="1098"/>
        <v>0</v>
      </c>
      <c r="AQP1370" s="84">
        <f t="shared" si="1098"/>
        <v>0</v>
      </c>
      <c r="AQQ1370" s="84">
        <f t="shared" si="1098"/>
        <v>0</v>
      </c>
      <c r="AQR1370" s="84">
        <f t="shared" si="1098"/>
        <v>1000000</v>
      </c>
      <c r="AQX1370" s="84" t="s">
        <v>235</v>
      </c>
      <c r="AQY1370" s="84" t="s">
        <v>236</v>
      </c>
      <c r="AQZ1370" s="84">
        <f t="shared" ref="AQZ1370:ARH1370" si="1099">AQZ1364</f>
        <v>1000000</v>
      </c>
      <c r="ARA1370" s="84">
        <f t="shared" si="1099"/>
        <v>0</v>
      </c>
      <c r="ARB1370" s="84">
        <f t="shared" si="1099"/>
        <v>0</v>
      </c>
      <c r="ARC1370" s="84">
        <f t="shared" si="1099"/>
        <v>1000000</v>
      </c>
      <c r="ARD1370" s="84">
        <f t="shared" si="1099"/>
        <v>0</v>
      </c>
      <c r="ARE1370" s="84">
        <f t="shared" si="1099"/>
        <v>0</v>
      </c>
      <c r="ARF1370" s="84">
        <f t="shared" si="1099"/>
        <v>0</v>
      </c>
      <c r="ARG1370" s="84">
        <f t="shared" si="1099"/>
        <v>0</v>
      </c>
      <c r="ARH1370" s="84">
        <f t="shared" si="1099"/>
        <v>1000000</v>
      </c>
      <c r="ARN1370" s="84" t="s">
        <v>235</v>
      </c>
      <c r="ARO1370" s="84" t="s">
        <v>236</v>
      </c>
      <c r="ARP1370" s="84">
        <f t="shared" ref="ARP1370:ARX1370" si="1100">ARP1364</f>
        <v>1000000</v>
      </c>
      <c r="ARQ1370" s="84">
        <f t="shared" si="1100"/>
        <v>0</v>
      </c>
      <c r="ARR1370" s="84">
        <f t="shared" si="1100"/>
        <v>0</v>
      </c>
      <c r="ARS1370" s="84">
        <f t="shared" si="1100"/>
        <v>1000000</v>
      </c>
      <c r="ART1370" s="84">
        <f t="shared" si="1100"/>
        <v>0</v>
      </c>
      <c r="ARU1370" s="84">
        <f t="shared" si="1100"/>
        <v>0</v>
      </c>
      <c r="ARV1370" s="84">
        <f t="shared" si="1100"/>
        <v>0</v>
      </c>
      <c r="ARW1370" s="84">
        <f t="shared" si="1100"/>
        <v>0</v>
      </c>
      <c r="ARX1370" s="84">
        <f t="shared" si="1100"/>
        <v>1000000</v>
      </c>
      <c r="ASD1370" s="84" t="s">
        <v>235</v>
      </c>
      <c r="ASE1370" s="84" t="s">
        <v>236</v>
      </c>
      <c r="ASF1370" s="84">
        <f t="shared" ref="ASF1370:ASN1370" si="1101">ASF1364</f>
        <v>1000000</v>
      </c>
      <c r="ASG1370" s="84">
        <f t="shared" si="1101"/>
        <v>0</v>
      </c>
      <c r="ASH1370" s="84">
        <f t="shared" si="1101"/>
        <v>0</v>
      </c>
      <c r="ASI1370" s="84">
        <f t="shared" si="1101"/>
        <v>1000000</v>
      </c>
      <c r="ASJ1370" s="84">
        <f t="shared" si="1101"/>
        <v>0</v>
      </c>
      <c r="ASK1370" s="84">
        <f t="shared" si="1101"/>
        <v>0</v>
      </c>
      <c r="ASL1370" s="84">
        <f t="shared" si="1101"/>
        <v>0</v>
      </c>
      <c r="ASM1370" s="84">
        <f t="shared" si="1101"/>
        <v>0</v>
      </c>
      <c r="ASN1370" s="84">
        <f t="shared" si="1101"/>
        <v>1000000</v>
      </c>
      <c r="AST1370" s="84" t="s">
        <v>235</v>
      </c>
      <c r="ASU1370" s="84" t="s">
        <v>236</v>
      </c>
      <c r="ASV1370" s="84">
        <f t="shared" ref="ASV1370:ATD1370" si="1102">ASV1364</f>
        <v>1000000</v>
      </c>
      <c r="ASW1370" s="84">
        <f t="shared" si="1102"/>
        <v>0</v>
      </c>
      <c r="ASX1370" s="84">
        <f t="shared" si="1102"/>
        <v>0</v>
      </c>
      <c r="ASY1370" s="84">
        <f t="shared" si="1102"/>
        <v>1000000</v>
      </c>
      <c r="ASZ1370" s="84">
        <f t="shared" si="1102"/>
        <v>0</v>
      </c>
      <c r="ATA1370" s="84">
        <f t="shared" si="1102"/>
        <v>0</v>
      </c>
      <c r="ATB1370" s="84">
        <f t="shared" si="1102"/>
        <v>0</v>
      </c>
      <c r="ATC1370" s="84">
        <f t="shared" si="1102"/>
        <v>0</v>
      </c>
      <c r="ATD1370" s="84">
        <f t="shared" si="1102"/>
        <v>1000000</v>
      </c>
      <c r="ATJ1370" s="84" t="s">
        <v>235</v>
      </c>
      <c r="ATK1370" s="84" t="s">
        <v>236</v>
      </c>
      <c r="ATL1370" s="84">
        <f t="shared" ref="ATL1370:ATT1370" si="1103">ATL1364</f>
        <v>1000000</v>
      </c>
      <c r="ATM1370" s="84">
        <f t="shared" si="1103"/>
        <v>0</v>
      </c>
      <c r="ATN1370" s="84">
        <f t="shared" si="1103"/>
        <v>0</v>
      </c>
      <c r="ATO1370" s="84">
        <f t="shared" si="1103"/>
        <v>1000000</v>
      </c>
      <c r="ATP1370" s="84">
        <f t="shared" si="1103"/>
        <v>0</v>
      </c>
      <c r="ATQ1370" s="84">
        <f t="shared" si="1103"/>
        <v>0</v>
      </c>
      <c r="ATR1370" s="84">
        <f t="shared" si="1103"/>
        <v>0</v>
      </c>
      <c r="ATS1370" s="84">
        <f t="shared" si="1103"/>
        <v>0</v>
      </c>
      <c r="ATT1370" s="84">
        <f t="shared" si="1103"/>
        <v>1000000</v>
      </c>
      <c r="ATZ1370" s="84" t="s">
        <v>235</v>
      </c>
      <c r="AUA1370" s="84" t="s">
        <v>236</v>
      </c>
      <c r="AUB1370" s="84">
        <f t="shared" ref="AUB1370:AUJ1370" si="1104">AUB1364</f>
        <v>1000000</v>
      </c>
      <c r="AUC1370" s="84">
        <f t="shared" si="1104"/>
        <v>0</v>
      </c>
      <c r="AUD1370" s="84">
        <f t="shared" si="1104"/>
        <v>0</v>
      </c>
      <c r="AUE1370" s="84">
        <f t="shared" si="1104"/>
        <v>1000000</v>
      </c>
      <c r="AUF1370" s="84">
        <f t="shared" si="1104"/>
        <v>0</v>
      </c>
      <c r="AUG1370" s="84">
        <f t="shared" si="1104"/>
        <v>0</v>
      </c>
      <c r="AUH1370" s="84">
        <f t="shared" si="1104"/>
        <v>0</v>
      </c>
      <c r="AUI1370" s="84">
        <f t="shared" si="1104"/>
        <v>0</v>
      </c>
      <c r="AUJ1370" s="84">
        <f t="shared" si="1104"/>
        <v>1000000</v>
      </c>
      <c r="AUP1370" s="84" t="s">
        <v>235</v>
      </c>
      <c r="AUQ1370" s="84" t="s">
        <v>236</v>
      </c>
      <c r="AUR1370" s="84">
        <f t="shared" ref="AUR1370:AUZ1370" si="1105">AUR1364</f>
        <v>1000000</v>
      </c>
      <c r="AUS1370" s="84">
        <f t="shared" si="1105"/>
        <v>0</v>
      </c>
      <c r="AUT1370" s="84">
        <f t="shared" si="1105"/>
        <v>0</v>
      </c>
      <c r="AUU1370" s="84">
        <f t="shared" si="1105"/>
        <v>1000000</v>
      </c>
      <c r="AUV1370" s="84">
        <f t="shared" si="1105"/>
        <v>0</v>
      </c>
      <c r="AUW1370" s="84">
        <f t="shared" si="1105"/>
        <v>0</v>
      </c>
      <c r="AUX1370" s="84">
        <f t="shared" si="1105"/>
        <v>0</v>
      </c>
      <c r="AUY1370" s="84">
        <f t="shared" si="1105"/>
        <v>0</v>
      </c>
      <c r="AUZ1370" s="84">
        <f t="shared" si="1105"/>
        <v>1000000</v>
      </c>
      <c r="AVF1370" s="84" t="s">
        <v>235</v>
      </c>
      <c r="AVG1370" s="84" t="s">
        <v>236</v>
      </c>
      <c r="AVH1370" s="84">
        <f t="shared" ref="AVH1370:AVP1370" si="1106">AVH1364</f>
        <v>1000000</v>
      </c>
      <c r="AVI1370" s="84">
        <f t="shared" si="1106"/>
        <v>0</v>
      </c>
      <c r="AVJ1370" s="84">
        <f t="shared" si="1106"/>
        <v>0</v>
      </c>
      <c r="AVK1370" s="84">
        <f t="shared" si="1106"/>
        <v>1000000</v>
      </c>
      <c r="AVL1370" s="84">
        <f t="shared" si="1106"/>
        <v>0</v>
      </c>
      <c r="AVM1370" s="84">
        <f t="shared" si="1106"/>
        <v>0</v>
      </c>
      <c r="AVN1370" s="84">
        <f t="shared" si="1106"/>
        <v>0</v>
      </c>
      <c r="AVO1370" s="84">
        <f t="shared" si="1106"/>
        <v>0</v>
      </c>
      <c r="AVP1370" s="84">
        <f t="shared" si="1106"/>
        <v>1000000</v>
      </c>
      <c r="AVV1370" s="84" t="s">
        <v>235</v>
      </c>
      <c r="AVW1370" s="84" t="s">
        <v>236</v>
      </c>
      <c r="AVX1370" s="84">
        <f t="shared" ref="AVX1370:AWF1370" si="1107">AVX1364</f>
        <v>1000000</v>
      </c>
      <c r="AVY1370" s="84">
        <f t="shared" si="1107"/>
        <v>0</v>
      </c>
      <c r="AVZ1370" s="84">
        <f t="shared" si="1107"/>
        <v>0</v>
      </c>
      <c r="AWA1370" s="84">
        <f t="shared" si="1107"/>
        <v>1000000</v>
      </c>
      <c r="AWB1370" s="84">
        <f t="shared" si="1107"/>
        <v>0</v>
      </c>
      <c r="AWC1370" s="84">
        <f t="shared" si="1107"/>
        <v>0</v>
      </c>
      <c r="AWD1370" s="84">
        <f t="shared" si="1107"/>
        <v>0</v>
      </c>
      <c r="AWE1370" s="84">
        <f t="shared" si="1107"/>
        <v>0</v>
      </c>
      <c r="AWF1370" s="84">
        <f t="shared" si="1107"/>
        <v>1000000</v>
      </c>
      <c r="AWL1370" s="84" t="s">
        <v>235</v>
      </c>
      <c r="AWM1370" s="84" t="s">
        <v>236</v>
      </c>
      <c r="AWN1370" s="84">
        <f t="shared" ref="AWN1370:AWV1370" si="1108">AWN1364</f>
        <v>1000000</v>
      </c>
      <c r="AWO1370" s="84">
        <f t="shared" si="1108"/>
        <v>0</v>
      </c>
      <c r="AWP1370" s="84">
        <f t="shared" si="1108"/>
        <v>0</v>
      </c>
      <c r="AWQ1370" s="84">
        <f t="shared" si="1108"/>
        <v>1000000</v>
      </c>
      <c r="AWR1370" s="84">
        <f t="shared" si="1108"/>
        <v>0</v>
      </c>
      <c r="AWS1370" s="84">
        <f t="shared" si="1108"/>
        <v>0</v>
      </c>
      <c r="AWT1370" s="84">
        <f t="shared" si="1108"/>
        <v>0</v>
      </c>
      <c r="AWU1370" s="84">
        <f t="shared" si="1108"/>
        <v>0</v>
      </c>
      <c r="AWV1370" s="84">
        <f t="shared" si="1108"/>
        <v>1000000</v>
      </c>
      <c r="AXB1370" s="84" t="s">
        <v>235</v>
      </c>
      <c r="AXC1370" s="84" t="s">
        <v>236</v>
      </c>
      <c r="AXD1370" s="84">
        <f t="shared" ref="AXD1370:AXL1370" si="1109">AXD1364</f>
        <v>1000000</v>
      </c>
      <c r="AXE1370" s="84">
        <f t="shared" si="1109"/>
        <v>0</v>
      </c>
      <c r="AXF1370" s="84">
        <f t="shared" si="1109"/>
        <v>0</v>
      </c>
      <c r="AXG1370" s="84">
        <f t="shared" si="1109"/>
        <v>1000000</v>
      </c>
      <c r="AXH1370" s="84">
        <f t="shared" si="1109"/>
        <v>0</v>
      </c>
      <c r="AXI1370" s="84">
        <f t="shared" si="1109"/>
        <v>0</v>
      </c>
      <c r="AXJ1370" s="84">
        <f t="shared" si="1109"/>
        <v>0</v>
      </c>
      <c r="AXK1370" s="84">
        <f t="shared" si="1109"/>
        <v>0</v>
      </c>
      <c r="AXL1370" s="84">
        <f t="shared" si="1109"/>
        <v>1000000</v>
      </c>
      <c r="AXR1370" s="84" t="s">
        <v>235</v>
      </c>
      <c r="AXS1370" s="84" t="s">
        <v>236</v>
      </c>
      <c r="AXT1370" s="84">
        <f t="shared" ref="AXT1370:AYB1370" si="1110">AXT1364</f>
        <v>1000000</v>
      </c>
      <c r="AXU1370" s="84">
        <f t="shared" si="1110"/>
        <v>0</v>
      </c>
      <c r="AXV1370" s="84">
        <f t="shared" si="1110"/>
        <v>0</v>
      </c>
      <c r="AXW1370" s="84">
        <f t="shared" si="1110"/>
        <v>1000000</v>
      </c>
      <c r="AXX1370" s="84">
        <f t="shared" si="1110"/>
        <v>0</v>
      </c>
      <c r="AXY1370" s="84">
        <f t="shared" si="1110"/>
        <v>0</v>
      </c>
      <c r="AXZ1370" s="84">
        <f t="shared" si="1110"/>
        <v>0</v>
      </c>
      <c r="AYA1370" s="84">
        <f t="shared" si="1110"/>
        <v>0</v>
      </c>
      <c r="AYB1370" s="84">
        <f t="shared" si="1110"/>
        <v>1000000</v>
      </c>
      <c r="AYH1370" s="84" t="s">
        <v>235</v>
      </c>
      <c r="AYI1370" s="84" t="s">
        <v>236</v>
      </c>
      <c r="AYJ1370" s="84">
        <f t="shared" ref="AYJ1370:AYR1370" si="1111">AYJ1364</f>
        <v>1000000</v>
      </c>
      <c r="AYK1370" s="84">
        <f t="shared" si="1111"/>
        <v>0</v>
      </c>
      <c r="AYL1370" s="84">
        <f t="shared" si="1111"/>
        <v>0</v>
      </c>
      <c r="AYM1370" s="84">
        <f t="shared" si="1111"/>
        <v>1000000</v>
      </c>
      <c r="AYN1370" s="84">
        <f t="shared" si="1111"/>
        <v>0</v>
      </c>
      <c r="AYO1370" s="84">
        <f t="shared" si="1111"/>
        <v>0</v>
      </c>
      <c r="AYP1370" s="84">
        <f t="shared" si="1111"/>
        <v>0</v>
      </c>
      <c r="AYQ1370" s="84">
        <f t="shared" si="1111"/>
        <v>0</v>
      </c>
      <c r="AYR1370" s="84">
        <f t="shared" si="1111"/>
        <v>1000000</v>
      </c>
      <c r="AYX1370" s="84" t="s">
        <v>235</v>
      </c>
      <c r="AYY1370" s="84" t="s">
        <v>236</v>
      </c>
      <c r="AYZ1370" s="84">
        <f t="shared" ref="AYZ1370:AZH1370" si="1112">AYZ1364</f>
        <v>1000000</v>
      </c>
      <c r="AZA1370" s="84">
        <f t="shared" si="1112"/>
        <v>0</v>
      </c>
      <c r="AZB1370" s="84">
        <f t="shared" si="1112"/>
        <v>0</v>
      </c>
      <c r="AZC1370" s="84">
        <f t="shared" si="1112"/>
        <v>1000000</v>
      </c>
      <c r="AZD1370" s="84">
        <f t="shared" si="1112"/>
        <v>0</v>
      </c>
      <c r="AZE1370" s="84">
        <f t="shared" si="1112"/>
        <v>0</v>
      </c>
      <c r="AZF1370" s="84">
        <f t="shared" si="1112"/>
        <v>0</v>
      </c>
      <c r="AZG1370" s="84">
        <f t="shared" si="1112"/>
        <v>0</v>
      </c>
      <c r="AZH1370" s="84">
        <f t="shared" si="1112"/>
        <v>1000000</v>
      </c>
      <c r="AZN1370" s="84" t="s">
        <v>235</v>
      </c>
      <c r="AZO1370" s="84" t="s">
        <v>236</v>
      </c>
      <c r="AZP1370" s="84">
        <f t="shared" ref="AZP1370:AZX1370" si="1113">AZP1364</f>
        <v>1000000</v>
      </c>
      <c r="AZQ1370" s="84">
        <f t="shared" si="1113"/>
        <v>0</v>
      </c>
      <c r="AZR1370" s="84">
        <f t="shared" si="1113"/>
        <v>0</v>
      </c>
      <c r="AZS1370" s="84">
        <f t="shared" si="1113"/>
        <v>1000000</v>
      </c>
      <c r="AZT1370" s="84">
        <f t="shared" si="1113"/>
        <v>0</v>
      </c>
      <c r="AZU1370" s="84">
        <f t="shared" si="1113"/>
        <v>0</v>
      </c>
      <c r="AZV1370" s="84">
        <f t="shared" si="1113"/>
        <v>0</v>
      </c>
      <c r="AZW1370" s="84">
        <f t="shared" si="1113"/>
        <v>0</v>
      </c>
      <c r="AZX1370" s="84">
        <f t="shared" si="1113"/>
        <v>1000000</v>
      </c>
      <c r="BAD1370" s="84" t="s">
        <v>235</v>
      </c>
      <c r="BAE1370" s="84" t="s">
        <v>236</v>
      </c>
      <c r="BAF1370" s="84">
        <f t="shared" ref="BAF1370:BAN1370" si="1114">BAF1364</f>
        <v>1000000</v>
      </c>
      <c r="BAG1370" s="84">
        <f t="shared" si="1114"/>
        <v>0</v>
      </c>
      <c r="BAH1370" s="84">
        <f t="shared" si="1114"/>
        <v>0</v>
      </c>
      <c r="BAI1370" s="84">
        <f t="shared" si="1114"/>
        <v>1000000</v>
      </c>
      <c r="BAJ1370" s="84">
        <f t="shared" si="1114"/>
        <v>0</v>
      </c>
      <c r="BAK1370" s="84">
        <f t="shared" si="1114"/>
        <v>0</v>
      </c>
      <c r="BAL1370" s="84">
        <f t="shared" si="1114"/>
        <v>0</v>
      </c>
      <c r="BAM1370" s="84">
        <f t="shared" si="1114"/>
        <v>0</v>
      </c>
      <c r="BAN1370" s="84">
        <f t="shared" si="1114"/>
        <v>1000000</v>
      </c>
      <c r="BAT1370" s="84" t="s">
        <v>235</v>
      </c>
      <c r="BAU1370" s="84" t="s">
        <v>236</v>
      </c>
      <c r="BAV1370" s="84">
        <f t="shared" ref="BAV1370:BBD1370" si="1115">BAV1364</f>
        <v>1000000</v>
      </c>
      <c r="BAW1370" s="84">
        <f t="shared" si="1115"/>
        <v>0</v>
      </c>
      <c r="BAX1370" s="84">
        <f t="shared" si="1115"/>
        <v>0</v>
      </c>
      <c r="BAY1370" s="84">
        <f t="shared" si="1115"/>
        <v>1000000</v>
      </c>
      <c r="BAZ1370" s="84">
        <f t="shared" si="1115"/>
        <v>0</v>
      </c>
      <c r="BBA1370" s="84">
        <f t="shared" si="1115"/>
        <v>0</v>
      </c>
      <c r="BBB1370" s="84">
        <f t="shared" si="1115"/>
        <v>0</v>
      </c>
      <c r="BBC1370" s="84">
        <f t="shared" si="1115"/>
        <v>0</v>
      </c>
      <c r="BBD1370" s="84">
        <f t="shared" si="1115"/>
        <v>1000000</v>
      </c>
      <c r="BBJ1370" s="84" t="s">
        <v>235</v>
      </c>
      <c r="BBK1370" s="84" t="s">
        <v>236</v>
      </c>
      <c r="BBL1370" s="84">
        <f t="shared" ref="BBL1370:BBT1370" si="1116">BBL1364</f>
        <v>1000000</v>
      </c>
      <c r="BBM1370" s="84">
        <f t="shared" si="1116"/>
        <v>0</v>
      </c>
      <c r="BBN1370" s="84">
        <f t="shared" si="1116"/>
        <v>0</v>
      </c>
      <c r="BBO1370" s="84">
        <f t="shared" si="1116"/>
        <v>1000000</v>
      </c>
      <c r="BBP1370" s="84">
        <f t="shared" si="1116"/>
        <v>0</v>
      </c>
      <c r="BBQ1370" s="84">
        <f t="shared" si="1116"/>
        <v>0</v>
      </c>
      <c r="BBR1370" s="84">
        <f t="shared" si="1116"/>
        <v>0</v>
      </c>
      <c r="BBS1370" s="84">
        <f t="shared" si="1116"/>
        <v>0</v>
      </c>
      <c r="BBT1370" s="84">
        <f t="shared" si="1116"/>
        <v>1000000</v>
      </c>
      <c r="BBZ1370" s="84" t="s">
        <v>235</v>
      </c>
      <c r="BCA1370" s="84" t="s">
        <v>236</v>
      </c>
      <c r="BCB1370" s="84">
        <f t="shared" ref="BCB1370:BCJ1370" si="1117">BCB1364</f>
        <v>1000000</v>
      </c>
      <c r="BCC1370" s="84">
        <f t="shared" si="1117"/>
        <v>0</v>
      </c>
      <c r="BCD1370" s="84">
        <f t="shared" si="1117"/>
        <v>0</v>
      </c>
      <c r="BCE1370" s="84">
        <f t="shared" si="1117"/>
        <v>1000000</v>
      </c>
      <c r="BCF1370" s="84">
        <f t="shared" si="1117"/>
        <v>0</v>
      </c>
      <c r="BCG1370" s="84">
        <f t="shared" si="1117"/>
        <v>0</v>
      </c>
      <c r="BCH1370" s="84">
        <f t="shared" si="1117"/>
        <v>0</v>
      </c>
      <c r="BCI1370" s="84">
        <f t="shared" si="1117"/>
        <v>0</v>
      </c>
      <c r="BCJ1370" s="84">
        <f t="shared" si="1117"/>
        <v>1000000</v>
      </c>
      <c r="BCP1370" s="84" t="s">
        <v>235</v>
      </c>
      <c r="BCQ1370" s="84" t="s">
        <v>236</v>
      </c>
      <c r="BCR1370" s="84">
        <f t="shared" ref="BCR1370:BCZ1370" si="1118">BCR1364</f>
        <v>1000000</v>
      </c>
      <c r="BCS1370" s="84">
        <f t="shared" si="1118"/>
        <v>0</v>
      </c>
      <c r="BCT1370" s="84">
        <f t="shared" si="1118"/>
        <v>0</v>
      </c>
      <c r="BCU1370" s="84">
        <f t="shared" si="1118"/>
        <v>1000000</v>
      </c>
      <c r="BCV1370" s="84">
        <f t="shared" si="1118"/>
        <v>0</v>
      </c>
      <c r="BCW1370" s="84">
        <f t="shared" si="1118"/>
        <v>0</v>
      </c>
      <c r="BCX1370" s="84">
        <f t="shared" si="1118"/>
        <v>0</v>
      </c>
      <c r="BCY1370" s="84">
        <f t="shared" si="1118"/>
        <v>0</v>
      </c>
      <c r="BCZ1370" s="84">
        <f t="shared" si="1118"/>
        <v>1000000</v>
      </c>
      <c r="BDF1370" s="84" t="s">
        <v>235</v>
      </c>
      <c r="BDG1370" s="84" t="s">
        <v>236</v>
      </c>
      <c r="BDH1370" s="84">
        <f t="shared" ref="BDH1370:BDP1370" si="1119">BDH1364</f>
        <v>1000000</v>
      </c>
      <c r="BDI1370" s="84">
        <f t="shared" si="1119"/>
        <v>0</v>
      </c>
      <c r="BDJ1370" s="84">
        <f t="shared" si="1119"/>
        <v>0</v>
      </c>
      <c r="BDK1370" s="84">
        <f t="shared" si="1119"/>
        <v>1000000</v>
      </c>
      <c r="BDL1370" s="84">
        <f t="shared" si="1119"/>
        <v>0</v>
      </c>
      <c r="BDM1370" s="84">
        <f t="shared" si="1119"/>
        <v>0</v>
      </c>
      <c r="BDN1370" s="84">
        <f t="shared" si="1119"/>
        <v>0</v>
      </c>
      <c r="BDO1370" s="84">
        <f t="shared" si="1119"/>
        <v>0</v>
      </c>
      <c r="BDP1370" s="84">
        <f t="shared" si="1119"/>
        <v>1000000</v>
      </c>
      <c r="BDV1370" s="84" t="s">
        <v>235</v>
      </c>
      <c r="BDW1370" s="84" t="s">
        <v>236</v>
      </c>
      <c r="BDX1370" s="84">
        <f t="shared" ref="BDX1370:BEF1370" si="1120">BDX1364</f>
        <v>1000000</v>
      </c>
      <c r="BDY1370" s="84">
        <f t="shared" si="1120"/>
        <v>0</v>
      </c>
      <c r="BDZ1370" s="84">
        <f t="shared" si="1120"/>
        <v>0</v>
      </c>
      <c r="BEA1370" s="84">
        <f t="shared" si="1120"/>
        <v>1000000</v>
      </c>
      <c r="BEB1370" s="84">
        <f t="shared" si="1120"/>
        <v>0</v>
      </c>
      <c r="BEC1370" s="84">
        <f t="shared" si="1120"/>
        <v>0</v>
      </c>
      <c r="BED1370" s="84">
        <f t="shared" si="1120"/>
        <v>0</v>
      </c>
      <c r="BEE1370" s="84">
        <f t="shared" si="1120"/>
        <v>0</v>
      </c>
      <c r="BEF1370" s="84">
        <f t="shared" si="1120"/>
        <v>1000000</v>
      </c>
      <c r="BEL1370" s="84" t="s">
        <v>235</v>
      </c>
      <c r="BEM1370" s="84" t="s">
        <v>236</v>
      </c>
      <c r="BEN1370" s="84">
        <f t="shared" ref="BEN1370:BEV1370" si="1121">BEN1364</f>
        <v>1000000</v>
      </c>
      <c r="BEO1370" s="84">
        <f t="shared" si="1121"/>
        <v>0</v>
      </c>
      <c r="BEP1370" s="84">
        <f t="shared" si="1121"/>
        <v>0</v>
      </c>
      <c r="BEQ1370" s="84">
        <f t="shared" si="1121"/>
        <v>1000000</v>
      </c>
      <c r="BER1370" s="84">
        <f t="shared" si="1121"/>
        <v>0</v>
      </c>
      <c r="BES1370" s="84">
        <f t="shared" si="1121"/>
        <v>0</v>
      </c>
      <c r="BET1370" s="84">
        <f t="shared" si="1121"/>
        <v>0</v>
      </c>
      <c r="BEU1370" s="84">
        <f t="shared" si="1121"/>
        <v>0</v>
      </c>
      <c r="BEV1370" s="84">
        <f t="shared" si="1121"/>
        <v>1000000</v>
      </c>
      <c r="BFB1370" s="84" t="s">
        <v>235</v>
      </c>
      <c r="BFC1370" s="84" t="s">
        <v>236</v>
      </c>
      <c r="BFD1370" s="84">
        <f t="shared" ref="BFD1370:BFL1370" si="1122">BFD1364</f>
        <v>1000000</v>
      </c>
      <c r="BFE1370" s="84">
        <f t="shared" si="1122"/>
        <v>0</v>
      </c>
      <c r="BFF1370" s="84">
        <f t="shared" si="1122"/>
        <v>0</v>
      </c>
      <c r="BFG1370" s="84">
        <f t="shared" si="1122"/>
        <v>1000000</v>
      </c>
      <c r="BFH1370" s="84">
        <f t="shared" si="1122"/>
        <v>0</v>
      </c>
      <c r="BFI1370" s="84">
        <f t="shared" si="1122"/>
        <v>0</v>
      </c>
      <c r="BFJ1370" s="84">
        <f t="shared" si="1122"/>
        <v>0</v>
      </c>
      <c r="BFK1370" s="84">
        <f t="shared" si="1122"/>
        <v>0</v>
      </c>
      <c r="BFL1370" s="84">
        <f t="shared" si="1122"/>
        <v>1000000</v>
      </c>
      <c r="BFR1370" s="84" t="s">
        <v>235</v>
      </c>
      <c r="BFS1370" s="84" t="s">
        <v>236</v>
      </c>
      <c r="BFT1370" s="84">
        <f t="shared" ref="BFT1370:BGB1370" si="1123">BFT1364</f>
        <v>1000000</v>
      </c>
      <c r="BFU1370" s="84">
        <f t="shared" si="1123"/>
        <v>0</v>
      </c>
      <c r="BFV1370" s="84">
        <f t="shared" si="1123"/>
        <v>0</v>
      </c>
      <c r="BFW1370" s="84">
        <f t="shared" si="1123"/>
        <v>1000000</v>
      </c>
      <c r="BFX1370" s="84">
        <f t="shared" si="1123"/>
        <v>0</v>
      </c>
      <c r="BFY1370" s="84">
        <f t="shared" si="1123"/>
        <v>0</v>
      </c>
      <c r="BFZ1370" s="84">
        <f t="shared" si="1123"/>
        <v>0</v>
      </c>
      <c r="BGA1370" s="84">
        <f t="shared" si="1123"/>
        <v>0</v>
      </c>
      <c r="BGB1370" s="84">
        <f t="shared" si="1123"/>
        <v>1000000</v>
      </c>
      <c r="BGH1370" s="84" t="s">
        <v>235</v>
      </c>
      <c r="BGI1370" s="84" t="s">
        <v>236</v>
      </c>
      <c r="BGJ1370" s="84">
        <f t="shared" ref="BGJ1370:BGR1370" si="1124">BGJ1364</f>
        <v>1000000</v>
      </c>
      <c r="BGK1370" s="84">
        <f t="shared" si="1124"/>
        <v>0</v>
      </c>
      <c r="BGL1370" s="84">
        <f t="shared" si="1124"/>
        <v>0</v>
      </c>
      <c r="BGM1370" s="84">
        <f t="shared" si="1124"/>
        <v>1000000</v>
      </c>
      <c r="BGN1370" s="84">
        <f t="shared" si="1124"/>
        <v>0</v>
      </c>
      <c r="BGO1370" s="84">
        <f t="shared" si="1124"/>
        <v>0</v>
      </c>
      <c r="BGP1370" s="84">
        <f t="shared" si="1124"/>
        <v>0</v>
      </c>
      <c r="BGQ1370" s="84">
        <f t="shared" si="1124"/>
        <v>0</v>
      </c>
      <c r="BGR1370" s="84">
        <f t="shared" si="1124"/>
        <v>1000000</v>
      </c>
      <c r="BGX1370" s="84" t="s">
        <v>235</v>
      </c>
      <c r="BGY1370" s="84" t="s">
        <v>236</v>
      </c>
      <c r="BGZ1370" s="84">
        <f t="shared" ref="BGZ1370:BHH1370" si="1125">BGZ1364</f>
        <v>1000000</v>
      </c>
      <c r="BHA1370" s="84">
        <f t="shared" si="1125"/>
        <v>0</v>
      </c>
      <c r="BHB1370" s="84">
        <f t="shared" si="1125"/>
        <v>0</v>
      </c>
      <c r="BHC1370" s="84">
        <f t="shared" si="1125"/>
        <v>1000000</v>
      </c>
      <c r="BHD1370" s="84">
        <f t="shared" si="1125"/>
        <v>0</v>
      </c>
      <c r="BHE1370" s="84">
        <f t="shared" si="1125"/>
        <v>0</v>
      </c>
      <c r="BHF1370" s="84">
        <f t="shared" si="1125"/>
        <v>0</v>
      </c>
      <c r="BHG1370" s="84">
        <f t="shared" si="1125"/>
        <v>0</v>
      </c>
      <c r="BHH1370" s="84">
        <f t="shared" si="1125"/>
        <v>1000000</v>
      </c>
      <c r="BHN1370" s="84" t="s">
        <v>235</v>
      </c>
      <c r="BHO1370" s="84" t="s">
        <v>236</v>
      </c>
      <c r="BHP1370" s="84">
        <f t="shared" ref="BHP1370:BHX1370" si="1126">BHP1364</f>
        <v>1000000</v>
      </c>
      <c r="BHQ1370" s="84">
        <f t="shared" si="1126"/>
        <v>0</v>
      </c>
      <c r="BHR1370" s="84">
        <f t="shared" si="1126"/>
        <v>0</v>
      </c>
      <c r="BHS1370" s="84">
        <f t="shared" si="1126"/>
        <v>1000000</v>
      </c>
      <c r="BHT1370" s="84">
        <f t="shared" si="1126"/>
        <v>0</v>
      </c>
      <c r="BHU1370" s="84">
        <f t="shared" si="1126"/>
        <v>0</v>
      </c>
      <c r="BHV1370" s="84">
        <f t="shared" si="1126"/>
        <v>0</v>
      </c>
      <c r="BHW1370" s="84">
        <f t="shared" si="1126"/>
        <v>0</v>
      </c>
      <c r="BHX1370" s="84">
        <f t="shared" si="1126"/>
        <v>1000000</v>
      </c>
      <c r="BID1370" s="84" t="s">
        <v>235</v>
      </c>
      <c r="BIE1370" s="84" t="s">
        <v>236</v>
      </c>
      <c r="BIF1370" s="84">
        <f t="shared" ref="BIF1370:BIN1370" si="1127">BIF1364</f>
        <v>1000000</v>
      </c>
      <c r="BIG1370" s="84">
        <f t="shared" si="1127"/>
        <v>0</v>
      </c>
      <c r="BIH1370" s="84">
        <f t="shared" si="1127"/>
        <v>0</v>
      </c>
      <c r="BII1370" s="84">
        <f t="shared" si="1127"/>
        <v>1000000</v>
      </c>
      <c r="BIJ1370" s="84">
        <f t="shared" si="1127"/>
        <v>0</v>
      </c>
      <c r="BIK1370" s="84">
        <f t="shared" si="1127"/>
        <v>0</v>
      </c>
      <c r="BIL1370" s="84">
        <f t="shared" si="1127"/>
        <v>0</v>
      </c>
      <c r="BIM1370" s="84">
        <f t="shared" si="1127"/>
        <v>0</v>
      </c>
      <c r="BIN1370" s="84">
        <f t="shared" si="1127"/>
        <v>1000000</v>
      </c>
      <c r="BIT1370" s="84" t="s">
        <v>235</v>
      </c>
      <c r="BIU1370" s="84" t="s">
        <v>236</v>
      </c>
      <c r="BIV1370" s="84">
        <f t="shared" ref="BIV1370:BJD1370" si="1128">BIV1364</f>
        <v>1000000</v>
      </c>
      <c r="BIW1370" s="84">
        <f t="shared" si="1128"/>
        <v>0</v>
      </c>
      <c r="BIX1370" s="84">
        <f t="shared" si="1128"/>
        <v>0</v>
      </c>
      <c r="BIY1370" s="84">
        <f t="shared" si="1128"/>
        <v>1000000</v>
      </c>
      <c r="BIZ1370" s="84">
        <f t="shared" si="1128"/>
        <v>0</v>
      </c>
      <c r="BJA1370" s="84">
        <f t="shared" si="1128"/>
        <v>0</v>
      </c>
      <c r="BJB1370" s="84">
        <f t="shared" si="1128"/>
        <v>0</v>
      </c>
      <c r="BJC1370" s="84">
        <f t="shared" si="1128"/>
        <v>0</v>
      </c>
      <c r="BJD1370" s="84">
        <f t="shared" si="1128"/>
        <v>1000000</v>
      </c>
      <c r="BJJ1370" s="84" t="s">
        <v>235</v>
      </c>
      <c r="BJK1370" s="84" t="s">
        <v>236</v>
      </c>
      <c r="BJL1370" s="84">
        <f t="shared" ref="BJL1370:BJT1370" si="1129">BJL1364</f>
        <v>1000000</v>
      </c>
      <c r="BJM1370" s="84">
        <f t="shared" si="1129"/>
        <v>0</v>
      </c>
      <c r="BJN1370" s="84">
        <f t="shared" si="1129"/>
        <v>0</v>
      </c>
      <c r="BJO1370" s="84">
        <f t="shared" si="1129"/>
        <v>1000000</v>
      </c>
      <c r="BJP1370" s="84">
        <f t="shared" si="1129"/>
        <v>0</v>
      </c>
      <c r="BJQ1370" s="84">
        <f t="shared" si="1129"/>
        <v>0</v>
      </c>
      <c r="BJR1370" s="84">
        <f t="shared" si="1129"/>
        <v>0</v>
      </c>
      <c r="BJS1370" s="84">
        <f t="shared" si="1129"/>
        <v>0</v>
      </c>
      <c r="BJT1370" s="84">
        <f t="shared" si="1129"/>
        <v>1000000</v>
      </c>
      <c r="BJZ1370" s="84" t="s">
        <v>235</v>
      </c>
      <c r="BKA1370" s="84" t="s">
        <v>236</v>
      </c>
      <c r="BKB1370" s="84">
        <f t="shared" ref="BKB1370:BKJ1370" si="1130">BKB1364</f>
        <v>1000000</v>
      </c>
      <c r="BKC1370" s="84">
        <f t="shared" si="1130"/>
        <v>0</v>
      </c>
      <c r="BKD1370" s="84">
        <f t="shared" si="1130"/>
        <v>0</v>
      </c>
      <c r="BKE1370" s="84">
        <f t="shared" si="1130"/>
        <v>1000000</v>
      </c>
      <c r="BKF1370" s="84">
        <f t="shared" si="1130"/>
        <v>0</v>
      </c>
      <c r="BKG1370" s="84">
        <f t="shared" si="1130"/>
        <v>0</v>
      </c>
      <c r="BKH1370" s="84">
        <f t="shared" si="1130"/>
        <v>0</v>
      </c>
      <c r="BKI1370" s="84">
        <f t="shared" si="1130"/>
        <v>0</v>
      </c>
      <c r="BKJ1370" s="84">
        <f t="shared" si="1130"/>
        <v>1000000</v>
      </c>
      <c r="BKP1370" s="84" t="s">
        <v>235</v>
      </c>
      <c r="BKQ1370" s="84" t="s">
        <v>236</v>
      </c>
      <c r="BKR1370" s="84">
        <f t="shared" ref="BKR1370:BKZ1370" si="1131">BKR1364</f>
        <v>1000000</v>
      </c>
      <c r="BKS1370" s="84">
        <f t="shared" si="1131"/>
        <v>0</v>
      </c>
      <c r="BKT1370" s="84">
        <f t="shared" si="1131"/>
        <v>0</v>
      </c>
      <c r="BKU1370" s="84">
        <f t="shared" si="1131"/>
        <v>1000000</v>
      </c>
      <c r="BKV1370" s="84">
        <f t="shared" si="1131"/>
        <v>0</v>
      </c>
      <c r="BKW1370" s="84">
        <f t="shared" si="1131"/>
        <v>0</v>
      </c>
      <c r="BKX1370" s="84">
        <f t="shared" si="1131"/>
        <v>0</v>
      </c>
      <c r="BKY1370" s="84">
        <f t="shared" si="1131"/>
        <v>0</v>
      </c>
      <c r="BKZ1370" s="84">
        <f t="shared" si="1131"/>
        <v>1000000</v>
      </c>
      <c r="BLF1370" s="84" t="s">
        <v>235</v>
      </c>
      <c r="BLG1370" s="84" t="s">
        <v>236</v>
      </c>
      <c r="BLH1370" s="84">
        <f t="shared" ref="BLH1370:BLP1370" si="1132">BLH1364</f>
        <v>1000000</v>
      </c>
      <c r="BLI1370" s="84">
        <f t="shared" si="1132"/>
        <v>0</v>
      </c>
      <c r="BLJ1370" s="84">
        <f t="shared" si="1132"/>
        <v>0</v>
      </c>
      <c r="BLK1370" s="84">
        <f t="shared" si="1132"/>
        <v>1000000</v>
      </c>
      <c r="BLL1370" s="84">
        <f t="shared" si="1132"/>
        <v>0</v>
      </c>
      <c r="BLM1370" s="84">
        <f t="shared" si="1132"/>
        <v>0</v>
      </c>
      <c r="BLN1370" s="84">
        <f t="shared" si="1132"/>
        <v>0</v>
      </c>
      <c r="BLO1370" s="84">
        <f t="shared" si="1132"/>
        <v>0</v>
      </c>
      <c r="BLP1370" s="84">
        <f t="shared" si="1132"/>
        <v>1000000</v>
      </c>
      <c r="BLV1370" s="84" t="s">
        <v>235</v>
      </c>
      <c r="BLW1370" s="84" t="s">
        <v>236</v>
      </c>
      <c r="BLX1370" s="84">
        <f t="shared" ref="BLX1370:BMF1370" si="1133">BLX1364</f>
        <v>1000000</v>
      </c>
      <c r="BLY1370" s="84">
        <f t="shared" si="1133"/>
        <v>0</v>
      </c>
      <c r="BLZ1370" s="84">
        <f t="shared" si="1133"/>
        <v>0</v>
      </c>
      <c r="BMA1370" s="84">
        <f t="shared" si="1133"/>
        <v>1000000</v>
      </c>
      <c r="BMB1370" s="84">
        <f t="shared" si="1133"/>
        <v>0</v>
      </c>
      <c r="BMC1370" s="84">
        <f t="shared" si="1133"/>
        <v>0</v>
      </c>
      <c r="BMD1370" s="84">
        <f t="shared" si="1133"/>
        <v>0</v>
      </c>
      <c r="BME1370" s="84">
        <f t="shared" si="1133"/>
        <v>0</v>
      </c>
      <c r="BMF1370" s="84">
        <f t="shared" si="1133"/>
        <v>1000000</v>
      </c>
      <c r="BML1370" s="84" t="s">
        <v>235</v>
      </c>
      <c r="BMM1370" s="84" t="s">
        <v>236</v>
      </c>
      <c r="BMN1370" s="84">
        <f t="shared" ref="BMN1370:BMV1370" si="1134">BMN1364</f>
        <v>1000000</v>
      </c>
      <c r="BMO1370" s="84">
        <f t="shared" si="1134"/>
        <v>0</v>
      </c>
      <c r="BMP1370" s="84">
        <f t="shared" si="1134"/>
        <v>0</v>
      </c>
      <c r="BMQ1370" s="84">
        <f t="shared" si="1134"/>
        <v>1000000</v>
      </c>
      <c r="BMR1370" s="84">
        <f t="shared" si="1134"/>
        <v>0</v>
      </c>
      <c r="BMS1370" s="84">
        <f t="shared" si="1134"/>
        <v>0</v>
      </c>
      <c r="BMT1370" s="84">
        <f t="shared" si="1134"/>
        <v>0</v>
      </c>
      <c r="BMU1370" s="84">
        <f t="shared" si="1134"/>
        <v>0</v>
      </c>
      <c r="BMV1370" s="84">
        <f t="shared" si="1134"/>
        <v>1000000</v>
      </c>
      <c r="BNB1370" s="84" t="s">
        <v>235</v>
      </c>
      <c r="BNC1370" s="84" t="s">
        <v>236</v>
      </c>
      <c r="BND1370" s="84">
        <f t="shared" ref="BND1370:BNL1370" si="1135">BND1364</f>
        <v>1000000</v>
      </c>
      <c r="BNE1370" s="84">
        <f t="shared" si="1135"/>
        <v>0</v>
      </c>
      <c r="BNF1370" s="84">
        <f t="shared" si="1135"/>
        <v>0</v>
      </c>
      <c r="BNG1370" s="84">
        <f t="shared" si="1135"/>
        <v>1000000</v>
      </c>
      <c r="BNH1370" s="84">
        <f t="shared" si="1135"/>
        <v>0</v>
      </c>
      <c r="BNI1370" s="84">
        <f t="shared" si="1135"/>
        <v>0</v>
      </c>
      <c r="BNJ1370" s="84">
        <f t="shared" si="1135"/>
        <v>0</v>
      </c>
      <c r="BNK1370" s="84">
        <f t="shared" si="1135"/>
        <v>0</v>
      </c>
      <c r="BNL1370" s="84">
        <f t="shared" si="1135"/>
        <v>1000000</v>
      </c>
      <c r="BNR1370" s="84" t="s">
        <v>235</v>
      </c>
      <c r="BNS1370" s="84" t="s">
        <v>236</v>
      </c>
      <c r="BNT1370" s="84">
        <f t="shared" ref="BNT1370:BOB1370" si="1136">BNT1364</f>
        <v>1000000</v>
      </c>
      <c r="BNU1370" s="84">
        <f t="shared" si="1136"/>
        <v>0</v>
      </c>
      <c r="BNV1370" s="84">
        <f t="shared" si="1136"/>
        <v>0</v>
      </c>
      <c r="BNW1370" s="84">
        <f t="shared" si="1136"/>
        <v>1000000</v>
      </c>
      <c r="BNX1370" s="84">
        <f t="shared" si="1136"/>
        <v>0</v>
      </c>
      <c r="BNY1370" s="84">
        <f t="shared" si="1136"/>
        <v>0</v>
      </c>
      <c r="BNZ1370" s="84">
        <f t="shared" si="1136"/>
        <v>0</v>
      </c>
      <c r="BOA1370" s="84">
        <f t="shared" si="1136"/>
        <v>0</v>
      </c>
      <c r="BOB1370" s="84">
        <f t="shared" si="1136"/>
        <v>1000000</v>
      </c>
      <c r="BOH1370" s="84" t="s">
        <v>235</v>
      </c>
      <c r="BOI1370" s="84" t="s">
        <v>236</v>
      </c>
      <c r="BOJ1370" s="84">
        <f t="shared" ref="BOJ1370:BOR1370" si="1137">BOJ1364</f>
        <v>1000000</v>
      </c>
      <c r="BOK1370" s="84">
        <f t="shared" si="1137"/>
        <v>0</v>
      </c>
      <c r="BOL1370" s="84">
        <f t="shared" si="1137"/>
        <v>0</v>
      </c>
      <c r="BOM1370" s="84">
        <f t="shared" si="1137"/>
        <v>1000000</v>
      </c>
      <c r="BON1370" s="84">
        <f t="shared" si="1137"/>
        <v>0</v>
      </c>
      <c r="BOO1370" s="84">
        <f t="shared" si="1137"/>
        <v>0</v>
      </c>
      <c r="BOP1370" s="84">
        <f t="shared" si="1137"/>
        <v>0</v>
      </c>
      <c r="BOQ1370" s="84">
        <f t="shared" si="1137"/>
        <v>0</v>
      </c>
      <c r="BOR1370" s="84">
        <f t="shared" si="1137"/>
        <v>1000000</v>
      </c>
      <c r="BOX1370" s="84" t="s">
        <v>235</v>
      </c>
      <c r="BOY1370" s="84" t="s">
        <v>236</v>
      </c>
      <c r="BOZ1370" s="84">
        <f t="shared" ref="BOZ1370:BPH1370" si="1138">BOZ1364</f>
        <v>1000000</v>
      </c>
      <c r="BPA1370" s="84">
        <f t="shared" si="1138"/>
        <v>0</v>
      </c>
      <c r="BPB1370" s="84">
        <f t="shared" si="1138"/>
        <v>0</v>
      </c>
      <c r="BPC1370" s="84">
        <f t="shared" si="1138"/>
        <v>1000000</v>
      </c>
      <c r="BPD1370" s="84">
        <f t="shared" si="1138"/>
        <v>0</v>
      </c>
      <c r="BPE1370" s="84">
        <f t="shared" si="1138"/>
        <v>0</v>
      </c>
      <c r="BPF1370" s="84">
        <f t="shared" si="1138"/>
        <v>0</v>
      </c>
      <c r="BPG1370" s="84">
        <f t="shared" si="1138"/>
        <v>0</v>
      </c>
      <c r="BPH1370" s="84">
        <f t="shared" si="1138"/>
        <v>1000000</v>
      </c>
      <c r="BPN1370" s="84" t="s">
        <v>235</v>
      </c>
      <c r="BPO1370" s="84" t="s">
        <v>236</v>
      </c>
      <c r="BPP1370" s="84">
        <f t="shared" ref="BPP1370:BPX1370" si="1139">BPP1364</f>
        <v>1000000</v>
      </c>
      <c r="BPQ1370" s="84">
        <f t="shared" si="1139"/>
        <v>0</v>
      </c>
      <c r="BPR1370" s="84">
        <f t="shared" si="1139"/>
        <v>0</v>
      </c>
      <c r="BPS1370" s="84">
        <f t="shared" si="1139"/>
        <v>1000000</v>
      </c>
      <c r="BPT1370" s="84">
        <f t="shared" si="1139"/>
        <v>0</v>
      </c>
      <c r="BPU1370" s="84">
        <f t="shared" si="1139"/>
        <v>0</v>
      </c>
      <c r="BPV1370" s="84">
        <f t="shared" si="1139"/>
        <v>0</v>
      </c>
      <c r="BPW1370" s="84">
        <f t="shared" si="1139"/>
        <v>0</v>
      </c>
      <c r="BPX1370" s="84">
        <f t="shared" si="1139"/>
        <v>1000000</v>
      </c>
      <c r="BQD1370" s="84" t="s">
        <v>235</v>
      </c>
      <c r="BQE1370" s="84" t="s">
        <v>236</v>
      </c>
      <c r="BQF1370" s="84">
        <f t="shared" ref="BQF1370:BQN1370" si="1140">BQF1364</f>
        <v>1000000</v>
      </c>
      <c r="BQG1370" s="84">
        <f t="shared" si="1140"/>
        <v>0</v>
      </c>
      <c r="BQH1370" s="84">
        <f t="shared" si="1140"/>
        <v>0</v>
      </c>
      <c r="BQI1370" s="84">
        <f t="shared" si="1140"/>
        <v>1000000</v>
      </c>
      <c r="BQJ1370" s="84">
        <f t="shared" si="1140"/>
        <v>0</v>
      </c>
      <c r="BQK1370" s="84">
        <f t="shared" si="1140"/>
        <v>0</v>
      </c>
      <c r="BQL1370" s="84">
        <f t="shared" si="1140"/>
        <v>0</v>
      </c>
      <c r="BQM1370" s="84">
        <f t="shared" si="1140"/>
        <v>0</v>
      </c>
      <c r="BQN1370" s="84">
        <f t="shared" si="1140"/>
        <v>1000000</v>
      </c>
      <c r="BQT1370" s="84" t="s">
        <v>235</v>
      </c>
      <c r="BQU1370" s="84" t="s">
        <v>236</v>
      </c>
      <c r="BQV1370" s="84">
        <f t="shared" ref="BQV1370:BRD1370" si="1141">BQV1364</f>
        <v>1000000</v>
      </c>
      <c r="BQW1370" s="84">
        <f t="shared" si="1141"/>
        <v>0</v>
      </c>
      <c r="BQX1370" s="84">
        <f t="shared" si="1141"/>
        <v>0</v>
      </c>
      <c r="BQY1370" s="84">
        <f t="shared" si="1141"/>
        <v>1000000</v>
      </c>
      <c r="BQZ1370" s="84">
        <f t="shared" si="1141"/>
        <v>0</v>
      </c>
      <c r="BRA1370" s="84">
        <f t="shared" si="1141"/>
        <v>0</v>
      </c>
      <c r="BRB1370" s="84">
        <f t="shared" si="1141"/>
        <v>0</v>
      </c>
      <c r="BRC1370" s="84">
        <f t="shared" si="1141"/>
        <v>0</v>
      </c>
      <c r="BRD1370" s="84">
        <f t="shared" si="1141"/>
        <v>1000000</v>
      </c>
      <c r="BRJ1370" s="84" t="s">
        <v>235</v>
      </c>
      <c r="BRK1370" s="84" t="s">
        <v>236</v>
      </c>
      <c r="BRL1370" s="84">
        <f t="shared" ref="BRL1370:BRT1370" si="1142">BRL1364</f>
        <v>1000000</v>
      </c>
      <c r="BRM1370" s="84">
        <f t="shared" si="1142"/>
        <v>0</v>
      </c>
      <c r="BRN1370" s="84">
        <f t="shared" si="1142"/>
        <v>0</v>
      </c>
      <c r="BRO1370" s="84">
        <f t="shared" si="1142"/>
        <v>1000000</v>
      </c>
      <c r="BRP1370" s="84">
        <f t="shared" si="1142"/>
        <v>0</v>
      </c>
      <c r="BRQ1370" s="84">
        <f t="shared" si="1142"/>
        <v>0</v>
      </c>
      <c r="BRR1370" s="84">
        <f t="shared" si="1142"/>
        <v>0</v>
      </c>
      <c r="BRS1370" s="84">
        <f t="shared" si="1142"/>
        <v>0</v>
      </c>
      <c r="BRT1370" s="84">
        <f t="shared" si="1142"/>
        <v>1000000</v>
      </c>
      <c r="BRZ1370" s="84" t="s">
        <v>235</v>
      </c>
      <c r="BSA1370" s="84" t="s">
        <v>236</v>
      </c>
      <c r="BSB1370" s="84">
        <f t="shared" ref="BSB1370:BSJ1370" si="1143">BSB1364</f>
        <v>1000000</v>
      </c>
      <c r="BSC1370" s="84">
        <f t="shared" si="1143"/>
        <v>0</v>
      </c>
      <c r="BSD1370" s="84">
        <f t="shared" si="1143"/>
        <v>0</v>
      </c>
      <c r="BSE1370" s="84">
        <f t="shared" si="1143"/>
        <v>1000000</v>
      </c>
      <c r="BSF1370" s="84">
        <f t="shared" si="1143"/>
        <v>0</v>
      </c>
      <c r="BSG1370" s="84">
        <f t="shared" si="1143"/>
        <v>0</v>
      </c>
      <c r="BSH1370" s="84">
        <f t="shared" si="1143"/>
        <v>0</v>
      </c>
      <c r="BSI1370" s="84">
        <f t="shared" si="1143"/>
        <v>0</v>
      </c>
      <c r="BSJ1370" s="84">
        <f t="shared" si="1143"/>
        <v>1000000</v>
      </c>
      <c r="BSP1370" s="84" t="s">
        <v>235</v>
      </c>
      <c r="BSQ1370" s="84" t="s">
        <v>236</v>
      </c>
      <c r="BSR1370" s="84">
        <f t="shared" ref="BSR1370:BSZ1370" si="1144">BSR1364</f>
        <v>1000000</v>
      </c>
      <c r="BSS1370" s="84">
        <f t="shared" si="1144"/>
        <v>0</v>
      </c>
      <c r="BST1370" s="84">
        <f t="shared" si="1144"/>
        <v>0</v>
      </c>
      <c r="BSU1370" s="84">
        <f t="shared" si="1144"/>
        <v>1000000</v>
      </c>
      <c r="BSV1370" s="84">
        <f t="shared" si="1144"/>
        <v>0</v>
      </c>
      <c r="BSW1370" s="84">
        <f t="shared" si="1144"/>
        <v>0</v>
      </c>
      <c r="BSX1370" s="84">
        <f t="shared" si="1144"/>
        <v>0</v>
      </c>
      <c r="BSY1370" s="84">
        <f t="shared" si="1144"/>
        <v>0</v>
      </c>
      <c r="BSZ1370" s="84">
        <f t="shared" si="1144"/>
        <v>1000000</v>
      </c>
      <c r="BTF1370" s="84" t="s">
        <v>235</v>
      </c>
      <c r="BTG1370" s="84" t="s">
        <v>236</v>
      </c>
      <c r="BTH1370" s="84">
        <f t="shared" ref="BTH1370:BTP1370" si="1145">BTH1364</f>
        <v>1000000</v>
      </c>
      <c r="BTI1370" s="84">
        <f t="shared" si="1145"/>
        <v>0</v>
      </c>
      <c r="BTJ1370" s="84">
        <f t="shared" si="1145"/>
        <v>0</v>
      </c>
      <c r="BTK1370" s="84">
        <f t="shared" si="1145"/>
        <v>1000000</v>
      </c>
      <c r="BTL1370" s="84">
        <f t="shared" si="1145"/>
        <v>0</v>
      </c>
      <c r="BTM1370" s="84">
        <f t="shared" si="1145"/>
        <v>0</v>
      </c>
      <c r="BTN1370" s="84">
        <f t="shared" si="1145"/>
        <v>0</v>
      </c>
      <c r="BTO1370" s="84">
        <f t="shared" si="1145"/>
        <v>0</v>
      </c>
      <c r="BTP1370" s="84">
        <f t="shared" si="1145"/>
        <v>1000000</v>
      </c>
      <c r="BTV1370" s="84" t="s">
        <v>235</v>
      </c>
      <c r="BTW1370" s="84" t="s">
        <v>236</v>
      </c>
      <c r="BTX1370" s="84">
        <f t="shared" ref="BTX1370:BUF1370" si="1146">BTX1364</f>
        <v>1000000</v>
      </c>
      <c r="BTY1370" s="84">
        <f t="shared" si="1146"/>
        <v>0</v>
      </c>
      <c r="BTZ1370" s="84">
        <f t="shared" si="1146"/>
        <v>0</v>
      </c>
      <c r="BUA1370" s="84">
        <f t="shared" si="1146"/>
        <v>1000000</v>
      </c>
      <c r="BUB1370" s="84">
        <f t="shared" si="1146"/>
        <v>0</v>
      </c>
      <c r="BUC1370" s="84">
        <f t="shared" si="1146"/>
        <v>0</v>
      </c>
      <c r="BUD1370" s="84">
        <f t="shared" si="1146"/>
        <v>0</v>
      </c>
      <c r="BUE1370" s="84">
        <f t="shared" si="1146"/>
        <v>0</v>
      </c>
      <c r="BUF1370" s="84">
        <f t="shared" si="1146"/>
        <v>1000000</v>
      </c>
      <c r="BUL1370" s="84" t="s">
        <v>235</v>
      </c>
      <c r="BUM1370" s="84" t="s">
        <v>236</v>
      </c>
      <c r="BUN1370" s="84">
        <f t="shared" ref="BUN1370:BUV1370" si="1147">BUN1364</f>
        <v>1000000</v>
      </c>
      <c r="BUO1370" s="84">
        <f t="shared" si="1147"/>
        <v>0</v>
      </c>
      <c r="BUP1370" s="84">
        <f t="shared" si="1147"/>
        <v>0</v>
      </c>
      <c r="BUQ1370" s="84">
        <f t="shared" si="1147"/>
        <v>1000000</v>
      </c>
      <c r="BUR1370" s="84">
        <f t="shared" si="1147"/>
        <v>0</v>
      </c>
      <c r="BUS1370" s="84">
        <f t="shared" si="1147"/>
        <v>0</v>
      </c>
      <c r="BUT1370" s="84">
        <f t="shared" si="1147"/>
        <v>0</v>
      </c>
      <c r="BUU1370" s="84">
        <f t="shared" si="1147"/>
        <v>0</v>
      </c>
      <c r="BUV1370" s="84">
        <f t="shared" si="1147"/>
        <v>1000000</v>
      </c>
      <c r="BVB1370" s="84" t="s">
        <v>235</v>
      </c>
      <c r="BVC1370" s="84" t="s">
        <v>236</v>
      </c>
      <c r="BVD1370" s="84">
        <f t="shared" ref="BVD1370:BVL1370" si="1148">BVD1364</f>
        <v>1000000</v>
      </c>
      <c r="BVE1370" s="84">
        <f t="shared" si="1148"/>
        <v>0</v>
      </c>
      <c r="BVF1370" s="84">
        <f t="shared" si="1148"/>
        <v>0</v>
      </c>
      <c r="BVG1370" s="84">
        <f t="shared" si="1148"/>
        <v>1000000</v>
      </c>
      <c r="BVH1370" s="84">
        <f t="shared" si="1148"/>
        <v>0</v>
      </c>
      <c r="BVI1370" s="84">
        <f t="shared" si="1148"/>
        <v>0</v>
      </c>
      <c r="BVJ1370" s="84">
        <f t="shared" si="1148"/>
        <v>0</v>
      </c>
      <c r="BVK1370" s="84">
        <f t="shared" si="1148"/>
        <v>0</v>
      </c>
      <c r="BVL1370" s="84">
        <f t="shared" si="1148"/>
        <v>1000000</v>
      </c>
      <c r="BVR1370" s="84" t="s">
        <v>235</v>
      </c>
      <c r="BVS1370" s="84" t="s">
        <v>236</v>
      </c>
      <c r="BVT1370" s="84">
        <f t="shared" ref="BVT1370:BWB1370" si="1149">BVT1364</f>
        <v>1000000</v>
      </c>
      <c r="BVU1370" s="84">
        <f t="shared" si="1149"/>
        <v>0</v>
      </c>
      <c r="BVV1370" s="84">
        <f t="shared" si="1149"/>
        <v>0</v>
      </c>
      <c r="BVW1370" s="84">
        <f t="shared" si="1149"/>
        <v>1000000</v>
      </c>
      <c r="BVX1370" s="84">
        <f t="shared" si="1149"/>
        <v>0</v>
      </c>
      <c r="BVY1370" s="84">
        <f t="shared" si="1149"/>
        <v>0</v>
      </c>
      <c r="BVZ1370" s="84">
        <f t="shared" si="1149"/>
        <v>0</v>
      </c>
      <c r="BWA1370" s="84">
        <f t="shared" si="1149"/>
        <v>0</v>
      </c>
      <c r="BWB1370" s="84">
        <f t="shared" si="1149"/>
        <v>1000000</v>
      </c>
      <c r="BWH1370" s="84" t="s">
        <v>235</v>
      </c>
      <c r="BWI1370" s="84" t="s">
        <v>236</v>
      </c>
      <c r="BWJ1370" s="84">
        <f t="shared" ref="BWJ1370:BWR1370" si="1150">BWJ1364</f>
        <v>1000000</v>
      </c>
      <c r="BWK1370" s="84">
        <f t="shared" si="1150"/>
        <v>0</v>
      </c>
      <c r="BWL1370" s="84">
        <f t="shared" si="1150"/>
        <v>0</v>
      </c>
      <c r="BWM1370" s="84">
        <f t="shared" si="1150"/>
        <v>1000000</v>
      </c>
      <c r="BWN1370" s="84">
        <f t="shared" si="1150"/>
        <v>0</v>
      </c>
      <c r="BWO1370" s="84">
        <f t="shared" si="1150"/>
        <v>0</v>
      </c>
      <c r="BWP1370" s="84">
        <f t="shared" si="1150"/>
        <v>0</v>
      </c>
      <c r="BWQ1370" s="84">
        <f t="shared" si="1150"/>
        <v>0</v>
      </c>
      <c r="BWR1370" s="84">
        <f t="shared" si="1150"/>
        <v>1000000</v>
      </c>
      <c r="BWX1370" s="84" t="s">
        <v>235</v>
      </c>
      <c r="BWY1370" s="84" t="s">
        <v>236</v>
      </c>
      <c r="BWZ1370" s="84">
        <f t="shared" ref="BWZ1370:BXH1370" si="1151">BWZ1364</f>
        <v>1000000</v>
      </c>
      <c r="BXA1370" s="84">
        <f t="shared" si="1151"/>
        <v>0</v>
      </c>
      <c r="BXB1370" s="84">
        <f t="shared" si="1151"/>
        <v>0</v>
      </c>
      <c r="BXC1370" s="84">
        <f t="shared" si="1151"/>
        <v>1000000</v>
      </c>
      <c r="BXD1370" s="84">
        <f t="shared" si="1151"/>
        <v>0</v>
      </c>
      <c r="BXE1370" s="84">
        <f t="shared" si="1151"/>
        <v>0</v>
      </c>
      <c r="BXF1370" s="84">
        <f t="shared" si="1151"/>
        <v>0</v>
      </c>
      <c r="BXG1370" s="84">
        <f t="shared" si="1151"/>
        <v>0</v>
      </c>
      <c r="BXH1370" s="84">
        <f t="shared" si="1151"/>
        <v>1000000</v>
      </c>
      <c r="BXN1370" s="84" t="s">
        <v>235</v>
      </c>
      <c r="BXO1370" s="84" t="s">
        <v>236</v>
      </c>
      <c r="BXP1370" s="84">
        <f t="shared" ref="BXP1370:BXX1370" si="1152">BXP1364</f>
        <v>1000000</v>
      </c>
      <c r="BXQ1370" s="84">
        <f t="shared" si="1152"/>
        <v>0</v>
      </c>
      <c r="BXR1370" s="84">
        <f t="shared" si="1152"/>
        <v>0</v>
      </c>
      <c r="BXS1370" s="84">
        <f t="shared" si="1152"/>
        <v>1000000</v>
      </c>
      <c r="BXT1370" s="84">
        <f t="shared" si="1152"/>
        <v>0</v>
      </c>
      <c r="BXU1370" s="84">
        <f t="shared" si="1152"/>
        <v>0</v>
      </c>
      <c r="BXV1370" s="84">
        <f t="shared" si="1152"/>
        <v>0</v>
      </c>
      <c r="BXW1370" s="84">
        <f t="shared" si="1152"/>
        <v>0</v>
      </c>
      <c r="BXX1370" s="84">
        <f t="shared" si="1152"/>
        <v>1000000</v>
      </c>
      <c r="BYD1370" s="84" t="s">
        <v>235</v>
      </c>
      <c r="BYE1370" s="84" t="s">
        <v>236</v>
      </c>
      <c r="BYF1370" s="84">
        <f t="shared" ref="BYF1370:BYN1370" si="1153">BYF1364</f>
        <v>1000000</v>
      </c>
      <c r="BYG1370" s="84">
        <f t="shared" si="1153"/>
        <v>0</v>
      </c>
      <c r="BYH1370" s="84">
        <f t="shared" si="1153"/>
        <v>0</v>
      </c>
      <c r="BYI1370" s="84">
        <f t="shared" si="1153"/>
        <v>1000000</v>
      </c>
      <c r="BYJ1370" s="84">
        <f t="shared" si="1153"/>
        <v>0</v>
      </c>
      <c r="BYK1370" s="84">
        <f t="shared" si="1153"/>
        <v>0</v>
      </c>
      <c r="BYL1370" s="84">
        <f t="shared" si="1153"/>
        <v>0</v>
      </c>
      <c r="BYM1370" s="84">
        <f t="shared" si="1153"/>
        <v>0</v>
      </c>
      <c r="BYN1370" s="84">
        <f t="shared" si="1153"/>
        <v>1000000</v>
      </c>
      <c r="BYT1370" s="84" t="s">
        <v>235</v>
      </c>
      <c r="BYU1370" s="84" t="s">
        <v>236</v>
      </c>
      <c r="BYV1370" s="84">
        <f t="shared" ref="BYV1370:BZD1370" si="1154">BYV1364</f>
        <v>1000000</v>
      </c>
      <c r="BYW1370" s="84">
        <f t="shared" si="1154"/>
        <v>0</v>
      </c>
      <c r="BYX1370" s="84">
        <f t="shared" si="1154"/>
        <v>0</v>
      </c>
      <c r="BYY1370" s="84">
        <f t="shared" si="1154"/>
        <v>1000000</v>
      </c>
      <c r="BYZ1370" s="84">
        <f t="shared" si="1154"/>
        <v>0</v>
      </c>
      <c r="BZA1370" s="84">
        <f t="shared" si="1154"/>
        <v>0</v>
      </c>
      <c r="BZB1370" s="84">
        <f t="shared" si="1154"/>
        <v>0</v>
      </c>
      <c r="BZC1370" s="84">
        <f t="shared" si="1154"/>
        <v>0</v>
      </c>
      <c r="BZD1370" s="84">
        <f t="shared" si="1154"/>
        <v>1000000</v>
      </c>
      <c r="BZJ1370" s="84" t="s">
        <v>235</v>
      </c>
      <c r="BZK1370" s="84" t="s">
        <v>236</v>
      </c>
      <c r="BZL1370" s="84">
        <f>BZL1364</f>
        <v>1000000</v>
      </c>
      <c r="BZM1370" s="84">
        <f>BZM1364</f>
        <v>0</v>
      </c>
      <c r="BZN1370" s="84">
        <f>BZN1364</f>
        <v>0</v>
      </c>
      <c r="BZO1370" s="84">
        <f>BZO1364</f>
        <v>1000000</v>
      </c>
      <c r="BZP1370" s="84">
        <f>BZP1364</f>
        <v>0</v>
      </c>
      <c r="BZQ1370" s="84">
        <f>BZQ1364</f>
        <v>0</v>
      </c>
      <c r="BZR1370" s="84">
        <f>BZR1364</f>
        <v>0</v>
      </c>
      <c r="BZS1370" s="84">
        <f>BZS1364</f>
        <v>0</v>
      </c>
      <c r="BZT1370" s="84">
        <f>BZT1364</f>
        <v>1000000</v>
      </c>
      <c r="BZZ1370" s="84" t="s">
        <v>235</v>
      </c>
      <c r="CAA1370" s="84" t="s">
        <v>236</v>
      </c>
      <c r="CAB1370" s="84">
        <f t="shared" ref="CAB1370:CAJ1370" si="1155">CAB1364</f>
        <v>1000000</v>
      </c>
      <c r="CAC1370" s="84">
        <f t="shared" si="1155"/>
        <v>0</v>
      </c>
      <c r="CAD1370" s="84">
        <f t="shared" si="1155"/>
        <v>0</v>
      </c>
      <c r="CAE1370" s="84">
        <f t="shared" si="1155"/>
        <v>1000000</v>
      </c>
      <c r="CAF1370" s="84">
        <f t="shared" si="1155"/>
        <v>0</v>
      </c>
      <c r="CAG1370" s="84">
        <f t="shared" si="1155"/>
        <v>0</v>
      </c>
      <c r="CAH1370" s="84">
        <f t="shared" si="1155"/>
        <v>0</v>
      </c>
      <c r="CAI1370" s="84">
        <f t="shared" si="1155"/>
        <v>0</v>
      </c>
      <c r="CAJ1370" s="84">
        <f t="shared" si="1155"/>
        <v>1000000</v>
      </c>
      <c r="CAP1370" s="84" t="s">
        <v>235</v>
      </c>
      <c r="CAQ1370" s="84" t="s">
        <v>236</v>
      </c>
      <c r="CAR1370" s="84">
        <f t="shared" ref="CAR1370:CAZ1370" si="1156">CAR1364</f>
        <v>1000000</v>
      </c>
      <c r="CAS1370" s="84">
        <f t="shared" si="1156"/>
        <v>0</v>
      </c>
      <c r="CAT1370" s="84">
        <f t="shared" si="1156"/>
        <v>0</v>
      </c>
      <c r="CAU1370" s="84">
        <f t="shared" si="1156"/>
        <v>1000000</v>
      </c>
      <c r="CAV1370" s="84">
        <f t="shared" si="1156"/>
        <v>0</v>
      </c>
      <c r="CAW1370" s="84">
        <f t="shared" si="1156"/>
        <v>0</v>
      </c>
      <c r="CAX1370" s="84">
        <f t="shared" si="1156"/>
        <v>0</v>
      </c>
      <c r="CAY1370" s="84">
        <f t="shared" si="1156"/>
        <v>0</v>
      </c>
      <c r="CAZ1370" s="84">
        <f t="shared" si="1156"/>
        <v>1000000</v>
      </c>
      <c r="CBF1370" s="84" t="s">
        <v>235</v>
      </c>
      <c r="CBG1370" s="84" t="s">
        <v>236</v>
      </c>
      <c r="CBH1370" s="84">
        <f t="shared" ref="CBH1370:CBP1370" si="1157">CBH1364</f>
        <v>1000000</v>
      </c>
      <c r="CBI1370" s="84">
        <f t="shared" si="1157"/>
        <v>0</v>
      </c>
      <c r="CBJ1370" s="84">
        <f t="shared" si="1157"/>
        <v>0</v>
      </c>
      <c r="CBK1370" s="84">
        <f t="shared" si="1157"/>
        <v>1000000</v>
      </c>
      <c r="CBL1370" s="84">
        <f t="shared" si="1157"/>
        <v>0</v>
      </c>
      <c r="CBM1370" s="84">
        <f t="shared" si="1157"/>
        <v>0</v>
      </c>
      <c r="CBN1370" s="84">
        <f t="shared" si="1157"/>
        <v>0</v>
      </c>
      <c r="CBO1370" s="84">
        <f t="shared" si="1157"/>
        <v>0</v>
      </c>
      <c r="CBP1370" s="84">
        <f t="shared" si="1157"/>
        <v>1000000</v>
      </c>
      <c r="CBV1370" s="84" t="s">
        <v>235</v>
      </c>
      <c r="CBW1370" s="84" t="s">
        <v>236</v>
      </c>
      <c r="CBX1370" s="84">
        <f t="shared" ref="CBX1370:CCF1370" si="1158">CBX1364</f>
        <v>1000000</v>
      </c>
      <c r="CBY1370" s="84">
        <f t="shared" si="1158"/>
        <v>0</v>
      </c>
      <c r="CBZ1370" s="84">
        <f t="shared" si="1158"/>
        <v>0</v>
      </c>
      <c r="CCA1370" s="84">
        <f t="shared" si="1158"/>
        <v>1000000</v>
      </c>
      <c r="CCB1370" s="84">
        <f t="shared" si="1158"/>
        <v>0</v>
      </c>
      <c r="CCC1370" s="84">
        <f t="shared" si="1158"/>
        <v>0</v>
      </c>
      <c r="CCD1370" s="84">
        <f t="shared" si="1158"/>
        <v>0</v>
      </c>
      <c r="CCE1370" s="84">
        <f t="shared" si="1158"/>
        <v>0</v>
      </c>
      <c r="CCF1370" s="84">
        <f t="shared" si="1158"/>
        <v>1000000</v>
      </c>
      <c r="CCL1370" s="84" t="s">
        <v>235</v>
      </c>
      <c r="CCM1370" s="84" t="s">
        <v>236</v>
      </c>
      <c r="CCN1370" s="84">
        <f t="shared" ref="CCN1370:CCV1370" si="1159">CCN1364</f>
        <v>1000000</v>
      </c>
      <c r="CCO1370" s="84">
        <f t="shared" si="1159"/>
        <v>0</v>
      </c>
      <c r="CCP1370" s="84">
        <f t="shared" si="1159"/>
        <v>0</v>
      </c>
      <c r="CCQ1370" s="84">
        <f t="shared" si="1159"/>
        <v>1000000</v>
      </c>
      <c r="CCR1370" s="84">
        <f t="shared" si="1159"/>
        <v>0</v>
      </c>
      <c r="CCS1370" s="84">
        <f t="shared" si="1159"/>
        <v>0</v>
      </c>
      <c r="CCT1370" s="84">
        <f t="shared" si="1159"/>
        <v>0</v>
      </c>
      <c r="CCU1370" s="84">
        <f t="shared" si="1159"/>
        <v>0</v>
      </c>
      <c r="CCV1370" s="84">
        <f t="shared" si="1159"/>
        <v>1000000</v>
      </c>
      <c r="CDB1370" s="84" t="s">
        <v>235</v>
      </c>
      <c r="CDC1370" s="84" t="s">
        <v>236</v>
      </c>
      <c r="CDD1370" s="84">
        <f t="shared" ref="CDD1370:CDL1370" si="1160">CDD1364</f>
        <v>1000000</v>
      </c>
      <c r="CDE1370" s="84">
        <f t="shared" si="1160"/>
        <v>0</v>
      </c>
      <c r="CDF1370" s="84">
        <f t="shared" si="1160"/>
        <v>0</v>
      </c>
      <c r="CDG1370" s="84">
        <f t="shared" si="1160"/>
        <v>1000000</v>
      </c>
      <c r="CDH1370" s="84">
        <f t="shared" si="1160"/>
        <v>0</v>
      </c>
      <c r="CDI1370" s="84">
        <f t="shared" si="1160"/>
        <v>0</v>
      </c>
      <c r="CDJ1370" s="84">
        <f t="shared" si="1160"/>
        <v>0</v>
      </c>
      <c r="CDK1370" s="84">
        <f t="shared" si="1160"/>
        <v>0</v>
      </c>
      <c r="CDL1370" s="84">
        <f t="shared" si="1160"/>
        <v>1000000</v>
      </c>
      <c r="CDR1370" s="84" t="s">
        <v>235</v>
      </c>
      <c r="CDS1370" s="84" t="s">
        <v>236</v>
      </c>
      <c r="CDT1370" s="84">
        <f t="shared" ref="CDT1370:CEB1370" si="1161">CDT1364</f>
        <v>1000000</v>
      </c>
      <c r="CDU1370" s="84">
        <f t="shared" si="1161"/>
        <v>0</v>
      </c>
      <c r="CDV1370" s="84">
        <f t="shared" si="1161"/>
        <v>0</v>
      </c>
      <c r="CDW1370" s="84">
        <f t="shared" si="1161"/>
        <v>1000000</v>
      </c>
      <c r="CDX1370" s="84">
        <f t="shared" si="1161"/>
        <v>0</v>
      </c>
      <c r="CDY1370" s="84">
        <f t="shared" si="1161"/>
        <v>0</v>
      </c>
      <c r="CDZ1370" s="84">
        <f t="shared" si="1161"/>
        <v>0</v>
      </c>
      <c r="CEA1370" s="84">
        <f t="shared" si="1161"/>
        <v>0</v>
      </c>
      <c r="CEB1370" s="84">
        <f t="shared" si="1161"/>
        <v>1000000</v>
      </c>
      <c r="CEH1370" s="84" t="s">
        <v>235</v>
      </c>
      <c r="CEI1370" s="84" t="s">
        <v>236</v>
      </c>
      <c r="CEJ1370" s="84">
        <f t="shared" ref="CEJ1370:CER1370" si="1162">CEJ1364</f>
        <v>1000000</v>
      </c>
      <c r="CEK1370" s="84">
        <f t="shared" si="1162"/>
        <v>0</v>
      </c>
      <c r="CEL1370" s="84">
        <f t="shared" si="1162"/>
        <v>0</v>
      </c>
      <c r="CEM1370" s="84">
        <f t="shared" si="1162"/>
        <v>1000000</v>
      </c>
      <c r="CEN1370" s="84">
        <f t="shared" si="1162"/>
        <v>0</v>
      </c>
      <c r="CEO1370" s="84">
        <f t="shared" si="1162"/>
        <v>0</v>
      </c>
      <c r="CEP1370" s="84">
        <f t="shared" si="1162"/>
        <v>0</v>
      </c>
      <c r="CEQ1370" s="84">
        <f t="shared" si="1162"/>
        <v>0</v>
      </c>
      <c r="CER1370" s="84">
        <f t="shared" si="1162"/>
        <v>1000000</v>
      </c>
      <c r="CEX1370" s="84" t="s">
        <v>235</v>
      </c>
      <c r="CEY1370" s="84" t="s">
        <v>236</v>
      </c>
      <c r="CEZ1370" s="84">
        <f t="shared" ref="CEZ1370:CFH1370" si="1163">CEZ1364</f>
        <v>1000000</v>
      </c>
      <c r="CFA1370" s="84">
        <f t="shared" si="1163"/>
        <v>0</v>
      </c>
      <c r="CFB1370" s="84">
        <f t="shared" si="1163"/>
        <v>0</v>
      </c>
      <c r="CFC1370" s="84">
        <f t="shared" si="1163"/>
        <v>1000000</v>
      </c>
      <c r="CFD1370" s="84">
        <f t="shared" si="1163"/>
        <v>0</v>
      </c>
      <c r="CFE1370" s="84">
        <f t="shared" si="1163"/>
        <v>0</v>
      </c>
      <c r="CFF1370" s="84">
        <f t="shared" si="1163"/>
        <v>0</v>
      </c>
      <c r="CFG1370" s="84">
        <f t="shared" si="1163"/>
        <v>0</v>
      </c>
      <c r="CFH1370" s="84">
        <f t="shared" si="1163"/>
        <v>1000000</v>
      </c>
      <c r="CFN1370" s="84" t="s">
        <v>235</v>
      </c>
      <c r="CFO1370" s="84" t="s">
        <v>236</v>
      </c>
      <c r="CFP1370" s="84">
        <f t="shared" ref="CFP1370:CFX1370" si="1164">CFP1364</f>
        <v>1000000</v>
      </c>
      <c r="CFQ1370" s="84">
        <f t="shared" si="1164"/>
        <v>0</v>
      </c>
      <c r="CFR1370" s="84">
        <f t="shared" si="1164"/>
        <v>0</v>
      </c>
      <c r="CFS1370" s="84">
        <f t="shared" si="1164"/>
        <v>1000000</v>
      </c>
      <c r="CFT1370" s="84">
        <f t="shared" si="1164"/>
        <v>0</v>
      </c>
      <c r="CFU1370" s="84">
        <f t="shared" si="1164"/>
        <v>0</v>
      </c>
      <c r="CFV1370" s="84">
        <f t="shared" si="1164"/>
        <v>0</v>
      </c>
      <c r="CFW1370" s="84">
        <f t="shared" si="1164"/>
        <v>0</v>
      </c>
      <c r="CFX1370" s="84">
        <f t="shared" si="1164"/>
        <v>1000000</v>
      </c>
      <c r="CGD1370" s="84" t="s">
        <v>235</v>
      </c>
      <c r="CGE1370" s="84" t="s">
        <v>236</v>
      </c>
      <c r="CGF1370" s="84">
        <f t="shared" ref="CGF1370:CGN1370" si="1165">CGF1364</f>
        <v>1000000</v>
      </c>
      <c r="CGG1370" s="84">
        <f t="shared" si="1165"/>
        <v>0</v>
      </c>
      <c r="CGH1370" s="84">
        <f t="shared" si="1165"/>
        <v>0</v>
      </c>
      <c r="CGI1370" s="84">
        <f t="shared" si="1165"/>
        <v>1000000</v>
      </c>
      <c r="CGJ1370" s="84">
        <f t="shared" si="1165"/>
        <v>0</v>
      </c>
      <c r="CGK1370" s="84">
        <f t="shared" si="1165"/>
        <v>0</v>
      </c>
      <c r="CGL1370" s="84">
        <f t="shared" si="1165"/>
        <v>0</v>
      </c>
      <c r="CGM1370" s="84">
        <f t="shared" si="1165"/>
        <v>0</v>
      </c>
      <c r="CGN1370" s="84">
        <f t="shared" si="1165"/>
        <v>1000000</v>
      </c>
      <c r="CGT1370" s="84" t="s">
        <v>235</v>
      </c>
      <c r="CGU1370" s="84" t="s">
        <v>236</v>
      </c>
      <c r="CGV1370" s="84">
        <f t="shared" ref="CGV1370:CHD1370" si="1166">CGV1364</f>
        <v>1000000</v>
      </c>
      <c r="CGW1370" s="84">
        <f t="shared" si="1166"/>
        <v>0</v>
      </c>
      <c r="CGX1370" s="84">
        <f t="shared" si="1166"/>
        <v>0</v>
      </c>
      <c r="CGY1370" s="84">
        <f t="shared" si="1166"/>
        <v>1000000</v>
      </c>
      <c r="CGZ1370" s="84">
        <f t="shared" si="1166"/>
        <v>0</v>
      </c>
      <c r="CHA1370" s="84">
        <f t="shared" si="1166"/>
        <v>0</v>
      </c>
      <c r="CHB1370" s="84">
        <f t="shared" si="1166"/>
        <v>0</v>
      </c>
      <c r="CHC1370" s="84">
        <f t="shared" si="1166"/>
        <v>0</v>
      </c>
      <c r="CHD1370" s="84">
        <f t="shared" si="1166"/>
        <v>1000000</v>
      </c>
      <c r="CHJ1370" s="84" t="s">
        <v>235</v>
      </c>
      <c r="CHK1370" s="84" t="s">
        <v>236</v>
      </c>
      <c r="CHL1370" s="84">
        <f t="shared" ref="CHL1370:CHT1370" si="1167">CHL1364</f>
        <v>1000000</v>
      </c>
      <c r="CHM1370" s="84">
        <f t="shared" si="1167"/>
        <v>0</v>
      </c>
      <c r="CHN1370" s="84">
        <f t="shared" si="1167"/>
        <v>0</v>
      </c>
      <c r="CHO1370" s="84">
        <f t="shared" si="1167"/>
        <v>1000000</v>
      </c>
      <c r="CHP1370" s="84">
        <f t="shared" si="1167"/>
        <v>0</v>
      </c>
      <c r="CHQ1370" s="84">
        <f t="shared" si="1167"/>
        <v>0</v>
      </c>
      <c r="CHR1370" s="84">
        <f t="shared" si="1167"/>
        <v>0</v>
      </c>
      <c r="CHS1370" s="84">
        <f t="shared" si="1167"/>
        <v>0</v>
      </c>
      <c r="CHT1370" s="84">
        <f t="shared" si="1167"/>
        <v>1000000</v>
      </c>
      <c r="CHZ1370" s="84" t="s">
        <v>235</v>
      </c>
      <c r="CIA1370" s="84" t="s">
        <v>236</v>
      </c>
      <c r="CIB1370" s="84">
        <f t="shared" ref="CIB1370:CIJ1370" si="1168">CIB1364</f>
        <v>1000000</v>
      </c>
      <c r="CIC1370" s="84">
        <f t="shared" si="1168"/>
        <v>0</v>
      </c>
      <c r="CID1370" s="84">
        <f t="shared" si="1168"/>
        <v>0</v>
      </c>
      <c r="CIE1370" s="84">
        <f t="shared" si="1168"/>
        <v>1000000</v>
      </c>
      <c r="CIF1370" s="84">
        <f t="shared" si="1168"/>
        <v>0</v>
      </c>
      <c r="CIG1370" s="84">
        <f t="shared" si="1168"/>
        <v>0</v>
      </c>
      <c r="CIH1370" s="84">
        <f t="shared" si="1168"/>
        <v>0</v>
      </c>
      <c r="CII1370" s="84">
        <f t="shared" si="1168"/>
        <v>0</v>
      </c>
      <c r="CIJ1370" s="84">
        <f t="shared" si="1168"/>
        <v>1000000</v>
      </c>
      <c r="CIP1370" s="84" t="s">
        <v>235</v>
      </c>
      <c r="CIQ1370" s="84" t="s">
        <v>236</v>
      </c>
      <c r="CIR1370" s="84">
        <f t="shared" ref="CIR1370:CIZ1370" si="1169">CIR1364</f>
        <v>1000000</v>
      </c>
      <c r="CIS1370" s="84">
        <f t="shared" si="1169"/>
        <v>0</v>
      </c>
      <c r="CIT1370" s="84">
        <f t="shared" si="1169"/>
        <v>0</v>
      </c>
      <c r="CIU1370" s="84">
        <f t="shared" si="1169"/>
        <v>1000000</v>
      </c>
      <c r="CIV1370" s="84">
        <f t="shared" si="1169"/>
        <v>0</v>
      </c>
      <c r="CIW1370" s="84">
        <f t="shared" si="1169"/>
        <v>0</v>
      </c>
      <c r="CIX1370" s="84">
        <f t="shared" si="1169"/>
        <v>0</v>
      </c>
      <c r="CIY1370" s="84">
        <f t="shared" si="1169"/>
        <v>0</v>
      </c>
      <c r="CIZ1370" s="84">
        <f t="shared" si="1169"/>
        <v>1000000</v>
      </c>
      <c r="CJF1370" s="84" t="s">
        <v>235</v>
      </c>
      <c r="CJG1370" s="84" t="s">
        <v>236</v>
      </c>
      <c r="CJH1370" s="84">
        <f t="shared" ref="CJH1370:CJP1370" si="1170">CJH1364</f>
        <v>1000000</v>
      </c>
      <c r="CJI1370" s="84">
        <f t="shared" si="1170"/>
        <v>0</v>
      </c>
      <c r="CJJ1370" s="84">
        <f t="shared" si="1170"/>
        <v>0</v>
      </c>
      <c r="CJK1370" s="84">
        <f t="shared" si="1170"/>
        <v>1000000</v>
      </c>
      <c r="CJL1370" s="84">
        <f t="shared" si="1170"/>
        <v>0</v>
      </c>
      <c r="CJM1370" s="84">
        <f t="shared" si="1170"/>
        <v>0</v>
      </c>
      <c r="CJN1370" s="84">
        <f t="shared" si="1170"/>
        <v>0</v>
      </c>
      <c r="CJO1370" s="84">
        <f t="shared" si="1170"/>
        <v>0</v>
      </c>
      <c r="CJP1370" s="84">
        <f t="shared" si="1170"/>
        <v>1000000</v>
      </c>
      <c r="CJV1370" s="84" t="s">
        <v>235</v>
      </c>
      <c r="CJW1370" s="84" t="s">
        <v>236</v>
      </c>
      <c r="CJX1370" s="84">
        <f t="shared" ref="CJX1370:CKF1370" si="1171">CJX1364</f>
        <v>1000000</v>
      </c>
      <c r="CJY1370" s="84">
        <f t="shared" si="1171"/>
        <v>0</v>
      </c>
      <c r="CJZ1370" s="84">
        <f t="shared" si="1171"/>
        <v>0</v>
      </c>
      <c r="CKA1370" s="84">
        <f t="shared" si="1171"/>
        <v>1000000</v>
      </c>
      <c r="CKB1370" s="84">
        <f t="shared" si="1171"/>
        <v>0</v>
      </c>
      <c r="CKC1370" s="84">
        <f t="shared" si="1171"/>
        <v>0</v>
      </c>
      <c r="CKD1370" s="84">
        <f t="shared" si="1171"/>
        <v>0</v>
      </c>
      <c r="CKE1370" s="84">
        <f t="shared" si="1171"/>
        <v>0</v>
      </c>
      <c r="CKF1370" s="84">
        <f t="shared" si="1171"/>
        <v>1000000</v>
      </c>
      <c r="CKL1370" s="84" t="s">
        <v>235</v>
      </c>
      <c r="CKM1370" s="84" t="s">
        <v>236</v>
      </c>
      <c r="CKN1370" s="84">
        <f t="shared" ref="CKN1370:CKV1370" si="1172">CKN1364</f>
        <v>1000000</v>
      </c>
      <c r="CKO1370" s="84">
        <f t="shared" si="1172"/>
        <v>0</v>
      </c>
      <c r="CKP1370" s="84">
        <f t="shared" si="1172"/>
        <v>0</v>
      </c>
      <c r="CKQ1370" s="84">
        <f t="shared" si="1172"/>
        <v>1000000</v>
      </c>
      <c r="CKR1370" s="84">
        <f t="shared" si="1172"/>
        <v>0</v>
      </c>
      <c r="CKS1370" s="84">
        <f t="shared" si="1172"/>
        <v>0</v>
      </c>
      <c r="CKT1370" s="84">
        <f t="shared" si="1172"/>
        <v>0</v>
      </c>
      <c r="CKU1370" s="84">
        <f t="shared" si="1172"/>
        <v>0</v>
      </c>
      <c r="CKV1370" s="84">
        <f t="shared" si="1172"/>
        <v>1000000</v>
      </c>
      <c r="CLB1370" s="84" t="s">
        <v>235</v>
      </c>
      <c r="CLC1370" s="84" t="s">
        <v>236</v>
      </c>
      <c r="CLD1370" s="84">
        <f t="shared" ref="CLD1370:CLL1370" si="1173">CLD1364</f>
        <v>1000000</v>
      </c>
      <c r="CLE1370" s="84">
        <f t="shared" si="1173"/>
        <v>0</v>
      </c>
      <c r="CLF1370" s="84">
        <f t="shared" si="1173"/>
        <v>0</v>
      </c>
      <c r="CLG1370" s="84">
        <f t="shared" si="1173"/>
        <v>1000000</v>
      </c>
      <c r="CLH1370" s="84">
        <f t="shared" si="1173"/>
        <v>0</v>
      </c>
      <c r="CLI1370" s="84">
        <f t="shared" si="1173"/>
        <v>0</v>
      </c>
      <c r="CLJ1370" s="84">
        <f t="shared" si="1173"/>
        <v>0</v>
      </c>
      <c r="CLK1370" s="84">
        <f t="shared" si="1173"/>
        <v>0</v>
      </c>
      <c r="CLL1370" s="84">
        <f t="shared" si="1173"/>
        <v>1000000</v>
      </c>
      <c r="CLR1370" s="84" t="s">
        <v>235</v>
      </c>
      <c r="CLS1370" s="84" t="s">
        <v>236</v>
      </c>
      <c r="CLT1370" s="84">
        <f t="shared" ref="CLT1370:CMB1370" si="1174">CLT1364</f>
        <v>1000000</v>
      </c>
      <c r="CLU1370" s="84">
        <f t="shared" si="1174"/>
        <v>0</v>
      </c>
      <c r="CLV1370" s="84">
        <f t="shared" si="1174"/>
        <v>0</v>
      </c>
      <c r="CLW1370" s="84">
        <f t="shared" si="1174"/>
        <v>1000000</v>
      </c>
      <c r="CLX1370" s="84">
        <f t="shared" si="1174"/>
        <v>0</v>
      </c>
      <c r="CLY1370" s="84">
        <f t="shared" si="1174"/>
        <v>0</v>
      </c>
      <c r="CLZ1370" s="84">
        <f t="shared" si="1174"/>
        <v>0</v>
      </c>
      <c r="CMA1370" s="84">
        <f t="shared" si="1174"/>
        <v>0</v>
      </c>
      <c r="CMB1370" s="84">
        <f t="shared" si="1174"/>
        <v>1000000</v>
      </c>
      <c r="CMH1370" s="84" t="s">
        <v>235</v>
      </c>
      <c r="CMI1370" s="84" t="s">
        <v>236</v>
      </c>
      <c r="CMJ1370" s="84">
        <f t="shared" ref="CMJ1370:CMR1370" si="1175">CMJ1364</f>
        <v>1000000</v>
      </c>
      <c r="CMK1370" s="84">
        <f t="shared" si="1175"/>
        <v>0</v>
      </c>
      <c r="CML1370" s="84">
        <f t="shared" si="1175"/>
        <v>0</v>
      </c>
      <c r="CMM1370" s="84">
        <f t="shared" si="1175"/>
        <v>1000000</v>
      </c>
      <c r="CMN1370" s="84">
        <f t="shared" si="1175"/>
        <v>0</v>
      </c>
      <c r="CMO1370" s="84">
        <f t="shared" si="1175"/>
        <v>0</v>
      </c>
      <c r="CMP1370" s="84">
        <f t="shared" si="1175"/>
        <v>0</v>
      </c>
      <c r="CMQ1370" s="84">
        <f t="shared" si="1175"/>
        <v>0</v>
      </c>
      <c r="CMR1370" s="84">
        <f t="shared" si="1175"/>
        <v>1000000</v>
      </c>
      <c r="CMX1370" s="84" t="s">
        <v>235</v>
      </c>
      <c r="CMY1370" s="84" t="s">
        <v>236</v>
      </c>
      <c r="CMZ1370" s="84">
        <f t="shared" ref="CMZ1370:CNH1370" si="1176">CMZ1364</f>
        <v>1000000</v>
      </c>
      <c r="CNA1370" s="84">
        <f t="shared" si="1176"/>
        <v>0</v>
      </c>
      <c r="CNB1370" s="84">
        <f t="shared" si="1176"/>
        <v>0</v>
      </c>
      <c r="CNC1370" s="84">
        <f t="shared" si="1176"/>
        <v>1000000</v>
      </c>
      <c r="CND1370" s="84">
        <f t="shared" si="1176"/>
        <v>0</v>
      </c>
      <c r="CNE1370" s="84">
        <f t="shared" si="1176"/>
        <v>0</v>
      </c>
      <c r="CNF1370" s="84">
        <f t="shared" si="1176"/>
        <v>0</v>
      </c>
      <c r="CNG1370" s="84">
        <f t="shared" si="1176"/>
        <v>0</v>
      </c>
      <c r="CNH1370" s="84">
        <f t="shared" si="1176"/>
        <v>1000000</v>
      </c>
      <c r="CNN1370" s="84" t="s">
        <v>235</v>
      </c>
      <c r="CNO1370" s="84" t="s">
        <v>236</v>
      </c>
      <c r="CNP1370" s="84">
        <f t="shared" ref="CNP1370:CNX1370" si="1177">CNP1364</f>
        <v>1000000</v>
      </c>
      <c r="CNQ1370" s="84">
        <f t="shared" si="1177"/>
        <v>0</v>
      </c>
      <c r="CNR1370" s="84">
        <f t="shared" si="1177"/>
        <v>0</v>
      </c>
      <c r="CNS1370" s="84">
        <f t="shared" si="1177"/>
        <v>1000000</v>
      </c>
      <c r="CNT1370" s="84">
        <f t="shared" si="1177"/>
        <v>0</v>
      </c>
      <c r="CNU1370" s="84">
        <f t="shared" si="1177"/>
        <v>0</v>
      </c>
      <c r="CNV1370" s="84">
        <f t="shared" si="1177"/>
        <v>0</v>
      </c>
      <c r="CNW1370" s="84">
        <f t="shared" si="1177"/>
        <v>0</v>
      </c>
      <c r="CNX1370" s="84">
        <f t="shared" si="1177"/>
        <v>1000000</v>
      </c>
      <c r="COD1370" s="84" t="s">
        <v>235</v>
      </c>
      <c r="COE1370" s="84" t="s">
        <v>236</v>
      </c>
      <c r="COF1370" s="84">
        <f t="shared" ref="COF1370:CON1370" si="1178">COF1364</f>
        <v>1000000</v>
      </c>
      <c r="COG1370" s="84">
        <f t="shared" si="1178"/>
        <v>0</v>
      </c>
      <c r="COH1370" s="84">
        <f t="shared" si="1178"/>
        <v>0</v>
      </c>
      <c r="COI1370" s="84">
        <f t="shared" si="1178"/>
        <v>1000000</v>
      </c>
      <c r="COJ1370" s="84">
        <f t="shared" si="1178"/>
        <v>0</v>
      </c>
      <c r="COK1370" s="84">
        <f t="shared" si="1178"/>
        <v>0</v>
      </c>
      <c r="COL1370" s="84">
        <f t="shared" si="1178"/>
        <v>0</v>
      </c>
      <c r="COM1370" s="84">
        <f t="shared" si="1178"/>
        <v>0</v>
      </c>
      <c r="CON1370" s="84">
        <f t="shared" si="1178"/>
        <v>1000000</v>
      </c>
      <c r="COT1370" s="84" t="s">
        <v>235</v>
      </c>
      <c r="COU1370" s="84" t="s">
        <v>236</v>
      </c>
      <c r="COV1370" s="84">
        <f t="shared" ref="COV1370:CPD1370" si="1179">COV1364</f>
        <v>1000000</v>
      </c>
      <c r="COW1370" s="84">
        <f t="shared" si="1179"/>
        <v>0</v>
      </c>
      <c r="COX1370" s="84">
        <f t="shared" si="1179"/>
        <v>0</v>
      </c>
      <c r="COY1370" s="84">
        <f t="shared" si="1179"/>
        <v>1000000</v>
      </c>
      <c r="COZ1370" s="84">
        <f t="shared" si="1179"/>
        <v>0</v>
      </c>
      <c r="CPA1370" s="84">
        <f t="shared" si="1179"/>
        <v>0</v>
      </c>
      <c r="CPB1370" s="84">
        <f t="shared" si="1179"/>
        <v>0</v>
      </c>
      <c r="CPC1370" s="84">
        <f t="shared" si="1179"/>
        <v>0</v>
      </c>
      <c r="CPD1370" s="84">
        <f t="shared" si="1179"/>
        <v>1000000</v>
      </c>
      <c r="CPJ1370" s="84" t="s">
        <v>235</v>
      </c>
      <c r="CPK1370" s="84" t="s">
        <v>236</v>
      </c>
      <c r="CPL1370" s="84">
        <f t="shared" ref="CPL1370:CPT1370" si="1180">CPL1364</f>
        <v>1000000</v>
      </c>
      <c r="CPM1370" s="84">
        <f t="shared" si="1180"/>
        <v>0</v>
      </c>
      <c r="CPN1370" s="84">
        <f t="shared" si="1180"/>
        <v>0</v>
      </c>
      <c r="CPO1370" s="84">
        <f t="shared" si="1180"/>
        <v>1000000</v>
      </c>
      <c r="CPP1370" s="84">
        <f t="shared" si="1180"/>
        <v>0</v>
      </c>
      <c r="CPQ1370" s="84">
        <f t="shared" si="1180"/>
        <v>0</v>
      </c>
      <c r="CPR1370" s="84">
        <f t="shared" si="1180"/>
        <v>0</v>
      </c>
      <c r="CPS1370" s="84">
        <f t="shared" si="1180"/>
        <v>0</v>
      </c>
      <c r="CPT1370" s="84">
        <f t="shared" si="1180"/>
        <v>1000000</v>
      </c>
      <c r="CPZ1370" s="84" t="s">
        <v>235</v>
      </c>
      <c r="CQA1370" s="84" t="s">
        <v>236</v>
      </c>
      <c r="CQB1370" s="84">
        <f t="shared" ref="CQB1370:CQJ1370" si="1181">CQB1364</f>
        <v>1000000</v>
      </c>
      <c r="CQC1370" s="84">
        <f t="shared" si="1181"/>
        <v>0</v>
      </c>
      <c r="CQD1370" s="84">
        <f t="shared" si="1181"/>
        <v>0</v>
      </c>
      <c r="CQE1370" s="84">
        <f t="shared" si="1181"/>
        <v>1000000</v>
      </c>
      <c r="CQF1370" s="84">
        <f t="shared" si="1181"/>
        <v>0</v>
      </c>
      <c r="CQG1370" s="84">
        <f t="shared" si="1181"/>
        <v>0</v>
      </c>
      <c r="CQH1370" s="84">
        <f t="shared" si="1181"/>
        <v>0</v>
      </c>
      <c r="CQI1370" s="84">
        <f t="shared" si="1181"/>
        <v>0</v>
      </c>
      <c r="CQJ1370" s="84">
        <f t="shared" si="1181"/>
        <v>1000000</v>
      </c>
      <c r="CQP1370" s="84" t="s">
        <v>235</v>
      </c>
      <c r="CQQ1370" s="84" t="s">
        <v>236</v>
      </c>
      <c r="CQR1370" s="84">
        <f t="shared" ref="CQR1370:CQZ1370" si="1182">CQR1364</f>
        <v>1000000</v>
      </c>
      <c r="CQS1370" s="84">
        <f t="shared" si="1182"/>
        <v>0</v>
      </c>
      <c r="CQT1370" s="84">
        <f t="shared" si="1182"/>
        <v>0</v>
      </c>
      <c r="CQU1370" s="84">
        <f t="shared" si="1182"/>
        <v>1000000</v>
      </c>
      <c r="CQV1370" s="84">
        <f t="shared" si="1182"/>
        <v>0</v>
      </c>
      <c r="CQW1370" s="84">
        <f t="shared" si="1182"/>
        <v>0</v>
      </c>
      <c r="CQX1370" s="84">
        <f t="shared" si="1182"/>
        <v>0</v>
      </c>
      <c r="CQY1370" s="84">
        <f t="shared" si="1182"/>
        <v>0</v>
      </c>
      <c r="CQZ1370" s="84">
        <f t="shared" si="1182"/>
        <v>1000000</v>
      </c>
      <c r="CRF1370" s="84" t="s">
        <v>235</v>
      </c>
      <c r="CRG1370" s="84" t="s">
        <v>236</v>
      </c>
      <c r="CRH1370" s="84">
        <f t="shared" ref="CRH1370:CRP1370" si="1183">CRH1364</f>
        <v>1000000</v>
      </c>
      <c r="CRI1370" s="84">
        <f t="shared" si="1183"/>
        <v>0</v>
      </c>
      <c r="CRJ1370" s="84">
        <f t="shared" si="1183"/>
        <v>0</v>
      </c>
      <c r="CRK1370" s="84">
        <f t="shared" si="1183"/>
        <v>1000000</v>
      </c>
      <c r="CRL1370" s="84">
        <f t="shared" si="1183"/>
        <v>0</v>
      </c>
      <c r="CRM1370" s="84">
        <f t="shared" si="1183"/>
        <v>0</v>
      </c>
      <c r="CRN1370" s="84">
        <f t="shared" si="1183"/>
        <v>0</v>
      </c>
      <c r="CRO1370" s="84">
        <f t="shared" si="1183"/>
        <v>0</v>
      </c>
      <c r="CRP1370" s="84">
        <f t="shared" si="1183"/>
        <v>1000000</v>
      </c>
      <c r="CRV1370" s="84" t="s">
        <v>235</v>
      </c>
      <c r="CRW1370" s="84" t="s">
        <v>236</v>
      </c>
      <c r="CRX1370" s="84">
        <f t="shared" ref="CRX1370:CSF1370" si="1184">CRX1364</f>
        <v>1000000</v>
      </c>
      <c r="CRY1370" s="84">
        <f t="shared" si="1184"/>
        <v>0</v>
      </c>
      <c r="CRZ1370" s="84">
        <f t="shared" si="1184"/>
        <v>0</v>
      </c>
      <c r="CSA1370" s="84">
        <f t="shared" si="1184"/>
        <v>1000000</v>
      </c>
      <c r="CSB1370" s="84">
        <f t="shared" si="1184"/>
        <v>0</v>
      </c>
      <c r="CSC1370" s="84">
        <f t="shared" si="1184"/>
        <v>0</v>
      </c>
      <c r="CSD1370" s="84">
        <f t="shared" si="1184"/>
        <v>0</v>
      </c>
      <c r="CSE1370" s="84">
        <f t="shared" si="1184"/>
        <v>0</v>
      </c>
      <c r="CSF1370" s="84">
        <f t="shared" si="1184"/>
        <v>1000000</v>
      </c>
      <c r="CSL1370" s="84" t="s">
        <v>235</v>
      </c>
      <c r="CSM1370" s="84" t="s">
        <v>236</v>
      </c>
      <c r="CSN1370" s="84">
        <f t="shared" ref="CSN1370:CSV1370" si="1185">CSN1364</f>
        <v>1000000</v>
      </c>
      <c r="CSO1370" s="84">
        <f t="shared" si="1185"/>
        <v>0</v>
      </c>
      <c r="CSP1370" s="84">
        <f t="shared" si="1185"/>
        <v>0</v>
      </c>
      <c r="CSQ1370" s="84">
        <f t="shared" si="1185"/>
        <v>1000000</v>
      </c>
      <c r="CSR1370" s="84">
        <f t="shared" si="1185"/>
        <v>0</v>
      </c>
      <c r="CSS1370" s="84">
        <f t="shared" si="1185"/>
        <v>0</v>
      </c>
      <c r="CST1370" s="84">
        <f t="shared" si="1185"/>
        <v>0</v>
      </c>
      <c r="CSU1370" s="84">
        <f t="shared" si="1185"/>
        <v>0</v>
      </c>
      <c r="CSV1370" s="84">
        <f t="shared" si="1185"/>
        <v>1000000</v>
      </c>
      <c r="CTB1370" s="84" t="s">
        <v>235</v>
      </c>
      <c r="CTC1370" s="84" t="s">
        <v>236</v>
      </c>
      <c r="CTD1370" s="84">
        <f t="shared" ref="CTD1370:CTL1370" si="1186">CTD1364</f>
        <v>1000000</v>
      </c>
      <c r="CTE1370" s="84">
        <f t="shared" si="1186"/>
        <v>0</v>
      </c>
      <c r="CTF1370" s="84">
        <f t="shared" si="1186"/>
        <v>0</v>
      </c>
      <c r="CTG1370" s="84">
        <f t="shared" si="1186"/>
        <v>1000000</v>
      </c>
      <c r="CTH1370" s="84">
        <f t="shared" si="1186"/>
        <v>0</v>
      </c>
      <c r="CTI1370" s="84">
        <f t="shared" si="1186"/>
        <v>0</v>
      </c>
      <c r="CTJ1370" s="84">
        <f t="shared" si="1186"/>
        <v>0</v>
      </c>
      <c r="CTK1370" s="84">
        <f t="shared" si="1186"/>
        <v>0</v>
      </c>
      <c r="CTL1370" s="84">
        <f t="shared" si="1186"/>
        <v>1000000</v>
      </c>
      <c r="CTR1370" s="84" t="s">
        <v>235</v>
      </c>
      <c r="CTS1370" s="84" t="s">
        <v>236</v>
      </c>
      <c r="CTT1370" s="84">
        <f t="shared" ref="CTT1370:CUB1370" si="1187">CTT1364</f>
        <v>1000000</v>
      </c>
      <c r="CTU1370" s="84">
        <f t="shared" si="1187"/>
        <v>0</v>
      </c>
      <c r="CTV1370" s="84">
        <f t="shared" si="1187"/>
        <v>0</v>
      </c>
      <c r="CTW1370" s="84">
        <f t="shared" si="1187"/>
        <v>1000000</v>
      </c>
      <c r="CTX1370" s="84">
        <f t="shared" si="1187"/>
        <v>0</v>
      </c>
      <c r="CTY1370" s="84">
        <f t="shared" si="1187"/>
        <v>0</v>
      </c>
      <c r="CTZ1370" s="84">
        <f t="shared" si="1187"/>
        <v>0</v>
      </c>
      <c r="CUA1370" s="84">
        <f t="shared" si="1187"/>
        <v>0</v>
      </c>
      <c r="CUB1370" s="84">
        <f t="shared" si="1187"/>
        <v>1000000</v>
      </c>
      <c r="CUH1370" s="84" t="s">
        <v>235</v>
      </c>
      <c r="CUI1370" s="84" t="s">
        <v>236</v>
      </c>
      <c r="CUJ1370" s="84">
        <f t="shared" ref="CUJ1370:CUR1370" si="1188">CUJ1364</f>
        <v>1000000</v>
      </c>
      <c r="CUK1370" s="84">
        <f t="shared" si="1188"/>
        <v>0</v>
      </c>
      <c r="CUL1370" s="84">
        <f t="shared" si="1188"/>
        <v>0</v>
      </c>
      <c r="CUM1370" s="84">
        <f t="shared" si="1188"/>
        <v>1000000</v>
      </c>
      <c r="CUN1370" s="84">
        <f t="shared" si="1188"/>
        <v>0</v>
      </c>
      <c r="CUO1370" s="84">
        <f t="shared" si="1188"/>
        <v>0</v>
      </c>
      <c r="CUP1370" s="84">
        <f t="shared" si="1188"/>
        <v>0</v>
      </c>
      <c r="CUQ1370" s="84">
        <f t="shared" si="1188"/>
        <v>0</v>
      </c>
      <c r="CUR1370" s="84">
        <f t="shared" si="1188"/>
        <v>1000000</v>
      </c>
      <c r="CUX1370" s="84" t="s">
        <v>235</v>
      </c>
      <c r="CUY1370" s="84" t="s">
        <v>236</v>
      </c>
      <c r="CUZ1370" s="84">
        <f t="shared" ref="CUZ1370:CVH1370" si="1189">CUZ1364</f>
        <v>1000000</v>
      </c>
      <c r="CVA1370" s="84">
        <f t="shared" si="1189"/>
        <v>0</v>
      </c>
      <c r="CVB1370" s="84">
        <f t="shared" si="1189"/>
        <v>0</v>
      </c>
      <c r="CVC1370" s="84">
        <f t="shared" si="1189"/>
        <v>1000000</v>
      </c>
      <c r="CVD1370" s="84">
        <f t="shared" si="1189"/>
        <v>0</v>
      </c>
      <c r="CVE1370" s="84">
        <f t="shared" si="1189"/>
        <v>0</v>
      </c>
      <c r="CVF1370" s="84">
        <f t="shared" si="1189"/>
        <v>0</v>
      </c>
      <c r="CVG1370" s="84">
        <f t="shared" si="1189"/>
        <v>0</v>
      </c>
      <c r="CVH1370" s="84">
        <f t="shared" si="1189"/>
        <v>1000000</v>
      </c>
      <c r="CVN1370" s="84" t="s">
        <v>235</v>
      </c>
      <c r="CVO1370" s="84" t="s">
        <v>236</v>
      </c>
      <c r="CVP1370" s="84">
        <f t="shared" ref="CVP1370:CVX1370" si="1190">CVP1364</f>
        <v>1000000</v>
      </c>
      <c r="CVQ1370" s="84">
        <f t="shared" si="1190"/>
        <v>0</v>
      </c>
      <c r="CVR1370" s="84">
        <f t="shared" si="1190"/>
        <v>0</v>
      </c>
      <c r="CVS1370" s="84">
        <f t="shared" si="1190"/>
        <v>1000000</v>
      </c>
      <c r="CVT1370" s="84">
        <f t="shared" si="1190"/>
        <v>0</v>
      </c>
      <c r="CVU1370" s="84">
        <f t="shared" si="1190"/>
        <v>0</v>
      </c>
      <c r="CVV1370" s="84">
        <f t="shared" si="1190"/>
        <v>0</v>
      </c>
      <c r="CVW1370" s="84">
        <f t="shared" si="1190"/>
        <v>0</v>
      </c>
      <c r="CVX1370" s="84">
        <f t="shared" si="1190"/>
        <v>1000000</v>
      </c>
      <c r="CWD1370" s="84" t="s">
        <v>235</v>
      </c>
      <c r="CWE1370" s="84" t="s">
        <v>236</v>
      </c>
      <c r="CWF1370" s="84">
        <f t="shared" ref="CWF1370:CWN1370" si="1191">CWF1364</f>
        <v>1000000</v>
      </c>
      <c r="CWG1370" s="84">
        <f t="shared" si="1191"/>
        <v>0</v>
      </c>
      <c r="CWH1370" s="84">
        <f t="shared" si="1191"/>
        <v>0</v>
      </c>
      <c r="CWI1370" s="84">
        <f t="shared" si="1191"/>
        <v>1000000</v>
      </c>
      <c r="CWJ1370" s="84">
        <f t="shared" si="1191"/>
        <v>0</v>
      </c>
      <c r="CWK1370" s="84">
        <f t="shared" si="1191"/>
        <v>0</v>
      </c>
      <c r="CWL1370" s="84">
        <f t="shared" si="1191"/>
        <v>0</v>
      </c>
      <c r="CWM1370" s="84">
        <f t="shared" si="1191"/>
        <v>0</v>
      </c>
      <c r="CWN1370" s="84">
        <f t="shared" si="1191"/>
        <v>1000000</v>
      </c>
      <c r="CWT1370" s="84" t="s">
        <v>235</v>
      </c>
      <c r="CWU1370" s="84" t="s">
        <v>236</v>
      </c>
      <c r="CWV1370" s="84">
        <f t="shared" ref="CWV1370:CXD1370" si="1192">CWV1364</f>
        <v>1000000</v>
      </c>
      <c r="CWW1370" s="84">
        <f t="shared" si="1192"/>
        <v>0</v>
      </c>
      <c r="CWX1370" s="84">
        <f t="shared" si="1192"/>
        <v>0</v>
      </c>
      <c r="CWY1370" s="84">
        <f t="shared" si="1192"/>
        <v>1000000</v>
      </c>
      <c r="CWZ1370" s="84">
        <f t="shared" si="1192"/>
        <v>0</v>
      </c>
      <c r="CXA1370" s="84">
        <f t="shared" si="1192"/>
        <v>0</v>
      </c>
      <c r="CXB1370" s="84">
        <f t="shared" si="1192"/>
        <v>0</v>
      </c>
      <c r="CXC1370" s="84">
        <f t="shared" si="1192"/>
        <v>0</v>
      </c>
      <c r="CXD1370" s="84">
        <f t="shared" si="1192"/>
        <v>1000000</v>
      </c>
      <c r="CXJ1370" s="84" t="s">
        <v>235</v>
      </c>
      <c r="CXK1370" s="84" t="s">
        <v>236</v>
      </c>
      <c r="CXL1370" s="84">
        <f t="shared" ref="CXL1370:CXT1370" si="1193">CXL1364</f>
        <v>1000000</v>
      </c>
      <c r="CXM1370" s="84">
        <f t="shared" si="1193"/>
        <v>0</v>
      </c>
      <c r="CXN1370" s="84">
        <f t="shared" si="1193"/>
        <v>0</v>
      </c>
      <c r="CXO1370" s="84">
        <f t="shared" si="1193"/>
        <v>1000000</v>
      </c>
      <c r="CXP1370" s="84">
        <f t="shared" si="1193"/>
        <v>0</v>
      </c>
      <c r="CXQ1370" s="84">
        <f t="shared" si="1193"/>
        <v>0</v>
      </c>
      <c r="CXR1370" s="84">
        <f t="shared" si="1193"/>
        <v>0</v>
      </c>
      <c r="CXS1370" s="84">
        <f t="shared" si="1193"/>
        <v>0</v>
      </c>
      <c r="CXT1370" s="84">
        <f t="shared" si="1193"/>
        <v>1000000</v>
      </c>
      <c r="CXZ1370" s="84" t="s">
        <v>235</v>
      </c>
      <c r="CYA1370" s="84" t="s">
        <v>236</v>
      </c>
      <c r="CYB1370" s="84">
        <f t="shared" ref="CYB1370:CYJ1370" si="1194">CYB1364</f>
        <v>1000000</v>
      </c>
      <c r="CYC1370" s="84">
        <f t="shared" si="1194"/>
        <v>0</v>
      </c>
      <c r="CYD1370" s="84">
        <f t="shared" si="1194"/>
        <v>0</v>
      </c>
      <c r="CYE1370" s="84">
        <f t="shared" si="1194"/>
        <v>1000000</v>
      </c>
      <c r="CYF1370" s="84">
        <f t="shared" si="1194"/>
        <v>0</v>
      </c>
      <c r="CYG1370" s="84">
        <f t="shared" si="1194"/>
        <v>0</v>
      </c>
      <c r="CYH1370" s="84">
        <f t="shared" si="1194"/>
        <v>0</v>
      </c>
      <c r="CYI1370" s="84">
        <f t="shared" si="1194"/>
        <v>0</v>
      </c>
      <c r="CYJ1370" s="84">
        <f t="shared" si="1194"/>
        <v>1000000</v>
      </c>
      <c r="CYP1370" s="84" t="s">
        <v>235</v>
      </c>
      <c r="CYQ1370" s="84" t="s">
        <v>236</v>
      </c>
      <c r="CYR1370" s="84">
        <f t="shared" ref="CYR1370:CYZ1370" si="1195">CYR1364</f>
        <v>1000000</v>
      </c>
      <c r="CYS1370" s="84">
        <f t="shared" si="1195"/>
        <v>0</v>
      </c>
      <c r="CYT1370" s="84">
        <f t="shared" si="1195"/>
        <v>0</v>
      </c>
      <c r="CYU1370" s="84">
        <f t="shared" si="1195"/>
        <v>1000000</v>
      </c>
      <c r="CYV1370" s="84">
        <f t="shared" si="1195"/>
        <v>0</v>
      </c>
      <c r="CYW1370" s="84">
        <f t="shared" si="1195"/>
        <v>0</v>
      </c>
      <c r="CYX1370" s="84">
        <f t="shared" si="1195"/>
        <v>0</v>
      </c>
      <c r="CYY1370" s="84">
        <f t="shared" si="1195"/>
        <v>0</v>
      </c>
      <c r="CYZ1370" s="84">
        <f t="shared" si="1195"/>
        <v>1000000</v>
      </c>
      <c r="CZF1370" s="84" t="s">
        <v>235</v>
      </c>
      <c r="CZG1370" s="84" t="s">
        <v>236</v>
      </c>
      <c r="CZH1370" s="84">
        <f t="shared" ref="CZH1370:CZP1370" si="1196">CZH1364</f>
        <v>1000000</v>
      </c>
      <c r="CZI1370" s="84">
        <f t="shared" si="1196"/>
        <v>0</v>
      </c>
      <c r="CZJ1370" s="84">
        <f t="shared" si="1196"/>
        <v>0</v>
      </c>
      <c r="CZK1370" s="84">
        <f t="shared" si="1196"/>
        <v>1000000</v>
      </c>
      <c r="CZL1370" s="84">
        <f t="shared" si="1196"/>
        <v>0</v>
      </c>
      <c r="CZM1370" s="84">
        <f t="shared" si="1196"/>
        <v>0</v>
      </c>
      <c r="CZN1370" s="84">
        <f t="shared" si="1196"/>
        <v>0</v>
      </c>
      <c r="CZO1370" s="84">
        <f t="shared" si="1196"/>
        <v>0</v>
      </c>
      <c r="CZP1370" s="84">
        <f t="shared" si="1196"/>
        <v>1000000</v>
      </c>
      <c r="CZV1370" s="84" t="s">
        <v>235</v>
      </c>
      <c r="CZW1370" s="84" t="s">
        <v>236</v>
      </c>
      <c r="CZX1370" s="84">
        <f t="shared" ref="CZX1370:DAF1370" si="1197">CZX1364</f>
        <v>1000000</v>
      </c>
      <c r="CZY1370" s="84">
        <f t="shared" si="1197"/>
        <v>0</v>
      </c>
      <c r="CZZ1370" s="84">
        <f t="shared" si="1197"/>
        <v>0</v>
      </c>
      <c r="DAA1370" s="84">
        <f t="shared" si="1197"/>
        <v>1000000</v>
      </c>
      <c r="DAB1370" s="84">
        <f t="shared" si="1197"/>
        <v>0</v>
      </c>
      <c r="DAC1370" s="84">
        <f t="shared" si="1197"/>
        <v>0</v>
      </c>
      <c r="DAD1370" s="84">
        <f t="shared" si="1197"/>
        <v>0</v>
      </c>
      <c r="DAE1370" s="84">
        <f t="shared" si="1197"/>
        <v>0</v>
      </c>
      <c r="DAF1370" s="84">
        <f t="shared" si="1197"/>
        <v>1000000</v>
      </c>
      <c r="DAL1370" s="84" t="s">
        <v>235</v>
      </c>
      <c r="DAM1370" s="84" t="s">
        <v>236</v>
      </c>
      <c r="DAN1370" s="84">
        <f t="shared" ref="DAN1370:DAV1370" si="1198">DAN1364</f>
        <v>1000000</v>
      </c>
      <c r="DAO1370" s="84">
        <f t="shared" si="1198"/>
        <v>0</v>
      </c>
      <c r="DAP1370" s="84">
        <f t="shared" si="1198"/>
        <v>0</v>
      </c>
      <c r="DAQ1370" s="84">
        <f t="shared" si="1198"/>
        <v>1000000</v>
      </c>
      <c r="DAR1370" s="84">
        <f t="shared" si="1198"/>
        <v>0</v>
      </c>
      <c r="DAS1370" s="84">
        <f t="shared" si="1198"/>
        <v>0</v>
      </c>
      <c r="DAT1370" s="84">
        <f t="shared" si="1198"/>
        <v>0</v>
      </c>
      <c r="DAU1370" s="84">
        <f t="shared" si="1198"/>
        <v>0</v>
      </c>
      <c r="DAV1370" s="84">
        <f t="shared" si="1198"/>
        <v>1000000</v>
      </c>
      <c r="DBB1370" s="84" t="s">
        <v>235</v>
      </c>
      <c r="DBC1370" s="84" t="s">
        <v>236</v>
      </c>
      <c r="DBD1370" s="84">
        <f t="shared" ref="DBD1370:DBL1370" si="1199">DBD1364</f>
        <v>1000000</v>
      </c>
      <c r="DBE1370" s="84">
        <f t="shared" si="1199"/>
        <v>0</v>
      </c>
      <c r="DBF1370" s="84">
        <f t="shared" si="1199"/>
        <v>0</v>
      </c>
      <c r="DBG1370" s="84">
        <f t="shared" si="1199"/>
        <v>1000000</v>
      </c>
      <c r="DBH1370" s="84">
        <f t="shared" si="1199"/>
        <v>0</v>
      </c>
      <c r="DBI1370" s="84">
        <f t="shared" si="1199"/>
        <v>0</v>
      </c>
      <c r="DBJ1370" s="84">
        <f t="shared" si="1199"/>
        <v>0</v>
      </c>
      <c r="DBK1370" s="84">
        <f t="shared" si="1199"/>
        <v>0</v>
      </c>
      <c r="DBL1370" s="84">
        <f t="shared" si="1199"/>
        <v>1000000</v>
      </c>
      <c r="DBR1370" s="84" t="s">
        <v>235</v>
      </c>
      <c r="DBS1370" s="84" t="s">
        <v>236</v>
      </c>
      <c r="DBT1370" s="84">
        <f t="shared" ref="DBT1370:DCB1370" si="1200">DBT1364</f>
        <v>1000000</v>
      </c>
      <c r="DBU1370" s="84">
        <f t="shared" si="1200"/>
        <v>0</v>
      </c>
      <c r="DBV1370" s="84">
        <f t="shared" si="1200"/>
        <v>0</v>
      </c>
      <c r="DBW1370" s="84">
        <f t="shared" si="1200"/>
        <v>1000000</v>
      </c>
      <c r="DBX1370" s="84">
        <f t="shared" si="1200"/>
        <v>0</v>
      </c>
      <c r="DBY1370" s="84">
        <f t="shared" si="1200"/>
        <v>0</v>
      </c>
      <c r="DBZ1370" s="84">
        <f t="shared" si="1200"/>
        <v>0</v>
      </c>
      <c r="DCA1370" s="84">
        <f t="shared" si="1200"/>
        <v>0</v>
      </c>
      <c r="DCB1370" s="84">
        <f t="shared" si="1200"/>
        <v>1000000</v>
      </c>
      <c r="DCH1370" s="84" t="s">
        <v>235</v>
      </c>
      <c r="DCI1370" s="84" t="s">
        <v>236</v>
      </c>
      <c r="DCJ1370" s="84">
        <f t="shared" ref="DCJ1370:DCR1370" si="1201">DCJ1364</f>
        <v>1000000</v>
      </c>
      <c r="DCK1370" s="84">
        <f t="shared" si="1201"/>
        <v>0</v>
      </c>
      <c r="DCL1370" s="84">
        <f t="shared" si="1201"/>
        <v>0</v>
      </c>
      <c r="DCM1370" s="84">
        <f t="shared" si="1201"/>
        <v>1000000</v>
      </c>
      <c r="DCN1370" s="84">
        <f t="shared" si="1201"/>
        <v>0</v>
      </c>
      <c r="DCO1370" s="84">
        <f t="shared" si="1201"/>
        <v>0</v>
      </c>
      <c r="DCP1370" s="84">
        <f t="shared" si="1201"/>
        <v>0</v>
      </c>
      <c r="DCQ1370" s="84">
        <f t="shared" si="1201"/>
        <v>0</v>
      </c>
      <c r="DCR1370" s="84">
        <f t="shared" si="1201"/>
        <v>1000000</v>
      </c>
      <c r="DCX1370" s="84" t="s">
        <v>235</v>
      </c>
      <c r="DCY1370" s="84" t="s">
        <v>236</v>
      </c>
      <c r="DCZ1370" s="84">
        <f t="shared" ref="DCZ1370:DDH1370" si="1202">DCZ1364</f>
        <v>1000000</v>
      </c>
      <c r="DDA1370" s="84">
        <f t="shared" si="1202"/>
        <v>0</v>
      </c>
      <c r="DDB1370" s="84">
        <f t="shared" si="1202"/>
        <v>0</v>
      </c>
      <c r="DDC1370" s="84">
        <f t="shared" si="1202"/>
        <v>1000000</v>
      </c>
      <c r="DDD1370" s="84">
        <f t="shared" si="1202"/>
        <v>0</v>
      </c>
      <c r="DDE1370" s="84">
        <f t="shared" si="1202"/>
        <v>0</v>
      </c>
      <c r="DDF1370" s="84">
        <f t="shared" si="1202"/>
        <v>0</v>
      </c>
      <c r="DDG1370" s="84">
        <f t="shared" si="1202"/>
        <v>0</v>
      </c>
      <c r="DDH1370" s="84">
        <f t="shared" si="1202"/>
        <v>1000000</v>
      </c>
      <c r="DDN1370" s="84" t="s">
        <v>235</v>
      </c>
      <c r="DDO1370" s="84" t="s">
        <v>236</v>
      </c>
      <c r="DDP1370" s="84">
        <f t="shared" ref="DDP1370:DDX1370" si="1203">DDP1364</f>
        <v>1000000</v>
      </c>
      <c r="DDQ1370" s="84">
        <f t="shared" si="1203"/>
        <v>0</v>
      </c>
      <c r="DDR1370" s="84">
        <f t="shared" si="1203"/>
        <v>0</v>
      </c>
      <c r="DDS1370" s="84">
        <f t="shared" si="1203"/>
        <v>1000000</v>
      </c>
      <c r="DDT1370" s="84">
        <f t="shared" si="1203"/>
        <v>0</v>
      </c>
      <c r="DDU1370" s="84">
        <f t="shared" si="1203"/>
        <v>0</v>
      </c>
      <c r="DDV1370" s="84">
        <f t="shared" si="1203"/>
        <v>0</v>
      </c>
      <c r="DDW1370" s="84">
        <f t="shared" si="1203"/>
        <v>0</v>
      </c>
      <c r="DDX1370" s="84">
        <f t="shared" si="1203"/>
        <v>1000000</v>
      </c>
      <c r="DED1370" s="84" t="s">
        <v>235</v>
      </c>
      <c r="DEE1370" s="84" t="s">
        <v>236</v>
      </c>
      <c r="DEF1370" s="84">
        <f t="shared" ref="DEF1370:DEN1370" si="1204">DEF1364</f>
        <v>1000000</v>
      </c>
      <c r="DEG1370" s="84">
        <f t="shared" si="1204"/>
        <v>0</v>
      </c>
      <c r="DEH1370" s="84">
        <f t="shared" si="1204"/>
        <v>0</v>
      </c>
      <c r="DEI1370" s="84">
        <f t="shared" si="1204"/>
        <v>1000000</v>
      </c>
      <c r="DEJ1370" s="84">
        <f t="shared" si="1204"/>
        <v>0</v>
      </c>
      <c r="DEK1370" s="84">
        <f t="shared" si="1204"/>
        <v>0</v>
      </c>
      <c r="DEL1370" s="84">
        <f t="shared" si="1204"/>
        <v>0</v>
      </c>
      <c r="DEM1370" s="84">
        <f t="shared" si="1204"/>
        <v>0</v>
      </c>
      <c r="DEN1370" s="84">
        <f t="shared" si="1204"/>
        <v>1000000</v>
      </c>
      <c r="DET1370" s="84" t="s">
        <v>235</v>
      </c>
      <c r="DEU1370" s="84" t="s">
        <v>236</v>
      </c>
      <c r="DEV1370" s="84">
        <f t="shared" ref="DEV1370:DFD1370" si="1205">DEV1364</f>
        <v>1000000</v>
      </c>
      <c r="DEW1370" s="84">
        <f t="shared" si="1205"/>
        <v>0</v>
      </c>
      <c r="DEX1370" s="84">
        <f t="shared" si="1205"/>
        <v>0</v>
      </c>
      <c r="DEY1370" s="84">
        <f t="shared" si="1205"/>
        <v>1000000</v>
      </c>
      <c r="DEZ1370" s="84">
        <f t="shared" si="1205"/>
        <v>0</v>
      </c>
      <c r="DFA1370" s="84">
        <f t="shared" si="1205"/>
        <v>0</v>
      </c>
      <c r="DFB1370" s="84">
        <f t="shared" si="1205"/>
        <v>0</v>
      </c>
      <c r="DFC1370" s="84">
        <f t="shared" si="1205"/>
        <v>0</v>
      </c>
      <c r="DFD1370" s="84">
        <f t="shared" si="1205"/>
        <v>1000000</v>
      </c>
      <c r="DFJ1370" s="84" t="s">
        <v>235</v>
      </c>
      <c r="DFK1370" s="84" t="s">
        <v>236</v>
      </c>
      <c r="DFL1370" s="84">
        <f t="shared" ref="DFL1370:DFT1370" si="1206">DFL1364</f>
        <v>1000000</v>
      </c>
      <c r="DFM1370" s="84">
        <f t="shared" si="1206"/>
        <v>0</v>
      </c>
      <c r="DFN1370" s="84">
        <f t="shared" si="1206"/>
        <v>0</v>
      </c>
      <c r="DFO1370" s="84">
        <f t="shared" si="1206"/>
        <v>1000000</v>
      </c>
      <c r="DFP1370" s="84">
        <f t="shared" si="1206"/>
        <v>0</v>
      </c>
      <c r="DFQ1370" s="84">
        <f t="shared" si="1206"/>
        <v>0</v>
      </c>
      <c r="DFR1370" s="84">
        <f t="shared" si="1206"/>
        <v>0</v>
      </c>
      <c r="DFS1370" s="84">
        <f t="shared" si="1206"/>
        <v>0</v>
      </c>
      <c r="DFT1370" s="84">
        <f t="shared" si="1206"/>
        <v>1000000</v>
      </c>
      <c r="DFZ1370" s="84" t="s">
        <v>235</v>
      </c>
      <c r="DGA1370" s="84" t="s">
        <v>236</v>
      </c>
      <c r="DGB1370" s="84">
        <f t="shared" ref="DGB1370:DGJ1370" si="1207">DGB1364</f>
        <v>1000000</v>
      </c>
      <c r="DGC1370" s="84">
        <f t="shared" si="1207"/>
        <v>0</v>
      </c>
      <c r="DGD1370" s="84">
        <f t="shared" si="1207"/>
        <v>0</v>
      </c>
      <c r="DGE1370" s="84">
        <f t="shared" si="1207"/>
        <v>1000000</v>
      </c>
      <c r="DGF1370" s="84">
        <f t="shared" si="1207"/>
        <v>0</v>
      </c>
      <c r="DGG1370" s="84">
        <f t="shared" si="1207"/>
        <v>0</v>
      </c>
      <c r="DGH1370" s="84">
        <f t="shared" si="1207"/>
        <v>0</v>
      </c>
      <c r="DGI1370" s="84">
        <f t="shared" si="1207"/>
        <v>0</v>
      </c>
      <c r="DGJ1370" s="84">
        <f t="shared" si="1207"/>
        <v>1000000</v>
      </c>
      <c r="DGP1370" s="84" t="s">
        <v>235</v>
      </c>
      <c r="DGQ1370" s="84" t="s">
        <v>236</v>
      </c>
      <c r="DGR1370" s="84">
        <f t="shared" ref="DGR1370:DGZ1370" si="1208">DGR1364</f>
        <v>1000000</v>
      </c>
      <c r="DGS1370" s="84">
        <f t="shared" si="1208"/>
        <v>0</v>
      </c>
      <c r="DGT1370" s="84">
        <f t="shared" si="1208"/>
        <v>0</v>
      </c>
      <c r="DGU1370" s="84">
        <f t="shared" si="1208"/>
        <v>1000000</v>
      </c>
      <c r="DGV1370" s="84">
        <f t="shared" si="1208"/>
        <v>0</v>
      </c>
      <c r="DGW1370" s="84">
        <f t="shared" si="1208"/>
        <v>0</v>
      </c>
      <c r="DGX1370" s="84">
        <f t="shared" si="1208"/>
        <v>0</v>
      </c>
      <c r="DGY1370" s="84">
        <f t="shared" si="1208"/>
        <v>0</v>
      </c>
      <c r="DGZ1370" s="84">
        <f t="shared" si="1208"/>
        <v>1000000</v>
      </c>
      <c r="DHF1370" s="84" t="s">
        <v>235</v>
      </c>
      <c r="DHG1370" s="84" t="s">
        <v>236</v>
      </c>
      <c r="DHH1370" s="84">
        <f t="shared" ref="DHH1370:DHP1370" si="1209">DHH1364</f>
        <v>1000000</v>
      </c>
      <c r="DHI1370" s="84">
        <f t="shared" si="1209"/>
        <v>0</v>
      </c>
      <c r="DHJ1370" s="84">
        <f t="shared" si="1209"/>
        <v>0</v>
      </c>
      <c r="DHK1370" s="84">
        <f t="shared" si="1209"/>
        <v>1000000</v>
      </c>
      <c r="DHL1370" s="84">
        <f t="shared" si="1209"/>
        <v>0</v>
      </c>
      <c r="DHM1370" s="84">
        <f t="shared" si="1209"/>
        <v>0</v>
      </c>
      <c r="DHN1370" s="84">
        <f t="shared" si="1209"/>
        <v>0</v>
      </c>
      <c r="DHO1370" s="84">
        <f t="shared" si="1209"/>
        <v>0</v>
      </c>
      <c r="DHP1370" s="84">
        <f t="shared" si="1209"/>
        <v>1000000</v>
      </c>
      <c r="DHV1370" s="84" t="s">
        <v>235</v>
      </c>
      <c r="DHW1370" s="84" t="s">
        <v>236</v>
      </c>
      <c r="DHX1370" s="84">
        <f t="shared" ref="DHX1370:DIF1370" si="1210">DHX1364</f>
        <v>1000000</v>
      </c>
      <c r="DHY1370" s="84">
        <f t="shared" si="1210"/>
        <v>0</v>
      </c>
      <c r="DHZ1370" s="84">
        <f t="shared" si="1210"/>
        <v>0</v>
      </c>
      <c r="DIA1370" s="84">
        <f t="shared" si="1210"/>
        <v>1000000</v>
      </c>
      <c r="DIB1370" s="84">
        <f t="shared" si="1210"/>
        <v>0</v>
      </c>
      <c r="DIC1370" s="84">
        <f t="shared" si="1210"/>
        <v>0</v>
      </c>
      <c r="DID1370" s="84">
        <f t="shared" si="1210"/>
        <v>0</v>
      </c>
      <c r="DIE1370" s="84">
        <f t="shared" si="1210"/>
        <v>0</v>
      </c>
      <c r="DIF1370" s="84">
        <f t="shared" si="1210"/>
        <v>1000000</v>
      </c>
      <c r="DIL1370" s="84" t="s">
        <v>235</v>
      </c>
      <c r="DIM1370" s="84" t="s">
        <v>236</v>
      </c>
      <c r="DIN1370" s="84">
        <f t="shared" ref="DIN1370:DIV1370" si="1211">DIN1364</f>
        <v>1000000</v>
      </c>
      <c r="DIO1370" s="84">
        <f t="shared" si="1211"/>
        <v>0</v>
      </c>
      <c r="DIP1370" s="84">
        <f t="shared" si="1211"/>
        <v>0</v>
      </c>
      <c r="DIQ1370" s="84">
        <f t="shared" si="1211"/>
        <v>1000000</v>
      </c>
      <c r="DIR1370" s="84">
        <f t="shared" si="1211"/>
        <v>0</v>
      </c>
      <c r="DIS1370" s="84">
        <f t="shared" si="1211"/>
        <v>0</v>
      </c>
      <c r="DIT1370" s="84">
        <f t="shared" si="1211"/>
        <v>0</v>
      </c>
      <c r="DIU1370" s="84">
        <f t="shared" si="1211"/>
        <v>0</v>
      </c>
      <c r="DIV1370" s="84">
        <f t="shared" si="1211"/>
        <v>1000000</v>
      </c>
      <c r="DJB1370" s="84" t="s">
        <v>235</v>
      </c>
      <c r="DJC1370" s="84" t="s">
        <v>236</v>
      </c>
      <c r="DJD1370" s="84">
        <f t="shared" ref="DJD1370:DJL1370" si="1212">DJD1364</f>
        <v>1000000</v>
      </c>
      <c r="DJE1370" s="84">
        <f t="shared" si="1212"/>
        <v>0</v>
      </c>
      <c r="DJF1370" s="84">
        <f t="shared" si="1212"/>
        <v>0</v>
      </c>
      <c r="DJG1370" s="84">
        <f t="shared" si="1212"/>
        <v>1000000</v>
      </c>
      <c r="DJH1370" s="84">
        <f t="shared" si="1212"/>
        <v>0</v>
      </c>
      <c r="DJI1370" s="84">
        <f t="shared" si="1212"/>
        <v>0</v>
      </c>
      <c r="DJJ1370" s="84">
        <f t="shared" si="1212"/>
        <v>0</v>
      </c>
      <c r="DJK1370" s="84">
        <f t="shared" si="1212"/>
        <v>0</v>
      </c>
      <c r="DJL1370" s="84">
        <f t="shared" si="1212"/>
        <v>1000000</v>
      </c>
      <c r="DJR1370" s="84" t="s">
        <v>235</v>
      </c>
      <c r="DJS1370" s="84" t="s">
        <v>236</v>
      </c>
      <c r="DJT1370" s="84">
        <f t="shared" ref="DJT1370:DKB1370" si="1213">DJT1364</f>
        <v>1000000</v>
      </c>
      <c r="DJU1370" s="84">
        <f t="shared" si="1213"/>
        <v>0</v>
      </c>
      <c r="DJV1370" s="84">
        <f t="shared" si="1213"/>
        <v>0</v>
      </c>
      <c r="DJW1370" s="84">
        <f t="shared" si="1213"/>
        <v>1000000</v>
      </c>
      <c r="DJX1370" s="84">
        <f t="shared" si="1213"/>
        <v>0</v>
      </c>
      <c r="DJY1370" s="84">
        <f t="shared" si="1213"/>
        <v>0</v>
      </c>
      <c r="DJZ1370" s="84">
        <f t="shared" si="1213"/>
        <v>0</v>
      </c>
      <c r="DKA1370" s="84">
        <f t="shared" si="1213"/>
        <v>0</v>
      </c>
      <c r="DKB1370" s="84">
        <f t="shared" si="1213"/>
        <v>1000000</v>
      </c>
      <c r="DKH1370" s="84" t="s">
        <v>235</v>
      </c>
      <c r="DKI1370" s="84" t="s">
        <v>236</v>
      </c>
      <c r="DKJ1370" s="84">
        <f t="shared" ref="DKJ1370:DKR1370" si="1214">DKJ1364</f>
        <v>1000000</v>
      </c>
      <c r="DKK1370" s="84">
        <f t="shared" si="1214"/>
        <v>0</v>
      </c>
      <c r="DKL1370" s="84">
        <f t="shared" si="1214"/>
        <v>0</v>
      </c>
      <c r="DKM1370" s="84">
        <f t="shared" si="1214"/>
        <v>1000000</v>
      </c>
      <c r="DKN1370" s="84">
        <f t="shared" si="1214"/>
        <v>0</v>
      </c>
      <c r="DKO1370" s="84">
        <f t="shared" si="1214"/>
        <v>0</v>
      </c>
      <c r="DKP1370" s="84">
        <f t="shared" si="1214"/>
        <v>0</v>
      </c>
      <c r="DKQ1370" s="84">
        <f t="shared" si="1214"/>
        <v>0</v>
      </c>
      <c r="DKR1370" s="84">
        <f t="shared" si="1214"/>
        <v>1000000</v>
      </c>
      <c r="DKX1370" s="84" t="s">
        <v>235</v>
      </c>
      <c r="DKY1370" s="84" t="s">
        <v>236</v>
      </c>
      <c r="DKZ1370" s="84">
        <f t="shared" ref="DKZ1370:DLH1370" si="1215">DKZ1364</f>
        <v>1000000</v>
      </c>
      <c r="DLA1370" s="84">
        <f t="shared" si="1215"/>
        <v>0</v>
      </c>
      <c r="DLB1370" s="84">
        <f t="shared" si="1215"/>
        <v>0</v>
      </c>
      <c r="DLC1370" s="84">
        <f t="shared" si="1215"/>
        <v>1000000</v>
      </c>
      <c r="DLD1370" s="84">
        <f t="shared" si="1215"/>
        <v>0</v>
      </c>
      <c r="DLE1370" s="84">
        <f t="shared" si="1215"/>
        <v>0</v>
      </c>
      <c r="DLF1370" s="84">
        <f t="shared" si="1215"/>
        <v>0</v>
      </c>
      <c r="DLG1370" s="84">
        <f t="shared" si="1215"/>
        <v>0</v>
      </c>
      <c r="DLH1370" s="84">
        <f t="shared" si="1215"/>
        <v>1000000</v>
      </c>
      <c r="DLN1370" s="84" t="s">
        <v>235</v>
      </c>
      <c r="DLO1370" s="84" t="s">
        <v>236</v>
      </c>
      <c r="DLP1370" s="84">
        <f t="shared" ref="DLP1370:DLX1370" si="1216">DLP1364</f>
        <v>1000000</v>
      </c>
      <c r="DLQ1370" s="84">
        <f t="shared" si="1216"/>
        <v>0</v>
      </c>
      <c r="DLR1370" s="84">
        <f t="shared" si="1216"/>
        <v>0</v>
      </c>
      <c r="DLS1370" s="84">
        <f t="shared" si="1216"/>
        <v>1000000</v>
      </c>
      <c r="DLT1370" s="84">
        <f t="shared" si="1216"/>
        <v>0</v>
      </c>
      <c r="DLU1370" s="84">
        <f t="shared" si="1216"/>
        <v>0</v>
      </c>
      <c r="DLV1370" s="84">
        <f t="shared" si="1216"/>
        <v>0</v>
      </c>
      <c r="DLW1370" s="84">
        <f t="shared" si="1216"/>
        <v>0</v>
      </c>
      <c r="DLX1370" s="84">
        <f t="shared" si="1216"/>
        <v>1000000</v>
      </c>
      <c r="DMD1370" s="84" t="s">
        <v>235</v>
      </c>
      <c r="DME1370" s="84" t="s">
        <v>236</v>
      </c>
      <c r="DMF1370" s="84">
        <f t="shared" ref="DMF1370:DMN1370" si="1217">DMF1364</f>
        <v>1000000</v>
      </c>
      <c r="DMG1370" s="84">
        <f t="shared" si="1217"/>
        <v>0</v>
      </c>
      <c r="DMH1370" s="84">
        <f t="shared" si="1217"/>
        <v>0</v>
      </c>
      <c r="DMI1370" s="84">
        <f t="shared" si="1217"/>
        <v>1000000</v>
      </c>
      <c r="DMJ1370" s="84">
        <f t="shared" si="1217"/>
        <v>0</v>
      </c>
      <c r="DMK1370" s="84">
        <f t="shared" si="1217"/>
        <v>0</v>
      </c>
      <c r="DML1370" s="84">
        <f t="shared" si="1217"/>
        <v>0</v>
      </c>
      <c r="DMM1370" s="84">
        <f t="shared" si="1217"/>
        <v>0</v>
      </c>
      <c r="DMN1370" s="84">
        <f t="shared" si="1217"/>
        <v>1000000</v>
      </c>
      <c r="DMT1370" s="84" t="s">
        <v>235</v>
      </c>
      <c r="DMU1370" s="84" t="s">
        <v>236</v>
      </c>
      <c r="DMV1370" s="84">
        <f>DMV1364</f>
        <v>1000000</v>
      </c>
      <c r="DMW1370" s="84">
        <f>DMW1364</f>
        <v>0</v>
      </c>
      <c r="DMX1370" s="84">
        <f>DMX1364</f>
        <v>0</v>
      </c>
      <c r="DMY1370" s="84">
        <f>DMY1364</f>
        <v>1000000</v>
      </c>
      <c r="DMZ1370" s="84">
        <f>DMZ1364</f>
        <v>0</v>
      </c>
      <c r="DNA1370" s="84">
        <f>DNA1364</f>
        <v>0</v>
      </c>
      <c r="DNB1370" s="84">
        <f>DNB1364</f>
        <v>0</v>
      </c>
      <c r="DNC1370" s="84">
        <f>DNC1364</f>
        <v>0</v>
      </c>
      <c r="DND1370" s="84">
        <f>DND1364</f>
        <v>1000000</v>
      </c>
      <c r="DNJ1370" s="84" t="s">
        <v>235</v>
      </c>
      <c r="DNK1370" s="84" t="s">
        <v>236</v>
      </c>
      <c r="DNL1370" s="84">
        <f t="shared" ref="DNL1370:DNT1370" si="1218">DNL1364</f>
        <v>1000000</v>
      </c>
      <c r="DNM1370" s="84">
        <f t="shared" si="1218"/>
        <v>0</v>
      </c>
      <c r="DNN1370" s="84">
        <f t="shared" si="1218"/>
        <v>0</v>
      </c>
      <c r="DNO1370" s="84">
        <f t="shared" si="1218"/>
        <v>1000000</v>
      </c>
      <c r="DNP1370" s="84">
        <f t="shared" si="1218"/>
        <v>0</v>
      </c>
      <c r="DNQ1370" s="84">
        <f t="shared" si="1218"/>
        <v>0</v>
      </c>
      <c r="DNR1370" s="84">
        <f t="shared" si="1218"/>
        <v>0</v>
      </c>
      <c r="DNS1370" s="84">
        <f t="shared" si="1218"/>
        <v>0</v>
      </c>
      <c r="DNT1370" s="84">
        <f t="shared" si="1218"/>
        <v>1000000</v>
      </c>
      <c r="DNZ1370" s="84" t="s">
        <v>235</v>
      </c>
      <c r="DOA1370" s="84" t="s">
        <v>236</v>
      </c>
      <c r="DOB1370" s="84">
        <f t="shared" ref="DOB1370:DOJ1370" si="1219">DOB1364</f>
        <v>1000000</v>
      </c>
      <c r="DOC1370" s="84">
        <f t="shared" si="1219"/>
        <v>0</v>
      </c>
      <c r="DOD1370" s="84">
        <f t="shared" si="1219"/>
        <v>0</v>
      </c>
      <c r="DOE1370" s="84">
        <f t="shared" si="1219"/>
        <v>1000000</v>
      </c>
      <c r="DOF1370" s="84">
        <f t="shared" si="1219"/>
        <v>0</v>
      </c>
      <c r="DOG1370" s="84">
        <f t="shared" si="1219"/>
        <v>0</v>
      </c>
      <c r="DOH1370" s="84">
        <f t="shared" si="1219"/>
        <v>0</v>
      </c>
      <c r="DOI1370" s="84">
        <f t="shared" si="1219"/>
        <v>0</v>
      </c>
      <c r="DOJ1370" s="84">
        <f t="shared" si="1219"/>
        <v>1000000</v>
      </c>
      <c r="DOP1370" s="84" t="s">
        <v>235</v>
      </c>
      <c r="DOQ1370" s="84" t="s">
        <v>236</v>
      </c>
      <c r="DOR1370" s="84">
        <f t="shared" ref="DOR1370:DOZ1370" si="1220">DOR1364</f>
        <v>1000000</v>
      </c>
      <c r="DOS1370" s="84">
        <f t="shared" si="1220"/>
        <v>0</v>
      </c>
      <c r="DOT1370" s="84">
        <f t="shared" si="1220"/>
        <v>0</v>
      </c>
      <c r="DOU1370" s="84">
        <f t="shared" si="1220"/>
        <v>1000000</v>
      </c>
      <c r="DOV1370" s="84">
        <f t="shared" si="1220"/>
        <v>0</v>
      </c>
      <c r="DOW1370" s="84">
        <f t="shared" si="1220"/>
        <v>0</v>
      </c>
      <c r="DOX1370" s="84">
        <f t="shared" si="1220"/>
        <v>0</v>
      </c>
      <c r="DOY1370" s="84">
        <f t="shared" si="1220"/>
        <v>0</v>
      </c>
      <c r="DOZ1370" s="84">
        <f t="shared" si="1220"/>
        <v>1000000</v>
      </c>
      <c r="DPF1370" s="84" t="s">
        <v>235</v>
      </c>
      <c r="DPG1370" s="84" t="s">
        <v>236</v>
      </c>
      <c r="DPH1370" s="84">
        <f t="shared" ref="DPH1370:DPP1370" si="1221">DPH1364</f>
        <v>1000000</v>
      </c>
      <c r="DPI1370" s="84">
        <f t="shared" si="1221"/>
        <v>0</v>
      </c>
      <c r="DPJ1370" s="84">
        <f t="shared" si="1221"/>
        <v>0</v>
      </c>
      <c r="DPK1370" s="84">
        <f t="shared" si="1221"/>
        <v>1000000</v>
      </c>
      <c r="DPL1370" s="84">
        <f t="shared" si="1221"/>
        <v>0</v>
      </c>
      <c r="DPM1370" s="84">
        <f t="shared" si="1221"/>
        <v>0</v>
      </c>
      <c r="DPN1370" s="84">
        <f t="shared" si="1221"/>
        <v>0</v>
      </c>
      <c r="DPO1370" s="84">
        <f t="shared" si="1221"/>
        <v>0</v>
      </c>
      <c r="DPP1370" s="84">
        <f t="shared" si="1221"/>
        <v>1000000</v>
      </c>
      <c r="DPV1370" s="84" t="s">
        <v>235</v>
      </c>
      <c r="DPW1370" s="84" t="s">
        <v>236</v>
      </c>
      <c r="DPX1370" s="84">
        <f t="shared" ref="DPX1370:DQF1370" si="1222">DPX1364</f>
        <v>1000000</v>
      </c>
      <c r="DPY1370" s="84">
        <f t="shared" si="1222"/>
        <v>0</v>
      </c>
      <c r="DPZ1370" s="84">
        <f t="shared" si="1222"/>
        <v>0</v>
      </c>
      <c r="DQA1370" s="84">
        <f t="shared" si="1222"/>
        <v>1000000</v>
      </c>
      <c r="DQB1370" s="84">
        <f t="shared" si="1222"/>
        <v>0</v>
      </c>
      <c r="DQC1370" s="84">
        <f t="shared" si="1222"/>
        <v>0</v>
      </c>
      <c r="DQD1370" s="84">
        <f t="shared" si="1222"/>
        <v>0</v>
      </c>
      <c r="DQE1370" s="84">
        <f t="shared" si="1222"/>
        <v>0</v>
      </c>
      <c r="DQF1370" s="84">
        <f t="shared" si="1222"/>
        <v>1000000</v>
      </c>
      <c r="DQL1370" s="84" t="s">
        <v>235</v>
      </c>
      <c r="DQM1370" s="84" t="s">
        <v>236</v>
      </c>
      <c r="DQN1370" s="84">
        <f t="shared" ref="DQN1370:DQV1370" si="1223">DQN1364</f>
        <v>1000000</v>
      </c>
      <c r="DQO1370" s="84">
        <f t="shared" si="1223"/>
        <v>0</v>
      </c>
      <c r="DQP1370" s="84">
        <f t="shared" si="1223"/>
        <v>0</v>
      </c>
      <c r="DQQ1370" s="84">
        <f t="shared" si="1223"/>
        <v>1000000</v>
      </c>
      <c r="DQR1370" s="84">
        <f t="shared" si="1223"/>
        <v>0</v>
      </c>
      <c r="DQS1370" s="84">
        <f t="shared" si="1223"/>
        <v>0</v>
      </c>
      <c r="DQT1370" s="84">
        <f t="shared" si="1223"/>
        <v>0</v>
      </c>
      <c r="DQU1370" s="84">
        <f t="shared" si="1223"/>
        <v>0</v>
      </c>
      <c r="DQV1370" s="84">
        <f t="shared" si="1223"/>
        <v>1000000</v>
      </c>
      <c r="DRB1370" s="84" t="s">
        <v>235</v>
      </c>
      <c r="DRC1370" s="84" t="s">
        <v>236</v>
      </c>
      <c r="DRD1370" s="84">
        <f t="shared" ref="DRD1370:DRL1370" si="1224">DRD1364</f>
        <v>1000000</v>
      </c>
      <c r="DRE1370" s="84">
        <f t="shared" si="1224"/>
        <v>0</v>
      </c>
      <c r="DRF1370" s="84">
        <f t="shared" si="1224"/>
        <v>0</v>
      </c>
      <c r="DRG1370" s="84">
        <f t="shared" si="1224"/>
        <v>1000000</v>
      </c>
      <c r="DRH1370" s="84">
        <f t="shared" si="1224"/>
        <v>0</v>
      </c>
      <c r="DRI1370" s="84">
        <f t="shared" si="1224"/>
        <v>0</v>
      </c>
      <c r="DRJ1370" s="84">
        <f t="shared" si="1224"/>
        <v>0</v>
      </c>
      <c r="DRK1370" s="84">
        <f t="shared" si="1224"/>
        <v>0</v>
      </c>
      <c r="DRL1370" s="84">
        <f t="shared" si="1224"/>
        <v>1000000</v>
      </c>
      <c r="DRR1370" s="84" t="s">
        <v>235</v>
      </c>
      <c r="DRS1370" s="84" t="s">
        <v>236</v>
      </c>
      <c r="DRT1370" s="84">
        <f t="shared" ref="DRT1370:DSB1370" si="1225">DRT1364</f>
        <v>1000000</v>
      </c>
      <c r="DRU1370" s="84">
        <f t="shared" si="1225"/>
        <v>0</v>
      </c>
      <c r="DRV1370" s="84">
        <f t="shared" si="1225"/>
        <v>0</v>
      </c>
      <c r="DRW1370" s="84">
        <f t="shared" si="1225"/>
        <v>1000000</v>
      </c>
      <c r="DRX1370" s="84">
        <f t="shared" si="1225"/>
        <v>0</v>
      </c>
      <c r="DRY1370" s="84">
        <f t="shared" si="1225"/>
        <v>0</v>
      </c>
      <c r="DRZ1370" s="84">
        <f t="shared" si="1225"/>
        <v>0</v>
      </c>
      <c r="DSA1370" s="84">
        <f t="shared" si="1225"/>
        <v>0</v>
      </c>
      <c r="DSB1370" s="84">
        <f t="shared" si="1225"/>
        <v>1000000</v>
      </c>
      <c r="DSH1370" s="84" t="s">
        <v>235</v>
      </c>
      <c r="DSI1370" s="84" t="s">
        <v>236</v>
      </c>
      <c r="DSJ1370" s="84">
        <f t="shared" ref="DSJ1370:DSR1370" si="1226">DSJ1364</f>
        <v>1000000</v>
      </c>
      <c r="DSK1370" s="84">
        <f t="shared" si="1226"/>
        <v>0</v>
      </c>
      <c r="DSL1370" s="84">
        <f t="shared" si="1226"/>
        <v>0</v>
      </c>
      <c r="DSM1370" s="84">
        <f t="shared" si="1226"/>
        <v>1000000</v>
      </c>
      <c r="DSN1370" s="84">
        <f t="shared" si="1226"/>
        <v>0</v>
      </c>
      <c r="DSO1370" s="84">
        <f t="shared" si="1226"/>
        <v>0</v>
      </c>
      <c r="DSP1370" s="84">
        <f t="shared" si="1226"/>
        <v>0</v>
      </c>
      <c r="DSQ1370" s="84">
        <f t="shared" si="1226"/>
        <v>0</v>
      </c>
      <c r="DSR1370" s="84">
        <f t="shared" si="1226"/>
        <v>1000000</v>
      </c>
      <c r="DSX1370" s="84" t="s">
        <v>235</v>
      </c>
      <c r="DSY1370" s="84" t="s">
        <v>236</v>
      </c>
      <c r="DSZ1370" s="84">
        <f t="shared" ref="DSZ1370:DTH1370" si="1227">DSZ1364</f>
        <v>1000000</v>
      </c>
      <c r="DTA1370" s="84">
        <f t="shared" si="1227"/>
        <v>0</v>
      </c>
      <c r="DTB1370" s="84">
        <f t="shared" si="1227"/>
        <v>0</v>
      </c>
      <c r="DTC1370" s="84">
        <f t="shared" si="1227"/>
        <v>1000000</v>
      </c>
      <c r="DTD1370" s="84">
        <f t="shared" si="1227"/>
        <v>0</v>
      </c>
      <c r="DTE1370" s="84">
        <f t="shared" si="1227"/>
        <v>0</v>
      </c>
      <c r="DTF1370" s="84">
        <f t="shared" si="1227"/>
        <v>0</v>
      </c>
      <c r="DTG1370" s="84">
        <f t="shared" si="1227"/>
        <v>0</v>
      </c>
      <c r="DTH1370" s="84">
        <f t="shared" si="1227"/>
        <v>1000000</v>
      </c>
      <c r="DTN1370" s="84" t="s">
        <v>235</v>
      </c>
      <c r="DTO1370" s="84" t="s">
        <v>236</v>
      </c>
      <c r="DTP1370" s="84">
        <f t="shared" ref="DTP1370:DTX1370" si="1228">DTP1364</f>
        <v>1000000</v>
      </c>
      <c r="DTQ1370" s="84">
        <f t="shared" si="1228"/>
        <v>0</v>
      </c>
      <c r="DTR1370" s="84">
        <f t="shared" si="1228"/>
        <v>0</v>
      </c>
      <c r="DTS1370" s="84">
        <f t="shared" si="1228"/>
        <v>1000000</v>
      </c>
      <c r="DTT1370" s="84">
        <f t="shared" si="1228"/>
        <v>0</v>
      </c>
      <c r="DTU1370" s="84">
        <f t="shared" si="1228"/>
        <v>0</v>
      </c>
      <c r="DTV1370" s="84">
        <f t="shared" si="1228"/>
        <v>0</v>
      </c>
      <c r="DTW1370" s="84">
        <f t="shared" si="1228"/>
        <v>0</v>
      </c>
      <c r="DTX1370" s="84">
        <f t="shared" si="1228"/>
        <v>1000000</v>
      </c>
      <c r="DUD1370" s="84" t="s">
        <v>235</v>
      </c>
      <c r="DUE1370" s="84" t="s">
        <v>236</v>
      </c>
      <c r="DUF1370" s="84">
        <f t="shared" ref="DUF1370:DUN1370" si="1229">DUF1364</f>
        <v>1000000</v>
      </c>
      <c r="DUG1370" s="84">
        <f t="shared" si="1229"/>
        <v>0</v>
      </c>
      <c r="DUH1370" s="84">
        <f t="shared" si="1229"/>
        <v>0</v>
      </c>
      <c r="DUI1370" s="84">
        <f t="shared" si="1229"/>
        <v>1000000</v>
      </c>
      <c r="DUJ1370" s="84">
        <f t="shared" si="1229"/>
        <v>0</v>
      </c>
      <c r="DUK1370" s="84">
        <f t="shared" si="1229"/>
        <v>0</v>
      </c>
      <c r="DUL1370" s="84">
        <f t="shared" si="1229"/>
        <v>0</v>
      </c>
      <c r="DUM1370" s="84">
        <f t="shared" si="1229"/>
        <v>0</v>
      </c>
      <c r="DUN1370" s="84">
        <f t="shared" si="1229"/>
        <v>1000000</v>
      </c>
      <c r="DUT1370" s="84" t="s">
        <v>235</v>
      </c>
      <c r="DUU1370" s="84" t="s">
        <v>236</v>
      </c>
      <c r="DUV1370" s="84">
        <f t="shared" ref="DUV1370:DVD1370" si="1230">DUV1364</f>
        <v>1000000</v>
      </c>
      <c r="DUW1370" s="84">
        <f t="shared" si="1230"/>
        <v>0</v>
      </c>
      <c r="DUX1370" s="84">
        <f t="shared" si="1230"/>
        <v>0</v>
      </c>
      <c r="DUY1370" s="84">
        <f t="shared" si="1230"/>
        <v>1000000</v>
      </c>
      <c r="DUZ1370" s="84">
        <f t="shared" si="1230"/>
        <v>0</v>
      </c>
      <c r="DVA1370" s="84">
        <f t="shared" si="1230"/>
        <v>0</v>
      </c>
      <c r="DVB1370" s="84">
        <f t="shared" si="1230"/>
        <v>0</v>
      </c>
      <c r="DVC1370" s="84">
        <f t="shared" si="1230"/>
        <v>0</v>
      </c>
      <c r="DVD1370" s="84">
        <f t="shared" si="1230"/>
        <v>1000000</v>
      </c>
      <c r="DVJ1370" s="84" t="s">
        <v>235</v>
      </c>
      <c r="DVK1370" s="84" t="s">
        <v>236</v>
      </c>
      <c r="DVL1370" s="84">
        <f t="shared" ref="DVL1370:DVT1370" si="1231">DVL1364</f>
        <v>1000000</v>
      </c>
      <c r="DVM1370" s="84">
        <f t="shared" si="1231"/>
        <v>0</v>
      </c>
      <c r="DVN1370" s="84">
        <f t="shared" si="1231"/>
        <v>0</v>
      </c>
      <c r="DVO1370" s="84">
        <f t="shared" si="1231"/>
        <v>1000000</v>
      </c>
      <c r="DVP1370" s="84">
        <f t="shared" si="1231"/>
        <v>0</v>
      </c>
      <c r="DVQ1370" s="84">
        <f t="shared" si="1231"/>
        <v>0</v>
      </c>
      <c r="DVR1370" s="84">
        <f t="shared" si="1231"/>
        <v>0</v>
      </c>
      <c r="DVS1370" s="84">
        <f t="shared" si="1231"/>
        <v>0</v>
      </c>
      <c r="DVT1370" s="84">
        <f t="shared" si="1231"/>
        <v>1000000</v>
      </c>
      <c r="DVZ1370" s="84" t="s">
        <v>235</v>
      </c>
      <c r="DWA1370" s="84" t="s">
        <v>236</v>
      </c>
      <c r="DWB1370" s="84">
        <f t="shared" ref="DWB1370:DWJ1370" si="1232">DWB1364</f>
        <v>1000000</v>
      </c>
      <c r="DWC1370" s="84">
        <f t="shared" si="1232"/>
        <v>0</v>
      </c>
      <c r="DWD1370" s="84">
        <f t="shared" si="1232"/>
        <v>0</v>
      </c>
      <c r="DWE1370" s="84">
        <f t="shared" si="1232"/>
        <v>1000000</v>
      </c>
      <c r="DWF1370" s="84">
        <f t="shared" si="1232"/>
        <v>0</v>
      </c>
      <c r="DWG1370" s="84">
        <f t="shared" si="1232"/>
        <v>0</v>
      </c>
      <c r="DWH1370" s="84">
        <f t="shared" si="1232"/>
        <v>0</v>
      </c>
      <c r="DWI1370" s="84">
        <f t="shared" si="1232"/>
        <v>0</v>
      </c>
      <c r="DWJ1370" s="84">
        <f t="shared" si="1232"/>
        <v>1000000</v>
      </c>
      <c r="DWP1370" s="84" t="s">
        <v>235</v>
      </c>
      <c r="DWQ1370" s="84" t="s">
        <v>236</v>
      </c>
      <c r="DWR1370" s="84">
        <f t="shared" ref="DWR1370:DWZ1370" si="1233">DWR1364</f>
        <v>1000000</v>
      </c>
      <c r="DWS1370" s="84">
        <f t="shared" si="1233"/>
        <v>0</v>
      </c>
      <c r="DWT1370" s="84">
        <f t="shared" si="1233"/>
        <v>0</v>
      </c>
      <c r="DWU1370" s="84">
        <f t="shared" si="1233"/>
        <v>1000000</v>
      </c>
      <c r="DWV1370" s="84">
        <f t="shared" si="1233"/>
        <v>0</v>
      </c>
      <c r="DWW1370" s="84">
        <f t="shared" si="1233"/>
        <v>0</v>
      </c>
      <c r="DWX1370" s="84">
        <f t="shared" si="1233"/>
        <v>0</v>
      </c>
      <c r="DWY1370" s="84">
        <f t="shared" si="1233"/>
        <v>0</v>
      </c>
      <c r="DWZ1370" s="84">
        <f t="shared" si="1233"/>
        <v>1000000</v>
      </c>
      <c r="DXF1370" s="84" t="s">
        <v>235</v>
      </c>
      <c r="DXG1370" s="84" t="s">
        <v>236</v>
      </c>
      <c r="DXH1370" s="84">
        <f t="shared" ref="DXH1370:DXP1370" si="1234">DXH1364</f>
        <v>1000000</v>
      </c>
      <c r="DXI1370" s="84">
        <f t="shared" si="1234"/>
        <v>0</v>
      </c>
      <c r="DXJ1370" s="84">
        <f t="shared" si="1234"/>
        <v>0</v>
      </c>
      <c r="DXK1370" s="84">
        <f t="shared" si="1234"/>
        <v>1000000</v>
      </c>
      <c r="DXL1370" s="84">
        <f t="shared" si="1234"/>
        <v>0</v>
      </c>
      <c r="DXM1370" s="84">
        <f t="shared" si="1234"/>
        <v>0</v>
      </c>
      <c r="DXN1370" s="84">
        <f t="shared" si="1234"/>
        <v>0</v>
      </c>
      <c r="DXO1370" s="84">
        <f t="shared" si="1234"/>
        <v>0</v>
      </c>
      <c r="DXP1370" s="84">
        <f t="shared" si="1234"/>
        <v>1000000</v>
      </c>
      <c r="DXV1370" s="84" t="s">
        <v>235</v>
      </c>
      <c r="DXW1370" s="84" t="s">
        <v>236</v>
      </c>
      <c r="DXX1370" s="84">
        <f t="shared" ref="DXX1370:DYF1370" si="1235">DXX1364</f>
        <v>1000000</v>
      </c>
      <c r="DXY1370" s="84">
        <f t="shared" si="1235"/>
        <v>0</v>
      </c>
      <c r="DXZ1370" s="84">
        <f t="shared" si="1235"/>
        <v>0</v>
      </c>
      <c r="DYA1370" s="84">
        <f t="shared" si="1235"/>
        <v>1000000</v>
      </c>
      <c r="DYB1370" s="84">
        <f t="shared" si="1235"/>
        <v>0</v>
      </c>
      <c r="DYC1370" s="84">
        <f t="shared" si="1235"/>
        <v>0</v>
      </c>
      <c r="DYD1370" s="84">
        <f t="shared" si="1235"/>
        <v>0</v>
      </c>
      <c r="DYE1370" s="84">
        <f t="shared" si="1235"/>
        <v>0</v>
      </c>
      <c r="DYF1370" s="84">
        <f t="shared" si="1235"/>
        <v>1000000</v>
      </c>
      <c r="DYL1370" s="84" t="s">
        <v>235</v>
      </c>
      <c r="DYM1370" s="84" t="s">
        <v>236</v>
      </c>
      <c r="DYN1370" s="84">
        <f t="shared" ref="DYN1370:DYV1370" si="1236">DYN1364</f>
        <v>1000000</v>
      </c>
      <c r="DYO1370" s="84">
        <f t="shared" si="1236"/>
        <v>0</v>
      </c>
      <c r="DYP1370" s="84">
        <f t="shared" si="1236"/>
        <v>0</v>
      </c>
      <c r="DYQ1370" s="84">
        <f t="shared" si="1236"/>
        <v>1000000</v>
      </c>
      <c r="DYR1370" s="84">
        <f t="shared" si="1236"/>
        <v>0</v>
      </c>
      <c r="DYS1370" s="84">
        <f t="shared" si="1236"/>
        <v>0</v>
      </c>
      <c r="DYT1370" s="84">
        <f t="shared" si="1236"/>
        <v>0</v>
      </c>
      <c r="DYU1370" s="84">
        <f t="shared" si="1236"/>
        <v>0</v>
      </c>
      <c r="DYV1370" s="84">
        <f t="shared" si="1236"/>
        <v>1000000</v>
      </c>
      <c r="DZB1370" s="84" t="s">
        <v>235</v>
      </c>
      <c r="DZC1370" s="84" t="s">
        <v>236</v>
      </c>
      <c r="DZD1370" s="84">
        <f t="shared" ref="DZD1370:DZL1370" si="1237">DZD1364</f>
        <v>1000000</v>
      </c>
      <c r="DZE1370" s="84">
        <f t="shared" si="1237"/>
        <v>0</v>
      </c>
      <c r="DZF1370" s="84">
        <f t="shared" si="1237"/>
        <v>0</v>
      </c>
      <c r="DZG1370" s="84">
        <f t="shared" si="1237"/>
        <v>1000000</v>
      </c>
      <c r="DZH1370" s="84">
        <f t="shared" si="1237"/>
        <v>0</v>
      </c>
      <c r="DZI1370" s="84">
        <f t="shared" si="1237"/>
        <v>0</v>
      </c>
      <c r="DZJ1370" s="84">
        <f t="shared" si="1237"/>
        <v>0</v>
      </c>
      <c r="DZK1370" s="84">
        <f t="shared" si="1237"/>
        <v>0</v>
      </c>
      <c r="DZL1370" s="84">
        <f t="shared" si="1237"/>
        <v>1000000</v>
      </c>
      <c r="DZR1370" s="84" t="s">
        <v>235</v>
      </c>
      <c r="DZS1370" s="84" t="s">
        <v>236</v>
      </c>
      <c r="DZT1370" s="84">
        <f t="shared" ref="DZT1370:EAB1370" si="1238">DZT1364</f>
        <v>1000000</v>
      </c>
      <c r="DZU1370" s="84">
        <f t="shared" si="1238"/>
        <v>0</v>
      </c>
      <c r="DZV1370" s="84">
        <f t="shared" si="1238"/>
        <v>0</v>
      </c>
      <c r="DZW1370" s="84">
        <f t="shared" si="1238"/>
        <v>1000000</v>
      </c>
      <c r="DZX1370" s="84">
        <f t="shared" si="1238"/>
        <v>0</v>
      </c>
      <c r="DZY1370" s="84">
        <f t="shared" si="1238"/>
        <v>0</v>
      </c>
      <c r="DZZ1370" s="84">
        <f t="shared" si="1238"/>
        <v>0</v>
      </c>
      <c r="EAA1370" s="84">
        <f t="shared" si="1238"/>
        <v>0</v>
      </c>
      <c r="EAB1370" s="84">
        <f t="shared" si="1238"/>
        <v>1000000</v>
      </c>
      <c r="EAH1370" s="84" t="s">
        <v>235</v>
      </c>
      <c r="EAI1370" s="84" t="s">
        <v>236</v>
      </c>
      <c r="EAJ1370" s="84">
        <f t="shared" ref="EAJ1370:EAR1370" si="1239">EAJ1364</f>
        <v>1000000</v>
      </c>
      <c r="EAK1370" s="84">
        <f t="shared" si="1239"/>
        <v>0</v>
      </c>
      <c r="EAL1370" s="84">
        <f t="shared" si="1239"/>
        <v>0</v>
      </c>
      <c r="EAM1370" s="84">
        <f t="shared" si="1239"/>
        <v>1000000</v>
      </c>
      <c r="EAN1370" s="84">
        <f t="shared" si="1239"/>
        <v>0</v>
      </c>
      <c r="EAO1370" s="84">
        <f t="shared" si="1239"/>
        <v>0</v>
      </c>
      <c r="EAP1370" s="84">
        <f t="shared" si="1239"/>
        <v>0</v>
      </c>
      <c r="EAQ1370" s="84">
        <f t="shared" si="1239"/>
        <v>0</v>
      </c>
      <c r="EAR1370" s="84">
        <f t="shared" si="1239"/>
        <v>1000000</v>
      </c>
      <c r="EAX1370" s="84" t="s">
        <v>235</v>
      </c>
      <c r="EAY1370" s="84" t="s">
        <v>236</v>
      </c>
      <c r="EAZ1370" s="84">
        <f t="shared" ref="EAZ1370:EBH1370" si="1240">EAZ1364</f>
        <v>1000000</v>
      </c>
      <c r="EBA1370" s="84">
        <f t="shared" si="1240"/>
        <v>0</v>
      </c>
      <c r="EBB1370" s="84">
        <f t="shared" si="1240"/>
        <v>0</v>
      </c>
      <c r="EBC1370" s="84">
        <f t="shared" si="1240"/>
        <v>1000000</v>
      </c>
      <c r="EBD1370" s="84">
        <f t="shared" si="1240"/>
        <v>0</v>
      </c>
      <c r="EBE1370" s="84">
        <f t="shared" si="1240"/>
        <v>0</v>
      </c>
      <c r="EBF1370" s="84">
        <f t="shared" si="1240"/>
        <v>0</v>
      </c>
      <c r="EBG1370" s="84">
        <f t="shared" si="1240"/>
        <v>0</v>
      </c>
      <c r="EBH1370" s="84">
        <f t="shared" si="1240"/>
        <v>1000000</v>
      </c>
      <c r="EBN1370" s="84" t="s">
        <v>235</v>
      </c>
      <c r="EBO1370" s="84" t="s">
        <v>236</v>
      </c>
      <c r="EBP1370" s="84">
        <f t="shared" ref="EBP1370:EBX1370" si="1241">EBP1364</f>
        <v>1000000</v>
      </c>
      <c r="EBQ1370" s="84">
        <f t="shared" si="1241"/>
        <v>0</v>
      </c>
      <c r="EBR1370" s="84">
        <f t="shared" si="1241"/>
        <v>0</v>
      </c>
      <c r="EBS1370" s="84">
        <f t="shared" si="1241"/>
        <v>1000000</v>
      </c>
      <c r="EBT1370" s="84">
        <f t="shared" si="1241"/>
        <v>0</v>
      </c>
      <c r="EBU1370" s="84">
        <f t="shared" si="1241"/>
        <v>0</v>
      </c>
      <c r="EBV1370" s="84">
        <f t="shared" si="1241"/>
        <v>0</v>
      </c>
      <c r="EBW1370" s="84">
        <f t="shared" si="1241"/>
        <v>0</v>
      </c>
      <c r="EBX1370" s="84">
        <f t="shared" si="1241"/>
        <v>1000000</v>
      </c>
      <c r="ECD1370" s="84" t="s">
        <v>235</v>
      </c>
      <c r="ECE1370" s="84" t="s">
        <v>236</v>
      </c>
      <c r="ECF1370" s="84">
        <f t="shared" ref="ECF1370:ECN1370" si="1242">ECF1364</f>
        <v>1000000</v>
      </c>
      <c r="ECG1370" s="84">
        <f t="shared" si="1242"/>
        <v>0</v>
      </c>
      <c r="ECH1370" s="84">
        <f t="shared" si="1242"/>
        <v>0</v>
      </c>
      <c r="ECI1370" s="84">
        <f t="shared" si="1242"/>
        <v>1000000</v>
      </c>
      <c r="ECJ1370" s="84">
        <f t="shared" si="1242"/>
        <v>0</v>
      </c>
      <c r="ECK1370" s="84">
        <f t="shared" si="1242"/>
        <v>0</v>
      </c>
      <c r="ECL1370" s="84">
        <f t="shared" si="1242"/>
        <v>0</v>
      </c>
      <c r="ECM1370" s="84">
        <f t="shared" si="1242"/>
        <v>0</v>
      </c>
      <c r="ECN1370" s="84">
        <f t="shared" si="1242"/>
        <v>1000000</v>
      </c>
      <c r="ECT1370" s="84" t="s">
        <v>235</v>
      </c>
      <c r="ECU1370" s="84" t="s">
        <v>236</v>
      </c>
      <c r="ECV1370" s="84">
        <f t="shared" ref="ECV1370:EDD1370" si="1243">ECV1364</f>
        <v>1000000</v>
      </c>
      <c r="ECW1370" s="84">
        <f t="shared" si="1243"/>
        <v>0</v>
      </c>
      <c r="ECX1370" s="84">
        <f t="shared" si="1243"/>
        <v>0</v>
      </c>
      <c r="ECY1370" s="84">
        <f t="shared" si="1243"/>
        <v>1000000</v>
      </c>
      <c r="ECZ1370" s="84">
        <f t="shared" si="1243"/>
        <v>0</v>
      </c>
      <c r="EDA1370" s="84">
        <f t="shared" si="1243"/>
        <v>0</v>
      </c>
      <c r="EDB1370" s="84">
        <f t="shared" si="1243"/>
        <v>0</v>
      </c>
      <c r="EDC1370" s="84">
        <f t="shared" si="1243"/>
        <v>0</v>
      </c>
      <c r="EDD1370" s="84">
        <f t="shared" si="1243"/>
        <v>1000000</v>
      </c>
      <c r="EDJ1370" s="84" t="s">
        <v>235</v>
      </c>
      <c r="EDK1370" s="84" t="s">
        <v>236</v>
      </c>
      <c r="EDL1370" s="84">
        <f t="shared" ref="EDL1370:EDT1370" si="1244">EDL1364</f>
        <v>1000000</v>
      </c>
      <c r="EDM1370" s="84">
        <f t="shared" si="1244"/>
        <v>0</v>
      </c>
      <c r="EDN1370" s="84">
        <f t="shared" si="1244"/>
        <v>0</v>
      </c>
      <c r="EDO1370" s="84">
        <f t="shared" si="1244"/>
        <v>1000000</v>
      </c>
      <c r="EDP1370" s="84">
        <f t="shared" si="1244"/>
        <v>0</v>
      </c>
      <c r="EDQ1370" s="84">
        <f t="shared" si="1244"/>
        <v>0</v>
      </c>
      <c r="EDR1370" s="84">
        <f t="shared" si="1244"/>
        <v>0</v>
      </c>
      <c r="EDS1370" s="84">
        <f t="shared" si="1244"/>
        <v>0</v>
      </c>
      <c r="EDT1370" s="84">
        <f t="shared" si="1244"/>
        <v>1000000</v>
      </c>
      <c r="EDZ1370" s="84" t="s">
        <v>235</v>
      </c>
      <c r="EEA1370" s="84" t="s">
        <v>236</v>
      </c>
      <c r="EEB1370" s="84">
        <f t="shared" ref="EEB1370:EEJ1370" si="1245">EEB1364</f>
        <v>1000000</v>
      </c>
      <c r="EEC1370" s="84">
        <f t="shared" si="1245"/>
        <v>0</v>
      </c>
      <c r="EED1370" s="84">
        <f t="shared" si="1245"/>
        <v>0</v>
      </c>
      <c r="EEE1370" s="84">
        <f t="shared" si="1245"/>
        <v>1000000</v>
      </c>
      <c r="EEF1370" s="84">
        <f t="shared" si="1245"/>
        <v>0</v>
      </c>
      <c r="EEG1370" s="84">
        <f t="shared" si="1245"/>
        <v>0</v>
      </c>
      <c r="EEH1370" s="84">
        <f t="shared" si="1245"/>
        <v>0</v>
      </c>
      <c r="EEI1370" s="84">
        <f t="shared" si="1245"/>
        <v>0</v>
      </c>
      <c r="EEJ1370" s="84">
        <f t="shared" si="1245"/>
        <v>1000000</v>
      </c>
      <c r="EEP1370" s="84" t="s">
        <v>235</v>
      </c>
      <c r="EEQ1370" s="84" t="s">
        <v>236</v>
      </c>
      <c r="EER1370" s="84">
        <f t="shared" ref="EER1370:EEZ1370" si="1246">EER1364</f>
        <v>1000000</v>
      </c>
      <c r="EES1370" s="84">
        <f t="shared" si="1246"/>
        <v>0</v>
      </c>
      <c r="EET1370" s="84">
        <f t="shared" si="1246"/>
        <v>0</v>
      </c>
      <c r="EEU1370" s="84">
        <f t="shared" si="1246"/>
        <v>1000000</v>
      </c>
      <c r="EEV1370" s="84">
        <f t="shared" si="1246"/>
        <v>0</v>
      </c>
      <c r="EEW1370" s="84">
        <f t="shared" si="1246"/>
        <v>0</v>
      </c>
      <c r="EEX1370" s="84">
        <f t="shared" si="1246"/>
        <v>0</v>
      </c>
      <c r="EEY1370" s="84">
        <f t="shared" si="1246"/>
        <v>0</v>
      </c>
      <c r="EEZ1370" s="84">
        <f t="shared" si="1246"/>
        <v>1000000</v>
      </c>
      <c r="EFF1370" s="84" t="s">
        <v>235</v>
      </c>
      <c r="EFG1370" s="84" t="s">
        <v>236</v>
      </c>
      <c r="EFH1370" s="84">
        <f t="shared" ref="EFH1370:EFP1370" si="1247">EFH1364</f>
        <v>1000000</v>
      </c>
      <c r="EFI1370" s="84">
        <f t="shared" si="1247"/>
        <v>0</v>
      </c>
      <c r="EFJ1370" s="84">
        <f t="shared" si="1247"/>
        <v>0</v>
      </c>
      <c r="EFK1370" s="84">
        <f t="shared" si="1247"/>
        <v>1000000</v>
      </c>
      <c r="EFL1370" s="84">
        <f t="shared" si="1247"/>
        <v>0</v>
      </c>
      <c r="EFM1370" s="84">
        <f t="shared" si="1247"/>
        <v>0</v>
      </c>
      <c r="EFN1370" s="84">
        <f t="shared" si="1247"/>
        <v>0</v>
      </c>
      <c r="EFO1370" s="84">
        <f t="shared" si="1247"/>
        <v>0</v>
      </c>
      <c r="EFP1370" s="84">
        <f t="shared" si="1247"/>
        <v>1000000</v>
      </c>
      <c r="EFV1370" s="84" t="s">
        <v>235</v>
      </c>
      <c r="EFW1370" s="84" t="s">
        <v>236</v>
      </c>
      <c r="EFX1370" s="84">
        <f t="shared" ref="EFX1370:EGF1370" si="1248">EFX1364</f>
        <v>1000000</v>
      </c>
      <c r="EFY1370" s="84">
        <f t="shared" si="1248"/>
        <v>0</v>
      </c>
      <c r="EFZ1370" s="84">
        <f t="shared" si="1248"/>
        <v>0</v>
      </c>
      <c r="EGA1370" s="84">
        <f t="shared" si="1248"/>
        <v>1000000</v>
      </c>
      <c r="EGB1370" s="84">
        <f t="shared" si="1248"/>
        <v>0</v>
      </c>
      <c r="EGC1370" s="84">
        <f t="shared" si="1248"/>
        <v>0</v>
      </c>
      <c r="EGD1370" s="84">
        <f t="shared" si="1248"/>
        <v>0</v>
      </c>
      <c r="EGE1370" s="84">
        <f t="shared" si="1248"/>
        <v>0</v>
      </c>
      <c r="EGF1370" s="84">
        <f t="shared" si="1248"/>
        <v>1000000</v>
      </c>
      <c r="EGL1370" s="84" t="s">
        <v>235</v>
      </c>
      <c r="EGM1370" s="84" t="s">
        <v>236</v>
      </c>
      <c r="EGN1370" s="84">
        <f t="shared" ref="EGN1370:EGV1370" si="1249">EGN1364</f>
        <v>1000000</v>
      </c>
      <c r="EGO1370" s="84">
        <f t="shared" si="1249"/>
        <v>0</v>
      </c>
      <c r="EGP1370" s="84">
        <f t="shared" si="1249"/>
        <v>0</v>
      </c>
      <c r="EGQ1370" s="84">
        <f t="shared" si="1249"/>
        <v>1000000</v>
      </c>
      <c r="EGR1370" s="84">
        <f t="shared" si="1249"/>
        <v>0</v>
      </c>
      <c r="EGS1370" s="84">
        <f t="shared" si="1249"/>
        <v>0</v>
      </c>
      <c r="EGT1370" s="84">
        <f t="shared" si="1249"/>
        <v>0</v>
      </c>
      <c r="EGU1370" s="84">
        <f t="shared" si="1249"/>
        <v>0</v>
      </c>
      <c r="EGV1370" s="84">
        <f t="shared" si="1249"/>
        <v>1000000</v>
      </c>
      <c r="EHB1370" s="84" t="s">
        <v>235</v>
      </c>
      <c r="EHC1370" s="84" t="s">
        <v>236</v>
      </c>
      <c r="EHD1370" s="84">
        <f t="shared" ref="EHD1370:EHL1370" si="1250">EHD1364</f>
        <v>1000000</v>
      </c>
      <c r="EHE1370" s="84">
        <f t="shared" si="1250"/>
        <v>0</v>
      </c>
      <c r="EHF1370" s="84">
        <f t="shared" si="1250"/>
        <v>0</v>
      </c>
      <c r="EHG1370" s="84">
        <f t="shared" si="1250"/>
        <v>1000000</v>
      </c>
      <c r="EHH1370" s="84">
        <f t="shared" si="1250"/>
        <v>0</v>
      </c>
      <c r="EHI1370" s="84">
        <f t="shared" si="1250"/>
        <v>0</v>
      </c>
      <c r="EHJ1370" s="84">
        <f t="shared" si="1250"/>
        <v>0</v>
      </c>
      <c r="EHK1370" s="84">
        <f t="shared" si="1250"/>
        <v>0</v>
      </c>
      <c r="EHL1370" s="84">
        <f t="shared" si="1250"/>
        <v>1000000</v>
      </c>
      <c r="EHR1370" s="84" t="s">
        <v>235</v>
      </c>
      <c r="EHS1370" s="84" t="s">
        <v>236</v>
      </c>
      <c r="EHT1370" s="84">
        <f t="shared" ref="EHT1370:EIB1370" si="1251">EHT1364</f>
        <v>1000000</v>
      </c>
      <c r="EHU1370" s="84">
        <f t="shared" si="1251"/>
        <v>0</v>
      </c>
      <c r="EHV1370" s="84">
        <f t="shared" si="1251"/>
        <v>0</v>
      </c>
      <c r="EHW1370" s="84">
        <f t="shared" si="1251"/>
        <v>1000000</v>
      </c>
      <c r="EHX1370" s="84">
        <f t="shared" si="1251"/>
        <v>0</v>
      </c>
      <c r="EHY1370" s="84">
        <f t="shared" si="1251"/>
        <v>0</v>
      </c>
      <c r="EHZ1370" s="84">
        <f t="shared" si="1251"/>
        <v>0</v>
      </c>
      <c r="EIA1370" s="84">
        <f t="shared" si="1251"/>
        <v>0</v>
      </c>
      <c r="EIB1370" s="84">
        <f t="shared" si="1251"/>
        <v>1000000</v>
      </c>
      <c r="EIH1370" s="84" t="s">
        <v>235</v>
      </c>
      <c r="EII1370" s="84" t="s">
        <v>236</v>
      </c>
      <c r="EIJ1370" s="84">
        <f t="shared" ref="EIJ1370:EIR1370" si="1252">EIJ1364</f>
        <v>1000000</v>
      </c>
      <c r="EIK1370" s="84">
        <f t="shared" si="1252"/>
        <v>0</v>
      </c>
      <c r="EIL1370" s="84">
        <f t="shared" si="1252"/>
        <v>0</v>
      </c>
      <c r="EIM1370" s="84">
        <f t="shared" si="1252"/>
        <v>1000000</v>
      </c>
      <c r="EIN1370" s="84">
        <f t="shared" si="1252"/>
        <v>0</v>
      </c>
      <c r="EIO1370" s="84">
        <f t="shared" si="1252"/>
        <v>0</v>
      </c>
      <c r="EIP1370" s="84">
        <f t="shared" si="1252"/>
        <v>0</v>
      </c>
      <c r="EIQ1370" s="84">
        <f t="shared" si="1252"/>
        <v>0</v>
      </c>
      <c r="EIR1370" s="84">
        <f t="shared" si="1252"/>
        <v>1000000</v>
      </c>
      <c r="EIX1370" s="84" t="s">
        <v>235</v>
      </c>
      <c r="EIY1370" s="84" t="s">
        <v>236</v>
      </c>
      <c r="EIZ1370" s="84">
        <f t="shared" ref="EIZ1370:EJH1370" si="1253">EIZ1364</f>
        <v>1000000</v>
      </c>
      <c r="EJA1370" s="84">
        <f t="shared" si="1253"/>
        <v>0</v>
      </c>
      <c r="EJB1370" s="84">
        <f t="shared" si="1253"/>
        <v>0</v>
      </c>
      <c r="EJC1370" s="84">
        <f t="shared" si="1253"/>
        <v>1000000</v>
      </c>
      <c r="EJD1370" s="84">
        <f t="shared" si="1253"/>
        <v>0</v>
      </c>
      <c r="EJE1370" s="84">
        <f t="shared" si="1253"/>
        <v>0</v>
      </c>
      <c r="EJF1370" s="84">
        <f t="shared" si="1253"/>
        <v>0</v>
      </c>
      <c r="EJG1370" s="84">
        <f t="shared" si="1253"/>
        <v>0</v>
      </c>
      <c r="EJH1370" s="84">
        <f t="shared" si="1253"/>
        <v>1000000</v>
      </c>
      <c r="EJN1370" s="84" t="s">
        <v>235</v>
      </c>
      <c r="EJO1370" s="84" t="s">
        <v>236</v>
      </c>
      <c r="EJP1370" s="84">
        <f t="shared" ref="EJP1370:EJX1370" si="1254">EJP1364</f>
        <v>1000000</v>
      </c>
      <c r="EJQ1370" s="84">
        <f t="shared" si="1254"/>
        <v>0</v>
      </c>
      <c r="EJR1370" s="84">
        <f t="shared" si="1254"/>
        <v>0</v>
      </c>
      <c r="EJS1370" s="84">
        <f t="shared" si="1254"/>
        <v>1000000</v>
      </c>
      <c r="EJT1370" s="84">
        <f t="shared" si="1254"/>
        <v>0</v>
      </c>
      <c r="EJU1370" s="84">
        <f t="shared" si="1254"/>
        <v>0</v>
      </c>
      <c r="EJV1370" s="84">
        <f t="shared" si="1254"/>
        <v>0</v>
      </c>
      <c r="EJW1370" s="84">
        <f t="shared" si="1254"/>
        <v>0</v>
      </c>
      <c r="EJX1370" s="84">
        <f t="shared" si="1254"/>
        <v>1000000</v>
      </c>
      <c r="EKD1370" s="84" t="s">
        <v>235</v>
      </c>
      <c r="EKE1370" s="84" t="s">
        <v>236</v>
      </c>
      <c r="EKF1370" s="84">
        <f t="shared" ref="EKF1370:EKN1370" si="1255">EKF1364</f>
        <v>1000000</v>
      </c>
      <c r="EKG1370" s="84">
        <f t="shared" si="1255"/>
        <v>0</v>
      </c>
      <c r="EKH1370" s="84">
        <f t="shared" si="1255"/>
        <v>0</v>
      </c>
      <c r="EKI1370" s="84">
        <f t="shared" si="1255"/>
        <v>1000000</v>
      </c>
      <c r="EKJ1370" s="84">
        <f t="shared" si="1255"/>
        <v>0</v>
      </c>
      <c r="EKK1370" s="84">
        <f t="shared" si="1255"/>
        <v>0</v>
      </c>
      <c r="EKL1370" s="84">
        <f t="shared" si="1255"/>
        <v>0</v>
      </c>
      <c r="EKM1370" s="84">
        <f t="shared" si="1255"/>
        <v>0</v>
      </c>
      <c r="EKN1370" s="84">
        <f t="shared" si="1255"/>
        <v>1000000</v>
      </c>
      <c r="EKT1370" s="84" t="s">
        <v>235</v>
      </c>
      <c r="EKU1370" s="84" t="s">
        <v>236</v>
      </c>
      <c r="EKV1370" s="84">
        <f t="shared" ref="EKV1370:ELD1370" si="1256">EKV1364</f>
        <v>1000000</v>
      </c>
      <c r="EKW1370" s="84">
        <f t="shared" si="1256"/>
        <v>0</v>
      </c>
      <c r="EKX1370" s="84">
        <f t="shared" si="1256"/>
        <v>0</v>
      </c>
      <c r="EKY1370" s="84">
        <f t="shared" si="1256"/>
        <v>1000000</v>
      </c>
      <c r="EKZ1370" s="84">
        <f t="shared" si="1256"/>
        <v>0</v>
      </c>
      <c r="ELA1370" s="84">
        <f t="shared" si="1256"/>
        <v>0</v>
      </c>
      <c r="ELB1370" s="84">
        <f t="shared" si="1256"/>
        <v>0</v>
      </c>
      <c r="ELC1370" s="84">
        <f t="shared" si="1256"/>
        <v>0</v>
      </c>
      <c r="ELD1370" s="84">
        <f t="shared" si="1256"/>
        <v>1000000</v>
      </c>
      <c r="ELJ1370" s="84" t="s">
        <v>235</v>
      </c>
      <c r="ELK1370" s="84" t="s">
        <v>236</v>
      </c>
      <c r="ELL1370" s="84">
        <f t="shared" ref="ELL1370:ELT1370" si="1257">ELL1364</f>
        <v>1000000</v>
      </c>
      <c r="ELM1370" s="84">
        <f t="shared" si="1257"/>
        <v>0</v>
      </c>
      <c r="ELN1370" s="84">
        <f t="shared" si="1257"/>
        <v>0</v>
      </c>
      <c r="ELO1370" s="84">
        <f t="shared" si="1257"/>
        <v>1000000</v>
      </c>
      <c r="ELP1370" s="84">
        <f t="shared" si="1257"/>
        <v>0</v>
      </c>
      <c r="ELQ1370" s="84">
        <f t="shared" si="1257"/>
        <v>0</v>
      </c>
      <c r="ELR1370" s="84">
        <f t="shared" si="1257"/>
        <v>0</v>
      </c>
      <c r="ELS1370" s="84">
        <f t="shared" si="1257"/>
        <v>0</v>
      </c>
      <c r="ELT1370" s="84">
        <f t="shared" si="1257"/>
        <v>1000000</v>
      </c>
      <c r="ELZ1370" s="84" t="s">
        <v>235</v>
      </c>
      <c r="EMA1370" s="84" t="s">
        <v>236</v>
      </c>
      <c r="EMB1370" s="84">
        <f t="shared" ref="EMB1370:EMJ1370" si="1258">EMB1364</f>
        <v>1000000</v>
      </c>
      <c r="EMC1370" s="84">
        <f t="shared" si="1258"/>
        <v>0</v>
      </c>
      <c r="EMD1370" s="84">
        <f t="shared" si="1258"/>
        <v>0</v>
      </c>
      <c r="EME1370" s="84">
        <f t="shared" si="1258"/>
        <v>1000000</v>
      </c>
      <c r="EMF1370" s="84">
        <f t="shared" si="1258"/>
        <v>0</v>
      </c>
      <c r="EMG1370" s="84">
        <f t="shared" si="1258"/>
        <v>0</v>
      </c>
      <c r="EMH1370" s="84">
        <f t="shared" si="1258"/>
        <v>0</v>
      </c>
      <c r="EMI1370" s="84">
        <f t="shared" si="1258"/>
        <v>0</v>
      </c>
      <c r="EMJ1370" s="84">
        <f t="shared" si="1258"/>
        <v>1000000</v>
      </c>
      <c r="EMP1370" s="84" t="s">
        <v>235</v>
      </c>
      <c r="EMQ1370" s="84" t="s">
        <v>236</v>
      </c>
      <c r="EMR1370" s="84">
        <f t="shared" ref="EMR1370:EMZ1370" si="1259">EMR1364</f>
        <v>1000000</v>
      </c>
      <c r="EMS1370" s="84">
        <f t="shared" si="1259"/>
        <v>0</v>
      </c>
      <c r="EMT1370" s="84">
        <f t="shared" si="1259"/>
        <v>0</v>
      </c>
      <c r="EMU1370" s="84">
        <f t="shared" si="1259"/>
        <v>1000000</v>
      </c>
      <c r="EMV1370" s="84">
        <f t="shared" si="1259"/>
        <v>0</v>
      </c>
      <c r="EMW1370" s="84">
        <f t="shared" si="1259"/>
        <v>0</v>
      </c>
      <c r="EMX1370" s="84">
        <f t="shared" si="1259"/>
        <v>0</v>
      </c>
      <c r="EMY1370" s="84">
        <f t="shared" si="1259"/>
        <v>0</v>
      </c>
      <c r="EMZ1370" s="84">
        <f t="shared" si="1259"/>
        <v>1000000</v>
      </c>
      <c r="ENF1370" s="84" t="s">
        <v>235</v>
      </c>
      <c r="ENG1370" s="84" t="s">
        <v>236</v>
      </c>
      <c r="ENH1370" s="84">
        <f t="shared" ref="ENH1370:ENP1370" si="1260">ENH1364</f>
        <v>1000000</v>
      </c>
      <c r="ENI1370" s="84">
        <f t="shared" si="1260"/>
        <v>0</v>
      </c>
      <c r="ENJ1370" s="84">
        <f t="shared" si="1260"/>
        <v>0</v>
      </c>
      <c r="ENK1370" s="84">
        <f t="shared" si="1260"/>
        <v>1000000</v>
      </c>
      <c r="ENL1370" s="84">
        <f t="shared" si="1260"/>
        <v>0</v>
      </c>
      <c r="ENM1370" s="84">
        <f t="shared" si="1260"/>
        <v>0</v>
      </c>
      <c r="ENN1370" s="84">
        <f t="shared" si="1260"/>
        <v>0</v>
      </c>
      <c r="ENO1370" s="84">
        <f t="shared" si="1260"/>
        <v>0</v>
      </c>
      <c r="ENP1370" s="84">
        <f t="shared" si="1260"/>
        <v>1000000</v>
      </c>
      <c r="ENV1370" s="84" t="s">
        <v>235</v>
      </c>
      <c r="ENW1370" s="84" t="s">
        <v>236</v>
      </c>
      <c r="ENX1370" s="84">
        <f t="shared" ref="ENX1370:EOF1370" si="1261">ENX1364</f>
        <v>1000000</v>
      </c>
      <c r="ENY1370" s="84">
        <f t="shared" si="1261"/>
        <v>0</v>
      </c>
      <c r="ENZ1370" s="84">
        <f t="shared" si="1261"/>
        <v>0</v>
      </c>
      <c r="EOA1370" s="84">
        <f t="shared" si="1261"/>
        <v>1000000</v>
      </c>
      <c r="EOB1370" s="84">
        <f t="shared" si="1261"/>
        <v>0</v>
      </c>
      <c r="EOC1370" s="84">
        <f t="shared" si="1261"/>
        <v>0</v>
      </c>
      <c r="EOD1370" s="84">
        <f t="shared" si="1261"/>
        <v>0</v>
      </c>
      <c r="EOE1370" s="84">
        <f t="shared" si="1261"/>
        <v>0</v>
      </c>
      <c r="EOF1370" s="84">
        <f t="shared" si="1261"/>
        <v>1000000</v>
      </c>
      <c r="EOL1370" s="84" t="s">
        <v>235</v>
      </c>
      <c r="EOM1370" s="84" t="s">
        <v>236</v>
      </c>
      <c r="EON1370" s="84">
        <f t="shared" ref="EON1370:EOV1370" si="1262">EON1364</f>
        <v>1000000</v>
      </c>
      <c r="EOO1370" s="84">
        <f t="shared" si="1262"/>
        <v>0</v>
      </c>
      <c r="EOP1370" s="84">
        <f t="shared" si="1262"/>
        <v>0</v>
      </c>
      <c r="EOQ1370" s="84">
        <f t="shared" si="1262"/>
        <v>1000000</v>
      </c>
      <c r="EOR1370" s="84">
        <f t="shared" si="1262"/>
        <v>0</v>
      </c>
      <c r="EOS1370" s="84">
        <f t="shared" si="1262"/>
        <v>0</v>
      </c>
      <c r="EOT1370" s="84">
        <f t="shared" si="1262"/>
        <v>0</v>
      </c>
      <c r="EOU1370" s="84">
        <f t="shared" si="1262"/>
        <v>0</v>
      </c>
      <c r="EOV1370" s="84">
        <f t="shared" si="1262"/>
        <v>1000000</v>
      </c>
      <c r="EPB1370" s="84" t="s">
        <v>235</v>
      </c>
      <c r="EPC1370" s="84" t="s">
        <v>236</v>
      </c>
      <c r="EPD1370" s="84">
        <f t="shared" ref="EPD1370:EPL1370" si="1263">EPD1364</f>
        <v>1000000</v>
      </c>
      <c r="EPE1370" s="84">
        <f t="shared" si="1263"/>
        <v>0</v>
      </c>
      <c r="EPF1370" s="84">
        <f t="shared" si="1263"/>
        <v>0</v>
      </c>
      <c r="EPG1370" s="84">
        <f t="shared" si="1263"/>
        <v>1000000</v>
      </c>
      <c r="EPH1370" s="84">
        <f t="shared" si="1263"/>
        <v>0</v>
      </c>
      <c r="EPI1370" s="84">
        <f t="shared" si="1263"/>
        <v>0</v>
      </c>
      <c r="EPJ1370" s="84">
        <f t="shared" si="1263"/>
        <v>0</v>
      </c>
      <c r="EPK1370" s="84">
        <f t="shared" si="1263"/>
        <v>0</v>
      </c>
      <c r="EPL1370" s="84">
        <f t="shared" si="1263"/>
        <v>1000000</v>
      </c>
      <c r="EPR1370" s="84" t="s">
        <v>235</v>
      </c>
      <c r="EPS1370" s="84" t="s">
        <v>236</v>
      </c>
      <c r="EPT1370" s="84">
        <f t="shared" ref="EPT1370:EQB1370" si="1264">EPT1364</f>
        <v>1000000</v>
      </c>
      <c r="EPU1370" s="84">
        <f t="shared" si="1264"/>
        <v>0</v>
      </c>
      <c r="EPV1370" s="84">
        <f t="shared" si="1264"/>
        <v>0</v>
      </c>
      <c r="EPW1370" s="84">
        <f t="shared" si="1264"/>
        <v>1000000</v>
      </c>
      <c r="EPX1370" s="84">
        <f t="shared" si="1264"/>
        <v>0</v>
      </c>
      <c r="EPY1370" s="84">
        <f t="shared" si="1264"/>
        <v>0</v>
      </c>
      <c r="EPZ1370" s="84">
        <f t="shared" si="1264"/>
        <v>0</v>
      </c>
      <c r="EQA1370" s="84">
        <f t="shared" si="1264"/>
        <v>0</v>
      </c>
      <c r="EQB1370" s="84">
        <f t="shared" si="1264"/>
        <v>1000000</v>
      </c>
      <c r="EQH1370" s="84" t="s">
        <v>235</v>
      </c>
      <c r="EQI1370" s="84" t="s">
        <v>236</v>
      </c>
      <c r="EQJ1370" s="84">
        <f t="shared" ref="EQJ1370:EQR1370" si="1265">EQJ1364</f>
        <v>1000000</v>
      </c>
      <c r="EQK1370" s="84">
        <f t="shared" si="1265"/>
        <v>0</v>
      </c>
      <c r="EQL1370" s="84">
        <f t="shared" si="1265"/>
        <v>0</v>
      </c>
      <c r="EQM1370" s="84">
        <f t="shared" si="1265"/>
        <v>1000000</v>
      </c>
      <c r="EQN1370" s="84">
        <f t="shared" si="1265"/>
        <v>0</v>
      </c>
      <c r="EQO1370" s="84">
        <f t="shared" si="1265"/>
        <v>0</v>
      </c>
      <c r="EQP1370" s="84">
        <f t="shared" si="1265"/>
        <v>0</v>
      </c>
      <c r="EQQ1370" s="84">
        <f t="shared" si="1265"/>
        <v>0</v>
      </c>
      <c r="EQR1370" s="84">
        <f t="shared" si="1265"/>
        <v>1000000</v>
      </c>
      <c r="EQX1370" s="84" t="s">
        <v>235</v>
      </c>
      <c r="EQY1370" s="84" t="s">
        <v>236</v>
      </c>
      <c r="EQZ1370" s="84">
        <f t="shared" ref="EQZ1370:ERH1370" si="1266">EQZ1364</f>
        <v>1000000</v>
      </c>
      <c r="ERA1370" s="84">
        <f t="shared" si="1266"/>
        <v>0</v>
      </c>
      <c r="ERB1370" s="84">
        <f t="shared" si="1266"/>
        <v>0</v>
      </c>
      <c r="ERC1370" s="84">
        <f t="shared" si="1266"/>
        <v>1000000</v>
      </c>
      <c r="ERD1370" s="84">
        <f t="shared" si="1266"/>
        <v>0</v>
      </c>
      <c r="ERE1370" s="84">
        <f t="shared" si="1266"/>
        <v>0</v>
      </c>
      <c r="ERF1370" s="84">
        <f t="shared" si="1266"/>
        <v>0</v>
      </c>
      <c r="ERG1370" s="84">
        <f t="shared" si="1266"/>
        <v>0</v>
      </c>
      <c r="ERH1370" s="84">
        <f t="shared" si="1266"/>
        <v>1000000</v>
      </c>
      <c r="ERN1370" s="84" t="s">
        <v>235</v>
      </c>
      <c r="ERO1370" s="84" t="s">
        <v>236</v>
      </c>
      <c r="ERP1370" s="84">
        <f t="shared" ref="ERP1370:ERX1370" si="1267">ERP1364</f>
        <v>1000000</v>
      </c>
      <c r="ERQ1370" s="84">
        <f t="shared" si="1267"/>
        <v>0</v>
      </c>
      <c r="ERR1370" s="84">
        <f t="shared" si="1267"/>
        <v>0</v>
      </c>
      <c r="ERS1370" s="84">
        <f t="shared" si="1267"/>
        <v>1000000</v>
      </c>
      <c r="ERT1370" s="84">
        <f t="shared" si="1267"/>
        <v>0</v>
      </c>
      <c r="ERU1370" s="84">
        <f t="shared" si="1267"/>
        <v>0</v>
      </c>
      <c r="ERV1370" s="84">
        <f t="shared" si="1267"/>
        <v>0</v>
      </c>
      <c r="ERW1370" s="84">
        <f t="shared" si="1267"/>
        <v>0</v>
      </c>
      <c r="ERX1370" s="84">
        <f t="shared" si="1267"/>
        <v>1000000</v>
      </c>
      <c r="ESD1370" s="84" t="s">
        <v>235</v>
      </c>
      <c r="ESE1370" s="84" t="s">
        <v>236</v>
      </c>
      <c r="ESF1370" s="84">
        <f t="shared" ref="ESF1370:ESN1370" si="1268">ESF1364</f>
        <v>1000000</v>
      </c>
      <c r="ESG1370" s="84">
        <f t="shared" si="1268"/>
        <v>0</v>
      </c>
      <c r="ESH1370" s="84">
        <f t="shared" si="1268"/>
        <v>0</v>
      </c>
      <c r="ESI1370" s="84">
        <f t="shared" si="1268"/>
        <v>1000000</v>
      </c>
      <c r="ESJ1370" s="84">
        <f t="shared" si="1268"/>
        <v>0</v>
      </c>
      <c r="ESK1370" s="84">
        <f t="shared" si="1268"/>
        <v>0</v>
      </c>
      <c r="ESL1370" s="84">
        <f t="shared" si="1268"/>
        <v>0</v>
      </c>
      <c r="ESM1370" s="84">
        <f t="shared" si="1268"/>
        <v>0</v>
      </c>
      <c r="ESN1370" s="84">
        <f t="shared" si="1268"/>
        <v>1000000</v>
      </c>
      <c r="EST1370" s="84" t="s">
        <v>235</v>
      </c>
      <c r="ESU1370" s="84" t="s">
        <v>236</v>
      </c>
      <c r="ESV1370" s="84">
        <f t="shared" ref="ESV1370:ETD1370" si="1269">ESV1364</f>
        <v>1000000</v>
      </c>
      <c r="ESW1370" s="84">
        <f t="shared" si="1269"/>
        <v>0</v>
      </c>
      <c r="ESX1370" s="84">
        <f t="shared" si="1269"/>
        <v>0</v>
      </c>
      <c r="ESY1370" s="84">
        <f t="shared" si="1269"/>
        <v>1000000</v>
      </c>
      <c r="ESZ1370" s="84">
        <f t="shared" si="1269"/>
        <v>0</v>
      </c>
      <c r="ETA1370" s="84">
        <f t="shared" si="1269"/>
        <v>0</v>
      </c>
      <c r="ETB1370" s="84">
        <f t="shared" si="1269"/>
        <v>0</v>
      </c>
      <c r="ETC1370" s="84">
        <f t="shared" si="1269"/>
        <v>0</v>
      </c>
      <c r="ETD1370" s="84">
        <f t="shared" si="1269"/>
        <v>1000000</v>
      </c>
      <c r="ETJ1370" s="84" t="s">
        <v>235</v>
      </c>
      <c r="ETK1370" s="84" t="s">
        <v>236</v>
      </c>
      <c r="ETL1370" s="84">
        <f t="shared" ref="ETL1370:ETT1370" si="1270">ETL1364</f>
        <v>1000000</v>
      </c>
      <c r="ETM1370" s="84">
        <f t="shared" si="1270"/>
        <v>0</v>
      </c>
      <c r="ETN1370" s="84">
        <f t="shared" si="1270"/>
        <v>0</v>
      </c>
      <c r="ETO1370" s="84">
        <f t="shared" si="1270"/>
        <v>1000000</v>
      </c>
      <c r="ETP1370" s="84">
        <f t="shared" si="1270"/>
        <v>0</v>
      </c>
      <c r="ETQ1370" s="84">
        <f t="shared" si="1270"/>
        <v>0</v>
      </c>
      <c r="ETR1370" s="84">
        <f t="shared" si="1270"/>
        <v>0</v>
      </c>
      <c r="ETS1370" s="84">
        <f t="shared" si="1270"/>
        <v>0</v>
      </c>
      <c r="ETT1370" s="84">
        <f t="shared" si="1270"/>
        <v>1000000</v>
      </c>
      <c r="ETZ1370" s="84" t="s">
        <v>235</v>
      </c>
      <c r="EUA1370" s="84" t="s">
        <v>236</v>
      </c>
      <c r="EUB1370" s="84">
        <f t="shared" ref="EUB1370:EUJ1370" si="1271">EUB1364</f>
        <v>1000000</v>
      </c>
      <c r="EUC1370" s="84">
        <f t="shared" si="1271"/>
        <v>0</v>
      </c>
      <c r="EUD1370" s="84">
        <f t="shared" si="1271"/>
        <v>0</v>
      </c>
      <c r="EUE1370" s="84">
        <f t="shared" si="1271"/>
        <v>1000000</v>
      </c>
      <c r="EUF1370" s="84">
        <f t="shared" si="1271"/>
        <v>0</v>
      </c>
      <c r="EUG1370" s="84">
        <f t="shared" si="1271"/>
        <v>0</v>
      </c>
      <c r="EUH1370" s="84">
        <f t="shared" si="1271"/>
        <v>0</v>
      </c>
      <c r="EUI1370" s="84">
        <f t="shared" si="1271"/>
        <v>0</v>
      </c>
      <c r="EUJ1370" s="84">
        <f t="shared" si="1271"/>
        <v>1000000</v>
      </c>
      <c r="EUP1370" s="84" t="s">
        <v>235</v>
      </c>
      <c r="EUQ1370" s="84" t="s">
        <v>236</v>
      </c>
      <c r="EUR1370" s="84">
        <f t="shared" ref="EUR1370:EUZ1370" si="1272">EUR1364</f>
        <v>1000000</v>
      </c>
      <c r="EUS1370" s="84">
        <f t="shared" si="1272"/>
        <v>0</v>
      </c>
      <c r="EUT1370" s="84">
        <f t="shared" si="1272"/>
        <v>0</v>
      </c>
      <c r="EUU1370" s="84">
        <f t="shared" si="1272"/>
        <v>1000000</v>
      </c>
      <c r="EUV1370" s="84">
        <f t="shared" si="1272"/>
        <v>0</v>
      </c>
      <c r="EUW1370" s="84">
        <f t="shared" si="1272"/>
        <v>0</v>
      </c>
      <c r="EUX1370" s="84">
        <f t="shared" si="1272"/>
        <v>0</v>
      </c>
      <c r="EUY1370" s="84">
        <f t="shared" si="1272"/>
        <v>0</v>
      </c>
      <c r="EUZ1370" s="84">
        <f t="shared" si="1272"/>
        <v>1000000</v>
      </c>
      <c r="EVF1370" s="84" t="s">
        <v>235</v>
      </c>
      <c r="EVG1370" s="84" t="s">
        <v>236</v>
      </c>
      <c r="EVH1370" s="84">
        <f t="shared" ref="EVH1370:EVP1370" si="1273">EVH1364</f>
        <v>1000000</v>
      </c>
      <c r="EVI1370" s="84">
        <f t="shared" si="1273"/>
        <v>0</v>
      </c>
      <c r="EVJ1370" s="84">
        <f t="shared" si="1273"/>
        <v>0</v>
      </c>
      <c r="EVK1370" s="84">
        <f t="shared" si="1273"/>
        <v>1000000</v>
      </c>
      <c r="EVL1370" s="84">
        <f t="shared" si="1273"/>
        <v>0</v>
      </c>
      <c r="EVM1370" s="84">
        <f t="shared" si="1273"/>
        <v>0</v>
      </c>
      <c r="EVN1370" s="84">
        <f t="shared" si="1273"/>
        <v>0</v>
      </c>
      <c r="EVO1370" s="84">
        <f t="shared" si="1273"/>
        <v>0</v>
      </c>
      <c r="EVP1370" s="84">
        <f t="shared" si="1273"/>
        <v>1000000</v>
      </c>
      <c r="EVV1370" s="84" t="s">
        <v>235</v>
      </c>
      <c r="EVW1370" s="84" t="s">
        <v>236</v>
      </c>
      <c r="EVX1370" s="84">
        <f t="shared" ref="EVX1370:EWF1370" si="1274">EVX1364</f>
        <v>1000000</v>
      </c>
      <c r="EVY1370" s="84">
        <f t="shared" si="1274"/>
        <v>0</v>
      </c>
      <c r="EVZ1370" s="84">
        <f t="shared" si="1274"/>
        <v>0</v>
      </c>
      <c r="EWA1370" s="84">
        <f t="shared" si="1274"/>
        <v>1000000</v>
      </c>
      <c r="EWB1370" s="84">
        <f t="shared" si="1274"/>
        <v>0</v>
      </c>
      <c r="EWC1370" s="84">
        <f t="shared" si="1274"/>
        <v>0</v>
      </c>
      <c r="EWD1370" s="84">
        <f t="shared" si="1274"/>
        <v>0</v>
      </c>
      <c r="EWE1370" s="84">
        <f t="shared" si="1274"/>
        <v>0</v>
      </c>
      <c r="EWF1370" s="84">
        <f t="shared" si="1274"/>
        <v>1000000</v>
      </c>
      <c r="EWL1370" s="84" t="s">
        <v>235</v>
      </c>
      <c r="EWM1370" s="84" t="s">
        <v>236</v>
      </c>
      <c r="EWN1370" s="84">
        <f t="shared" ref="EWN1370:EWV1370" si="1275">EWN1364</f>
        <v>1000000</v>
      </c>
      <c r="EWO1370" s="84">
        <f t="shared" si="1275"/>
        <v>0</v>
      </c>
      <c r="EWP1370" s="84">
        <f t="shared" si="1275"/>
        <v>0</v>
      </c>
      <c r="EWQ1370" s="84">
        <f t="shared" si="1275"/>
        <v>1000000</v>
      </c>
      <c r="EWR1370" s="84">
        <f t="shared" si="1275"/>
        <v>0</v>
      </c>
      <c r="EWS1370" s="84">
        <f t="shared" si="1275"/>
        <v>0</v>
      </c>
      <c r="EWT1370" s="84">
        <f t="shared" si="1275"/>
        <v>0</v>
      </c>
      <c r="EWU1370" s="84">
        <f t="shared" si="1275"/>
        <v>0</v>
      </c>
      <c r="EWV1370" s="84">
        <f t="shared" si="1275"/>
        <v>1000000</v>
      </c>
      <c r="EXB1370" s="84" t="s">
        <v>235</v>
      </c>
      <c r="EXC1370" s="84" t="s">
        <v>236</v>
      </c>
      <c r="EXD1370" s="84">
        <f t="shared" ref="EXD1370:EXL1370" si="1276">EXD1364</f>
        <v>1000000</v>
      </c>
      <c r="EXE1370" s="84">
        <f t="shared" si="1276"/>
        <v>0</v>
      </c>
      <c r="EXF1370" s="84">
        <f t="shared" si="1276"/>
        <v>0</v>
      </c>
      <c r="EXG1370" s="84">
        <f t="shared" si="1276"/>
        <v>1000000</v>
      </c>
      <c r="EXH1370" s="84">
        <f t="shared" si="1276"/>
        <v>0</v>
      </c>
      <c r="EXI1370" s="84">
        <f t="shared" si="1276"/>
        <v>0</v>
      </c>
      <c r="EXJ1370" s="84">
        <f t="shared" si="1276"/>
        <v>0</v>
      </c>
      <c r="EXK1370" s="84">
        <f t="shared" si="1276"/>
        <v>0</v>
      </c>
      <c r="EXL1370" s="84">
        <f t="shared" si="1276"/>
        <v>1000000</v>
      </c>
      <c r="EXR1370" s="84" t="s">
        <v>235</v>
      </c>
      <c r="EXS1370" s="84" t="s">
        <v>236</v>
      </c>
      <c r="EXT1370" s="84">
        <f t="shared" ref="EXT1370:EYB1370" si="1277">EXT1364</f>
        <v>1000000</v>
      </c>
      <c r="EXU1370" s="84">
        <f t="shared" si="1277"/>
        <v>0</v>
      </c>
      <c r="EXV1370" s="84">
        <f t="shared" si="1277"/>
        <v>0</v>
      </c>
      <c r="EXW1370" s="84">
        <f t="shared" si="1277"/>
        <v>1000000</v>
      </c>
      <c r="EXX1370" s="84">
        <f t="shared" si="1277"/>
        <v>0</v>
      </c>
      <c r="EXY1370" s="84">
        <f t="shared" si="1277"/>
        <v>0</v>
      </c>
      <c r="EXZ1370" s="84">
        <f t="shared" si="1277"/>
        <v>0</v>
      </c>
      <c r="EYA1370" s="84">
        <f t="shared" si="1277"/>
        <v>0</v>
      </c>
      <c r="EYB1370" s="84">
        <f t="shared" si="1277"/>
        <v>1000000</v>
      </c>
      <c r="EYH1370" s="84" t="s">
        <v>235</v>
      </c>
      <c r="EYI1370" s="84" t="s">
        <v>236</v>
      </c>
      <c r="EYJ1370" s="84">
        <f t="shared" ref="EYJ1370:EYR1370" si="1278">EYJ1364</f>
        <v>1000000</v>
      </c>
      <c r="EYK1370" s="84">
        <f t="shared" si="1278"/>
        <v>0</v>
      </c>
      <c r="EYL1370" s="84">
        <f t="shared" si="1278"/>
        <v>0</v>
      </c>
      <c r="EYM1370" s="84">
        <f t="shared" si="1278"/>
        <v>1000000</v>
      </c>
      <c r="EYN1370" s="84">
        <f t="shared" si="1278"/>
        <v>0</v>
      </c>
      <c r="EYO1370" s="84">
        <f t="shared" si="1278"/>
        <v>0</v>
      </c>
      <c r="EYP1370" s="84">
        <f t="shared" si="1278"/>
        <v>0</v>
      </c>
      <c r="EYQ1370" s="84">
        <f t="shared" si="1278"/>
        <v>0</v>
      </c>
      <c r="EYR1370" s="84">
        <f t="shared" si="1278"/>
        <v>1000000</v>
      </c>
      <c r="EYX1370" s="84" t="s">
        <v>235</v>
      </c>
      <c r="EYY1370" s="84" t="s">
        <v>236</v>
      </c>
      <c r="EYZ1370" s="84">
        <f t="shared" ref="EYZ1370:EZH1370" si="1279">EYZ1364</f>
        <v>1000000</v>
      </c>
      <c r="EZA1370" s="84">
        <f t="shared" si="1279"/>
        <v>0</v>
      </c>
      <c r="EZB1370" s="84">
        <f t="shared" si="1279"/>
        <v>0</v>
      </c>
      <c r="EZC1370" s="84">
        <f t="shared" si="1279"/>
        <v>1000000</v>
      </c>
      <c r="EZD1370" s="84">
        <f t="shared" si="1279"/>
        <v>0</v>
      </c>
      <c r="EZE1370" s="84">
        <f t="shared" si="1279"/>
        <v>0</v>
      </c>
      <c r="EZF1370" s="84">
        <f t="shared" si="1279"/>
        <v>0</v>
      </c>
      <c r="EZG1370" s="84">
        <f t="shared" si="1279"/>
        <v>0</v>
      </c>
      <c r="EZH1370" s="84">
        <f t="shared" si="1279"/>
        <v>1000000</v>
      </c>
      <c r="EZN1370" s="84" t="s">
        <v>235</v>
      </c>
      <c r="EZO1370" s="84" t="s">
        <v>236</v>
      </c>
      <c r="EZP1370" s="84">
        <f t="shared" ref="EZP1370:EZX1370" si="1280">EZP1364</f>
        <v>1000000</v>
      </c>
      <c r="EZQ1370" s="84">
        <f t="shared" si="1280"/>
        <v>0</v>
      </c>
      <c r="EZR1370" s="84">
        <f t="shared" si="1280"/>
        <v>0</v>
      </c>
      <c r="EZS1370" s="84">
        <f t="shared" si="1280"/>
        <v>1000000</v>
      </c>
      <c r="EZT1370" s="84">
        <f t="shared" si="1280"/>
        <v>0</v>
      </c>
      <c r="EZU1370" s="84">
        <f t="shared" si="1280"/>
        <v>0</v>
      </c>
      <c r="EZV1370" s="84">
        <f t="shared" si="1280"/>
        <v>0</v>
      </c>
      <c r="EZW1370" s="84">
        <f t="shared" si="1280"/>
        <v>0</v>
      </c>
      <c r="EZX1370" s="84">
        <f t="shared" si="1280"/>
        <v>1000000</v>
      </c>
      <c r="FAD1370" s="84" t="s">
        <v>235</v>
      </c>
      <c r="FAE1370" s="84" t="s">
        <v>236</v>
      </c>
      <c r="FAF1370" s="84">
        <f>FAF1364</f>
        <v>1000000</v>
      </c>
      <c r="FAG1370" s="84">
        <f>FAG1364</f>
        <v>0</v>
      </c>
      <c r="FAH1370" s="84">
        <f>FAH1364</f>
        <v>0</v>
      </c>
      <c r="FAI1370" s="84">
        <f>FAI1364</f>
        <v>1000000</v>
      </c>
      <c r="FAJ1370" s="84">
        <f>FAJ1364</f>
        <v>0</v>
      </c>
      <c r="FAK1370" s="84">
        <f>FAK1364</f>
        <v>0</v>
      </c>
      <c r="FAL1370" s="84">
        <f>FAL1364</f>
        <v>0</v>
      </c>
      <c r="FAM1370" s="84">
        <f>FAM1364</f>
        <v>0</v>
      </c>
      <c r="FAN1370" s="84">
        <f>FAN1364</f>
        <v>1000000</v>
      </c>
      <c r="FAT1370" s="84" t="s">
        <v>235</v>
      </c>
      <c r="FAU1370" s="84" t="s">
        <v>236</v>
      </c>
      <c r="FAV1370" s="84">
        <f t="shared" ref="FAV1370:FBD1370" si="1281">FAV1364</f>
        <v>1000000</v>
      </c>
      <c r="FAW1370" s="84">
        <f t="shared" si="1281"/>
        <v>0</v>
      </c>
      <c r="FAX1370" s="84">
        <f t="shared" si="1281"/>
        <v>0</v>
      </c>
      <c r="FAY1370" s="84">
        <f t="shared" si="1281"/>
        <v>1000000</v>
      </c>
      <c r="FAZ1370" s="84">
        <f t="shared" si="1281"/>
        <v>0</v>
      </c>
      <c r="FBA1370" s="84">
        <f t="shared" si="1281"/>
        <v>0</v>
      </c>
      <c r="FBB1370" s="84">
        <f t="shared" si="1281"/>
        <v>0</v>
      </c>
      <c r="FBC1370" s="84">
        <f t="shared" si="1281"/>
        <v>0</v>
      </c>
      <c r="FBD1370" s="84">
        <f t="shared" si="1281"/>
        <v>1000000</v>
      </c>
      <c r="FBJ1370" s="84" t="s">
        <v>235</v>
      </c>
      <c r="FBK1370" s="84" t="s">
        <v>236</v>
      </c>
      <c r="FBL1370" s="84">
        <f t="shared" ref="FBL1370:FBT1370" si="1282">FBL1364</f>
        <v>1000000</v>
      </c>
      <c r="FBM1370" s="84">
        <f t="shared" si="1282"/>
        <v>0</v>
      </c>
      <c r="FBN1370" s="84">
        <f t="shared" si="1282"/>
        <v>0</v>
      </c>
      <c r="FBO1370" s="84">
        <f t="shared" si="1282"/>
        <v>1000000</v>
      </c>
      <c r="FBP1370" s="84">
        <f t="shared" si="1282"/>
        <v>0</v>
      </c>
      <c r="FBQ1370" s="84">
        <f t="shared" si="1282"/>
        <v>0</v>
      </c>
      <c r="FBR1370" s="84">
        <f t="shared" si="1282"/>
        <v>0</v>
      </c>
      <c r="FBS1370" s="84">
        <f t="shared" si="1282"/>
        <v>0</v>
      </c>
      <c r="FBT1370" s="84">
        <f t="shared" si="1282"/>
        <v>1000000</v>
      </c>
      <c r="FBZ1370" s="84" t="s">
        <v>235</v>
      </c>
      <c r="FCA1370" s="84" t="s">
        <v>236</v>
      </c>
      <c r="FCB1370" s="84">
        <f t="shared" ref="FCB1370:FCJ1370" si="1283">FCB1364</f>
        <v>1000000</v>
      </c>
      <c r="FCC1370" s="84">
        <f t="shared" si="1283"/>
        <v>0</v>
      </c>
      <c r="FCD1370" s="84">
        <f t="shared" si="1283"/>
        <v>0</v>
      </c>
      <c r="FCE1370" s="84">
        <f t="shared" si="1283"/>
        <v>1000000</v>
      </c>
      <c r="FCF1370" s="84">
        <f t="shared" si="1283"/>
        <v>0</v>
      </c>
      <c r="FCG1370" s="84">
        <f t="shared" si="1283"/>
        <v>0</v>
      </c>
      <c r="FCH1370" s="84">
        <f t="shared" si="1283"/>
        <v>0</v>
      </c>
      <c r="FCI1370" s="84">
        <f t="shared" si="1283"/>
        <v>0</v>
      </c>
      <c r="FCJ1370" s="84">
        <f t="shared" si="1283"/>
        <v>1000000</v>
      </c>
      <c r="FCP1370" s="84" t="s">
        <v>235</v>
      </c>
      <c r="FCQ1370" s="84" t="s">
        <v>236</v>
      </c>
      <c r="FCR1370" s="84">
        <f t="shared" ref="FCR1370:FCZ1370" si="1284">FCR1364</f>
        <v>1000000</v>
      </c>
      <c r="FCS1370" s="84">
        <f t="shared" si="1284"/>
        <v>0</v>
      </c>
      <c r="FCT1370" s="84">
        <f t="shared" si="1284"/>
        <v>0</v>
      </c>
      <c r="FCU1370" s="84">
        <f t="shared" si="1284"/>
        <v>1000000</v>
      </c>
      <c r="FCV1370" s="84">
        <f t="shared" si="1284"/>
        <v>0</v>
      </c>
      <c r="FCW1370" s="84">
        <f t="shared" si="1284"/>
        <v>0</v>
      </c>
      <c r="FCX1370" s="84">
        <f t="shared" si="1284"/>
        <v>0</v>
      </c>
      <c r="FCY1370" s="84">
        <f t="shared" si="1284"/>
        <v>0</v>
      </c>
      <c r="FCZ1370" s="84">
        <f t="shared" si="1284"/>
        <v>1000000</v>
      </c>
      <c r="FDF1370" s="84" t="s">
        <v>235</v>
      </c>
      <c r="FDG1370" s="84" t="s">
        <v>236</v>
      </c>
      <c r="FDH1370" s="84">
        <f t="shared" ref="FDH1370:FDP1370" si="1285">FDH1364</f>
        <v>1000000</v>
      </c>
      <c r="FDI1370" s="84">
        <f t="shared" si="1285"/>
        <v>0</v>
      </c>
      <c r="FDJ1370" s="84">
        <f t="shared" si="1285"/>
        <v>0</v>
      </c>
      <c r="FDK1370" s="84">
        <f t="shared" si="1285"/>
        <v>1000000</v>
      </c>
      <c r="FDL1370" s="84">
        <f t="shared" si="1285"/>
        <v>0</v>
      </c>
      <c r="FDM1370" s="84">
        <f t="shared" si="1285"/>
        <v>0</v>
      </c>
      <c r="FDN1370" s="84">
        <f t="shared" si="1285"/>
        <v>0</v>
      </c>
      <c r="FDO1370" s="84">
        <f t="shared" si="1285"/>
        <v>0</v>
      </c>
      <c r="FDP1370" s="84">
        <f t="shared" si="1285"/>
        <v>1000000</v>
      </c>
      <c r="FDV1370" s="84" t="s">
        <v>235</v>
      </c>
      <c r="FDW1370" s="84" t="s">
        <v>236</v>
      </c>
      <c r="FDX1370" s="84">
        <f t="shared" ref="FDX1370:FEF1370" si="1286">FDX1364</f>
        <v>1000000</v>
      </c>
      <c r="FDY1370" s="84">
        <f t="shared" si="1286"/>
        <v>0</v>
      </c>
      <c r="FDZ1370" s="84">
        <f t="shared" si="1286"/>
        <v>0</v>
      </c>
      <c r="FEA1370" s="84">
        <f t="shared" si="1286"/>
        <v>1000000</v>
      </c>
      <c r="FEB1370" s="84">
        <f t="shared" si="1286"/>
        <v>0</v>
      </c>
      <c r="FEC1370" s="84">
        <f t="shared" si="1286"/>
        <v>0</v>
      </c>
      <c r="FED1370" s="84">
        <f t="shared" si="1286"/>
        <v>0</v>
      </c>
      <c r="FEE1370" s="84">
        <f t="shared" si="1286"/>
        <v>0</v>
      </c>
      <c r="FEF1370" s="84">
        <f t="shared" si="1286"/>
        <v>1000000</v>
      </c>
      <c r="FEL1370" s="84" t="s">
        <v>235</v>
      </c>
      <c r="FEM1370" s="84" t="s">
        <v>236</v>
      </c>
      <c r="FEN1370" s="84">
        <f t="shared" ref="FEN1370:FEV1370" si="1287">FEN1364</f>
        <v>1000000</v>
      </c>
      <c r="FEO1370" s="84">
        <f t="shared" si="1287"/>
        <v>0</v>
      </c>
      <c r="FEP1370" s="84">
        <f t="shared" si="1287"/>
        <v>0</v>
      </c>
      <c r="FEQ1370" s="84">
        <f t="shared" si="1287"/>
        <v>1000000</v>
      </c>
      <c r="FER1370" s="84">
        <f t="shared" si="1287"/>
        <v>0</v>
      </c>
      <c r="FES1370" s="84">
        <f t="shared" si="1287"/>
        <v>0</v>
      </c>
      <c r="FET1370" s="84">
        <f t="shared" si="1287"/>
        <v>0</v>
      </c>
      <c r="FEU1370" s="84">
        <f t="shared" si="1287"/>
        <v>0</v>
      </c>
      <c r="FEV1370" s="84">
        <f t="shared" si="1287"/>
        <v>1000000</v>
      </c>
      <c r="FFB1370" s="84" t="s">
        <v>235</v>
      </c>
      <c r="FFC1370" s="84" t="s">
        <v>236</v>
      </c>
      <c r="FFD1370" s="84">
        <f t="shared" ref="FFD1370:FFL1370" si="1288">FFD1364</f>
        <v>1000000</v>
      </c>
      <c r="FFE1370" s="84">
        <f t="shared" si="1288"/>
        <v>0</v>
      </c>
      <c r="FFF1370" s="84">
        <f t="shared" si="1288"/>
        <v>0</v>
      </c>
      <c r="FFG1370" s="84">
        <f t="shared" si="1288"/>
        <v>1000000</v>
      </c>
      <c r="FFH1370" s="84">
        <f t="shared" si="1288"/>
        <v>0</v>
      </c>
      <c r="FFI1370" s="84">
        <f t="shared" si="1288"/>
        <v>0</v>
      </c>
      <c r="FFJ1370" s="84">
        <f t="shared" si="1288"/>
        <v>0</v>
      </c>
      <c r="FFK1370" s="84">
        <f t="shared" si="1288"/>
        <v>0</v>
      </c>
      <c r="FFL1370" s="84">
        <f t="shared" si="1288"/>
        <v>1000000</v>
      </c>
      <c r="FFR1370" s="84" t="s">
        <v>235</v>
      </c>
      <c r="FFS1370" s="84" t="s">
        <v>236</v>
      </c>
      <c r="FFT1370" s="84">
        <f t="shared" ref="FFT1370:FGB1370" si="1289">FFT1364</f>
        <v>1000000</v>
      </c>
      <c r="FFU1370" s="84">
        <f t="shared" si="1289"/>
        <v>0</v>
      </c>
      <c r="FFV1370" s="84">
        <f t="shared" si="1289"/>
        <v>0</v>
      </c>
      <c r="FFW1370" s="84">
        <f t="shared" si="1289"/>
        <v>1000000</v>
      </c>
      <c r="FFX1370" s="84">
        <f t="shared" si="1289"/>
        <v>0</v>
      </c>
      <c r="FFY1370" s="84">
        <f t="shared" si="1289"/>
        <v>0</v>
      </c>
      <c r="FFZ1370" s="84">
        <f t="shared" si="1289"/>
        <v>0</v>
      </c>
      <c r="FGA1370" s="84">
        <f t="shared" si="1289"/>
        <v>0</v>
      </c>
      <c r="FGB1370" s="84">
        <f t="shared" si="1289"/>
        <v>1000000</v>
      </c>
      <c r="FGH1370" s="84" t="s">
        <v>235</v>
      </c>
      <c r="FGI1370" s="84" t="s">
        <v>236</v>
      </c>
      <c r="FGJ1370" s="84">
        <f t="shared" ref="FGJ1370:FGR1370" si="1290">FGJ1364</f>
        <v>1000000</v>
      </c>
      <c r="FGK1370" s="84">
        <f t="shared" si="1290"/>
        <v>0</v>
      </c>
      <c r="FGL1370" s="84">
        <f t="shared" si="1290"/>
        <v>0</v>
      </c>
      <c r="FGM1370" s="84">
        <f t="shared" si="1290"/>
        <v>1000000</v>
      </c>
      <c r="FGN1370" s="84">
        <f t="shared" si="1290"/>
        <v>0</v>
      </c>
      <c r="FGO1370" s="84">
        <f t="shared" si="1290"/>
        <v>0</v>
      </c>
      <c r="FGP1370" s="84">
        <f t="shared" si="1290"/>
        <v>0</v>
      </c>
      <c r="FGQ1370" s="84">
        <f t="shared" si="1290"/>
        <v>0</v>
      </c>
      <c r="FGR1370" s="84">
        <f t="shared" si="1290"/>
        <v>1000000</v>
      </c>
      <c r="FGX1370" s="84" t="s">
        <v>235</v>
      </c>
      <c r="FGY1370" s="84" t="s">
        <v>236</v>
      </c>
      <c r="FGZ1370" s="84">
        <f t="shared" ref="FGZ1370:FHH1370" si="1291">FGZ1364</f>
        <v>1000000</v>
      </c>
      <c r="FHA1370" s="84">
        <f t="shared" si="1291"/>
        <v>0</v>
      </c>
      <c r="FHB1370" s="84">
        <f t="shared" si="1291"/>
        <v>0</v>
      </c>
      <c r="FHC1370" s="84">
        <f t="shared" si="1291"/>
        <v>1000000</v>
      </c>
      <c r="FHD1370" s="84">
        <f t="shared" si="1291"/>
        <v>0</v>
      </c>
      <c r="FHE1370" s="84">
        <f t="shared" si="1291"/>
        <v>0</v>
      </c>
      <c r="FHF1370" s="84">
        <f t="shared" si="1291"/>
        <v>0</v>
      </c>
      <c r="FHG1370" s="84">
        <f t="shared" si="1291"/>
        <v>0</v>
      </c>
      <c r="FHH1370" s="84">
        <f t="shared" si="1291"/>
        <v>1000000</v>
      </c>
      <c r="FHN1370" s="84" t="s">
        <v>235</v>
      </c>
      <c r="FHO1370" s="84" t="s">
        <v>236</v>
      </c>
      <c r="FHP1370" s="84">
        <f t="shared" ref="FHP1370:FHX1370" si="1292">FHP1364</f>
        <v>1000000</v>
      </c>
      <c r="FHQ1370" s="84">
        <f t="shared" si="1292"/>
        <v>0</v>
      </c>
      <c r="FHR1370" s="84">
        <f t="shared" si="1292"/>
        <v>0</v>
      </c>
      <c r="FHS1370" s="84">
        <f t="shared" si="1292"/>
        <v>1000000</v>
      </c>
      <c r="FHT1370" s="84">
        <f t="shared" si="1292"/>
        <v>0</v>
      </c>
      <c r="FHU1370" s="84">
        <f t="shared" si="1292"/>
        <v>0</v>
      </c>
      <c r="FHV1370" s="84">
        <f t="shared" si="1292"/>
        <v>0</v>
      </c>
      <c r="FHW1370" s="84">
        <f t="shared" si="1292"/>
        <v>0</v>
      </c>
      <c r="FHX1370" s="84">
        <f t="shared" si="1292"/>
        <v>1000000</v>
      </c>
      <c r="FID1370" s="84" t="s">
        <v>235</v>
      </c>
      <c r="FIE1370" s="84" t="s">
        <v>236</v>
      </c>
      <c r="FIF1370" s="84">
        <f t="shared" ref="FIF1370:FIN1370" si="1293">FIF1364</f>
        <v>1000000</v>
      </c>
      <c r="FIG1370" s="84">
        <f t="shared" si="1293"/>
        <v>0</v>
      </c>
      <c r="FIH1370" s="84">
        <f t="shared" si="1293"/>
        <v>0</v>
      </c>
      <c r="FII1370" s="84">
        <f t="shared" si="1293"/>
        <v>1000000</v>
      </c>
      <c r="FIJ1370" s="84">
        <f t="shared" si="1293"/>
        <v>0</v>
      </c>
      <c r="FIK1370" s="84">
        <f t="shared" si="1293"/>
        <v>0</v>
      </c>
      <c r="FIL1370" s="84">
        <f t="shared" si="1293"/>
        <v>0</v>
      </c>
      <c r="FIM1370" s="84">
        <f t="shared" si="1293"/>
        <v>0</v>
      </c>
      <c r="FIN1370" s="84">
        <f t="shared" si="1293"/>
        <v>1000000</v>
      </c>
      <c r="FIT1370" s="84" t="s">
        <v>235</v>
      </c>
      <c r="FIU1370" s="84" t="s">
        <v>236</v>
      </c>
      <c r="FIV1370" s="84">
        <f t="shared" ref="FIV1370:FJD1370" si="1294">FIV1364</f>
        <v>1000000</v>
      </c>
      <c r="FIW1370" s="84">
        <f t="shared" si="1294"/>
        <v>0</v>
      </c>
      <c r="FIX1370" s="84">
        <f t="shared" si="1294"/>
        <v>0</v>
      </c>
      <c r="FIY1370" s="84">
        <f t="shared" si="1294"/>
        <v>1000000</v>
      </c>
      <c r="FIZ1370" s="84">
        <f t="shared" si="1294"/>
        <v>0</v>
      </c>
      <c r="FJA1370" s="84">
        <f t="shared" si="1294"/>
        <v>0</v>
      </c>
      <c r="FJB1370" s="84">
        <f t="shared" si="1294"/>
        <v>0</v>
      </c>
      <c r="FJC1370" s="84">
        <f t="shared" si="1294"/>
        <v>0</v>
      </c>
      <c r="FJD1370" s="84">
        <f t="shared" si="1294"/>
        <v>1000000</v>
      </c>
      <c r="FJJ1370" s="84" t="s">
        <v>235</v>
      </c>
      <c r="FJK1370" s="84" t="s">
        <v>236</v>
      </c>
      <c r="FJL1370" s="84">
        <f t="shared" ref="FJL1370:FJT1370" si="1295">FJL1364</f>
        <v>1000000</v>
      </c>
      <c r="FJM1370" s="84">
        <f t="shared" si="1295"/>
        <v>0</v>
      </c>
      <c r="FJN1370" s="84">
        <f t="shared" si="1295"/>
        <v>0</v>
      </c>
      <c r="FJO1370" s="84">
        <f t="shared" si="1295"/>
        <v>1000000</v>
      </c>
      <c r="FJP1370" s="84">
        <f t="shared" si="1295"/>
        <v>0</v>
      </c>
      <c r="FJQ1370" s="84">
        <f t="shared" si="1295"/>
        <v>0</v>
      </c>
      <c r="FJR1370" s="84">
        <f t="shared" si="1295"/>
        <v>0</v>
      </c>
      <c r="FJS1370" s="84">
        <f t="shared" si="1295"/>
        <v>0</v>
      </c>
      <c r="FJT1370" s="84">
        <f t="shared" si="1295"/>
        <v>1000000</v>
      </c>
      <c r="FJZ1370" s="84" t="s">
        <v>235</v>
      </c>
      <c r="FKA1370" s="84" t="s">
        <v>236</v>
      </c>
      <c r="FKB1370" s="84">
        <f t="shared" ref="FKB1370:FKJ1370" si="1296">FKB1364</f>
        <v>1000000</v>
      </c>
      <c r="FKC1370" s="84">
        <f t="shared" si="1296"/>
        <v>0</v>
      </c>
      <c r="FKD1370" s="84">
        <f t="shared" si="1296"/>
        <v>0</v>
      </c>
      <c r="FKE1370" s="84">
        <f t="shared" si="1296"/>
        <v>1000000</v>
      </c>
      <c r="FKF1370" s="84">
        <f t="shared" si="1296"/>
        <v>0</v>
      </c>
      <c r="FKG1370" s="84">
        <f t="shared" si="1296"/>
        <v>0</v>
      </c>
      <c r="FKH1370" s="84">
        <f t="shared" si="1296"/>
        <v>0</v>
      </c>
      <c r="FKI1370" s="84">
        <f t="shared" si="1296"/>
        <v>0</v>
      </c>
      <c r="FKJ1370" s="84">
        <f t="shared" si="1296"/>
        <v>1000000</v>
      </c>
      <c r="FKP1370" s="84" t="s">
        <v>235</v>
      </c>
      <c r="FKQ1370" s="84" t="s">
        <v>236</v>
      </c>
      <c r="FKR1370" s="84">
        <f t="shared" ref="FKR1370:FKZ1370" si="1297">FKR1364</f>
        <v>1000000</v>
      </c>
      <c r="FKS1370" s="84">
        <f t="shared" si="1297"/>
        <v>0</v>
      </c>
      <c r="FKT1370" s="84">
        <f t="shared" si="1297"/>
        <v>0</v>
      </c>
      <c r="FKU1370" s="84">
        <f t="shared" si="1297"/>
        <v>1000000</v>
      </c>
      <c r="FKV1370" s="84">
        <f t="shared" si="1297"/>
        <v>0</v>
      </c>
      <c r="FKW1370" s="84">
        <f t="shared" si="1297"/>
        <v>0</v>
      </c>
      <c r="FKX1370" s="84">
        <f t="shared" si="1297"/>
        <v>0</v>
      </c>
      <c r="FKY1370" s="84">
        <f t="shared" si="1297"/>
        <v>0</v>
      </c>
      <c r="FKZ1370" s="84">
        <f t="shared" si="1297"/>
        <v>1000000</v>
      </c>
      <c r="FLF1370" s="84" t="s">
        <v>235</v>
      </c>
      <c r="FLG1370" s="84" t="s">
        <v>236</v>
      </c>
      <c r="FLH1370" s="84">
        <f t="shared" ref="FLH1370:FLP1370" si="1298">FLH1364</f>
        <v>1000000</v>
      </c>
      <c r="FLI1370" s="84">
        <f t="shared" si="1298"/>
        <v>0</v>
      </c>
      <c r="FLJ1370" s="84">
        <f t="shared" si="1298"/>
        <v>0</v>
      </c>
      <c r="FLK1370" s="84">
        <f t="shared" si="1298"/>
        <v>1000000</v>
      </c>
      <c r="FLL1370" s="84">
        <f t="shared" si="1298"/>
        <v>0</v>
      </c>
      <c r="FLM1370" s="84">
        <f t="shared" si="1298"/>
        <v>0</v>
      </c>
      <c r="FLN1370" s="84">
        <f t="shared" si="1298"/>
        <v>0</v>
      </c>
      <c r="FLO1370" s="84">
        <f t="shared" si="1298"/>
        <v>0</v>
      </c>
      <c r="FLP1370" s="84">
        <f t="shared" si="1298"/>
        <v>1000000</v>
      </c>
      <c r="FLV1370" s="84" t="s">
        <v>235</v>
      </c>
      <c r="FLW1370" s="84" t="s">
        <v>236</v>
      </c>
      <c r="FLX1370" s="84">
        <f t="shared" ref="FLX1370:FMF1370" si="1299">FLX1364</f>
        <v>1000000</v>
      </c>
      <c r="FLY1370" s="84">
        <f t="shared" si="1299"/>
        <v>0</v>
      </c>
      <c r="FLZ1370" s="84">
        <f t="shared" si="1299"/>
        <v>0</v>
      </c>
      <c r="FMA1370" s="84">
        <f t="shared" si="1299"/>
        <v>1000000</v>
      </c>
      <c r="FMB1370" s="84">
        <f t="shared" si="1299"/>
        <v>0</v>
      </c>
      <c r="FMC1370" s="84">
        <f t="shared" si="1299"/>
        <v>0</v>
      </c>
      <c r="FMD1370" s="84">
        <f t="shared" si="1299"/>
        <v>0</v>
      </c>
      <c r="FME1370" s="84">
        <f t="shared" si="1299"/>
        <v>0</v>
      </c>
      <c r="FMF1370" s="84">
        <f t="shared" si="1299"/>
        <v>1000000</v>
      </c>
      <c r="FML1370" s="84" t="s">
        <v>235</v>
      </c>
      <c r="FMM1370" s="84" t="s">
        <v>236</v>
      </c>
      <c r="FMN1370" s="84">
        <f t="shared" ref="FMN1370:FMV1370" si="1300">FMN1364</f>
        <v>1000000</v>
      </c>
      <c r="FMO1370" s="84">
        <f t="shared" si="1300"/>
        <v>0</v>
      </c>
      <c r="FMP1370" s="84">
        <f t="shared" si="1300"/>
        <v>0</v>
      </c>
      <c r="FMQ1370" s="84">
        <f t="shared" si="1300"/>
        <v>1000000</v>
      </c>
      <c r="FMR1370" s="84">
        <f t="shared" si="1300"/>
        <v>0</v>
      </c>
      <c r="FMS1370" s="84">
        <f t="shared" si="1300"/>
        <v>0</v>
      </c>
      <c r="FMT1370" s="84">
        <f t="shared" si="1300"/>
        <v>0</v>
      </c>
      <c r="FMU1370" s="84">
        <f t="shared" si="1300"/>
        <v>0</v>
      </c>
      <c r="FMV1370" s="84">
        <f t="shared" si="1300"/>
        <v>1000000</v>
      </c>
      <c r="FNB1370" s="84" t="s">
        <v>235</v>
      </c>
      <c r="FNC1370" s="84" t="s">
        <v>236</v>
      </c>
      <c r="FND1370" s="84">
        <f t="shared" ref="FND1370:FNL1370" si="1301">FND1364</f>
        <v>1000000</v>
      </c>
      <c r="FNE1370" s="84">
        <f t="shared" si="1301"/>
        <v>0</v>
      </c>
      <c r="FNF1370" s="84">
        <f t="shared" si="1301"/>
        <v>0</v>
      </c>
      <c r="FNG1370" s="84">
        <f t="shared" si="1301"/>
        <v>1000000</v>
      </c>
      <c r="FNH1370" s="84">
        <f t="shared" si="1301"/>
        <v>0</v>
      </c>
      <c r="FNI1370" s="84">
        <f t="shared" si="1301"/>
        <v>0</v>
      </c>
      <c r="FNJ1370" s="84">
        <f t="shared" si="1301"/>
        <v>0</v>
      </c>
      <c r="FNK1370" s="84">
        <f t="shared" si="1301"/>
        <v>0</v>
      </c>
      <c r="FNL1370" s="84">
        <f t="shared" si="1301"/>
        <v>1000000</v>
      </c>
      <c r="FNR1370" s="84" t="s">
        <v>235</v>
      </c>
      <c r="FNS1370" s="84" t="s">
        <v>236</v>
      </c>
      <c r="FNT1370" s="84">
        <f t="shared" ref="FNT1370:FOB1370" si="1302">FNT1364</f>
        <v>1000000</v>
      </c>
      <c r="FNU1370" s="84">
        <f t="shared" si="1302"/>
        <v>0</v>
      </c>
      <c r="FNV1370" s="84">
        <f t="shared" si="1302"/>
        <v>0</v>
      </c>
      <c r="FNW1370" s="84">
        <f t="shared" si="1302"/>
        <v>1000000</v>
      </c>
      <c r="FNX1370" s="84">
        <f t="shared" si="1302"/>
        <v>0</v>
      </c>
      <c r="FNY1370" s="84">
        <f t="shared" si="1302"/>
        <v>0</v>
      </c>
      <c r="FNZ1370" s="84">
        <f t="shared" si="1302"/>
        <v>0</v>
      </c>
      <c r="FOA1370" s="84">
        <f t="shared" si="1302"/>
        <v>0</v>
      </c>
      <c r="FOB1370" s="84">
        <f t="shared" si="1302"/>
        <v>1000000</v>
      </c>
      <c r="FOH1370" s="84" t="s">
        <v>235</v>
      </c>
      <c r="FOI1370" s="84" t="s">
        <v>236</v>
      </c>
      <c r="FOJ1370" s="84">
        <f t="shared" ref="FOJ1370:FOR1370" si="1303">FOJ1364</f>
        <v>1000000</v>
      </c>
      <c r="FOK1370" s="84">
        <f t="shared" si="1303"/>
        <v>0</v>
      </c>
      <c r="FOL1370" s="84">
        <f t="shared" si="1303"/>
        <v>0</v>
      </c>
      <c r="FOM1370" s="84">
        <f t="shared" si="1303"/>
        <v>1000000</v>
      </c>
      <c r="FON1370" s="84">
        <f t="shared" si="1303"/>
        <v>0</v>
      </c>
      <c r="FOO1370" s="84">
        <f t="shared" si="1303"/>
        <v>0</v>
      </c>
      <c r="FOP1370" s="84">
        <f t="shared" si="1303"/>
        <v>0</v>
      </c>
      <c r="FOQ1370" s="84">
        <f t="shared" si="1303"/>
        <v>0</v>
      </c>
      <c r="FOR1370" s="84">
        <f t="shared" si="1303"/>
        <v>1000000</v>
      </c>
      <c r="FOX1370" s="84" t="s">
        <v>235</v>
      </c>
      <c r="FOY1370" s="84" t="s">
        <v>236</v>
      </c>
      <c r="FOZ1370" s="84">
        <f t="shared" ref="FOZ1370:FPH1370" si="1304">FOZ1364</f>
        <v>1000000</v>
      </c>
      <c r="FPA1370" s="84">
        <f t="shared" si="1304"/>
        <v>0</v>
      </c>
      <c r="FPB1370" s="84">
        <f t="shared" si="1304"/>
        <v>0</v>
      </c>
      <c r="FPC1370" s="84">
        <f t="shared" si="1304"/>
        <v>1000000</v>
      </c>
      <c r="FPD1370" s="84">
        <f t="shared" si="1304"/>
        <v>0</v>
      </c>
      <c r="FPE1370" s="84">
        <f t="shared" si="1304"/>
        <v>0</v>
      </c>
      <c r="FPF1370" s="84">
        <f t="shared" si="1304"/>
        <v>0</v>
      </c>
      <c r="FPG1370" s="84">
        <f t="shared" si="1304"/>
        <v>0</v>
      </c>
      <c r="FPH1370" s="84">
        <f t="shared" si="1304"/>
        <v>1000000</v>
      </c>
      <c r="FPN1370" s="84" t="s">
        <v>235</v>
      </c>
      <c r="FPO1370" s="84" t="s">
        <v>236</v>
      </c>
      <c r="FPP1370" s="84">
        <f t="shared" ref="FPP1370:FPX1370" si="1305">FPP1364</f>
        <v>1000000</v>
      </c>
      <c r="FPQ1370" s="84">
        <f t="shared" si="1305"/>
        <v>0</v>
      </c>
      <c r="FPR1370" s="84">
        <f t="shared" si="1305"/>
        <v>0</v>
      </c>
      <c r="FPS1370" s="84">
        <f t="shared" si="1305"/>
        <v>1000000</v>
      </c>
      <c r="FPT1370" s="84">
        <f t="shared" si="1305"/>
        <v>0</v>
      </c>
      <c r="FPU1370" s="84">
        <f t="shared" si="1305"/>
        <v>0</v>
      </c>
      <c r="FPV1370" s="84">
        <f t="shared" si="1305"/>
        <v>0</v>
      </c>
      <c r="FPW1370" s="84">
        <f t="shared" si="1305"/>
        <v>0</v>
      </c>
      <c r="FPX1370" s="84">
        <f t="shared" si="1305"/>
        <v>1000000</v>
      </c>
      <c r="FQD1370" s="84" t="s">
        <v>235</v>
      </c>
      <c r="FQE1370" s="84" t="s">
        <v>236</v>
      </c>
      <c r="FQF1370" s="84">
        <f t="shared" ref="FQF1370:FQN1370" si="1306">FQF1364</f>
        <v>1000000</v>
      </c>
      <c r="FQG1370" s="84">
        <f t="shared" si="1306"/>
        <v>0</v>
      </c>
      <c r="FQH1370" s="84">
        <f t="shared" si="1306"/>
        <v>0</v>
      </c>
      <c r="FQI1370" s="84">
        <f t="shared" si="1306"/>
        <v>1000000</v>
      </c>
      <c r="FQJ1370" s="84">
        <f t="shared" si="1306"/>
        <v>0</v>
      </c>
      <c r="FQK1370" s="84">
        <f t="shared" si="1306"/>
        <v>0</v>
      </c>
      <c r="FQL1370" s="84">
        <f t="shared" si="1306"/>
        <v>0</v>
      </c>
      <c r="FQM1370" s="84">
        <f t="shared" si="1306"/>
        <v>0</v>
      </c>
      <c r="FQN1370" s="84">
        <f t="shared" si="1306"/>
        <v>1000000</v>
      </c>
      <c r="FQT1370" s="84" t="s">
        <v>235</v>
      </c>
      <c r="FQU1370" s="84" t="s">
        <v>236</v>
      </c>
      <c r="FQV1370" s="84">
        <f t="shared" ref="FQV1370:FRD1370" si="1307">FQV1364</f>
        <v>1000000</v>
      </c>
      <c r="FQW1370" s="84">
        <f t="shared" si="1307"/>
        <v>0</v>
      </c>
      <c r="FQX1370" s="84">
        <f t="shared" si="1307"/>
        <v>0</v>
      </c>
      <c r="FQY1370" s="84">
        <f t="shared" si="1307"/>
        <v>1000000</v>
      </c>
      <c r="FQZ1370" s="84">
        <f t="shared" si="1307"/>
        <v>0</v>
      </c>
      <c r="FRA1370" s="84">
        <f t="shared" si="1307"/>
        <v>0</v>
      </c>
      <c r="FRB1370" s="84">
        <f t="shared" si="1307"/>
        <v>0</v>
      </c>
      <c r="FRC1370" s="84">
        <f t="shared" si="1307"/>
        <v>0</v>
      </c>
      <c r="FRD1370" s="84">
        <f t="shared" si="1307"/>
        <v>1000000</v>
      </c>
      <c r="FRJ1370" s="84" t="s">
        <v>235</v>
      </c>
      <c r="FRK1370" s="84" t="s">
        <v>236</v>
      </c>
      <c r="FRL1370" s="84">
        <f t="shared" ref="FRL1370:FRT1370" si="1308">FRL1364</f>
        <v>1000000</v>
      </c>
      <c r="FRM1370" s="84">
        <f t="shared" si="1308"/>
        <v>0</v>
      </c>
      <c r="FRN1370" s="84">
        <f t="shared" si="1308"/>
        <v>0</v>
      </c>
      <c r="FRO1370" s="84">
        <f t="shared" si="1308"/>
        <v>1000000</v>
      </c>
      <c r="FRP1370" s="84">
        <f t="shared" si="1308"/>
        <v>0</v>
      </c>
      <c r="FRQ1370" s="84">
        <f t="shared" si="1308"/>
        <v>0</v>
      </c>
      <c r="FRR1370" s="84">
        <f t="shared" si="1308"/>
        <v>0</v>
      </c>
      <c r="FRS1370" s="84">
        <f t="shared" si="1308"/>
        <v>0</v>
      </c>
      <c r="FRT1370" s="84">
        <f t="shared" si="1308"/>
        <v>1000000</v>
      </c>
      <c r="FRZ1370" s="84" t="s">
        <v>235</v>
      </c>
      <c r="FSA1370" s="84" t="s">
        <v>236</v>
      </c>
      <c r="FSB1370" s="84">
        <f t="shared" ref="FSB1370:FSJ1370" si="1309">FSB1364</f>
        <v>1000000</v>
      </c>
      <c r="FSC1370" s="84">
        <f t="shared" si="1309"/>
        <v>0</v>
      </c>
      <c r="FSD1370" s="84">
        <f t="shared" si="1309"/>
        <v>0</v>
      </c>
      <c r="FSE1370" s="84">
        <f t="shared" si="1309"/>
        <v>1000000</v>
      </c>
      <c r="FSF1370" s="84">
        <f t="shared" si="1309"/>
        <v>0</v>
      </c>
      <c r="FSG1370" s="84">
        <f t="shared" si="1309"/>
        <v>0</v>
      </c>
      <c r="FSH1370" s="84">
        <f t="shared" si="1309"/>
        <v>0</v>
      </c>
      <c r="FSI1370" s="84">
        <f t="shared" si="1309"/>
        <v>0</v>
      </c>
      <c r="FSJ1370" s="84">
        <f t="shared" si="1309"/>
        <v>1000000</v>
      </c>
      <c r="FSP1370" s="84" t="s">
        <v>235</v>
      </c>
      <c r="FSQ1370" s="84" t="s">
        <v>236</v>
      </c>
      <c r="FSR1370" s="84">
        <f t="shared" ref="FSR1370:FSZ1370" si="1310">FSR1364</f>
        <v>1000000</v>
      </c>
      <c r="FSS1370" s="84">
        <f t="shared" si="1310"/>
        <v>0</v>
      </c>
      <c r="FST1370" s="84">
        <f t="shared" si="1310"/>
        <v>0</v>
      </c>
      <c r="FSU1370" s="84">
        <f t="shared" si="1310"/>
        <v>1000000</v>
      </c>
      <c r="FSV1370" s="84">
        <f t="shared" si="1310"/>
        <v>0</v>
      </c>
      <c r="FSW1370" s="84">
        <f t="shared" si="1310"/>
        <v>0</v>
      </c>
      <c r="FSX1370" s="84">
        <f t="shared" si="1310"/>
        <v>0</v>
      </c>
      <c r="FSY1370" s="84">
        <f t="shared" si="1310"/>
        <v>0</v>
      </c>
      <c r="FSZ1370" s="84">
        <f t="shared" si="1310"/>
        <v>1000000</v>
      </c>
      <c r="FTF1370" s="84" t="s">
        <v>235</v>
      </c>
      <c r="FTG1370" s="84" t="s">
        <v>236</v>
      </c>
      <c r="FTH1370" s="84">
        <f t="shared" ref="FTH1370:FTP1370" si="1311">FTH1364</f>
        <v>1000000</v>
      </c>
      <c r="FTI1370" s="84">
        <f t="shared" si="1311"/>
        <v>0</v>
      </c>
      <c r="FTJ1370" s="84">
        <f t="shared" si="1311"/>
        <v>0</v>
      </c>
      <c r="FTK1370" s="84">
        <f t="shared" si="1311"/>
        <v>1000000</v>
      </c>
      <c r="FTL1370" s="84">
        <f t="shared" si="1311"/>
        <v>0</v>
      </c>
      <c r="FTM1370" s="84">
        <f t="shared" si="1311"/>
        <v>0</v>
      </c>
      <c r="FTN1370" s="84">
        <f t="shared" si="1311"/>
        <v>0</v>
      </c>
      <c r="FTO1370" s="84">
        <f t="shared" si="1311"/>
        <v>0</v>
      </c>
      <c r="FTP1370" s="84">
        <f t="shared" si="1311"/>
        <v>1000000</v>
      </c>
      <c r="FTV1370" s="84" t="s">
        <v>235</v>
      </c>
      <c r="FTW1370" s="84" t="s">
        <v>236</v>
      </c>
      <c r="FTX1370" s="84">
        <f t="shared" ref="FTX1370:FUF1370" si="1312">FTX1364</f>
        <v>1000000</v>
      </c>
      <c r="FTY1370" s="84">
        <f t="shared" si="1312"/>
        <v>0</v>
      </c>
      <c r="FTZ1370" s="84">
        <f t="shared" si="1312"/>
        <v>0</v>
      </c>
      <c r="FUA1370" s="84">
        <f t="shared" si="1312"/>
        <v>1000000</v>
      </c>
      <c r="FUB1370" s="84">
        <f t="shared" si="1312"/>
        <v>0</v>
      </c>
      <c r="FUC1370" s="84">
        <f t="shared" si="1312"/>
        <v>0</v>
      </c>
      <c r="FUD1370" s="84">
        <f t="shared" si="1312"/>
        <v>0</v>
      </c>
      <c r="FUE1370" s="84">
        <f t="shared" si="1312"/>
        <v>0</v>
      </c>
      <c r="FUF1370" s="84">
        <f t="shared" si="1312"/>
        <v>1000000</v>
      </c>
      <c r="FUL1370" s="84" t="s">
        <v>235</v>
      </c>
      <c r="FUM1370" s="84" t="s">
        <v>236</v>
      </c>
      <c r="FUN1370" s="84">
        <f t="shared" ref="FUN1370:FUV1370" si="1313">FUN1364</f>
        <v>1000000</v>
      </c>
      <c r="FUO1370" s="84">
        <f t="shared" si="1313"/>
        <v>0</v>
      </c>
      <c r="FUP1370" s="84">
        <f t="shared" si="1313"/>
        <v>0</v>
      </c>
      <c r="FUQ1370" s="84">
        <f t="shared" si="1313"/>
        <v>1000000</v>
      </c>
      <c r="FUR1370" s="84">
        <f t="shared" si="1313"/>
        <v>0</v>
      </c>
      <c r="FUS1370" s="84">
        <f t="shared" si="1313"/>
        <v>0</v>
      </c>
      <c r="FUT1370" s="84">
        <f t="shared" si="1313"/>
        <v>0</v>
      </c>
      <c r="FUU1370" s="84">
        <f t="shared" si="1313"/>
        <v>0</v>
      </c>
      <c r="FUV1370" s="84">
        <f t="shared" si="1313"/>
        <v>1000000</v>
      </c>
      <c r="FVB1370" s="84" t="s">
        <v>235</v>
      </c>
      <c r="FVC1370" s="84" t="s">
        <v>236</v>
      </c>
      <c r="FVD1370" s="84">
        <f t="shared" ref="FVD1370:FVL1370" si="1314">FVD1364</f>
        <v>1000000</v>
      </c>
      <c r="FVE1370" s="84">
        <f t="shared" si="1314"/>
        <v>0</v>
      </c>
      <c r="FVF1370" s="84">
        <f t="shared" si="1314"/>
        <v>0</v>
      </c>
      <c r="FVG1370" s="84">
        <f t="shared" si="1314"/>
        <v>1000000</v>
      </c>
      <c r="FVH1370" s="84">
        <f t="shared" si="1314"/>
        <v>0</v>
      </c>
      <c r="FVI1370" s="84">
        <f t="shared" si="1314"/>
        <v>0</v>
      </c>
      <c r="FVJ1370" s="84">
        <f t="shared" si="1314"/>
        <v>0</v>
      </c>
      <c r="FVK1370" s="84">
        <f t="shared" si="1314"/>
        <v>0</v>
      </c>
      <c r="FVL1370" s="84">
        <f t="shared" si="1314"/>
        <v>1000000</v>
      </c>
      <c r="FVR1370" s="84" t="s">
        <v>235</v>
      </c>
      <c r="FVS1370" s="84" t="s">
        <v>236</v>
      </c>
      <c r="FVT1370" s="84">
        <f t="shared" ref="FVT1370:FWB1370" si="1315">FVT1364</f>
        <v>1000000</v>
      </c>
      <c r="FVU1370" s="84">
        <f t="shared" si="1315"/>
        <v>0</v>
      </c>
      <c r="FVV1370" s="84">
        <f t="shared" si="1315"/>
        <v>0</v>
      </c>
      <c r="FVW1370" s="84">
        <f t="shared" si="1315"/>
        <v>1000000</v>
      </c>
      <c r="FVX1370" s="84">
        <f t="shared" si="1315"/>
        <v>0</v>
      </c>
      <c r="FVY1370" s="84">
        <f t="shared" si="1315"/>
        <v>0</v>
      </c>
      <c r="FVZ1370" s="84">
        <f t="shared" si="1315"/>
        <v>0</v>
      </c>
      <c r="FWA1370" s="84">
        <f t="shared" si="1315"/>
        <v>0</v>
      </c>
      <c r="FWB1370" s="84">
        <f t="shared" si="1315"/>
        <v>1000000</v>
      </c>
      <c r="FWH1370" s="84" t="s">
        <v>235</v>
      </c>
      <c r="FWI1370" s="84" t="s">
        <v>236</v>
      </c>
      <c r="FWJ1370" s="84">
        <f t="shared" ref="FWJ1370:FWR1370" si="1316">FWJ1364</f>
        <v>1000000</v>
      </c>
      <c r="FWK1370" s="84">
        <f t="shared" si="1316"/>
        <v>0</v>
      </c>
      <c r="FWL1370" s="84">
        <f t="shared" si="1316"/>
        <v>0</v>
      </c>
      <c r="FWM1370" s="84">
        <f t="shared" si="1316"/>
        <v>1000000</v>
      </c>
      <c r="FWN1370" s="84">
        <f t="shared" si="1316"/>
        <v>0</v>
      </c>
      <c r="FWO1370" s="84">
        <f t="shared" si="1316"/>
        <v>0</v>
      </c>
      <c r="FWP1370" s="84">
        <f t="shared" si="1316"/>
        <v>0</v>
      </c>
      <c r="FWQ1370" s="84">
        <f t="shared" si="1316"/>
        <v>0</v>
      </c>
      <c r="FWR1370" s="84">
        <f t="shared" si="1316"/>
        <v>1000000</v>
      </c>
      <c r="FWX1370" s="84" t="s">
        <v>235</v>
      </c>
      <c r="FWY1370" s="84" t="s">
        <v>236</v>
      </c>
      <c r="FWZ1370" s="84">
        <f t="shared" ref="FWZ1370:FXH1370" si="1317">FWZ1364</f>
        <v>1000000</v>
      </c>
      <c r="FXA1370" s="84">
        <f t="shared" si="1317"/>
        <v>0</v>
      </c>
      <c r="FXB1370" s="84">
        <f t="shared" si="1317"/>
        <v>0</v>
      </c>
      <c r="FXC1370" s="84">
        <f t="shared" si="1317"/>
        <v>1000000</v>
      </c>
      <c r="FXD1370" s="84">
        <f t="shared" si="1317"/>
        <v>0</v>
      </c>
      <c r="FXE1370" s="84">
        <f t="shared" si="1317"/>
        <v>0</v>
      </c>
      <c r="FXF1370" s="84">
        <f t="shared" si="1317"/>
        <v>0</v>
      </c>
      <c r="FXG1370" s="84">
        <f t="shared" si="1317"/>
        <v>0</v>
      </c>
      <c r="FXH1370" s="84">
        <f t="shared" si="1317"/>
        <v>1000000</v>
      </c>
      <c r="FXN1370" s="84" t="s">
        <v>235</v>
      </c>
      <c r="FXO1370" s="84" t="s">
        <v>236</v>
      </c>
      <c r="FXP1370" s="84">
        <f t="shared" ref="FXP1370:FXX1370" si="1318">FXP1364</f>
        <v>1000000</v>
      </c>
      <c r="FXQ1370" s="84">
        <f t="shared" si="1318"/>
        <v>0</v>
      </c>
      <c r="FXR1370" s="84">
        <f t="shared" si="1318"/>
        <v>0</v>
      </c>
      <c r="FXS1370" s="84">
        <f t="shared" si="1318"/>
        <v>1000000</v>
      </c>
      <c r="FXT1370" s="84">
        <f t="shared" si="1318"/>
        <v>0</v>
      </c>
      <c r="FXU1370" s="84">
        <f t="shared" si="1318"/>
        <v>0</v>
      </c>
      <c r="FXV1370" s="84">
        <f t="shared" si="1318"/>
        <v>0</v>
      </c>
      <c r="FXW1370" s="84">
        <f t="shared" si="1318"/>
        <v>0</v>
      </c>
      <c r="FXX1370" s="84">
        <f t="shared" si="1318"/>
        <v>1000000</v>
      </c>
      <c r="FYD1370" s="84" t="s">
        <v>235</v>
      </c>
      <c r="FYE1370" s="84" t="s">
        <v>236</v>
      </c>
      <c r="FYF1370" s="84">
        <f t="shared" ref="FYF1370:FYN1370" si="1319">FYF1364</f>
        <v>1000000</v>
      </c>
      <c r="FYG1370" s="84">
        <f t="shared" si="1319"/>
        <v>0</v>
      </c>
      <c r="FYH1370" s="84">
        <f t="shared" si="1319"/>
        <v>0</v>
      </c>
      <c r="FYI1370" s="84">
        <f t="shared" si="1319"/>
        <v>1000000</v>
      </c>
      <c r="FYJ1370" s="84">
        <f t="shared" si="1319"/>
        <v>0</v>
      </c>
      <c r="FYK1370" s="84">
        <f t="shared" si="1319"/>
        <v>0</v>
      </c>
      <c r="FYL1370" s="84">
        <f t="shared" si="1319"/>
        <v>0</v>
      </c>
      <c r="FYM1370" s="84">
        <f t="shared" si="1319"/>
        <v>0</v>
      </c>
      <c r="FYN1370" s="84">
        <f t="shared" si="1319"/>
        <v>1000000</v>
      </c>
      <c r="FYT1370" s="84" t="s">
        <v>235</v>
      </c>
      <c r="FYU1370" s="84" t="s">
        <v>236</v>
      </c>
      <c r="FYV1370" s="84">
        <f t="shared" ref="FYV1370:FZD1370" si="1320">FYV1364</f>
        <v>1000000</v>
      </c>
      <c r="FYW1370" s="84">
        <f t="shared" si="1320"/>
        <v>0</v>
      </c>
      <c r="FYX1370" s="84">
        <f t="shared" si="1320"/>
        <v>0</v>
      </c>
      <c r="FYY1370" s="84">
        <f t="shared" si="1320"/>
        <v>1000000</v>
      </c>
      <c r="FYZ1370" s="84">
        <f t="shared" si="1320"/>
        <v>0</v>
      </c>
      <c r="FZA1370" s="84">
        <f t="shared" si="1320"/>
        <v>0</v>
      </c>
      <c r="FZB1370" s="84">
        <f t="shared" si="1320"/>
        <v>0</v>
      </c>
      <c r="FZC1370" s="84">
        <f t="shared" si="1320"/>
        <v>0</v>
      </c>
      <c r="FZD1370" s="84">
        <f t="shared" si="1320"/>
        <v>1000000</v>
      </c>
      <c r="FZJ1370" s="84" t="s">
        <v>235</v>
      </c>
      <c r="FZK1370" s="84" t="s">
        <v>236</v>
      </c>
      <c r="FZL1370" s="84">
        <f t="shared" ref="FZL1370:FZT1370" si="1321">FZL1364</f>
        <v>1000000</v>
      </c>
      <c r="FZM1370" s="84">
        <f t="shared" si="1321"/>
        <v>0</v>
      </c>
      <c r="FZN1370" s="84">
        <f t="shared" si="1321"/>
        <v>0</v>
      </c>
      <c r="FZO1370" s="84">
        <f t="shared" si="1321"/>
        <v>1000000</v>
      </c>
      <c r="FZP1370" s="84">
        <f t="shared" si="1321"/>
        <v>0</v>
      </c>
      <c r="FZQ1370" s="84">
        <f t="shared" si="1321"/>
        <v>0</v>
      </c>
      <c r="FZR1370" s="84">
        <f t="shared" si="1321"/>
        <v>0</v>
      </c>
      <c r="FZS1370" s="84">
        <f t="shared" si="1321"/>
        <v>0</v>
      </c>
      <c r="FZT1370" s="84">
        <f t="shared" si="1321"/>
        <v>1000000</v>
      </c>
      <c r="FZZ1370" s="84" t="s">
        <v>235</v>
      </c>
      <c r="GAA1370" s="84" t="s">
        <v>236</v>
      </c>
      <c r="GAB1370" s="84">
        <f t="shared" ref="GAB1370:GAJ1370" si="1322">GAB1364</f>
        <v>1000000</v>
      </c>
      <c r="GAC1370" s="84">
        <f t="shared" si="1322"/>
        <v>0</v>
      </c>
      <c r="GAD1370" s="84">
        <f t="shared" si="1322"/>
        <v>0</v>
      </c>
      <c r="GAE1370" s="84">
        <f t="shared" si="1322"/>
        <v>1000000</v>
      </c>
      <c r="GAF1370" s="84">
        <f t="shared" si="1322"/>
        <v>0</v>
      </c>
      <c r="GAG1370" s="84">
        <f t="shared" si="1322"/>
        <v>0</v>
      </c>
      <c r="GAH1370" s="84">
        <f t="shared" si="1322"/>
        <v>0</v>
      </c>
      <c r="GAI1370" s="84">
        <f t="shared" si="1322"/>
        <v>0</v>
      </c>
      <c r="GAJ1370" s="84">
        <f t="shared" si="1322"/>
        <v>1000000</v>
      </c>
      <c r="GAP1370" s="84" t="s">
        <v>235</v>
      </c>
      <c r="GAQ1370" s="84" t="s">
        <v>236</v>
      </c>
      <c r="GAR1370" s="84">
        <f t="shared" ref="GAR1370:GAZ1370" si="1323">GAR1364</f>
        <v>1000000</v>
      </c>
      <c r="GAS1370" s="84">
        <f t="shared" si="1323"/>
        <v>0</v>
      </c>
      <c r="GAT1370" s="84">
        <f t="shared" si="1323"/>
        <v>0</v>
      </c>
      <c r="GAU1370" s="84">
        <f t="shared" si="1323"/>
        <v>1000000</v>
      </c>
      <c r="GAV1370" s="84">
        <f t="shared" si="1323"/>
        <v>0</v>
      </c>
      <c r="GAW1370" s="84">
        <f t="shared" si="1323"/>
        <v>0</v>
      </c>
      <c r="GAX1370" s="84">
        <f t="shared" si="1323"/>
        <v>0</v>
      </c>
      <c r="GAY1370" s="84">
        <f t="shared" si="1323"/>
        <v>0</v>
      </c>
      <c r="GAZ1370" s="84">
        <f t="shared" si="1323"/>
        <v>1000000</v>
      </c>
      <c r="GBF1370" s="84" t="s">
        <v>235</v>
      </c>
      <c r="GBG1370" s="84" t="s">
        <v>236</v>
      </c>
      <c r="GBH1370" s="84">
        <f t="shared" ref="GBH1370:GBP1370" si="1324">GBH1364</f>
        <v>1000000</v>
      </c>
      <c r="GBI1370" s="84">
        <f t="shared" si="1324"/>
        <v>0</v>
      </c>
      <c r="GBJ1370" s="84">
        <f t="shared" si="1324"/>
        <v>0</v>
      </c>
      <c r="GBK1370" s="84">
        <f t="shared" si="1324"/>
        <v>1000000</v>
      </c>
      <c r="GBL1370" s="84">
        <f t="shared" si="1324"/>
        <v>0</v>
      </c>
      <c r="GBM1370" s="84">
        <f t="shared" si="1324"/>
        <v>0</v>
      </c>
      <c r="GBN1370" s="84">
        <f t="shared" si="1324"/>
        <v>0</v>
      </c>
      <c r="GBO1370" s="84">
        <f t="shared" si="1324"/>
        <v>0</v>
      </c>
      <c r="GBP1370" s="84">
        <f t="shared" si="1324"/>
        <v>1000000</v>
      </c>
      <c r="GBV1370" s="84" t="s">
        <v>235</v>
      </c>
      <c r="GBW1370" s="84" t="s">
        <v>236</v>
      </c>
      <c r="GBX1370" s="84">
        <f t="shared" ref="GBX1370:GCF1370" si="1325">GBX1364</f>
        <v>1000000</v>
      </c>
      <c r="GBY1370" s="84">
        <f t="shared" si="1325"/>
        <v>0</v>
      </c>
      <c r="GBZ1370" s="84">
        <f t="shared" si="1325"/>
        <v>0</v>
      </c>
      <c r="GCA1370" s="84">
        <f t="shared" si="1325"/>
        <v>1000000</v>
      </c>
      <c r="GCB1370" s="84">
        <f t="shared" si="1325"/>
        <v>0</v>
      </c>
      <c r="GCC1370" s="84">
        <f t="shared" si="1325"/>
        <v>0</v>
      </c>
      <c r="GCD1370" s="84">
        <f t="shared" si="1325"/>
        <v>0</v>
      </c>
      <c r="GCE1370" s="84">
        <f t="shared" si="1325"/>
        <v>0</v>
      </c>
      <c r="GCF1370" s="84">
        <f t="shared" si="1325"/>
        <v>1000000</v>
      </c>
      <c r="GCL1370" s="84" t="s">
        <v>235</v>
      </c>
      <c r="GCM1370" s="84" t="s">
        <v>236</v>
      </c>
      <c r="GCN1370" s="84">
        <f t="shared" ref="GCN1370:GCV1370" si="1326">GCN1364</f>
        <v>1000000</v>
      </c>
      <c r="GCO1370" s="84">
        <f t="shared" si="1326"/>
        <v>0</v>
      </c>
      <c r="GCP1370" s="84">
        <f t="shared" si="1326"/>
        <v>0</v>
      </c>
      <c r="GCQ1370" s="84">
        <f t="shared" si="1326"/>
        <v>1000000</v>
      </c>
      <c r="GCR1370" s="84">
        <f t="shared" si="1326"/>
        <v>0</v>
      </c>
      <c r="GCS1370" s="84">
        <f t="shared" si="1326"/>
        <v>0</v>
      </c>
      <c r="GCT1370" s="84">
        <f t="shared" si="1326"/>
        <v>0</v>
      </c>
      <c r="GCU1370" s="84">
        <f t="shared" si="1326"/>
        <v>0</v>
      </c>
      <c r="GCV1370" s="84">
        <f t="shared" si="1326"/>
        <v>1000000</v>
      </c>
      <c r="GDB1370" s="84" t="s">
        <v>235</v>
      </c>
      <c r="GDC1370" s="84" t="s">
        <v>236</v>
      </c>
      <c r="GDD1370" s="84">
        <f t="shared" ref="GDD1370:GDL1370" si="1327">GDD1364</f>
        <v>1000000</v>
      </c>
      <c r="GDE1370" s="84">
        <f t="shared" si="1327"/>
        <v>0</v>
      </c>
      <c r="GDF1370" s="84">
        <f t="shared" si="1327"/>
        <v>0</v>
      </c>
      <c r="GDG1370" s="84">
        <f t="shared" si="1327"/>
        <v>1000000</v>
      </c>
      <c r="GDH1370" s="84">
        <f t="shared" si="1327"/>
        <v>0</v>
      </c>
      <c r="GDI1370" s="84">
        <f t="shared" si="1327"/>
        <v>0</v>
      </c>
      <c r="GDJ1370" s="84">
        <f t="shared" si="1327"/>
        <v>0</v>
      </c>
      <c r="GDK1370" s="84">
        <f t="shared" si="1327"/>
        <v>0</v>
      </c>
      <c r="GDL1370" s="84">
        <f t="shared" si="1327"/>
        <v>1000000</v>
      </c>
      <c r="GDR1370" s="84" t="s">
        <v>235</v>
      </c>
      <c r="GDS1370" s="84" t="s">
        <v>236</v>
      </c>
      <c r="GDT1370" s="84">
        <f t="shared" ref="GDT1370:GEB1370" si="1328">GDT1364</f>
        <v>1000000</v>
      </c>
      <c r="GDU1370" s="84">
        <f t="shared" si="1328"/>
        <v>0</v>
      </c>
      <c r="GDV1370" s="84">
        <f t="shared" si="1328"/>
        <v>0</v>
      </c>
      <c r="GDW1370" s="84">
        <f t="shared" si="1328"/>
        <v>1000000</v>
      </c>
      <c r="GDX1370" s="84">
        <f t="shared" si="1328"/>
        <v>0</v>
      </c>
      <c r="GDY1370" s="84">
        <f t="shared" si="1328"/>
        <v>0</v>
      </c>
      <c r="GDZ1370" s="84">
        <f t="shared" si="1328"/>
        <v>0</v>
      </c>
      <c r="GEA1370" s="84">
        <f t="shared" si="1328"/>
        <v>0</v>
      </c>
      <c r="GEB1370" s="84">
        <f t="shared" si="1328"/>
        <v>1000000</v>
      </c>
      <c r="GEH1370" s="84" t="s">
        <v>235</v>
      </c>
      <c r="GEI1370" s="84" t="s">
        <v>236</v>
      </c>
      <c r="GEJ1370" s="84">
        <f t="shared" ref="GEJ1370:GER1370" si="1329">GEJ1364</f>
        <v>1000000</v>
      </c>
      <c r="GEK1370" s="84">
        <f t="shared" si="1329"/>
        <v>0</v>
      </c>
      <c r="GEL1370" s="84">
        <f t="shared" si="1329"/>
        <v>0</v>
      </c>
      <c r="GEM1370" s="84">
        <f t="shared" si="1329"/>
        <v>1000000</v>
      </c>
      <c r="GEN1370" s="84">
        <f t="shared" si="1329"/>
        <v>0</v>
      </c>
      <c r="GEO1370" s="84">
        <f t="shared" si="1329"/>
        <v>0</v>
      </c>
      <c r="GEP1370" s="84">
        <f t="shared" si="1329"/>
        <v>0</v>
      </c>
      <c r="GEQ1370" s="84">
        <f t="shared" si="1329"/>
        <v>0</v>
      </c>
      <c r="GER1370" s="84">
        <f t="shared" si="1329"/>
        <v>1000000</v>
      </c>
      <c r="GEX1370" s="84" t="s">
        <v>235</v>
      </c>
      <c r="GEY1370" s="84" t="s">
        <v>236</v>
      </c>
      <c r="GEZ1370" s="84">
        <f t="shared" ref="GEZ1370:GFH1370" si="1330">GEZ1364</f>
        <v>1000000</v>
      </c>
      <c r="GFA1370" s="84">
        <f t="shared" si="1330"/>
        <v>0</v>
      </c>
      <c r="GFB1370" s="84">
        <f t="shared" si="1330"/>
        <v>0</v>
      </c>
      <c r="GFC1370" s="84">
        <f t="shared" si="1330"/>
        <v>1000000</v>
      </c>
      <c r="GFD1370" s="84">
        <f t="shared" si="1330"/>
        <v>0</v>
      </c>
      <c r="GFE1370" s="84">
        <f t="shared" si="1330"/>
        <v>0</v>
      </c>
      <c r="GFF1370" s="84">
        <f t="shared" si="1330"/>
        <v>0</v>
      </c>
      <c r="GFG1370" s="84">
        <f t="shared" si="1330"/>
        <v>0</v>
      </c>
      <c r="GFH1370" s="84">
        <f t="shared" si="1330"/>
        <v>1000000</v>
      </c>
      <c r="GFN1370" s="84" t="s">
        <v>235</v>
      </c>
      <c r="GFO1370" s="84" t="s">
        <v>236</v>
      </c>
      <c r="GFP1370" s="84">
        <f t="shared" ref="GFP1370:GFX1370" si="1331">GFP1364</f>
        <v>1000000</v>
      </c>
      <c r="GFQ1370" s="84">
        <f t="shared" si="1331"/>
        <v>0</v>
      </c>
      <c r="GFR1370" s="84">
        <f t="shared" si="1331"/>
        <v>0</v>
      </c>
      <c r="GFS1370" s="84">
        <f t="shared" si="1331"/>
        <v>1000000</v>
      </c>
      <c r="GFT1370" s="84">
        <f t="shared" si="1331"/>
        <v>0</v>
      </c>
      <c r="GFU1370" s="84">
        <f t="shared" si="1331"/>
        <v>0</v>
      </c>
      <c r="GFV1370" s="84">
        <f t="shared" si="1331"/>
        <v>0</v>
      </c>
      <c r="GFW1370" s="84">
        <f t="shared" si="1331"/>
        <v>0</v>
      </c>
      <c r="GFX1370" s="84">
        <f t="shared" si="1331"/>
        <v>1000000</v>
      </c>
      <c r="GGD1370" s="84" t="s">
        <v>235</v>
      </c>
      <c r="GGE1370" s="84" t="s">
        <v>236</v>
      </c>
      <c r="GGF1370" s="84">
        <f t="shared" ref="GGF1370:GGN1370" si="1332">GGF1364</f>
        <v>1000000</v>
      </c>
      <c r="GGG1370" s="84">
        <f t="shared" si="1332"/>
        <v>0</v>
      </c>
      <c r="GGH1370" s="84">
        <f t="shared" si="1332"/>
        <v>0</v>
      </c>
      <c r="GGI1370" s="84">
        <f t="shared" si="1332"/>
        <v>1000000</v>
      </c>
      <c r="GGJ1370" s="84">
        <f t="shared" si="1332"/>
        <v>0</v>
      </c>
      <c r="GGK1370" s="84">
        <f t="shared" si="1332"/>
        <v>0</v>
      </c>
      <c r="GGL1370" s="84">
        <f t="shared" si="1332"/>
        <v>0</v>
      </c>
      <c r="GGM1370" s="84">
        <f t="shared" si="1332"/>
        <v>0</v>
      </c>
      <c r="GGN1370" s="84">
        <f t="shared" si="1332"/>
        <v>1000000</v>
      </c>
      <c r="GGT1370" s="84" t="s">
        <v>235</v>
      </c>
      <c r="GGU1370" s="84" t="s">
        <v>236</v>
      </c>
      <c r="GGV1370" s="84">
        <f t="shared" ref="GGV1370:GHD1370" si="1333">GGV1364</f>
        <v>1000000</v>
      </c>
      <c r="GGW1370" s="84">
        <f t="shared" si="1333"/>
        <v>0</v>
      </c>
      <c r="GGX1370" s="84">
        <f t="shared" si="1333"/>
        <v>0</v>
      </c>
      <c r="GGY1370" s="84">
        <f t="shared" si="1333"/>
        <v>1000000</v>
      </c>
      <c r="GGZ1370" s="84">
        <f t="shared" si="1333"/>
        <v>0</v>
      </c>
      <c r="GHA1370" s="84">
        <f t="shared" si="1333"/>
        <v>0</v>
      </c>
      <c r="GHB1370" s="84">
        <f t="shared" si="1333"/>
        <v>0</v>
      </c>
      <c r="GHC1370" s="84">
        <f t="shared" si="1333"/>
        <v>0</v>
      </c>
      <c r="GHD1370" s="84">
        <f t="shared" si="1333"/>
        <v>1000000</v>
      </c>
      <c r="GHJ1370" s="84" t="s">
        <v>235</v>
      </c>
      <c r="GHK1370" s="84" t="s">
        <v>236</v>
      </c>
      <c r="GHL1370" s="84">
        <f t="shared" ref="GHL1370:GHT1370" si="1334">GHL1364</f>
        <v>1000000</v>
      </c>
      <c r="GHM1370" s="84">
        <f t="shared" si="1334"/>
        <v>0</v>
      </c>
      <c r="GHN1370" s="84">
        <f t="shared" si="1334"/>
        <v>0</v>
      </c>
      <c r="GHO1370" s="84">
        <f t="shared" si="1334"/>
        <v>1000000</v>
      </c>
      <c r="GHP1370" s="84">
        <f t="shared" si="1334"/>
        <v>0</v>
      </c>
      <c r="GHQ1370" s="84">
        <f t="shared" si="1334"/>
        <v>0</v>
      </c>
      <c r="GHR1370" s="84">
        <f t="shared" si="1334"/>
        <v>0</v>
      </c>
      <c r="GHS1370" s="84">
        <f t="shared" si="1334"/>
        <v>0</v>
      </c>
      <c r="GHT1370" s="84">
        <f t="shared" si="1334"/>
        <v>1000000</v>
      </c>
      <c r="GHZ1370" s="84" t="s">
        <v>235</v>
      </c>
      <c r="GIA1370" s="84" t="s">
        <v>236</v>
      </c>
      <c r="GIB1370" s="84">
        <f t="shared" ref="GIB1370:GIJ1370" si="1335">GIB1364</f>
        <v>1000000</v>
      </c>
      <c r="GIC1370" s="84">
        <f t="shared" si="1335"/>
        <v>0</v>
      </c>
      <c r="GID1370" s="84">
        <f t="shared" si="1335"/>
        <v>0</v>
      </c>
      <c r="GIE1370" s="84">
        <f t="shared" si="1335"/>
        <v>1000000</v>
      </c>
      <c r="GIF1370" s="84">
        <f t="shared" si="1335"/>
        <v>0</v>
      </c>
      <c r="GIG1370" s="84">
        <f t="shared" si="1335"/>
        <v>0</v>
      </c>
      <c r="GIH1370" s="84">
        <f t="shared" si="1335"/>
        <v>0</v>
      </c>
      <c r="GII1370" s="84">
        <f t="shared" si="1335"/>
        <v>0</v>
      </c>
      <c r="GIJ1370" s="84">
        <f t="shared" si="1335"/>
        <v>1000000</v>
      </c>
      <c r="GIP1370" s="84" t="s">
        <v>235</v>
      </c>
      <c r="GIQ1370" s="84" t="s">
        <v>236</v>
      </c>
      <c r="GIR1370" s="84">
        <f t="shared" ref="GIR1370:GIZ1370" si="1336">GIR1364</f>
        <v>1000000</v>
      </c>
      <c r="GIS1370" s="84">
        <f t="shared" si="1336"/>
        <v>0</v>
      </c>
      <c r="GIT1370" s="84">
        <f t="shared" si="1336"/>
        <v>0</v>
      </c>
      <c r="GIU1370" s="84">
        <f t="shared" si="1336"/>
        <v>1000000</v>
      </c>
      <c r="GIV1370" s="84">
        <f t="shared" si="1336"/>
        <v>0</v>
      </c>
      <c r="GIW1370" s="84">
        <f t="shared" si="1336"/>
        <v>0</v>
      </c>
      <c r="GIX1370" s="84">
        <f t="shared" si="1336"/>
        <v>0</v>
      </c>
      <c r="GIY1370" s="84">
        <f t="shared" si="1336"/>
        <v>0</v>
      </c>
      <c r="GIZ1370" s="84">
        <f t="shared" si="1336"/>
        <v>1000000</v>
      </c>
      <c r="GJF1370" s="84" t="s">
        <v>235</v>
      </c>
      <c r="GJG1370" s="84" t="s">
        <v>236</v>
      </c>
      <c r="GJH1370" s="84">
        <f t="shared" ref="GJH1370:GJP1370" si="1337">GJH1364</f>
        <v>1000000</v>
      </c>
      <c r="GJI1370" s="84">
        <f t="shared" si="1337"/>
        <v>0</v>
      </c>
      <c r="GJJ1370" s="84">
        <f t="shared" si="1337"/>
        <v>0</v>
      </c>
      <c r="GJK1370" s="84">
        <f t="shared" si="1337"/>
        <v>1000000</v>
      </c>
      <c r="GJL1370" s="84">
        <f t="shared" si="1337"/>
        <v>0</v>
      </c>
      <c r="GJM1370" s="84">
        <f t="shared" si="1337"/>
        <v>0</v>
      </c>
      <c r="GJN1370" s="84">
        <f t="shared" si="1337"/>
        <v>0</v>
      </c>
      <c r="GJO1370" s="84">
        <f t="shared" si="1337"/>
        <v>0</v>
      </c>
      <c r="GJP1370" s="84">
        <f t="shared" si="1337"/>
        <v>1000000</v>
      </c>
      <c r="GJV1370" s="84" t="s">
        <v>235</v>
      </c>
      <c r="GJW1370" s="84" t="s">
        <v>236</v>
      </c>
      <c r="GJX1370" s="84">
        <f t="shared" ref="GJX1370:GKF1370" si="1338">GJX1364</f>
        <v>1000000</v>
      </c>
      <c r="GJY1370" s="84">
        <f t="shared" si="1338"/>
        <v>0</v>
      </c>
      <c r="GJZ1370" s="84">
        <f t="shared" si="1338"/>
        <v>0</v>
      </c>
      <c r="GKA1370" s="84">
        <f t="shared" si="1338"/>
        <v>1000000</v>
      </c>
      <c r="GKB1370" s="84">
        <f t="shared" si="1338"/>
        <v>0</v>
      </c>
      <c r="GKC1370" s="84">
        <f t="shared" si="1338"/>
        <v>0</v>
      </c>
      <c r="GKD1370" s="84">
        <f t="shared" si="1338"/>
        <v>0</v>
      </c>
      <c r="GKE1370" s="84">
        <f t="shared" si="1338"/>
        <v>0</v>
      </c>
      <c r="GKF1370" s="84">
        <f t="shared" si="1338"/>
        <v>1000000</v>
      </c>
      <c r="GKL1370" s="84" t="s">
        <v>235</v>
      </c>
      <c r="GKM1370" s="84" t="s">
        <v>236</v>
      </c>
      <c r="GKN1370" s="84">
        <f t="shared" ref="GKN1370:GKV1370" si="1339">GKN1364</f>
        <v>1000000</v>
      </c>
      <c r="GKO1370" s="84">
        <f t="shared" si="1339"/>
        <v>0</v>
      </c>
      <c r="GKP1370" s="84">
        <f t="shared" si="1339"/>
        <v>0</v>
      </c>
      <c r="GKQ1370" s="84">
        <f t="shared" si="1339"/>
        <v>1000000</v>
      </c>
      <c r="GKR1370" s="84">
        <f t="shared" si="1339"/>
        <v>0</v>
      </c>
      <c r="GKS1370" s="84">
        <f t="shared" si="1339"/>
        <v>0</v>
      </c>
      <c r="GKT1370" s="84">
        <f t="shared" si="1339"/>
        <v>0</v>
      </c>
      <c r="GKU1370" s="84">
        <f t="shared" si="1339"/>
        <v>0</v>
      </c>
      <c r="GKV1370" s="84">
        <f t="shared" si="1339"/>
        <v>1000000</v>
      </c>
      <c r="GLB1370" s="84" t="s">
        <v>235</v>
      </c>
      <c r="GLC1370" s="84" t="s">
        <v>236</v>
      </c>
      <c r="GLD1370" s="84">
        <f t="shared" ref="GLD1370:GLL1370" si="1340">GLD1364</f>
        <v>1000000</v>
      </c>
      <c r="GLE1370" s="84">
        <f t="shared" si="1340"/>
        <v>0</v>
      </c>
      <c r="GLF1370" s="84">
        <f t="shared" si="1340"/>
        <v>0</v>
      </c>
      <c r="GLG1370" s="84">
        <f t="shared" si="1340"/>
        <v>1000000</v>
      </c>
      <c r="GLH1370" s="84">
        <f t="shared" si="1340"/>
        <v>0</v>
      </c>
      <c r="GLI1370" s="84">
        <f t="shared" si="1340"/>
        <v>0</v>
      </c>
      <c r="GLJ1370" s="84">
        <f t="shared" si="1340"/>
        <v>0</v>
      </c>
      <c r="GLK1370" s="84">
        <f t="shared" si="1340"/>
        <v>0</v>
      </c>
      <c r="GLL1370" s="84">
        <f t="shared" si="1340"/>
        <v>1000000</v>
      </c>
      <c r="GLR1370" s="84" t="s">
        <v>235</v>
      </c>
      <c r="GLS1370" s="84" t="s">
        <v>236</v>
      </c>
      <c r="GLT1370" s="84">
        <f t="shared" ref="GLT1370:GMB1370" si="1341">GLT1364</f>
        <v>1000000</v>
      </c>
      <c r="GLU1370" s="84">
        <f t="shared" si="1341"/>
        <v>0</v>
      </c>
      <c r="GLV1370" s="84">
        <f t="shared" si="1341"/>
        <v>0</v>
      </c>
      <c r="GLW1370" s="84">
        <f t="shared" si="1341"/>
        <v>1000000</v>
      </c>
      <c r="GLX1370" s="84">
        <f t="shared" si="1341"/>
        <v>0</v>
      </c>
      <c r="GLY1370" s="84">
        <f t="shared" si="1341"/>
        <v>0</v>
      </c>
      <c r="GLZ1370" s="84">
        <f t="shared" si="1341"/>
        <v>0</v>
      </c>
      <c r="GMA1370" s="84">
        <f t="shared" si="1341"/>
        <v>0</v>
      </c>
      <c r="GMB1370" s="84">
        <f t="shared" si="1341"/>
        <v>1000000</v>
      </c>
      <c r="GMH1370" s="84" t="s">
        <v>235</v>
      </c>
      <c r="GMI1370" s="84" t="s">
        <v>236</v>
      </c>
      <c r="GMJ1370" s="84">
        <f t="shared" ref="GMJ1370:GMR1370" si="1342">GMJ1364</f>
        <v>1000000</v>
      </c>
      <c r="GMK1370" s="84">
        <f t="shared" si="1342"/>
        <v>0</v>
      </c>
      <c r="GML1370" s="84">
        <f t="shared" si="1342"/>
        <v>0</v>
      </c>
      <c r="GMM1370" s="84">
        <f t="shared" si="1342"/>
        <v>1000000</v>
      </c>
      <c r="GMN1370" s="84">
        <f t="shared" si="1342"/>
        <v>0</v>
      </c>
      <c r="GMO1370" s="84">
        <f t="shared" si="1342"/>
        <v>0</v>
      </c>
      <c r="GMP1370" s="84">
        <f t="shared" si="1342"/>
        <v>0</v>
      </c>
      <c r="GMQ1370" s="84">
        <f t="shared" si="1342"/>
        <v>0</v>
      </c>
      <c r="GMR1370" s="84">
        <f t="shared" si="1342"/>
        <v>1000000</v>
      </c>
      <c r="GMX1370" s="84" t="s">
        <v>235</v>
      </c>
      <c r="GMY1370" s="84" t="s">
        <v>236</v>
      </c>
      <c r="GMZ1370" s="84">
        <f t="shared" ref="GMZ1370:GNH1370" si="1343">GMZ1364</f>
        <v>1000000</v>
      </c>
      <c r="GNA1370" s="84">
        <f t="shared" si="1343"/>
        <v>0</v>
      </c>
      <c r="GNB1370" s="84">
        <f t="shared" si="1343"/>
        <v>0</v>
      </c>
      <c r="GNC1370" s="84">
        <f t="shared" si="1343"/>
        <v>1000000</v>
      </c>
      <c r="GND1370" s="84">
        <f t="shared" si="1343"/>
        <v>0</v>
      </c>
      <c r="GNE1370" s="84">
        <f t="shared" si="1343"/>
        <v>0</v>
      </c>
      <c r="GNF1370" s="84">
        <f t="shared" si="1343"/>
        <v>0</v>
      </c>
      <c r="GNG1370" s="84">
        <f t="shared" si="1343"/>
        <v>0</v>
      </c>
      <c r="GNH1370" s="84">
        <f t="shared" si="1343"/>
        <v>1000000</v>
      </c>
      <c r="GNN1370" s="84" t="s">
        <v>235</v>
      </c>
      <c r="GNO1370" s="84" t="s">
        <v>236</v>
      </c>
      <c r="GNP1370" s="84">
        <f>GNP1364</f>
        <v>1000000</v>
      </c>
      <c r="GNQ1370" s="84">
        <f>GNQ1364</f>
        <v>0</v>
      </c>
      <c r="GNR1370" s="84">
        <f>GNR1364</f>
        <v>0</v>
      </c>
      <c r="GNS1370" s="84">
        <f>GNS1364</f>
        <v>1000000</v>
      </c>
      <c r="GNT1370" s="84">
        <f>GNT1364</f>
        <v>0</v>
      </c>
      <c r="GNU1370" s="84">
        <f>GNU1364</f>
        <v>0</v>
      </c>
      <c r="GNV1370" s="84">
        <f>GNV1364</f>
        <v>0</v>
      </c>
      <c r="GNW1370" s="84">
        <f>GNW1364</f>
        <v>0</v>
      </c>
      <c r="GNX1370" s="84">
        <f>GNX1364</f>
        <v>1000000</v>
      </c>
      <c r="GOD1370" s="84" t="s">
        <v>235</v>
      </c>
      <c r="GOE1370" s="84" t="s">
        <v>236</v>
      </c>
      <c r="GOF1370" s="84">
        <f t="shared" ref="GOF1370:GON1370" si="1344">GOF1364</f>
        <v>1000000</v>
      </c>
      <c r="GOG1370" s="84">
        <f t="shared" si="1344"/>
        <v>0</v>
      </c>
      <c r="GOH1370" s="84">
        <f t="shared" si="1344"/>
        <v>0</v>
      </c>
      <c r="GOI1370" s="84">
        <f t="shared" si="1344"/>
        <v>1000000</v>
      </c>
      <c r="GOJ1370" s="84">
        <f t="shared" si="1344"/>
        <v>0</v>
      </c>
      <c r="GOK1370" s="84">
        <f t="shared" si="1344"/>
        <v>0</v>
      </c>
      <c r="GOL1370" s="84">
        <f t="shared" si="1344"/>
        <v>0</v>
      </c>
      <c r="GOM1370" s="84">
        <f t="shared" si="1344"/>
        <v>0</v>
      </c>
      <c r="GON1370" s="84">
        <f t="shared" si="1344"/>
        <v>1000000</v>
      </c>
      <c r="GOT1370" s="84" t="s">
        <v>235</v>
      </c>
      <c r="GOU1370" s="84" t="s">
        <v>236</v>
      </c>
      <c r="GOV1370" s="84">
        <f t="shared" ref="GOV1370:GPD1370" si="1345">GOV1364</f>
        <v>1000000</v>
      </c>
      <c r="GOW1370" s="84">
        <f t="shared" si="1345"/>
        <v>0</v>
      </c>
      <c r="GOX1370" s="84">
        <f t="shared" si="1345"/>
        <v>0</v>
      </c>
      <c r="GOY1370" s="84">
        <f t="shared" si="1345"/>
        <v>1000000</v>
      </c>
      <c r="GOZ1370" s="84">
        <f t="shared" si="1345"/>
        <v>0</v>
      </c>
      <c r="GPA1370" s="84">
        <f t="shared" si="1345"/>
        <v>0</v>
      </c>
      <c r="GPB1370" s="84">
        <f t="shared" si="1345"/>
        <v>0</v>
      </c>
      <c r="GPC1370" s="84">
        <f t="shared" si="1345"/>
        <v>0</v>
      </c>
      <c r="GPD1370" s="84">
        <f t="shared" si="1345"/>
        <v>1000000</v>
      </c>
      <c r="GPJ1370" s="84" t="s">
        <v>235</v>
      </c>
      <c r="GPK1370" s="84" t="s">
        <v>236</v>
      </c>
      <c r="GPL1370" s="84">
        <f t="shared" ref="GPL1370:GPT1370" si="1346">GPL1364</f>
        <v>1000000</v>
      </c>
      <c r="GPM1370" s="84">
        <f t="shared" si="1346"/>
        <v>0</v>
      </c>
      <c r="GPN1370" s="84">
        <f t="shared" si="1346"/>
        <v>0</v>
      </c>
      <c r="GPO1370" s="84">
        <f t="shared" si="1346"/>
        <v>1000000</v>
      </c>
      <c r="GPP1370" s="84">
        <f t="shared" si="1346"/>
        <v>0</v>
      </c>
      <c r="GPQ1370" s="84">
        <f t="shared" si="1346"/>
        <v>0</v>
      </c>
      <c r="GPR1370" s="84">
        <f t="shared" si="1346"/>
        <v>0</v>
      </c>
      <c r="GPS1370" s="84">
        <f t="shared" si="1346"/>
        <v>0</v>
      </c>
      <c r="GPT1370" s="84">
        <f t="shared" si="1346"/>
        <v>1000000</v>
      </c>
      <c r="GPZ1370" s="84" t="s">
        <v>235</v>
      </c>
      <c r="GQA1370" s="84" t="s">
        <v>236</v>
      </c>
      <c r="GQB1370" s="84">
        <f t="shared" ref="GQB1370:GQJ1370" si="1347">GQB1364</f>
        <v>1000000</v>
      </c>
      <c r="GQC1370" s="84">
        <f t="shared" si="1347"/>
        <v>0</v>
      </c>
      <c r="GQD1370" s="84">
        <f t="shared" si="1347"/>
        <v>0</v>
      </c>
      <c r="GQE1370" s="84">
        <f t="shared" si="1347"/>
        <v>1000000</v>
      </c>
      <c r="GQF1370" s="84">
        <f t="shared" si="1347"/>
        <v>0</v>
      </c>
      <c r="GQG1370" s="84">
        <f t="shared" si="1347"/>
        <v>0</v>
      </c>
      <c r="GQH1370" s="84">
        <f t="shared" si="1347"/>
        <v>0</v>
      </c>
      <c r="GQI1370" s="84">
        <f t="shared" si="1347"/>
        <v>0</v>
      </c>
      <c r="GQJ1370" s="84">
        <f t="shared" si="1347"/>
        <v>1000000</v>
      </c>
      <c r="GQP1370" s="84" t="s">
        <v>235</v>
      </c>
      <c r="GQQ1370" s="84" t="s">
        <v>236</v>
      </c>
      <c r="GQR1370" s="84">
        <f t="shared" ref="GQR1370:GQZ1370" si="1348">GQR1364</f>
        <v>1000000</v>
      </c>
      <c r="GQS1370" s="84">
        <f t="shared" si="1348"/>
        <v>0</v>
      </c>
      <c r="GQT1370" s="84">
        <f t="shared" si="1348"/>
        <v>0</v>
      </c>
      <c r="GQU1370" s="84">
        <f t="shared" si="1348"/>
        <v>1000000</v>
      </c>
      <c r="GQV1370" s="84">
        <f t="shared" si="1348"/>
        <v>0</v>
      </c>
      <c r="GQW1370" s="84">
        <f t="shared" si="1348"/>
        <v>0</v>
      </c>
      <c r="GQX1370" s="84">
        <f t="shared" si="1348"/>
        <v>0</v>
      </c>
      <c r="GQY1370" s="84">
        <f t="shared" si="1348"/>
        <v>0</v>
      </c>
      <c r="GQZ1370" s="84">
        <f t="shared" si="1348"/>
        <v>1000000</v>
      </c>
      <c r="GRF1370" s="84" t="s">
        <v>235</v>
      </c>
      <c r="GRG1370" s="84" t="s">
        <v>236</v>
      </c>
      <c r="GRH1370" s="84">
        <f t="shared" ref="GRH1370:GRP1370" si="1349">GRH1364</f>
        <v>1000000</v>
      </c>
      <c r="GRI1370" s="84">
        <f t="shared" si="1349"/>
        <v>0</v>
      </c>
      <c r="GRJ1370" s="84">
        <f t="shared" si="1349"/>
        <v>0</v>
      </c>
      <c r="GRK1370" s="84">
        <f t="shared" si="1349"/>
        <v>1000000</v>
      </c>
      <c r="GRL1370" s="84">
        <f t="shared" si="1349"/>
        <v>0</v>
      </c>
      <c r="GRM1370" s="84">
        <f t="shared" si="1349"/>
        <v>0</v>
      </c>
      <c r="GRN1370" s="84">
        <f t="shared" si="1349"/>
        <v>0</v>
      </c>
      <c r="GRO1370" s="84">
        <f t="shared" si="1349"/>
        <v>0</v>
      </c>
      <c r="GRP1370" s="84">
        <f t="shared" si="1349"/>
        <v>1000000</v>
      </c>
      <c r="GRV1370" s="84" t="s">
        <v>235</v>
      </c>
      <c r="GRW1370" s="84" t="s">
        <v>236</v>
      </c>
      <c r="GRX1370" s="84">
        <f t="shared" ref="GRX1370:GSF1370" si="1350">GRX1364</f>
        <v>1000000</v>
      </c>
      <c r="GRY1370" s="84">
        <f t="shared" si="1350"/>
        <v>0</v>
      </c>
      <c r="GRZ1370" s="84">
        <f t="shared" si="1350"/>
        <v>0</v>
      </c>
      <c r="GSA1370" s="84">
        <f t="shared" si="1350"/>
        <v>1000000</v>
      </c>
      <c r="GSB1370" s="84">
        <f t="shared" si="1350"/>
        <v>0</v>
      </c>
      <c r="GSC1370" s="84">
        <f t="shared" si="1350"/>
        <v>0</v>
      </c>
      <c r="GSD1370" s="84">
        <f t="shared" si="1350"/>
        <v>0</v>
      </c>
      <c r="GSE1370" s="84">
        <f t="shared" si="1350"/>
        <v>0</v>
      </c>
      <c r="GSF1370" s="84">
        <f t="shared" si="1350"/>
        <v>1000000</v>
      </c>
      <c r="GSL1370" s="84" t="s">
        <v>235</v>
      </c>
      <c r="GSM1370" s="84" t="s">
        <v>236</v>
      </c>
      <c r="GSN1370" s="84">
        <f t="shared" ref="GSN1370:GSV1370" si="1351">GSN1364</f>
        <v>1000000</v>
      </c>
      <c r="GSO1370" s="84">
        <f t="shared" si="1351"/>
        <v>0</v>
      </c>
      <c r="GSP1370" s="84">
        <f t="shared" si="1351"/>
        <v>0</v>
      </c>
      <c r="GSQ1370" s="84">
        <f t="shared" si="1351"/>
        <v>1000000</v>
      </c>
      <c r="GSR1370" s="84">
        <f t="shared" si="1351"/>
        <v>0</v>
      </c>
      <c r="GSS1370" s="84">
        <f t="shared" si="1351"/>
        <v>0</v>
      </c>
      <c r="GST1370" s="84">
        <f t="shared" si="1351"/>
        <v>0</v>
      </c>
      <c r="GSU1370" s="84">
        <f t="shared" si="1351"/>
        <v>0</v>
      </c>
      <c r="GSV1370" s="84">
        <f t="shared" si="1351"/>
        <v>1000000</v>
      </c>
      <c r="GTB1370" s="84" t="s">
        <v>235</v>
      </c>
      <c r="GTC1370" s="84" t="s">
        <v>236</v>
      </c>
      <c r="GTD1370" s="84">
        <f t="shared" ref="GTD1370:GTL1370" si="1352">GTD1364</f>
        <v>1000000</v>
      </c>
      <c r="GTE1370" s="84">
        <f t="shared" si="1352"/>
        <v>0</v>
      </c>
      <c r="GTF1370" s="84">
        <f t="shared" si="1352"/>
        <v>0</v>
      </c>
      <c r="GTG1370" s="84">
        <f t="shared" si="1352"/>
        <v>1000000</v>
      </c>
      <c r="GTH1370" s="84">
        <f t="shared" si="1352"/>
        <v>0</v>
      </c>
      <c r="GTI1370" s="84">
        <f t="shared" si="1352"/>
        <v>0</v>
      </c>
      <c r="GTJ1370" s="84">
        <f t="shared" si="1352"/>
        <v>0</v>
      </c>
      <c r="GTK1370" s="84">
        <f t="shared" si="1352"/>
        <v>0</v>
      </c>
      <c r="GTL1370" s="84">
        <f t="shared" si="1352"/>
        <v>1000000</v>
      </c>
      <c r="GTR1370" s="84" t="s">
        <v>235</v>
      </c>
      <c r="GTS1370" s="84" t="s">
        <v>236</v>
      </c>
      <c r="GTT1370" s="84">
        <f t="shared" ref="GTT1370:GUB1370" si="1353">GTT1364</f>
        <v>1000000</v>
      </c>
      <c r="GTU1370" s="84">
        <f t="shared" si="1353"/>
        <v>0</v>
      </c>
      <c r="GTV1370" s="84">
        <f t="shared" si="1353"/>
        <v>0</v>
      </c>
      <c r="GTW1370" s="84">
        <f t="shared" si="1353"/>
        <v>1000000</v>
      </c>
      <c r="GTX1370" s="84">
        <f t="shared" si="1353"/>
        <v>0</v>
      </c>
      <c r="GTY1370" s="84">
        <f t="shared" si="1353"/>
        <v>0</v>
      </c>
      <c r="GTZ1370" s="84">
        <f t="shared" si="1353"/>
        <v>0</v>
      </c>
      <c r="GUA1370" s="84">
        <f t="shared" si="1353"/>
        <v>0</v>
      </c>
      <c r="GUB1370" s="84">
        <f t="shared" si="1353"/>
        <v>1000000</v>
      </c>
      <c r="GUH1370" s="84" t="s">
        <v>235</v>
      </c>
      <c r="GUI1370" s="84" t="s">
        <v>236</v>
      </c>
      <c r="GUJ1370" s="84">
        <f t="shared" ref="GUJ1370:GUR1370" si="1354">GUJ1364</f>
        <v>1000000</v>
      </c>
      <c r="GUK1370" s="84">
        <f t="shared" si="1354"/>
        <v>0</v>
      </c>
      <c r="GUL1370" s="84">
        <f t="shared" si="1354"/>
        <v>0</v>
      </c>
      <c r="GUM1370" s="84">
        <f t="shared" si="1354"/>
        <v>1000000</v>
      </c>
      <c r="GUN1370" s="84">
        <f t="shared" si="1354"/>
        <v>0</v>
      </c>
      <c r="GUO1370" s="84">
        <f t="shared" si="1354"/>
        <v>0</v>
      </c>
      <c r="GUP1370" s="84">
        <f t="shared" si="1354"/>
        <v>0</v>
      </c>
      <c r="GUQ1370" s="84">
        <f t="shared" si="1354"/>
        <v>0</v>
      </c>
      <c r="GUR1370" s="84">
        <f t="shared" si="1354"/>
        <v>1000000</v>
      </c>
      <c r="GUX1370" s="84" t="s">
        <v>235</v>
      </c>
      <c r="GUY1370" s="84" t="s">
        <v>236</v>
      </c>
      <c r="GUZ1370" s="84">
        <f t="shared" ref="GUZ1370:GVH1370" si="1355">GUZ1364</f>
        <v>1000000</v>
      </c>
      <c r="GVA1370" s="84">
        <f t="shared" si="1355"/>
        <v>0</v>
      </c>
      <c r="GVB1370" s="84">
        <f t="shared" si="1355"/>
        <v>0</v>
      </c>
      <c r="GVC1370" s="84">
        <f t="shared" si="1355"/>
        <v>1000000</v>
      </c>
      <c r="GVD1370" s="84">
        <f t="shared" si="1355"/>
        <v>0</v>
      </c>
      <c r="GVE1370" s="84">
        <f t="shared" si="1355"/>
        <v>0</v>
      </c>
      <c r="GVF1370" s="84">
        <f t="shared" si="1355"/>
        <v>0</v>
      </c>
      <c r="GVG1370" s="84">
        <f t="shared" si="1355"/>
        <v>0</v>
      </c>
      <c r="GVH1370" s="84">
        <f t="shared" si="1355"/>
        <v>1000000</v>
      </c>
      <c r="GVN1370" s="84" t="s">
        <v>235</v>
      </c>
      <c r="GVO1370" s="84" t="s">
        <v>236</v>
      </c>
      <c r="GVP1370" s="84">
        <f t="shared" ref="GVP1370:GVX1370" si="1356">GVP1364</f>
        <v>1000000</v>
      </c>
      <c r="GVQ1370" s="84">
        <f t="shared" si="1356"/>
        <v>0</v>
      </c>
      <c r="GVR1370" s="84">
        <f t="shared" si="1356"/>
        <v>0</v>
      </c>
      <c r="GVS1370" s="84">
        <f t="shared" si="1356"/>
        <v>1000000</v>
      </c>
      <c r="GVT1370" s="84">
        <f t="shared" si="1356"/>
        <v>0</v>
      </c>
      <c r="GVU1370" s="84">
        <f t="shared" si="1356"/>
        <v>0</v>
      </c>
      <c r="GVV1370" s="84">
        <f t="shared" si="1356"/>
        <v>0</v>
      </c>
      <c r="GVW1370" s="84">
        <f t="shared" si="1356"/>
        <v>0</v>
      </c>
      <c r="GVX1370" s="84">
        <f t="shared" si="1356"/>
        <v>1000000</v>
      </c>
      <c r="GWD1370" s="84" t="s">
        <v>235</v>
      </c>
      <c r="GWE1370" s="84" t="s">
        <v>236</v>
      </c>
      <c r="GWF1370" s="84">
        <f t="shared" ref="GWF1370:GWN1370" si="1357">GWF1364</f>
        <v>1000000</v>
      </c>
      <c r="GWG1370" s="84">
        <f t="shared" si="1357"/>
        <v>0</v>
      </c>
      <c r="GWH1370" s="84">
        <f t="shared" si="1357"/>
        <v>0</v>
      </c>
      <c r="GWI1370" s="84">
        <f t="shared" si="1357"/>
        <v>1000000</v>
      </c>
      <c r="GWJ1370" s="84">
        <f t="shared" si="1357"/>
        <v>0</v>
      </c>
      <c r="GWK1370" s="84">
        <f t="shared" si="1357"/>
        <v>0</v>
      </c>
      <c r="GWL1370" s="84">
        <f t="shared" si="1357"/>
        <v>0</v>
      </c>
      <c r="GWM1370" s="84">
        <f t="shared" si="1357"/>
        <v>0</v>
      </c>
      <c r="GWN1370" s="84">
        <f t="shared" si="1357"/>
        <v>1000000</v>
      </c>
      <c r="GWT1370" s="84" t="s">
        <v>235</v>
      </c>
      <c r="GWU1370" s="84" t="s">
        <v>236</v>
      </c>
      <c r="GWV1370" s="84">
        <f t="shared" ref="GWV1370:GXD1370" si="1358">GWV1364</f>
        <v>1000000</v>
      </c>
      <c r="GWW1370" s="84">
        <f t="shared" si="1358"/>
        <v>0</v>
      </c>
      <c r="GWX1370" s="84">
        <f t="shared" si="1358"/>
        <v>0</v>
      </c>
      <c r="GWY1370" s="84">
        <f t="shared" si="1358"/>
        <v>1000000</v>
      </c>
      <c r="GWZ1370" s="84">
        <f t="shared" si="1358"/>
        <v>0</v>
      </c>
      <c r="GXA1370" s="84">
        <f t="shared" si="1358"/>
        <v>0</v>
      </c>
      <c r="GXB1370" s="84">
        <f t="shared" si="1358"/>
        <v>0</v>
      </c>
      <c r="GXC1370" s="84">
        <f t="shared" si="1358"/>
        <v>0</v>
      </c>
      <c r="GXD1370" s="84">
        <f t="shared" si="1358"/>
        <v>1000000</v>
      </c>
      <c r="GXJ1370" s="84" t="s">
        <v>235</v>
      </c>
      <c r="GXK1370" s="84" t="s">
        <v>236</v>
      </c>
      <c r="GXL1370" s="84">
        <f t="shared" ref="GXL1370:GXT1370" si="1359">GXL1364</f>
        <v>1000000</v>
      </c>
      <c r="GXM1370" s="84">
        <f t="shared" si="1359"/>
        <v>0</v>
      </c>
      <c r="GXN1370" s="84">
        <f t="shared" si="1359"/>
        <v>0</v>
      </c>
      <c r="GXO1370" s="84">
        <f t="shared" si="1359"/>
        <v>1000000</v>
      </c>
      <c r="GXP1370" s="84">
        <f t="shared" si="1359"/>
        <v>0</v>
      </c>
      <c r="GXQ1370" s="84">
        <f t="shared" si="1359"/>
        <v>0</v>
      </c>
      <c r="GXR1370" s="84">
        <f t="shared" si="1359"/>
        <v>0</v>
      </c>
      <c r="GXS1370" s="84">
        <f t="shared" si="1359"/>
        <v>0</v>
      </c>
      <c r="GXT1370" s="84">
        <f t="shared" si="1359"/>
        <v>1000000</v>
      </c>
      <c r="GXZ1370" s="84" t="s">
        <v>235</v>
      </c>
      <c r="GYA1370" s="84" t="s">
        <v>236</v>
      </c>
      <c r="GYB1370" s="84">
        <f t="shared" ref="GYB1370:GYJ1370" si="1360">GYB1364</f>
        <v>1000000</v>
      </c>
      <c r="GYC1370" s="84">
        <f t="shared" si="1360"/>
        <v>0</v>
      </c>
      <c r="GYD1370" s="84">
        <f t="shared" si="1360"/>
        <v>0</v>
      </c>
      <c r="GYE1370" s="84">
        <f t="shared" si="1360"/>
        <v>1000000</v>
      </c>
      <c r="GYF1370" s="84">
        <f t="shared" si="1360"/>
        <v>0</v>
      </c>
      <c r="GYG1370" s="84">
        <f t="shared" si="1360"/>
        <v>0</v>
      </c>
      <c r="GYH1370" s="84">
        <f t="shared" si="1360"/>
        <v>0</v>
      </c>
      <c r="GYI1370" s="84">
        <f t="shared" si="1360"/>
        <v>0</v>
      </c>
      <c r="GYJ1370" s="84">
        <f t="shared" si="1360"/>
        <v>1000000</v>
      </c>
      <c r="GYP1370" s="84" t="s">
        <v>235</v>
      </c>
      <c r="GYQ1370" s="84" t="s">
        <v>236</v>
      </c>
      <c r="GYR1370" s="84">
        <f t="shared" ref="GYR1370:GYZ1370" si="1361">GYR1364</f>
        <v>1000000</v>
      </c>
      <c r="GYS1370" s="84">
        <f t="shared" si="1361"/>
        <v>0</v>
      </c>
      <c r="GYT1370" s="84">
        <f t="shared" si="1361"/>
        <v>0</v>
      </c>
      <c r="GYU1370" s="84">
        <f t="shared" si="1361"/>
        <v>1000000</v>
      </c>
      <c r="GYV1370" s="84">
        <f t="shared" si="1361"/>
        <v>0</v>
      </c>
      <c r="GYW1370" s="84">
        <f t="shared" si="1361"/>
        <v>0</v>
      </c>
      <c r="GYX1370" s="84">
        <f t="shared" si="1361"/>
        <v>0</v>
      </c>
      <c r="GYY1370" s="84">
        <f t="shared" si="1361"/>
        <v>0</v>
      </c>
      <c r="GYZ1370" s="84">
        <f t="shared" si="1361"/>
        <v>1000000</v>
      </c>
      <c r="GZF1370" s="84" t="s">
        <v>235</v>
      </c>
      <c r="GZG1370" s="84" t="s">
        <v>236</v>
      </c>
      <c r="GZH1370" s="84">
        <f t="shared" ref="GZH1370:GZP1370" si="1362">GZH1364</f>
        <v>1000000</v>
      </c>
      <c r="GZI1370" s="84">
        <f t="shared" si="1362"/>
        <v>0</v>
      </c>
      <c r="GZJ1370" s="84">
        <f t="shared" si="1362"/>
        <v>0</v>
      </c>
      <c r="GZK1370" s="84">
        <f t="shared" si="1362"/>
        <v>1000000</v>
      </c>
      <c r="GZL1370" s="84">
        <f t="shared" si="1362"/>
        <v>0</v>
      </c>
      <c r="GZM1370" s="84">
        <f t="shared" si="1362"/>
        <v>0</v>
      </c>
      <c r="GZN1370" s="84">
        <f t="shared" si="1362"/>
        <v>0</v>
      </c>
      <c r="GZO1370" s="84">
        <f t="shared" si="1362"/>
        <v>0</v>
      </c>
      <c r="GZP1370" s="84">
        <f t="shared" si="1362"/>
        <v>1000000</v>
      </c>
      <c r="GZV1370" s="84" t="s">
        <v>235</v>
      </c>
      <c r="GZW1370" s="84" t="s">
        <v>236</v>
      </c>
      <c r="GZX1370" s="84">
        <f t="shared" ref="GZX1370:HAF1370" si="1363">GZX1364</f>
        <v>1000000</v>
      </c>
      <c r="GZY1370" s="84">
        <f t="shared" si="1363"/>
        <v>0</v>
      </c>
      <c r="GZZ1370" s="84">
        <f t="shared" si="1363"/>
        <v>0</v>
      </c>
      <c r="HAA1370" s="84">
        <f t="shared" si="1363"/>
        <v>1000000</v>
      </c>
      <c r="HAB1370" s="84">
        <f t="shared" si="1363"/>
        <v>0</v>
      </c>
      <c r="HAC1370" s="84">
        <f t="shared" si="1363"/>
        <v>0</v>
      </c>
      <c r="HAD1370" s="84">
        <f t="shared" si="1363"/>
        <v>0</v>
      </c>
      <c r="HAE1370" s="84">
        <f t="shared" si="1363"/>
        <v>0</v>
      </c>
      <c r="HAF1370" s="84">
        <f t="shared" si="1363"/>
        <v>1000000</v>
      </c>
      <c r="HAL1370" s="84" t="s">
        <v>235</v>
      </c>
      <c r="HAM1370" s="84" t="s">
        <v>236</v>
      </c>
      <c r="HAN1370" s="84">
        <f t="shared" ref="HAN1370:HAV1370" si="1364">HAN1364</f>
        <v>1000000</v>
      </c>
      <c r="HAO1370" s="84">
        <f t="shared" si="1364"/>
        <v>0</v>
      </c>
      <c r="HAP1370" s="84">
        <f t="shared" si="1364"/>
        <v>0</v>
      </c>
      <c r="HAQ1370" s="84">
        <f t="shared" si="1364"/>
        <v>1000000</v>
      </c>
      <c r="HAR1370" s="84">
        <f t="shared" si="1364"/>
        <v>0</v>
      </c>
      <c r="HAS1370" s="84">
        <f t="shared" si="1364"/>
        <v>0</v>
      </c>
      <c r="HAT1370" s="84">
        <f t="shared" si="1364"/>
        <v>0</v>
      </c>
      <c r="HAU1370" s="84">
        <f t="shared" si="1364"/>
        <v>0</v>
      </c>
      <c r="HAV1370" s="84">
        <f t="shared" si="1364"/>
        <v>1000000</v>
      </c>
      <c r="HBB1370" s="84" t="s">
        <v>235</v>
      </c>
      <c r="HBC1370" s="84" t="s">
        <v>236</v>
      </c>
      <c r="HBD1370" s="84">
        <f t="shared" ref="HBD1370:HBL1370" si="1365">HBD1364</f>
        <v>1000000</v>
      </c>
      <c r="HBE1370" s="84">
        <f t="shared" si="1365"/>
        <v>0</v>
      </c>
      <c r="HBF1370" s="84">
        <f t="shared" si="1365"/>
        <v>0</v>
      </c>
      <c r="HBG1370" s="84">
        <f t="shared" si="1365"/>
        <v>1000000</v>
      </c>
      <c r="HBH1370" s="84">
        <f t="shared" si="1365"/>
        <v>0</v>
      </c>
      <c r="HBI1370" s="84">
        <f t="shared" si="1365"/>
        <v>0</v>
      </c>
      <c r="HBJ1370" s="84">
        <f t="shared" si="1365"/>
        <v>0</v>
      </c>
      <c r="HBK1370" s="84">
        <f t="shared" si="1365"/>
        <v>0</v>
      </c>
      <c r="HBL1370" s="84">
        <f t="shared" si="1365"/>
        <v>1000000</v>
      </c>
      <c r="HBR1370" s="84" t="s">
        <v>235</v>
      </c>
      <c r="HBS1370" s="84" t="s">
        <v>236</v>
      </c>
      <c r="HBT1370" s="84">
        <f t="shared" ref="HBT1370:HCB1370" si="1366">HBT1364</f>
        <v>1000000</v>
      </c>
      <c r="HBU1370" s="84">
        <f t="shared" si="1366"/>
        <v>0</v>
      </c>
      <c r="HBV1370" s="84">
        <f t="shared" si="1366"/>
        <v>0</v>
      </c>
      <c r="HBW1370" s="84">
        <f t="shared" si="1366"/>
        <v>1000000</v>
      </c>
      <c r="HBX1370" s="84">
        <f t="shared" si="1366"/>
        <v>0</v>
      </c>
      <c r="HBY1370" s="84">
        <f t="shared" si="1366"/>
        <v>0</v>
      </c>
      <c r="HBZ1370" s="84">
        <f t="shared" si="1366"/>
        <v>0</v>
      </c>
      <c r="HCA1370" s="84">
        <f t="shared" si="1366"/>
        <v>0</v>
      </c>
      <c r="HCB1370" s="84">
        <f t="shared" si="1366"/>
        <v>1000000</v>
      </c>
      <c r="HCH1370" s="84" t="s">
        <v>235</v>
      </c>
      <c r="HCI1370" s="84" t="s">
        <v>236</v>
      </c>
      <c r="HCJ1370" s="84">
        <f t="shared" ref="HCJ1370:HCR1370" si="1367">HCJ1364</f>
        <v>1000000</v>
      </c>
      <c r="HCK1370" s="84">
        <f t="shared" si="1367"/>
        <v>0</v>
      </c>
      <c r="HCL1370" s="84">
        <f t="shared" si="1367"/>
        <v>0</v>
      </c>
      <c r="HCM1370" s="84">
        <f t="shared" si="1367"/>
        <v>1000000</v>
      </c>
      <c r="HCN1370" s="84">
        <f t="shared" si="1367"/>
        <v>0</v>
      </c>
      <c r="HCO1370" s="84">
        <f t="shared" si="1367"/>
        <v>0</v>
      </c>
      <c r="HCP1370" s="84">
        <f t="shared" si="1367"/>
        <v>0</v>
      </c>
      <c r="HCQ1370" s="84">
        <f t="shared" si="1367"/>
        <v>0</v>
      </c>
      <c r="HCR1370" s="84">
        <f t="shared" si="1367"/>
        <v>1000000</v>
      </c>
      <c r="HCX1370" s="84" t="s">
        <v>235</v>
      </c>
      <c r="HCY1370" s="84" t="s">
        <v>236</v>
      </c>
      <c r="HCZ1370" s="84">
        <f t="shared" ref="HCZ1370:HDH1370" si="1368">HCZ1364</f>
        <v>1000000</v>
      </c>
      <c r="HDA1370" s="84">
        <f t="shared" si="1368"/>
        <v>0</v>
      </c>
      <c r="HDB1370" s="84">
        <f t="shared" si="1368"/>
        <v>0</v>
      </c>
      <c r="HDC1370" s="84">
        <f t="shared" si="1368"/>
        <v>1000000</v>
      </c>
      <c r="HDD1370" s="84">
        <f t="shared" si="1368"/>
        <v>0</v>
      </c>
      <c r="HDE1370" s="84">
        <f t="shared" si="1368"/>
        <v>0</v>
      </c>
      <c r="HDF1370" s="84">
        <f t="shared" si="1368"/>
        <v>0</v>
      </c>
      <c r="HDG1370" s="84">
        <f t="shared" si="1368"/>
        <v>0</v>
      </c>
      <c r="HDH1370" s="84">
        <f t="shared" si="1368"/>
        <v>1000000</v>
      </c>
      <c r="HDN1370" s="84" t="s">
        <v>235</v>
      </c>
      <c r="HDO1370" s="84" t="s">
        <v>236</v>
      </c>
      <c r="HDP1370" s="84">
        <f t="shared" ref="HDP1370:HDX1370" si="1369">HDP1364</f>
        <v>1000000</v>
      </c>
      <c r="HDQ1370" s="84">
        <f t="shared" si="1369"/>
        <v>0</v>
      </c>
      <c r="HDR1370" s="84">
        <f t="shared" si="1369"/>
        <v>0</v>
      </c>
      <c r="HDS1370" s="84">
        <f t="shared" si="1369"/>
        <v>1000000</v>
      </c>
      <c r="HDT1370" s="84">
        <f t="shared" si="1369"/>
        <v>0</v>
      </c>
      <c r="HDU1370" s="84">
        <f t="shared" si="1369"/>
        <v>0</v>
      </c>
      <c r="HDV1370" s="84">
        <f t="shared" si="1369"/>
        <v>0</v>
      </c>
      <c r="HDW1370" s="84">
        <f t="shared" si="1369"/>
        <v>0</v>
      </c>
      <c r="HDX1370" s="84">
        <f t="shared" si="1369"/>
        <v>1000000</v>
      </c>
      <c r="HED1370" s="84" t="s">
        <v>235</v>
      </c>
      <c r="HEE1370" s="84" t="s">
        <v>236</v>
      </c>
      <c r="HEF1370" s="84">
        <f t="shared" ref="HEF1370:HEN1370" si="1370">HEF1364</f>
        <v>1000000</v>
      </c>
      <c r="HEG1370" s="84">
        <f t="shared" si="1370"/>
        <v>0</v>
      </c>
      <c r="HEH1370" s="84">
        <f t="shared" si="1370"/>
        <v>0</v>
      </c>
      <c r="HEI1370" s="84">
        <f t="shared" si="1370"/>
        <v>1000000</v>
      </c>
      <c r="HEJ1370" s="84">
        <f t="shared" si="1370"/>
        <v>0</v>
      </c>
      <c r="HEK1370" s="84">
        <f t="shared" si="1370"/>
        <v>0</v>
      </c>
      <c r="HEL1370" s="84">
        <f t="shared" si="1370"/>
        <v>0</v>
      </c>
      <c r="HEM1370" s="84">
        <f t="shared" si="1370"/>
        <v>0</v>
      </c>
      <c r="HEN1370" s="84">
        <f t="shared" si="1370"/>
        <v>1000000</v>
      </c>
      <c r="HET1370" s="84" t="s">
        <v>235</v>
      </c>
      <c r="HEU1370" s="84" t="s">
        <v>236</v>
      </c>
      <c r="HEV1370" s="84">
        <f t="shared" ref="HEV1370:HFD1370" si="1371">HEV1364</f>
        <v>1000000</v>
      </c>
      <c r="HEW1370" s="84">
        <f t="shared" si="1371"/>
        <v>0</v>
      </c>
      <c r="HEX1370" s="84">
        <f t="shared" si="1371"/>
        <v>0</v>
      </c>
      <c r="HEY1370" s="84">
        <f t="shared" si="1371"/>
        <v>1000000</v>
      </c>
      <c r="HEZ1370" s="84">
        <f t="shared" si="1371"/>
        <v>0</v>
      </c>
      <c r="HFA1370" s="84">
        <f t="shared" si="1371"/>
        <v>0</v>
      </c>
      <c r="HFB1370" s="84">
        <f t="shared" si="1371"/>
        <v>0</v>
      </c>
      <c r="HFC1370" s="84">
        <f t="shared" si="1371"/>
        <v>0</v>
      </c>
      <c r="HFD1370" s="84">
        <f t="shared" si="1371"/>
        <v>1000000</v>
      </c>
      <c r="HFJ1370" s="84" t="s">
        <v>235</v>
      </c>
      <c r="HFK1370" s="84" t="s">
        <v>236</v>
      </c>
      <c r="HFL1370" s="84">
        <f t="shared" ref="HFL1370:HFT1370" si="1372">HFL1364</f>
        <v>1000000</v>
      </c>
      <c r="HFM1370" s="84">
        <f t="shared" si="1372"/>
        <v>0</v>
      </c>
      <c r="HFN1370" s="84">
        <f t="shared" si="1372"/>
        <v>0</v>
      </c>
      <c r="HFO1370" s="84">
        <f t="shared" si="1372"/>
        <v>1000000</v>
      </c>
      <c r="HFP1370" s="84">
        <f t="shared" si="1372"/>
        <v>0</v>
      </c>
      <c r="HFQ1370" s="84">
        <f t="shared" si="1372"/>
        <v>0</v>
      </c>
      <c r="HFR1370" s="84">
        <f t="shared" si="1372"/>
        <v>0</v>
      </c>
      <c r="HFS1370" s="84">
        <f t="shared" si="1372"/>
        <v>0</v>
      </c>
      <c r="HFT1370" s="84">
        <f t="shared" si="1372"/>
        <v>1000000</v>
      </c>
      <c r="HFZ1370" s="84" t="s">
        <v>235</v>
      </c>
      <c r="HGA1370" s="84" t="s">
        <v>236</v>
      </c>
      <c r="HGB1370" s="84">
        <f t="shared" ref="HGB1370:HGJ1370" si="1373">HGB1364</f>
        <v>1000000</v>
      </c>
      <c r="HGC1370" s="84">
        <f t="shared" si="1373"/>
        <v>0</v>
      </c>
      <c r="HGD1370" s="84">
        <f t="shared" si="1373"/>
        <v>0</v>
      </c>
      <c r="HGE1370" s="84">
        <f t="shared" si="1373"/>
        <v>1000000</v>
      </c>
      <c r="HGF1370" s="84">
        <f t="shared" si="1373"/>
        <v>0</v>
      </c>
      <c r="HGG1370" s="84">
        <f t="shared" si="1373"/>
        <v>0</v>
      </c>
      <c r="HGH1370" s="84">
        <f t="shared" si="1373"/>
        <v>0</v>
      </c>
      <c r="HGI1370" s="84">
        <f t="shared" si="1373"/>
        <v>0</v>
      </c>
      <c r="HGJ1370" s="84">
        <f t="shared" si="1373"/>
        <v>1000000</v>
      </c>
      <c r="HGP1370" s="84" t="s">
        <v>235</v>
      </c>
      <c r="HGQ1370" s="84" t="s">
        <v>236</v>
      </c>
      <c r="HGR1370" s="84">
        <f t="shared" ref="HGR1370:HGZ1370" si="1374">HGR1364</f>
        <v>1000000</v>
      </c>
      <c r="HGS1370" s="84">
        <f t="shared" si="1374"/>
        <v>0</v>
      </c>
      <c r="HGT1370" s="84">
        <f t="shared" si="1374"/>
        <v>0</v>
      </c>
      <c r="HGU1370" s="84">
        <f t="shared" si="1374"/>
        <v>1000000</v>
      </c>
      <c r="HGV1370" s="84">
        <f t="shared" si="1374"/>
        <v>0</v>
      </c>
      <c r="HGW1370" s="84">
        <f t="shared" si="1374"/>
        <v>0</v>
      </c>
      <c r="HGX1370" s="84">
        <f t="shared" si="1374"/>
        <v>0</v>
      </c>
      <c r="HGY1370" s="84">
        <f t="shared" si="1374"/>
        <v>0</v>
      </c>
      <c r="HGZ1370" s="84">
        <f t="shared" si="1374"/>
        <v>1000000</v>
      </c>
      <c r="HHF1370" s="84" t="s">
        <v>235</v>
      </c>
      <c r="HHG1370" s="84" t="s">
        <v>236</v>
      </c>
      <c r="HHH1370" s="84">
        <f t="shared" ref="HHH1370:HHP1370" si="1375">HHH1364</f>
        <v>1000000</v>
      </c>
      <c r="HHI1370" s="84">
        <f t="shared" si="1375"/>
        <v>0</v>
      </c>
      <c r="HHJ1370" s="84">
        <f t="shared" si="1375"/>
        <v>0</v>
      </c>
      <c r="HHK1370" s="84">
        <f t="shared" si="1375"/>
        <v>1000000</v>
      </c>
      <c r="HHL1370" s="84">
        <f t="shared" si="1375"/>
        <v>0</v>
      </c>
      <c r="HHM1370" s="84">
        <f t="shared" si="1375"/>
        <v>0</v>
      </c>
      <c r="HHN1370" s="84">
        <f t="shared" si="1375"/>
        <v>0</v>
      </c>
      <c r="HHO1370" s="84">
        <f t="shared" si="1375"/>
        <v>0</v>
      </c>
      <c r="HHP1370" s="84">
        <f t="shared" si="1375"/>
        <v>1000000</v>
      </c>
      <c r="HHV1370" s="84" t="s">
        <v>235</v>
      </c>
      <c r="HHW1370" s="84" t="s">
        <v>236</v>
      </c>
      <c r="HHX1370" s="84">
        <f t="shared" ref="HHX1370:HIF1370" si="1376">HHX1364</f>
        <v>1000000</v>
      </c>
      <c r="HHY1370" s="84">
        <f t="shared" si="1376"/>
        <v>0</v>
      </c>
      <c r="HHZ1370" s="84">
        <f t="shared" si="1376"/>
        <v>0</v>
      </c>
      <c r="HIA1370" s="84">
        <f t="shared" si="1376"/>
        <v>1000000</v>
      </c>
      <c r="HIB1370" s="84">
        <f t="shared" si="1376"/>
        <v>0</v>
      </c>
      <c r="HIC1370" s="84">
        <f t="shared" si="1376"/>
        <v>0</v>
      </c>
      <c r="HID1370" s="84">
        <f t="shared" si="1376"/>
        <v>0</v>
      </c>
      <c r="HIE1370" s="84">
        <f t="shared" si="1376"/>
        <v>0</v>
      </c>
      <c r="HIF1370" s="84">
        <f t="shared" si="1376"/>
        <v>1000000</v>
      </c>
      <c r="HIL1370" s="84" t="s">
        <v>235</v>
      </c>
      <c r="HIM1370" s="84" t="s">
        <v>236</v>
      </c>
      <c r="HIN1370" s="84">
        <f t="shared" ref="HIN1370:HIV1370" si="1377">HIN1364</f>
        <v>1000000</v>
      </c>
      <c r="HIO1370" s="84">
        <f t="shared" si="1377"/>
        <v>0</v>
      </c>
      <c r="HIP1370" s="84">
        <f t="shared" si="1377"/>
        <v>0</v>
      </c>
      <c r="HIQ1370" s="84">
        <f t="shared" si="1377"/>
        <v>1000000</v>
      </c>
      <c r="HIR1370" s="84">
        <f t="shared" si="1377"/>
        <v>0</v>
      </c>
      <c r="HIS1370" s="84">
        <f t="shared" si="1377"/>
        <v>0</v>
      </c>
      <c r="HIT1370" s="84">
        <f t="shared" si="1377"/>
        <v>0</v>
      </c>
      <c r="HIU1370" s="84">
        <f t="shared" si="1377"/>
        <v>0</v>
      </c>
      <c r="HIV1370" s="84">
        <f t="shared" si="1377"/>
        <v>1000000</v>
      </c>
      <c r="HJB1370" s="84" t="s">
        <v>235</v>
      </c>
      <c r="HJC1370" s="84" t="s">
        <v>236</v>
      </c>
      <c r="HJD1370" s="84">
        <f t="shared" ref="HJD1370:HJL1370" si="1378">HJD1364</f>
        <v>1000000</v>
      </c>
      <c r="HJE1370" s="84">
        <f t="shared" si="1378"/>
        <v>0</v>
      </c>
      <c r="HJF1370" s="84">
        <f t="shared" si="1378"/>
        <v>0</v>
      </c>
      <c r="HJG1370" s="84">
        <f t="shared" si="1378"/>
        <v>1000000</v>
      </c>
      <c r="HJH1370" s="84">
        <f t="shared" si="1378"/>
        <v>0</v>
      </c>
      <c r="HJI1370" s="84">
        <f t="shared" si="1378"/>
        <v>0</v>
      </c>
      <c r="HJJ1370" s="84">
        <f t="shared" si="1378"/>
        <v>0</v>
      </c>
      <c r="HJK1370" s="84">
        <f t="shared" si="1378"/>
        <v>0</v>
      </c>
      <c r="HJL1370" s="84">
        <f t="shared" si="1378"/>
        <v>1000000</v>
      </c>
      <c r="HJR1370" s="84" t="s">
        <v>235</v>
      </c>
      <c r="HJS1370" s="84" t="s">
        <v>236</v>
      </c>
      <c r="HJT1370" s="84">
        <f t="shared" ref="HJT1370:HKB1370" si="1379">HJT1364</f>
        <v>1000000</v>
      </c>
      <c r="HJU1370" s="84">
        <f t="shared" si="1379"/>
        <v>0</v>
      </c>
      <c r="HJV1370" s="84">
        <f t="shared" si="1379"/>
        <v>0</v>
      </c>
      <c r="HJW1370" s="84">
        <f t="shared" si="1379"/>
        <v>1000000</v>
      </c>
      <c r="HJX1370" s="84">
        <f t="shared" si="1379"/>
        <v>0</v>
      </c>
      <c r="HJY1370" s="84">
        <f t="shared" si="1379"/>
        <v>0</v>
      </c>
      <c r="HJZ1370" s="84">
        <f t="shared" si="1379"/>
        <v>0</v>
      </c>
      <c r="HKA1370" s="84">
        <f t="shared" si="1379"/>
        <v>0</v>
      </c>
      <c r="HKB1370" s="84">
        <f t="shared" si="1379"/>
        <v>1000000</v>
      </c>
      <c r="HKH1370" s="84" t="s">
        <v>235</v>
      </c>
      <c r="HKI1370" s="84" t="s">
        <v>236</v>
      </c>
      <c r="HKJ1370" s="84">
        <f t="shared" ref="HKJ1370:HKR1370" si="1380">HKJ1364</f>
        <v>1000000</v>
      </c>
      <c r="HKK1370" s="84">
        <f t="shared" si="1380"/>
        <v>0</v>
      </c>
      <c r="HKL1370" s="84">
        <f t="shared" si="1380"/>
        <v>0</v>
      </c>
      <c r="HKM1370" s="84">
        <f t="shared" si="1380"/>
        <v>1000000</v>
      </c>
      <c r="HKN1370" s="84">
        <f t="shared" si="1380"/>
        <v>0</v>
      </c>
      <c r="HKO1370" s="84">
        <f t="shared" si="1380"/>
        <v>0</v>
      </c>
      <c r="HKP1370" s="84">
        <f t="shared" si="1380"/>
        <v>0</v>
      </c>
      <c r="HKQ1370" s="84">
        <f t="shared" si="1380"/>
        <v>0</v>
      </c>
      <c r="HKR1370" s="84">
        <f t="shared" si="1380"/>
        <v>1000000</v>
      </c>
      <c r="HKX1370" s="84" t="s">
        <v>235</v>
      </c>
      <c r="HKY1370" s="84" t="s">
        <v>236</v>
      </c>
      <c r="HKZ1370" s="84">
        <f t="shared" ref="HKZ1370:HLH1370" si="1381">HKZ1364</f>
        <v>1000000</v>
      </c>
      <c r="HLA1370" s="84">
        <f t="shared" si="1381"/>
        <v>0</v>
      </c>
      <c r="HLB1370" s="84">
        <f t="shared" si="1381"/>
        <v>0</v>
      </c>
      <c r="HLC1370" s="84">
        <f t="shared" si="1381"/>
        <v>1000000</v>
      </c>
      <c r="HLD1370" s="84">
        <f t="shared" si="1381"/>
        <v>0</v>
      </c>
      <c r="HLE1370" s="84">
        <f t="shared" si="1381"/>
        <v>0</v>
      </c>
      <c r="HLF1370" s="84">
        <f t="shared" si="1381"/>
        <v>0</v>
      </c>
      <c r="HLG1370" s="84">
        <f t="shared" si="1381"/>
        <v>0</v>
      </c>
      <c r="HLH1370" s="84">
        <f t="shared" si="1381"/>
        <v>1000000</v>
      </c>
      <c r="HLN1370" s="84" t="s">
        <v>235</v>
      </c>
      <c r="HLO1370" s="84" t="s">
        <v>236</v>
      </c>
      <c r="HLP1370" s="84">
        <f t="shared" ref="HLP1370:HLX1370" si="1382">HLP1364</f>
        <v>1000000</v>
      </c>
      <c r="HLQ1370" s="84">
        <f t="shared" si="1382"/>
        <v>0</v>
      </c>
      <c r="HLR1370" s="84">
        <f t="shared" si="1382"/>
        <v>0</v>
      </c>
      <c r="HLS1370" s="84">
        <f t="shared" si="1382"/>
        <v>1000000</v>
      </c>
      <c r="HLT1370" s="84">
        <f t="shared" si="1382"/>
        <v>0</v>
      </c>
      <c r="HLU1370" s="84">
        <f t="shared" si="1382"/>
        <v>0</v>
      </c>
      <c r="HLV1370" s="84">
        <f t="shared" si="1382"/>
        <v>0</v>
      </c>
      <c r="HLW1370" s="84">
        <f t="shared" si="1382"/>
        <v>0</v>
      </c>
      <c r="HLX1370" s="84">
        <f t="shared" si="1382"/>
        <v>1000000</v>
      </c>
      <c r="HMD1370" s="84" t="s">
        <v>235</v>
      </c>
      <c r="HME1370" s="84" t="s">
        <v>236</v>
      </c>
      <c r="HMF1370" s="84">
        <f t="shared" ref="HMF1370:HMN1370" si="1383">HMF1364</f>
        <v>1000000</v>
      </c>
      <c r="HMG1370" s="84">
        <f t="shared" si="1383"/>
        <v>0</v>
      </c>
      <c r="HMH1370" s="84">
        <f t="shared" si="1383"/>
        <v>0</v>
      </c>
      <c r="HMI1370" s="84">
        <f t="shared" si="1383"/>
        <v>1000000</v>
      </c>
      <c r="HMJ1370" s="84">
        <f t="shared" si="1383"/>
        <v>0</v>
      </c>
      <c r="HMK1370" s="84">
        <f t="shared" si="1383"/>
        <v>0</v>
      </c>
      <c r="HML1370" s="84">
        <f t="shared" si="1383"/>
        <v>0</v>
      </c>
      <c r="HMM1370" s="84">
        <f t="shared" si="1383"/>
        <v>0</v>
      </c>
      <c r="HMN1370" s="84">
        <f t="shared" si="1383"/>
        <v>1000000</v>
      </c>
      <c r="HMT1370" s="84" t="s">
        <v>235</v>
      </c>
      <c r="HMU1370" s="84" t="s">
        <v>236</v>
      </c>
      <c r="HMV1370" s="84">
        <f t="shared" ref="HMV1370:HND1370" si="1384">HMV1364</f>
        <v>1000000</v>
      </c>
      <c r="HMW1370" s="84">
        <f t="shared" si="1384"/>
        <v>0</v>
      </c>
      <c r="HMX1370" s="84">
        <f t="shared" si="1384"/>
        <v>0</v>
      </c>
      <c r="HMY1370" s="84">
        <f t="shared" si="1384"/>
        <v>1000000</v>
      </c>
      <c r="HMZ1370" s="84">
        <f t="shared" si="1384"/>
        <v>0</v>
      </c>
      <c r="HNA1370" s="84">
        <f t="shared" si="1384"/>
        <v>0</v>
      </c>
      <c r="HNB1370" s="84">
        <f t="shared" si="1384"/>
        <v>0</v>
      </c>
      <c r="HNC1370" s="84">
        <f t="shared" si="1384"/>
        <v>0</v>
      </c>
      <c r="HND1370" s="84">
        <f t="shared" si="1384"/>
        <v>1000000</v>
      </c>
      <c r="HNJ1370" s="84" t="s">
        <v>235</v>
      </c>
      <c r="HNK1370" s="84" t="s">
        <v>236</v>
      </c>
      <c r="HNL1370" s="84">
        <f t="shared" ref="HNL1370:HNT1370" si="1385">HNL1364</f>
        <v>1000000</v>
      </c>
      <c r="HNM1370" s="84">
        <f t="shared" si="1385"/>
        <v>0</v>
      </c>
      <c r="HNN1370" s="84">
        <f t="shared" si="1385"/>
        <v>0</v>
      </c>
      <c r="HNO1370" s="84">
        <f t="shared" si="1385"/>
        <v>1000000</v>
      </c>
      <c r="HNP1370" s="84">
        <f t="shared" si="1385"/>
        <v>0</v>
      </c>
      <c r="HNQ1370" s="84">
        <f t="shared" si="1385"/>
        <v>0</v>
      </c>
      <c r="HNR1370" s="84">
        <f t="shared" si="1385"/>
        <v>0</v>
      </c>
      <c r="HNS1370" s="84">
        <f t="shared" si="1385"/>
        <v>0</v>
      </c>
      <c r="HNT1370" s="84">
        <f t="shared" si="1385"/>
        <v>1000000</v>
      </c>
      <c r="HNZ1370" s="84" t="s">
        <v>235</v>
      </c>
      <c r="HOA1370" s="84" t="s">
        <v>236</v>
      </c>
      <c r="HOB1370" s="84">
        <f t="shared" ref="HOB1370:HOJ1370" si="1386">HOB1364</f>
        <v>1000000</v>
      </c>
      <c r="HOC1370" s="84">
        <f t="shared" si="1386"/>
        <v>0</v>
      </c>
      <c r="HOD1370" s="84">
        <f t="shared" si="1386"/>
        <v>0</v>
      </c>
      <c r="HOE1370" s="84">
        <f t="shared" si="1386"/>
        <v>1000000</v>
      </c>
      <c r="HOF1370" s="84">
        <f t="shared" si="1386"/>
        <v>0</v>
      </c>
      <c r="HOG1370" s="84">
        <f t="shared" si="1386"/>
        <v>0</v>
      </c>
      <c r="HOH1370" s="84">
        <f t="shared" si="1386"/>
        <v>0</v>
      </c>
      <c r="HOI1370" s="84">
        <f t="shared" si="1386"/>
        <v>0</v>
      </c>
      <c r="HOJ1370" s="84">
        <f t="shared" si="1386"/>
        <v>1000000</v>
      </c>
      <c r="HOP1370" s="84" t="s">
        <v>235</v>
      </c>
      <c r="HOQ1370" s="84" t="s">
        <v>236</v>
      </c>
      <c r="HOR1370" s="84">
        <f t="shared" ref="HOR1370:HOZ1370" si="1387">HOR1364</f>
        <v>1000000</v>
      </c>
      <c r="HOS1370" s="84">
        <f t="shared" si="1387"/>
        <v>0</v>
      </c>
      <c r="HOT1370" s="84">
        <f t="shared" si="1387"/>
        <v>0</v>
      </c>
      <c r="HOU1370" s="84">
        <f t="shared" si="1387"/>
        <v>1000000</v>
      </c>
      <c r="HOV1370" s="84">
        <f t="shared" si="1387"/>
        <v>0</v>
      </c>
      <c r="HOW1370" s="84">
        <f t="shared" si="1387"/>
        <v>0</v>
      </c>
      <c r="HOX1370" s="84">
        <f t="shared" si="1387"/>
        <v>0</v>
      </c>
      <c r="HOY1370" s="84">
        <f t="shared" si="1387"/>
        <v>0</v>
      </c>
      <c r="HOZ1370" s="84">
        <f t="shared" si="1387"/>
        <v>1000000</v>
      </c>
      <c r="HPF1370" s="84" t="s">
        <v>235</v>
      </c>
      <c r="HPG1370" s="84" t="s">
        <v>236</v>
      </c>
      <c r="HPH1370" s="84">
        <f t="shared" ref="HPH1370:HPP1370" si="1388">HPH1364</f>
        <v>1000000</v>
      </c>
      <c r="HPI1370" s="84">
        <f t="shared" si="1388"/>
        <v>0</v>
      </c>
      <c r="HPJ1370" s="84">
        <f t="shared" si="1388"/>
        <v>0</v>
      </c>
      <c r="HPK1370" s="84">
        <f t="shared" si="1388"/>
        <v>1000000</v>
      </c>
      <c r="HPL1370" s="84">
        <f t="shared" si="1388"/>
        <v>0</v>
      </c>
      <c r="HPM1370" s="84">
        <f t="shared" si="1388"/>
        <v>0</v>
      </c>
      <c r="HPN1370" s="84">
        <f t="shared" si="1388"/>
        <v>0</v>
      </c>
      <c r="HPO1370" s="84">
        <f t="shared" si="1388"/>
        <v>0</v>
      </c>
      <c r="HPP1370" s="84">
        <f t="shared" si="1388"/>
        <v>1000000</v>
      </c>
      <c r="HPV1370" s="84" t="s">
        <v>235</v>
      </c>
      <c r="HPW1370" s="84" t="s">
        <v>236</v>
      </c>
      <c r="HPX1370" s="84">
        <f t="shared" ref="HPX1370:HQF1370" si="1389">HPX1364</f>
        <v>1000000</v>
      </c>
      <c r="HPY1370" s="84">
        <f t="shared" si="1389"/>
        <v>0</v>
      </c>
      <c r="HPZ1370" s="84">
        <f t="shared" si="1389"/>
        <v>0</v>
      </c>
      <c r="HQA1370" s="84">
        <f t="shared" si="1389"/>
        <v>1000000</v>
      </c>
      <c r="HQB1370" s="84">
        <f t="shared" si="1389"/>
        <v>0</v>
      </c>
      <c r="HQC1370" s="84">
        <f t="shared" si="1389"/>
        <v>0</v>
      </c>
      <c r="HQD1370" s="84">
        <f t="shared" si="1389"/>
        <v>0</v>
      </c>
      <c r="HQE1370" s="84">
        <f t="shared" si="1389"/>
        <v>0</v>
      </c>
      <c r="HQF1370" s="84">
        <f t="shared" si="1389"/>
        <v>1000000</v>
      </c>
      <c r="HQL1370" s="84" t="s">
        <v>235</v>
      </c>
      <c r="HQM1370" s="84" t="s">
        <v>236</v>
      </c>
      <c r="HQN1370" s="84">
        <f t="shared" ref="HQN1370:HQV1370" si="1390">HQN1364</f>
        <v>1000000</v>
      </c>
      <c r="HQO1370" s="84">
        <f t="shared" si="1390"/>
        <v>0</v>
      </c>
      <c r="HQP1370" s="84">
        <f t="shared" si="1390"/>
        <v>0</v>
      </c>
      <c r="HQQ1370" s="84">
        <f t="shared" si="1390"/>
        <v>1000000</v>
      </c>
      <c r="HQR1370" s="84">
        <f t="shared" si="1390"/>
        <v>0</v>
      </c>
      <c r="HQS1370" s="84">
        <f t="shared" si="1390"/>
        <v>0</v>
      </c>
      <c r="HQT1370" s="84">
        <f t="shared" si="1390"/>
        <v>0</v>
      </c>
      <c r="HQU1370" s="84">
        <f t="shared" si="1390"/>
        <v>0</v>
      </c>
      <c r="HQV1370" s="84">
        <f t="shared" si="1390"/>
        <v>1000000</v>
      </c>
      <c r="HRB1370" s="84" t="s">
        <v>235</v>
      </c>
      <c r="HRC1370" s="84" t="s">
        <v>236</v>
      </c>
      <c r="HRD1370" s="84">
        <f t="shared" ref="HRD1370:HRL1370" si="1391">HRD1364</f>
        <v>1000000</v>
      </c>
      <c r="HRE1370" s="84">
        <f t="shared" si="1391"/>
        <v>0</v>
      </c>
      <c r="HRF1370" s="84">
        <f t="shared" si="1391"/>
        <v>0</v>
      </c>
      <c r="HRG1370" s="84">
        <f t="shared" si="1391"/>
        <v>1000000</v>
      </c>
      <c r="HRH1370" s="84">
        <f t="shared" si="1391"/>
        <v>0</v>
      </c>
      <c r="HRI1370" s="84">
        <f t="shared" si="1391"/>
        <v>0</v>
      </c>
      <c r="HRJ1370" s="84">
        <f t="shared" si="1391"/>
        <v>0</v>
      </c>
      <c r="HRK1370" s="84">
        <f t="shared" si="1391"/>
        <v>0</v>
      </c>
      <c r="HRL1370" s="84">
        <f t="shared" si="1391"/>
        <v>1000000</v>
      </c>
      <c r="HRR1370" s="84" t="s">
        <v>235</v>
      </c>
      <c r="HRS1370" s="84" t="s">
        <v>236</v>
      </c>
      <c r="HRT1370" s="84">
        <f t="shared" ref="HRT1370:HSB1370" si="1392">HRT1364</f>
        <v>1000000</v>
      </c>
      <c r="HRU1370" s="84">
        <f t="shared" si="1392"/>
        <v>0</v>
      </c>
      <c r="HRV1370" s="84">
        <f t="shared" si="1392"/>
        <v>0</v>
      </c>
      <c r="HRW1370" s="84">
        <f t="shared" si="1392"/>
        <v>1000000</v>
      </c>
      <c r="HRX1370" s="84">
        <f t="shared" si="1392"/>
        <v>0</v>
      </c>
      <c r="HRY1370" s="84">
        <f t="shared" si="1392"/>
        <v>0</v>
      </c>
      <c r="HRZ1370" s="84">
        <f t="shared" si="1392"/>
        <v>0</v>
      </c>
      <c r="HSA1370" s="84">
        <f t="shared" si="1392"/>
        <v>0</v>
      </c>
      <c r="HSB1370" s="84">
        <f t="shared" si="1392"/>
        <v>1000000</v>
      </c>
      <c r="HSH1370" s="84" t="s">
        <v>235</v>
      </c>
      <c r="HSI1370" s="84" t="s">
        <v>236</v>
      </c>
      <c r="HSJ1370" s="84">
        <f t="shared" ref="HSJ1370:HSR1370" si="1393">HSJ1364</f>
        <v>1000000</v>
      </c>
      <c r="HSK1370" s="84">
        <f t="shared" si="1393"/>
        <v>0</v>
      </c>
      <c r="HSL1370" s="84">
        <f t="shared" si="1393"/>
        <v>0</v>
      </c>
      <c r="HSM1370" s="84">
        <f t="shared" si="1393"/>
        <v>1000000</v>
      </c>
      <c r="HSN1370" s="84">
        <f t="shared" si="1393"/>
        <v>0</v>
      </c>
      <c r="HSO1370" s="84">
        <f t="shared" si="1393"/>
        <v>0</v>
      </c>
      <c r="HSP1370" s="84">
        <f t="shared" si="1393"/>
        <v>0</v>
      </c>
      <c r="HSQ1370" s="84">
        <f t="shared" si="1393"/>
        <v>0</v>
      </c>
      <c r="HSR1370" s="84">
        <f t="shared" si="1393"/>
        <v>1000000</v>
      </c>
      <c r="HSX1370" s="84" t="s">
        <v>235</v>
      </c>
      <c r="HSY1370" s="84" t="s">
        <v>236</v>
      </c>
      <c r="HSZ1370" s="84">
        <f t="shared" ref="HSZ1370:HTH1370" si="1394">HSZ1364</f>
        <v>1000000</v>
      </c>
      <c r="HTA1370" s="84">
        <f t="shared" si="1394"/>
        <v>0</v>
      </c>
      <c r="HTB1370" s="84">
        <f t="shared" si="1394"/>
        <v>0</v>
      </c>
      <c r="HTC1370" s="84">
        <f t="shared" si="1394"/>
        <v>1000000</v>
      </c>
      <c r="HTD1370" s="84">
        <f t="shared" si="1394"/>
        <v>0</v>
      </c>
      <c r="HTE1370" s="84">
        <f t="shared" si="1394"/>
        <v>0</v>
      </c>
      <c r="HTF1370" s="84">
        <f t="shared" si="1394"/>
        <v>0</v>
      </c>
      <c r="HTG1370" s="84">
        <f t="shared" si="1394"/>
        <v>0</v>
      </c>
      <c r="HTH1370" s="84">
        <f t="shared" si="1394"/>
        <v>1000000</v>
      </c>
      <c r="HTN1370" s="84" t="s">
        <v>235</v>
      </c>
      <c r="HTO1370" s="84" t="s">
        <v>236</v>
      </c>
      <c r="HTP1370" s="84">
        <f t="shared" ref="HTP1370:HTX1370" si="1395">HTP1364</f>
        <v>1000000</v>
      </c>
      <c r="HTQ1370" s="84">
        <f t="shared" si="1395"/>
        <v>0</v>
      </c>
      <c r="HTR1370" s="84">
        <f t="shared" si="1395"/>
        <v>0</v>
      </c>
      <c r="HTS1370" s="84">
        <f t="shared" si="1395"/>
        <v>1000000</v>
      </c>
      <c r="HTT1370" s="84">
        <f t="shared" si="1395"/>
        <v>0</v>
      </c>
      <c r="HTU1370" s="84">
        <f t="shared" si="1395"/>
        <v>0</v>
      </c>
      <c r="HTV1370" s="84">
        <f t="shared" si="1395"/>
        <v>0</v>
      </c>
      <c r="HTW1370" s="84">
        <f t="shared" si="1395"/>
        <v>0</v>
      </c>
      <c r="HTX1370" s="84">
        <f t="shared" si="1395"/>
        <v>1000000</v>
      </c>
      <c r="HUD1370" s="84" t="s">
        <v>235</v>
      </c>
      <c r="HUE1370" s="84" t="s">
        <v>236</v>
      </c>
      <c r="HUF1370" s="84">
        <f t="shared" ref="HUF1370:HUN1370" si="1396">HUF1364</f>
        <v>1000000</v>
      </c>
      <c r="HUG1370" s="84">
        <f t="shared" si="1396"/>
        <v>0</v>
      </c>
      <c r="HUH1370" s="84">
        <f t="shared" si="1396"/>
        <v>0</v>
      </c>
      <c r="HUI1370" s="84">
        <f t="shared" si="1396"/>
        <v>1000000</v>
      </c>
      <c r="HUJ1370" s="84">
        <f t="shared" si="1396"/>
        <v>0</v>
      </c>
      <c r="HUK1370" s="84">
        <f t="shared" si="1396"/>
        <v>0</v>
      </c>
      <c r="HUL1370" s="84">
        <f t="shared" si="1396"/>
        <v>0</v>
      </c>
      <c r="HUM1370" s="84">
        <f t="shared" si="1396"/>
        <v>0</v>
      </c>
      <c r="HUN1370" s="84">
        <f t="shared" si="1396"/>
        <v>1000000</v>
      </c>
      <c r="HUT1370" s="84" t="s">
        <v>235</v>
      </c>
      <c r="HUU1370" s="84" t="s">
        <v>236</v>
      </c>
      <c r="HUV1370" s="84">
        <f t="shared" ref="HUV1370:HVD1370" si="1397">HUV1364</f>
        <v>1000000</v>
      </c>
      <c r="HUW1370" s="84">
        <f t="shared" si="1397"/>
        <v>0</v>
      </c>
      <c r="HUX1370" s="84">
        <f t="shared" si="1397"/>
        <v>0</v>
      </c>
      <c r="HUY1370" s="84">
        <f t="shared" si="1397"/>
        <v>1000000</v>
      </c>
      <c r="HUZ1370" s="84">
        <f t="shared" si="1397"/>
        <v>0</v>
      </c>
      <c r="HVA1370" s="84">
        <f t="shared" si="1397"/>
        <v>0</v>
      </c>
      <c r="HVB1370" s="84">
        <f t="shared" si="1397"/>
        <v>0</v>
      </c>
      <c r="HVC1370" s="84">
        <f t="shared" si="1397"/>
        <v>0</v>
      </c>
      <c r="HVD1370" s="84">
        <f t="shared" si="1397"/>
        <v>1000000</v>
      </c>
      <c r="HVJ1370" s="84" t="s">
        <v>235</v>
      </c>
      <c r="HVK1370" s="84" t="s">
        <v>236</v>
      </c>
      <c r="HVL1370" s="84">
        <f t="shared" ref="HVL1370:HVT1370" si="1398">HVL1364</f>
        <v>1000000</v>
      </c>
      <c r="HVM1370" s="84">
        <f t="shared" si="1398"/>
        <v>0</v>
      </c>
      <c r="HVN1370" s="84">
        <f t="shared" si="1398"/>
        <v>0</v>
      </c>
      <c r="HVO1370" s="84">
        <f t="shared" si="1398"/>
        <v>1000000</v>
      </c>
      <c r="HVP1370" s="84">
        <f t="shared" si="1398"/>
        <v>0</v>
      </c>
      <c r="HVQ1370" s="84">
        <f t="shared" si="1398"/>
        <v>0</v>
      </c>
      <c r="HVR1370" s="84">
        <f t="shared" si="1398"/>
        <v>0</v>
      </c>
      <c r="HVS1370" s="84">
        <f t="shared" si="1398"/>
        <v>0</v>
      </c>
      <c r="HVT1370" s="84">
        <f t="shared" si="1398"/>
        <v>1000000</v>
      </c>
      <c r="HVZ1370" s="84" t="s">
        <v>235</v>
      </c>
      <c r="HWA1370" s="84" t="s">
        <v>236</v>
      </c>
      <c r="HWB1370" s="84">
        <f t="shared" ref="HWB1370:HWJ1370" si="1399">HWB1364</f>
        <v>1000000</v>
      </c>
      <c r="HWC1370" s="84">
        <f t="shared" si="1399"/>
        <v>0</v>
      </c>
      <c r="HWD1370" s="84">
        <f t="shared" si="1399"/>
        <v>0</v>
      </c>
      <c r="HWE1370" s="84">
        <f t="shared" si="1399"/>
        <v>1000000</v>
      </c>
      <c r="HWF1370" s="84">
        <f t="shared" si="1399"/>
        <v>0</v>
      </c>
      <c r="HWG1370" s="84">
        <f t="shared" si="1399"/>
        <v>0</v>
      </c>
      <c r="HWH1370" s="84">
        <f t="shared" si="1399"/>
        <v>0</v>
      </c>
      <c r="HWI1370" s="84">
        <f t="shared" si="1399"/>
        <v>0</v>
      </c>
      <c r="HWJ1370" s="84">
        <f t="shared" si="1399"/>
        <v>1000000</v>
      </c>
      <c r="HWP1370" s="84" t="s">
        <v>235</v>
      </c>
      <c r="HWQ1370" s="84" t="s">
        <v>236</v>
      </c>
      <c r="HWR1370" s="84">
        <f t="shared" ref="HWR1370:HWZ1370" si="1400">HWR1364</f>
        <v>1000000</v>
      </c>
      <c r="HWS1370" s="84">
        <f t="shared" si="1400"/>
        <v>0</v>
      </c>
      <c r="HWT1370" s="84">
        <f t="shared" si="1400"/>
        <v>0</v>
      </c>
      <c r="HWU1370" s="84">
        <f t="shared" si="1400"/>
        <v>1000000</v>
      </c>
      <c r="HWV1370" s="84">
        <f t="shared" si="1400"/>
        <v>0</v>
      </c>
      <c r="HWW1370" s="84">
        <f t="shared" si="1400"/>
        <v>0</v>
      </c>
      <c r="HWX1370" s="84">
        <f t="shared" si="1400"/>
        <v>0</v>
      </c>
      <c r="HWY1370" s="84">
        <f t="shared" si="1400"/>
        <v>0</v>
      </c>
      <c r="HWZ1370" s="84">
        <f t="shared" si="1400"/>
        <v>1000000</v>
      </c>
      <c r="HXF1370" s="84" t="s">
        <v>235</v>
      </c>
      <c r="HXG1370" s="84" t="s">
        <v>236</v>
      </c>
      <c r="HXH1370" s="84">
        <f t="shared" ref="HXH1370:HXP1370" si="1401">HXH1364</f>
        <v>1000000</v>
      </c>
      <c r="HXI1370" s="84">
        <f t="shared" si="1401"/>
        <v>0</v>
      </c>
      <c r="HXJ1370" s="84">
        <f t="shared" si="1401"/>
        <v>0</v>
      </c>
      <c r="HXK1370" s="84">
        <f t="shared" si="1401"/>
        <v>1000000</v>
      </c>
      <c r="HXL1370" s="84">
        <f t="shared" si="1401"/>
        <v>0</v>
      </c>
      <c r="HXM1370" s="84">
        <f t="shared" si="1401"/>
        <v>0</v>
      </c>
      <c r="HXN1370" s="84">
        <f t="shared" si="1401"/>
        <v>0</v>
      </c>
      <c r="HXO1370" s="84">
        <f t="shared" si="1401"/>
        <v>0</v>
      </c>
      <c r="HXP1370" s="84">
        <f t="shared" si="1401"/>
        <v>1000000</v>
      </c>
      <c r="HXV1370" s="84" t="s">
        <v>235</v>
      </c>
      <c r="HXW1370" s="84" t="s">
        <v>236</v>
      </c>
      <c r="HXX1370" s="84">
        <f t="shared" ref="HXX1370:HYF1370" si="1402">HXX1364</f>
        <v>1000000</v>
      </c>
      <c r="HXY1370" s="84">
        <f t="shared" si="1402"/>
        <v>0</v>
      </c>
      <c r="HXZ1370" s="84">
        <f t="shared" si="1402"/>
        <v>0</v>
      </c>
      <c r="HYA1370" s="84">
        <f t="shared" si="1402"/>
        <v>1000000</v>
      </c>
      <c r="HYB1370" s="84">
        <f t="shared" si="1402"/>
        <v>0</v>
      </c>
      <c r="HYC1370" s="84">
        <f t="shared" si="1402"/>
        <v>0</v>
      </c>
      <c r="HYD1370" s="84">
        <f t="shared" si="1402"/>
        <v>0</v>
      </c>
      <c r="HYE1370" s="84">
        <f t="shared" si="1402"/>
        <v>0</v>
      </c>
      <c r="HYF1370" s="84">
        <f t="shared" si="1402"/>
        <v>1000000</v>
      </c>
      <c r="HYL1370" s="84" t="s">
        <v>235</v>
      </c>
      <c r="HYM1370" s="84" t="s">
        <v>236</v>
      </c>
      <c r="HYN1370" s="84">
        <f t="shared" ref="HYN1370:HYV1370" si="1403">HYN1364</f>
        <v>1000000</v>
      </c>
      <c r="HYO1370" s="84">
        <f t="shared" si="1403"/>
        <v>0</v>
      </c>
      <c r="HYP1370" s="84">
        <f t="shared" si="1403"/>
        <v>0</v>
      </c>
      <c r="HYQ1370" s="84">
        <f t="shared" si="1403"/>
        <v>1000000</v>
      </c>
      <c r="HYR1370" s="84">
        <f t="shared" si="1403"/>
        <v>0</v>
      </c>
      <c r="HYS1370" s="84">
        <f t="shared" si="1403"/>
        <v>0</v>
      </c>
      <c r="HYT1370" s="84">
        <f t="shared" si="1403"/>
        <v>0</v>
      </c>
      <c r="HYU1370" s="84">
        <f t="shared" si="1403"/>
        <v>0</v>
      </c>
      <c r="HYV1370" s="84">
        <f t="shared" si="1403"/>
        <v>1000000</v>
      </c>
      <c r="HZB1370" s="84" t="s">
        <v>235</v>
      </c>
      <c r="HZC1370" s="84" t="s">
        <v>236</v>
      </c>
      <c r="HZD1370" s="84">
        <f t="shared" ref="HZD1370:HZL1370" si="1404">HZD1364</f>
        <v>1000000</v>
      </c>
      <c r="HZE1370" s="84">
        <f t="shared" si="1404"/>
        <v>0</v>
      </c>
      <c r="HZF1370" s="84">
        <f t="shared" si="1404"/>
        <v>0</v>
      </c>
      <c r="HZG1370" s="84">
        <f t="shared" si="1404"/>
        <v>1000000</v>
      </c>
      <c r="HZH1370" s="84">
        <f t="shared" si="1404"/>
        <v>0</v>
      </c>
      <c r="HZI1370" s="84">
        <f t="shared" si="1404"/>
        <v>0</v>
      </c>
      <c r="HZJ1370" s="84">
        <f t="shared" si="1404"/>
        <v>0</v>
      </c>
      <c r="HZK1370" s="84">
        <f t="shared" si="1404"/>
        <v>0</v>
      </c>
      <c r="HZL1370" s="84">
        <f t="shared" si="1404"/>
        <v>1000000</v>
      </c>
      <c r="HZR1370" s="84" t="s">
        <v>235</v>
      </c>
      <c r="HZS1370" s="84" t="s">
        <v>236</v>
      </c>
      <c r="HZT1370" s="84">
        <f t="shared" ref="HZT1370:IAB1370" si="1405">HZT1364</f>
        <v>1000000</v>
      </c>
      <c r="HZU1370" s="84">
        <f t="shared" si="1405"/>
        <v>0</v>
      </c>
      <c r="HZV1370" s="84">
        <f t="shared" si="1405"/>
        <v>0</v>
      </c>
      <c r="HZW1370" s="84">
        <f t="shared" si="1405"/>
        <v>1000000</v>
      </c>
      <c r="HZX1370" s="84">
        <f t="shared" si="1405"/>
        <v>0</v>
      </c>
      <c r="HZY1370" s="84">
        <f t="shared" si="1405"/>
        <v>0</v>
      </c>
      <c r="HZZ1370" s="84">
        <f t="shared" si="1405"/>
        <v>0</v>
      </c>
      <c r="IAA1370" s="84">
        <f t="shared" si="1405"/>
        <v>0</v>
      </c>
      <c r="IAB1370" s="84">
        <f t="shared" si="1405"/>
        <v>1000000</v>
      </c>
      <c r="IAH1370" s="84" t="s">
        <v>235</v>
      </c>
      <c r="IAI1370" s="84" t="s">
        <v>236</v>
      </c>
      <c r="IAJ1370" s="84">
        <f t="shared" ref="IAJ1370:IAR1370" si="1406">IAJ1364</f>
        <v>1000000</v>
      </c>
      <c r="IAK1370" s="84">
        <f t="shared" si="1406"/>
        <v>0</v>
      </c>
      <c r="IAL1370" s="84">
        <f t="shared" si="1406"/>
        <v>0</v>
      </c>
      <c r="IAM1370" s="84">
        <f t="shared" si="1406"/>
        <v>1000000</v>
      </c>
      <c r="IAN1370" s="84">
        <f t="shared" si="1406"/>
        <v>0</v>
      </c>
      <c r="IAO1370" s="84">
        <f t="shared" si="1406"/>
        <v>0</v>
      </c>
      <c r="IAP1370" s="84">
        <f t="shared" si="1406"/>
        <v>0</v>
      </c>
      <c r="IAQ1370" s="84">
        <f t="shared" si="1406"/>
        <v>0</v>
      </c>
      <c r="IAR1370" s="84">
        <f t="shared" si="1406"/>
        <v>1000000</v>
      </c>
      <c r="IAX1370" s="84" t="s">
        <v>235</v>
      </c>
      <c r="IAY1370" s="84" t="s">
        <v>236</v>
      </c>
      <c r="IAZ1370" s="84">
        <f>IAZ1364</f>
        <v>1000000</v>
      </c>
      <c r="IBA1370" s="84">
        <f>IBA1364</f>
        <v>0</v>
      </c>
      <c r="IBB1370" s="84">
        <f>IBB1364</f>
        <v>0</v>
      </c>
      <c r="IBC1370" s="84">
        <f>IBC1364</f>
        <v>1000000</v>
      </c>
      <c r="IBD1370" s="84">
        <f>IBD1364</f>
        <v>0</v>
      </c>
      <c r="IBE1370" s="84">
        <f>IBE1364</f>
        <v>0</v>
      </c>
      <c r="IBF1370" s="84">
        <f>IBF1364</f>
        <v>0</v>
      </c>
      <c r="IBG1370" s="84">
        <f>IBG1364</f>
        <v>0</v>
      </c>
      <c r="IBH1370" s="84">
        <f>IBH1364</f>
        <v>1000000</v>
      </c>
      <c r="IBN1370" s="84" t="s">
        <v>235</v>
      </c>
      <c r="IBO1370" s="84" t="s">
        <v>236</v>
      </c>
      <c r="IBP1370" s="84">
        <f t="shared" ref="IBP1370:IBX1370" si="1407">IBP1364</f>
        <v>1000000</v>
      </c>
      <c r="IBQ1370" s="84">
        <f t="shared" si="1407"/>
        <v>0</v>
      </c>
      <c r="IBR1370" s="84">
        <f t="shared" si="1407"/>
        <v>0</v>
      </c>
      <c r="IBS1370" s="84">
        <f t="shared" si="1407"/>
        <v>1000000</v>
      </c>
      <c r="IBT1370" s="84">
        <f t="shared" si="1407"/>
        <v>0</v>
      </c>
      <c r="IBU1370" s="84">
        <f t="shared" si="1407"/>
        <v>0</v>
      </c>
      <c r="IBV1370" s="84">
        <f t="shared" si="1407"/>
        <v>0</v>
      </c>
      <c r="IBW1370" s="84">
        <f t="shared" si="1407"/>
        <v>0</v>
      </c>
      <c r="IBX1370" s="84">
        <f t="shared" si="1407"/>
        <v>1000000</v>
      </c>
      <c r="ICD1370" s="84" t="s">
        <v>235</v>
      </c>
      <c r="ICE1370" s="84" t="s">
        <v>236</v>
      </c>
      <c r="ICF1370" s="84">
        <f t="shared" ref="ICF1370:ICN1370" si="1408">ICF1364</f>
        <v>1000000</v>
      </c>
      <c r="ICG1370" s="84">
        <f t="shared" si="1408"/>
        <v>0</v>
      </c>
      <c r="ICH1370" s="84">
        <f t="shared" si="1408"/>
        <v>0</v>
      </c>
      <c r="ICI1370" s="84">
        <f t="shared" si="1408"/>
        <v>1000000</v>
      </c>
      <c r="ICJ1370" s="84">
        <f t="shared" si="1408"/>
        <v>0</v>
      </c>
      <c r="ICK1370" s="84">
        <f t="shared" si="1408"/>
        <v>0</v>
      </c>
      <c r="ICL1370" s="84">
        <f t="shared" si="1408"/>
        <v>0</v>
      </c>
      <c r="ICM1370" s="84">
        <f t="shared" si="1408"/>
        <v>0</v>
      </c>
      <c r="ICN1370" s="84">
        <f t="shared" si="1408"/>
        <v>1000000</v>
      </c>
      <c r="ICT1370" s="84" t="s">
        <v>235</v>
      </c>
      <c r="ICU1370" s="84" t="s">
        <v>236</v>
      </c>
      <c r="ICV1370" s="84">
        <f t="shared" ref="ICV1370:IDD1370" si="1409">ICV1364</f>
        <v>1000000</v>
      </c>
      <c r="ICW1370" s="84">
        <f t="shared" si="1409"/>
        <v>0</v>
      </c>
      <c r="ICX1370" s="84">
        <f t="shared" si="1409"/>
        <v>0</v>
      </c>
      <c r="ICY1370" s="84">
        <f t="shared" si="1409"/>
        <v>1000000</v>
      </c>
      <c r="ICZ1370" s="84">
        <f t="shared" si="1409"/>
        <v>0</v>
      </c>
      <c r="IDA1370" s="84">
        <f t="shared" si="1409"/>
        <v>0</v>
      </c>
      <c r="IDB1370" s="84">
        <f t="shared" si="1409"/>
        <v>0</v>
      </c>
      <c r="IDC1370" s="84">
        <f t="shared" si="1409"/>
        <v>0</v>
      </c>
      <c r="IDD1370" s="84">
        <f t="shared" si="1409"/>
        <v>1000000</v>
      </c>
      <c r="IDJ1370" s="84" t="s">
        <v>235</v>
      </c>
      <c r="IDK1370" s="84" t="s">
        <v>236</v>
      </c>
      <c r="IDL1370" s="84">
        <f t="shared" ref="IDL1370:IDT1370" si="1410">IDL1364</f>
        <v>1000000</v>
      </c>
      <c r="IDM1370" s="84">
        <f t="shared" si="1410"/>
        <v>0</v>
      </c>
      <c r="IDN1370" s="84">
        <f t="shared" si="1410"/>
        <v>0</v>
      </c>
      <c r="IDO1370" s="84">
        <f t="shared" si="1410"/>
        <v>1000000</v>
      </c>
      <c r="IDP1370" s="84">
        <f t="shared" si="1410"/>
        <v>0</v>
      </c>
      <c r="IDQ1370" s="84">
        <f t="shared" si="1410"/>
        <v>0</v>
      </c>
      <c r="IDR1370" s="84">
        <f t="shared" si="1410"/>
        <v>0</v>
      </c>
      <c r="IDS1370" s="84">
        <f t="shared" si="1410"/>
        <v>0</v>
      </c>
      <c r="IDT1370" s="84">
        <f t="shared" si="1410"/>
        <v>1000000</v>
      </c>
      <c r="IDZ1370" s="84" t="s">
        <v>235</v>
      </c>
      <c r="IEA1370" s="84" t="s">
        <v>236</v>
      </c>
      <c r="IEB1370" s="84">
        <f t="shared" ref="IEB1370:IEJ1370" si="1411">IEB1364</f>
        <v>1000000</v>
      </c>
      <c r="IEC1370" s="84">
        <f t="shared" si="1411"/>
        <v>0</v>
      </c>
      <c r="IED1370" s="84">
        <f t="shared" si="1411"/>
        <v>0</v>
      </c>
      <c r="IEE1370" s="84">
        <f t="shared" si="1411"/>
        <v>1000000</v>
      </c>
      <c r="IEF1370" s="84">
        <f t="shared" si="1411"/>
        <v>0</v>
      </c>
      <c r="IEG1370" s="84">
        <f t="shared" si="1411"/>
        <v>0</v>
      </c>
      <c r="IEH1370" s="84">
        <f t="shared" si="1411"/>
        <v>0</v>
      </c>
      <c r="IEI1370" s="84">
        <f t="shared" si="1411"/>
        <v>0</v>
      </c>
      <c r="IEJ1370" s="84">
        <f t="shared" si="1411"/>
        <v>1000000</v>
      </c>
      <c r="IEP1370" s="84" t="s">
        <v>235</v>
      </c>
      <c r="IEQ1370" s="84" t="s">
        <v>236</v>
      </c>
      <c r="IER1370" s="84">
        <f t="shared" ref="IER1370:IEZ1370" si="1412">IER1364</f>
        <v>1000000</v>
      </c>
      <c r="IES1370" s="84">
        <f t="shared" si="1412"/>
        <v>0</v>
      </c>
      <c r="IET1370" s="84">
        <f t="shared" si="1412"/>
        <v>0</v>
      </c>
      <c r="IEU1370" s="84">
        <f t="shared" si="1412"/>
        <v>1000000</v>
      </c>
      <c r="IEV1370" s="84">
        <f t="shared" si="1412"/>
        <v>0</v>
      </c>
      <c r="IEW1370" s="84">
        <f t="shared" si="1412"/>
        <v>0</v>
      </c>
      <c r="IEX1370" s="84">
        <f t="shared" si="1412"/>
        <v>0</v>
      </c>
      <c r="IEY1370" s="84">
        <f t="shared" si="1412"/>
        <v>0</v>
      </c>
      <c r="IEZ1370" s="84">
        <f t="shared" si="1412"/>
        <v>1000000</v>
      </c>
      <c r="IFF1370" s="84" t="s">
        <v>235</v>
      </c>
      <c r="IFG1370" s="84" t="s">
        <v>236</v>
      </c>
      <c r="IFH1370" s="84">
        <f t="shared" ref="IFH1370:IFP1370" si="1413">IFH1364</f>
        <v>1000000</v>
      </c>
      <c r="IFI1370" s="84">
        <f t="shared" si="1413"/>
        <v>0</v>
      </c>
      <c r="IFJ1370" s="84">
        <f t="shared" si="1413"/>
        <v>0</v>
      </c>
      <c r="IFK1370" s="84">
        <f t="shared" si="1413"/>
        <v>1000000</v>
      </c>
      <c r="IFL1370" s="84">
        <f t="shared" si="1413"/>
        <v>0</v>
      </c>
      <c r="IFM1370" s="84">
        <f t="shared" si="1413"/>
        <v>0</v>
      </c>
      <c r="IFN1370" s="84">
        <f t="shared" si="1413"/>
        <v>0</v>
      </c>
      <c r="IFO1370" s="84">
        <f t="shared" si="1413"/>
        <v>0</v>
      </c>
      <c r="IFP1370" s="84">
        <f t="shared" si="1413"/>
        <v>1000000</v>
      </c>
      <c r="IFV1370" s="84" t="s">
        <v>235</v>
      </c>
      <c r="IFW1370" s="84" t="s">
        <v>236</v>
      </c>
      <c r="IFX1370" s="84">
        <f t="shared" ref="IFX1370:IGF1370" si="1414">IFX1364</f>
        <v>1000000</v>
      </c>
      <c r="IFY1370" s="84">
        <f t="shared" si="1414"/>
        <v>0</v>
      </c>
      <c r="IFZ1370" s="84">
        <f t="shared" si="1414"/>
        <v>0</v>
      </c>
      <c r="IGA1370" s="84">
        <f t="shared" si="1414"/>
        <v>1000000</v>
      </c>
      <c r="IGB1370" s="84">
        <f t="shared" si="1414"/>
        <v>0</v>
      </c>
      <c r="IGC1370" s="84">
        <f t="shared" si="1414"/>
        <v>0</v>
      </c>
      <c r="IGD1370" s="84">
        <f t="shared" si="1414"/>
        <v>0</v>
      </c>
      <c r="IGE1370" s="84">
        <f t="shared" si="1414"/>
        <v>0</v>
      </c>
      <c r="IGF1370" s="84">
        <f t="shared" si="1414"/>
        <v>1000000</v>
      </c>
      <c r="IGL1370" s="84" t="s">
        <v>235</v>
      </c>
      <c r="IGM1370" s="84" t="s">
        <v>236</v>
      </c>
      <c r="IGN1370" s="84">
        <f t="shared" ref="IGN1370:IGV1370" si="1415">IGN1364</f>
        <v>1000000</v>
      </c>
      <c r="IGO1370" s="84">
        <f t="shared" si="1415"/>
        <v>0</v>
      </c>
      <c r="IGP1370" s="84">
        <f t="shared" si="1415"/>
        <v>0</v>
      </c>
      <c r="IGQ1370" s="84">
        <f t="shared" si="1415"/>
        <v>1000000</v>
      </c>
      <c r="IGR1370" s="84">
        <f t="shared" si="1415"/>
        <v>0</v>
      </c>
      <c r="IGS1370" s="84">
        <f t="shared" si="1415"/>
        <v>0</v>
      </c>
      <c r="IGT1370" s="84">
        <f t="shared" si="1415"/>
        <v>0</v>
      </c>
      <c r="IGU1370" s="84">
        <f t="shared" si="1415"/>
        <v>0</v>
      </c>
      <c r="IGV1370" s="84">
        <f t="shared" si="1415"/>
        <v>1000000</v>
      </c>
      <c r="IHB1370" s="84" t="s">
        <v>235</v>
      </c>
      <c r="IHC1370" s="84" t="s">
        <v>236</v>
      </c>
      <c r="IHD1370" s="84">
        <f t="shared" ref="IHD1370:IHL1370" si="1416">IHD1364</f>
        <v>1000000</v>
      </c>
      <c r="IHE1370" s="84">
        <f t="shared" si="1416"/>
        <v>0</v>
      </c>
      <c r="IHF1370" s="84">
        <f t="shared" si="1416"/>
        <v>0</v>
      </c>
      <c r="IHG1370" s="84">
        <f t="shared" si="1416"/>
        <v>1000000</v>
      </c>
      <c r="IHH1370" s="84">
        <f t="shared" si="1416"/>
        <v>0</v>
      </c>
      <c r="IHI1370" s="84">
        <f t="shared" si="1416"/>
        <v>0</v>
      </c>
      <c r="IHJ1370" s="84">
        <f t="shared" si="1416"/>
        <v>0</v>
      </c>
      <c r="IHK1370" s="84">
        <f t="shared" si="1416"/>
        <v>0</v>
      </c>
      <c r="IHL1370" s="84">
        <f t="shared" si="1416"/>
        <v>1000000</v>
      </c>
      <c r="IHR1370" s="84" t="s">
        <v>235</v>
      </c>
      <c r="IHS1370" s="84" t="s">
        <v>236</v>
      </c>
      <c r="IHT1370" s="84">
        <f t="shared" ref="IHT1370:IIB1370" si="1417">IHT1364</f>
        <v>1000000</v>
      </c>
      <c r="IHU1370" s="84">
        <f t="shared" si="1417"/>
        <v>0</v>
      </c>
      <c r="IHV1370" s="84">
        <f t="shared" si="1417"/>
        <v>0</v>
      </c>
      <c r="IHW1370" s="84">
        <f t="shared" si="1417"/>
        <v>1000000</v>
      </c>
      <c r="IHX1370" s="84">
        <f t="shared" si="1417"/>
        <v>0</v>
      </c>
      <c r="IHY1370" s="84">
        <f t="shared" si="1417"/>
        <v>0</v>
      </c>
      <c r="IHZ1370" s="84">
        <f t="shared" si="1417"/>
        <v>0</v>
      </c>
      <c r="IIA1370" s="84">
        <f t="shared" si="1417"/>
        <v>0</v>
      </c>
      <c r="IIB1370" s="84">
        <f t="shared" si="1417"/>
        <v>1000000</v>
      </c>
      <c r="IIH1370" s="84" t="s">
        <v>235</v>
      </c>
      <c r="III1370" s="84" t="s">
        <v>236</v>
      </c>
      <c r="IIJ1370" s="84">
        <f t="shared" ref="IIJ1370:IIR1370" si="1418">IIJ1364</f>
        <v>1000000</v>
      </c>
      <c r="IIK1370" s="84">
        <f t="shared" si="1418"/>
        <v>0</v>
      </c>
      <c r="IIL1370" s="84">
        <f t="shared" si="1418"/>
        <v>0</v>
      </c>
      <c r="IIM1370" s="84">
        <f t="shared" si="1418"/>
        <v>1000000</v>
      </c>
      <c r="IIN1370" s="84">
        <f t="shared" si="1418"/>
        <v>0</v>
      </c>
      <c r="IIO1370" s="84">
        <f t="shared" si="1418"/>
        <v>0</v>
      </c>
      <c r="IIP1370" s="84">
        <f t="shared" si="1418"/>
        <v>0</v>
      </c>
      <c r="IIQ1370" s="84">
        <f t="shared" si="1418"/>
        <v>0</v>
      </c>
      <c r="IIR1370" s="84">
        <f t="shared" si="1418"/>
        <v>1000000</v>
      </c>
      <c r="IIX1370" s="84" t="s">
        <v>235</v>
      </c>
      <c r="IIY1370" s="84" t="s">
        <v>236</v>
      </c>
      <c r="IIZ1370" s="84">
        <f t="shared" ref="IIZ1370:IJH1370" si="1419">IIZ1364</f>
        <v>1000000</v>
      </c>
      <c r="IJA1370" s="84">
        <f t="shared" si="1419"/>
        <v>0</v>
      </c>
      <c r="IJB1370" s="84">
        <f t="shared" si="1419"/>
        <v>0</v>
      </c>
      <c r="IJC1370" s="84">
        <f t="shared" si="1419"/>
        <v>1000000</v>
      </c>
      <c r="IJD1370" s="84">
        <f t="shared" si="1419"/>
        <v>0</v>
      </c>
      <c r="IJE1370" s="84">
        <f t="shared" si="1419"/>
        <v>0</v>
      </c>
      <c r="IJF1370" s="84">
        <f t="shared" si="1419"/>
        <v>0</v>
      </c>
      <c r="IJG1370" s="84">
        <f t="shared" si="1419"/>
        <v>0</v>
      </c>
      <c r="IJH1370" s="84">
        <f t="shared" si="1419"/>
        <v>1000000</v>
      </c>
      <c r="IJN1370" s="84" t="s">
        <v>235</v>
      </c>
      <c r="IJO1370" s="84" t="s">
        <v>236</v>
      </c>
      <c r="IJP1370" s="84">
        <f t="shared" ref="IJP1370:IJX1370" si="1420">IJP1364</f>
        <v>1000000</v>
      </c>
      <c r="IJQ1370" s="84">
        <f t="shared" si="1420"/>
        <v>0</v>
      </c>
      <c r="IJR1370" s="84">
        <f t="shared" si="1420"/>
        <v>0</v>
      </c>
      <c r="IJS1370" s="84">
        <f t="shared" si="1420"/>
        <v>1000000</v>
      </c>
      <c r="IJT1370" s="84">
        <f t="shared" si="1420"/>
        <v>0</v>
      </c>
      <c r="IJU1370" s="84">
        <f t="shared" si="1420"/>
        <v>0</v>
      </c>
      <c r="IJV1370" s="84">
        <f t="shared" si="1420"/>
        <v>0</v>
      </c>
      <c r="IJW1370" s="84">
        <f t="shared" si="1420"/>
        <v>0</v>
      </c>
      <c r="IJX1370" s="84">
        <f t="shared" si="1420"/>
        <v>1000000</v>
      </c>
      <c r="IKD1370" s="84" t="s">
        <v>235</v>
      </c>
      <c r="IKE1370" s="84" t="s">
        <v>236</v>
      </c>
      <c r="IKF1370" s="84">
        <f t="shared" ref="IKF1370:IKN1370" si="1421">IKF1364</f>
        <v>1000000</v>
      </c>
      <c r="IKG1370" s="84">
        <f t="shared" si="1421"/>
        <v>0</v>
      </c>
      <c r="IKH1370" s="84">
        <f t="shared" si="1421"/>
        <v>0</v>
      </c>
      <c r="IKI1370" s="84">
        <f t="shared" si="1421"/>
        <v>1000000</v>
      </c>
      <c r="IKJ1370" s="84">
        <f t="shared" si="1421"/>
        <v>0</v>
      </c>
      <c r="IKK1370" s="84">
        <f t="shared" si="1421"/>
        <v>0</v>
      </c>
      <c r="IKL1370" s="84">
        <f t="shared" si="1421"/>
        <v>0</v>
      </c>
      <c r="IKM1370" s="84">
        <f t="shared" si="1421"/>
        <v>0</v>
      </c>
      <c r="IKN1370" s="84">
        <f t="shared" si="1421"/>
        <v>1000000</v>
      </c>
      <c r="IKT1370" s="84" t="s">
        <v>235</v>
      </c>
      <c r="IKU1370" s="84" t="s">
        <v>236</v>
      </c>
      <c r="IKV1370" s="84">
        <f t="shared" ref="IKV1370:ILD1370" si="1422">IKV1364</f>
        <v>1000000</v>
      </c>
      <c r="IKW1370" s="84">
        <f t="shared" si="1422"/>
        <v>0</v>
      </c>
      <c r="IKX1370" s="84">
        <f t="shared" si="1422"/>
        <v>0</v>
      </c>
      <c r="IKY1370" s="84">
        <f t="shared" si="1422"/>
        <v>1000000</v>
      </c>
      <c r="IKZ1370" s="84">
        <f t="shared" si="1422"/>
        <v>0</v>
      </c>
      <c r="ILA1370" s="84">
        <f t="shared" si="1422"/>
        <v>0</v>
      </c>
      <c r="ILB1370" s="84">
        <f t="shared" si="1422"/>
        <v>0</v>
      </c>
      <c r="ILC1370" s="84">
        <f t="shared" si="1422"/>
        <v>0</v>
      </c>
      <c r="ILD1370" s="84">
        <f t="shared" si="1422"/>
        <v>1000000</v>
      </c>
      <c r="ILJ1370" s="84" t="s">
        <v>235</v>
      </c>
      <c r="ILK1370" s="84" t="s">
        <v>236</v>
      </c>
      <c r="ILL1370" s="84">
        <f t="shared" ref="ILL1370:ILT1370" si="1423">ILL1364</f>
        <v>1000000</v>
      </c>
      <c r="ILM1370" s="84">
        <f t="shared" si="1423"/>
        <v>0</v>
      </c>
      <c r="ILN1370" s="84">
        <f t="shared" si="1423"/>
        <v>0</v>
      </c>
      <c r="ILO1370" s="84">
        <f t="shared" si="1423"/>
        <v>1000000</v>
      </c>
      <c r="ILP1370" s="84">
        <f t="shared" si="1423"/>
        <v>0</v>
      </c>
      <c r="ILQ1370" s="84">
        <f t="shared" si="1423"/>
        <v>0</v>
      </c>
      <c r="ILR1370" s="84">
        <f t="shared" si="1423"/>
        <v>0</v>
      </c>
      <c r="ILS1370" s="84">
        <f t="shared" si="1423"/>
        <v>0</v>
      </c>
      <c r="ILT1370" s="84">
        <f t="shared" si="1423"/>
        <v>1000000</v>
      </c>
      <c r="ILZ1370" s="84" t="s">
        <v>235</v>
      </c>
      <c r="IMA1370" s="84" t="s">
        <v>236</v>
      </c>
      <c r="IMB1370" s="84">
        <f t="shared" ref="IMB1370:IMJ1370" si="1424">IMB1364</f>
        <v>1000000</v>
      </c>
      <c r="IMC1370" s="84">
        <f t="shared" si="1424"/>
        <v>0</v>
      </c>
      <c r="IMD1370" s="84">
        <f t="shared" si="1424"/>
        <v>0</v>
      </c>
      <c r="IME1370" s="84">
        <f t="shared" si="1424"/>
        <v>1000000</v>
      </c>
      <c r="IMF1370" s="84">
        <f t="shared" si="1424"/>
        <v>0</v>
      </c>
      <c r="IMG1370" s="84">
        <f t="shared" si="1424"/>
        <v>0</v>
      </c>
      <c r="IMH1370" s="84">
        <f t="shared" si="1424"/>
        <v>0</v>
      </c>
      <c r="IMI1370" s="84">
        <f t="shared" si="1424"/>
        <v>0</v>
      </c>
      <c r="IMJ1370" s="84">
        <f t="shared" si="1424"/>
        <v>1000000</v>
      </c>
      <c r="IMP1370" s="84" t="s">
        <v>235</v>
      </c>
      <c r="IMQ1370" s="84" t="s">
        <v>236</v>
      </c>
      <c r="IMR1370" s="84">
        <f t="shared" ref="IMR1370:IMZ1370" si="1425">IMR1364</f>
        <v>1000000</v>
      </c>
      <c r="IMS1370" s="84">
        <f t="shared" si="1425"/>
        <v>0</v>
      </c>
      <c r="IMT1370" s="84">
        <f t="shared" si="1425"/>
        <v>0</v>
      </c>
      <c r="IMU1370" s="84">
        <f t="shared" si="1425"/>
        <v>1000000</v>
      </c>
      <c r="IMV1370" s="84">
        <f t="shared" si="1425"/>
        <v>0</v>
      </c>
      <c r="IMW1370" s="84">
        <f t="shared" si="1425"/>
        <v>0</v>
      </c>
      <c r="IMX1370" s="84">
        <f t="shared" si="1425"/>
        <v>0</v>
      </c>
      <c r="IMY1370" s="84">
        <f t="shared" si="1425"/>
        <v>0</v>
      </c>
      <c r="IMZ1370" s="84">
        <f t="shared" si="1425"/>
        <v>1000000</v>
      </c>
      <c r="INF1370" s="84" t="s">
        <v>235</v>
      </c>
      <c r="ING1370" s="84" t="s">
        <v>236</v>
      </c>
      <c r="INH1370" s="84">
        <f t="shared" ref="INH1370:INP1370" si="1426">INH1364</f>
        <v>1000000</v>
      </c>
      <c r="INI1370" s="84">
        <f t="shared" si="1426"/>
        <v>0</v>
      </c>
      <c r="INJ1370" s="84">
        <f t="shared" si="1426"/>
        <v>0</v>
      </c>
      <c r="INK1370" s="84">
        <f t="shared" si="1426"/>
        <v>1000000</v>
      </c>
      <c r="INL1370" s="84">
        <f t="shared" si="1426"/>
        <v>0</v>
      </c>
      <c r="INM1370" s="84">
        <f t="shared" si="1426"/>
        <v>0</v>
      </c>
      <c r="INN1370" s="84">
        <f t="shared" si="1426"/>
        <v>0</v>
      </c>
      <c r="INO1370" s="84">
        <f t="shared" si="1426"/>
        <v>0</v>
      </c>
      <c r="INP1370" s="84">
        <f t="shared" si="1426"/>
        <v>1000000</v>
      </c>
      <c r="INV1370" s="84" t="s">
        <v>235</v>
      </c>
      <c r="INW1370" s="84" t="s">
        <v>236</v>
      </c>
      <c r="INX1370" s="84">
        <f t="shared" ref="INX1370:IOF1370" si="1427">INX1364</f>
        <v>1000000</v>
      </c>
      <c r="INY1370" s="84">
        <f t="shared" si="1427"/>
        <v>0</v>
      </c>
      <c r="INZ1370" s="84">
        <f t="shared" si="1427"/>
        <v>0</v>
      </c>
      <c r="IOA1370" s="84">
        <f t="shared" si="1427"/>
        <v>1000000</v>
      </c>
      <c r="IOB1370" s="84">
        <f t="shared" si="1427"/>
        <v>0</v>
      </c>
      <c r="IOC1370" s="84">
        <f t="shared" si="1427"/>
        <v>0</v>
      </c>
      <c r="IOD1370" s="84">
        <f t="shared" si="1427"/>
        <v>0</v>
      </c>
      <c r="IOE1370" s="84">
        <f t="shared" si="1427"/>
        <v>0</v>
      </c>
      <c r="IOF1370" s="84">
        <f t="shared" si="1427"/>
        <v>1000000</v>
      </c>
      <c r="IOL1370" s="84" t="s">
        <v>235</v>
      </c>
      <c r="IOM1370" s="84" t="s">
        <v>236</v>
      </c>
      <c r="ION1370" s="84">
        <f t="shared" ref="ION1370:IOV1370" si="1428">ION1364</f>
        <v>1000000</v>
      </c>
      <c r="IOO1370" s="84">
        <f t="shared" si="1428"/>
        <v>0</v>
      </c>
      <c r="IOP1370" s="84">
        <f t="shared" si="1428"/>
        <v>0</v>
      </c>
      <c r="IOQ1370" s="84">
        <f t="shared" si="1428"/>
        <v>1000000</v>
      </c>
      <c r="IOR1370" s="84">
        <f t="shared" si="1428"/>
        <v>0</v>
      </c>
      <c r="IOS1370" s="84">
        <f t="shared" si="1428"/>
        <v>0</v>
      </c>
      <c r="IOT1370" s="84">
        <f t="shared" si="1428"/>
        <v>0</v>
      </c>
      <c r="IOU1370" s="84">
        <f t="shared" si="1428"/>
        <v>0</v>
      </c>
      <c r="IOV1370" s="84">
        <f t="shared" si="1428"/>
        <v>1000000</v>
      </c>
      <c r="IPB1370" s="84" t="s">
        <v>235</v>
      </c>
      <c r="IPC1370" s="84" t="s">
        <v>236</v>
      </c>
      <c r="IPD1370" s="84">
        <f t="shared" ref="IPD1370:IPL1370" si="1429">IPD1364</f>
        <v>1000000</v>
      </c>
      <c r="IPE1370" s="84">
        <f t="shared" si="1429"/>
        <v>0</v>
      </c>
      <c r="IPF1370" s="84">
        <f t="shared" si="1429"/>
        <v>0</v>
      </c>
      <c r="IPG1370" s="84">
        <f t="shared" si="1429"/>
        <v>1000000</v>
      </c>
      <c r="IPH1370" s="84">
        <f t="shared" si="1429"/>
        <v>0</v>
      </c>
      <c r="IPI1370" s="84">
        <f t="shared" si="1429"/>
        <v>0</v>
      </c>
      <c r="IPJ1370" s="84">
        <f t="shared" si="1429"/>
        <v>0</v>
      </c>
      <c r="IPK1370" s="84">
        <f t="shared" si="1429"/>
        <v>0</v>
      </c>
      <c r="IPL1370" s="84">
        <f t="shared" si="1429"/>
        <v>1000000</v>
      </c>
      <c r="IPR1370" s="84" t="s">
        <v>235</v>
      </c>
      <c r="IPS1370" s="84" t="s">
        <v>236</v>
      </c>
      <c r="IPT1370" s="84">
        <f t="shared" ref="IPT1370:IQB1370" si="1430">IPT1364</f>
        <v>1000000</v>
      </c>
      <c r="IPU1370" s="84">
        <f t="shared" si="1430"/>
        <v>0</v>
      </c>
      <c r="IPV1370" s="84">
        <f t="shared" si="1430"/>
        <v>0</v>
      </c>
      <c r="IPW1370" s="84">
        <f t="shared" si="1430"/>
        <v>1000000</v>
      </c>
      <c r="IPX1370" s="84">
        <f t="shared" si="1430"/>
        <v>0</v>
      </c>
      <c r="IPY1370" s="84">
        <f t="shared" si="1430"/>
        <v>0</v>
      </c>
      <c r="IPZ1370" s="84">
        <f t="shared" si="1430"/>
        <v>0</v>
      </c>
      <c r="IQA1370" s="84">
        <f t="shared" si="1430"/>
        <v>0</v>
      </c>
      <c r="IQB1370" s="84">
        <f t="shared" si="1430"/>
        <v>1000000</v>
      </c>
      <c r="IQH1370" s="84" t="s">
        <v>235</v>
      </c>
      <c r="IQI1370" s="84" t="s">
        <v>236</v>
      </c>
      <c r="IQJ1370" s="84">
        <f t="shared" ref="IQJ1370:IQR1370" si="1431">IQJ1364</f>
        <v>1000000</v>
      </c>
      <c r="IQK1370" s="84">
        <f t="shared" si="1431"/>
        <v>0</v>
      </c>
      <c r="IQL1370" s="84">
        <f t="shared" si="1431"/>
        <v>0</v>
      </c>
      <c r="IQM1370" s="84">
        <f t="shared" si="1431"/>
        <v>1000000</v>
      </c>
      <c r="IQN1370" s="84">
        <f t="shared" si="1431"/>
        <v>0</v>
      </c>
      <c r="IQO1370" s="84">
        <f t="shared" si="1431"/>
        <v>0</v>
      </c>
      <c r="IQP1370" s="84">
        <f t="shared" si="1431"/>
        <v>0</v>
      </c>
      <c r="IQQ1370" s="84">
        <f t="shared" si="1431"/>
        <v>0</v>
      </c>
      <c r="IQR1370" s="84">
        <f t="shared" si="1431"/>
        <v>1000000</v>
      </c>
      <c r="IQX1370" s="84" t="s">
        <v>235</v>
      </c>
      <c r="IQY1370" s="84" t="s">
        <v>236</v>
      </c>
      <c r="IQZ1370" s="84">
        <f t="shared" ref="IQZ1370:IRH1370" si="1432">IQZ1364</f>
        <v>1000000</v>
      </c>
      <c r="IRA1370" s="84">
        <f t="shared" si="1432"/>
        <v>0</v>
      </c>
      <c r="IRB1370" s="84">
        <f t="shared" si="1432"/>
        <v>0</v>
      </c>
      <c r="IRC1370" s="84">
        <f t="shared" si="1432"/>
        <v>1000000</v>
      </c>
      <c r="IRD1370" s="84">
        <f t="shared" si="1432"/>
        <v>0</v>
      </c>
      <c r="IRE1370" s="84">
        <f t="shared" si="1432"/>
        <v>0</v>
      </c>
      <c r="IRF1370" s="84">
        <f t="shared" si="1432"/>
        <v>0</v>
      </c>
      <c r="IRG1370" s="84">
        <f t="shared" si="1432"/>
        <v>0</v>
      </c>
      <c r="IRH1370" s="84">
        <f t="shared" si="1432"/>
        <v>1000000</v>
      </c>
      <c r="IRN1370" s="84" t="s">
        <v>235</v>
      </c>
      <c r="IRO1370" s="84" t="s">
        <v>236</v>
      </c>
      <c r="IRP1370" s="84">
        <f t="shared" ref="IRP1370:IRX1370" si="1433">IRP1364</f>
        <v>1000000</v>
      </c>
      <c r="IRQ1370" s="84">
        <f t="shared" si="1433"/>
        <v>0</v>
      </c>
      <c r="IRR1370" s="84">
        <f t="shared" si="1433"/>
        <v>0</v>
      </c>
      <c r="IRS1370" s="84">
        <f t="shared" si="1433"/>
        <v>1000000</v>
      </c>
      <c r="IRT1370" s="84">
        <f t="shared" si="1433"/>
        <v>0</v>
      </c>
      <c r="IRU1370" s="84">
        <f t="shared" si="1433"/>
        <v>0</v>
      </c>
      <c r="IRV1370" s="84">
        <f t="shared" si="1433"/>
        <v>0</v>
      </c>
      <c r="IRW1370" s="84">
        <f t="shared" si="1433"/>
        <v>0</v>
      </c>
      <c r="IRX1370" s="84">
        <f t="shared" si="1433"/>
        <v>1000000</v>
      </c>
      <c r="ISD1370" s="84" t="s">
        <v>235</v>
      </c>
      <c r="ISE1370" s="84" t="s">
        <v>236</v>
      </c>
      <c r="ISF1370" s="84">
        <f t="shared" ref="ISF1370:ISN1370" si="1434">ISF1364</f>
        <v>1000000</v>
      </c>
      <c r="ISG1370" s="84">
        <f t="shared" si="1434"/>
        <v>0</v>
      </c>
      <c r="ISH1370" s="84">
        <f t="shared" si="1434"/>
        <v>0</v>
      </c>
      <c r="ISI1370" s="84">
        <f t="shared" si="1434"/>
        <v>1000000</v>
      </c>
      <c r="ISJ1370" s="84">
        <f t="shared" si="1434"/>
        <v>0</v>
      </c>
      <c r="ISK1370" s="84">
        <f t="shared" si="1434"/>
        <v>0</v>
      </c>
      <c r="ISL1370" s="84">
        <f t="shared" si="1434"/>
        <v>0</v>
      </c>
      <c r="ISM1370" s="84">
        <f t="shared" si="1434"/>
        <v>0</v>
      </c>
      <c r="ISN1370" s="84">
        <f t="shared" si="1434"/>
        <v>1000000</v>
      </c>
      <c r="IST1370" s="84" t="s">
        <v>235</v>
      </c>
      <c r="ISU1370" s="84" t="s">
        <v>236</v>
      </c>
      <c r="ISV1370" s="84">
        <f t="shared" ref="ISV1370:ITD1370" si="1435">ISV1364</f>
        <v>1000000</v>
      </c>
      <c r="ISW1370" s="84">
        <f t="shared" si="1435"/>
        <v>0</v>
      </c>
      <c r="ISX1370" s="84">
        <f t="shared" si="1435"/>
        <v>0</v>
      </c>
      <c r="ISY1370" s="84">
        <f t="shared" si="1435"/>
        <v>1000000</v>
      </c>
      <c r="ISZ1370" s="84">
        <f t="shared" si="1435"/>
        <v>0</v>
      </c>
      <c r="ITA1370" s="84">
        <f t="shared" si="1435"/>
        <v>0</v>
      </c>
      <c r="ITB1370" s="84">
        <f t="shared" si="1435"/>
        <v>0</v>
      </c>
      <c r="ITC1370" s="84">
        <f t="shared" si="1435"/>
        <v>0</v>
      </c>
      <c r="ITD1370" s="84">
        <f t="shared" si="1435"/>
        <v>1000000</v>
      </c>
      <c r="ITJ1370" s="84" t="s">
        <v>235</v>
      </c>
      <c r="ITK1370" s="84" t="s">
        <v>236</v>
      </c>
      <c r="ITL1370" s="84">
        <f t="shared" ref="ITL1370:ITT1370" si="1436">ITL1364</f>
        <v>1000000</v>
      </c>
      <c r="ITM1370" s="84">
        <f t="shared" si="1436"/>
        <v>0</v>
      </c>
      <c r="ITN1370" s="84">
        <f t="shared" si="1436"/>
        <v>0</v>
      </c>
      <c r="ITO1370" s="84">
        <f t="shared" si="1436"/>
        <v>1000000</v>
      </c>
      <c r="ITP1370" s="84">
        <f t="shared" si="1436"/>
        <v>0</v>
      </c>
      <c r="ITQ1370" s="84">
        <f t="shared" si="1436"/>
        <v>0</v>
      </c>
      <c r="ITR1370" s="84">
        <f t="shared" si="1436"/>
        <v>0</v>
      </c>
      <c r="ITS1370" s="84">
        <f t="shared" si="1436"/>
        <v>0</v>
      </c>
      <c r="ITT1370" s="84">
        <f t="shared" si="1436"/>
        <v>1000000</v>
      </c>
      <c r="ITZ1370" s="84" t="s">
        <v>235</v>
      </c>
      <c r="IUA1370" s="84" t="s">
        <v>236</v>
      </c>
      <c r="IUB1370" s="84">
        <f t="shared" ref="IUB1370:IUJ1370" si="1437">IUB1364</f>
        <v>1000000</v>
      </c>
      <c r="IUC1370" s="84">
        <f t="shared" si="1437"/>
        <v>0</v>
      </c>
      <c r="IUD1370" s="84">
        <f t="shared" si="1437"/>
        <v>0</v>
      </c>
      <c r="IUE1370" s="84">
        <f t="shared" si="1437"/>
        <v>1000000</v>
      </c>
      <c r="IUF1370" s="84">
        <f t="shared" si="1437"/>
        <v>0</v>
      </c>
      <c r="IUG1370" s="84">
        <f t="shared" si="1437"/>
        <v>0</v>
      </c>
      <c r="IUH1370" s="84">
        <f t="shared" si="1437"/>
        <v>0</v>
      </c>
      <c r="IUI1370" s="84">
        <f t="shared" si="1437"/>
        <v>0</v>
      </c>
      <c r="IUJ1370" s="84">
        <f t="shared" si="1437"/>
        <v>1000000</v>
      </c>
      <c r="IUP1370" s="84" t="s">
        <v>235</v>
      </c>
      <c r="IUQ1370" s="84" t="s">
        <v>236</v>
      </c>
      <c r="IUR1370" s="84">
        <f t="shared" ref="IUR1370:IUZ1370" si="1438">IUR1364</f>
        <v>1000000</v>
      </c>
      <c r="IUS1370" s="84">
        <f t="shared" si="1438"/>
        <v>0</v>
      </c>
      <c r="IUT1370" s="84">
        <f t="shared" si="1438"/>
        <v>0</v>
      </c>
      <c r="IUU1370" s="84">
        <f t="shared" si="1438"/>
        <v>1000000</v>
      </c>
      <c r="IUV1370" s="84">
        <f t="shared" si="1438"/>
        <v>0</v>
      </c>
      <c r="IUW1370" s="84">
        <f t="shared" si="1438"/>
        <v>0</v>
      </c>
      <c r="IUX1370" s="84">
        <f t="shared" si="1438"/>
        <v>0</v>
      </c>
      <c r="IUY1370" s="84">
        <f t="shared" si="1438"/>
        <v>0</v>
      </c>
      <c r="IUZ1370" s="84">
        <f t="shared" si="1438"/>
        <v>1000000</v>
      </c>
      <c r="IVF1370" s="84" t="s">
        <v>235</v>
      </c>
      <c r="IVG1370" s="84" t="s">
        <v>236</v>
      </c>
      <c r="IVH1370" s="84">
        <f t="shared" ref="IVH1370:IVP1370" si="1439">IVH1364</f>
        <v>1000000</v>
      </c>
      <c r="IVI1370" s="84">
        <f t="shared" si="1439"/>
        <v>0</v>
      </c>
      <c r="IVJ1370" s="84">
        <f t="shared" si="1439"/>
        <v>0</v>
      </c>
      <c r="IVK1370" s="84">
        <f t="shared" si="1439"/>
        <v>1000000</v>
      </c>
      <c r="IVL1370" s="84">
        <f t="shared" si="1439"/>
        <v>0</v>
      </c>
      <c r="IVM1370" s="84">
        <f t="shared" si="1439"/>
        <v>0</v>
      </c>
      <c r="IVN1370" s="84">
        <f t="shared" si="1439"/>
        <v>0</v>
      </c>
      <c r="IVO1370" s="84">
        <f t="shared" si="1439"/>
        <v>0</v>
      </c>
      <c r="IVP1370" s="84">
        <f t="shared" si="1439"/>
        <v>1000000</v>
      </c>
      <c r="IVV1370" s="84" t="s">
        <v>235</v>
      </c>
      <c r="IVW1370" s="84" t="s">
        <v>236</v>
      </c>
      <c r="IVX1370" s="84">
        <f t="shared" ref="IVX1370:IWF1370" si="1440">IVX1364</f>
        <v>1000000</v>
      </c>
      <c r="IVY1370" s="84">
        <f t="shared" si="1440"/>
        <v>0</v>
      </c>
      <c r="IVZ1370" s="84">
        <f t="shared" si="1440"/>
        <v>0</v>
      </c>
      <c r="IWA1370" s="84">
        <f t="shared" si="1440"/>
        <v>1000000</v>
      </c>
      <c r="IWB1370" s="84">
        <f t="shared" si="1440"/>
        <v>0</v>
      </c>
      <c r="IWC1370" s="84">
        <f t="shared" si="1440"/>
        <v>0</v>
      </c>
      <c r="IWD1370" s="84">
        <f t="shared" si="1440"/>
        <v>0</v>
      </c>
      <c r="IWE1370" s="84">
        <f t="shared" si="1440"/>
        <v>0</v>
      </c>
      <c r="IWF1370" s="84">
        <f t="shared" si="1440"/>
        <v>1000000</v>
      </c>
      <c r="IWL1370" s="84" t="s">
        <v>235</v>
      </c>
      <c r="IWM1370" s="84" t="s">
        <v>236</v>
      </c>
      <c r="IWN1370" s="84">
        <f t="shared" ref="IWN1370:IWV1370" si="1441">IWN1364</f>
        <v>1000000</v>
      </c>
      <c r="IWO1370" s="84">
        <f t="shared" si="1441"/>
        <v>0</v>
      </c>
      <c r="IWP1370" s="84">
        <f t="shared" si="1441"/>
        <v>0</v>
      </c>
      <c r="IWQ1370" s="84">
        <f t="shared" si="1441"/>
        <v>1000000</v>
      </c>
      <c r="IWR1370" s="84">
        <f t="shared" si="1441"/>
        <v>0</v>
      </c>
      <c r="IWS1370" s="84">
        <f t="shared" si="1441"/>
        <v>0</v>
      </c>
      <c r="IWT1370" s="84">
        <f t="shared" si="1441"/>
        <v>0</v>
      </c>
      <c r="IWU1370" s="84">
        <f t="shared" si="1441"/>
        <v>0</v>
      </c>
      <c r="IWV1370" s="84">
        <f t="shared" si="1441"/>
        <v>1000000</v>
      </c>
      <c r="IXB1370" s="84" t="s">
        <v>235</v>
      </c>
      <c r="IXC1370" s="84" t="s">
        <v>236</v>
      </c>
      <c r="IXD1370" s="84">
        <f t="shared" ref="IXD1370:IXL1370" si="1442">IXD1364</f>
        <v>1000000</v>
      </c>
      <c r="IXE1370" s="84">
        <f t="shared" si="1442"/>
        <v>0</v>
      </c>
      <c r="IXF1370" s="84">
        <f t="shared" si="1442"/>
        <v>0</v>
      </c>
      <c r="IXG1370" s="84">
        <f t="shared" si="1442"/>
        <v>1000000</v>
      </c>
      <c r="IXH1370" s="84">
        <f t="shared" si="1442"/>
        <v>0</v>
      </c>
      <c r="IXI1370" s="84">
        <f t="shared" si="1442"/>
        <v>0</v>
      </c>
      <c r="IXJ1370" s="84">
        <f t="shared" si="1442"/>
        <v>0</v>
      </c>
      <c r="IXK1370" s="84">
        <f t="shared" si="1442"/>
        <v>0</v>
      </c>
      <c r="IXL1370" s="84">
        <f t="shared" si="1442"/>
        <v>1000000</v>
      </c>
      <c r="IXR1370" s="84" t="s">
        <v>235</v>
      </c>
      <c r="IXS1370" s="84" t="s">
        <v>236</v>
      </c>
      <c r="IXT1370" s="84">
        <f t="shared" ref="IXT1370:IYB1370" si="1443">IXT1364</f>
        <v>1000000</v>
      </c>
      <c r="IXU1370" s="84">
        <f t="shared" si="1443"/>
        <v>0</v>
      </c>
      <c r="IXV1370" s="84">
        <f t="shared" si="1443"/>
        <v>0</v>
      </c>
      <c r="IXW1370" s="84">
        <f t="shared" si="1443"/>
        <v>1000000</v>
      </c>
      <c r="IXX1370" s="84">
        <f t="shared" si="1443"/>
        <v>0</v>
      </c>
      <c r="IXY1370" s="84">
        <f t="shared" si="1443"/>
        <v>0</v>
      </c>
      <c r="IXZ1370" s="84">
        <f t="shared" si="1443"/>
        <v>0</v>
      </c>
      <c r="IYA1370" s="84">
        <f t="shared" si="1443"/>
        <v>0</v>
      </c>
      <c r="IYB1370" s="84">
        <f t="shared" si="1443"/>
        <v>1000000</v>
      </c>
      <c r="IYH1370" s="84" t="s">
        <v>235</v>
      </c>
      <c r="IYI1370" s="84" t="s">
        <v>236</v>
      </c>
      <c r="IYJ1370" s="84">
        <f t="shared" ref="IYJ1370:IYR1370" si="1444">IYJ1364</f>
        <v>1000000</v>
      </c>
      <c r="IYK1370" s="84">
        <f t="shared" si="1444"/>
        <v>0</v>
      </c>
      <c r="IYL1370" s="84">
        <f t="shared" si="1444"/>
        <v>0</v>
      </c>
      <c r="IYM1370" s="84">
        <f t="shared" si="1444"/>
        <v>1000000</v>
      </c>
      <c r="IYN1370" s="84">
        <f t="shared" si="1444"/>
        <v>0</v>
      </c>
      <c r="IYO1370" s="84">
        <f t="shared" si="1444"/>
        <v>0</v>
      </c>
      <c r="IYP1370" s="84">
        <f t="shared" si="1444"/>
        <v>0</v>
      </c>
      <c r="IYQ1370" s="84">
        <f t="shared" si="1444"/>
        <v>0</v>
      </c>
      <c r="IYR1370" s="84">
        <f t="shared" si="1444"/>
        <v>1000000</v>
      </c>
      <c r="IYX1370" s="84" t="s">
        <v>235</v>
      </c>
      <c r="IYY1370" s="84" t="s">
        <v>236</v>
      </c>
      <c r="IYZ1370" s="84">
        <f t="shared" ref="IYZ1370:IZH1370" si="1445">IYZ1364</f>
        <v>1000000</v>
      </c>
      <c r="IZA1370" s="84">
        <f t="shared" si="1445"/>
        <v>0</v>
      </c>
      <c r="IZB1370" s="84">
        <f t="shared" si="1445"/>
        <v>0</v>
      </c>
      <c r="IZC1370" s="84">
        <f t="shared" si="1445"/>
        <v>1000000</v>
      </c>
      <c r="IZD1370" s="84">
        <f t="shared" si="1445"/>
        <v>0</v>
      </c>
      <c r="IZE1370" s="84">
        <f t="shared" si="1445"/>
        <v>0</v>
      </c>
      <c r="IZF1370" s="84">
        <f t="shared" si="1445"/>
        <v>0</v>
      </c>
      <c r="IZG1370" s="84">
        <f t="shared" si="1445"/>
        <v>0</v>
      </c>
      <c r="IZH1370" s="84">
        <f t="shared" si="1445"/>
        <v>1000000</v>
      </c>
      <c r="IZN1370" s="84" t="s">
        <v>235</v>
      </c>
      <c r="IZO1370" s="84" t="s">
        <v>236</v>
      </c>
      <c r="IZP1370" s="84">
        <f t="shared" ref="IZP1370:IZX1370" si="1446">IZP1364</f>
        <v>1000000</v>
      </c>
      <c r="IZQ1370" s="84">
        <f t="shared" si="1446"/>
        <v>0</v>
      </c>
      <c r="IZR1370" s="84">
        <f t="shared" si="1446"/>
        <v>0</v>
      </c>
      <c r="IZS1370" s="84">
        <f t="shared" si="1446"/>
        <v>1000000</v>
      </c>
      <c r="IZT1370" s="84">
        <f t="shared" si="1446"/>
        <v>0</v>
      </c>
      <c r="IZU1370" s="84">
        <f t="shared" si="1446"/>
        <v>0</v>
      </c>
      <c r="IZV1370" s="84">
        <f t="shared" si="1446"/>
        <v>0</v>
      </c>
      <c r="IZW1370" s="84">
        <f t="shared" si="1446"/>
        <v>0</v>
      </c>
      <c r="IZX1370" s="84">
        <f t="shared" si="1446"/>
        <v>1000000</v>
      </c>
      <c r="JAD1370" s="84" t="s">
        <v>235</v>
      </c>
      <c r="JAE1370" s="84" t="s">
        <v>236</v>
      </c>
      <c r="JAF1370" s="84">
        <f t="shared" ref="JAF1370:JAN1370" si="1447">JAF1364</f>
        <v>1000000</v>
      </c>
      <c r="JAG1370" s="84">
        <f t="shared" si="1447"/>
        <v>0</v>
      </c>
      <c r="JAH1370" s="84">
        <f t="shared" si="1447"/>
        <v>0</v>
      </c>
      <c r="JAI1370" s="84">
        <f t="shared" si="1447"/>
        <v>1000000</v>
      </c>
      <c r="JAJ1370" s="84">
        <f t="shared" si="1447"/>
        <v>0</v>
      </c>
      <c r="JAK1370" s="84">
        <f t="shared" si="1447"/>
        <v>0</v>
      </c>
      <c r="JAL1370" s="84">
        <f t="shared" si="1447"/>
        <v>0</v>
      </c>
      <c r="JAM1370" s="84">
        <f t="shared" si="1447"/>
        <v>0</v>
      </c>
      <c r="JAN1370" s="84">
        <f t="shared" si="1447"/>
        <v>1000000</v>
      </c>
      <c r="JAT1370" s="84" t="s">
        <v>235</v>
      </c>
      <c r="JAU1370" s="84" t="s">
        <v>236</v>
      </c>
      <c r="JAV1370" s="84">
        <f t="shared" ref="JAV1370:JBD1370" si="1448">JAV1364</f>
        <v>1000000</v>
      </c>
      <c r="JAW1370" s="84">
        <f t="shared" si="1448"/>
        <v>0</v>
      </c>
      <c r="JAX1370" s="84">
        <f t="shared" si="1448"/>
        <v>0</v>
      </c>
      <c r="JAY1370" s="84">
        <f t="shared" si="1448"/>
        <v>1000000</v>
      </c>
      <c r="JAZ1370" s="84">
        <f t="shared" si="1448"/>
        <v>0</v>
      </c>
      <c r="JBA1370" s="84">
        <f t="shared" si="1448"/>
        <v>0</v>
      </c>
      <c r="JBB1370" s="84">
        <f t="shared" si="1448"/>
        <v>0</v>
      </c>
      <c r="JBC1370" s="84">
        <f t="shared" si="1448"/>
        <v>0</v>
      </c>
      <c r="JBD1370" s="84">
        <f t="shared" si="1448"/>
        <v>1000000</v>
      </c>
      <c r="JBJ1370" s="84" t="s">
        <v>235</v>
      </c>
      <c r="JBK1370" s="84" t="s">
        <v>236</v>
      </c>
      <c r="JBL1370" s="84">
        <f t="shared" ref="JBL1370:JBT1370" si="1449">JBL1364</f>
        <v>1000000</v>
      </c>
      <c r="JBM1370" s="84">
        <f t="shared" si="1449"/>
        <v>0</v>
      </c>
      <c r="JBN1370" s="84">
        <f t="shared" si="1449"/>
        <v>0</v>
      </c>
      <c r="JBO1370" s="84">
        <f t="shared" si="1449"/>
        <v>1000000</v>
      </c>
      <c r="JBP1370" s="84">
        <f t="shared" si="1449"/>
        <v>0</v>
      </c>
      <c r="JBQ1370" s="84">
        <f t="shared" si="1449"/>
        <v>0</v>
      </c>
      <c r="JBR1370" s="84">
        <f t="shared" si="1449"/>
        <v>0</v>
      </c>
      <c r="JBS1370" s="84">
        <f t="shared" si="1449"/>
        <v>0</v>
      </c>
      <c r="JBT1370" s="84">
        <f t="shared" si="1449"/>
        <v>1000000</v>
      </c>
      <c r="JBZ1370" s="84" t="s">
        <v>235</v>
      </c>
      <c r="JCA1370" s="84" t="s">
        <v>236</v>
      </c>
      <c r="JCB1370" s="84">
        <f t="shared" ref="JCB1370:JCJ1370" si="1450">JCB1364</f>
        <v>1000000</v>
      </c>
      <c r="JCC1370" s="84">
        <f t="shared" si="1450"/>
        <v>0</v>
      </c>
      <c r="JCD1370" s="84">
        <f t="shared" si="1450"/>
        <v>0</v>
      </c>
      <c r="JCE1370" s="84">
        <f t="shared" si="1450"/>
        <v>1000000</v>
      </c>
      <c r="JCF1370" s="84">
        <f t="shared" si="1450"/>
        <v>0</v>
      </c>
      <c r="JCG1370" s="84">
        <f t="shared" si="1450"/>
        <v>0</v>
      </c>
      <c r="JCH1370" s="84">
        <f t="shared" si="1450"/>
        <v>0</v>
      </c>
      <c r="JCI1370" s="84">
        <f t="shared" si="1450"/>
        <v>0</v>
      </c>
      <c r="JCJ1370" s="84">
        <f t="shared" si="1450"/>
        <v>1000000</v>
      </c>
      <c r="JCP1370" s="84" t="s">
        <v>235</v>
      </c>
      <c r="JCQ1370" s="84" t="s">
        <v>236</v>
      </c>
      <c r="JCR1370" s="84">
        <f t="shared" ref="JCR1370:JCZ1370" si="1451">JCR1364</f>
        <v>1000000</v>
      </c>
      <c r="JCS1370" s="84">
        <f t="shared" si="1451"/>
        <v>0</v>
      </c>
      <c r="JCT1370" s="84">
        <f t="shared" si="1451"/>
        <v>0</v>
      </c>
      <c r="JCU1370" s="84">
        <f t="shared" si="1451"/>
        <v>1000000</v>
      </c>
      <c r="JCV1370" s="84">
        <f t="shared" si="1451"/>
        <v>0</v>
      </c>
      <c r="JCW1370" s="84">
        <f t="shared" si="1451"/>
        <v>0</v>
      </c>
      <c r="JCX1370" s="84">
        <f t="shared" si="1451"/>
        <v>0</v>
      </c>
      <c r="JCY1370" s="84">
        <f t="shared" si="1451"/>
        <v>0</v>
      </c>
      <c r="JCZ1370" s="84">
        <f t="shared" si="1451"/>
        <v>1000000</v>
      </c>
      <c r="JDF1370" s="84" t="s">
        <v>235</v>
      </c>
      <c r="JDG1370" s="84" t="s">
        <v>236</v>
      </c>
      <c r="JDH1370" s="84">
        <f t="shared" ref="JDH1370:JDP1370" si="1452">JDH1364</f>
        <v>1000000</v>
      </c>
      <c r="JDI1370" s="84">
        <f t="shared" si="1452"/>
        <v>0</v>
      </c>
      <c r="JDJ1370" s="84">
        <f t="shared" si="1452"/>
        <v>0</v>
      </c>
      <c r="JDK1370" s="84">
        <f t="shared" si="1452"/>
        <v>1000000</v>
      </c>
      <c r="JDL1370" s="84">
        <f t="shared" si="1452"/>
        <v>0</v>
      </c>
      <c r="JDM1370" s="84">
        <f t="shared" si="1452"/>
        <v>0</v>
      </c>
      <c r="JDN1370" s="84">
        <f t="shared" si="1452"/>
        <v>0</v>
      </c>
      <c r="JDO1370" s="84">
        <f t="shared" si="1452"/>
        <v>0</v>
      </c>
      <c r="JDP1370" s="84">
        <f t="shared" si="1452"/>
        <v>1000000</v>
      </c>
      <c r="JDV1370" s="84" t="s">
        <v>235</v>
      </c>
      <c r="JDW1370" s="84" t="s">
        <v>236</v>
      </c>
      <c r="JDX1370" s="84">
        <f t="shared" ref="JDX1370:JEF1370" si="1453">JDX1364</f>
        <v>1000000</v>
      </c>
      <c r="JDY1370" s="84">
        <f t="shared" si="1453"/>
        <v>0</v>
      </c>
      <c r="JDZ1370" s="84">
        <f t="shared" si="1453"/>
        <v>0</v>
      </c>
      <c r="JEA1370" s="84">
        <f t="shared" si="1453"/>
        <v>1000000</v>
      </c>
      <c r="JEB1370" s="84">
        <f t="shared" si="1453"/>
        <v>0</v>
      </c>
      <c r="JEC1370" s="84">
        <f t="shared" si="1453"/>
        <v>0</v>
      </c>
      <c r="JED1370" s="84">
        <f t="shared" si="1453"/>
        <v>0</v>
      </c>
      <c r="JEE1370" s="84">
        <f t="shared" si="1453"/>
        <v>0</v>
      </c>
      <c r="JEF1370" s="84">
        <f t="shared" si="1453"/>
        <v>1000000</v>
      </c>
      <c r="JEL1370" s="84" t="s">
        <v>235</v>
      </c>
      <c r="JEM1370" s="84" t="s">
        <v>236</v>
      </c>
      <c r="JEN1370" s="84">
        <f t="shared" ref="JEN1370:JEV1370" si="1454">JEN1364</f>
        <v>1000000</v>
      </c>
      <c r="JEO1370" s="84">
        <f t="shared" si="1454"/>
        <v>0</v>
      </c>
      <c r="JEP1370" s="84">
        <f t="shared" si="1454"/>
        <v>0</v>
      </c>
      <c r="JEQ1370" s="84">
        <f t="shared" si="1454"/>
        <v>1000000</v>
      </c>
      <c r="JER1370" s="84">
        <f t="shared" si="1454"/>
        <v>0</v>
      </c>
      <c r="JES1370" s="84">
        <f t="shared" si="1454"/>
        <v>0</v>
      </c>
      <c r="JET1370" s="84">
        <f t="shared" si="1454"/>
        <v>0</v>
      </c>
      <c r="JEU1370" s="84">
        <f t="shared" si="1454"/>
        <v>0</v>
      </c>
      <c r="JEV1370" s="84">
        <f t="shared" si="1454"/>
        <v>1000000</v>
      </c>
      <c r="JFB1370" s="84" t="s">
        <v>235</v>
      </c>
      <c r="JFC1370" s="84" t="s">
        <v>236</v>
      </c>
      <c r="JFD1370" s="84">
        <f t="shared" ref="JFD1370:JFL1370" si="1455">JFD1364</f>
        <v>1000000</v>
      </c>
      <c r="JFE1370" s="84">
        <f t="shared" si="1455"/>
        <v>0</v>
      </c>
      <c r="JFF1370" s="84">
        <f t="shared" si="1455"/>
        <v>0</v>
      </c>
      <c r="JFG1370" s="84">
        <f t="shared" si="1455"/>
        <v>1000000</v>
      </c>
      <c r="JFH1370" s="84">
        <f t="shared" si="1455"/>
        <v>0</v>
      </c>
      <c r="JFI1370" s="84">
        <f t="shared" si="1455"/>
        <v>0</v>
      </c>
      <c r="JFJ1370" s="84">
        <f t="shared" si="1455"/>
        <v>0</v>
      </c>
      <c r="JFK1370" s="84">
        <f t="shared" si="1455"/>
        <v>0</v>
      </c>
      <c r="JFL1370" s="84">
        <f t="shared" si="1455"/>
        <v>1000000</v>
      </c>
      <c r="JFR1370" s="84" t="s">
        <v>235</v>
      </c>
      <c r="JFS1370" s="84" t="s">
        <v>236</v>
      </c>
      <c r="JFT1370" s="84">
        <f t="shared" ref="JFT1370:JGB1370" si="1456">JFT1364</f>
        <v>1000000</v>
      </c>
      <c r="JFU1370" s="84">
        <f t="shared" si="1456"/>
        <v>0</v>
      </c>
      <c r="JFV1370" s="84">
        <f t="shared" si="1456"/>
        <v>0</v>
      </c>
      <c r="JFW1370" s="84">
        <f t="shared" si="1456"/>
        <v>1000000</v>
      </c>
      <c r="JFX1370" s="84">
        <f t="shared" si="1456"/>
        <v>0</v>
      </c>
      <c r="JFY1370" s="84">
        <f t="shared" si="1456"/>
        <v>0</v>
      </c>
      <c r="JFZ1370" s="84">
        <f t="shared" si="1456"/>
        <v>0</v>
      </c>
      <c r="JGA1370" s="84">
        <f t="shared" si="1456"/>
        <v>0</v>
      </c>
      <c r="JGB1370" s="84">
        <f t="shared" si="1456"/>
        <v>1000000</v>
      </c>
      <c r="JGH1370" s="84" t="s">
        <v>235</v>
      </c>
      <c r="JGI1370" s="84" t="s">
        <v>236</v>
      </c>
      <c r="JGJ1370" s="84">
        <f t="shared" ref="JGJ1370:JGR1370" si="1457">JGJ1364</f>
        <v>1000000</v>
      </c>
      <c r="JGK1370" s="84">
        <f t="shared" si="1457"/>
        <v>0</v>
      </c>
      <c r="JGL1370" s="84">
        <f t="shared" si="1457"/>
        <v>0</v>
      </c>
      <c r="JGM1370" s="84">
        <f t="shared" si="1457"/>
        <v>1000000</v>
      </c>
      <c r="JGN1370" s="84">
        <f t="shared" si="1457"/>
        <v>0</v>
      </c>
      <c r="JGO1370" s="84">
        <f t="shared" si="1457"/>
        <v>0</v>
      </c>
      <c r="JGP1370" s="84">
        <f t="shared" si="1457"/>
        <v>0</v>
      </c>
      <c r="JGQ1370" s="84">
        <f t="shared" si="1457"/>
        <v>0</v>
      </c>
      <c r="JGR1370" s="84">
        <f t="shared" si="1457"/>
        <v>1000000</v>
      </c>
      <c r="JGX1370" s="84" t="s">
        <v>235</v>
      </c>
      <c r="JGY1370" s="84" t="s">
        <v>236</v>
      </c>
      <c r="JGZ1370" s="84">
        <f t="shared" ref="JGZ1370:JHH1370" si="1458">JGZ1364</f>
        <v>1000000</v>
      </c>
      <c r="JHA1370" s="84">
        <f t="shared" si="1458"/>
        <v>0</v>
      </c>
      <c r="JHB1370" s="84">
        <f t="shared" si="1458"/>
        <v>0</v>
      </c>
      <c r="JHC1370" s="84">
        <f t="shared" si="1458"/>
        <v>1000000</v>
      </c>
      <c r="JHD1370" s="84">
        <f t="shared" si="1458"/>
        <v>0</v>
      </c>
      <c r="JHE1370" s="84">
        <f t="shared" si="1458"/>
        <v>0</v>
      </c>
      <c r="JHF1370" s="84">
        <f t="shared" si="1458"/>
        <v>0</v>
      </c>
      <c r="JHG1370" s="84">
        <f t="shared" si="1458"/>
        <v>0</v>
      </c>
      <c r="JHH1370" s="84">
        <f t="shared" si="1458"/>
        <v>1000000</v>
      </c>
      <c r="JHN1370" s="84" t="s">
        <v>235</v>
      </c>
      <c r="JHO1370" s="84" t="s">
        <v>236</v>
      </c>
      <c r="JHP1370" s="84">
        <f t="shared" ref="JHP1370:JHX1370" si="1459">JHP1364</f>
        <v>1000000</v>
      </c>
      <c r="JHQ1370" s="84">
        <f t="shared" si="1459"/>
        <v>0</v>
      </c>
      <c r="JHR1370" s="84">
        <f t="shared" si="1459"/>
        <v>0</v>
      </c>
      <c r="JHS1370" s="84">
        <f t="shared" si="1459"/>
        <v>1000000</v>
      </c>
      <c r="JHT1370" s="84">
        <f t="shared" si="1459"/>
        <v>0</v>
      </c>
      <c r="JHU1370" s="84">
        <f t="shared" si="1459"/>
        <v>0</v>
      </c>
      <c r="JHV1370" s="84">
        <f t="shared" si="1459"/>
        <v>0</v>
      </c>
      <c r="JHW1370" s="84">
        <f t="shared" si="1459"/>
        <v>0</v>
      </c>
      <c r="JHX1370" s="84">
        <f t="shared" si="1459"/>
        <v>1000000</v>
      </c>
      <c r="JID1370" s="84" t="s">
        <v>235</v>
      </c>
      <c r="JIE1370" s="84" t="s">
        <v>236</v>
      </c>
      <c r="JIF1370" s="84">
        <f t="shared" ref="JIF1370:JIN1370" si="1460">JIF1364</f>
        <v>1000000</v>
      </c>
      <c r="JIG1370" s="84">
        <f t="shared" si="1460"/>
        <v>0</v>
      </c>
      <c r="JIH1370" s="84">
        <f t="shared" si="1460"/>
        <v>0</v>
      </c>
      <c r="JII1370" s="84">
        <f t="shared" si="1460"/>
        <v>1000000</v>
      </c>
      <c r="JIJ1370" s="84">
        <f t="shared" si="1460"/>
        <v>0</v>
      </c>
      <c r="JIK1370" s="84">
        <f t="shared" si="1460"/>
        <v>0</v>
      </c>
      <c r="JIL1370" s="84">
        <f t="shared" si="1460"/>
        <v>0</v>
      </c>
      <c r="JIM1370" s="84">
        <f t="shared" si="1460"/>
        <v>0</v>
      </c>
      <c r="JIN1370" s="84">
        <f t="shared" si="1460"/>
        <v>1000000</v>
      </c>
      <c r="JIT1370" s="84" t="s">
        <v>235</v>
      </c>
      <c r="JIU1370" s="84" t="s">
        <v>236</v>
      </c>
      <c r="JIV1370" s="84">
        <f t="shared" ref="JIV1370:JJD1370" si="1461">JIV1364</f>
        <v>1000000</v>
      </c>
      <c r="JIW1370" s="84">
        <f t="shared" si="1461"/>
        <v>0</v>
      </c>
      <c r="JIX1370" s="84">
        <f t="shared" si="1461"/>
        <v>0</v>
      </c>
      <c r="JIY1370" s="84">
        <f t="shared" si="1461"/>
        <v>1000000</v>
      </c>
      <c r="JIZ1370" s="84">
        <f t="shared" si="1461"/>
        <v>0</v>
      </c>
      <c r="JJA1370" s="84">
        <f t="shared" si="1461"/>
        <v>0</v>
      </c>
      <c r="JJB1370" s="84">
        <f t="shared" si="1461"/>
        <v>0</v>
      </c>
      <c r="JJC1370" s="84">
        <f t="shared" si="1461"/>
        <v>0</v>
      </c>
      <c r="JJD1370" s="84">
        <f t="shared" si="1461"/>
        <v>1000000</v>
      </c>
      <c r="JJJ1370" s="84" t="s">
        <v>235</v>
      </c>
      <c r="JJK1370" s="84" t="s">
        <v>236</v>
      </c>
      <c r="JJL1370" s="84">
        <f t="shared" ref="JJL1370:JJT1370" si="1462">JJL1364</f>
        <v>1000000</v>
      </c>
      <c r="JJM1370" s="84">
        <f t="shared" si="1462"/>
        <v>0</v>
      </c>
      <c r="JJN1370" s="84">
        <f t="shared" si="1462"/>
        <v>0</v>
      </c>
      <c r="JJO1370" s="84">
        <f t="shared" si="1462"/>
        <v>1000000</v>
      </c>
      <c r="JJP1370" s="84">
        <f t="shared" si="1462"/>
        <v>0</v>
      </c>
      <c r="JJQ1370" s="84">
        <f t="shared" si="1462"/>
        <v>0</v>
      </c>
      <c r="JJR1370" s="84">
        <f t="shared" si="1462"/>
        <v>0</v>
      </c>
      <c r="JJS1370" s="84">
        <f t="shared" si="1462"/>
        <v>0</v>
      </c>
      <c r="JJT1370" s="84">
        <f t="shared" si="1462"/>
        <v>1000000</v>
      </c>
      <c r="JJZ1370" s="84" t="s">
        <v>235</v>
      </c>
      <c r="JKA1370" s="84" t="s">
        <v>236</v>
      </c>
      <c r="JKB1370" s="84">
        <f t="shared" ref="JKB1370:JKJ1370" si="1463">JKB1364</f>
        <v>1000000</v>
      </c>
      <c r="JKC1370" s="84">
        <f t="shared" si="1463"/>
        <v>0</v>
      </c>
      <c r="JKD1370" s="84">
        <f t="shared" si="1463"/>
        <v>0</v>
      </c>
      <c r="JKE1370" s="84">
        <f t="shared" si="1463"/>
        <v>1000000</v>
      </c>
      <c r="JKF1370" s="84">
        <f t="shared" si="1463"/>
        <v>0</v>
      </c>
      <c r="JKG1370" s="84">
        <f t="shared" si="1463"/>
        <v>0</v>
      </c>
      <c r="JKH1370" s="84">
        <f t="shared" si="1463"/>
        <v>0</v>
      </c>
      <c r="JKI1370" s="84">
        <f t="shared" si="1463"/>
        <v>0</v>
      </c>
      <c r="JKJ1370" s="84">
        <f t="shared" si="1463"/>
        <v>1000000</v>
      </c>
      <c r="JKP1370" s="84" t="s">
        <v>235</v>
      </c>
      <c r="JKQ1370" s="84" t="s">
        <v>236</v>
      </c>
      <c r="JKR1370" s="84">
        <f t="shared" ref="JKR1370:JKZ1370" si="1464">JKR1364</f>
        <v>1000000</v>
      </c>
      <c r="JKS1370" s="84">
        <f t="shared" si="1464"/>
        <v>0</v>
      </c>
      <c r="JKT1370" s="84">
        <f t="shared" si="1464"/>
        <v>0</v>
      </c>
      <c r="JKU1370" s="84">
        <f t="shared" si="1464"/>
        <v>1000000</v>
      </c>
      <c r="JKV1370" s="84">
        <f t="shared" si="1464"/>
        <v>0</v>
      </c>
      <c r="JKW1370" s="84">
        <f t="shared" si="1464"/>
        <v>0</v>
      </c>
      <c r="JKX1370" s="84">
        <f t="shared" si="1464"/>
        <v>0</v>
      </c>
      <c r="JKY1370" s="84">
        <f t="shared" si="1464"/>
        <v>0</v>
      </c>
      <c r="JKZ1370" s="84">
        <f t="shared" si="1464"/>
        <v>1000000</v>
      </c>
      <c r="JLF1370" s="84" t="s">
        <v>235</v>
      </c>
      <c r="JLG1370" s="84" t="s">
        <v>236</v>
      </c>
      <c r="JLH1370" s="84">
        <f t="shared" ref="JLH1370:JLP1370" si="1465">JLH1364</f>
        <v>1000000</v>
      </c>
      <c r="JLI1370" s="84">
        <f t="shared" si="1465"/>
        <v>0</v>
      </c>
      <c r="JLJ1370" s="84">
        <f t="shared" si="1465"/>
        <v>0</v>
      </c>
      <c r="JLK1370" s="84">
        <f t="shared" si="1465"/>
        <v>1000000</v>
      </c>
      <c r="JLL1370" s="84">
        <f t="shared" si="1465"/>
        <v>0</v>
      </c>
      <c r="JLM1370" s="84">
        <f t="shared" si="1465"/>
        <v>0</v>
      </c>
      <c r="JLN1370" s="84">
        <f t="shared" si="1465"/>
        <v>0</v>
      </c>
      <c r="JLO1370" s="84">
        <f t="shared" si="1465"/>
        <v>0</v>
      </c>
      <c r="JLP1370" s="84">
        <f t="shared" si="1465"/>
        <v>1000000</v>
      </c>
      <c r="JLV1370" s="84" t="s">
        <v>235</v>
      </c>
      <c r="JLW1370" s="84" t="s">
        <v>236</v>
      </c>
      <c r="JLX1370" s="84">
        <f t="shared" ref="JLX1370:JMF1370" si="1466">JLX1364</f>
        <v>1000000</v>
      </c>
      <c r="JLY1370" s="84">
        <f t="shared" si="1466"/>
        <v>0</v>
      </c>
      <c r="JLZ1370" s="84">
        <f t="shared" si="1466"/>
        <v>0</v>
      </c>
      <c r="JMA1370" s="84">
        <f t="shared" si="1466"/>
        <v>1000000</v>
      </c>
      <c r="JMB1370" s="84">
        <f t="shared" si="1466"/>
        <v>0</v>
      </c>
      <c r="JMC1370" s="84">
        <f t="shared" si="1466"/>
        <v>0</v>
      </c>
      <c r="JMD1370" s="84">
        <f t="shared" si="1466"/>
        <v>0</v>
      </c>
      <c r="JME1370" s="84">
        <f t="shared" si="1466"/>
        <v>0</v>
      </c>
      <c r="JMF1370" s="84">
        <f t="shared" si="1466"/>
        <v>1000000</v>
      </c>
      <c r="JML1370" s="84" t="s">
        <v>235</v>
      </c>
      <c r="JMM1370" s="84" t="s">
        <v>236</v>
      </c>
      <c r="JMN1370" s="84">
        <f t="shared" ref="JMN1370:JMV1370" si="1467">JMN1364</f>
        <v>1000000</v>
      </c>
      <c r="JMO1370" s="84">
        <f t="shared" si="1467"/>
        <v>0</v>
      </c>
      <c r="JMP1370" s="84">
        <f t="shared" si="1467"/>
        <v>0</v>
      </c>
      <c r="JMQ1370" s="84">
        <f t="shared" si="1467"/>
        <v>1000000</v>
      </c>
      <c r="JMR1370" s="84">
        <f t="shared" si="1467"/>
        <v>0</v>
      </c>
      <c r="JMS1370" s="84">
        <f t="shared" si="1467"/>
        <v>0</v>
      </c>
      <c r="JMT1370" s="84">
        <f t="shared" si="1467"/>
        <v>0</v>
      </c>
      <c r="JMU1370" s="84">
        <f t="shared" si="1467"/>
        <v>0</v>
      </c>
      <c r="JMV1370" s="84">
        <f t="shared" si="1467"/>
        <v>1000000</v>
      </c>
      <c r="JNB1370" s="84" t="s">
        <v>235</v>
      </c>
      <c r="JNC1370" s="84" t="s">
        <v>236</v>
      </c>
      <c r="JND1370" s="84">
        <f t="shared" ref="JND1370:JNL1370" si="1468">JND1364</f>
        <v>1000000</v>
      </c>
      <c r="JNE1370" s="84">
        <f t="shared" si="1468"/>
        <v>0</v>
      </c>
      <c r="JNF1370" s="84">
        <f t="shared" si="1468"/>
        <v>0</v>
      </c>
      <c r="JNG1370" s="84">
        <f t="shared" si="1468"/>
        <v>1000000</v>
      </c>
      <c r="JNH1370" s="84">
        <f t="shared" si="1468"/>
        <v>0</v>
      </c>
      <c r="JNI1370" s="84">
        <f t="shared" si="1468"/>
        <v>0</v>
      </c>
      <c r="JNJ1370" s="84">
        <f t="shared" si="1468"/>
        <v>0</v>
      </c>
      <c r="JNK1370" s="84">
        <f t="shared" si="1468"/>
        <v>0</v>
      </c>
      <c r="JNL1370" s="84">
        <f t="shared" si="1468"/>
        <v>1000000</v>
      </c>
      <c r="JNR1370" s="84" t="s">
        <v>235</v>
      </c>
      <c r="JNS1370" s="84" t="s">
        <v>236</v>
      </c>
      <c r="JNT1370" s="84">
        <f t="shared" ref="JNT1370:JOB1370" si="1469">JNT1364</f>
        <v>1000000</v>
      </c>
      <c r="JNU1370" s="84">
        <f t="shared" si="1469"/>
        <v>0</v>
      </c>
      <c r="JNV1370" s="84">
        <f t="shared" si="1469"/>
        <v>0</v>
      </c>
      <c r="JNW1370" s="84">
        <f t="shared" si="1469"/>
        <v>1000000</v>
      </c>
      <c r="JNX1370" s="84">
        <f t="shared" si="1469"/>
        <v>0</v>
      </c>
      <c r="JNY1370" s="84">
        <f t="shared" si="1469"/>
        <v>0</v>
      </c>
      <c r="JNZ1370" s="84">
        <f t="shared" si="1469"/>
        <v>0</v>
      </c>
      <c r="JOA1370" s="84">
        <f t="shared" si="1469"/>
        <v>0</v>
      </c>
      <c r="JOB1370" s="84">
        <f t="shared" si="1469"/>
        <v>1000000</v>
      </c>
      <c r="JOH1370" s="84" t="s">
        <v>235</v>
      </c>
      <c r="JOI1370" s="84" t="s">
        <v>236</v>
      </c>
      <c r="JOJ1370" s="84">
        <f>JOJ1364</f>
        <v>1000000</v>
      </c>
      <c r="JOK1370" s="84">
        <f>JOK1364</f>
        <v>0</v>
      </c>
      <c r="JOL1370" s="84">
        <f>JOL1364</f>
        <v>0</v>
      </c>
      <c r="JOM1370" s="84">
        <f>JOM1364</f>
        <v>1000000</v>
      </c>
      <c r="JON1370" s="84">
        <f>JON1364</f>
        <v>0</v>
      </c>
      <c r="JOO1370" s="84">
        <f>JOO1364</f>
        <v>0</v>
      </c>
      <c r="JOP1370" s="84">
        <f>JOP1364</f>
        <v>0</v>
      </c>
      <c r="JOQ1370" s="84">
        <f>JOQ1364</f>
        <v>0</v>
      </c>
      <c r="JOR1370" s="84">
        <f>JOR1364</f>
        <v>1000000</v>
      </c>
      <c r="JOX1370" s="84" t="s">
        <v>235</v>
      </c>
      <c r="JOY1370" s="84" t="s">
        <v>236</v>
      </c>
      <c r="JOZ1370" s="84">
        <f t="shared" ref="JOZ1370:JPH1370" si="1470">JOZ1364</f>
        <v>1000000</v>
      </c>
      <c r="JPA1370" s="84">
        <f t="shared" si="1470"/>
        <v>0</v>
      </c>
      <c r="JPB1370" s="84">
        <f t="shared" si="1470"/>
        <v>0</v>
      </c>
      <c r="JPC1370" s="84">
        <f t="shared" si="1470"/>
        <v>1000000</v>
      </c>
      <c r="JPD1370" s="84">
        <f t="shared" si="1470"/>
        <v>0</v>
      </c>
      <c r="JPE1370" s="84">
        <f t="shared" si="1470"/>
        <v>0</v>
      </c>
      <c r="JPF1370" s="84">
        <f t="shared" si="1470"/>
        <v>0</v>
      </c>
      <c r="JPG1370" s="84">
        <f t="shared" si="1470"/>
        <v>0</v>
      </c>
      <c r="JPH1370" s="84">
        <f t="shared" si="1470"/>
        <v>1000000</v>
      </c>
      <c r="JPN1370" s="84" t="s">
        <v>235</v>
      </c>
      <c r="JPO1370" s="84" t="s">
        <v>236</v>
      </c>
      <c r="JPP1370" s="84">
        <f t="shared" ref="JPP1370:JPX1370" si="1471">JPP1364</f>
        <v>1000000</v>
      </c>
      <c r="JPQ1370" s="84">
        <f t="shared" si="1471"/>
        <v>0</v>
      </c>
      <c r="JPR1370" s="84">
        <f t="shared" si="1471"/>
        <v>0</v>
      </c>
      <c r="JPS1370" s="84">
        <f t="shared" si="1471"/>
        <v>1000000</v>
      </c>
      <c r="JPT1370" s="84">
        <f t="shared" si="1471"/>
        <v>0</v>
      </c>
      <c r="JPU1370" s="84">
        <f t="shared" si="1471"/>
        <v>0</v>
      </c>
      <c r="JPV1370" s="84">
        <f t="shared" si="1471"/>
        <v>0</v>
      </c>
      <c r="JPW1370" s="84">
        <f t="shared" si="1471"/>
        <v>0</v>
      </c>
      <c r="JPX1370" s="84">
        <f t="shared" si="1471"/>
        <v>1000000</v>
      </c>
      <c r="JQD1370" s="84" t="s">
        <v>235</v>
      </c>
      <c r="JQE1370" s="84" t="s">
        <v>236</v>
      </c>
      <c r="JQF1370" s="84">
        <f t="shared" ref="JQF1370:JQN1370" si="1472">JQF1364</f>
        <v>1000000</v>
      </c>
      <c r="JQG1370" s="84">
        <f t="shared" si="1472"/>
        <v>0</v>
      </c>
      <c r="JQH1370" s="84">
        <f t="shared" si="1472"/>
        <v>0</v>
      </c>
      <c r="JQI1370" s="84">
        <f t="shared" si="1472"/>
        <v>1000000</v>
      </c>
      <c r="JQJ1370" s="84">
        <f t="shared" si="1472"/>
        <v>0</v>
      </c>
      <c r="JQK1370" s="84">
        <f t="shared" si="1472"/>
        <v>0</v>
      </c>
      <c r="JQL1370" s="84">
        <f t="shared" si="1472"/>
        <v>0</v>
      </c>
      <c r="JQM1370" s="84">
        <f t="shared" si="1472"/>
        <v>0</v>
      </c>
      <c r="JQN1370" s="84">
        <f t="shared" si="1472"/>
        <v>1000000</v>
      </c>
      <c r="JQT1370" s="84" t="s">
        <v>235</v>
      </c>
      <c r="JQU1370" s="84" t="s">
        <v>236</v>
      </c>
      <c r="JQV1370" s="84">
        <f t="shared" ref="JQV1370:JRD1370" si="1473">JQV1364</f>
        <v>1000000</v>
      </c>
      <c r="JQW1370" s="84">
        <f t="shared" si="1473"/>
        <v>0</v>
      </c>
      <c r="JQX1370" s="84">
        <f t="shared" si="1473"/>
        <v>0</v>
      </c>
      <c r="JQY1370" s="84">
        <f t="shared" si="1473"/>
        <v>1000000</v>
      </c>
      <c r="JQZ1370" s="84">
        <f t="shared" si="1473"/>
        <v>0</v>
      </c>
      <c r="JRA1370" s="84">
        <f t="shared" si="1473"/>
        <v>0</v>
      </c>
      <c r="JRB1370" s="84">
        <f t="shared" si="1473"/>
        <v>0</v>
      </c>
      <c r="JRC1370" s="84">
        <f t="shared" si="1473"/>
        <v>0</v>
      </c>
      <c r="JRD1370" s="84">
        <f t="shared" si="1473"/>
        <v>1000000</v>
      </c>
      <c r="JRJ1370" s="84" t="s">
        <v>235</v>
      </c>
      <c r="JRK1370" s="84" t="s">
        <v>236</v>
      </c>
      <c r="JRL1370" s="84">
        <f t="shared" ref="JRL1370:JRT1370" si="1474">JRL1364</f>
        <v>1000000</v>
      </c>
      <c r="JRM1370" s="84">
        <f t="shared" si="1474"/>
        <v>0</v>
      </c>
      <c r="JRN1370" s="84">
        <f t="shared" si="1474"/>
        <v>0</v>
      </c>
      <c r="JRO1370" s="84">
        <f t="shared" si="1474"/>
        <v>1000000</v>
      </c>
      <c r="JRP1370" s="84">
        <f t="shared" si="1474"/>
        <v>0</v>
      </c>
      <c r="JRQ1370" s="84">
        <f t="shared" si="1474"/>
        <v>0</v>
      </c>
      <c r="JRR1370" s="84">
        <f t="shared" si="1474"/>
        <v>0</v>
      </c>
      <c r="JRS1370" s="84">
        <f t="shared" si="1474"/>
        <v>0</v>
      </c>
      <c r="JRT1370" s="84">
        <f t="shared" si="1474"/>
        <v>1000000</v>
      </c>
      <c r="JRZ1370" s="84" t="s">
        <v>235</v>
      </c>
      <c r="JSA1370" s="84" t="s">
        <v>236</v>
      </c>
      <c r="JSB1370" s="84">
        <f t="shared" ref="JSB1370:JSJ1370" si="1475">JSB1364</f>
        <v>1000000</v>
      </c>
      <c r="JSC1370" s="84">
        <f t="shared" si="1475"/>
        <v>0</v>
      </c>
      <c r="JSD1370" s="84">
        <f t="shared" si="1475"/>
        <v>0</v>
      </c>
      <c r="JSE1370" s="84">
        <f t="shared" si="1475"/>
        <v>1000000</v>
      </c>
      <c r="JSF1370" s="84">
        <f t="shared" si="1475"/>
        <v>0</v>
      </c>
      <c r="JSG1370" s="84">
        <f t="shared" si="1475"/>
        <v>0</v>
      </c>
      <c r="JSH1370" s="84">
        <f t="shared" si="1475"/>
        <v>0</v>
      </c>
      <c r="JSI1370" s="84">
        <f t="shared" si="1475"/>
        <v>0</v>
      </c>
      <c r="JSJ1370" s="84">
        <f t="shared" si="1475"/>
        <v>1000000</v>
      </c>
      <c r="JSP1370" s="84" t="s">
        <v>235</v>
      </c>
      <c r="JSQ1370" s="84" t="s">
        <v>236</v>
      </c>
      <c r="JSR1370" s="84">
        <f t="shared" ref="JSR1370:JSZ1370" si="1476">JSR1364</f>
        <v>1000000</v>
      </c>
      <c r="JSS1370" s="84">
        <f t="shared" si="1476"/>
        <v>0</v>
      </c>
      <c r="JST1370" s="84">
        <f t="shared" si="1476"/>
        <v>0</v>
      </c>
      <c r="JSU1370" s="84">
        <f t="shared" si="1476"/>
        <v>1000000</v>
      </c>
      <c r="JSV1370" s="84">
        <f t="shared" si="1476"/>
        <v>0</v>
      </c>
      <c r="JSW1370" s="84">
        <f t="shared" si="1476"/>
        <v>0</v>
      </c>
      <c r="JSX1370" s="84">
        <f t="shared" si="1476"/>
        <v>0</v>
      </c>
      <c r="JSY1370" s="84">
        <f t="shared" si="1476"/>
        <v>0</v>
      </c>
      <c r="JSZ1370" s="84">
        <f t="shared" si="1476"/>
        <v>1000000</v>
      </c>
      <c r="JTF1370" s="84" t="s">
        <v>235</v>
      </c>
      <c r="JTG1370" s="84" t="s">
        <v>236</v>
      </c>
      <c r="JTH1370" s="84">
        <f t="shared" ref="JTH1370:JTP1370" si="1477">JTH1364</f>
        <v>1000000</v>
      </c>
      <c r="JTI1370" s="84">
        <f t="shared" si="1477"/>
        <v>0</v>
      </c>
      <c r="JTJ1370" s="84">
        <f t="shared" si="1477"/>
        <v>0</v>
      </c>
      <c r="JTK1370" s="84">
        <f t="shared" si="1477"/>
        <v>1000000</v>
      </c>
      <c r="JTL1370" s="84">
        <f t="shared" si="1477"/>
        <v>0</v>
      </c>
      <c r="JTM1370" s="84">
        <f t="shared" si="1477"/>
        <v>0</v>
      </c>
      <c r="JTN1370" s="84">
        <f t="shared" si="1477"/>
        <v>0</v>
      </c>
      <c r="JTO1370" s="84">
        <f t="shared" si="1477"/>
        <v>0</v>
      </c>
      <c r="JTP1370" s="84">
        <f t="shared" si="1477"/>
        <v>1000000</v>
      </c>
      <c r="JTV1370" s="84" t="s">
        <v>235</v>
      </c>
      <c r="JTW1370" s="84" t="s">
        <v>236</v>
      </c>
      <c r="JTX1370" s="84">
        <f t="shared" ref="JTX1370:JUF1370" si="1478">JTX1364</f>
        <v>1000000</v>
      </c>
      <c r="JTY1370" s="84">
        <f t="shared" si="1478"/>
        <v>0</v>
      </c>
      <c r="JTZ1370" s="84">
        <f t="shared" si="1478"/>
        <v>0</v>
      </c>
      <c r="JUA1370" s="84">
        <f t="shared" si="1478"/>
        <v>1000000</v>
      </c>
      <c r="JUB1370" s="84">
        <f t="shared" si="1478"/>
        <v>0</v>
      </c>
      <c r="JUC1370" s="84">
        <f t="shared" si="1478"/>
        <v>0</v>
      </c>
      <c r="JUD1370" s="84">
        <f t="shared" si="1478"/>
        <v>0</v>
      </c>
      <c r="JUE1370" s="84">
        <f t="shared" si="1478"/>
        <v>0</v>
      </c>
      <c r="JUF1370" s="84">
        <f t="shared" si="1478"/>
        <v>1000000</v>
      </c>
      <c r="JUL1370" s="84" t="s">
        <v>235</v>
      </c>
      <c r="JUM1370" s="84" t="s">
        <v>236</v>
      </c>
      <c r="JUN1370" s="84">
        <f t="shared" ref="JUN1370:JUV1370" si="1479">JUN1364</f>
        <v>1000000</v>
      </c>
      <c r="JUO1370" s="84">
        <f t="shared" si="1479"/>
        <v>0</v>
      </c>
      <c r="JUP1370" s="84">
        <f t="shared" si="1479"/>
        <v>0</v>
      </c>
      <c r="JUQ1370" s="84">
        <f t="shared" si="1479"/>
        <v>1000000</v>
      </c>
      <c r="JUR1370" s="84">
        <f t="shared" si="1479"/>
        <v>0</v>
      </c>
      <c r="JUS1370" s="84">
        <f t="shared" si="1479"/>
        <v>0</v>
      </c>
      <c r="JUT1370" s="84">
        <f t="shared" si="1479"/>
        <v>0</v>
      </c>
      <c r="JUU1370" s="84">
        <f t="shared" si="1479"/>
        <v>0</v>
      </c>
      <c r="JUV1370" s="84">
        <f t="shared" si="1479"/>
        <v>1000000</v>
      </c>
      <c r="JVB1370" s="84" t="s">
        <v>235</v>
      </c>
      <c r="JVC1370" s="84" t="s">
        <v>236</v>
      </c>
      <c r="JVD1370" s="84">
        <f t="shared" ref="JVD1370:JVL1370" si="1480">JVD1364</f>
        <v>1000000</v>
      </c>
      <c r="JVE1370" s="84">
        <f t="shared" si="1480"/>
        <v>0</v>
      </c>
      <c r="JVF1370" s="84">
        <f t="shared" si="1480"/>
        <v>0</v>
      </c>
      <c r="JVG1370" s="84">
        <f t="shared" si="1480"/>
        <v>1000000</v>
      </c>
      <c r="JVH1370" s="84">
        <f t="shared" si="1480"/>
        <v>0</v>
      </c>
      <c r="JVI1370" s="84">
        <f t="shared" si="1480"/>
        <v>0</v>
      </c>
      <c r="JVJ1370" s="84">
        <f t="shared" si="1480"/>
        <v>0</v>
      </c>
      <c r="JVK1370" s="84">
        <f t="shared" si="1480"/>
        <v>0</v>
      </c>
      <c r="JVL1370" s="84">
        <f t="shared" si="1480"/>
        <v>1000000</v>
      </c>
      <c r="JVR1370" s="84" t="s">
        <v>235</v>
      </c>
      <c r="JVS1370" s="84" t="s">
        <v>236</v>
      </c>
      <c r="JVT1370" s="84">
        <f t="shared" ref="JVT1370:JWB1370" si="1481">JVT1364</f>
        <v>1000000</v>
      </c>
      <c r="JVU1370" s="84">
        <f t="shared" si="1481"/>
        <v>0</v>
      </c>
      <c r="JVV1370" s="84">
        <f t="shared" si="1481"/>
        <v>0</v>
      </c>
      <c r="JVW1370" s="84">
        <f t="shared" si="1481"/>
        <v>1000000</v>
      </c>
      <c r="JVX1370" s="84">
        <f t="shared" si="1481"/>
        <v>0</v>
      </c>
      <c r="JVY1370" s="84">
        <f t="shared" si="1481"/>
        <v>0</v>
      </c>
      <c r="JVZ1370" s="84">
        <f t="shared" si="1481"/>
        <v>0</v>
      </c>
      <c r="JWA1370" s="84">
        <f t="shared" si="1481"/>
        <v>0</v>
      </c>
      <c r="JWB1370" s="84">
        <f t="shared" si="1481"/>
        <v>1000000</v>
      </c>
      <c r="JWH1370" s="84" t="s">
        <v>235</v>
      </c>
      <c r="JWI1370" s="84" t="s">
        <v>236</v>
      </c>
      <c r="JWJ1370" s="84">
        <f t="shared" ref="JWJ1370:JWR1370" si="1482">JWJ1364</f>
        <v>1000000</v>
      </c>
      <c r="JWK1370" s="84">
        <f t="shared" si="1482"/>
        <v>0</v>
      </c>
      <c r="JWL1370" s="84">
        <f t="shared" si="1482"/>
        <v>0</v>
      </c>
      <c r="JWM1370" s="84">
        <f t="shared" si="1482"/>
        <v>1000000</v>
      </c>
      <c r="JWN1370" s="84">
        <f t="shared" si="1482"/>
        <v>0</v>
      </c>
      <c r="JWO1370" s="84">
        <f t="shared" si="1482"/>
        <v>0</v>
      </c>
      <c r="JWP1370" s="84">
        <f t="shared" si="1482"/>
        <v>0</v>
      </c>
      <c r="JWQ1370" s="84">
        <f t="shared" si="1482"/>
        <v>0</v>
      </c>
      <c r="JWR1370" s="84">
        <f t="shared" si="1482"/>
        <v>1000000</v>
      </c>
      <c r="JWX1370" s="84" t="s">
        <v>235</v>
      </c>
      <c r="JWY1370" s="84" t="s">
        <v>236</v>
      </c>
      <c r="JWZ1370" s="84">
        <f t="shared" ref="JWZ1370:JXH1370" si="1483">JWZ1364</f>
        <v>1000000</v>
      </c>
      <c r="JXA1370" s="84">
        <f t="shared" si="1483"/>
        <v>0</v>
      </c>
      <c r="JXB1370" s="84">
        <f t="shared" si="1483"/>
        <v>0</v>
      </c>
      <c r="JXC1370" s="84">
        <f t="shared" si="1483"/>
        <v>1000000</v>
      </c>
      <c r="JXD1370" s="84">
        <f t="shared" si="1483"/>
        <v>0</v>
      </c>
      <c r="JXE1370" s="84">
        <f t="shared" si="1483"/>
        <v>0</v>
      </c>
      <c r="JXF1370" s="84">
        <f t="shared" si="1483"/>
        <v>0</v>
      </c>
      <c r="JXG1370" s="84">
        <f t="shared" si="1483"/>
        <v>0</v>
      </c>
      <c r="JXH1370" s="84">
        <f t="shared" si="1483"/>
        <v>1000000</v>
      </c>
      <c r="JXN1370" s="84" t="s">
        <v>235</v>
      </c>
      <c r="JXO1370" s="84" t="s">
        <v>236</v>
      </c>
      <c r="JXP1370" s="84">
        <f t="shared" ref="JXP1370:JXX1370" si="1484">JXP1364</f>
        <v>1000000</v>
      </c>
      <c r="JXQ1370" s="84">
        <f t="shared" si="1484"/>
        <v>0</v>
      </c>
      <c r="JXR1370" s="84">
        <f t="shared" si="1484"/>
        <v>0</v>
      </c>
      <c r="JXS1370" s="84">
        <f t="shared" si="1484"/>
        <v>1000000</v>
      </c>
      <c r="JXT1370" s="84">
        <f t="shared" si="1484"/>
        <v>0</v>
      </c>
      <c r="JXU1370" s="84">
        <f t="shared" si="1484"/>
        <v>0</v>
      </c>
      <c r="JXV1370" s="84">
        <f t="shared" si="1484"/>
        <v>0</v>
      </c>
      <c r="JXW1370" s="84">
        <f t="shared" si="1484"/>
        <v>0</v>
      </c>
      <c r="JXX1370" s="84">
        <f t="shared" si="1484"/>
        <v>1000000</v>
      </c>
      <c r="JYD1370" s="84" t="s">
        <v>235</v>
      </c>
      <c r="JYE1370" s="84" t="s">
        <v>236</v>
      </c>
      <c r="JYF1370" s="84">
        <f t="shared" ref="JYF1370:JYN1370" si="1485">JYF1364</f>
        <v>1000000</v>
      </c>
      <c r="JYG1370" s="84">
        <f t="shared" si="1485"/>
        <v>0</v>
      </c>
      <c r="JYH1370" s="84">
        <f t="shared" si="1485"/>
        <v>0</v>
      </c>
      <c r="JYI1370" s="84">
        <f t="shared" si="1485"/>
        <v>1000000</v>
      </c>
      <c r="JYJ1370" s="84">
        <f t="shared" si="1485"/>
        <v>0</v>
      </c>
      <c r="JYK1370" s="84">
        <f t="shared" si="1485"/>
        <v>0</v>
      </c>
      <c r="JYL1370" s="84">
        <f t="shared" si="1485"/>
        <v>0</v>
      </c>
      <c r="JYM1370" s="84">
        <f t="shared" si="1485"/>
        <v>0</v>
      </c>
      <c r="JYN1370" s="84">
        <f t="shared" si="1485"/>
        <v>1000000</v>
      </c>
      <c r="JYT1370" s="84" t="s">
        <v>235</v>
      </c>
      <c r="JYU1370" s="84" t="s">
        <v>236</v>
      </c>
      <c r="JYV1370" s="84">
        <f t="shared" ref="JYV1370:JZD1370" si="1486">JYV1364</f>
        <v>1000000</v>
      </c>
      <c r="JYW1370" s="84">
        <f t="shared" si="1486"/>
        <v>0</v>
      </c>
      <c r="JYX1370" s="84">
        <f t="shared" si="1486"/>
        <v>0</v>
      </c>
      <c r="JYY1370" s="84">
        <f t="shared" si="1486"/>
        <v>1000000</v>
      </c>
      <c r="JYZ1370" s="84">
        <f t="shared" si="1486"/>
        <v>0</v>
      </c>
      <c r="JZA1370" s="84">
        <f t="shared" si="1486"/>
        <v>0</v>
      </c>
      <c r="JZB1370" s="84">
        <f t="shared" si="1486"/>
        <v>0</v>
      </c>
      <c r="JZC1370" s="84">
        <f t="shared" si="1486"/>
        <v>0</v>
      </c>
      <c r="JZD1370" s="84">
        <f t="shared" si="1486"/>
        <v>1000000</v>
      </c>
      <c r="JZJ1370" s="84" t="s">
        <v>235</v>
      </c>
      <c r="JZK1370" s="84" t="s">
        <v>236</v>
      </c>
      <c r="JZL1370" s="84">
        <f t="shared" ref="JZL1370:JZT1370" si="1487">JZL1364</f>
        <v>1000000</v>
      </c>
      <c r="JZM1370" s="84">
        <f t="shared" si="1487"/>
        <v>0</v>
      </c>
      <c r="JZN1370" s="84">
        <f t="shared" si="1487"/>
        <v>0</v>
      </c>
      <c r="JZO1370" s="84">
        <f t="shared" si="1487"/>
        <v>1000000</v>
      </c>
      <c r="JZP1370" s="84">
        <f t="shared" si="1487"/>
        <v>0</v>
      </c>
      <c r="JZQ1370" s="84">
        <f t="shared" si="1487"/>
        <v>0</v>
      </c>
      <c r="JZR1370" s="84">
        <f t="shared" si="1487"/>
        <v>0</v>
      </c>
      <c r="JZS1370" s="84">
        <f t="shared" si="1487"/>
        <v>0</v>
      </c>
      <c r="JZT1370" s="84">
        <f t="shared" si="1487"/>
        <v>1000000</v>
      </c>
      <c r="JZZ1370" s="84" t="s">
        <v>235</v>
      </c>
      <c r="KAA1370" s="84" t="s">
        <v>236</v>
      </c>
      <c r="KAB1370" s="84">
        <f t="shared" ref="KAB1370:KAJ1370" si="1488">KAB1364</f>
        <v>1000000</v>
      </c>
      <c r="KAC1370" s="84">
        <f t="shared" si="1488"/>
        <v>0</v>
      </c>
      <c r="KAD1370" s="84">
        <f t="shared" si="1488"/>
        <v>0</v>
      </c>
      <c r="KAE1370" s="84">
        <f t="shared" si="1488"/>
        <v>1000000</v>
      </c>
      <c r="KAF1370" s="84">
        <f t="shared" si="1488"/>
        <v>0</v>
      </c>
      <c r="KAG1370" s="84">
        <f t="shared" si="1488"/>
        <v>0</v>
      </c>
      <c r="KAH1370" s="84">
        <f t="shared" si="1488"/>
        <v>0</v>
      </c>
      <c r="KAI1370" s="84">
        <f t="shared" si="1488"/>
        <v>0</v>
      </c>
      <c r="KAJ1370" s="84">
        <f t="shared" si="1488"/>
        <v>1000000</v>
      </c>
      <c r="KAP1370" s="84" t="s">
        <v>235</v>
      </c>
      <c r="KAQ1370" s="84" t="s">
        <v>236</v>
      </c>
      <c r="KAR1370" s="84">
        <f t="shared" ref="KAR1370:KAZ1370" si="1489">KAR1364</f>
        <v>1000000</v>
      </c>
      <c r="KAS1370" s="84">
        <f t="shared" si="1489"/>
        <v>0</v>
      </c>
      <c r="KAT1370" s="84">
        <f t="shared" si="1489"/>
        <v>0</v>
      </c>
      <c r="KAU1370" s="84">
        <f t="shared" si="1489"/>
        <v>1000000</v>
      </c>
      <c r="KAV1370" s="84">
        <f t="shared" si="1489"/>
        <v>0</v>
      </c>
      <c r="KAW1370" s="84">
        <f t="shared" si="1489"/>
        <v>0</v>
      </c>
      <c r="KAX1370" s="84">
        <f t="shared" si="1489"/>
        <v>0</v>
      </c>
      <c r="KAY1370" s="84">
        <f t="shared" si="1489"/>
        <v>0</v>
      </c>
      <c r="KAZ1370" s="84">
        <f t="shared" si="1489"/>
        <v>1000000</v>
      </c>
      <c r="KBF1370" s="84" t="s">
        <v>235</v>
      </c>
      <c r="KBG1370" s="84" t="s">
        <v>236</v>
      </c>
      <c r="KBH1370" s="84">
        <f t="shared" ref="KBH1370:KBP1370" si="1490">KBH1364</f>
        <v>1000000</v>
      </c>
      <c r="KBI1370" s="84">
        <f t="shared" si="1490"/>
        <v>0</v>
      </c>
      <c r="KBJ1370" s="84">
        <f t="shared" si="1490"/>
        <v>0</v>
      </c>
      <c r="KBK1370" s="84">
        <f t="shared" si="1490"/>
        <v>1000000</v>
      </c>
      <c r="KBL1370" s="84">
        <f t="shared" si="1490"/>
        <v>0</v>
      </c>
      <c r="KBM1370" s="84">
        <f t="shared" si="1490"/>
        <v>0</v>
      </c>
      <c r="KBN1370" s="84">
        <f t="shared" si="1490"/>
        <v>0</v>
      </c>
      <c r="KBO1370" s="84">
        <f t="shared" si="1490"/>
        <v>0</v>
      </c>
      <c r="KBP1370" s="84">
        <f t="shared" si="1490"/>
        <v>1000000</v>
      </c>
      <c r="KBV1370" s="84" t="s">
        <v>235</v>
      </c>
      <c r="KBW1370" s="84" t="s">
        <v>236</v>
      </c>
      <c r="KBX1370" s="84">
        <f t="shared" ref="KBX1370:KCF1370" si="1491">KBX1364</f>
        <v>1000000</v>
      </c>
      <c r="KBY1370" s="84">
        <f t="shared" si="1491"/>
        <v>0</v>
      </c>
      <c r="KBZ1370" s="84">
        <f t="shared" si="1491"/>
        <v>0</v>
      </c>
      <c r="KCA1370" s="84">
        <f t="shared" si="1491"/>
        <v>1000000</v>
      </c>
      <c r="KCB1370" s="84">
        <f t="shared" si="1491"/>
        <v>0</v>
      </c>
      <c r="KCC1370" s="84">
        <f t="shared" si="1491"/>
        <v>0</v>
      </c>
      <c r="KCD1370" s="84">
        <f t="shared" si="1491"/>
        <v>0</v>
      </c>
      <c r="KCE1370" s="84">
        <f t="shared" si="1491"/>
        <v>0</v>
      </c>
      <c r="KCF1370" s="84">
        <f t="shared" si="1491"/>
        <v>1000000</v>
      </c>
      <c r="KCL1370" s="84" t="s">
        <v>235</v>
      </c>
      <c r="KCM1370" s="84" t="s">
        <v>236</v>
      </c>
      <c r="KCN1370" s="84">
        <f t="shared" ref="KCN1370:KCV1370" si="1492">KCN1364</f>
        <v>1000000</v>
      </c>
      <c r="KCO1370" s="84">
        <f t="shared" si="1492"/>
        <v>0</v>
      </c>
      <c r="KCP1370" s="84">
        <f t="shared" si="1492"/>
        <v>0</v>
      </c>
      <c r="KCQ1370" s="84">
        <f t="shared" si="1492"/>
        <v>1000000</v>
      </c>
      <c r="KCR1370" s="84">
        <f t="shared" si="1492"/>
        <v>0</v>
      </c>
      <c r="KCS1370" s="84">
        <f t="shared" si="1492"/>
        <v>0</v>
      </c>
      <c r="KCT1370" s="84">
        <f t="shared" si="1492"/>
        <v>0</v>
      </c>
      <c r="KCU1370" s="84">
        <f t="shared" si="1492"/>
        <v>0</v>
      </c>
      <c r="KCV1370" s="84">
        <f t="shared" si="1492"/>
        <v>1000000</v>
      </c>
      <c r="KDB1370" s="84" t="s">
        <v>235</v>
      </c>
      <c r="KDC1370" s="84" t="s">
        <v>236</v>
      </c>
      <c r="KDD1370" s="84">
        <f t="shared" ref="KDD1370:KDL1370" si="1493">KDD1364</f>
        <v>1000000</v>
      </c>
      <c r="KDE1370" s="84">
        <f t="shared" si="1493"/>
        <v>0</v>
      </c>
      <c r="KDF1370" s="84">
        <f t="shared" si="1493"/>
        <v>0</v>
      </c>
      <c r="KDG1370" s="84">
        <f t="shared" si="1493"/>
        <v>1000000</v>
      </c>
      <c r="KDH1370" s="84">
        <f t="shared" si="1493"/>
        <v>0</v>
      </c>
      <c r="KDI1370" s="84">
        <f t="shared" si="1493"/>
        <v>0</v>
      </c>
      <c r="KDJ1370" s="84">
        <f t="shared" si="1493"/>
        <v>0</v>
      </c>
      <c r="KDK1370" s="84">
        <f t="shared" si="1493"/>
        <v>0</v>
      </c>
      <c r="KDL1370" s="84">
        <f t="shared" si="1493"/>
        <v>1000000</v>
      </c>
      <c r="KDR1370" s="84" t="s">
        <v>235</v>
      </c>
      <c r="KDS1370" s="84" t="s">
        <v>236</v>
      </c>
      <c r="KDT1370" s="84">
        <f t="shared" ref="KDT1370:KEB1370" si="1494">KDT1364</f>
        <v>1000000</v>
      </c>
      <c r="KDU1370" s="84">
        <f t="shared" si="1494"/>
        <v>0</v>
      </c>
      <c r="KDV1370" s="84">
        <f t="shared" si="1494"/>
        <v>0</v>
      </c>
      <c r="KDW1370" s="84">
        <f t="shared" si="1494"/>
        <v>1000000</v>
      </c>
      <c r="KDX1370" s="84">
        <f t="shared" si="1494"/>
        <v>0</v>
      </c>
      <c r="KDY1370" s="84">
        <f t="shared" si="1494"/>
        <v>0</v>
      </c>
      <c r="KDZ1370" s="84">
        <f t="shared" si="1494"/>
        <v>0</v>
      </c>
      <c r="KEA1370" s="84">
        <f t="shared" si="1494"/>
        <v>0</v>
      </c>
      <c r="KEB1370" s="84">
        <f t="shared" si="1494"/>
        <v>1000000</v>
      </c>
      <c r="KEH1370" s="84" t="s">
        <v>235</v>
      </c>
      <c r="KEI1370" s="84" t="s">
        <v>236</v>
      </c>
      <c r="KEJ1370" s="84">
        <f t="shared" ref="KEJ1370:KER1370" si="1495">KEJ1364</f>
        <v>1000000</v>
      </c>
      <c r="KEK1370" s="84">
        <f t="shared" si="1495"/>
        <v>0</v>
      </c>
      <c r="KEL1370" s="84">
        <f t="shared" si="1495"/>
        <v>0</v>
      </c>
      <c r="KEM1370" s="84">
        <f t="shared" si="1495"/>
        <v>1000000</v>
      </c>
      <c r="KEN1370" s="84">
        <f t="shared" si="1495"/>
        <v>0</v>
      </c>
      <c r="KEO1370" s="84">
        <f t="shared" si="1495"/>
        <v>0</v>
      </c>
      <c r="KEP1370" s="84">
        <f t="shared" si="1495"/>
        <v>0</v>
      </c>
      <c r="KEQ1370" s="84">
        <f t="shared" si="1495"/>
        <v>0</v>
      </c>
      <c r="KER1370" s="84">
        <f t="shared" si="1495"/>
        <v>1000000</v>
      </c>
      <c r="KEX1370" s="84" t="s">
        <v>235</v>
      </c>
      <c r="KEY1370" s="84" t="s">
        <v>236</v>
      </c>
      <c r="KEZ1370" s="84">
        <f t="shared" ref="KEZ1370:KFH1370" si="1496">KEZ1364</f>
        <v>1000000</v>
      </c>
      <c r="KFA1370" s="84">
        <f t="shared" si="1496"/>
        <v>0</v>
      </c>
      <c r="KFB1370" s="84">
        <f t="shared" si="1496"/>
        <v>0</v>
      </c>
      <c r="KFC1370" s="84">
        <f t="shared" si="1496"/>
        <v>1000000</v>
      </c>
      <c r="KFD1370" s="84">
        <f t="shared" si="1496"/>
        <v>0</v>
      </c>
      <c r="KFE1370" s="84">
        <f t="shared" si="1496"/>
        <v>0</v>
      </c>
      <c r="KFF1370" s="84">
        <f t="shared" si="1496"/>
        <v>0</v>
      </c>
      <c r="KFG1370" s="84">
        <f t="shared" si="1496"/>
        <v>0</v>
      </c>
      <c r="KFH1370" s="84">
        <f t="shared" si="1496"/>
        <v>1000000</v>
      </c>
      <c r="KFN1370" s="84" t="s">
        <v>235</v>
      </c>
      <c r="KFO1370" s="84" t="s">
        <v>236</v>
      </c>
      <c r="KFP1370" s="84">
        <f t="shared" ref="KFP1370:KFX1370" si="1497">KFP1364</f>
        <v>1000000</v>
      </c>
      <c r="KFQ1370" s="84">
        <f t="shared" si="1497"/>
        <v>0</v>
      </c>
      <c r="KFR1370" s="84">
        <f t="shared" si="1497"/>
        <v>0</v>
      </c>
      <c r="KFS1370" s="84">
        <f t="shared" si="1497"/>
        <v>1000000</v>
      </c>
      <c r="KFT1370" s="84">
        <f t="shared" si="1497"/>
        <v>0</v>
      </c>
      <c r="KFU1370" s="84">
        <f t="shared" si="1497"/>
        <v>0</v>
      </c>
      <c r="KFV1370" s="84">
        <f t="shared" si="1497"/>
        <v>0</v>
      </c>
      <c r="KFW1370" s="84">
        <f t="shared" si="1497"/>
        <v>0</v>
      </c>
      <c r="KFX1370" s="84">
        <f t="shared" si="1497"/>
        <v>1000000</v>
      </c>
      <c r="KGD1370" s="84" t="s">
        <v>235</v>
      </c>
      <c r="KGE1370" s="84" t="s">
        <v>236</v>
      </c>
      <c r="KGF1370" s="84">
        <f t="shared" ref="KGF1370:KGN1370" si="1498">KGF1364</f>
        <v>1000000</v>
      </c>
      <c r="KGG1370" s="84">
        <f t="shared" si="1498"/>
        <v>0</v>
      </c>
      <c r="KGH1370" s="84">
        <f t="shared" si="1498"/>
        <v>0</v>
      </c>
      <c r="KGI1370" s="84">
        <f t="shared" si="1498"/>
        <v>1000000</v>
      </c>
      <c r="KGJ1370" s="84">
        <f t="shared" si="1498"/>
        <v>0</v>
      </c>
      <c r="KGK1370" s="84">
        <f t="shared" si="1498"/>
        <v>0</v>
      </c>
      <c r="KGL1370" s="84">
        <f t="shared" si="1498"/>
        <v>0</v>
      </c>
      <c r="KGM1370" s="84">
        <f t="shared" si="1498"/>
        <v>0</v>
      </c>
      <c r="KGN1370" s="84">
        <f t="shared" si="1498"/>
        <v>1000000</v>
      </c>
      <c r="KGT1370" s="84" t="s">
        <v>235</v>
      </c>
      <c r="KGU1370" s="84" t="s">
        <v>236</v>
      </c>
      <c r="KGV1370" s="84">
        <f t="shared" ref="KGV1370:KHD1370" si="1499">KGV1364</f>
        <v>1000000</v>
      </c>
      <c r="KGW1370" s="84">
        <f t="shared" si="1499"/>
        <v>0</v>
      </c>
      <c r="KGX1370" s="84">
        <f t="shared" si="1499"/>
        <v>0</v>
      </c>
      <c r="KGY1370" s="84">
        <f t="shared" si="1499"/>
        <v>1000000</v>
      </c>
      <c r="KGZ1370" s="84">
        <f t="shared" si="1499"/>
        <v>0</v>
      </c>
      <c r="KHA1370" s="84">
        <f t="shared" si="1499"/>
        <v>0</v>
      </c>
      <c r="KHB1370" s="84">
        <f t="shared" si="1499"/>
        <v>0</v>
      </c>
      <c r="KHC1370" s="84">
        <f t="shared" si="1499"/>
        <v>0</v>
      </c>
      <c r="KHD1370" s="84">
        <f t="shared" si="1499"/>
        <v>1000000</v>
      </c>
      <c r="KHJ1370" s="84" t="s">
        <v>235</v>
      </c>
      <c r="KHK1370" s="84" t="s">
        <v>236</v>
      </c>
      <c r="KHL1370" s="84">
        <f t="shared" ref="KHL1370:KHT1370" si="1500">KHL1364</f>
        <v>1000000</v>
      </c>
      <c r="KHM1370" s="84">
        <f t="shared" si="1500"/>
        <v>0</v>
      </c>
      <c r="KHN1370" s="84">
        <f t="shared" si="1500"/>
        <v>0</v>
      </c>
      <c r="KHO1370" s="84">
        <f t="shared" si="1500"/>
        <v>1000000</v>
      </c>
      <c r="KHP1370" s="84">
        <f t="shared" si="1500"/>
        <v>0</v>
      </c>
      <c r="KHQ1370" s="84">
        <f t="shared" si="1500"/>
        <v>0</v>
      </c>
      <c r="KHR1370" s="84">
        <f t="shared" si="1500"/>
        <v>0</v>
      </c>
      <c r="KHS1370" s="84">
        <f t="shared" si="1500"/>
        <v>0</v>
      </c>
      <c r="KHT1370" s="84">
        <f t="shared" si="1500"/>
        <v>1000000</v>
      </c>
      <c r="KHZ1370" s="84" t="s">
        <v>235</v>
      </c>
      <c r="KIA1370" s="84" t="s">
        <v>236</v>
      </c>
      <c r="KIB1370" s="84">
        <f t="shared" ref="KIB1370:KIJ1370" si="1501">KIB1364</f>
        <v>1000000</v>
      </c>
      <c r="KIC1370" s="84">
        <f t="shared" si="1501"/>
        <v>0</v>
      </c>
      <c r="KID1370" s="84">
        <f t="shared" si="1501"/>
        <v>0</v>
      </c>
      <c r="KIE1370" s="84">
        <f t="shared" si="1501"/>
        <v>1000000</v>
      </c>
      <c r="KIF1370" s="84">
        <f t="shared" si="1501"/>
        <v>0</v>
      </c>
      <c r="KIG1370" s="84">
        <f t="shared" si="1501"/>
        <v>0</v>
      </c>
      <c r="KIH1370" s="84">
        <f t="shared" si="1501"/>
        <v>0</v>
      </c>
      <c r="KII1370" s="84">
        <f t="shared" si="1501"/>
        <v>0</v>
      </c>
      <c r="KIJ1370" s="84">
        <f t="shared" si="1501"/>
        <v>1000000</v>
      </c>
      <c r="KIP1370" s="84" t="s">
        <v>235</v>
      </c>
      <c r="KIQ1370" s="84" t="s">
        <v>236</v>
      </c>
      <c r="KIR1370" s="84">
        <f t="shared" ref="KIR1370:KIZ1370" si="1502">KIR1364</f>
        <v>1000000</v>
      </c>
      <c r="KIS1370" s="84">
        <f t="shared" si="1502"/>
        <v>0</v>
      </c>
      <c r="KIT1370" s="84">
        <f t="shared" si="1502"/>
        <v>0</v>
      </c>
      <c r="KIU1370" s="84">
        <f t="shared" si="1502"/>
        <v>1000000</v>
      </c>
      <c r="KIV1370" s="84">
        <f t="shared" si="1502"/>
        <v>0</v>
      </c>
      <c r="KIW1370" s="84">
        <f t="shared" si="1502"/>
        <v>0</v>
      </c>
      <c r="KIX1370" s="84">
        <f t="shared" si="1502"/>
        <v>0</v>
      </c>
      <c r="KIY1370" s="84">
        <f t="shared" si="1502"/>
        <v>0</v>
      </c>
      <c r="KIZ1370" s="84">
        <f t="shared" si="1502"/>
        <v>1000000</v>
      </c>
      <c r="KJF1370" s="84" t="s">
        <v>235</v>
      </c>
      <c r="KJG1370" s="84" t="s">
        <v>236</v>
      </c>
      <c r="KJH1370" s="84">
        <f t="shared" ref="KJH1370:KJP1370" si="1503">KJH1364</f>
        <v>1000000</v>
      </c>
      <c r="KJI1370" s="84">
        <f t="shared" si="1503"/>
        <v>0</v>
      </c>
      <c r="KJJ1370" s="84">
        <f t="shared" si="1503"/>
        <v>0</v>
      </c>
      <c r="KJK1370" s="84">
        <f t="shared" si="1503"/>
        <v>1000000</v>
      </c>
      <c r="KJL1370" s="84">
        <f t="shared" si="1503"/>
        <v>0</v>
      </c>
      <c r="KJM1370" s="84">
        <f t="shared" si="1503"/>
        <v>0</v>
      </c>
      <c r="KJN1370" s="84">
        <f t="shared" si="1503"/>
        <v>0</v>
      </c>
      <c r="KJO1370" s="84">
        <f t="shared" si="1503"/>
        <v>0</v>
      </c>
      <c r="KJP1370" s="84">
        <f t="shared" si="1503"/>
        <v>1000000</v>
      </c>
      <c r="KJV1370" s="84" t="s">
        <v>235</v>
      </c>
      <c r="KJW1370" s="84" t="s">
        <v>236</v>
      </c>
      <c r="KJX1370" s="84">
        <f t="shared" ref="KJX1370:KKF1370" si="1504">KJX1364</f>
        <v>1000000</v>
      </c>
      <c r="KJY1370" s="84">
        <f t="shared" si="1504"/>
        <v>0</v>
      </c>
      <c r="KJZ1370" s="84">
        <f t="shared" si="1504"/>
        <v>0</v>
      </c>
      <c r="KKA1370" s="84">
        <f t="shared" si="1504"/>
        <v>1000000</v>
      </c>
      <c r="KKB1370" s="84">
        <f t="shared" si="1504"/>
        <v>0</v>
      </c>
      <c r="KKC1370" s="84">
        <f t="shared" si="1504"/>
        <v>0</v>
      </c>
      <c r="KKD1370" s="84">
        <f t="shared" si="1504"/>
        <v>0</v>
      </c>
      <c r="KKE1370" s="84">
        <f t="shared" si="1504"/>
        <v>0</v>
      </c>
      <c r="KKF1370" s="84">
        <f t="shared" si="1504"/>
        <v>1000000</v>
      </c>
      <c r="KKL1370" s="84" t="s">
        <v>235</v>
      </c>
      <c r="KKM1370" s="84" t="s">
        <v>236</v>
      </c>
      <c r="KKN1370" s="84">
        <f t="shared" ref="KKN1370:KKV1370" si="1505">KKN1364</f>
        <v>1000000</v>
      </c>
      <c r="KKO1370" s="84">
        <f t="shared" si="1505"/>
        <v>0</v>
      </c>
      <c r="KKP1370" s="84">
        <f t="shared" si="1505"/>
        <v>0</v>
      </c>
      <c r="KKQ1370" s="84">
        <f t="shared" si="1505"/>
        <v>1000000</v>
      </c>
      <c r="KKR1370" s="84">
        <f t="shared" si="1505"/>
        <v>0</v>
      </c>
      <c r="KKS1370" s="84">
        <f t="shared" si="1505"/>
        <v>0</v>
      </c>
      <c r="KKT1370" s="84">
        <f t="shared" si="1505"/>
        <v>0</v>
      </c>
      <c r="KKU1370" s="84">
        <f t="shared" si="1505"/>
        <v>0</v>
      </c>
      <c r="KKV1370" s="84">
        <f t="shared" si="1505"/>
        <v>1000000</v>
      </c>
      <c r="KLB1370" s="84" t="s">
        <v>235</v>
      </c>
      <c r="KLC1370" s="84" t="s">
        <v>236</v>
      </c>
      <c r="KLD1370" s="84">
        <f t="shared" ref="KLD1370:KLL1370" si="1506">KLD1364</f>
        <v>1000000</v>
      </c>
      <c r="KLE1370" s="84">
        <f t="shared" si="1506"/>
        <v>0</v>
      </c>
      <c r="KLF1370" s="84">
        <f t="shared" si="1506"/>
        <v>0</v>
      </c>
      <c r="KLG1370" s="84">
        <f t="shared" si="1506"/>
        <v>1000000</v>
      </c>
      <c r="KLH1370" s="84">
        <f t="shared" si="1506"/>
        <v>0</v>
      </c>
      <c r="KLI1370" s="84">
        <f t="shared" si="1506"/>
        <v>0</v>
      </c>
      <c r="KLJ1370" s="84">
        <f t="shared" si="1506"/>
        <v>0</v>
      </c>
      <c r="KLK1370" s="84">
        <f t="shared" si="1506"/>
        <v>0</v>
      </c>
      <c r="KLL1370" s="84">
        <f t="shared" si="1506"/>
        <v>1000000</v>
      </c>
      <c r="KLR1370" s="84" t="s">
        <v>235</v>
      </c>
      <c r="KLS1370" s="84" t="s">
        <v>236</v>
      </c>
      <c r="KLT1370" s="84">
        <f t="shared" ref="KLT1370:KMB1370" si="1507">KLT1364</f>
        <v>1000000</v>
      </c>
      <c r="KLU1370" s="84">
        <f t="shared" si="1507"/>
        <v>0</v>
      </c>
      <c r="KLV1370" s="84">
        <f t="shared" si="1507"/>
        <v>0</v>
      </c>
      <c r="KLW1370" s="84">
        <f t="shared" si="1507"/>
        <v>1000000</v>
      </c>
      <c r="KLX1370" s="84">
        <f t="shared" si="1507"/>
        <v>0</v>
      </c>
      <c r="KLY1370" s="84">
        <f t="shared" si="1507"/>
        <v>0</v>
      </c>
      <c r="KLZ1370" s="84">
        <f t="shared" si="1507"/>
        <v>0</v>
      </c>
      <c r="KMA1370" s="84">
        <f t="shared" si="1507"/>
        <v>0</v>
      </c>
      <c r="KMB1370" s="84">
        <f t="shared" si="1507"/>
        <v>1000000</v>
      </c>
      <c r="KMH1370" s="84" t="s">
        <v>235</v>
      </c>
      <c r="KMI1370" s="84" t="s">
        <v>236</v>
      </c>
      <c r="KMJ1370" s="84">
        <f t="shared" ref="KMJ1370:KMR1370" si="1508">KMJ1364</f>
        <v>1000000</v>
      </c>
      <c r="KMK1370" s="84">
        <f t="shared" si="1508"/>
        <v>0</v>
      </c>
      <c r="KML1370" s="84">
        <f t="shared" si="1508"/>
        <v>0</v>
      </c>
      <c r="KMM1370" s="84">
        <f t="shared" si="1508"/>
        <v>1000000</v>
      </c>
      <c r="KMN1370" s="84">
        <f t="shared" si="1508"/>
        <v>0</v>
      </c>
      <c r="KMO1370" s="84">
        <f t="shared" si="1508"/>
        <v>0</v>
      </c>
      <c r="KMP1370" s="84">
        <f t="shared" si="1508"/>
        <v>0</v>
      </c>
      <c r="KMQ1370" s="84">
        <f t="shared" si="1508"/>
        <v>0</v>
      </c>
      <c r="KMR1370" s="84">
        <f t="shared" si="1508"/>
        <v>1000000</v>
      </c>
      <c r="KMX1370" s="84" t="s">
        <v>235</v>
      </c>
      <c r="KMY1370" s="84" t="s">
        <v>236</v>
      </c>
      <c r="KMZ1370" s="84">
        <f t="shared" ref="KMZ1370:KNH1370" si="1509">KMZ1364</f>
        <v>1000000</v>
      </c>
      <c r="KNA1370" s="84">
        <f t="shared" si="1509"/>
        <v>0</v>
      </c>
      <c r="KNB1370" s="84">
        <f t="shared" si="1509"/>
        <v>0</v>
      </c>
      <c r="KNC1370" s="84">
        <f t="shared" si="1509"/>
        <v>1000000</v>
      </c>
      <c r="KND1370" s="84">
        <f t="shared" si="1509"/>
        <v>0</v>
      </c>
      <c r="KNE1370" s="84">
        <f t="shared" si="1509"/>
        <v>0</v>
      </c>
      <c r="KNF1370" s="84">
        <f t="shared" si="1509"/>
        <v>0</v>
      </c>
      <c r="KNG1370" s="84">
        <f t="shared" si="1509"/>
        <v>0</v>
      </c>
      <c r="KNH1370" s="84">
        <f t="shared" si="1509"/>
        <v>1000000</v>
      </c>
      <c r="KNN1370" s="84" t="s">
        <v>235</v>
      </c>
      <c r="KNO1370" s="84" t="s">
        <v>236</v>
      </c>
      <c r="KNP1370" s="84">
        <f t="shared" ref="KNP1370:KNX1370" si="1510">KNP1364</f>
        <v>1000000</v>
      </c>
      <c r="KNQ1370" s="84">
        <f t="shared" si="1510"/>
        <v>0</v>
      </c>
      <c r="KNR1370" s="84">
        <f t="shared" si="1510"/>
        <v>0</v>
      </c>
      <c r="KNS1370" s="84">
        <f t="shared" si="1510"/>
        <v>1000000</v>
      </c>
      <c r="KNT1370" s="84">
        <f t="shared" si="1510"/>
        <v>0</v>
      </c>
      <c r="KNU1370" s="84">
        <f t="shared" si="1510"/>
        <v>0</v>
      </c>
      <c r="KNV1370" s="84">
        <f t="shared" si="1510"/>
        <v>0</v>
      </c>
      <c r="KNW1370" s="84">
        <f t="shared" si="1510"/>
        <v>0</v>
      </c>
      <c r="KNX1370" s="84">
        <f t="shared" si="1510"/>
        <v>1000000</v>
      </c>
      <c r="KOD1370" s="84" t="s">
        <v>235</v>
      </c>
      <c r="KOE1370" s="84" t="s">
        <v>236</v>
      </c>
      <c r="KOF1370" s="84">
        <f t="shared" ref="KOF1370:KON1370" si="1511">KOF1364</f>
        <v>1000000</v>
      </c>
      <c r="KOG1370" s="84">
        <f t="shared" si="1511"/>
        <v>0</v>
      </c>
      <c r="KOH1370" s="84">
        <f t="shared" si="1511"/>
        <v>0</v>
      </c>
      <c r="KOI1370" s="84">
        <f t="shared" si="1511"/>
        <v>1000000</v>
      </c>
      <c r="KOJ1370" s="84">
        <f t="shared" si="1511"/>
        <v>0</v>
      </c>
      <c r="KOK1370" s="84">
        <f t="shared" si="1511"/>
        <v>0</v>
      </c>
      <c r="KOL1370" s="84">
        <f t="shared" si="1511"/>
        <v>0</v>
      </c>
      <c r="KOM1370" s="84">
        <f t="shared" si="1511"/>
        <v>0</v>
      </c>
      <c r="KON1370" s="84">
        <f t="shared" si="1511"/>
        <v>1000000</v>
      </c>
      <c r="KOT1370" s="84" t="s">
        <v>235</v>
      </c>
      <c r="KOU1370" s="84" t="s">
        <v>236</v>
      </c>
      <c r="KOV1370" s="84">
        <f t="shared" ref="KOV1370:KPD1370" si="1512">KOV1364</f>
        <v>1000000</v>
      </c>
      <c r="KOW1370" s="84">
        <f t="shared" si="1512"/>
        <v>0</v>
      </c>
      <c r="KOX1370" s="84">
        <f t="shared" si="1512"/>
        <v>0</v>
      </c>
      <c r="KOY1370" s="84">
        <f t="shared" si="1512"/>
        <v>1000000</v>
      </c>
      <c r="KOZ1370" s="84">
        <f t="shared" si="1512"/>
        <v>0</v>
      </c>
      <c r="KPA1370" s="84">
        <f t="shared" si="1512"/>
        <v>0</v>
      </c>
      <c r="KPB1370" s="84">
        <f t="shared" si="1512"/>
        <v>0</v>
      </c>
      <c r="KPC1370" s="84">
        <f t="shared" si="1512"/>
        <v>0</v>
      </c>
      <c r="KPD1370" s="84">
        <f t="shared" si="1512"/>
        <v>1000000</v>
      </c>
      <c r="KPJ1370" s="84" t="s">
        <v>235</v>
      </c>
      <c r="KPK1370" s="84" t="s">
        <v>236</v>
      </c>
      <c r="KPL1370" s="84">
        <f t="shared" ref="KPL1370:KPT1370" si="1513">KPL1364</f>
        <v>1000000</v>
      </c>
      <c r="KPM1370" s="84">
        <f t="shared" si="1513"/>
        <v>0</v>
      </c>
      <c r="KPN1370" s="84">
        <f t="shared" si="1513"/>
        <v>0</v>
      </c>
      <c r="KPO1370" s="84">
        <f t="shared" si="1513"/>
        <v>1000000</v>
      </c>
      <c r="KPP1370" s="84">
        <f t="shared" si="1513"/>
        <v>0</v>
      </c>
      <c r="KPQ1370" s="84">
        <f t="shared" si="1513"/>
        <v>0</v>
      </c>
      <c r="KPR1370" s="84">
        <f t="shared" si="1513"/>
        <v>0</v>
      </c>
      <c r="KPS1370" s="84">
        <f t="shared" si="1513"/>
        <v>0</v>
      </c>
      <c r="KPT1370" s="84">
        <f t="shared" si="1513"/>
        <v>1000000</v>
      </c>
      <c r="KPZ1370" s="84" t="s">
        <v>235</v>
      </c>
      <c r="KQA1370" s="84" t="s">
        <v>236</v>
      </c>
      <c r="KQB1370" s="84">
        <f t="shared" ref="KQB1370:KQJ1370" si="1514">KQB1364</f>
        <v>1000000</v>
      </c>
      <c r="KQC1370" s="84">
        <f t="shared" si="1514"/>
        <v>0</v>
      </c>
      <c r="KQD1370" s="84">
        <f t="shared" si="1514"/>
        <v>0</v>
      </c>
      <c r="KQE1370" s="84">
        <f t="shared" si="1514"/>
        <v>1000000</v>
      </c>
      <c r="KQF1370" s="84">
        <f t="shared" si="1514"/>
        <v>0</v>
      </c>
      <c r="KQG1370" s="84">
        <f t="shared" si="1514"/>
        <v>0</v>
      </c>
      <c r="KQH1370" s="84">
        <f t="shared" si="1514"/>
        <v>0</v>
      </c>
      <c r="KQI1370" s="84">
        <f t="shared" si="1514"/>
        <v>0</v>
      </c>
      <c r="KQJ1370" s="84">
        <f t="shared" si="1514"/>
        <v>1000000</v>
      </c>
      <c r="KQP1370" s="84" t="s">
        <v>235</v>
      </c>
      <c r="KQQ1370" s="84" t="s">
        <v>236</v>
      </c>
      <c r="KQR1370" s="84">
        <f t="shared" ref="KQR1370:KQZ1370" si="1515">KQR1364</f>
        <v>1000000</v>
      </c>
      <c r="KQS1370" s="84">
        <f t="shared" si="1515"/>
        <v>0</v>
      </c>
      <c r="KQT1370" s="84">
        <f t="shared" si="1515"/>
        <v>0</v>
      </c>
      <c r="KQU1370" s="84">
        <f t="shared" si="1515"/>
        <v>1000000</v>
      </c>
      <c r="KQV1370" s="84">
        <f t="shared" si="1515"/>
        <v>0</v>
      </c>
      <c r="KQW1370" s="84">
        <f t="shared" si="1515"/>
        <v>0</v>
      </c>
      <c r="KQX1370" s="84">
        <f t="shared" si="1515"/>
        <v>0</v>
      </c>
      <c r="KQY1370" s="84">
        <f t="shared" si="1515"/>
        <v>0</v>
      </c>
      <c r="KQZ1370" s="84">
        <f t="shared" si="1515"/>
        <v>1000000</v>
      </c>
      <c r="KRF1370" s="84" t="s">
        <v>235</v>
      </c>
      <c r="KRG1370" s="84" t="s">
        <v>236</v>
      </c>
      <c r="KRH1370" s="84">
        <f t="shared" ref="KRH1370:KRP1370" si="1516">KRH1364</f>
        <v>1000000</v>
      </c>
      <c r="KRI1370" s="84">
        <f t="shared" si="1516"/>
        <v>0</v>
      </c>
      <c r="KRJ1370" s="84">
        <f t="shared" si="1516"/>
        <v>0</v>
      </c>
      <c r="KRK1370" s="84">
        <f t="shared" si="1516"/>
        <v>1000000</v>
      </c>
      <c r="KRL1370" s="84">
        <f t="shared" si="1516"/>
        <v>0</v>
      </c>
      <c r="KRM1370" s="84">
        <f t="shared" si="1516"/>
        <v>0</v>
      </c>
      <c r="KRN1370" s="84">
        <f t="shared" si="1516"/>
        <v>0</v>
      </c>
      <c r="KRO1370" s="84">
        <f t="shared" si="1516"/>
        <v>0</v>
      </c>
      <c r="KRP1370" s="84">
        <f t="shared" si="1516"/>
        <v>1000000</v>
      </c>
      <c r="KRV1370" s="84" t="s">
        <v>235</v>
      </c>
      <c r="KRW1370" s="84" t="s">
        <v>236</v>
      </c>
      <c r="KRX1370" s="84">
        <f t="shared" ref="KRX1370:KSF1370" si="1517">KRX1364</f>
        <v>1000000</v>
      </c>
      <c r="KRY1370" s="84">
        <f t="shared" si="1517"/>
        <v>0</v>
      </c>
      <c r="KRZ1370" s="84">
        <f t="shared" si="1517"/>
        <v>0</v>
      </c>
      <c r="KSA1370" s="84">
        <f t="shared" si="1517"/>
        <v>1000000</v>
      </c>
      <c r="KSB1370" s="84">
        <f t="shared" si="1517"/>
        <v>0</v>
      </c>
      <c r="KSC1370" s="84">
        <f t="shared" si="1517"/>
        <v>0</v>
      </c>
      <c r="KSD1370" s="84">
        <f t="shared" si="1517"/>
        <v>0</v>
      </c>
      <c r="KSE1370" s="84">
        <f t="shared" si="1517"/>
        <v>0</v>
      </c>
      <c r="KSF1370" s="84">
        <f t="shared" si="1517"/>
        <v>1000000</v>
      </c>
      <c r="KSL1370" s="84" t="s">
        <v>235</v>
      </c>
      <c r="KSM1370" s="84" t="s">
        <v>236</v>
      </c>
      <c r="KSN1370" s="84">
        <f t="shared" ref="KSN1370:KSV1370" si="1518">KSN1364</f>
        <v>1000000</v>
      </c>
      <c r="KSO1370" s="84">
        <f t="shared" si="1518"/>
        <v>0</v>
      </c>
      <c r="KSP1370" s="84">
        <f t="shared" si="1518"/>
        <v>0</v>
      </c>
      <c r="KSQ1370" s="84">
        <f t="shared" si="1518"/>
        <v>1000000</v>
      </c>
      <c r="KSR1370" s="84">
        <f t="shared" si="1518"/>
        <v>0</v>
      </c>
      <c r="KSS1370" s="84">
        <f t="shared" si="1518"/>
        <v>0</v>
      </c>
      <c r="KST1370" s="84">
        <f t="shared" si="1518"/>
        <v>0</v>
      </c>
      <c r="KSU1370" s="84">
        <f t="shared" si="1518"/>
        <v>0</v>
      </c>
      <c r="KSV1370" s="84">
        <f t="shared" si="1518"/>
        <v>1000000</v>
      </c>
      <c r="KTB1370" s="84" t="s">
        <v>235</v>
      </c>
      <c r="KTC1370" s="84" t="s">
        <v>236</v>
      </c>
      <c r="KTD1370" s="84">
        <f t="shared" ref="KTD1370:KTL1370" si="1519">KTD1364</f>
        <v>1000000</v>
      </c>
      <c r="KTE1370" s="84">
        <f t="shared" si="1519"/>
        <v>0</v>
      </c>
      <c r="KTF1370" s="84">
        <f t="shared" si="1519"/>
        <v>0</v>
      </c>
      <c r="KTG1370" s="84">
        <f t="shared" si="1519"/>
        <v>1000000</v>
      </c>
      <c r="KTH1370" s="84">
        <f t="shared" si="1519"/>
        <v>0</v>
      </c>
      <c r="KTI1370" s="84">
        <f t="shared" si="1519"/>
        <v>0</v>
      </c>
      <c r="KTJ1370" s="84">
        <f t="shared" si="1519"/>
        <v>0</v>
      </c>
      <c r="KTK1370" s="84">
        <f t="shared" si="1519"/>
        <v>0</v>
      </c>
      <c r="KTL1370" s="84">
        <f t="shared" si="1519"/>
        <v>1000000</v>
      </c>
      <c r="KTR1370" s="84" t="s">
        <v>235</v>
      </c>
      <c r="KTS1370" s="84" t="s">
        <v>236</v>
      </c>
      <c r="KTT1370" s="84">
        <f t="shared" ref="KTT1370:KUB1370" si="1520">KTT1364</f>
        <v>1000000</v>
      </c>
      <c r="KTU1370" s="84">
        <f t="shared" si="1520"/>
        <v>0</v>
      </c>
      <c r="KTV1370" s="84">
        <f t="shared" si="1520"/>
        <v>0</v>
      </c>
      <c r="KTW1370" s="84">
        <f t="shared" si="1520"/>
        <v>1000000</v>
      </c>
      <c r="KTX1370" s="84">
        <f t="shared" si="1520"/>
        <v>0</v>
      </c>
      <c r="KTY1370" s="84">
        <f t="shared" si="1520"/>
        <v>0</v>
      </c>
      <c r="KTZ1370" s="84">
        <f t="shared" si="1520"/>
        <v>0</v>
      </c>
      <c r="KUA1370" s="84">
        <f t="shared" si="1520"/>
        <v>0</v>
      </c>
      <c r="KUB1370" s="84">
        <f t="shared" si="1520"/>
        <v>1000000</v>
      </c>
      <c r="KUH1370" s="84" t="s">
        <v>235</v>
      </c>
      <c r="KUI1370" s="84" t="s">
        <v>236</v>
      </c>
      <c r="KUJ1370" s="84">
        <f t="shared" ref="KUJ1370:KUR1370" si="1521">KUJ1364</f>
        <v>1000000</v>
      </c>
      <c r="KUK1370" s="84">
        <f t="shared" si="1521"/>
        <v>0</v>
      </c>
      <c r="KUL1370" s="84">
        <f t="shared" si="1521"/>
        <v>0</v>
      </c>
      <c r="KUM1370" s="84">
        <f t="shared" si="1521"/>
        <v>1000000</v>
      </c>
      <c r="KUN1370" s="84">
        <f t="shared" si="1521"/>
        <v>0</v>
      </c>
      <c r="KUO1370" s="84">
        <f t="shared" si="1521"/>
        <v>0</v>
      </c>
      <c r="KUP1370" s="84">
        <f t="shared" si="1521"/>
        <v>0</v>
      </c>
      <c r="KUQ1370" s="84">
        <f t="shared" si="1521"/>
        <v>0</v>
      </c>
      <c r="KUR1370" s="84">
        <f t="shared" si="1521"/>
        <v>1000000</v>
      </c>
      <c r="KUX1370" s="84" t="s">
        <v>235</v>
      </c>
      <c r="KUY1370" s="84" t="s">
        <v>236</v>
      </c>
      <c r="KUZ1370" s="84">
        <f t="shared" ref="KUZ1370:KVH1370" si="1522">KUZ1364</f>
        <v>1000000</v>
      </c>
      <c r="KVA1370" s="84">
        <f t="shared" si="1522"/>
        <v>0</v>
      </c>
      <c r="KVB1370" s="84">
        <f t="shared" si="1522"/>
        <v>0</v>
      </c>
      <c r="KVC1370" s="84">
        <f t="shared" si="1522"/>
        <v>1000000</v>
      </c>
      <c r="KVD1370" s="84">
        <f t="shared" si="1522"/>
        <v>0</v>
      </c>
      <c r="KVE1370" s="84">
        <f t="shared" si="1522"/>
        <v>0</v>
      </c>
      <c r="KVF1370" s="84">
        <f t="shared" si="1522"/>
        <v>0</v>
      </c>
      <c r="KVG1370" s="84">
        <f t="shared" si="1522"/>
        <v>0</v>
      </c>
      <c r="KVH1370" s="84">
        <f t="shared" si="1522"/>
        <v>1000000</v>
      </c>
      <c r="KVN1370" s="84" t="s">
        <v>235</v>
      </c>
      <c r="KVO1370" s="84" t="s">
        <v>236</v>
      </c>
      <c r="KVP1370" s="84">
        <f t="shared" ref="KVP1370:KVX1370" si="1523">KVP1364</f>
        <v>1000000</v>
      </c>
      <c r="KVQ1370" s="84">
        <f t="shared" si="1523"/>
        <v>0</v>
      </c>
      <c r="KVR1370" s="84">
        <f t="shared" si="1523"/>
        <v>0</v>
      </c>
      <c r="KVS1370" s="84">
        <f t="shared" si="1523"/>
        <v>1000000</v>
      </c>
      <c r="KVT1370" s="84">
        <f t="shared" si="1523"/>
        <v>0</v>
      </c>
      <c r="KVU1370" s="84">
        <f t="shared" si="1523"/>
        <v>0</v>
      </c>
      <c r="KVV1370" s="84">
        <f t="shared" si="1523"/>
        <v>0</v>
      </c>
      <c r="KVW1370" s="84">
        <f t="shared" si="1523"/>
        <v>0</v>
      </c>
      <c r="KVX1370" s="84">
        <f t="shared" si="1523"/>
        <v>1000000</v>
      </c>
      <c r="KWD1370" s="84" t="s">
        <v>235</v>
      </c>
      <c r="KWE1370" s="84" t="s">
        <v>236</v>
      </c>
      <c r="KWF1370" s="84">
        <f t="shared" ref="KWF1370:KWN1370" si="1524">KWF1364</f>
        <v>1000000</v>
      </c>
      <c r="KWG1370" s="84">
        <f t="shared" si="1524"/>
        <v>0</v>
      </c>
      <c r="KWH1370" s="84">
        <f t="shared" si="1524"/>
        <v>0</v>
      </c>
      <c r="KWI1370" s="84">
        <f t="shared" si="1524"/>
        <v>1000000</v>
      </c>
      <c r="KWJ1370" s="84">
        <f t="shared" si="1524"/>
        <v>0</v>
      </c>
      <c r="KWK1370" s="84">
        <f t="shared" si="1524"/>
        <v>0</v>
      </c>
      <c r="KWL1370" s="84">
        <f t="shared" si="1524"/>
        <v>0</v>
      </c>
      <c r="KWM1370" s="84">
        <f t="shared" si="1524"/>
        <v>0</v>
      </c>
      <c r="KWN1370" s="84">
        <f t="shared" si="1524"/>
        <v>1000000</v>
      </c>
      <c r="KWT1370" s="84" t="s">
        <v>235</v>
      </c>
      <c r="KWU1370" s="84" t="s">
        <v>236</v>
      </c>
      <c r="KWV1370" s="84">
        <f t="shared" ref="KWV1370:KXD1370" si="1525">KWV1364</f>
        <v>1000000</v>
      </c>
      <c r="KWW1370" s="84">
        <f t="shared" si="1525"/>
        <v>0</v>
      </c>
      <c r="KWX1370" s="84">
        <f t="shared" si="1525"/>
        <v>0</v>
      </c>
      <c r="KWY1370" s="84">
        <f t="shared" si="1525"/>
        <v>1000000</v>
      </c>
      <c r="KWZ1370" s="84">
        <f t="shared" si="1525"/>
        <v>0</v>
      </c>
      <c r="KXA1370" s="84">
        <f t="shared" si="1525"/>
        <v>0</v>
      </c>
      <c r="KXB1370" s="84">
        <f t="shared" si="1525"/>
        <v>0</v>
      </c>
      <c r="KXC1370" s="84">
        <f t="shared" si="1525"/>
        <v>0</v>
      </c>
      <c r="KXD1370" s="84">
        <f t="shared" si="1525"/>
        <v>1000000</v>
      </c>
      <c r="KXJ1370" s="84" t="s">
        <v>235</v>
      </c>
      <c r="KXK1370" s="84" t="s">
        <v>236</v>
      </c>
      <c r="KXL1370" s="84">
        <f t="shared" ref="KXL1370:KXT1370" si="1526">KXL1364</f>
        <v>1000000</v>
      </c>
      <c r="KXM1370" s="84">
        <f t="shared" si="1526"/>
        <v>0</v>
      </c>
      <c r="KXN1370" s="84">
        <f t="shared" si="1526"/>
        <v>0</v>
      </c>
      <c r="KXO1370" s="84">
        <f t="shared" si="1526"/>
        <v>1000000</v>
      </c>
      <c r="KXP1370" s="84">
        <f t="shared" si="1526"/>
        <v>0</v>
      </c>
      <c r="KXQ1370" s="84">
        <f t="shared" si="1526"/>
        <v>0</v>
      </c>
      <c r="KXR1370" s="84">
        <f t="shared" si="1526"/>
        <v>0</v>
      </c>
      <c r="KXS1370" s="84">
        <f t="shared" si="1526"/>
        <v>0</v>
      </c>
      <c r="KXT1370" s="84">
        <f t="shared" si="1526"/>
        <v>1000000</v>
      </c>
      <c r="KXZ1370" s="84" t="s">
        <v>235</v>
      </c>
      <c r="KYA1370" s="84" t="s">
        <v>236</v>
      </c>
      <c r="KYB1370" s="84">
        <f t="shared" ref="KYB1370:KYJ1370" si="1527">KYB1364</f>
        <v>1000000</v>
      </c>
      <c r="KYC1370" s="84">
        <f t="shared" si="1527"/>
        <v>0</v>
      </c>
      <c r="KYD1370" s="84">
        <f t="shared" si="1527"/>
        <v>0</v>
      </c>
      <c r="KYE1370" s="84">
        <f t="shared" si="1527"/>
        <v>1000000</v>
      </c>
      <c r="KYF1370" s="84">
        <f t="shared" si="1527"/>
        <v>0</v>
      </c>
      <c r="KYG1370" s="84">
        <f t="shared" si="1527"/>
        <v>0</v>
      </c>
      <c r="KYH1370" s="84">
        <f t="shared" si="1527"/>
        <v>0</v>
      </c>
      <c r="KYI1370" s="84">
        <f t="shared" si="1527"/>
        <v>0</v>
      </c>
      <c r="KYJ1370" s="84">
        <f t="shared" si="1527"/>
        <v>1000000</v>
      </c>
      <c r="KYP1370" s="84" t="s">
        <v>235</v>
      </c>
      <c r="KYQ1370" s="84" t="s">
        <v>236</v>
      </c>
      <c r="KYR1370" s="84">
        <f t="shared" ref="KYR1370:KYZ1370" si="1528">KYR1364</f>
        <v>1000000</v>
      </c>
      <c r="KYS1370" s="84">
        <f t="shared" si="1528"/>
        <v>0</v>
      </c>
      <c r="KYT1370" s="84">
        <f t="shared" si="1528"/>
        <v>0</v>
      </c>
      <c r="KYU1370" s="84">
        <f t="shared" si="1528"/>
        <v>1000000</v>
      </c>
      <c r="KYV1370" s="84">
        <f t="shared" si="1528"/>
        <v>0</v>
      </c>
      <c r="KYW1370" s="84">
        <f t="shared" si="1528"/>
        <v>0</v>
      </c>
      <c r="KYX1370" s="84">
        <f t="shared" si="1528"/>
        <v>0</v>
      </c>
      <c r="KYY1370" s="84">
        <f t="shared" si="1528"/>
        <v>0</v>
      </c>
      <c r="KYZ1370" s="84">
        <f t="shared" si="1528"/>
        <v>1000000</v>
      </c>
      <c r="KZF1370" s="84" t="s">
        <v>235</v>
      </c>
      <c r="KZG1370" s="84" t="s">
        <v>236</v>
      </c>
      <c r="KZH1370" s="84">
        <f t="shared" ref="KZH1370:KZP1370" si="1529">KZH1364</f>
        <v>1000000</v>
      </c>
      <c r="KZI1370" s="84">
        <f t="shared" si="1529"/>
        <v>0</v>
      </c>
      <c r="KZJ1370" s="84">
        <f t="shared" si="1529"/>
        <v>0</v>
      </c>
      <c r="KZK1370" s="84">
        <f t="shared" si="1529"/>
        <v>1000000</v>
      </c>
      <c r="KZL1370" s="84">
        <f t="shared" si="1529"/>
        <v>0</v>
      </c>
      <c r="KZM1370" s="84">
        <f t="shared" si="1529"/>
        <v>0</v>
      </c>
      <c r="KZN1370" s="84">
        <f t="shared" si="1529"/>
        <v>0</v>
      </c>
      <c r="KZO1370" s="84">
        <f t="shared" si="1529"/>
        <v>0</v>
      </c>
      <c r="KZP1370" s="84">
        <f t="shared" si="1529"/>
        <v>1000000</v>
      </c>
      <c r="KZV1370" s="84" t="s">
        <v>235</v>
      </c>
      <c r="KZW1370" s="84" t="s">
        <v>236</v>
      </c>
      <c r="KZX1370" s="84">
        <f t="shared" ref="KZX1370:LAF1370" si="1530">KZX1364</f>
        <v>1000000</v>
      </c>
      <c r="KZY1370" s="84">
        <f t="shared" si="1530"/>
        <v>0</v>
      </c>
      <c r="KZZ1370" s="84">
        <f t="shared" si="1530"/>
        <v>0</v>
      </c>
      <c r="LAA1370" s="84">
        <f t="shared" si="1530"/>
        <v>1000000</v>
      </c>
      <c r="LAB1370" s="84">
        <f t="shared" si="1530"/>
        <v>0</v>
      </c>
      <c r="LAC1370" s="84">
        <f t="shared" si="1530"/>
        <v>0</v>
      </c>
      <c r="LAD1370" s="84">
        <f t="shared" si="1530"/>
        <v>0</v>
      </c>
      <c r="LAE1370" s="84">
        <f t="shared" si="1530"/>
        <v>0</v>
      </c>
      <c r="LAF1370" s="84">
        <f t="shared" si="1530"/>
        <v>1000000</v>
      </c>
      <c r="LAL1370" s="84" t="s">
        <v>235</v>
      </c>
      <c r="LAM1370" s="84" t="s">
        <v>236</v>
      </c>
      <c r="LAN1370" s="84">
        <f t="shared" ref="LAN1370:LAV1370" si="1531">LAN1364</f>
        <v>1000000</v>
      </c>
      <c r="LAO1370" s="84">
        <f t="shared" si="1531"/>
        <v>0</v>
      </c>
      <c r="LAP1370" s="84">
        <f t="shared" si="1531"/>
        <v>0</v>
      </c>
      <c r="LAQ1370" s="84">
        <f t="shared" si="1531"/>
        <v>1000000</v>
      </c>
      <c r="LAR1370" s="84">
        <f t="shared" si="1531"/>
        <v>0</v>
      </c>
      <c r="LAS1370" s="84">
        <f t="shared" si="1531"/>
        <v>0</v>
      </c>
      <c r="LAT1370" s="84">
        <f t="shared" si="1531"/>
        <v>0</v>
      </c>
      <c r="LAU1370" s="84">
        <f t="shared" si="1531"/>
        <v>0</v>
      </c>
      <c r="LAV1370" s="84">
        <f t="shared" si="1531"/>
        <v>1000000</v>
      </c>
      <c r="LBB1370" s="84" t="s">
        <v>235</v>
      </c>
      <c r="LBC1370" s="84" t="s">
        <v>236</v>
      </c>
      <c r="LBD1370" s="84">
        <f t="shared" ref="LBD1370:LBL1370" si="1532">LBD1364</f>
        <v>1000000</v>
      </c>
      <c r="LBE1370" s="84">
        <f t="shared" si="1532"/>
        <v>0</v>
      </c>
      <c r="LBF1370" s="84">
        <f t="shared" si="1532"/>
        <v>0</v>
      </c>
      <c r="LBG1370" s="84">
        <f t="shared" si="1532"/>
        <v>1000000</v>
      </c>
      <c r="LBH1370" s="84">
        <f t="shared" si="1532"/>
        <v>0</v>
      </c>
      <c r="LBI1370" s="84">
        <f t="shared" si="1532"/>
        <v>0</v>
      </c>
      <c r="LBJ1370" s="84">
        <f t="shared" si="1532"/>
        <v>0</v>
      </c>
      <c r="LBK1370" s="84">
        <f t="shared" si="1532"/>
        <v>0</v>
      </c>
      <c r="LBL1370" s="84">
        <f t="shared" si="1532"/>
        <v>1000000</v>
      </c>
      <c r="LBR1370" s="84" t="s">
        <v>235</v>
      </c>
      <c r="LBS1370" s="84" t="s">
        <v>236</v>
      </c>
      <c r="LBT1370" s="84">
        <f>LBT1364</f>
        <v>1000000</v>
      </c>
      <c r="LBU1370" s="84">
        <f>LBU1364</f>
        <v>0</v>
      </c>
      <c r="LBV1370" s="84">
        <f>LBV1364</f>
        <v>0</v>
      </c>
      <c r="LBW1370" s="84">
        <f>LBW1364</f>
        <v>1000000</v>
      </c>
      <c r="LBX1370" s="84">
        <f>LBX1364</f>
        <v>0</v>
      </c>
      <c r="LBY1370" s="84">
        <f>LBY1364</f>
        <v>0</v>
      </c>
      <c r="LBZ1370" s="84">
        <f>LBZ1364</f>
        <v>0</v>
      </c>
      <c r="LCA1370" s="84">
        <f>LCA1364</f>
        <v>0</v>
      </c>
      <c r="LCB1370" s="84">
        <f>LCB1364</f>
        <v>1000000</v>
      </c>
      <c r="LCH1370" s="84" t="s">
        <v>235</v>
      </c>
      <c r="LCI1370" s="84" t="s">
        <v>236</v>
      </c>
      <c r="LCJ1370" s="84">
        <f t="shared" ref="LCJ1370:LCR1370" si="1533">LCJ1364</f>
        <v>1000000</v>
      </c>
      <c r="LCK1370" s="84">
        <f t="shared" si="1533"/>
        <v>0</v>
      </c>
      <c r="LCL1370" s="84">
        <f t="shared" si="1533"/>
        <v>0</v>
      </c>
      <c r="LCM1370" s="84">
        <f t="shared" si="1533"/>
        <v>1000000</v>
      </c>
      <c r="LCN1370" s="84">
        <f t="shared" si="1533"/>
        <v>0</v>
      </c>
      <c r="LCO1370" s="84">
        <f t="shared" si="1533"/>
        <v>0</v>
      </c>
      <c r="LCP1370" s="84">
        <f t="shared" si="1533"/>
        <v>0</v>
      </c>
      <c r="LCQ1370" s="84">
        <f t="shared" si="1533"/>
        <v>0</v>
      </c>
      <c r="LCR1370" s="84">
        <f t="shared" si="1533"/>
        <v>1000000</v>
      </c>
      <c r="LCX1370" s="84" t="s">
        <v>235</v>
      </c>
      <c r="LCY1370" s="84" t="s">
        <v>236</v>
      </c>
      <c r="LCZ1370" s="84">
        <f t="shared" ref="LCZ1370:LDH1370" si="1534">LCZ1364</f>
        <v>1000000</v>
      </c>
      <c r="LDA1370" s="84">
        <f t="shared" si="1534"/>
        <v>0</v>
      </c>
      <c r="LDB1370" s="84">
        <f t="shared" si="1534"/>
        <v>0</v>
      </c>
      <c r="LDC1370" s="84">
        <f t="shared" si="1534"/>
        <v>1000000</v>
      </c>
      <c r="LDD1370" s="84">
        <f t="shared" si="1534"/>
        <v>0</v>
      </c>
      <c r="LDE1370" s="84">
        <f t="shared" si="1534"/>
        <v>0</v>
      </c>
      <c r="LDF1370" s="84">
        <f t="shared" si="1534"/>
        <v>0</v>
      </c>
      <c r="LDG1370" s="84">
        <f t="shared" si="1534"/>
        <v>0</v>
      </c>
      <c r="LDH1370" s="84">
        <f t="shared" si="1534"/>
        <v>1000000</v>
      </c>
      <c r="LDN1370" s="84" t="s">
        <v>235</v>
      </c>
      <c r="LDO1370" s="84" t="s">
        <v>236</v>
      </c>
      <c r="LDP1370" s="84">
        <f t="shared" ref="LDP1370:LDX1370" si="1535">LDP1364</f>
        <v>1000000</v>
      </c>
      <c r="LDQ1370" s="84">
        <f t="shared" si="1535"/>
        <v>0</v>
      </c>
      <c r="LDR1370" s="84">
        <f t="shared" si="1535"/>
        <v>0</v>
      </c>
      <c r="LDS1370" s="84">
        <f t="shared" si="1535"/>
        <v>1000000</v>
      </c>
      <c r="LDT1370" s="84">
        <f t="shared" si="1535"/>
        <v>0</v>
      </c>
      <c r="LDU1370" s="84">
        <f t="shared" si="1535"/>
        <v>0</v>
      </c>
      <c r="LDV1370" s="84">
        <f t="shared" si="1535"/>
        <v>0</v>
      </c>
      <c r="LDW1370" s="84">
        <f t="shared" si="1535"/>
        <v>0</v>
      </c>
      <c r="LDX1370" s="84">
        <f t="shared" si="1535"/>
        <v>1000000</v>
      </c>
      <c r="LED1370" s="84" t="s">
        <v>235</v>
      </c>
      <c r="LEE1370" s="84" t="s">
        <v>236</v>
      </c>
      <c r="LEF1370" s="84">
        <f t="shared" ref="LEF1370:LEN1370" si="1536">LEF1364</f>
        <v>1000000</v>
      </c>
      <c r="LEG1370" s="84">
        <f t="shared" si="1536"/>
        <v>0</v>
      </c>
      <c r="LEH1370" s="84">
        <f t="shared" si="1536"/>
        <v>0</v>
      </c>
      <c r="LEI1370" s="84">
        <f t="shared" si="1536"/>
        <v>1000000</v>
      </c>
      <c r="LEJ1370" s="84">
        <f t="shared" si="1536"/>
        <v>0</v>
      </c>
      <c r="LEK1370" s="84">
        <f t="shared" si="1536"/>
        <v>0</v>
      </c>
      <c r="LEL1370" s="84">
        <f t="shared" si="1536"/>
        <v>0</v>
      </c>
      <c r="LEM1370" s="84">
        <f t="shared" si="1536"/>
        <v>0</v>
      </c>
      <c r="LEN1370" s="84">
        <f t="shared" si="1536"/>
        <v>1000000</v>
      </c>
      <c r="LET1370" s="84" t="s">
        <v>235</v>
      </c>
      <c r="LEU1370" s="84" t="s">
        <v>236</v>
      </c>
      <c r="LEV1370" s="84">
        <f t="shared" ref="LEV1370:LFD1370" si="1537">LEV1364</f>
        <v>1000000</v>
      </c>
      <c r="LEW1370" s="84">
        <f t="shared" si="1537"/>
        <v>0</v>
      </c>
      <c r="LEX1370" s="84">
        <f t="shared" si="1537"/>
        <v>0</v>
      </c>
      <c r="LEY1370" s="84">
        <f t="shared" si="1537"/>
        <v>1000000</v>
      </c>
      <c r="LEZ1370" s="84">
        <f t="shared" si="1537"/>
        <v>0</v>
      </c>
      <c r="LFA1370" s="84">
        <f t="shared" si="1537"/>
        <v>0</v>
      </c>
      <c r="LFB1370" s="84">
        <f t="shared" si="1537"/>
        <v>0</v>
      </c>
      <c r="LFC1370" s="84">
        <f t="shared" si="1537"/>
        <v>0</v>
      </c>
      <c r="LFD1370" s="84">
        <f t="shared" si="1537"/>
        <v>1000000</v>
      </c>
      <c r="LFJ1370" s="84" t="s">
        <v>235</v>
      </c>
      <c r="LFK1370" s="84" t="s">
        <v>236</v>
      </c>
      <c r="LFL1370" s="84">
        <f t="shared" ref="LFL1370:LFT1370" si="1538">LFL1364</f>
        <v>1000000</v>
      </c>
      <c r="LFM1370" s="84">
        <f t="shared" si="1538"/>
        <v>0</v>
      </c>
      <c r="LFN1370" s="84">
        <f t="shared" si="1538"/>
        <v>0</v>
      </c>
      <c r="LFO1370" s="84">
        <f t="shared" si="1538"/>
        <v>1000000</v>
      </c>
      <c r="LFP1370" s="84">
        <f t="shared" si="1538"/>
        <v>0</v>
      </c>
      <c r="LFQ1370" s="84">
        <f t="shared" si="1538"/>
        <v>0</v>
      </c>
      <c r="LFR1370" s="84">
        <f t="shared" si="1538"/>
        <v>0</v>
      </c>
      <c r="LFS1370" s="84">
        <f t="shared" si="1538"/>
        <v>0</v>
      </c>
      <c r="LFT1370" s="84">
        <f t="shared" si="1538"/>
        <v>1000000</v>
      </c>
      <c r="LFZ1370" s="84" t="s">
        <v>235</v>
      </c>
      <c r="LGA1370" s="84" t="s">
        <v>236</v>
      </c>
      <c r="LGB1370" s="84">
        <f t="shared" ref="LGB1370:LGJ1370" si="1539">LGB1364</f>
        <v>1000000</v>
      </c>
      <c r="LGC1370" s="84">
        <f t="shared" si="1539"/>
        <v>0</v>
      </c>
      <c r="LGD1370" s="84">
        <f t="shared" si="1539"/>
        <v>0</v>
      </c>
      <c r="LGE1370" s="84">
        <f t="shared" si="1539"/>
        <v>1000000</v>
      </c>
      <c r="LGF1370" s="84">
        <f t="shared" si="1539"/>
        <v>0</v>
      </c>
      <c r="LGG1370" s="84">
        <f t="shared" si="1539"/>
        <v>0</v>
      </c>
      <c r="LGH1370" s="84">
        <f t="shared" si="1539"/>
        <v>0</v>
      </c>
      <c r="LGI1370" s="84">
        <f t="shared" si="1539"/>
        <v>0</v>
      </c>
      <c r="LGJ1370" s="84">
        <f t="shared" si="1539"/>
        <v>1000000</v>
      </c>
      <c r="LGP1370" s="84" t="s">
        <v>235</v>
      </c>
      <c r="LGQ1370" s="84" t="s">
        <v>236</v>
      </c>
      <c r="LGR1370" s="84">
        <f t="shared" ref="LGR1370:LGZ1370" si="1540">LGR1364</f>
        <v>1000000</v>
      </c>
      <c r="LGS1370" s="84">
        <f t="shared" si="1540"/>
        <v>0</v>
      </c>
      <c r="LGT1370" s="84">
        <f t="shared" si="1540"/>
        <v>0</v>
      </c>
      <c r="LGU1370" s="84">
        <f t="shared" si="1540"/>
        <v>1000000</v>
      </c>
      <c r="LGV1370" s="84">
        <f t="shared" si="1540"/>
        <v>0</v>
      </c>
      <c r="LGW1370" s="84">
        <f t="shared" si="1540"/>
        <v>0</v>
      </c>
      <c r="LGX1370" s="84">
        <f t="shared" si="1540"/>
        <v>0</v>
      </c>
      <c r="LGY1370" s="84">
        <f t="shared" si="1540"/>
        <v>0</v>
      </c>
      <c r="LGZ1370" s="84">
        <f t="shared" si="1540"/>
        <v>1000000</v>
      </c>
      <c r="LHF1370" s="84" t="s">
        <v>235</v>
      </c>
      <c r="LHG1370" s="84" t="s">
        <v>236</v>
      </c>
      <c r="LHH1370" s="84">
        <f t="shared" ref="LHH1370:LHP1370" si="1541">LHH1364</f>
        <v>1000000</v>
      </c>
      <c r="LHI1370" s="84">
        <f t="shared" si="1541"/>
        <v>0</v>
      </c>
      <c r="LHJ1370" s="84">
        <f t="shared" si="1541"/>
        <v>0</v>
      </c>
      <c r="LHK1370" s="84">
        <f t="shared" si="1541"/>
        <v>1000000</v>
      </c>
      <c r="LHL1370" s="84">
        <f t="shared" si="1541"/>
        <v>0</v>
      </c>
      <c r="LHM1370" s="84">
        <f t="shared" si="1541"/>
        <v>0</v>
      </c>
      <c r="LHN1370" s="84">
        <f t="shared" si="1541"/>
        <v>0</v>
      </c>
      <c r="LHO1370" s="84">
        <f t="shared" si="1541"/>
        <v>0</v>
      </c>
      <c r="LHP1370" s="84">
        <f t="shared" si="1541"/>
        <v>1000000</v>
      </c>
      <c r="LHV1370" s="84" t="s">
        <v>235</v>
      </c>
      <c r="LHW1370" s="84" t="s">
        <v>236</v>
      </c>
      <c r="LHX1370" s="84">
        <f t="shared" ref="LHX1370:LIF1370" si="1542">LHX1364</f>
        <v>1000000</v>
      </c>
      <c r="LHY1370" s="84">
        <f t="shared" si="1542"/>
        <v>0</v>
      </c>
      <c r="LHZ1370" s="84">
        <f t="shared" si="1542"/>
        <v>0</v>
      </c>
      <c r="LIA1370" s="84">
        <f t="shared" si="1542"/>
        <v>1000000</v>
      </c>
      <c r="LIB1370" s="84">
        <f t="shared" si="1542"/>
        <v>0</v>
      </c>
      <c r="LIC1370" s="84">
        <f t="shared" si="1542"/>
        <v>0</v>
      </c>
      <c r="LID1370" s="84">
        <f t="shared" si="1542"/>
        <v>0</v>
      </c>
      <c r="LIE1370" s="84">
        <f t="shared" si="1542"/>
        <v>0</v>
      </c>
      <c r="LIF1370" s="84">
        <f t="shared" si="1542"/>
        <v>1000000</v>
      </c>
      <c r="LIL1370" s="84" t="s">
        <v>235</v>
      </c>
      <c r="LIM1370" s="84" t="s">
        <v>236</v>
      </c>
      <c r="LIN1370" s="84">
        <f t="shared" ref="LIN1370:LIV1370" si="1543">LIN1364</f>
        <v>1000000</v>
      </c>
      <c r="LIO1370" s="84">
        <f t="shared" si="1543"/>
        <v>0</v>
      </c>
      <c r="LIP1370" s="84">
        <f t="shared" si="1543"/>
        <v>0</v>
      </c>
      <c r="LIQ1370" s="84">
        <f t="shared" si="1543"/>
        <v>1000000</v>
      </c>
      <c r="LIR1370" s="84">
        <f t="shared" si="1543"/>
        <v>0</v>
      </c>
      <c r="LIS1370" s="84">
        <f t="shared" si="1543"/>
        <v>0</v>
      </c>
      <c r="LIT1370" s="84">
        <f t="shared" si="1543"/>
        <v>0</v>
      </c>
      <c r="LIU1370" s="84">
        <f t="shared" si="1543"/>
        <v>0</v>
      </c>
      <c r="LIV1370" s="84">
        <f t="shared" si="1543"/>
        <v>1000000</v>
      </c>
      <c r="LJB1370" s="84" t="s">
        <v>235</v>
      </c>
      <c r="LJC1370" s="84" t="s">
        <v>236</v>
      </c>
      <c r="LJD1370" s="84">
        <f t="shared" ref="LJD1370:LJL1370" si="1544">LJD1364</f>
        <v>1000000</v>
      </c>
      <c r="LJE1370" s="84">
        <f t="shared" si="1544"/>
        <v>0</v>
      </c>
      <c r="LJF1370" s="84">
        <f t="shared" si="1544"/>
        <v>0</v>
      </c>
      <c r="LJG1370" s="84">
        <f t="shared" si="1544"/>
        <v>1000000</v>
      </c>
      <c r="LJH1370" s="84">
        <f t="shared" si="1544"/>
        <v>0</v>
      </c>
      <c r="LJI1370" s="84">
        <f t="shared" si="1544"/>
        <v>0</v>
      </c>
      <c r="LJJ1370" s="84">
        <f t="shared" si="1544"/>
        <v>0</v>
      </c>
      <c r="LJK1370" s="84">
        <f t="shared" si="1544"/>
        <v>0</v>
      </c>
      <c r="LJL1370" s="84">
        <f t="shared" si="1544"/>
        <v>1000000</v>
      </c>
      <c r="LJR1370" s="84" t="s">
        <v>235</v>
      </c>
      <c r="LJS1370" s="84" t="s">
        <v>236</v>
      </c>
      <c r="LJT1370" s="84">
        <f t="shared" ref="LJT1370:LKB1370" si="1545">LJT1364</f>
        <v>1000000</v>
      </c>
      <c r="LJU1370" s="84">
        <f t="shared" si="1545"/>
        <v>0</v>
      </c>
      <c r="LJV1370" s="84">
        <f t="shared" si="1545"/>
        <v>0</v>
      </c>
      <c r="LJW1370" s="84">
        <f t="shared" si="1545"/>
        <v>1000000</v>
      </c>
      <c r="LJX1370" s="84">
        <f t="shared" si="1545"/>
        <v>0</v>
      </c>
      <c r="LJY1370" s="84">
        <f t="shared" si="1545"/>
        <v>0</v>
      </c>
      <c r="LJZ1370" s="84">
        <f t="shared" si="1545"/>
        <v>0</v>
      </c>
      <c r="LKA1370" s="84">
        <f t="shared" si="1545"/>
        <v>0</v>
      </c>
      <c r="LKB1370" s="84">
        <f t="shared" si="1545"/>
        <v>1000000</v>
      </c>
      <c r="LKH1370" s="84" t="s">
        <v>235</v>
      </c>
      <c r="LKI1370" s="84" t="s">
        <v>236</v>
      </c>
      <c r="LKJ1370" s="84">
        <f t="shared" ref="LKJ1370:LKR1370" si="1546">LKJ1364</f>
        <v>1000000</v>
      </c>
      <c r="LKK1370" s="84">
        <f t="shared" si="1546"/>
        <v>0</v>
      </c>
      <c r="LKL1370" s="84">
        <f t="shared" si="1546"/>
        <v>0</v>
      </c>
      <c r="LKM1370" s="84">
        <f t="shared" si="1546"/>
        <v>1000000</v>
      </c>
      <c r="LKN1370" s="84">
        <f t="shared" si="1546"/>
        <v>0</v>
      </c>
      <c r="LKO1370" s="84">
        <f t="shared" si="1546"/>
        <v>0</v>
      </c>
      <c r="LKP1370" s="84">
        <f t="shared" si="1546"/>
        <v>0</v>
      </c>
      <c r="LKQ1370" s="84">
        <f t="shared" si="1546"/>
        <v>0</v>
      </c>
      <c r="LKR1370" s="84">
        <f t="shared" si="1546"/>
        <v>1000000</v>
      </c>
      <c r="LKX1370" s="84" t="s">
        <v>235</v>
      </c>
      <c r="LKY1370" s="84" t="s">
        <v>236</v>
      </c>
      <c r="LKZ1370" s="84">
        <f t="shared" ref="LKZ1370:LLH1370" si="1547">LKZ1364</f>
        <v>1000000</v>
      </c>
      <c r="LLA1370" s="84">
        <f t="shared" si="1547"/>
        <v>0</v>
      </c>
      <c r="LLB1370" s="84">
        <f t="shared" si="1547"/>
        <v>0</v>
      </c>
      <c r="LLC1370" s="84">
        <f t="shared" si="1547"/>
        <v>1000000</v>
      </c>
      <c r="LLD1370" s="84">
        <f t="shared" si="1547"/>
        <v>0</v>
      </c>
      <c r="LLE1370" s="84">
        <f t="shared" si="1547"/>
        <v>0</v>
      </c>
      <c r="LLF1370" s="84">
        <f t="shared" si="1547"/>
        <v>0</v>
      </c>
      <c r="LLG1370" s="84">
        <f t="shared" si="1547"/>
        <v>0</v>
      </c>
      <c r="LLH1370" s="84">
        <f t="shared" si="1547"/>
        <v>1000000</v>
      </c>
      <c r="LLN1370" s="84" t="s">
        <v>235</v>
      </c>
      <c r="LLO1370" s="84" t="s">
        <v>236</v>
      </c>
      <c r="LLP1370" s="84">
        <f t="shared" ref="LLP1370:LLX1370" si="1548">LLP1364</f>
        <v>1000000</v>
      </c>
      <c r="LLQ1370" s="84">
        <f t="shared" si="1548"/>
        <v>0</v>
      </c>
      <c r="LLR1370" s="84">
        <f t="shared" si="1548"/>
        <v>0</v>
      </c>
      <c r="LLS1370" s="84">
        <f t="shared" si="1548"/>
        <v>1000000</v>
      </c>
      <c r="LLT1370" s="84">
        <f t="shared" si="1548"/>
        <v>0</v>
      </c>
      <c r="LLU1370" s="84">
        <f t="shared" si="1548"/>
        <v>0</v>
      </c>
      <c r="LLV1370" s="84">
        <f t="shared" si="1548"/>
        <v>0</v>
      </c>
      <c r="LLW1370" s="84">
        <f t="shared" si="1548"/>
        <v>0</v>
      </c>
      <c r="LLX1370" s="84">
        <f t="shared" si="1548"/>
        <v>1000000</v>
      </c>
      <c r="LMD1370" s="84" t="s">
        <v>235</v>
      </c>
      <c r="LME1370" s="84" t="s">
        <v>236</v>
      </c>
      <c r="LMF1370" s="84">
        <f t="shared" ref="LMF1370:LMN1370" si="1549">LMF1364</f>
        <v>1000000</v>
      </c>
      <c r="LMG1370" s="84">
        <f t="shared" si="1549"/>
        <v>0</v>
      </c>
      <c r="LMH1370" s="84">
        <f t="shared" si="1549"/>
        <v>0</v>
      </c>
      <c r="LMI1370" s="84">
        <f t="shared" si="1549"/>
        <v>1000000</v>
      </c>
      <c r="LMJ1370" s="84">
        <f t="shared" si="1549"/>
        <v>0</v>
      </c>
      <c r="LMK1370" s="84">
        <f t="shared" si="1549"/>
        <v>0</v>
      </c>
      <c r="LML1370" s="84">
        <f t="shared" si="1549"/>
        <v>0</v>
      </c>
      <c r="LMM1370" s="84">
        <f t="shared" si="1549"/>
        <v>0</v>
      </c>
      <c r="LMN1370" s="84">
        <f t="shared" si="1549"/>
        <v>1000000</v>
      </c>
      <c r="LMT1370" s="84" t="s">
        <v>235</v>
      </c>
      <c r="LMU1370" s="84" t="s">
        <v>236</v>
      </c>
      <c r="LMV1370" s="84">
        <f t="shared" ref="LMV1370:LND1370" si="1550">LMV1364</f>
        <v>1000000</v>
      </c>
      <c r="LMW1370" s="84">
        <f t="shared" si="1550"/>
        <v>0</v>
      </c>
      <c r="LMX1370" s="84">
        <f t="shared" si="1550"/>
        <v>0</v>
      </c>
      <c r="LMY1370" s="84">
        <f t="shared" si="1550"/>
        <v>1000000</v>
      </c>
      <c r="LMZ1370" s="84">
        <f t="shared" si="1550"/>
        <v>0</v>
      </c>
      <c r="LNA1370" s="84">
        <f t="shared" si="1550"/>
        <v>0</v>
      </c>
      <c r="LNB1370" s="84">
        <f t="shared" si="1550"/>
        <v>0</v>
      </c>
      <c r="LNC1370" s="84">
        <f t="shared" si="1550"/>
        <v>0</v>
      </c>
      <c r="LND1370" s="84">
        <f t="shared" si="1550"/>
        <v>1000000</v>
      </c>
      <c r="LNJ1370" s="84" t="s">
        <v>235</v>
      </c>
      <c r="LNK1370" s="84" t="s">
        <v>236</v>
      </c>
      <c r="LNL1370" s="84">
        <f t="shared" ref="LNL1370:LNT1370" si="1551">LNL1364</f>
        <v>1000000</v>
      </c>
      <c r="LNM1370" s="84">
        <f t="shared" si="1551"/>
        <v>0</v>
      </c>
      <c r="LNN1370" s="84">
        <f t="shared" si="1551"/>
        <v>0</v>
      </c>
      <c r="LNO1370" s="84">
        <f t="shared" si="1551"/>
        <v>1000000</v>
      </c>
      <c r="LNP1370" s="84">
        <f t="shared" si="1551"/>
        <v>0</v>
      </c>
      <c r="LNQ1370" s="84">
        <f t="shared" si="1551"/>
        <v>0</v>
      </c>
      <c r="LNR1370" s="84">
        <f t="shared" si="1551"/>
        <v>0</v>
      </c>
      <c r="LNS1370" s="84">
        <f t="shared" si="1551"/>
        <v>0</v>
      </c>
      <c r="LNT1370" s="84">
        <f t="shared" si="1551"/>
        <v>1000000</v>
      </c>
      <c r="LNZ1370" s="84" t="s">
        <v>235</v>
      </c>
      <c r="LOA1370" s="84" t="s">
        <v>236</v>
      </c>
      <c r="LOB1370" s="84">
        <f t="shared" ref="LOB1370:LOJ1370" si="1552">LOB1364</f>
        <v>1000000</v>
      </c>
      <c r="LOC1370" s="84">
        <f t="shared" si="1552"/>
        <v>0</v>
      </c>
      <c r="LOD1370" s="84">
        <f t="shared" si="1552"/>
        <v>0</v>
      </c>
      <c r="LOE1370" s="84">
        <f t="shared" si="1552"/>
        <v>1000000</v>
      </c>
      <c r="LOF1370" s="84">
        <f t="shared" si="1552"/>
        <v>0</v>
      </c>
      <c r="LOG1370" s="84">
        <f t="shared" si="1552"/>
        <v>0</v>
      </c>
      <c r="LOH1370" s="84">
        <f t="shared" si="1552"/>
        <v>0</v>
      </c>
      <c r="LOI1370" s="84">
        <f t="shared" si="1552"/>
        <v>0</v>
      </c>
      <c r="LOJ1370" s="84">
        <f t="shared" si="1552"/>
        <v>1000000</v>
      </c>
      <c r="LOP1370" s="84" t="s">
        <v>235</v>
      </c>
      <c r="LOQ1370" s="84" t="s">
        <v>236</v>
      </c>
      <c r="LOR1370" s="84">
        <f t="shared" ref="LOR1370:LOZ1370" si="1553">LOR1364</f>
        <v>1000000</v>
      </c>
      <c r="LOS1370" s="84">
        <f t="shared" si="1553"/>
        <v>0</v>
      </c>
      <c r="LOT1370" s="84">
        <f t="shared" si="1553"/>
        <v>0</v>
      </c>
      <c r="LOU1370" s="84">
        <f t="shared" si="1553"/>
        <v>1000000</v>
      </c>
      <c r="LOV1370" s="84">
        <f t="shared" si="1553"/>
        <v>0</v>
      </c>
      <c r="LOW1370" s="84">
        <f t="shared" si="1553"/>
        <v>0</v>
      </c>
      <c r="LOX1370" s="84">
        <f t="shared" si="1553"/>
        <v>0</v>
      </c>
      <c r="LOY1370" s="84">
        <f t="shared" si="1553"/>
        <v>0</v>
      </c>
      <c r="LOZ1370" s="84">
        <f t="shared" si="1553"/>
        <v>1000000</v>
      </c>
      <c r="LPF1370" s="84" t="s">
        <v>235</v>
      </c>
      <c r="LPG1370" s="84" t="s">
        <v>236</v>
      </c>
      <c r="LPH1370" s="84">
        <f t="shared" ref="LPH1370:LPP1370" si="1554">LPH1364</f>
        <v>1000000</v>
      </c>
      <c r="LPI1370" s="84">
        <f t="shared" si="1554"/>
        <v>0</v>
      </c>
      <c r="LPJ1370" s="84">
        <f t="shared" si="1554"/>
        <v>0</v>
      </c>
      <c r="LPK1370" s="84">
        <f t="shared" si="1554"/>
        <v>1000000</v>
      </c>
      <c r="LPL1370" s="84">
        <f t="shared" si="1554"/>
        <v>0</v>
      </c>
      <c r="LPM1370" s="84">
        <f t="shared" si="1554"/>
        <v>0</v>
      </c>
      <c r="LPN1370" s="84">
        <f t="shared" si="1554"/>
        <v>0</v>
      </c>
      <c r="LPO1370" s="84">
        <f t="shared" si="1554"/>
        <v>0</v>
      </c>
      <c r="LPP1370" s="84">
        <f t="shared" si="1554"/>
        <v>1000000</v>
      </c>
      <c r="LPV1370" s="84" t="s">
        <v>235</v>
      </c>
      <c r="LPW1370" s="84" t="s">
        <v>236</v>
      </c>
      <c r="LPX1370" s="84">
        <f t="shared" ref="LPX1370:LQF1370" si="1555">LPX1364</f>
        <v>1000000</v>
      </c>
      <c r="LPY1370" s="84">
        <f t="shared" si="1555"/>
        <v>0</v>
      </c>
      <c r="LPZ1370" s="84">
        <f t="shared" si="1555"/>
        <v>0</v>
      </c>
      <c r="LQA1370" s="84">
        <f t="shared" si="1555"/>
        <v>1000000</v>
      </c>
      <c r="LQB1370" s="84">
        <f t="shared" si="1555"/>
        <v>0</v>
      </c>
      <c r="LQC1370" s="84">
        <f t="shared" si="1555"/>
        <v>0</v>
      </c>
      <c r="LQD1370" s="84">
        <f t="shared" si="1555"/>
        <v>0</v>
      </c>
      <c r="LQE1370" s="84">
        <f t="shared" si="1555"/>
        <v>0</v>
      </c>
      <c r="LQF1370" s="84">
        <f t="shared" si="1555"/>
        <v>1000000</v>
      </c>
      <c r="LQL1370" s="84" t="s">
        <v>235</v>
      </c>
      <c r="LQM1370" s="84" t="s">
        <v>236</v>
      </c>
      <c r="LQN1370" s="84">
        <f t="shared" ref="LQN1370:LQV1370" si="1556">LQN1364</f>
        <v>1000000</v>
      </c>
      <c r="LQO1370" s="84">
        <f t="shared" si="1556"/>
        <v>0</v>
      </c>
      <c r="LQP1370" s="84">
        <f t="shared" si="1556"/>
        <v>0</v>
      </c>
      <c r="LQQ1370" s="84">
        <f t="shared" si="1556"/>
        <v>1000000</v>
      </c>
      <c r="LQR1370" s="84">
        <f t="shared" si="1556"/>
        <v>0</v>
      </c>
      <c r="LQS1370" s="84">
        <f t="shared" si="1556"/>
        <v>0</v>
      </c>
      <c r="LQT1370" s="84">
        <f t="shared" si="1556"/>
        <v>0</v>
      </c>
      <c r="LQU1370" s="84">
        <f t="shared" si="1556"/>
        <v>0</v>
      </c>
      <c r="LQV1370" s="84">
        <f t="shared" si="1556"/>
        <v>1000000</v>
      </c>
      <c r="LRB1370" s="84" t="s">
        <v>235</v>
      </c>
      <c r="LRC1370" s="84" t="s">
        <v>236</v>
      </c>
      <c r="LRD1370" s="84">
        <f t="shared" ref="LRD1370:LRL1370" si="1557">LRD1364</f>
        <v>1000000</v>
      </c>
      <c r="LRE1370" s="84">
        <f t="shared" si="1557"/>
        <v>0</v>
      </c>
      <c r="LRF1370" s="84">
        <f t="shared" si="1557"/>
        <v>0</v>
      </c>
      <c r="LRG1370" s="84">
        <f t="shared" si="1557"/>
        <v>1000000</v>
      </c>
      <c r="LRH1370" s="84">
        <f t="shared" si="1557"/>
        <v>0</v>
      </c>
      <c r="LRI1370" s="84">
        <f t="shared" si="1557"/>
        <v>0</v>
      </c>
      <c r="LRJ1370" s="84">
        <f t="shared" si="1557"/>
        <v>0</v>
      </c>
      <c r="LRK1370" s="84">
        <f t="shared" si="1557"/>
        <v>0</v>
      </c>
      <c r="LRL1370" s="84">
        <f t="shared" si="1557"/>
        <v>1000000</v>
      </c>
      <c r="LRR1370" s="84" t="s">
        <v>235</v>
      </c>
      <c r="LRS1370" s="84" t="s">
        <v>236</v>
      </c>
      <c r="LRT1370" s="84">
        <f t="shared" ref="LRT1370:LSB1370" si="1558">LRT1364</f>
        <v>1000000</v>
      </c>
      <c r="LRU1370" s="84">
        <f t="shared" si="1558"/>
        <v>0</v>
      </c>
      <c r="LRV1370" s="84">
        <f t="shared" si="1558"/>
        <v>0</v>
      </c>
      <c r="LRW1370" s="84">
        <f t="shared" si="1558"/>
        <v>1000000</v>
      </c>
      <c r="LRX1370" s="84">
        <f t="shared" si="1558"/>
        <v>0</v>
      </c>
      <c r="LRY1370" s="84">
        <f t="shared" si="1558"/>
        <v>0</v>
      </c>
      <c r="LRZ1370" s="84">
        <f t="shared" si="1558"/>
        <v>0</v>
      </c>
      <c r="LSA1370" s="84">
        <f t="shared" si="1558"/>
        <v>0</v>
      </c>
      <c r="LSB1370" s="84">
        <f t="shared" si="1558"/>
        <v>1000000</v>
      </c>
      <c r="LSH1370" s="84" t="s">
        <v>235</v>
      </c>
      <c r="LSI1370" s="84" t="s">
        <v>236</v>
      </c>
      <c r="LSJ1370" s="84">
        <f t="shared" ref="LSJ1370:LSR1370" si="1559">LSJ1364</f>
        <v>1000000</v>
      </c>
      <c r="LSK1370" s="84">
        <f t="shared" si="1559"/>
        <v>0</v>
      </c>
      <c r="LSL1370" s="84">
        <f t="shared" si="1559"/>
        <v>0</v>
      </c>
      <c r="LSM1370" s="84">
        <f t="shared" si="1559"/>
        <v>1000000</v>
      </c>
      <c r="LSN1370" s="84">
        <f t="shared" si="1559"/>
        <v>0</v>
      </c>
      <c r="LSO1370" s="84">
        <f t="shared" si="1559"/>
        <v>0</v>
      </c>
      <c r="LSP1370" s="84">
        <f t="shared" si="1559"/>
        <v>0</v>
      </c>
      <c r="LSQ1370" s="84">
        <f t="shared" si="1559"/>
        <v>0</v>
      </c>
      <c r="LSR1370" s="84">
        <f t="shared" si="1559"/>
        <v>1000000</v>
      </c>
      <c r="LSX1370" s="84" t="s">
        <v>235</v>
      </c>
      <c r="LSY1370" s="84" t="s">
        <v>236</v>
      </c>
      <c r="LSZ1370" s="84">
        <f t="shared" ref="LSZ1370:LTH1370" si="1560">LSZ1364</f>
        <v>1000000</v>
      </c>
      <c r="LTA1370" s="84">
        <f t="shared" si="1560"/>
        <v>0</v>
      </c>
      <c r="LTB1370" s="84">
        <f t="shared" si="1560"/>
        <v>0</v>
      </c>
      <c r="LTC1370" s="84">
        <f t="shared" si="1560"/>
        <v>1000000</v>
      </c>
      <c r="LTD1370" s="84">
        <f t="shared" si="1560"/>
        <v>0</v>
      </c>
      <c r="LTE1370" s="84">
        <f t="shared" si="1560"/>
        <v>0</v>
      </c>
      <c r="LTF1370" s="84">
        <f t="shared" si="1560"/>
        <v>0</v>
      </c>
      <c r="LTG1370" s="84">
        <f t="shared" si="1560"/>
        <v>0</v>
      </c>
      <c r="LTH1370" s="84">
        <f t="shared" si="1560"/>
        <v>1000000</v>
      </c>
      <c r="LTN1370" s="84" t="s">
        <v>235</v>
      </c>
      <c r="LTO1370" s="84" t="s">
        <v>236</v>
      </c>
      <c r="LTP1370" s="84">
        <f t="shared" ref="LTP1370:LTX1370" si="1561">LTP1364</f>
        <v>1000000</v>
      </c>
      <c r="LTQ1370" s="84">
        <f t="shared" si="1561"/>
        <v>0</v>
      </c>
      <c r="LTR1370" s="84">
        <f t="shared" si="1561"/>
        <v>0</v>
      </c>
      <c r="LTS1370" s="84">
        <f t="shared" si="1561"/>
        <v>1000000</v>
      </c>
      <c r="LTT1370" s="84">
        <f t="shared" si="1561"/>
        <v>0</v>
      </c>
      <c r="LTU1370" s="84">
        <f t="shared" si="1561"/>
        <v>0</v>
      </c>
      <c r="LTV1370" s="84">
        <f t="shared" si="1561"/>
        <v>0</v>
      </c>
      <c r="LTW1370" s="84">
        <f t="shared" si="1561"/>
        <v>0</v>
      </c>
      <c r="LTX1370" s="84">
        <f t="shared" si="1561"/>
        <v>1000000</v>
      </c>
      <c r="LUD1370" s="84" t="s">
        <v>235</v>
      </c>
      <c r="LUE1370" s="84" t="s">
        <v>236</v>
      </c>
      <c r="LUF1370" s="84">
        <f t="shared" ref="LUF1370:LUN1370" si="1562">LUF1364</f>
        <v>1000000</v>
      </c>
      <c r="LUG1370" s="84">
        <f t="shared" si="1562"/>
        <v>0</v>
      </c>
      <c r="LUH1370" s="84">
        <f t="shared" si="1562"/>
        <v>0</v>
      </c>
      <c r="LUI1370" s="84">
        <f t="shared" si="1562"/>
        <v>1000000</v>
      </c>
      <c r="LUJ1370" s="84">
        <f t="shared" si="1562"/>
        <v>0</v>
      </c>
      <c r="LUK1370" s="84">
        <f t="shared" si="1562"/>
        <v>0</v>
      </c>
      <c r="LUL1370" s="84">
        <f t="shared" si="1562"/>
        <v>0</v>
      </c>
      <c r="LUM1370" s="84">
        <f t="shared" si="1562"/>
        <v>0</v>
      </c>
      <c r="LUN1370" s="84">
        <f t="shared" si="1562"/>
        <v>1000000</v>
      </c>
      <c r="LUT1370" s="84" t="s">
        <v>235</v>
      </c>
      <c r="LUU1370" s="84" t="s">
        <v>236</v>
      </c>
      <c r="LUV1370" s="84">
        <f t="shared" ref="LUV1370:LVD1370" si="1563">LUV1364</f>
        <v>1000000</v>
      </c>
      <c r="LUW1370" s="84">
        <f t="shared" si="1563"/>
        <v>0</v>
      </c>
      <c r="LUX1370" s="84">
        <f t="shared" si="1563"/>
        <v>0</v>
      </c>
      <c r="LUY1370" s="84">
        <f t="shared" si="1563"/>
        <v>1000000</v>
      </c>
      <c r="LUZ1370" s="84">
        <f t="shared" si="1563"/>
        <v>0</v>
      </c>
      <c r="LVA1370" s="84">
        <f t="shared" si="1563"/>
        <v>0</v>
      </c>
      <c r="LVB1370" s="84">
        <f t="shared" si="1563"/>
        <v>0</v>
      </c>
      <c r="LVC1370" s="84">
        <f t="shared" si="1563"/>
        <v>0</v>
      </c>
      <c r="LVD1370" s="84">
        <f t="shared" si="1563"/>
        <v>1000000</v>
      </c>
      <c r="LVJ1370" s="84" t="s">
        <v>235</v>
      </c>
      <c r="LVK1370" s="84" t="s">
        <v>236</v>
      </c>
      <c r="LVL1370" s="84">
        <f t="shared" ref="LVL1370:LVT1370" si="1564">LVL1364</f>
        <v>1000000</v>
      </c>
      <c r="LVM1370" s="84">
        <f t="shared" si="1564"/>
        <v>0</v>
      </c>
      <c r="LVN1370" s="84">
        <f t="shared" si="1564"/>
        <v>0</v>
      </c>
      <c r="LVO1370" s="84">
        <f t="shared" si="1564"/>
        <v>1000000</v>
      </c>
      <c r="LVP1370" s="84">
        <f t="shared" si="1564"/>
        <v>0</v>
      </c>
      <c r="LVQ1370" s="84">
        <f t="shared" si="1564"/>
        <v>0</v>
      </c>
      <c r="LVR1370" s="84">
        <f t="shared" si="1564"/>
        <v>0</v>
      </c>
      <c r="LVS1370" s="84">
        <f t="shared" si="1564"/>
        <v>0</v>
      </c>
      <c r="LVT1370" s="84">
        <f t="shared" si="1564"/>
        <v>1000000</v>
      </c>
      <c r="LVZ1370" s="84" t="s">
        <v>235</v>
      </c>
      <c r="LWA1370" s="84" t="s">
        <v>236</v>
      </c>
      <c r="LWB1370" s="84">
        <f t="shared" ref="LWB1370:LWJ1370" si="1565">LWB1364</f>
        <v>1000000</v>
      </c>
      <c r="LWC1370" s="84">
        <f t="shared" si="1565"/>
        <v>0</v>
      </c>
      <c r="LWD1370" s="84">
        <f t="shared" si="1565"/>
        <v>0</v>
      </c>
      <c r="LWE1370" s="84">
        <f t="shared" si="1565"/>
        <v>1000000</v>
      </c>
      <c r="LWF1370" s="84">
        <f t="shared" si="1565"/>
        <v>0</v>
      </c>
      <c r="LWG1370" s="84">
        <f t="shared" si="1565"/>
        <v>0</v>
      </c>
      <c r="LWH1370" s="84">
        <f t="shared" si="1565"/>
        <v>0</v>
      </c>
      <c r="LWI1370" s="84">
        <f t="shared" si="1565"/>
        <v>0</v>
      </c>
      <c r="LWJ1370" s="84">
        <f t="shared" si="1565"/>
        <v>1000000</v>
      </c>
      <c r="LWP1370" s="84" t="s">
        <v>235</v>
      </c>
      <c r="LWQ1370" s="84" t="s">
        <v>236</v>
      </c>
      <c r="LWR1370" s="84">
        <f t="shared" ref="LWR1370:LWZ1370" si="1566">LWR1364</f>
        <v>1000000</v>
      </c>
      <c r="LWS1370" s="84">
        <f t="shared" si="1566"/>
        <v>0</v>
      </c>
      <c r="LWT1370" s="84">
        <f t="shared" si="1566"/>
        <v>0</v>
      </c>
      <c r="LWU1370" s="84">
        <f t="shared" si="1566"/>
        <v>1000000</v>
      </c>
      <c r="LWV1370" s="84">
        <f t="shared" si="1566"/>
        <v>0</v>
      </c>
      <c r="LWW1370" s="84">
        <f t="shared" si="1566"/>
        <v>0</v>
      </c>
      <c r="LWX1370" s="84">
        <f t="shared" si="1566"/>
        <v>0</v>
      </c>
      <c r="LWY1370" s="84">
        <f t="shared" si="1566"/>
        <v>0</v>
      </c>
      <c r="LWZ1370" s="84">
        <f t="shared" si="1566"/>
        <v>1000000</v>
      </c>
      <c r="LXF1370" s="84" t="s">
        <v>235</v>
      </c>
      <c r="LXG1370" s="84" t="s">
        <v>236</v>
      </c>
      <c r="LXH1370" s="84">
        <f t="shared" ref="LXH1370:LXP1370" si="1567">LXH1364</f>
        <v>1000000</v>
      </c>
      <c r="LXI1370" s="84">
        <f t="shared" si="1567"/>
        <v>0</v>
      </c>
      <c r="LXJ1370" s="84">
        <f t="shared" si="1567"/>
        <v>0</v>
      </c>
      <c r="LXK1370" s="84">
        <f t="shared" si="1567"/>
        <v>1000000</v>
      </c>
      <c r="LXL1370" s="84">
        <f t="shared" si="1567"/>
        <v>0</v>
      </c>
      <c r="LXM1370" s="84">
        <f t="shared" si="1567"/>
        <v>0</v>
      </c>
      <c r="LXN1370" s="84">
        <f t="shared" si="1567"/>
        <v>0</v>
      </c>
      <c r="LXO1370" s="84">
        <f t="shared" si="1567"/>
        <v>0</v>
      </c>
      <c r="LXP1370" s="84">
        <f t="shared" si="1567"/>
        <v>1000000</v>
      </c>
      <c r="LXV1370" s="84" t="s">
        <v>235</v>
      </c>
      <c r="LXW1370" s="84" t="s">
        <v>236</v>
      </c>
      <c r="LXX1370" s="84">
        <f t="shared" ref="LXX1370:LYF1370" si="1568">LXX1364</f>
        <v>1000000</v>
      </c>
      <c r="LXY1370" s="84">
        <f t="shared" si="1568"/>
        <v>0</v>
      </c>
      <c r="LXZ1370" s="84">
        <f t="shared" si="1568"/>
        <v>0</v>
      </c>
      <c r="LYA1370" s="84">
        <f t="shared" si="1568"/>
        <v>1000000</v>
      </c>
      <c r="LYB1370" s="84">
        <f t="shared" si="1568"/>
        <v>0</v>
      </c>
      <c r="LYC1370" s="84">
        <f t="shared" si="1568"/>
        <v>0</v>
      </c>
      <c r="LYD1370" s="84">
        <f t="shared" si="1568"/>
        <v>0</v>
      </c>
      <c r="LYE1370" s="84">
        <f t="shared" si="1568"/>
        <v>0</v>
      </c>
      <c r="LYF1370" s="84">
        <f t="shared" si="1568"/>
        <v>1000000</v>
      </c>
      <c r="LYL1370" s="84" t="s">
        <v>235</v>
      </c>
      <c r="LYM1370" s="84" t="s">
        <v>236</v>
      </c>
      <c r="LYN1370" s="84">
        <f t="shared" ref="LYN1370:LYV1370" si="1569">LYN1364</f>
        <v>1000000</v>
      </c>
      <c r="LYO1370" s="84">
        <f t="shared" si="1569"/>
        <v>0</v>
      </c>
      <c r="LYP1370" s="84">
        <f t="shared" si="1569"/>
        <v>0</v>
      </c>
      <c r="LYQ1370" s="84">
        <f t="shared" si="1569"/>
        <v>1000000</v>
      </c>
      <c r="LYR1370" s="84">
        <f t="shared" si="1569"/>
        <v>0</v>
      </c>
      <c r="LYS1370" s="84">
        <f t="shared" si="1569"/>
        <v>0</v>
      </c>
      <c r="LYT1370" s="84">
        <f t="shared" si="1569"/>
        <v>0</v>
      </c>
      <c r="LYU1370" s="84">
        <f t="shared" si="1569"/>
        <v>0</v>
      </c>
      <c r="LYV1370" s="84">
        <f t="shared" si="1569"/>
        <v>1000000</v>
      </c>
      <c r="LZB1370" s="84" t="s">
        <v>235</v>
      </c>
      <c r="LZC1370" s="84" t="s">
        <v>236</v>
      </c>
      <c r="LZD1370" s="84">
        <f t="shared" ref="LZD1370:LZL1370" si="1570">LZD1364</f>
        <v>1000000</v>
      </c>
      <c r="LZE1370" s="84">
        <f t="shared" si="1570"/>
        <v>0</v>
      </c>
      <c r="LZF1370" s="84">
        <f t="shared" si="1570"/>
        <v>0</v>
      </c>
      <c r="LZG1370" s="84">
        <f t="shared" si="1570"/>
        <v>1000000</v>
      </c>
      <c r="LZH1370" s="84">
        <f t="shared" si="1570"/>
        <v>0</v>
      </c>
      <c r="LZI1370" s="84">
        <f t="shared" si="1570"/>
        <v>0</v>
      </c>
      <c r="LZJ1370" s="84">
        <f t="shared" si="1570"/>
        <v>0</v>
      </c>
      <c r="LZK1370" s="84">
        <f t="shared" si="1570"/>
        <v>0</v>
      </c>
      <c r="LZL1370" s="84">
        <f t="shared" si="1570"/>
        <v>1000000</v>
      </c>
      <c r="LZR1370" s="84" t="s">
        <v>235</v>
      </c>
      <c r="LZS1370" s="84" t="s">
        <v>236</v>
      </c>
      <c r="LZT1370" s="84">
        <f t="shared" ref="LZT1370:MAB1370" si="1571">LZT1364</f>
        <v>1000000</v>
      </c>
      <c r="LZU1370" s="84">
        <f t="shared" si="1571"/>
        <v>0</v>
      </c>
      <c r="LZV1370" s="84">
        <f t="shared" si="1571"/>
        <v>0</v>
      </c>
      <c r="LZW1370" s="84">
        <f t="shared" si="1571"/>
        <v>1000000</v>
      </c>
      <c r="LZX1370" s="84">
        <f t="shared" si="1571"/>
        <v>0</v>
      </c>
      <c r="LZY1370" s="84">
        <f t="shared" si="1571"/>
        <v>0</v>
      </c>
      <c r="LZZ1370" s="84">
        <f t="shared" si="1571"/>
        <v>0</v>
      </c>
      <c r="MAA1370" s="84">
        <f t="shared" si="1571"/>
        <v>0</v>
      </c>
      <c r="MAB1370" s="84">
        <f t="shared" si="1571"/>
        <v>1000000</v>
      </c>
      <c r="MAH1370" s="84" t="s">
        <v>235</v>
      </c>
      <c r="MAI1370" s="84" t="s">
        <v>236</v>
      </c>
      <c r="MAJ1370" s="84">
        <f t="shared" ref="MAJ1370:MAR1370" si="1572">MAJ1364</f>
        <v>1000000</v>
      </c>
      <c r="MAK1370" s="84">
        <f t="shared" si="1572"/>
        <v>0</v>
      </c>
      <c r="MAL1370" s="84">
        <f t="shared" si="1572"/>
        <v>0</v>
      </c>
      <c r="MAM1370" s="84">
        <f t="shared" si="1572"/>
        <v>1000000</v>
      </c>
      <c r="MAN1370" s="84">
        <f t="shared" si="1572"/>
        <v>0</v>
      </c>
      <c r="MAO1370" s="84">
        <f t="shared" si="1572"/>
        <v>0</v>
      </c>
      <c r="MAP1370" s="84">
        <f t="shared" si="1572"/>
        <v>0</v>
      </c>
      <c r="MAQ1370" s="84">
        <f t="shared" si="1572"/>
        <v>0</v>
      </c>
      <c r="MAR1370" s="84">
        <f t="shared" si="1572"/>
        <v>1000000</v>
      </c>
      <c r="MAX1370" s="84" t="s">
        <v>235</v>
      </c>
      <c r="MAY1370" s="84" t="s">
        <v>236</v>
      </c>
      <c r="MAZ1370" s="84">
        <f t="shared" ref="MAZ1370:MBH1370" si="1573">MAZ1364</f>
        <v>1000000</v>
      </c>
      <c r="MBA1370" s="84">
        <f t="shared" si="1573"/>
        <v>0</v>
      </c>
      <c r="MBB1370" s="84">
        <f t="shared" si="1573"/>
        <v>0</v>
      </c>
      <c r="MBC1370" s="84">
        <f t="shared" si="1573"/>
        <v>1000000</v>
      </c>
      <c r="MBD1370" s="84">
        <f t="shared" si="1573"/>
        <v>0</v>
      </c>
      <c r="MBE1370" s="84">
        <f t="shared" si="1573"/>
        <v>0</v>
      </c>
      <c r="MBF1370" s="84">
        <f t="shared" si="1573"/>
        <v>0</v>
      </c>
      <c r="MBG1370" s="84">
        <f t="shared" si="1573"/>
        <v>0</v>
      </c>
      <c r="MBH1370" s="84">
        <f t="shared" si="1573"/>
        <v>1000000</v>
      </c>
      <c r="MBN1370" s="84" t="s">
        <v>235</v>
      </c>
      <c r="MBO1370" s="84" t="s">
        <v>236</v>
      </c>
      <c r="MBP1370" s="84">
        <f t="shared" ref="MBP1370:MBX1370" si="1574">MBP1364</f>
        <v>1000000</v>
      </c>
      <c r="MBQ1370" s="84">
        <f t="shared" si="1574"/>
        <v>0</v>
      </c>
      <c r="MBR1370" s="84">
        <f t="shared" si="1574"/>
        <v>0</v>
      </c>
      <c r="MBS1370" s="84">
        <f t="shared" si="1574"/>
        <v>1000000</v>
      </c>
      <c r="MBT1370" s="84">
        <f t="shared" si="1574"/>
        <v>0</v>
      </c>
      <c r="MBU1370" s="84">
        <f t="shared" si="1574"/>
        <v>0</v>
      </c>
      <c r="MBV1370" s="84">
        <f t="shared" si="1574"/>
        <v>0</v>
      </c>
      <c r="MBW1370" s="84">
        <f t="shared" si="1574"/>
        <v>0</v>
      </c>
      <c r="MBX1370" s="84">
        <f t="shared" si="1574"/>
        <v>1000000</v>
      </c>
      <c r="MCD1370" s="84" t="s">
        <v>235</v>
      </c>
      <c r="MCE1370" s="84" t="s">
        <v>236</v>
      </c>
      <c r="MCF1370" s="84">
        <f t="shared" ref="MCF1370:MCN1370" si="1575">MCF1364</f>
        <v>1000000</v>
      </c>
      <c r="MCG1370" s="84">
        <f t="shared" si="1575"/>
        <v>0</v>
      </c>
      <c r="MCH1370" s="84">
        <f t="shared" si="1575"/>
        <v>0</v>
      </c>
      <c r="MCI1370" s="84">
        <f t="shared" si="1575"/>
        <v>1000000</v>
      </c>
      <c r="MCJ1370" s="84">
        <f t="shared" si="1575"/>
        <v>0</v>
      </c>
      <c r="MCK1370" s="84">
        <f t="shared" si="1575"/>
        <v>0</v>
      </c>
      <c r="MCL1370" s="84">
        <f t="shared" si="1575"/>
        <v>0</v>
      </c>
      <c r="MCM1370" s="84">
        <f t="shared" si="1575"/>
        <v>0</v>
      </c>
      <c r="MCN1370" s="84">
        <f t="shared" si="1575"/>
        <v>1000000</v>
      </c>
      <c r="MCT1370" s="84" t="s">
        <v>235</v>
      </c>
      <c r="MCU1370" s="84" t="s">
        <v>236</v>
      </c>
      <c r="MCV1370" s="84">
        <f t="shared" ref="MCV1370:MDD1370" si="1576">MCV1364</f>
        <v>1000000</v>
      </c>
      <c r="MCW1370" s="84">
        <f t="shared" si="1576"/>
        <v>0</v>
      </c>
      <c r="MCX1370" s="84">
        <f t="shared" si="1576"/>
        <v>0</v>
      </c>
      <c r="MCY1370" s="84">
        <f t="shared" si="1576"/>
        <v>1000000</v>
      </c>
      <c r="MCZ1370" s="84">
        <f t="shared" si="1576"/>
        <v>0</v>
      </c>
      <c r="MDA1370" s="84">
        <f t="shared" si="1576"/>
        <v>0</v>
      </c>
      <c r="MDB1370" s="84">
        <f t="shared" si="1576"/>
        <v>0</v>
      </c>
      <c r="MDC1370" s="84">
        <f t="shared" si="1576"/>
        <v>0</v>
      </c>
      <c r="MDD1370" s="84">
        <f t="shared" si="1576"/>
        <v>1000000</v>
      </c>
      <c r="MDJ1370" s="84" t="s">
        <v>235</v>
      </c>
      <c r="MDK1370" s="84" t="s">
        <v>236</v>
      </c>
      <c r="MDL1370" s="84">
        <f t="shared" ref="MDL1370:MDT1370" si="1577">MDL1364</f>
        <v>1000000</v>
      </c>
      <c r="MDM1370" s="84">
        <f t="shared" si="1577"/>
        <v>0</v>
      </c>
      <c r="MDN1370" s="84">
        <f t="shared" si="1577"/>
        <v>0</v>
      </c>
      <c r="MDO1370" s="84">
        <f t="shared" si="1577"/>
        <v>1000000</v>
      </c>
      <c r="MDP1370" s="84">
        <f t="shared" si="1577"/>
        <v>0</v>
      </c>
      <c r="MDQ1370" s="84">
        <f t="shared" si="1577"/>
        <v>0</v>
      </c>
      <c r="MDR1370" s="84">
        <f t="shared" si="1577"/>
        <v>0</v>
      </c>
      <c r="MDS1370" s="84">
        <f t="shared" si="1577"/>
        <v>0</v>
      </c>
      <c r="MDT1370" s="84">
        <f t="shared" si="1577"/>
        <v>1000000</v>
      </c>
      <c r="MDZ1370" s="84" t="s">
        <v>235</v>
      </c>
      <c r="MEA1370" s="84" t="s">
        <v>236</v>
      </c>
      <c r="MEB1370" s="84">
        <f t="shared" ref="MEB1370:MEJ1370" si="1578">MEB1364</f>
        <v>1000000</v>
      </c>
      <c r="MEC1370" s="84">
        <f t="shared" si="1578"/>
        <v>0</v>
      </c>
      <c r="MED1370" s="84">
        <f t="shared" si="1578"/>
        <v>0</v>
      </c>
      <c r="MEE1370" s="84">
        <f t="shared" si="1578"/>
        <v>1000000</v>
      </c>
      <c r="MEF1370" s="84">
        <f t="shared" si="1578"/>
        <v>0</v>
      </c>
      <c r="MEG1370" s="84">
        <f t="shared" si="1578"/>
        <v>0</v>
      </c>
      <c r="MEH1370" s="84">
        <f t="shared" si="1578"/>
        <v>0</v>
      </c>
      <c r="MEI1370" s="84">
        <f t="shared" si="1578"/>
        <v>0</v>
      </c>
      <c r="MEJ1370" s="84">
        <f t="shared" si="1578"/>
        <v>1000000</v>
      </c>
      <c r="MEP1370" s="84" t="s">
        <v>235</v>
      </c>
      <c r="MEQ1370" s="84" t="s">
        <v>236</v>
      </c>
      <c r="MER1370" s="84">
        <f t="shared" ref="MER1370:MEZ1370" si="1579">MER1364</f>
        <v>1000000</v>
      </c>
      <c r="MES1370" s="84">
        <f t="shared" si="1579"/>
        <v>0</v>
      </c>
      <c r="MET1370" s="84">
        <f t="shared" si="1579"/>
        <v>0</v>
      </c>
      <c r="MEU1370" s="84">
        <f t="shared" si="1579"/>
        <v>1000000</v>
      </c>
      <c r="MEV1370" s="84">
        <f t="shared" si="1579"/>
        <v>0</v>
      </c>
      <c r="MEW1370" s="84">
        <f t="shared" si="1579"/>
        <v>0</v>
      </c>
      <c r="MEX1370" s="84">
        <f t="shared" si="1579"/>
        <v>0</v>
      </c>
      <c r="MEY1370" s="84">
        <f t="shared" si="1579"/>
        <v>0</v>
      </c>
      <c r="MEZ1370" s="84">
        <f t="shared" si="1579"/>
        <v>1000000</v>
      </c>
      <c r="MFF1370" s="84" t="s">
        <v>235</v>
      </c>
      <c r="MFG1370" s="84" t="s">
        <v>236</v>
      </c>
      <c r="MFH1370" s="84">
        <f t="shared" ref="MFH1370:MFP1370" si="1580">MFH1364</f>
        <v>1000000</v>
      </c>
      <c r="MFI1370" s="84">
        <f t="shared" si="1580"/>
        <v>0</v>
      </c>
      <c r="MFJ1370" s="84">
        <f t="shared" si="1580"/>
        <v>0</v>
      </c>
      <c r="MFK1370" s="84">
        <f t="shared" si="1580"/>
        <v>1000000</v>
      </c>
      <c r="MFL1370" s="84">
        <f t="shared" si="1580"/>
        <v>0</v>
      </c>
      <c r="MFM1370" s="84">
        <f t="shared" si="1580"/>
        <v>0</v>
      </c>
      <c r="MFN1370" s="84">
        <f t="shared" si="1580"/>
        <v>0</v>
      </c>
      <c r="MFO1370" s="84">
        <f t="shared" si="1580"/>
        <v>0</v>
      </c>
      <c r="MFP1370" s="84">
        <f t="shared" si="1580"/>
        <v>1000000</v>
      </c>
      <c r="MFV1370" s="84" t="s">
        <v>235</v>
      </c>
      <c r="MFW1370" s="84" t="s">
        <v>236</v>
      </c>
      <c r="MFX1370" s="84">
        <f t="shared" ref="MFX1370:MGF1370" si="1581">MFX1364</f>
        <v>1000000</v>
      </c>
      <c r="MFY1370" s="84">
        <f t="shared" si="1581"/>
        <v>0</v>
      </c>
      <c r="MFZ1370" s="84">
        <f t="shared" si="1581"/>
        <v>0</v>
      </c>
      <c r="MGA1370" s="84">
        <f t="shared" si="1581"/>
        <v>1000000</v>
      </c>
      <c r="MGB1370" s="84">
        <f t="shared" si="1581"/>
        <v>0</v>
      </c>
      <c r="MGC1370" s="84">
        <f t="shared" si="1581"/>
        <v>0</v>
      </c>
      <c r="MGD1370" s="84">
        <f t="shared" si="1581"/>
        <v>0</v>
      </c>
      <c r="MGE1370" s="84">
        <f t="shared" si="1581"/>
        <v>0</v>
      </c>
      <c r="MGF1370" s="84">
        <f t="shared" si="1581"/>
        <v>1000000</v>
      </c>
      <c r="MGL1370" s="84" t="s">
        <v>235</v>
      </c>
      <c r="MGM1370" s="84" t="s">
        <v>236</v>
      </c>
      <c r="MGN1370" s="84">
        <f t="shared" ref="MGN1370:MGV1370" si="1582">MGN1364</f>
        <v>1000000</v>
      </c>
      <c r="MGO1370" s="84">
        <f t="shared" si="1582"/>
        <v>0</v>
      </c>
      <c r="MGP1370" s="84">
        <f t="shared" si="1582"/>
        <v>0</v>
      </c>
      <c r="MGQ1370" s="84">
        <f t="shared" si="1582"/>
        <v>1000000</v>
      </c>
      <c r="MGR1370" s="84">
        <f t="shared" si="1582"/>
        <v>0</v>
      </c>
      <c r="MGS1370" s="84">
        <f t="shared" si="1582"/>
        <v>0</v>
      </c>
      <c r="MGT1370" s="84">
        <f t="shared" si="1582"/>
        <v>0</v>
      </c>
      <c r="MGU1370" s="84">
        <f t="shared" si="1582"/>
        <v>0</v>
      </c>
      <c r="MGV1370" s="84">
        <f t="shared" si="1582"/>
        <v>1000000</v>
      </c>
      <c r="MHB1370" s="84" t="s">
        <v>235</v>
      </c>
      <c r="MHC1370" s="84" t="s">
        <v>236</v>
      </c>
      <c r="MHD1370" s="84">
        <f t="shared" ref="MHD1370:MHL1370" si="1583">MHD1364</f>
        <v>1000000</v>
      </c>
      <c r="MHE1370" s="84">
        <f t="shared" si="1583"/>
        <v>0</v>
      </c>
      <c r="MHF1370" s="84">
        <f t="shared" si="1583"/>
        <v>0</v>
      </c>
      <c r="MHG1370" s="84">
        <f t="shared" si="1583"/>
        <v>1000000</v>
      </c>
      <c r="MHH1370" s="84">
        <f t="shared" si="1583"/>
        <v>0</v>
      </c>
      <c r="MHI1370" s="84">
        <f t="shared" si="1583"/>
        <v>0</v>
      </c>
      <c r="MHJ1370" s="84">
        <f t="shared" si="1583"/>
        <v>0</v>
      </c>
      <c r="MHK1370" s="84">
        <f t="shared" si="1583"/>
        <v>0</v>
      </c>
      <c r="MHL1370" s="84">
        <f t="shared" si="1583"/>
        <v>1000000</v>
      </c>
      <c r="MHR1370" s="84" t="s">
        <v>235</v>
      </c>
      <c r="MHS1370" s="84" t="s">
        <v>236</v>
      </c>
      <c r="MHT1370" s="84">
        <f t="shared" ref="MHT1370:MIB1370" si="1584">MHT1364</f>
        <v>1000000</v>
      </c>
      <c r="MHU1370" s="84">
        <f t="shared" si="1584"/>
        <v>0</v>
      </c>
      <c r="MHV1370" s="84">
        <f t="shared" si="1584"/>
        <v>0</v>
      </c>
      <c r="MHW1370" s="84">
        <f t="shared" si="1584"/>
        <v>1000000</v>
      </c>
      <c r="MHX1370" s="84">
        <f t="shared" si="1584"/>
        <v>0</v>
      </c>
      <c r="MHY1370" s="84">
        <f t="shared" si="1584"/>
        <v>0</v>
      </c>
      <c r="MHZ1370" s="84">
        <f t="shared" si="1584"/>
        <v>0</v>
      </c>
      <c r="MIA1370" s="84">
        <f t="shared" si="1584"/>
        <v>0</v>
      </c>
      <c r="MIB1370" s="84">
        <f t="shared" si="1584"/>
        <v>1000000</v>
      </c>
      <c r="MIH1370" s="84" t="s">
        <v>235</v>
      </c>
      <c r="MII1370" s="84" t="s">
        <v>236</v>
      </c>
      <c r="MIJ1370" s="84">
        <f t="shared" ref="MIJ1370:MIR1370" si="1585">MIJ1364</f>
        <v>1000000</v>
      </c>
      <c r="MIK1370" s="84">
        <f t="shared" si="1585"/>
        <v>0</v>
      </c>
      <c r="MIL1370" s="84">
        <f t="shared" si="1585"/>
        <v>0</v>
      </c>
      <c r="MIM1370" s="84">
        <f t="shared" si="1585"/>
        <v>1000000</v>
      </c>
      <c r="MIN1370" s="84">
        <f t="shared" si="1585"/>
        <v>0</v>
      </c>
      <c r="MIO1370" s="84">
        <f t="shared" si="1585"/>
        <v>0</v>
      </c>
      <c r="MIP1370" s="84">
        <f t="shared" si="1585"/>
        <v>0</v>
      </c>
      <c r="MIQ1370" s="84">
        <f t="shared" si="1585"/>
        <v>0</v>
      </c>
      <c r="MIR1370" s="84">
        <f t="shared" si="1585"/>
        <v>1000000</v>
      </c>
      <c r="MIX1370" s="84" t="s">
        <v>235</v>
      </c>
      <c r="MIY1370" s="84" t="s">
        <v>236</v>
      </c>
      <c r="MIZ1370" s="84">
        <f t="shared" ref="MIZ1370:MJH1370" si="1586">MIZ1364</f>
        <v>1000000</v>
      </c>
      <c r="MJA1370" s="84">
        <f t="shared" si="1586"/>
        <v>0</v>
      </c>
      <c r="MJB1370" s="84">
        <f t="shared" si="1586"/>
        <v>0</v>
      </c>
      <c r="MJC1370" s="84">
        <f t="shared" si="1586"/>
        <v>1000000</v>
      </c>
      <c r="MJD1370" s="84">
        <f t="shared" si="1586"/>
        <v>0</v>
      </c>
      <c r="MJE1370" s="84">
        <f t="shared" si="1586"/>
        <v>0</v>
      </c>
      <c r="MJF1370" s="84">
        <f t="shared" si="1586"/>
        <v>0</v>
      </c>
      <c r="MJG1370" s="84">
        <f t="shared" si="1586"/>
        <v>0</v>
      </c>
      <c r="MJH1370" s="84">
        <f t="shared" si="1586"/>
        <v>1000000</v>
      </c>
      <c r="MJN1370" s="84" t="s">
        <v>235</v>
      </c>
      <c r="MJO1370" s="84" t="s">
        <v>236</v>
      </c>
      <c r="MJP1370" s="84">
        <f t="shared" ref="MJP1370:MJX1370" si="1587">MJP1364</f>
        <v>1000000</v>
      </c>
      <c r="MJQ1370" s="84">
        <f t="shared" si="1587"/>
        <v>0</v>
      </c>
      <c r="MJR1370" s="84">
        <f t="shared" si="1587"/>
        <v>0</v>
      </c>
      <c r="MJS1370" s="84">
        <f t="shared" si="1587"/>
        <v>1000000</v>
      </c>
      <c r="MJT1370" s="84">
        <f t="shared" si="1587"/>
        <v>0</v>
      </c>
      <c r="MJU1370" s="84">
        <f t="shared" si="1587"/>
        <v>0</v>
      </c>
      <c r="MJV1370" s="84">
        <f t="shared" si="1587"/>
        <v>0</v>
      </c>
      <c r="MJW1370" s="84">
        <f t="shared" si="1587"/>
        <v>0</v>
      </c>
      <c r="MJX1370" s="84">
        <f t="shared" si="1587"/>
        <v>1000000</v>
      </c>
      <c r="MKD1370" s="84" t="s">
        <v>235</v>
      </c>
      <c r="MKE1370" s="84" t="s">
        <v>236</v>
      </c>
      <c r="MKF1370" s="84">
        <f t="shared" ref="MKF1370:MKN1370" si="1588">MKF1364</f>
        <v>1000000</v>
      </c>
      <c r="MKG1370" s="84">
        <f t="shared" si="1588"/>
        <v>0</v>
      </c>
      <c r="MKH1370" s="84">
        <f t="shared" si="1588"/>
        <v>0</v>
      </c>
      <c r="MKI1370" s="84">
        <f t="shared" si="1588"/>
        <v>1000000</v>
      </c>
      <c r="MKJ1370" s="84">
        <f t="shared" si="1588"/>
        <v>0</v>
      </c>
      <c r="MKK1370" s="84">
        <f t="shared" si="1588"/>
        <v>0</v>
      </c>
      <c r="MKL1370" s="84">
        <f t="shared" si="1588"/>
        <v>0</v>
      </c>
      <c r="MKM1370" s="84">
        <f t="shared" si="1588"/>
        <v>0</v>
      </c>
      <c r="MKN1370" s="84">
        <f t="shared" si="1588"/>
        <v>1000000</v>
      </c>
      <c r="MKT1370" s="84" t="s">
        <v>235</v>
      </c>
      <c r="MKU1370" s="84" t="s">
        <v>236</v>
      </c>
      <c r="MKV1370" s="84">
        <f t="shared" ref="MKV1370:MLD1370" si="1589">MKV1364</f>
        <v>1000000</v>
      </c>
      <c r="MKW1370" s="84">
        <f t="shared" si="1589"/>
        <v>0</v>
      </c>
      <c r="MKX1370" s="84">
        <f t="shared" si="1589"/>
        <v>0</v>
      </c>
      <c r="MKY1370" s="84">
        <f t="shared" si="1589"/>
        <v>1000000</v>
      </c>
      <c r="MKZ1370" s="84">
        <f t="shared" si="1589"/>
        <v>0</v>
      </c>
      <c r="MLA1370" s="84">
        <f t="shared" si="1589"/>
        <v>0</v>
      </c>
      <c r="MLB1370" s="84">
        <f t="shared" si="1589"/>
        <v>0</v>
      </c>
      <c r="MLC1370" s="84">
        <f t="shared" si="1589"/>
        <v>0</v>
      </c>
      <c r="MLD1370" s="84">
        <f t="shared" si="1589"/>
        <v>1000000</v>
      </c>
      <c r="MLJ1370" s="84" t="s">
        <v>235</v>
      </c>
      <c r="MLK1370" s="84" t="s">
        <v>236</v>
      </c>
      <c r="MLL1370" s="84">
        <f t="shared" ref="MLL1370:MLT1370" si="1590">MLL1364</f>
        <v>1000000</v>
      </c>
      <c r="MLM1370" s="84">
        <f t="shared" si="1590"/>
        <v>0</v>
      </c>
      <c r="MLN1370" s="84">
        <f t="shared" si="1590"/>
        <v>0</v>
      </c>
      <c r="MLO1370" s="84">
        <f t="shared" si="1590"/>
        <v>1000000</v>
      </c>
      <c r="MLP1370" s="84">
        <f t="shared" si="1590"/>
        <v>0</v>
      </c>
      <c r="MLQ1370" s="84">
        <f t="shared" si="1590"/>
        <v>0</v>
      </c>
      <c r="MLR1370" s="84">
        <f t="shared" si="1590"/>
        <v>0</v>
      </c>
      <c r="MLS1370" s="84">
        <f t="shared" si="1590"/>
        <v>0</v>
      </c>
      <c r="MLT1370" s="84">
        <f t="shared" si="1590"/>
        <v>1000000</v>
      </c>
      <c r="MLZ1370" s="84" t="s">
        <v>235</v>
      </c>
      <c r="MMA1370" s="84" t="s">
        <v>236</v>
      </c>
      <c r="MMB1370" s="84">
        <f t="shared" ref="MMB1370:MMJ1370" si="1591">MMB1364</f>
        <v>1000000</v>
      </c>
      <c r="MMC1370" s="84">
        <f t="shared" si="1591"/>
        <v>0</v>
      </c>
      <c r="MMD1370" s="84">
        <f t="shared" si="1591"/>
        <v>0</v>
      </c>
      <c r="MME1370" s="84">
        <f t="shared" si="1591"/>
        <v>1000000</v>
      </c>
      <c r="MMF1370" s="84">
        <f t="shared" si="1591"/>
        <v>0</v>
      </c>
      <c r="MMG1370" s="84">
        <f t="shared" si="1591"/>
        <v>0</v>
      </c>
      <c r="MMH1370" s="84">
        <f t="shared" si="1591"/>
        <v>0</v>
      </c>
      <c r="MMI1370" s="84">
        <f t="shared" si="1591"/>
        <v>0</v>
      </c>
      <c r="MMJ1370" s="84">
        <f t="shared" si="1591"/>
        <v>1000000</v>
      </c>
      <c r="MMP1370" s="84" t="s">
        <v>235</v>
      </c>
      <c r="MMQ1370" s="84" t="s">
        <v>236</v>
      </c>
      <c r="MMR1370" s="84">
        <f t="shared" ref="MMR1370:MMZ1370" si="1592">MMR1364</f>
        <v>1000000</v>
      </c>
      <c r="MMS1370" s="84">
        <f t="shared" si="1592"/>
        <v>0</v>
      </c>
      <c r="MMT1370" s="84">
        <f t="shared" si="1592"/>
        <v>0</v>
      </c>
      <c r="MMU1370" s="84">
        <f t="shared" si="1592"/>
        <v>1000000</v>
      </c>
      <c r="MMV1370" s="84">
        <f t="shared" si="1592"/>
        <v>0</v>
      </c>
      <c r="MMW1370" s="84">
        <f t="shared" si="1592"/>
        <v>0</v>
      </c>
      <c r="MMX1370" s="84">
        <f t="shared" si="1592"/>
        <v>0</v>
      </c>
      <c r="MMY1370" s="84">
        <f t="shared" si="1592"/>
        <v>0</v>
      </c>
      <c r="MMZ1370" s="84">
        <f t="shared" si="1592"/>
        <v>1000000</v>
      </c>
      <c r="MNF1370" s="84" t="s">
        <v>235</v>
      </c>
      <c r="MNG1370" s="84" t="s">
        <v>236</v>
      </c>
      <c r="MNH1370" s="84">
        <f t="shared" ref="MNH1370:MNP1370" si="1593">MNH1364</f>
        <v>1000000</v>
      </c>
      <c r="MNI1370" s="84">
        <f t="shared" si="1593"/>
        <v>0</v>
      </c>
      <c r="MNJ1370" s="84">
        <f t="shared" si="1593"/>
        <v>0</v>
      </c>
      <c r="MNK1370" s="84">
        <f t="shared" si="1593"/>
        <v>1000000</v>
      </c>
      <c r="MNL1370" s="84">
        <f t="shared" si="1593"/>
        <v>0</v>
      </c>
      <c r="MNM1370" s="84">
        <f t="shared" si="1593"/>
        <v>0</v>
      </c>
      <c r="MNN1370" s="84">
        <f t="shared" si="1593"/>
        <v>0</v>
      </c>
      <c r="MNO1370" s="84">
        <f t="shared" si="1593"/>
        <v>0</v>
      </c>
      <c r="MNP1370" s="84">
        <f t="shared" si="1593"/>
        <v>1000000</v>
      </c>
      <c r="MNV1370" s="84" t="s">
        <v>235</v>
      </c>
      <c r="MNW1370" s="84" t="s">
        <v>236</v>
      </c>
      <c r="MNX1370" s="84">
        <f t="shared" ref="MNX1370:MOF1370" si="1594">MNX1364</f>
        <v>1000000</v>
      </c>
      <c r="MNY1370" s="84">
        <f t="shared" si="1594"/>
        <v>0</v>
      </c>
      <c r="MNZ1370" s="84">
        <f t="shared" si="1594"/>
        <v>0</v>
      </c>
      <c r="MOA1370" s="84">
        <f t="shared" si="1594"/>
        <v>1000000</v>
      </c>
      <c r="MOB1370" s="84">
        <f t="shared" si="1594"/>
        <v>0</v>
      </c>
      <c r="MOC1370" s="84">
        <f t="shared" si="1594"/>
        <v>0</v>
      </c>
      <c r="MOD1370" s="84">
        <f t="shared" si="1594"/>
        <v>0</v>
      </c>
      <c r="MOE1370" s="84">
        <f t="shared" si="1594"/>
        <v>0</v>
      </c>
      <c r="MOF1370" s="84">
        <f t="shared" si="1594"/>
        <v>1000000</v>
      </c>
      <c r="MOL1370" s="84" t="s">
        <v>235</v>
      </c>
      <c r="MOM1370" s="84" t="s">
        <v>236</v>
      </c>
      <c r="MON1370" s="84">
        <f t="shared" ref="MON1370:MOV1370" si="1595">MON1364</f>
        <v>1000000</v>
      </c>
      <c r="MOO1370" s="84">
        <f t="shared" si="1595"/>
        <v>0</v>
      </c>
      <c r="MOP1370" s="84">
        <f t="shared" si="1595"/>
        <v>0</v>
      </c>
      <c r="MOQ1370" s="84">
        <f t="shared" si="1595"/>
        <v>1000000</v>
      </c>
      <c r="MOR1370" s="84">
        <f t="shared" si="1595"/>
        <v>0</v>
      </c>
      <c r="MOS1370" s="84">
        <f t="shared" si="1595"/>
        <v>0</v>
      </c>
      <c r="MOT1370" s="84">
        <f t="shared" si="1595"/>
        <v>0</v>
      </c>
      <c r="MOU1370" s="84">
        <f t="shared" si="1595"/>
        <v>0</v>
      </c>
      <c r="MOV1370" s="84">
        <f t="shared" si="1595"/>
        <v>1000000</v>
      </c>
      <c r="MPB1370" s="84" t="s">
        <v>235</v>
      </c>
      <c r="MPC1370" s="84" t="s">
        <v>236</v>
      </c>
      <c r="MPD1370" s="84">
        <f>MPD1364</f>
        <v>1000000</v>
      </c>
      <c r="MPE1370" s="84">
        <f>MPE1364</f>
        <v>0</v>
      </c>
      <c r="MPF1370" s="84">
        <f>MPF1364</f>
        <v>0</v>
      </c>
      <c r="MPG1370" s="84">
        <f>MPG1364</f>
        <v>1000000</v>
      </c>
      <c r="MPH1370" s="84">
        <f>MPH1364</f>
        <v>0</v>
      </c>
      <c r="MPI1370" s="84">
        <f>MPI1364</f>
        <v>0</v>
      </c>
      <c r="MPJ1370" s="84">
        <f>MPJ1364</f>
        <v>0</v>
      </c>
      <c r="MPK1370" s="84">
        <f>MPK1364</f>
        <v>0</v>
      </c>
      <c r="MPL1370" s="84">
        <f>MPL1364</f>
        <v>1000000</v>
      </c>
      <c r="MPR1370" s="84" t="s">
        <v>235</v>
      </c>
      <c r="MPS1370" s="84" t="s">
        <v>236</v>
      </c>
      <c r="MPT1370" s="84">
        <f t="shared" ref="MPT1370:MQB1370" si="1596">MPT1364</f>
        <v>1000000</v>
      </c>
      <c r="MPU1370" s="84">
        <f t="shared" si="1596"/>
        <v>0</v>
      </c>
      <c r="MPV1370" s="84">
        <f t="shared" si="1596"/>
        <v>0</v>
      </c>
      <c r="MPW1370" s="84">
        <f t="shared" si="1596"/>
        <v>1000000</v>
      </c>
      <c r="MPX1370" s="84">
        <f t="shared" si="1596"/>
        <v>0</v>
      </c>
      <c r="MPY1370" s="84">
        <f t="shared" si="1596"/>
        <v>0</v>
      </c>
      <c r="MPZ1370" s="84">
        <f t="shared" si="1596"/>
        <v>0</v>
      </c>
      <c r="MQA1370" s="84">
        <f t="shared" si="1596"/>
        <v>0</v>
      </c>
      <c r="MQB1370" s="84">
        <f t="shared" si="1596"/>
        <v>1000000</v>
      </c>
      <c r="MQH1370" s="84" t="s">
        <v>235</v>
      </c>
      <c r="MQI1370" s="84" t="s">
        <v>236</v>
      </c>
      <c r="MQJ1370" s="84">
        <f t="shared" ref="MQJ1370:MQR1370" si="1597">MQJ1364</f>
        <v>1000000</v>
      </c>
      <c r="MQK1370" s="84">
        <f t="shared" si="1597"/>
        <v>0</v>
      </c>
      <c r="MQL1370" s="84">
        <f t="shared" si="1597"/>
        <v>0</v>
      </c>
      <c r="MQM1370" s="84">
        <f t="shared" si="1597"/>
        <v>1000000</v>
      </c>
      <c r="MQN1370" s="84">
        <f t="shared" si="1597"/>
        <v>0</v>
      </c>
      <c r="MQO1370" s="84">
        <f t="shared" si="1597"/>
        <v>0</v>
      </c>
      <c r="MQP1370" s="84">
        <f t="shared" si="1597"/>
        <v>0</v>
      </c>
      <c r="MQQ1370" s="84">
        <f t="shared" si="1597"/>
        <v>0</v>
      </c>
      <c r="MQR1370" s="84">
        <f t="shared" si="1597"/>
        <v>1000000</v>
      </c>
      <c r="MQX1370" s="84" t="s">
        <v>235</v>
      </c>
      <c r="MQY1370" s="84" t="s">
        <v>236</v>
      </c>
      <c r="MQZ1370" s="84">
        <f t="shared" ref="MQZ1370:MRH1370" si="1598">MQZ1364</f>
        <v>1000000</v>
      </c>
      <c r="MRA1370" s="84">
        <f t="shared" si="1598"/>
        <v>0</v>
      </c>
      <c r="MRB1370" s="84">
        <f t="shared" si="1598"/>
        <v>0</v>
      </c>
      <c r="MRC1370" s="84">
        <f t="shared" si="1598"/>
        <v>1000000</v>
      </c>
      <c r="MRD1370" s="84">
        <f t="shared" si="1598"/>
        <v>0</v>
      </c>
      <c r="MRE1370" s="84">
        <f t="shared" si="1598"/>
        <v>0</v>
      </c>
      <c r="MRF1370" s="84">
        <f t="shared" si="1598"/>
        <v>0</v>
      </c>
      <c r="MRG1370" s="84">
        <f t="shared" si="1598"/>
        <v>0</v>
      </c>
      <c r="MRH1370" s="84">
        <f t="shared" si="1598"/>
        <v>1000000</v>
      </c>
      <c r="MRN1370" s="84" t="s">
        <v>235</v>
      </c>
      <c r="MRO1370" s="84" t="s">
        <v>236</v>
      </c>
      <c r="MRP1370" s="84">
        <f t="shared" ref="MRP1370:MRX1370" si="1599">MRP1364</f>
        <v>1000000</v>
      </c>
      <c r="MRQ1370" s="84">
        <f t="shared" si="1599"/>
        <v>0</v>
      </c>
      <c r="MRR1370" s="84">
        <f t="shared" si="1599"/>
        <v>0</v>
      </c>
      <c r="MRS1370" s="84">
        <f t="shared" si="1599"/>
        <v>1000000</v>
      </c>
      <c r="MRT1370" s="84">
        <f t="shared" si="1599"/>
        <v>0</v>
      </c>
      <c r="MRU1370" s="84">
        <f t="shared" si="1599"/>
        <v>0</v>
      </c>
      <c r="MRV1370" s="84">
        <f t="shared" si="1599"/>
        <v>0</v>
      </c>
      <c r="MRW1370" s="84">
        <f t="shared" si="1599"/>
        <v>0</v>
      </c>
      <c r="MRX1370" s="84">
        <f t="shared" si="1599"/>
        <v>1000000</v>
      </c>
      <c r="MSD1370" s="84" t="s">
        <v>235</v>
      </c>
      <c r="MSE1370" s="84" t="s">
        <v>236</v>
      </c>
      <c r="MSF1370" s="84">
        <f t="shared" ref="MSF1370:MSN1370" si="1600">MSF1364</f>
        <v>1000000</v>
      </c>
      <c r="MSG1370" s="84">
        <f t="shared" si="1600"/>
        <v>0</v>
      </c>
      <c r="MSH1370" s="84">
        <f t="shared" si="1600"/>
        <v>0</v>
      </c>
      <c r="MSI1370" s="84">
        <f t="shared" si="1600"/>
        <v>1000000</v>
      </c>
      <c r="MSJ1370" s="84">
        <f t="shared" si="1600"/>
        <v>0</v>
      </c>
      <c r="MSK1370" s="84">
        <f t="shared" si="1600"/>
        <v>0</v>
      </c>
      <c r="MSL1370" s="84">
        <f t="shared" si="1600"/>
        <v>0</v>
      </c>
      <c r="MSM1370" s="84">
        <f t="shared" si="1600"/>
        <v>0</v>
      </c>
      <c r="MSN1370" s="84">
        <f t="shared" si="1600"/>
        <v>1000000</v>
      </c>
      <c r="MST1370" s="84" t="s">
        <v>235</v>
      </c>
      <c r="MSU1370" s="84" t="s">
        <v>236</v>
      </c>
      <c r="MSV1370" s="84">
        <f t="shared" ref="MSV1370:MTD1370" si="1601">MSV1364</f>
        <v>1000000</v>
      </c>
      <c r="MSW1370" s="84">
        <f t="shared" si="1601"/>
        <v>0</v>
      </c>
      <c r="MSX1370" s="84">
        <f t="shared" si="1601"/>
        <v>0</v>
      </c>
      <c r="MSY1370" s="84">
        <f t="shared" si="1601"/>
        <v>1000000</v>
      </c>
      <c r="MSZ1370" s="84">
        <f t="shared" si="1601"/>
        <v>0</v>
      </c>
      <c r="MTA1370" s="84">
        <f t="shared" si="1601"/>
        <v>0</v>
      </c>
      <c r="MTB1370" s="84">
        <f t="shared" si="1601"/>
        <v>0</v>
      </c>
      <c r="MTC1370" s="84">
        <f t="shared" si="1601"/>
        <v>0</v>
      </c>
      <c r="MTD1370" s="84">
        <f t="shared" si="1601"/>
        <v>1000000</v>
      </c>
      <c r="MTJ1370" s="84" t="s">
        <v>235</v>
      </c>
      <c r="MTK1370" s="84" t="s">
        <v>236</v>
      </c>
      <c r="MTL1370" s="84">
        <f t="shared" ref="MTL1370:MTT1370" si="1602">MTL1364</f>
        <v>1000000</v>
      </c>
      <c r="MTM1370" s="84">
        <f t="shared" si="1602"/>
        <v>0</v>
      </c>
      <c r="MTN1370" s="84">
        <f t="shared" si="1602"/>
        <v>0</v>
      </c>
      <c r="MTO1370" s="84">
        <f t="shared" si="1602"/>
        <v>1000000</v>
      </c>
      <c r="MTP1370" s="84">
        <f t="shared" si="1602"/>
        <v>0</v>
      </c>
      <c r="MTQ1370" s="84">
        <f t="shared" si="1602"/>
        <v>0</v>
      </c>
      <c r="MTR1370" s="84">
        <f t="shared" si="1602"/>
        <v>0</v>
      </c>
      <c r="MTS1370" s="84">
        <f t="shared" si="1602"/>
        <v>0</v>
      </c>
      <c r="MTT1370" s="84">
        <f t="shared" si="1602"/>
        <v>1000000</v>
      </c>
      <c r="MTZ1370" s="84" t="s">
        <v>235</v>
      </c>
      <c r="MUA1370" s="84" t="s">
        <v>236</v>
      </c>
      <c r="MUB1370" s="84">
        <f t="shared" ref="MUB1370:MUJ1370" si="1603">MUB1364</f>
        <v>1000000</v>
      </c>
      <c r="MUC1370" s="84">
        <f t="shared" si="1603"/>
        <v>0</v>
      </c>
      <c r="MUD1370" s="84">
        <f t="shared" si="1603"/>
        <v>0</v>
      </c>
      <c r="MUE1370" s="84">
        <f t="shared" si="1603"/>
        <v>1000000</v>
      </c>
      <c r="MUF1370" s="84">
        <f t="shared" si="1603"/>
        <v>0</v>
      </c>
      <c r="MUG1370" s="84">
        <f t="shared" si="1603"/>
        <v>0</v>
      </c>
      <c r="MUH1370" s="84">
        <f t="shared" si="1603"/>
        <v>0</v>
      </c>
      <c r="MUI1370" s="84">
        <f t="shared" si="1603"/>
        <v>0</v>
      </c>
      <c r="MUJ1370" s="84">
        <f t="shared" si="1603"/>
        <v>1000000</v>
      </c>
      <c r="MUP1370" s="84" t="s">
        <v>235</v>
      </c>
      <c r="MUQ1370" s="84" t="s">
        <v>236</v>
      </c>
      <c r="MUR1370" s="84">
        <f t="shared" ref="MUR1370:MUZ1370" si="1604">MUR1364</f>
        <v>1000000</v>
      </c>
      <c r="MUS1370" s="84">
        <f t="shared" si="1604"/>
        <v>0</v>
      </c>
      <c r="MUT1370" s="84">
        <f t="shared" si="1604"/>
        <v>0</v>
      </c>
      <c r="MUU1370" s="84">
        <f t="shared" si="1604"/>
        <v>1000000</v>
      </c>
      <c r="MUV1370" s="84">
        <f t="shared" si="1604"/>
        <v>0</v>
      </c>
      <c r="MUW1370" s="84">
        <f t="shared" si="1604"/>
        <v>0</v>
      </c>
      <c r="MUX1370" s="84">
        <f t="shared" si="1604"/>
        <v>0</v>
      </c>
      <c r="MUY1370" s="84">
        <f t="shared" si="1604"/>
        <v>0</v>
      </c>
      <c r="MUZ1370" s="84">
        <f t="shared" si="1604"/>
        <v>1000000</v>
      </c>
      <c r="MVF1370" s="84" t="s">
        <v>235</v>
      </c>
      <c r="MVG1370" s="84" t="s">
        <v>236</v>
      </c>
      <c r="MVH1370" s="84">
        <f t="shared" ref="MVH1370:MVP1370" si="1605">MVH1364</f>
        <v>1000000</v>
      </c>
      <c r="MVI1370" s="84">
        <f t="shared" si="1605"/>
        <v>0</v>
      </c>
      <c r="MVJ1370" s="84">
        <f t="shared" si="1605"/>
        <v>0</v>
      </c>
      <c r="MVK1370" s="84">
        <f t="shared" si="1605"/>
        <v>1000000</v>
      </c>
      <c r="MVL1370" s="84">
        <f t="shared" si="1605"/>
        <v>0</v>
      </c>
      <c r="MVM1370" s="84">
        <f t="shared" si="1605"/>
        <v>0</v>
      </c>
      <c r="MVN1370" s="84">
        <f t="shared" si="1605"/>
        <v>0</v>
      </c>
      <c r="MVO1370" s="84">
        <f t="shared" si="1605"/>
        <v>0</v>
      </c>
      <c r="MVP1370" s="84">
        <f t="shared" si="1605"/>
        <v>1000000</v>
      </c>
      <c r="MVV1370" s="84" t="s">
        <v>235</v>
      </c>
      <c r="MVW1370" s="84" t="s">
        <v>236</v>
      </c>
      <c r="MVX1370" s="84">
        <f t="shared" ref="MVX1370:MWF1370" si="1606">MVX1364</f>
        <v>1000000</v>
      </c>
      <c r="MVY1370" s="84">
        <f t="shared" si="1606"/>
        <v>0</v>
      </c>
      <c r="MVZ1370" s="84">
        <f t="shared" si="1606"/>
        <v>0</v>
      </c>
      <c r="MWA1370" s="84">
        <f t="shared" si="1606"/>
        <v>1000000</v>
      </c>
      <c r="MWB1370" s="84">
        <f t="shared" si="1606"/>
        <v>0</v>
      </c>
      <c r="MWC1370" s="84">
        <f t="shared" si="1606"/>
        <v>0</v>
      </c>
      <c r="MWD1370" s="84">
        <f t="shared" si="1606"/>
        <v>0</v>
      </c>
      <c r="MWE1370" s="84">
        <f t="shared" si="1606"/>
        <v>0</v>
      </c>
      <c r="MWF1370" s="84">
        <f t="shared" si="1606"/>
        <v>1000000</v>
      </c>
      <c r="MWL1370" s="84" t="s">
        <v>235</v>
      </c>
      <c r="MWM1370" s="84" t="s">
        <v>236</v>
      </c>
      <c r="MWN1370" s="84">
        <f t="shared" ref="MWN1370:MWV1370" si="1607">MWN1364</f>
        <v>1000000</v>
      </c>
      <c r="MWO1370" s="84">
        <f t="shared" si="1607"/>
        <v>0</v>
      </c>
      <c r="MWP1370" s="84">
        <f t="shared" si="1607"/>
        <v>0</v>
      </c>
      <c r="MWQ1370" s="84">
        <f t="shared" si="1607"/>
        <v>1000000</v>
      </c>
      <c r="MWR1370" s="84">
        <f t="shared" si="1607"/>
        <v>0</v>
      </c>
      <c r="MWS1370" s="84">
        <f t="shared" si="1607"/>
        <v>0</v>
      </c>
      <c r="MWT1370" s="84">
        <f t="shared" si="1607"/>
        <v>0</v>
      </c>
      <c r="MWU1370" s="84">
        <f t="shared" si="1607"/>
        <v>0</v>
      </c>
      <c r="MWV1370" s="84">
        <f t="shared" si="1607"/>
        <v>1000000</v>
      </c>
      <c r="MXB1370" s="84" t="s">
        <v>235</v>
      </c>
      <c r="MXC1370" s="84" t="s">
        <v>236</v>
      </c>
      <c r="MXD1370" s="84">
        <f t="shared" ref="MXD1370:MXL1370" si="1608">MXD1364</f>
        <v>1000000</v>
      </c>
      <c r="MXE1370" s="84">
        <f t="shared" si="1608"/>
        <v>0</v>
      </c>
      <c r="MXF1370" s="84">
        <f t="shared" si="1608"/>
        <v>0</v>
      </c>
      <c r="MXG1370" s="84">
        <f t="shared" si="1608"/>
        <v>1000000</v>
      </c>
      <c r="MXH1370" s="84">
        <f t="shared" si="1608"/>
        <v>0</v>
      </c>
      <c r="MXI1370" s="84">
        <f t="shared" si="1608"/>
        <v>0</v>
      </c>
      <c r="MXJ1370" s="84">
        <f t="shared" si="1608"/>
        <v>0</v>
      </c>
      <c r="MXK1370" s="84">
        <f t="shared" si="1608"/>
        <v>0</v>
      </c>
      <c r="MXL1370" s="84">
        <f t="shared" si="1608"/>
        <v>1000000</v>
      </c>
      <c r="MXR1370" s="84" t="s">
        <v>235</v>
      </c>
      <c r="MXS1370" s="84" t="s">
        <v>236</v>
      </c>
      <c r="MXT1370" s="84">
        <f t="shared" ref="MXT1370:MYB1370" si="1609">MXT1364</f>
        <v>1000000</v>
      </c>
      <c r="MXU1370" s="84">
        <f t="shared" si="1609"/>
        <v>0</v>
      </c>
      <c r="MXV1370" s="84">
        <f t="shared" si="1609"/>
        <v>0</v>
      </c>
      <c r="MXW1370" s="84">
        <f t="shared" si="1609"/>
        <v>1000000</v>
      </c>
      <c r="MXX1370" s="84">
        <f t="shared" si="1609"/>
        <v>0</v>
      </c>
      <c r="MXY1370" s="84">
        <f t="shared" si="1609"/>
        <v>0</v>
      </c>
      <c r="MXZ1370" s="84">
        <f t="shared" si="1609"/>
        <v>0</v>
      </c>
      <c r="MYA1370" s="84">
        <f t="shared" si="1609"/>
        <v>0</v>
      </c>
      <c r="MYB1370" s="84">
        <f t="shared" si="1609"/>
        <v>1000000</v>
      </c>
      <c r="MYH1370" s="84" t="s">
        <v>235</v>
      </c>
      <c r="MYI1370" s="84" t="s">
        <v>236</v>
      </c>
      <c r="MYJ1370" s="84">
        <f t="shared" ref="MYJ1370:MYR1370" si="1610">MYJ1364</f>
        <v>1000000</v>
      </c>
      <c r="MYK1370" s="84">
        <f t="shared" si="1610"/>
        <v>0</v>
      </c>
      <c r="MYL1370" s="84">
        <f t="shared" si="1610"/>
        <v>0</v>
      </c>
      <c r="MYM1370" s="84">
        <f t="shared" si="1610"/>
        <v>1000000</v>
      </c>
      <c r="MYN1370" s="84">
        <f t="shared" si="1610"/>
        <v>0</v>
      </c>
      <c r="MYO1370" s="84">
        <f t="shared" si="1610"/>
        <v>0</v>
      </c>
      <c r="MYP1370" s="84">
        <f t="shared" si="1610"/>
        <v>0</v>
      </c>
      <c r="MYQ1370" s="84">
        <f t="shared" si="1610"/>
        <v>0</v>
      </c>
      <c r="MYR1370" s="84">
        <f t="shared" si="1610"/>
        <v>1000000</v>
      </c>
      <c r="MYX1370" s="84" t="s">
        <v>235</v>
      </c>
      <c r="MYY1370" s="84" t="s">
        <v>236</v>
      </c>
      <c r="MYZ1370" s="84">
        <f t="shared" ref="MYZ1370:MZH1370" si="1611">MYZ1364</f>
        <v>1000000</v>
      </c>
      <c r="MZA1370" s="84">
        <f t="shared" si="1611"/>
        <v>0</v>
      </c>
      <c r="MZB1370" s="84">
        <f t="shared" si="1611"/>
        <v>0</v>
      </c>
      <c r="MZC1370" s="84">
        <f t="shared" si="1611"/>
        <v>1000000</v>
      </c>
      <c r="MZD1370" s="84">
        <f t="shared" si="1611"/>
        <v>0</v>
      </c>
      <c r="MZE1370" s="84">
        <f t="shared" si="1611"/>
        <v>0</v>
      </c>
      <c r="MZF1370" s="84">
        <f t="shared" si="1611"/>
        <v>0</v>
      </c>
      <c r="MZG1370" s="84">
        <f t="shared" si="1611"/>
        <v>0</v>
      </c>
      <c r="MZH1370" s="84">
        <f t="shared" si="1611"/>
        <v>1000000</v>
      </c>
      <c r="MZN1370" s="84" t="s">
        <v>235</v>
      </c>
      <c r="MZO1370" s="84" t="s">
        <v>236</v>
      </c>
      <c r="MZP1370" s="84">
        <f t="shared" ref="MZP1370:MZX1370" si="1612">MZP1364</f>
        <v>1000000</v>
      </c>
      <c r="MZQ1370" s="84">
        <f t="shared" si="1612"/>
        <v>0</v>
      </c>
      <c r="MZR1370" s="84">
        <f t="shared" si="1612"/>
        <v>0</v>
      </c>
      <c r="MZS1370" s="84">
        <f t="shared" si="1612"/>
        <v>1000000</v>
      </c>
      <c r="MZT1370" s="84">
        <f t="shared" si="1612"/>
        <v>0</v>
      </c>
      <c r="MZU1370" s="84">
        <f t="shared" si="1612"/>
        <v>0</v>
      </c>
      <c r="MZV1370" s="84">
        <f t="shared" si="1612"/>
        <v>0</v>
      </c>
      <c r="MZW1370" s="84">
        <f t="shared" si="1612"/>
        <v>0</v>
      </c>
      <c r="MZX1370" s="84">
        <f t="shared" si="1612"/>
        <v>1000000</v>
      </c>
      <c r="NAD1370" s="84" t="s">
        <v>235</v>
      </c>
      <c r="NAE1370" s="84" t="s">
        <v>236</v>
      </c>
      <c r="NAF1370" s="84">
        <f t="shared" ref="NAF1370:NAN1370" si="1613">NAF1364</f>
        <v>1000000</v>
      </c>
      <c r="NAG1370" s="84">
        <f t="shared" si="1613"/>
        <v>0</v>
      </c>
      <c r="NAH1370" s="84">
        <f t="shared" si="1613"/>
        <v>0</v>
      </c>
      <c r="NAI1370" s="84">
        <f t="shared" si="1613"/>
        <v>1000000</v>
      </c>
      <c r="NAJ1370" s="84">
        <f t="shared" si="1613"/>
        <v>0</v>
      </c>
      <c r="NAK1370" s="84">
        <f t="shared" si="1613"/>
        <v>0</v>
      </c>
      <c r="NAL1370" s="84">
        <f t="shared" si="1613"/>
        <v>0</v>
      </c>
      <c r="NAM1370" s="84">
        <f t="shared" si="1613"/>
        <v>0</v>
      </c>
      <c r="NAN1370" s="84">
        <f t="shared" si="1613"/>
        <v>1000000</v>
      </c>
      <c r="NAT1370" s="84" t="s">
        <v>235</v>
      </c>
      <c r="NAU1370" s="84" t="s">
        <v>236</v>
      </c>
      <c r="NAV1370" s="84">
        <f t="shared" ref="NAV1370:NBD1370" si="1614">NAV1364</f>
        <v>1000000</v>
      </c>
      <c r="NAW1370" s="84">
        <f t="shared" si="1614"/>
        <v>0</v>
      </c>
      <c r="NAX1370" s="84">
        <f t="shared" si="1614"/>
        <v>0</v>
      </c>
      <c r="NAY1370" s="84">
        <f t="shared" si="1614"/>
        <v>1000000</v>
      </c>
      <c r="NAZ1370" s="84">
        <f t="shared" si="1614"/>
        <v>0</v>
      </c>
      <c r="NBA1370" s="84">
        <f t="shared" si="1614"/>
        <v>0</v>
      </c>
      <c r="NBB1370" s="84">
        <f t="shared" si="1614"/>
        <v>0</v>
      </c>
      <c r="NBC1370" s="84">
        <f t="shared" si="1614"/>
        <v>0</v>
      </c>
      <c r="NBD1370" s="84">
        <f t="shared" si="1614"/>
        <v>1000000</v>
      </c>
      <c r="NBJ1370" s="84" t="s">
        <v>235</v>
      </c>
      <c r="NBK1370" s="84" t="s">
        <v>236</v>
      </c>
      <c r="NBL1370" s="84">
        <f t="shared" ref="NBL1370:NBT1370" si="1615">NBL1364</f>
        <v>1000000</v>
      </c>
      <c r="NBM1370" s="84">
        <f t="shared" si="1615"/>
        <v>0</v>
      </c>
      <c r="NBN1370" s="84">
        <f t="shared" si="1615"/>
        <v>0</v>
      </c>
      <c r="NBO1370" s="84">
        <f t="shared" si="1615"/>
        <v>1000000</v>
      </c>
      <c r="NBP1370" s="84">
        <f t="shared" si="1615"/>
        <v>0</v>
      </c>
      <c r="NBQ1370" s="84">
        <f t="shared" si="1615"/>
        <v>0</v>
      </c>
      <c r="NBR1370" s="84">
        <f t="shared" si="1615"/>
        <v>0</v>
      </c>
      <c r="NBS1370" s="84">
        <f t="shared" si="1615"/>
        <v>0</v>
      </c>
      <c r="NBT1370" s="84">
        <f t="shared" si="1615"/>
        <v>1000000</v>
      </c>
      <c r="NBZ1370" s="84" t="s">
        <v>235</v>
      </c>
      <c r="NCA1370" s="84" t="s">
        <v>236</v>
      </c>
      <c r="NCB1370" s="84">
        <f t="shared" ref="NCB1370:NCJ1370" si="1616">NCB1364</f>
        <v>1000000</v>
      </c>
      <c r="NCC1370" s="84">
        <f t="shared" si="1616"/>
        <v>0</v>
      </c>
      <c r="NCD1370" s="84">
        <f t="shared" si="1616"/>
        <v>0</v>
      </c>
      <c r="NCE1370" s="84">
        <f t="shared" si="1616"/>
        <v>1000000</v>
      </c>
      <c r="NCF1370" s="84">
        <f t="shared" si="1616"/>
        <v>0</v>
      </c>
      <c r="NCG1370" s="84">
        <f t="shared" si="1616"/>
        <v>0</v>
      </c>
      <c r="NCH1370" s="84">
        <f t="shared" si="1616"/>
        <v>0</v>
      </c>
      <c r="NCI1370" s="84">
        <f t="shared" si="1616"/>
        <v>0</v>
      </c>
      <c r="NCJ1370" s="84">
        <f t="shared" si="1616"/>
        <v>1000000</v>
      </c>
      <c r="NCP1370" s="84" t="s">
        <v>235</v>
      </c>
      <c r="NCQ1370" s="84" t="s">
        <v>236</v>
      </c>
      <c r="NCR1370" s="84">
        <f t="shared" ref="NCR1370:NCZ1370" si="1617">NCR1364</f>
        <v>1000000</v>
      </c>
      <c r="NCS1370" s="84">
        <f t="shared" si="1617"/>
        <v>0</v>
      </c>
      <c r="NCT1370" s="84">
        <f t="shared" si="1617"/>
        <v>0</v>
      </c>
      <c r="NCU1370" s="84">
        <f t="shared" si="1617"/>
        <v>1000000</v>
      </c>
      <c r="NCV1370" s="84">
        <f t="shared" si="1617"/>
        <v>0</v>
      </c>
      <c r="NCW1370" s="84">
        <f t="shared" si="1617"/>
        <v>0</v>
      </c>
      <c r="NCX1370" s="84">
        <f t="shared" si="1617"/>
        <v>0</v>
      </c>
      <c r="NCY1370" s="84">
        <f t="shared" si="1617"/>
        <v>0</v>
      </c>
      <c r="NCZ1370" s="84">
        <f t="shared" si="1617"/>
        <v>1000000</v>
      </c>
      <c r="NDF1370" s="84" t="s">
        <v>235</v>
      </c>
      <c r="NDG1370" s="84" t="s">
        <v>236</v>
      </c>
      <c r="NDH1370" s="84">
        <f t="shared" ref="NDH1370:NDP1370" si="1618">NDH1364</f>
        <v>1000000</v>
      </c>
      <c r="NDI1370" s="84">
        <f t="shared" si="1618"/>
        <v>0</v>
      </c>
      <c r="NDJ1370" s="84">
        <f t="shared" si="1618"/>
        <v>0</v>
      </c>
      <c r="NDK1370" s="84">
        <f t="shared" si="1618"/>
        <v>1000000</v>
      </c>
      <c r="NDL1370" s="84">
        <f t="shared" si="1618"/>
        <v>0</v>
      </c>
      <c r="NDM1370" s="84">
        <f t="shared" si="1618"/>
        <v>0</v>
      </c>
      <c r="NDN1370" s="84">
        <f t="shared" si="1618"/>
        <v>0</v>
      </c>
      <c r="NDO1370" s="84">
        <f t="shared" si="1618"/>
        <v>0</v>
      </c>
      <c r="NDP1370" s="84">
        <f t="shared" si="1618"/>
        <v>1000000</v>
      </c>
      <c r="NDV1370" s="84" t="s">
        <v>235</v>
      </c>
      <c r="NDW1370" s="84" t="s">
        <v>236</v>
      </c>
      <c r="NDX1370" s="84">
        <f t="shared" ref="NDX1370:NEF1370" si="1619">NDX1364</f>
        <v>1000000</v>
      </c>
      <c r="NDY1370" s="84">
        <f t="shared" si="1619"/>
        <v>0</v>
      </c>
      <c r="NDZ1370" s="84">
        <f t="shared" si="1619"/>
        <v>0</v>
      </c>
      <c r="NEA1370" s="84">
        <f t="shared" si="1619"/>
        <v>1000000</v>
      </c>
      <c r="NEB1370" s="84">
        <f t="shared" si="1619"/>
        <v>0</v>
      </c>
      <c r="NEC1370" s="84">
        <f t="shared" si="1619"/>
        <v>0</v>
      </c>
      <c r="NED1370" s="84">
        <f t="shared" si="1619"/>
        <v>0</v>
      </c>
      <c r="NEE1370" s="84">
        <f t="shared" si="1619"/>
        <v>0</v>
      </c>
      <c r="NEF1370" s="84">
        <f t="shared" si="1619"/>
        <v>1000000</v>
      </c>
      <c r="NEL1370" s="84" t="s">
        <v>235</v>
      </c>
      <c r="NEM1370" s="84" t="s">
        <v>236</v>
      </c>
      <c r="NEN1370" s="84">
        <f t="shared" ref="NEN1370:NEV1370" si="1620">NEN1364</f>
        <v>1000000</v>
      </c>
      <c r="NEO1370" s="84">
        <f t="shared" si="1620"/>
        <v>0</v>
      </c>
      <c r="NEP1370" s="84">
        <f t="shared" si="1620"/>
        <v>0</v>
      </c>
      <c r="NEQ1370" s="84">
        <f t="shared" si="1620"/>
        <v>1000000</v>
      </c>
      <c r="NER1370" s="84">
        <f t="shared" si="1620"/>
        <v>0</v>
      </c>
      <c r="NES1370" s="84">
        <f t="shared" si="1620"/>
        <v>0</v>
      </c>
      <c r="NET1370" s="84">
        <f t="shared" si="1620"/>
        <v>0</v>
      </c>
      <c r="NEU1370" s="84">
        <f t="shared" si="1620"/>
        <v>0</v>
      </c>
      <c r="NEV1370" s="84">
        <f t="shared" si="1620"/>
        <v>1000000</v>
      </c>
      <c r="NFB1370" s="84" t="s">
        <v>235</v>
      </c>
      <c r="NFC1370" s="84" t="s">
        <v>236</v>
      </c>
      <c r="NFD1370" s="84">
        <f t="shared" ref="NFD1370:NFL1370" si="1621">NFD1364</f>
        <v>1000000</v>
      </c>
      <c r="NFE1370" s="84">
        <f t="shared" si="1621"/>
        <v>0</v>
      </c>
      <c r="NFF1370" s="84">
        <f t="shared" si="1621"/>
        <v>0</v>
      </c>
      <c r="NFG1370" s="84">
        <f t="shared" si="1621"/>
        <v>1000000</v>
      </c>
      <c r="NFH1370" s="84">
        <f t="shared" si="1621"/>
        <v>0</v>
      </c>
      <c r="NFI1370" s="84">
        <f t="shared" si="1621"/>
        <v>0</v>
      </c>
      <c r="NFJ1370" s="84">
        <f t="shared" si="1621"/>
        <v>0</v>
      </c>
      <c r="NFK1370" s="84">
        <f t="shared" si="1621"/>
        <v>0</v>
      </c>
      <c r="NFL1370" s="84">
        <f t="shared" si="1621"/>
        <v>1000000</v>
      </c>
      <c r="NFR1370" s="84" t="s">
        <v>235</v>
      </c>
      <c r="NFS1370" s="84" t="s">
        <v>236</v>
      </c>
      <c r="NFT1370" s="84">
        <f t="shared" ref="NFT1370:NGB1370" si="1622">NFT1364</f>
        <v>1000000</v>
      </c>
      <c r="NFU1370" s="84">
        <f t="shared" si="1622"/>
        <v>0</v>
      </c>
      <c r="NFV1370" s="84">
        <f t="shared" si="1622"/>
        <v>0</v>
      </c>
      <c r="NFW1370" s="84">
        <f t="shared" si="1622"/>
        <v>1000000</v>
      </c>
      <c r="NFX1370" s="84">
        <f t="shared" si="1622"/>
        <v>0</v>
      </c>
      <c r="NFY1370" s="84">
        <f t="shared" si="1622"/>
        <v>0</v>
      </c>
      <c r="NFZ1370" s="84">
        <f t="shared" si="1622"/>
        <v>0</v>
      </c>
      <c r="NGA1370" s="84">
        <f t="shared" si="1622"/>
        <v>0</v>
      </c>
      <c r="NGB1370" s="84">
        <f t="shared" si="1622"/>
        <v>1000000</v>
      </c>
      <c r="NGH1370" s="84" t="s">
        <v>235</v>
      </c>
      <c r="NGI1370" s="84" t="s">
        <v>236</v>
      </c>
      <c r="NGJ1370" s="84">
        <f t="shared" ref="NGJ1370:NGR1370" si="1623">NGJ1364</f>
        <v>1000000</v>
      </c>
      <c r="NGK1370" s="84">
        <f t="shared" si="1623"/>
        <v>0</v>
      </c>
      <c r="NGL1370" s="84">
        <f t="shared" si="1623"/>
        <v>0</v>
      </c>
      <c r="NGM1370" s="84">
        <f t="shared" si="1623"/>
        <v>1000000</v>
      </c>
      <c r="NGN1370" s="84">
        <f t="shared" si="1623"/>
        <v>0</v>
      </c>
      <c r="NGO1370" s="84">
        <f t="shared" si="1623"/>
        <v>0</v>
      </c>
      <c r="NGP1370" s="84">
        <f t="shared" si="1623"/>
        <v>0</v>
      </c>
      <c r="NGQ1370" s="84">
        <f t="shared" si="1623"/>
        <v>0</v>
      </c>
      <c r="NGR1370" s="84">
        <f t="shared" si="1623"/>
        <v>1000000</v>
      </c>
      <c r="NGX1370" s="84" t="s">
        <v>235</v>
      </c>
      <c r="NGY1370" s="84" t="s">
        <v>236</v>
      </c>
      <c r="NGZ1370" s="84">
        <f t="shared" ref="NGZ1370:NHH1370" si="1624">NGZ1364</f>
        <v>1000000</v>
      </c>
      <c r="NHA1370" s="84">
        <f t="shared" si="1624"/>
        <v>0</v>
      </c>
      <c r="NHB1370" s="84">
        <f t="shared" si="1624"/>
        <v>0</v>
      </c>
      <c r="NHC1370" s="84">
        <f t="shared" si="1624"/>
        <v>1000000</v>
      </c>
      <c r="NHD1370" s="84">
        <f t="shared" si="1624"/>
        <v>0</v>
      </c>
      <c r="NHE1370" s="84">
        <f t="shared" si="1624"/>
        <v>0</v>
      </c>
      <c r="NHF1370" s="84">
        <f t="shared" si="1624"/>
        <v>0</v>
      </c>
      <c r="NHG1370" s="84">
        <f t="shared" si="1624"/>
        <v>0</v>
      </c>
      <c r="NHH1370" s="84">
        <f t="shared" si="1624"/>
        <v>1000000</v>
      </c>
      <c r="NHN1370" s="84" t="s">
        <v>235</v>
      </c>
      <c r="NHO1370" s="84" t="s">
        <v>236</v>
      </c>
      <c r="NHP1370" s="84">
        <f t="shared" ref="NHP1370:NHX1370" si="1625">NHP1364</f>
        <v>1000000</v>
      </c>
      <c r="NHQ1370" s="84">
        <f t="shared" si="1625"/>
        <v>0</v>
      </c>
      <c r="NHR1370" s="84">
        <f t="shared" si="1625"/>
        <v>0</v>
      </c>
      <c r="NHS1370" s="84">
        <f t="shared" si="1625"/>
        <v>1000000</v>
      </c>
      <c r="NHT1370" s="84">
        <f t="shared" si="1625"/>
        <v>0</v>
      </c>
      <c r="NHU1370" s="84">
        <f t="shared" si="1625"/>
        <v>0</v>
      </c>
      <c r="NHV1370" s="84">
        <f t="shared" si="1625"/>
        <v>0</v>
      </c>
      <c r="NHW1370" s="84">
        <f t="shared" si="1625"/>
        <v>0</v>
      </c>
      <c r="NHX1370" s="84">
        <f t="shared" si="1625"/>
        <v>1000000</v>
      </c>
      <c r="NID1370" s="84" t="s">
        <v>235</v>
      </c>
      <c r="NIE1370" s="84" t="s">
        <v>236</v>
      </c>
      <c r="NIF1370" s="84">
        <f t="shared" ref="NIF1370:NIN1370" si="1626">NIF1364</f>
        <v>1000000</v>
      </c>
      <c r="NIG1370" s="84">
        <f t="shared" si="1626"/>
        <v>0</v>
      </c>
      <c r="NIH1370" s="84">
        <f t="shared" si="1626"/>
        <v>0</v>
      </c>
      <c r="NII1370" s="84">
        <f t="shared" si="1626"/>
        <v>1000000</v>
      </c>
      <c r="NIJ1370" s="84">
        <f t="shared" si="1626"/>
        <v>0</v>
      </c>
      <c r="NIK1370" s="84">
        <f t="shared" si="1626"/>
        <v>0</v>
      </c>
      <c r="NIL1370" s="84">
        <f t="shared" si="1626"/>
        <v>0</v>
      </c>
      <c r="NIM1370" s="84">
        <f t="shared" si="1626"/>
        <v>0</v>
      </c>
      <c r="NIN1370" s="84">
        <f t="shared" si="1626"/>
        <v>1000000</v>
      </c>
      <c r="NIT1370" s="84" t="s">
        <v>235</v>
      </c>
      <c r="NIU1370" s="84" t="s">
        <v>236</v>
      </c>
      <c r="NIV1370" s="84">
        <f t="shared" ref="NIV1370:NJD1370" si="1627">NIV1364</f>
        <v>1000000</v>
      </c>
      <c r="NIW1370" s="84">
        <f t="shared" si="1627"/>
        <v>0</v>
      </c>
      <c r="NIX1370" s="84">
        <f t="shared" si="1627"/>
        <v>0</v>
      </c>
      <c r="NIY1370" s="84">
        <f t="shared" si="1627"/>
        <v>1000000</v>
      </c>
      <c r="NIZ1370" s="84">
        <f t="shared" si="1627"/>
        <v>0</v>
      </c>
      <c r="NJA1370" s="84">
        <f t="shared" si="1627"/>
        <v>0</v>
      </c>
      <c r="NJB1370" s="84">
        <f t="shared" si="1627"/>
        <v>0</v>
      </c>
      <c r="NJC1370" s="84">
        <f t="shared" si="1627"/>
        <v>0</v>
      </c>
      <c r="NJD1370" s="84">
        <f t="shared" si="1627"/>
        <v>1000000</v>
      </c>
      <c r="NJJ1370" s="84" t="s">
        <v>235</v>
      </c>
      <c r="NJK1370" s="84" t="s">
        <v>236</v>
      </c>
      <c r="NJL1370" s="84">
        <f t="shared" ref="NJL1370:NJT1370" si="1628">NJL1364</f>
        <v>1000000</v>
      </c>
      <c r="NJM1370" s="84">
        <f t="shared" si="1628"/>
        <v>0</v>
      </c>
      <c r="NJN1370" s="84">
        <f t="shared" si="1628"/>
        <v>0</v>
      </c>
      <c r="NJO1370" s="84">
        <f t="shared" si="1628"/>
        <v>1000000</v>
      </c>
      <c r="NJP1370" s="84">
        <f t="shared" si="1628"/>
        <v>0</v>
      </c>
      <c r="NJQ1370" s="84">
        <f t="shared" si="1628"/>
        <v>0</v>
      </c>
      <c r="NJR1370" s="84">
        <f t="shared" si="1628"/>
        <v>0</v>
      </c>
      <c r="NJS1370" s="84">
        <f t="shared" si="1628"/>
        <v>0</v>
      </c>
      <c r="NJT1370" s="84">
        <f t="shared" si="1628"/>
        <v>1000000</v>
      </c>
      <c r="NJZ1370" s="84" t="s">
        <v>235</v>
      </c>
      <c r="NKA1370" s="84" t="s">
        <v>236</v>
      </c>
      <c r="NKB1370" s="84">
        <f t="shared" ref="NKB1370:NKJ1370" si="1629">NKB1364</f>
        <v>1000000</v>
      </c>
      <c r="NKC1370" s="84">
        <f t="shared" si="1629"/>
        <v>0</v>
      </c>
      <c r="NKD1370" s="84">
        <f t="shared" si="1629"/>
        <v>0</v>
      </c>
      <c r="NKE1370" s="84">
        <f t="shared" si="1629"/>
        <v>1000000</v>
      </c>
      <c r="NKF1370" s="84">
        <f t="shared" si="1629"/>
        <v>0</v>
      </c>
      <c r="NKG1370" s="84">
        <f t="shared" si="1629"/>
        <v>0</v>
      </c>
      <c r="NKH1370" s="84">
        <f t="shared" si="1629"/>
        <v>0</v>
      </c>
      <c r="NKI1370" s="84">
        <f t="shared" si="1629"/>
        <v>0</v>
      </c>
      <c r="NKJ1370" s="84">
        <f t="shared" si="1629"/>
        <v>1000000</v>
      </c>
      <c r="NKP1370" s="84" t="s">
        <v>235</v>
      </c>
      <c r="NKQ1370" s="84" t="s">
        <v>236</v>
      </c>
      <c r="NKR1370" s="84">
        <f t="shared" ref="NKR1370:NKZ1370" si="1630">NKR1364</f>
        <v>1000000</v>
      </c>
      <c r="NKS1370" s="84">
        <f t="shared" si="1630"/>
        <v>0</v>
      </c>
      <c r="NKT1370" s="84">
        <f t="shared" si="1630"/>
        <v>0</v>
      </c>
      <c r="NKU1370" s="84">
        <f t="shared" si="1630"/>
        <v>1000000</v>
      </c>
      <c r="NKV1370" s="84">
        <f t="shared" si="1630"/>
        <v>0</v>
      </c>
      <c r="NKW1370" s="84">
        <f t="shared" si="1630"/>
        <v>0</v>
      </c>
      <c r="NKX1370" s="84">
        <f t="shared" si="1630"/>
        <v>0</v>
      </c>
      <c r="NKY1370" s="84">
        <f t="shared" si="1630"/>
        <v>0</v>
      </c>
      <c r="NKZ1370" s="84">
        <f t="shared" si="1630"/>
        <v>1000000</v>
      </c>
      <c r="NLF1370" s="84" t="s">
        <v>235</v>
      </c>
      <c r="NLG1370" s="84" t="s">
        <v>236</v>
      </c>
      <c r="NLH1370" s="84">
        <f t="shared" ref="NLH1370:NLP1370" si="1631">NLH1364</f>
        <v>1000000</v>
      </c>
      <c r="NLI1370" s="84">
        <f t="shared" si="1631"/>
        <v>0</v>
      </c>
      <c r="NLJ1370" s="84">
        <f t="shared" si="1631"/>
        <v>0</v>
      </c>
      <c r="NLK1370" s="84">
        <f t="shared" si="1631"/>
        <v>1000000</v>
      </c>
      <c r="NLL1370" s="84">
        <f t="shared" si="1631"/>
        <v>0</v>
      </c>
      <c r="NLM1370" s="84">
        <f t="shared" si="1631"/>
        <v>0</v>
      </c>
      <c r="NLN1370" s="84">
        <f t="shared" si="1631"/>
        <v>0</v>
      </c>
      <c r="NLO1370" s="84">
        <f t="shared" si="1631"/>
        <v>0</v>
      </c>
      <c r="NLP1370" s="84">
        <f t="shared" si="1631"/>
        <v>1000000</v>
      </c>
      <c r="NLV1370" s="84" t="s">
        <v>235</v>
      </c>
      <c r="NLW1370" s="84" t="s">
        <v>236</v>
      </c>
      <c r="NLX1370" s="84">
        <f t="shared" ref="NLX1370:NMF1370" si="1632">NLX1364</f>
        <v>1000000</v>
      </c>
      <c r="NLY1370" s="84">
        <f t="shared" si="1632"/>
        <v>0</v>
      </c>
      <c r="NLZ1370" s="84">
        <f t="shared" si="1632"/>
        <v>0</v>
      </c>
      <c r="NMA1370" s="84">
        <f t="shared" si="1632"/>
        <v>1000000</v>
      </c>
      <c r="NMB1370" s="84">
        <f t="shared" si="1632"/>
        <v>0</v>
      </c>
      <c r="NMC1370" s="84">
        <f t="shared" si="1632"/>
        <v>0</v>
      </c>
      <c r="NMD1370" s="84">
        <f t="shared" si="1632"/>
        <v>0</v>
      </c>
      <c r="NME1370" s="84">
        <f t="shared" si="1632"/>
        <v>0</v>
      </c>
      <c r="NMF1370" s="84">
        <f t="shared" si="1632"/>
        <v>1000000</v>
      </c>
      <c r="NML1370" s="84" t="s">
        <v>235</v>
      </c>
      <c r="NMM1370" s="84" t="s">
        <v>236</v>
      </c>
      <c r="NMN1370" s="84">
        <f t="shared" ref="NMN1370:NMV1370" si="1633">NMN1364</f>
        <v>1000000</v>
      </c>
      <c r="NMO1370" s="84">
        <f t="shared" si="1633"/>
        <v>0</v>
      </c>
      <c r="NMP1370" s="84">
        <f t="shared" si="1633"/>
        <v>0</v>
      </c>
      <c r="NMQ1370" s="84">
        <f t="shared" si="1633"/>
        <v>1000000</v>
      </c>
      <c r="NMR1370" s="84">
        <f t="shared" si="1633"/>
        <v>0</v>
      </c>
      <c r="NMS1370" s="84">
        <f t="shared" si="1633"/>
        <v>0</v>
      </c>
      <c r="NMT1370" s="84">
        <f t="shared" si="1633"/>
        <v>0</v>
      </c>
      <c r="NMU1370" s="84">
        <f t="shared" si="1633"/>
        <v>0</v>
      </c>
      <c r="NMV1370" s="84">
        <f t="shared" si="1633"/>
        <v>1000000</v>
      </c>
      <c r="NNB1370" s="84" t="s">
        <v>235</v>
      </c>
      <c r="NNC1370" s="84" t="s">
        <v>236</v>
      </c>
      <c r="NND1370" s="84">
        <f t="shared" ref="NND1370:NNL1370" si="1634">NND1364</f>
        <v>1000000</v>
      </c>
      <c r="NNE1370" s="84">
        <f t="shared" si="1634"/>
        <v>0</v>
      </c>
      <c r="NNF1370" s="84">
        <f t="shared" si="1634"/>
        <v>0</v>
      </c>
      <c r="NNG1370" s="84">
        <f t="shared" si="1634"/>
        <v>1000000</v>
      </c>
      <c r="NNH1370" s="84">
        <f t="shared" si="1634"/>
        <v>0</v>
      </c>
      <c r="NNI1370" s="84">
        <f t="shared" si="1634"/>
        <v>0</v>
      </c>
      <c r="NNJ1370" s="84">
        <f t="shared" si="1634"/>
        <v>0</v>
      </c>
      <c r="NNK1370" s="84">
        <f t="shared" si="1634"/>
        <v>0</v>
      </c>
      <c r="NNL1370" s="84">
        <f t="shared" si="1634"/>
        <v>1000000</v>
      </c>
      <c r="NNR1370" s="84" t="s">
        <v>235</v>
      </c>
      <c r="NNS1370" s="84" t="s">
        <v>236</v>
      </c>
      <c r="NNT1370" s="84">
        <f t="shared" ref="NNT1370:NOB1370" si="1635">NNT1364</f>
        <v>1000000</v>
      </c>
      <c r="NNU1370" s="84">
        <f t="shared" si="1635"/>
        <v>0</v>
      </c>
      <c r="NNV1370" s="84">
        <f t="shared" si="1635"/>
        <v>0</v>
      </c>
      <c r="NNW1370" s="84">
        <f t="shared" si="1635"/>
        <v>1000000</v>
      </c>
      <c r="NNX1370" s="84">
        <f t="shared" si="1635"/>
        <v>0</v>
      </c>
      <c r="NNY1370" s="84">
        <f t="shared" si="1635"/>
        <v>0</v>
      </c>
      <c r="NNZ1370" s="84">
        <f t="shared" si="1635"/>
        <v>0</v>
      </c>
      <c r="NOA1370" s="84">
        <f t="shared" si="1635"/>
        <v>0</v>
      </c>
      <c r="NOB1370" s="84">
        <f t="shared" si="1635"/>
        <v>1000000</v>
      </c>
      <c r="NOH1370" s="84" t="s">
        <v>235</v>
      </c>
      <c r="NOI1370" s="84" t="s">
        <v>236</v>
      </c>
      <c r="NOJ1370" s="84">
        <f t="shared" ref="NOJ1370:NOR1370" si="1636">NOJ1364</f>
        <v>1000000</v>
      </c>
      <c r="NOK1370" s="84">
        <f t="shared" si="1636"/>
        <v>0</v>
      </c>
      <c r="NOL1370" s="84">
        <f t="shared" si="1636"/>
        <v>0</v>
      </c>
      <c r="NOM1370" s="84">
        <f t="shared" si="1636"/>
        <v>1000000</v>
      </c>
      <c r="NON1370" s="84">
        <f t="shared" si="1636"/>
        <v>0</v>
      </c>
      <c r="NOO1370" s="84">
        <f t="shared" si="1636"/>
        <v>0</v>
      </c>
      <c r="NOP1370" s="84">
        <f t="shared" si="1636"/>
        <v>0</v>
      </c>
      <c r="NOQ1370" s="84">
        <f t="shared" si="1636"/>
        <v>0</v>
      </c>
      <c r="NOR1370" s="84">
        <f t="shared" si="1636"/>
        <v>1000000</v>
      </c>
      <c r="NOX1370" s="84" t="s">
        <v>235</v>
      </c>
      <c r="NOY1370" s="84" t="s">
        <v>236</v>
      </c>
      <c r="NOZ1370" s="84">
        <f t="shared" ref="NOZ1370:NPH1370" si="1637">NOZ1364</f>
        <v>1000000</v>
      </c>
      <c r="NPA1370" s="84">
        <f t="shared" si="1637"/>
        <v>0</v>
      </c>
      <c r="NPB1370" s="84">
        <f t="shared" si="1637"/>
        <v>0</v>
      </c>
      <c r="NPC1370" s="84">
        <f t="shared" si="1637"/>
        <v>1000000</v>
      </c>
      <c r="NPD1370" s="84">
        <f t="shared" si="1637"/>
        <v>0</v>
      </c>
      <c r="NPE1370" s="84">
        <f t="shared" si="1637"/>
        <v>0</v>
      </c>
      <c r="NPF1370" s="84">
        <f t="shared" si="1637"/>
        <v>0</v>
      </c>
      <c r="NPG1370" s="84">
        <f t="shared" si="1637"/>
        <v>0</v>
      </c>
      <c r="NPH1370" s="84">
        <f t="shared" si="1637"/>
        <v>1000000</v>
      </c>
      <c r="NPN1370" s="84" t="s">
        <v>235</v>
      </c>
      <c r="NPO1370" s="84" t="s">
        <v>236</v>
      </c>
      <c r="NPP1370" s="84">
        <f t="shared" ref="NPP1370:NPX1370" si="1638">NPP1364</f>
        <v>1000000</v>
      </c>
      <c r="NPQ1370" s="84">
        <f t="shared" si="1638"/>
        <v>0</v>
      </c>
      <c r="NPR1370" s="84">
        <f t="shared" si="1638"/>
        <v>0</v>
      </c>
      <c r="NPS1370" s="84">
        <f t="shared" si="1638"/>
        <v>1000000</v>
      </c>
      <c r="NPT1370" s="84">
        <f t="shared" si="1638"/>
        <v>0</v>
      </c>
      <c r="NPU1370" s="84">
        <f t="shared" si="1638"/>
        <v>0</v>
      </c>
      <c r="NPV1370" s="84">
        <f t="shared" si="1638"/>
        <v>0</v>
      </c>
      <c r="NPW1370" s="84">
        <f t="shared" si="1638"/>
        <v>0</v>
      </c>
      <c r="NPX1370" s="84">
        <f t="shared" si="1638"/>
        <v>1000000</v>
      </c>
      <c r="NQD1370" s="84" t="s">
        <v>235</v>
      </c>
      <c r="NQE1370" s="84" t="s">
        <v>236</v>
      </c>
      <c r="NQF1370" s="84">
        <f t="shared" ref="NQF1370:NQN1370" si="1639">NQF1364</f>
        <v>1000000</v>
      </c>
      <c r="NQG1370" s="84">
        <f t="shared" si="1639"/>
        <v>0</v>
      </c>
      <c r="NQH1370" s="84">
        <f t="shared" si="1639"/>
        <v>0</v>
      </c>
      <c r="NQI1370" s="84">
        <f t="shared" si="1639"/>
        <v>1000000</v>
      </c>
      <c r="NQJ1370" s="84">
        <f t="shared" si="1639"/>
        <v>0</v>
      </c>
      <c r="NQK1370" s="84">
        <f t="shared" si="1639"/>
        <v>0</v>
      </c>
      <c r="NQL1370" s="84">
        <f t="shared" si="1639"/>
        <v>0</v>
      </c>
      <c r="NQM1370" s="84">
        <f t="shared" si="1639"/>
        <v>0</v>
      </c>
      <c r="NQN1370" s="84">
        <f t="shared" si="1639"/>
        <v>1000000</v>
      </c>
      <c r="NQT1370" s="84" t="s">
        <v>235</v>
      </c>
      <c r="NQU1370" s="84" t="s">
        <v>236</v>
      </c>
      <c r="NQV1370" s="84">
        <f t="shared" ref="NQV1370:NRD1370" si="1640">NQV1364</f>
        <v>1000000</v>
      </c>
      <c r="NQW1370" s="84">
        <f t="shared" si="1640"/>
        <v>0</v>
      </c>
      <c r="NQX1370" s="84">
        <f t="shared" si="1640"/>
        <v>0</v>
      </c>
      <c r="NQY1370" s="84">
        <f t="shared" si="1640"/>
        <v>1000000</v>
      </c>
      <c r="NQZ1370" s="84">
        <f t="shared" si="1640"/>
        <v>0</v>
      </c>
      <c r="NRA1370" s="84">
        <f t="shared" si="1640"/>
        <v>0</v>
      </c>
      <c r="NRB1370" s="84">
        <f t="shared" si="1640"/>
        <v>0</v>
      </c>
      <c r="NRC1370" s="84">
        <f t="shared" si="1640"/>
        <v>0</v>
      </c>
      <c r="NRD1370" s="84">
        <f t="shared" si="1640"/>
        <v>1000000</v>
      </c>
      <c r="NRJ1370" s="84" t="s">
        <v>235</v>
      </c>
      <c r="NRK1370" s="84" t="s">
        <v>236</v>
      </c>
      <c r="NRL1370" s="84">
        <f t="shared" ref="NRL1370:NRT1370" si="1641">NRL1364</f>
        <v>1000000</v>
      </c>
      <c r="NRM1370" s="84">
        <f t="shared" si="1641"/>
        <v>0</v>
      </c>
      <c r="NRN1370" s="84">
        <f t="shared" si="1641"/>
        <v>0</v>
      </c>
      <c r="NRO1370" s="84">
        <f t="shared" si="1641"/>
        <v>1000000</v>
      </c>
      <c r="NRP1370" s="84">
        <f t="shared" si="1641"/>
        <v>0</v>
      </c>
      <c r="NRQ1370" s="84">
        <f t="shared" si="1641"/>
        <v>0</v>
      </c>
      <c r="NRR1370" s="84">
        <f t="shared" si="1641"/>
        <v>0</v>
      </c>
      <c r="NRS1370" s="84">
        <f t="shared" si="1641"/>
        <v>0</v>
      </c>
      <c r="NRT1370" s="84">
        <f t="shared" si="1641"/>
        <v>1000000</v>
      </c>
      <c r="NRZ1370" s="84" t="s">
        <v>235</v>
      </c>
      <c r="NSA1370" s="84" t="s">
        <v>236</v>
      </c>
      <c r="NSB1370" s="84">
        <f t="shared" ref="NSB1370:NSJ1370" si="1642">NSB1364</f>
        <v>1000000</v>
      </c>
      <c r="NSC1370" s="84">
        <f t="shared" si="1642"/>
        <v>0</v>
      </c>
      <c r="NSD1370" s="84">
        <f t="shared" si="1642"/>
        <v>0</v>
      </c>
      <c r="NSE1370" s="84">
        <f t="shared" si="1642"/>
        <v>1000000</v>
      </c>
      <c r="NSF1370" s="84">
        <f t="shared" si="1642"/>
        <v>0</v>
      </c>
      <c r="NSG1370" s="84">
        <f t="shared" si="1642"/>
        <v>0</v>
      </c>
      <c r="NSH1370" s="84">
        <f t="shared" si="1642"/>
        <v>0</v>
      </c>
      <c r="NSI1370" s="84">
        <f t="shared" si="1642"/>
        <v>0</v>
      </c>
      <c r="NSJ1370" s="84">
        <f t="shared" si="1642"/>
        <v>1000000</v>
      </c>
      <c r="NSP1370" s="84" t="s">
        <v>235</v>
      </c>
      <c r="NSQ1370" s="84" t="s">
        <v>236</v>
      </c>
      <c r="NSR1370" s="84">
        <f t="shared" ref="NSR1370:NSZ1370" si="1643">NSR1364</f>
        <v>1000000</v>
      </c>
      <c r="NSS1370" s="84">
        <f t="shared" si="1643"/>
        <v>0</v>
      </c>
      <c r="NST1370" s="84">
        <f t="shared" si="1643"/>
        <v>0</v>
      </c>
      <c r="NSU1370" s="84">
        <f t="shared" si="1643"/>
        <v>1000000</v>
      </c>
      <c r="NSV1370" s="84">
        <f t="shared" si="1643"/>
        <v>0</v>
      </c>
      <c r="NSW1370" s="84">
        <f t="shared" si="1643"/>
        <v>0</v>
      </c>
      <c r="NSX1370" s="84">
        <f t="shared" si="1643"/>
        <v>0</v>
      </c>
      <c r="NSY1370" s="84">
        <f t="shared" si="1643"/>
        <v>0</v>
      </c>
      <c r="NSZ1370" s="84">
        <f t="shared" si="1643"/>
        <v>1000000</v>
      </c>
      <c r="NTF1370" s="84" t="s">
        <v>235</v>
      </c>
      <c r="NTG1370" s="84" t="s">
        <v>236</v>
      </c>
      <c r="NTH1370" s="84">
        <f t="shared" ref="NTH1370:NTP1370" si="1644">NTH1364</f>
        <v>1000000</v>
      </c>
      <c r="NTI1370" s="84">
        <f t="shared" si="1644"/>
        <v>0</v>
      </c>
      <c r="NTJ1370" s="84">
        <f t="shared" si="1644"/>
        <v>0</v>
      </c>
      <c r="NTK1370" s="84">
        <f t="shared" si="1644"/>
        <v>1000000</v>
      </c>
      <c r="NTL1370" s="84">
        <f t="shared" si="1644"/>
        <v>0</v>
      </c>
      <c r="NTM1370" s="84">
        <f t="shared" si="1644"/>
        <v>0</v>
      </c>
      <c r="NTN1370" s="84">
        <f t="shared" si="1644"/>
        <v>0</v>
      </c>
      <c r="NTO1370" s="84">
        <f t="shared" si="1644"/>
        <v>0</v>
      </c>
      <c r="NTP1370" s="84">
        <f t="shared" si="1644"/>
        <v>1000000</v>
      </c>
      <c r="NTV1370" s="84" t="s">
        <v>235</v>
      </c>
      <c r="NTW1370" s="84" t="s">
        <v>236</v>
      </c>
      <c r="NTX1370" s="84">
        <f t="shared" ref="NTX1370:NUF1370" si="1645">NTX1364</f>
        <v>1000000</v>
      </c>
      <c r="NTY1370" s="84">
        <f t="shared" si="1645"/>
        <v>0</v>
      </c>
      <c r="NTZ1370" s="84">
        <f t="shared" si="1645"/>
        <v>0</v>
      </c>
      <c r="NUA1370" s="84">
        <f t="shared" si="1645"/>
        <v>1000000</v>
      </c>
      <c r="NUB1370" s="84">
        <f t="shared" si="1645"/>
        <v>0</v>
      </c>
      <c r="NUC1370" s="84">
        <f t="shared" si="1645"/>
        <v>0</v>
      </c>
      <c r="NUD1370" s="84">
        <f t="shared" si="1645"/>
        <v>0</v>
      </c>
      <c r="NUE1370" s="84">
        <f t="shared" si="1645"/>
        <v>0</v>
      </c>
      <c r="NUF1370" s="84">
        <f t="shared" si="1645"/>
        <v>1000000</v>
      </c>
      <c r="NUL1370" s="84" t="s">
        <v>235</v>
      </c>
      <c r="NUM1370" s="84" t="s">
        <v>236</v>
      </c>
      <c r="NUN1370" s="84">
        <f t="shared" ref="NUN1370:NUV1370" si="1646">NUN1364</f>
        <v>1000000</v>
      </c>
      <c r="NUO1370" s="84">
        <f t="shared" si="1646"/>
        <v>0</v>
      </c>
      <c r="NUP1370" s="84">
        <f t="shared" si="1646"/>
        <v>0</v>
      </c>
      <c r="NUQ1370" s="84">
        <f t="shared" si="1646"/>
        <v>1000000</v>
      </c>
      <c r="NUR1370" s="84">
        <f t="shared" si="1646"/>
        <v>0</v>
      </c>
      <c r="NUS1370" s="84">
        <f t="shared" si="1646"/>
        <v>0</v>
      </c>
      <c r="NUT1370" s="84">
        <f t="shared" si="1646"/>
        <v>0</v>
      </c>
      <c r="NUU1370" s="84">
        <f t="shared" si="1646"/>
        <v>0</v>
      </c>
      <c r="NUV1370" s="84">
        <f t="shared" si="1646"/>
        <v>1000000</v>
      </c>
      <c r="NVB1370" s="84" t="s">
        <v>235</v>
      </c>
      <c r="NVC1370" s="84" t="s">
        <v>236</v>
      </c>
      <c r="NVD1370" s="84">
        <f t="shared" ref="NVD1370:NVL1370" si="1647">NVD1364</f>
        <v>1000000</v>
      </c>
      <c r="NVE1370" s="84">
        <f t="shared" si="1647"/>
        <v>0</v>
      </c>
      <c r="NVF1370" s="84">
        <f t="shared" si="1647"/>
        <v>0</v>
      </c>
      <c r="NVG1370" s="84">
        <f t="shared" si="1647"/>
        <v>1000000</v>
      </c>
      <c r="NVH1370" s="84">
        <f t="shared" si="1647"/>
        <v>0</v>
      </c>
      <c r="NVI1370" s="84">
        <f t="shared" si="1647"/>
        <v>0</v>
      </c>
      <c r="NVJ1370" s="84">
        <f t="shared" si="1647"/>
        <v>0</v>
      </c>
      <c r="NVK1370" s="84">
        <f t="shared" si="1647"/>
        <v>0</v>
      </c>
      <c r="NVL1370" s="84">
        <f t="shared" si="1647"/>
        <v>1000000</v>
      </c>
      <c r="NVR1370" s="84" t="s">
        <v>235</v>
      </c>
      <c r="NVS1370" s="84" t="s">
        <v>236</v>
      </c>
      <c r="NVT1370" s="84">
        <f t="shared" ref="NVT1370:NWB1370" si="1648">NVT1364</f>
        <v>1000000</v>
      </c>
      <c r="NVU1370" s="84">
        <f t="shared" si="1648"/>
        <v>0</v>
      </c>
      <c r="NVV1370" s="84">
        <f t="shared" si="1648"/>
        <v>0</v>
      </c>
      <c r="NVW1370" s="84">
        <f t="shared" si="1648"/>
        <v>1000000</v>
      </c>
      <c r="NVX1370" s="84">
        <f t="shared" si="1648"/>
        <v>0</v>
      </c>
      <c r="NVY1370" s="84">
        <f t="shared" si="1648"/>
        <v>0</v>
      </c>
      <c r="NVZ1370" s="84">
        <f t="shared" si="1648"/>
        <v>0</v>
      </c>
      <c r="NWA1370" s="84">
        <f t="shared" si="1648"/>
        <v>0</v>
      </c>
      <c r="NWB1370" s="84">
        <f t="shared" si="1648"/>
        <v>1000000</v>
      </c>
      <c r="NWH1370" s="84" t="s">
        <v>235</v>
      </c>
      <c r="NWI1370" s="84" t="s">
        <v>236</v>
      </c>
      <c r="NWJ1370" s="84">
        <f t="shared" ref="NWJ1370:NWR1370" si="1649">NWJ1364</f>
        <v>1000000</v>
      </c>
      <c r="NWK1370" s="84">
        <f t="shared" si="1649"/>
        <v>0</v>
      </c>
      <c r="NWL1370" s="84">
        <f t="shared" si="1649"/>
        <v>0</v>
      </c>
      <c r="NWM1370" s="84">
        <f t="shared" si="1649"/>
        <v>1000000</v>
      </c>
      <c r="NWN1370" s="84">
        <f t="shared" si="1649"/>
        <v>0</v>
      </c>
      <c r="NWO1370" s="84">
        <f t="shared" si="1649"/>
        <v>0</v>
      </c>
      <c r="NWP1370" s="84">
        <f t="shared" si="1649"/>
        <v>0</v>
      </c>
      <c r="NWQ1370" s="84">
        <f t="shared" si="1649"/>
        <v>0</v>
      </c>
      <c r="NWR1370" s="84">
        <f t="shared" si="1649"/>
        <v>1000000</v>
      </c>
      <c r="NWX1370" s="84" t="s">
        <v>235</v>
      </c>
      <c r="NWY1370" s="84" t="s">
        <v>236</v>
      </c>
      <c r="NWZ1370" s="84">
        <f t="shared" ref="NWZ1370:NXH1370" si="1650">NWZ1364</f>
        <v>1000000</v>
      </c>
      <c r="NXA1370" s="84">
        <f t="shared" si="1650"/>
        <v>0</v>
      </c>
      <c r="NXB1370" s="84">
        <f t="shared" si="1650"/>
        <v>0</v>
      </c>
      <c r="NXC1370" s="84">
        <f t="shared" si="1650"/>
        <v>1000000</v>
      </c>
      <c r="NXD1370" s="84">
        <f t="shared" si="1650"/>
        <v>0</v>
      </c>
      <c r="NXE1370" s="84">
        <f t="shared" si="1650"/>
        <v>0</v>
      </c>
      <c r="NXF1370" s="84">
        <f t="shared" si="1650"/>
        <v>0</v>
      </c>
      <c r="NXG1370" s="84">
        <f t="shared" si="1650"/>
        <v>0</v>
      </c>
      <c r="NXH1370" s="84">
        <f t="shared" si="1650"/>
        <v>1000000</v>
      </c>
      <c r="NXN1370" s="84" t="s">
        <v>235</v>
      </c>
      <c r="NXO1370" s="84" t="s">
        <v>236</v>
      </c>
      <c r="NXP1370" s="84">
        <f t="shared" ref="NXP1370:NXX1370" si="1651">NXP1364</f>
        <v>1000000</v>
      </c>
      <c r="NXQ1370" s="84">
        <f t="shared" si="1651"/>
        <v>0</v>
      </c>
      <c r="NXR1370" s="84">
        <f t="shared" si="1651"/>
        <v>0</v>
      </c>
      <c r="NXS1370" s="84">
        <f t="shared" si="1651"/>
        <v>1000000</v>
      </c>
      <c r="NXT1370" s="84">
        <f t="shared" si="1651"/>
        <v>0</v>
      </c>
      <c r="NXU1370" s="84">
        <f t="shared" si="1651"/>
        <v>0</v>
      </c>
      <c r="NXV1370" s="84">
        <f t="shared" si="1651"/>
        <v>0</v>
      </c>
      <c r="NXW1370" s="84">
        <f t="shared" si="1651"/>
        <v>0</v>
      </c>
      <c r="NXX1370" s="84">
        <f t="shared" si="1651"/>
        <v>1000000</v>
      </c>
      <c r="NYD1370" s="84" t="s">
        <v>235</v>
      </c>
      <c r="NYE1370" s="84" t="s">
        <v>236</v>
      </c>
      <c r="NYF1370" s="84">
        <f t="shared" ref="NYF1370:NYN1370" si="1652">NYF1364</f>
        <v>1000000</v>
      </c>
      <c r="NYG1370" s="84">
        <f t="shared" si="1652"/>
        <v>0</v>
      </c>
      <c r="NYH1370" s="84">
        <f t="shared" si="1652"/>
        <v>0</v>
      </c>
      <c r="NYI1370" s="84">
        <f t="shared" si="1652"/>
        <v>1000000</v>
      </c>
      <c r="NYJ1370" s="84">
        <f t="shared" si="1652"/>
        <v>0</v>
      </c>
      <c r="NYK1370" s="84">
        <f t="shared" si="1652"/>
        <v>0</v>
      </c>
      <c r="NYL1370" s="84">
        <f t="shared" si="1652"/>
        <v>0</v>
      </c>
      <c r="NYM1370" s="84">
        <f t="shared" si="1652"/>
        <v>0</v>
      </c>
      <c r="NYN1370" s="84">
        <f t="shared" si="1652"/>
        <v>1000000</v>
      </c>
      <c r="NYT1370" s="84" t="s">
        <v>235</v>
      </c>
      <c r="NYU1370" s="84" t="s">
        <v>236</v>
      </c>
      <c r="NYV1370" s="84">
        <f t="shared" ref="NYV1370:NZD1370" si="1653">NYV1364</f>
        <v>1000000</v>
      </c>
      <c r="NYW1370" s="84">
        <f t="shared" si="1653"/>
        <v>0</v>
      </c>
      <c r="NYX1370" s="84">
        <f t="shared" si="1653"/>
        <v>0</v>
      </c>
      <c r="NYY1370" s="84">
        <f t="shared" si="1653"/>
        <v>1000000</v>
      </c>
      <c r="NYZ1370" s="84">
        <f t="shared" si="1653"/>
        <v>0</v>
      </c>
      <c r="NZA1370" s="84">
        <f t="shared" si="1653"/>
        <v>0</v>
      </c>
      <c r="NZB1370" s="84">
        <f t="shared" si="1653"/>
        <v>0</v>
      </c>
      <c r="NZC1370" s="84">
        <f t="shared" si="1653"/>
        <v>0</v>
      </c>
      <c r="NZD1370" s="84">
        <f t="shared" si="1653"/>
        <v>1000000</v>
      </c>
      <c r="NZJ1370" s="84" t="s">
        <v>235</v>
      </c>
      <c r="NZK1370" s="84" t="s">
        <v>236</v>
      </c>
      <c r="NZL1370" s="84">
        <f t="shared" ref="NZL1370:NZT1370" si="1654">NZL1364</f>
        <v>1000000</v>
      </c>
      <c r="NZM1370" s="84">
        <f t="shared" si="1654"/>
        <v>0</v>
      </c>
      <c r="NZN1370" s="84">
        <f t="shared" si="1654"/>
        <v>0</v>
      </c>
      <c r="NZO1370" s="84">
        <f t="shared" si="1654"/>
        <v>1000000</v>
      </c>
      <c r="NZP1370" s="84">
        <f t="shared" si="1654"/>
        <v>0</v>
      </c>
      <c r="NZQ1370" s="84">
        <f t="shared" si="1654"/>
        <v>0</v>
      </c>
      <c r="NZR1370" s="84">
        <f t="shared" si="1654"/>
        <v>0</v>
      </c>
      <c r="NZS1370" s="84">
        <f t="shared" si="1654"/>
        <v>0</v>
      </c>
      <c r="NZT1370" s="84">
        <f t="shared" si="1654"/>
        <v>1000000</v>
      </c>
      <c r="NZZ1370" s="84" t="s">
        <v>235</v>
      </c>
      <c r="OAA1370" s="84" t="s">
        <v>236</v>
      </c>
      <c r="OAB1370" s="84">
        <f t="shared" ref="OAB1370:OAJ1370" si="1655">OAB1364</f>
        <v>1000000</v>
      </c>
      <c r="OAC1370" s="84">
        <f t="shared" si="1655"/>
        <v>0</v>
      </c>
      <c r="OAD1370" s="84">
        <f t="shared" si="1655"/>
        <v>0</v>
      </c>
      <c r="OAE1370" s="84">
        <f t="shared" si="1655"/>
        <v>1000000</v>
      </c>
      <c r="OAF1370" s="84">
        <f t="shared" si="1655"/>
        <v>0</v>
      </c>
      <c r="OAG1370" s="84">
        <f t="shared" si="1655"/>
        <v>0</v>
      </c>
      <c r="OAH1370" s="84">
        <f t="shared" si="1655"/>
        <v>0</v>
      </c>
      <c r="OAI1370" s="84">
        <f t="shared" si="1655"/>
        <v>0</v>
      </c>
      <c r="OAJ1370" s="84">
        <f t="shared" si="1655"/>
        <v>1000000</v>
      </c>
      <c r="OAP1370" s="84" t="s">
        <v>235</v>
      </c>
      <c r="OAQ1370" s="84" t="s">
        <v>236</v>
      </c>
      <c r="OAR1370" s="84">
        <f t="shared" ref="OAR1370:OAZ1370" si="1656">OAR1364</f>
        <v>1000000</v>
      </c>
      <c r="OAS1370" s="84">
        <f t="shared" si="1656"/>
        <v>0</v>
      </c>
      <c r="OAT1370" s="84">
        <f t="shared" si="1656"/>
        <v>0</v>
      </c>
      <c r="OAU1370" s="84">
        <f t="shared" si="1656"/>
        <v>1000000</v>
      </c>
      <c r="OAV1370" s="84">
        <f t="shared" si="1656"/>
        <v>0</v>
      </c>
      <c r="OAW1370" s="84">
        <f t="shared" si="1656"/>
        <v>0</v>
      </c>
      <c r="OAX1370" s="84">
        <f t="shared" si="1656"/>
        <v>0</v>
      </c>
      <c r="OAY1370" s="84">
        <f t="shared" si="1656"/>
        <v>0</v>
      </c>
      <c r="OAZ1370" s="84">
        <f t="shared" si="1656"/>
        <v>1000000</v>
      </c>
      <c r="OBF1370" s="84" t="s">
        <v>235</v>
      </c>
      <c r="OBG1370" s="84" t="s">
        <v>236</v>
      </c>
      <c r="OBH1370" s="84">
        <f t="shared" ref="OBH1370:OBP1370" si="1657">OBH1364</f>
        <v>1000000</v>
      </c>
      <c r="OBI1370" s="84">
        <f t="shared" si="1657"/>
        <v>0</v>
      </c>
      <c r="OBJ1370" s="84">
        <f t="shared" si="1657"/>
        <v>0</v>
      </c>
      <c r="OBK1370" s="84">
        <f t="shared" si="1657"/>
        <v>1000000</v>
      </c>
      <c r="OBL1370" s="84">
        <f t="shared" si="1657"/>
        <v>0</v>
      </c>
      <c r="OBM1370" s="84">
        <f t="shared" si="1657"/>
        <v>0</v>
      </c>
      <c r="OBN1370" s="84">
        <f t="shared" si="1657"/>
        <v>0</v>
      </c>
      <c r="OBO1370" s="84">
        <f t="shared" si="1657"/>
        <v>0</v>
      </c>
      <c r="OBP1370" s="84">
        <f t="shared" si="1657"/>
        <v>1000000</v>
      </c>
      <c r="OBV1370" s="84" t="s">
        <v>235</v>
      </c>
      <c r="OBW1370" s="84" t="s">
        <v>236</v>
      </c>
      <c r="OBX1370" s="84">
        <f t="shared" ref="OBX1370:OCF1370" si="1658">OBX1364</f>
        <v>1000000</v>
      </c>
      <c r="OBY1370" s="84">
        <f t="shared" si="1658"/>
        <v>0</v>
      </c>
      <c r="OBZ1370" s="84">
        <f t="shared" si="1658"/>
        <v>0</v>
      </c>
      <c r="OCA1370" s="84">
        <f t="shared" si="1658"/>
        <v>1000000</v>
      </c>
      <c r="OCB1370" s="84">
        <f t="shared" si="1658"/>
        <v>0</v>
      </c>
      <c r="OCC1370" s="84">
        <f t="shared" si="1658"/>
        <v>0</v>
      </c>
      <c r="OCD1370" s="84">
        <f t="shared" si="1658"/>
        <v>0</v>
      </c>
      <c r="OCE1370" s="84">
        <f t="shared" si="1658"/>
        <v>0</v>
      </c>
      <c r="OCF1370" s="84">
        <f t="shared" si="1658"/>
        <v>1000000</v>
      </c>
      <c r="OCL1370" s="84" t="s">
        <v>235</v>
      </c>
      <c r="OCM1370" s="84" t="s">
        <v>236</v>
      </c>
      <c r="OCN1370" s="84">
        <f>OCN1364</f>
        <v>1000000</v>
      </c>
      <c r="OCO1370" s="84">
        <f>OCO1364</f>
        <v>0</v>
      </c>
      <c r="OCP1370" s="84">
        <f>OCP1364</f>
        <v>0</v>
      </c>
      <c r="OCQ1370" s="84">
        <f>OCQ1364</f>
        <v>1000000</v>
      </c>
      <c r="OCR1370" s="84">
        <f>OCR1364</f>
        <v>0</v>
      </c>
      <c r="OCS1370" s="84">
        <f>OCS1364</f>
        <v>0</v>
      </c>
      <c r="OCT1370" s="84">
        <f>OCT1364</f>
        <v>0</v>
      </c>
      <c r="OCU1370" s="84">
        <f>OCU1364</f>
        <v>0</v>
      </c>
      <c r="OCV1370" s="84">
        <f>OCV1364</f>
        <v>1000000</v>
      </c>
      <c r="ODB1370" s="84" t="s">
        <v>235</v>
      </c>
      <c r="ODC1370" s="84" t="s">
        <v>236</v>
      </c>
      <c r="ODD1370" s="84">
        <f t="shared" ref="ODD1370:ODL1370" si="1659">ODD1364</f>
        <v>1000000</v>
      </c>
      <c r="ODE1370" s="84">
        <f t="shared" si="1659"/>
        <v>0</v>
      </c>
      <c r="ODF1370" s="84">
        <f t="shared" si="1659"/>
        <v>0</v>
      </c>
      <c r="ODG1370" s="84">
        <f t="shared" si="1659"/>
        <v>1000000</v>
      </c>
      <c r="ODH1370" s="84">
        <f t="shared" si="1659"/>
        <v>0</v>
      </c>
      <c r="ODI1370" s="84">
        <f t="shared" si="1659"/>
        <v>0</v>
      </c>
      <c r="ODJ1370" s="84">
        <f t="shared" si="1659"/>
        <v>0</v>
      </c>
      <c r="ODK1370" s="84">
        <f t="shared" si="1659"/>
        <v>0</v>
      </c>
      <c r="ODL1370" s="84">
        <f t="shared" si="1659"/>
        <v>1000000</v>
      </c>
      <c r="ODR1370" s="84" t="s">
        <v>235</v>
      </c>
      <c r="ODS1370" s="84" t="s">
        <v>236</v>
      </c>
      <c r="ODT1370" s="84">
        <f t="shared" ref="ODT1370:OEB1370" si="1660">ODT1364</f>
        <v>1000000</v>
      </c>
      <c r="ODU1370" s="84">
        <f t="shared" si="1660"/>
        <v>0</v>
      </c>
      <c r="ODV1370" s="84">
        <f t="shared" si="1660"/>
        <v>0</v>
      </c>
      <c r="ODW1370" s="84">
        <f t="shared" si="1660"/>
        <v>1000000</v>
      </c>
      <c r="ODX1370" s="84">
        <f t="shared" si="1660"/>
        <v>0</v>
      </c>
      <c r="ODY1370" s="84">
        <f t="shared" si="1660"/>
        <v>0</v>
      </c>
      <c r="ODZ1370" s="84">
        <f t="shared" si="1660"/>
        <v>0</v>
      </c>
      <c r="OEA1370" s="84">
        <f t="shared" si="1660"/>
        <v>0</v>
      </c>
      <c r="OEB1370" s="84">
        <f t="shared" si="1660"/>
        <v>1000000</v>
      </c>
      <c r="OEH1370" s="84" t="s">
        <v>235</v>
      </c>
      <c r="OEI1370" s="84" t="s">
        <v>236</v>
      </c>
      <c r="OEJ1370" s="84">
        <f t="shared" ref="OEJ1370:OER1370" si="1661">OEJ1364</f>
        <v>1000000</v>
      </c>
      <c r="OEK1370" s="84">
        <f t="shared" si="1661"/>
        <v>0</v>
      </c>
      <c r="OEL1370" s="84">
        <f t="shared" si="1661"/>
        <v>0</v>
      </c>
      <c r="OEM1370" s="84">
        <f t="shared" si="1661"/>
        <v>1000000</v>
      </c>
      <c r="OEN1370" s="84">
        <f t="shared" si="1661"/>
        <v>0</v>
      </c>
      <c r="OEO1370" s="84">
        <f t="shared" si="1661"/>
        <v>0</v>
      </c>
      <c r="OEP1370" s="84">
        <f t="shared" si="1661"/>
        <v>0</v>
      </c>
      <c r="OEQ1370" s="84">
        <f t="shared" si="1661"/>
        <v>0</v>
      </c>
      <c r="OER1370" s="84">
        <f t="shared" si="1661"/>
        <v>1000000</v>
      </c>
      <c r="OEX1370" s="84" t="s">
        <v>235</v>
      </c>
      <c r="OEY1370" s="84" t="s">
        <v>236</v>
      </c>
      <c r="OEZ1370" s="84">
        <f t="shared" ref="OEZ1370:OFH1370" si="1662">OEZ1364</f>
        <v>1000000</v>
      </c>
      <c r="OFA1370" s="84">
        <f t="shared" si="1662"/>
        <v>0</v>
      </c>
      <c r="OFB1370" s="84">
        <f t="shared" si="1662"/>
        <v>0</v>
      </c>
      <c r="OFC1370" s="84">
        <f t="shared" si="1662"/>
        <v>1000000</v>
      </c>
      <c r="OFD1370" s="84">
        <f t="shared" si="1662"/>
        <v>0</v>
      </c>
      <c r="OFE1370" s="84">
        <f t="shared" si="1662"/>
        <v>0</v>
      </c>
      <c r="OFF1370" s="84">
        <f t="shared" si="1662"/>
        <v>0</v>
      </c>
      <c r="OFG1370" s="84">
        <f t="shared" si="1662"/>
        <v>0</v>
      </c>
      <c r="OFH1370" s="84">
        <f t="shared" si="1662"/>
        <v>1000000</v>
      </c>
      <c r="OFN1370" s="84" t="s">
        <v>235</v>
      </c>
      <c r="OFO1370" s="84" t="s">
        <v>236</v>
      </c>
      <c r="OFP1370" s="84">
        <f t="shared" ref="OFP1370:OFX1370" si="1663">OFP1364</f>
        <v>1000000</v>
      </c>
      <c r="OFQ1370" s="84">
        <f t="shared" si="1663"/>
        <v>0</v>
      </c>
      <c r="OFR1370" s="84">
        <f t="shared" si="1663"/>
        <v>0</v>
      </c>
      <c r="OFS1370" s="84">
        <f t="shared" si="1663"/>
        <v>1000000</v>
      </c>
      <c r="OFT1370" s="84">
        <f t="shared" si="1663"/>
        <v>0</v>
      </c>
      <c r="OFU1370" s="84">
        <f t="shared" si="1663"/>
        <v>0</v>
      </c>
      <c r="OFV1370" s="84">
        <f t="shared" si="1663"/>
        <v>0</v>
      </c>
      <c r="OFW1370" s="84">
        <f t="shared" si="1663"/>
        <v>0</v>
      </c>
      <c r="OFX1370" s="84">
        <f t="shared" si="1663"/>
        <v>1000000</v>
      </c>
      <c r="OGD1370" s="84" t="s">
        <v>235</v>
      </c>
      <c r="OGE1370" s="84" t="s">
        <v>236</v>
      </c>
      <c r="OGF1370" s="84">
        <f t="shared" ref="OGF1370:OGN1370" si="1664">OGF1364</f>
        <v>1000000</v>
      </c>
      <c r="OGG1370" s="84">
        <f t="shared" si="1664"/>
        <v>0</v>
      </c>
      <c r="OGH1370" s="84">
        <f t="shared" si="1664"/>
        <v>0</v>
      </c>
      <c r="OGI1370" s="84">
        <f t="shared" si="1664"/>
        <v>1000000</v>
      </c>
      <c r="OGJ1370" s="84">
        <f t="shared" si="1664"/>
        <v>0</v>
      </c>
      <c r="OGK1370" s="84">
        <f t="shared" si="1664"/>
        <v>0</v>
      </c>
      <c r="OGL1370" s="84">
        <f t="shared" si="1664"/>
        <v>0</v>
      </c>
      <c r="OGM1370" s="84">
        <f t="shared" si="1664"/>
        <v>0</v>
      </c>
      <c r="OGN1370" s="84">
        <f t="shared" si="1664"/>
        <v>1000000</v>
      </c>
      <c r="OGT1370" s="84" t="s">
        <v>235</v>
      </c>
      <c r="OGU1370" s="84" t="s">
        <v>236</v>
      </c>
      <c r="OGV1370" s="84">
        <f t="shared" ref="OGV1370:OHD1370" si="1665">OGV1364</f>
        <v>1000000</v>
      </c>
      <c r="OGW1370" s="84">
        <f t="shared" si="1665"/>
        <v>0</v>
      </c>
      <c r="OGX1370" s="84">
        <f t="shared" si="1665"/>
        <v>0</v>
      </c>
      <c r="OGY1370" s="84">
        <f t="shared" si="1665"/>
        <v>1000000</v>
      </c>
      <c r="OGZ1370" s="84">
        <f t="shared" si="1665"/>
        <v>0</v>
      </c>
      <c r="OHA1370" s="84">
        <f t="shared" si="1665"/>
        <v>0</v>
      </c>
      <c r="OHB1370" s="84">
        <f t="shared" si="1665"/>
        <v>0</v>
      </c>
      <c r="OHC1370" s="84">
        <f t="shared" si="1665"/>
        <v>0</v>
      </c>
      <c r="OHD1370" s="84">
        <f t="shared" si="1665"/>
        <v>1000000</v>
      </c>
      <c r="OHJ1370" s="84" t="s">
        <v>235</v>
      </c>
      <c r="OHK1370" s="84" t="s">
        <v>236</v>
      </c>
      <c r="OHL1370" s="84">
        <f t="shared" ref="OHL1370:OHT1370" si="1666">OHL1364</f>
        <v>1000000</v>
      </c>
      <c r="OHM1370" s="84">
        <f t="shared" si="1666"/>
        <v>0</v>
      </c>
      <c r="OHN1370" s="84">
        <f t="shared" si="1666"/>
        <v>0</v>
      </c>
      <c r="OHO1370" s="84">
        <f t="shared" si="1666"/>
        <v>1000000</v>
      </c>
      <c r="OHP1370" s="84">
        <f t="shared" si="1666"/>
        <v>0</v>
      </c>
      <c r="OHQ1370" s="84">
        <f t="shared" si="1666"/>
        <v>0</v>
      </c>
      <c r="OHR1370" s="84">
        <f t="shared" si="1666"/>
        <v>0</v>
      </c>
      <c r="OHS1370" s="84">
        <f t="shared" si="1666"/>
        <v>0</v>
      </c>
      <c r="OHT1370" s="84">
        <f t="shared" si="1666"/>
        <v>1000000</v>
      </c>
      <c r="OHZ1370" s="84" t="s">
        <v>235</v>
      </c>
      <c r="OIA1370" s="84" t="s">
        <v>236</v>
      </c>
      <c r="OIB1370" s="84">
        <f t="shared" ref="OIB1370:OIJ1370" si="1667">OIB1364</f>
        <v>1000000</v>
      </c>
      <c r="OIC1370" s="84">
        <f t="shared" si="1667"/>
        <v>0</v>
      </c>
      <c r="OID1370" s="84">
        <f t="shared" si="1667"/>
        <v>0</v>
      </c>
      <c r="OIE1370" s="84">
        <f t="shared" si="1667"/>
        <v>1000000</v>
      </c>
      <c r="OIF1370" s="84">
        <f t="shared" si="1667"/>
        <v>0</v>
      </c>
      <c r="OIG1370" s="84">
        <f t="shared" si="1667"/>
        <v>0</v>
      </c>
      <c r="OIH1370" s="84">
        <f t="shared" si="1667"/>
        <v>0</v>
      </c>
      <c r="OII1370" s="84">
        <f t="shared" si="1667"/>
        <v>0</v>
      </c>
      <c r="OIJ1370" s="84">
        <f t="shared" si="1667"/>
        <v>1000000</v>
      </c>
      <c r="OIP1370" s="84" t="s">
        <v>235</v>
      </c>
      <c r="OIQ1370" s="84" t="s">
        <v>236</v>
      </c>
      <c r="OIR1370" s="84">
        <f t="shared" ref="OIR1370:OIZ1370" si="1668">OIR1364</f>
        <v>1000000</v>
      </c>
      <c r="OIS1370" s="84">
        <f t="shared" si="1668"/>
        <v>0</v>
      </c>
      <c r="OIT1370" s="84">
        <f t="shared" si="1668"/>
        <v>0</v>
      </c>
      <c r="OIU1370" s="84">
        <f t="shared" si="1668"/>
        <v>1000000</v>
      </c>
      <c r="OIV1370" s="84">
        <f t="shared" si="1668"/>
        <v>0</v>
      </c>
      <c r="OIW1370" s="84">
        <f t="shared" si="1668"/>
        <v>0</v>
      </c>
      <c r="OIX1370" s="84">
        <f t="shared" si="1668"/>
        <v>0</v>
      </c>
      <c r="OIY1370" s="84">
        <f t="shared" si="1668"/>
        <v>0</v>
      </c>
      <c r="OIZ1370" s="84">
        <f t="shared" si="1668"/>
        <v>1000000</v>
      </c>
      <c r="OJF1370" s="84" t="s">
        <v>235</v>
      </c>
      <c r="OJG1370" s="84" t="s">
        <v>236</v>
      </c>
      <c r="OJH1370" s="84">
        <f t="shared" ref="OJH1370:OJP1370" si="1669">OJH1364</f>
        <v>1000000</v>
      </c>
      <c r="OJI1370" s="84">
        <f t="shared" si="1669"/>
        <v>0</v>
      </c>
      <c r="OJJ1370" s="84">
        <f t="shared" si="1669"/>
        <v>0</v>
      </c>
      <c r="OJK1370" s="84">
        <f t="shared" si="1669"/>
        <v>1000000</v>
      </c>
      <c r="OJL1370" s="84">
        <f t="shared" si="1669"/>
        <v>0</v>
      </c>
      <c r="OJM1370" s="84">
        <f t="shared" si="1669"/>
        <v>0</v>
      </c>
      <c r="OJN1370" s="84">
        <f t="shared" si="1669"/>
        <v>0</v>
      </c>
      <c r="OJO1370" s="84">
        <f t="shared" si="1669"/>
        <v>0</v>
      </c>
      <c r="OJP1370" s="84">
        <f t="shared" si="1669"/>
        <v>1000000</v>
      </c>
      <c r="OJV1370" s="84" t="s">
        <v>235</v>
      </c>
      <c r="OJW1370" s="84" t="s">
        <v>236</v>
      </c>
      <c r="OJX1370" s="84">
        <f t="shared" ref="OJX1370:OKF1370" si="1670">OJX1364</f>
        <v>1000000</v>
      </c>
      <c r="OJY1370" s="84">
        <f t="shared" si="1670"/>
        <v>0</v>
      </c>
      <c r="OJZ1370" s="84">
        <f t="shared" si="1670"/>
        <v>0</v>
      </c>
      <c r="OKA1370" s="84">
        <f t="shared" si="1670"/>
        <v>1000000</v>
      </c>
      <c r="OKB1370" s="84">
        <f t="shared" si="1670"/>
        <v>0</v>
      </c>
      <c r="OKC1370" s="84">
        <f t="shared" si="1670"/>
        <v>0</v>
      </c>
      <c r="OKD1370" s="84">
        <f t="shared" si="1670"/>
        <v>0</v>
      </c>
      <c r="OKE1370" s="84">
        <f t="shared" si="1670"/>
        <v>0</v>
      </c>
      <c r="OKF1370" s="84">
        <f t="shared" si="1670"/>
        <v>1000000</v>
      </c>
      <c r="OKL1370" s="84" t="s">
        <v>235</v>
      </c>
      <c r="OKM1370" s="84" t="s">
        <v>236</v>
      </c>
      <c r="OKN1370" s="84">
        <f t="shared" ref="OKN1370:OKV1370" si="1671">OKN1364</f>
        <v>1000000</v>
      </c>
      <c r="OKO1370" s="84">
        <f t="shared" si="1671"/>
        <v>0</v>
      </c>
      <c r="OKP1370" s="84">
        <f t="shared" si="1671"/>
        <v>0</v>
      </c>
      <c r="OKQ1370" s="84">
        <f t="shared" si="1671"/>
        <v>1000000</v>
      </c>
      <c r="OKR1370" s="84">
        <f t="shared" si="1671"/>
        <v>0</v>
      </c>
      <c r="OKS1370" s="84">
        <f t="shared" si="1671"/>
        <v>0</v>
      </c>
      <c r="OKT1370" s="84">
        <f t="shared" si="1671"/>
        <v>0</v>
      </c>
      <c r="OKU1370" s="84">
        <f t="shared" si="1671"/>
        <v>0</v>
      </c>
      <c r="OKV1370" s="84">
        <f t="shared" si="1671"/>
        <v>1000000</v>
      </c>
      <c r="OLB1370" s="84" t="s">
        <v>235</v>
      </c>
      <c r="OLC1370" s="84" t="s">
        <v>236</v>
      </c>
      <c r="OLD1370" s="84">
        <f t="shared" ref="OLD1370:OLL1370" si="1672">OLD1364</f>
        <v>1000000</v>
      </c>
      <c r="OLE1370" s="84">
        <f t="shared" si="1672"/>
        <v>0</v>
      </c>
      <c r="OLF1370" s="84">
        <f t="shared" si="1672"/>
        <v>0</v>
      </c>
      <c r="OLG1370" s="84">
        <f t="shared" si="1672"/>
        <v>1000000</v>
      </c>
      <c r="OLH1370" s="84">
        <f t="shared" si="1672"/>
        <v>0</v>
      </c>
      <c r="OLI1370" s="84">
        <f t="shared" si="1672"/>
        <v>0</v>
      </c>
      <c r="OLJ1370" s="84">
        <f t="shared" si="1672"/>
        <v>0</v>
      </c>
      <c r="OLK1370" s="84">
        <f t="shared" si="1672"/>
        <v>0</v>
      </c>
      <c r="OLL1370" s="84">
        <f t="shared" si="1672"/>
        <v>1000000</v>
      </c>
      <c r="OLR1370" s="84" t="s">
        <v>235</v>
      </c>
      <c r="OLS1370" s="84" t="s">
        <v>236</v>
      </c>
      <c r="OLT1370" s="84">
        <f t="shared" ref="OLT1370:OMB1370" si="1673">OLT1364</f>
        <v>1000000</v>
      </c>
      <c r="OLU1370" s="84">
        <f t="shared" si="1673"/>
        <v>0</v>
      </c>
      <c r="OLV1370" s="84">
        <f t="shared" si="1673"/>
        <v>0</v>
      </c>
      <c r="OLW1370" s="84">
        <f t="shared" si="1673"/>
        <v>1000000</v>
      </c>
      <c r="OLX1370" s="84">
        <f t="shared" si="1673"/>
        <v>0</v>
      </c>
      <c r="OLY1370" s="84">
        <f t="shared" si="1673"/>
        <v>0</v>
      </c>
      <c r="OLZ1370" s="84">
        <f t="shared" si="1673"/>
        <v>0</v>
      </c>
      <c r="OMA1370" s="84">
        <f t="shared" si="1673"/>
        <v>0</v>
      </c>
      <c r="OMB1370" s="84">
        <f t="shared" si="1673"/>
        <v>1000000</v>
      </c>
      <c r="OMH1370" s="84" t="s">
        <v>235</v>
      </c>
      <c r="OMI1370" s="84" t="s">
        <v>236</v>
      </c>
      <c r="OMJ1370" s="84">
        <f t="shared" ref="OMJ1370:OMR1370" si="1674">OMJ1364</f>
        <v>1000000</v>
      </c>
      <c r="OMK1370" s="84">
        <f t="shared" si="1674"/>
        <v>0</v>
      </c>
      <c r="OML1370" s="84">
        <f t="shared" si="1674"/>
        <v>0</v>
      </c>
      <c r="OMM1370" s="84">
        <f t="shared" si="1674"/>
        <v>1000000</v>
      </c>
      <c r="OMN1370" s="84">
        <f t="shared" si="1674"/>
        <v>0</v>
      </c>
      <c r="OMO1370" s="84">
        <f t="shared" si="1674"/>
        <v>0</v>
      </c>
      <c r="OMP1370" s="84">
        <f t="shared" si="1674"/>
        <v>0</v>
      </c>
      <c r="OMQ1370" s="84">
        <f t="shared" si="1674"/>
        <v>0</v>
      </c>
      <c r="OMR1370" s="84">
        <f t="shared" si="1674"/>
        <v>1000000</v>
      </c>
      <c r="OMX1370" s="84" t="s">
        <v>235</v>
      </c>
      <c r="OMY1370" s="84" t="s">
        <v>236</v>
      </c>
      <c r="OMZ1370" s="84">
        <f t="shared" ref="OMZ1370:ONH1370" si="1675">OMZ1364</f>
        <v>1000000</v>
      </c>
      <c r="ONA1370" s="84">
        <f t="shared" si="1675"/>
        <v>0</v>
      </c>
      <c r="ONB1370" s="84">
        <f t="shared" si="1675"/>
        <v>0</v>
      </c>
      <c r="ONC1370" s="84">
        <f t="shared" si="1675"/>
        <v>1000000</v>
      </c>
      <c r="OND1370" s="84">
        <f t="shared" si="1675"/>
        <v>0</v>
      </c>
      <c r="ONE1370" s="84">
        <f t="shared" si="1675"/>
        <v>0</v>
      </c>
      <c r="ONF1370" s="84">
        <f t="shared" si="1675"/>
        <v>0</v>
      </c>
      <c r="ONG1370" s="84">
        <f t="shared" si="1675"/>
        <v>0</v>
      </c>
      <c r="ONH1370" s="84">
        <f t="shared" si="1675"/>
        <v>1000000</v>
      </c>
      <c r="ONN1370" s="84" t="s">
        <v>235</v>
      </c>
      <c r="ONO1370" s="84" t="s">
        <v>236</v>
      </c>
      <c r="ONP1370" s="84">
        <f t="shared" ref="ONP1370:ONX1370" si="1676">ONP1364</f>
        <v>1000000</v>
      </c>
      <c r="ONQ1370" s="84">
        <f t="shared" si="1676"/>
        <v>0</v>
      </c>
      <c r="ONR1370" s="84">
        <f t="shared" si="1676"/>
        <v>0</v>
      </c>
      <c r="ONS1370" s="84">
        <f t="shared" si="1676"/>
        <v>1000000</v>
      </c>
      <c r="ONT1370" s="84">
        <f t="shared" si="1676"/>
        <v>0</v>
      </c>
      <c r="ONU1370" s="84">
        <f t="shared" si="1676"/>
        <v>0</v>
      </c>
      <c r="ONV1370" s="84">
        <f t="shared" si="1676"/>
        <v>0</v>
      </c>
      <c r="ONW1370" s="84">
        <f t="shared" si="1676"/>
        <v>0</v>
      </c>
      <c r="ONX1370" s="84">
        <f t="shared" si="1676"/>
        <v>1000000</v>
      </c>
      <c r="OOD1370" s="84" t="s">
        <v>235</v>
      </c>
      <c r="OOE1370" s="84" t="s">
        <v>236</v>
      </c>
      <c r="OOF1370" s="84">
        <f t="shared" ref="OOF1370:OON1370" si="1677">OOF1364</f>
        <v>1000000</v>
      </c>
      <c r="OOG1370" s="84">
        <f t="shared" si="1677"/>
        <v>0</v>
      </c>
      <c r="OOH1370" s="84">
        <f t="shared" si="1677"/>
        <v>0</v>
      </c>
      <c r="OOI1370" s="84">
        <f t="shared" si="1677"/>
        <v>1000000</v>
      </c>
      <c r="OOJ1370" s="84">
        <f t="shared" si="1677"/>
        <v>0</v>
      </c>
      <c r="OOK1370" s="84">
        <f t="shared" si="1677"/>
        <v>0</v>
      </c>
      <c r="OOL1370" s="84">
        <f t="shared" si="1677"/>
        <v>0</v>
      </c>
      <c r="OOM1370" s="84">
        <f t="shared" si="1677"/>
        <v>0</v>
      </c>
      <c r="OON1370" s="84">
        <f t="shared" si="1677"/>
        <v>1000000</v>
      </c>
      <c r="OOT1370" s="84" t="s">
        <v>235</v>
      </c>
      <c r="OOU1370" s="84" t="s">
        <v>236</v>
      </c>
      <c r="OOV1370" s="84">
        <f t="shared" ref="OOV1370:OPD1370" si="1678">OOV1364</f>
        <v>1000000</v>
      </c>
      <c r="OOW1370" s="84">
        <f t="shared" si="1678"/>
        <v>0</v>
      </c>
      <c r="OOX1370" s="84">
        <f t="shared" si="1678"/>
        <v>0</v>
      </c>
      <c r="OOY1370" s="84">
        <f t="shared" si="1678"/>
        <v>1000000</v>
      </c>
      <c r="OOZ1370" s="84">
        <f t="shared" si="1678"/>
        <v>0</v>
      </c>
      <c r="OPA1370" s="84">
        <f t="shared" si="1678"/>
        <v>0</v>
      </c>
      <c r="OPB1370" s="84">
        <f t="shared" si="1678"/>
        <v>0</v>
      </c>
      <c r="OPC1370" s="84">
        <f t="shared" si="1678"/>
        <v>0</v>
      </c>
      <c r="OPD1370" s="84">
        <f t="shared" si="1678"/>
        <v>1000000</v>
      </c>
      <c r="OPJ1370" s="84" t="s">
        <v>235</v>
      </c>
      <c r="OPK1370" s="84" t="s">
        <v>236</v>
      </c>
      <c r="OPL1370" s="84">
        <f t="shared" ref="OPL1370:OPT1370" si="1679">OPL1364</f>
        <v>1000000</v>
      </c>
      <c r="OPM1370" s="84">
        <f t="shared" si="1679"/>
        <v>0</v>
      </c>
      <c r="OPN1370" s="84">
        <f t="shared" si="1679"/>
        <v>0</v>
      </c>
      <c r="OPO1370" s="84">
        <f t="shared" si="1679"/>
        <v>1000000</v>
      </c>
      <c r="OPP1370" s="84">
        <f t="shared" si="1679"/>
        <v>0</v>
      </c>
      <c r="OPQ1370" s="84">
        <f t="shared" si="1679"/>
        <v>0</v>
      </c>
      <c r="OPR1370" s="84">
        <f t="shared" si="1679"/>
        <v>0</v>
      </c>
      <c r="OPS1370" s="84">
        <f t="shared" si="1679"/>
        <v>0</v>
      </c>
      <c r="OPT1370" s="84">
        <f t="shared" si="1679"/>
        <v>1000000</v>
      </c>
      <c r="OPZ1370" s="84" t="s">
        <v>235</v>
      </c>
      <c r="OQA1370" s="84" t="s">
        <v>236</v>
      </c>
      <c r="OQB1370" s="84">
        <f t="shared" ref="OQB1370:OQJ1370" si="1680">OQB1364</f>
        <v>1000000</v>
      </c>
      <c r="OQC1370" s="84">
        <f t="shared" si="1680"/>
        <v>0</v>
      </c>
      <c r="OQD1370" s="84">
        <f t="shared" si="1680"/>
        <v>0</v>
      </c>
      <c r="OQE1370" s="84">
        <f t="shared" si="1680"/>
        <v>1000000</v>
      </c>
      <c r="OQF1370" s="84">
        <f t="shared" si="1680"/>
        <v>0</v>
      </c>
      <c r="OQG1370" s="84">
        <f t="shared" si="1680"/>
        <v>0</v>
      </c>
      <c r="OQH1370" s="84">
        <f t="shared" si="1680"/>
        <v>0</v>
      </c>
      <c r="OQI1370" s="84">
        <f t="shared" si="1680"/>
        <v>0</v>
      </c>
      <c r="OQJ1370" s="84">
        <f t="shared" si="1680"/>
        <v>1000000</v>
      </c>
      <c r="OQP1370" s="84" t="s">
        <v>235</v>
      </c>
      <c r="OQQ1370" s="84" t="s">
        <v>236</v>
      </c>
      <c r="OQR1370" s="84">
        <f t="shared" ref="OQR1370:OQZ1370" si="1681">OQR1364</f>
        <v>1000000</v>
      </c>
      <c r="OQS1370" s="84">
        <f t="shared" si="1681"/>
        <v>0</v>
      </c>
      <c r="OQT1370" s="84">
        <f t="shared" si="1681"/>
        <v>0</v>
      </c>
      <c r="OQU1370" s="84">
        <f t="shared" si="1681"/>
        <v>1000000</v>
      </c>
      <c r="OQV1370" s="84">
        <f t="shared" si="1681"/>
        <v>0</v>
      </c>
      <c r="OQW1370" s="84">
        <f t="shared" si="1681"/>
        <v>0</v>
      </c>
      <c r="OQX1370" s="84">
        <f t="shared" si="1681"/>
        <v>0</v>
      </c>
      <c r="OQY1370" s="84">
        <f t="shared" si="1681"/>
        <v>0</v>
      </c>
      <c r="OQZ1370" s="84">
        <f t="shared" si="1681"/>
        <v>1000000</v>
      </c>
      <c r="ORF1370" s="84" t="s">
        <v>235</v>
      </c>
      <c r="ORG1370" s="84" t="s">
        <v>236</v>
      </c>
      <c r="ORH1370" s="84">
        <f t="shared" ref="ORH1370:ORP1370" si="1682">ORH1364</f>
        <v>1000000</v>
      </c>
      <c r="ORI1370" s="84">
        <f t="shared" si="1682"/>
        <v>0</v>
      </c>
      <c r="ORJ1370" s="84">
        <f t="shared" si="1682"/>
        <v>0</v>
      </c>
      <c r="ORK1370" s="84">
        <f t="shared" si="1682"/>
        <v>1000000</v>
      </c>
      <c r="ORL1370" s="84">
        <f t="shared" si="1682"/>
        <v>0</v>
      </c>
      <c r="ORM1370" s="84">
        <f t="shared" si="1682"/>
        <v>0</v>
      </c>
      <c r="ORN1370" s="84">
        <f t="shared" si="1682"/>
        <v>0</v>
      </c>
      <c r="ORO1370" s="84">
        <f t="shared" si="1682"/>
        <v>0</v>
      </c>
      <c r="ORP1370" s="84">
        <f t="shared" si="1682"/>
        <v>1000000</v>
      </c>
      <c r="ORV1370" s="84" t="s">
        <v>235</v>
      </c>
      <c r="ORW1370" s="84" t="s">
        <v>236</v>
      </c>
      <c r="ORX1370" s="84">
        <f t="shared" ref="ORX1370:OSF1370" si="1683">ORX1364</f>
        <v>1000000</v>
      </c>
      <c r="ORY1370" s="84">
        <f t="shared" si="1683"/>
        <v>0</v>
      </c>
      <c r="ORZ1370" s="84">
        <f t="shared" si="1683"/>
        <v>0</v>
      </c>
      <c r="OSA1370" s="84">
        <f t="shared" si="1683"/>
        <v>1000000</v>
      </c>
      <c r="OSB1370" s="84">
        <f t="shared" si="1683"/>
        <v>0</v>
      </c>
      <c r="OSC1370" s="84">
        <f t="shared" si="1683"/>
        <v>0</v>
      </c>
      <c r="OSD1370" s="84">
        <f t="shared" si="1683"/>
        <v>0</v>
      </c>
      <c r="OSE1370" s="84">
        <f t="shared" si="1683"/>
        <v>0</v>
      </c>
      <c r="OSF1370" s="84">
        <f t="shared" si="1683"/>
        <v>1000000</v>
      </c>
      <c r="OSL1370" s="84" t="s">
        <v>235</v>
      </c>
      <c r="OSM1370" s="84" t="s">
        <v>236</v>
      </c>
      <c r="OSN1370" s="84">
        <f t="shared" ref="OSN1370:OSV1370" si="1684">OSN1364</f>
        <v>1000000</v>
      </c>
      <c r="OSO1370" s="84">
        <f t="shared" si="1684"/>
        <v>0</v>
      </c>
      <c r="OSP1370" s="84">
        <f t="shared" si="1684"/>
        <v>0</v>
      </c>
      <c r="OSQ1370" s="84">
        <f t="shared" si="1684"/>
        <v>1000000</v>
      </c>
      <c r="OSR1370" s="84">
        <f t="shared" si="1684"/>
        <v>0</v>
      </c>
      <c r="OSS1370" s="84">
        <f t="shared" si="1684"/>
        <v>0</v>
      </c>
      <c r="OST1370" s="84">
        <f t="shared" si="1684"/>
        <v>0</v>
      </c>
      <c r="OSU1370" s="84">
        <f t="shared" si="1684"/>
        <v>0</v>
      </c>
      <c r="OSV1370" s="84">
        <f t="shared" si="1684"/>
        <v>1000000</v>
      </c>
      <c r="OTB1370" s="84" t="s">
        <v>235</v>
      </c>
      <c r="OTC1370" s="84" t="s">
        <v>236</v>
      </c>
      <c r="OTD1370" s="84">
        <f t="shared" ref="OTD1370:OTL1370" si="1685">OTD1364</f>
        <v>1000000</v>
      </c>
      <c r="OTE1370" s="84">
        <f t="shared" si="1685"/>
        <v>0</v>
      </c>
      <c r="OTF1370" s="84">
        <f t="shared" si="1685"/>
        <v>0</v>
      </c>
      <c r="OTG1370" s="84">
        <f t="shared" si="1685"/>
        <v>1000000</v>
      </c>
      <c r="OTH1370" s="84">
        <f t="shared" si="1685"/>
        <v>0</v>
      </c>
      <c r="OTI1370" s="84">
        <f t="shared" si="1685"/>
        <v>0</v>
      </c>
      <c r="OTJ1370" s="84">
        <f t="shared" si="1685"/>
        <v>0</v>
      </c>
      <c r="OTK1370" s="84">
        <f t="shared" si="1685"/>
        <v>0</v>
      </c>
      <c r="OTL1370" s="84">
        <f t="shared" si="1685"/>
        <v>1000000</v>
      </c>
      <c r="OTR1370" s="84" t="s">
        <v>235</v>
      </c>
      <c r="OTS1370" s="84" t="s">
        <v>236</v>
      </c>
      <c r="OTT1370" s="84">
        <f t="shared" ref="OTT1370:OUB1370" si="1686">OTT1364</f>
        <v>1000000</v>
      </c>
      <c r="OTU1370" s="84">
        <f t="shared" si="1686"/>
        <v>0</v>
      </c>
      <c r="OTV1370" s="84">
        <f t="shared" si="1686"/>
        <v>0</v>
      </c>
      <c r="OTW1370" s="84">
        <f t="shared" si="1686"/>
        <v>1000000</v>
      </c>
      <c r="OTX1370" s="84">
        <f t="shared" si="1686"/>
        <v>0</v>
      </c>
      <c r="OTY1370" s="84">
        <f t="shared" si="1686"/>
        <v>0</v>
      </c>
      <c r="OTZ1370" s="84">
        <f t="shared" si="1686"/>
        <v>0</v>
      </c>
      <c r="OUA1370" s="84">
        <f t="shared" si="1686"/>
        <v>0</v>
      </c>
      <c r="OUB1370" s="84">
        <f t="shared" si="1686"/>
        <v>1000000</v>
      </c>
      <c r="OUH1370" s="84" t="s">
        <v>235</v>
      </c>
      <c r="OUI1370" s="84" t="s">
        <v>236</v>
      </c>
      <c r="OUJ1370" s="84">
        <f t="shared" ref="OUJ1370:OUR1370" si="1687">OUJ1364</f>
        <v>1000000</v>
      </c>
      <c r="OUK1370" s="84">
        <f t="shared" si="1687"/>
        <v>0</v>
      </c>
      <c r="OUL1370" s="84">
        <f t="shared" si="1687"/>
        <v>0</v>
      </c>
      <c r="OUM1370" s="84">
        <f t="shared" si="1687"/>
        <v>1000000</v>
      </c>
      <c r="OUN1370" s="84">
        <f t="shared" si="1687"/>
        <v>0</v>
      </c>
      <c r="OUO1370" s="84">
        <f t="shared" si="1687"/>
        <v>0</v>
      </c>
      <c r="OUP1370" s="84">
        <f t="shared" si="1687"/>
        <v>0</v>
      </c>
      <c r="OUQ1370" s="84">
        <f t="shared" si="1687"/>
        <v>0</v>
      </c>
      <c r="OUR1370" s="84">
        <f t="shared" si="1687"/>
        <v>1000000</v>
      </c>
      <c r="OUX1370" s="84" t="s">
        <v>235</v>
      </c>
      <c r="OUY1370" s="84" t="s">
        <v>236</v>
      </c>
      <c r="OUZ1370" s="84">
        <f t="shared" ref="OUZ1370:OVH1370" si="1688">OUZ1364</f>
        <v>1000000</v>
      </c>
      <c r="OVA1370" s="84">
        <f t="shared" si="1688"/>
        <v>0</v>
      </c>
      <c r="OVB1370" s="84">
        <f t="shared" si="1688"/>
        <v>0</v>
      </c>
      <c r="OVC1370" s="84">
        <f t="shared" si="1688"/>
        <v>1000000</v>
      </c>
      <c r="OVD1370" s="84">
        <f t="shared" si="1688"/>
        <v>0</v>
      </c>
      <c r="OVE1370" s="84">
        <f t="shared" si="1688"/>
        <v>0</v>
      </c>
      <c r="OVF1370" s="84">
        <f t="shared" si="1688"/>
        <v>0</v>
      </c>
      <c r="OVG1370" s="84">
        <f t="shared" si="1688"/>
        <v>0</v>
      </c>
      <c r="OVH1370" s="84">
        <f t="shared" si="1688"/>
        <v>1000000</v>
      </c>
      <c r="OVN1370" s="84" t="s">
        <v>235</v>
      </c>
      <c r="OVO1370" s="84" t="s">
        <v>236</v>
      </c>
      <c r="OVP1370" s="84">
        <f t="shared" ref="OVP1370:OVX1370" si="1689">OVP1364</f>
        <v>1000000</v>
      </c>
      <c r="OVQ1370" s="84">
        <f t="shared" si="1689"/>
        <v>0</v>
      </c>
      <c r="OVR1370" s="84">
        <f t="shared" si="1689"/>
        <v>0</v>
      </c>
      <c r="OVS1370" s="84">
        <f t="shared" si="1689"/>
        <v>1000000</v>
      </c>
      <c r="OVT1370" s="84">
        <f t="shared" si="1689"/>
        <v>0</v>
      </c>
      <c r="OVU1370" s="84">
        <f t="shared" si="1689"/>
        <v>0</v>
      </c>
      <c r="OVV1370" s="84">
        <f t="shared" si="1689"/>
        <v>0</v>
      </c>
      <c r="OVW1370" s="84">
        <f t="shared" si="1689"/>
        <v>0</v>
      </c>
      <c r="OVX1370" s="84">
        <f t="shared" si="1689"/>
        <v>1000000</v>
      </c>
      <c r="OWD1370" s="84" t="s">
        <v>235</v>
      </c>
      <c r="OWE1370" s="84" t="s">
        <v>236</v>
      </c>
      <c r="OWF1370" s="84">
        <f t="shared" ref="OWF1370:OWN1370" si="1690">OWF1364</f>
        <v>1000000</v>
      </c>
      <c r="OWG1370" s="84">
        <f t="shared" si="1690"/>
        <v>0</v>
      </c>
      <c r="OWH1370" s="84">
        <f t="shared" si="1690"/>
        <v>0</v>
      </c>
      <c r="OWI1370" s="84">
        <f t="shared" si="1690"/>
        <v>1000000</v>
      </c>
      <c r="OWJ1370" s="84">
        <f t="shared" si="1690"/>
        <v>0</v>
      </c>
      <c r="OWK1370" s="84">
        <f t="shared" si="1690"/>
        <v>0</v>
      </c>
      <c r="OWL1370" s="84">
        <f t="shared" si="1690"/>
        <v>0</v>
      </c>
      <c r="OWM1370" s="84">
        <f t="shared" si="1690"/>
        <v>0</v>
      </c>
      <c r="OWN1370" s="84">
        <f t="shared" si="1690"/>
        <v>1000000</v>
      </c>
      <c r="OWT1370" s="84" t="s">
        <v>235</v>
      </c>
      <c r="OWU1370" s="84" t="s">
        <v>236</v>
      </c>
      <c r="OWV1370" s="84">
        <f t="shared" ref="OWV1370:OXD1370" si="1691">OWV1364</f>
        <v>1000000</v>
      </c>
      <c r="OWW1370" s="84">
        <f t="shared" si="1691"/>
        <v>0</v>
      </c>
      <c r="OWX1370" s="84">
        <f t="shared" si="1691"/>
        <v>0</v>
      </c>
      <c r="OWY1370" s="84">
        <f t="shared" si="1691"/>
        <v>1000000</v>
      </c>
      <c r="OWZ1370" s="84">
        <f t="shared" si="1691"/>
        <v>0</v>
      </c>
      <c r="OXA1370" s="84">
        <f t="shared" si="1691"/>
        <v>0</v>
      </c>
      <c r="OXB1370" s="84">
        <f t="shared" si="1691"/>
        <v>0</v>
      </c>
      <c r="OXC1370" s="84">
        <f t="shared" si="1691"/>
        <v>0</v>
      </c>
      <c r="OXD1370" s="84">
        <f t="shared" si="1691"/>
        <v>1000000</v>
      </c>
      <c r="OXJ1370" s="84" t="s">
        <v>235</v>
      </c>
      <c r="OXK1370" s="84" t="s">
        <v>236</v>
      </c>
      <c r="OXL1370" s="84">
        <f t="shared" ref="OXL1370:OXT1370" si="1692">OXL1364</f>
        <v>1000000</v>
      </c>
      <c r="OXM1370" s="84">
        <f t="shared" si="1692"/>
        <v>0</v>
      </c>
      <c r="OXN1370" s="84">
        <f t="shared" si="1692"/>
        <v>0</v>
      </c>
      <c r="OXO1370" s="84">
        <f t="shared" si="1692"/>
        <v>1000000</v>
      </c>
      <c r="OXP1370" s="84">
        <f t="shared" si="1692"/>
        <v>0</v>
      </c>
      <c r="OXQ1370" s="84">
        <f t="shared" si="1692"/>
        <v>0</v>
      </c>
      <c r="OXR1370" s="84">
        <f t="shared" si="1692"/>
        <v>0</v>
      </c>
      <c r="OXS1370" s="84">
        <f t="shared" si="1692"/>
        <v>0</v>
      </c>
      <c r="OXT1370" s="84">
        <f t="shared" si="1692"/>
        <v>1000000</v>
      </c>
      <c r="OXZ1370" s="84" t="s">
        <v>235</v>
      </c>
      <c r="OYA1370" s="84" t="s">
        <v>236</v>
      </c>
      <c r="OYB1370" s="84">
        <f t="shared" ref="OYB1370:OYJ1370" si="1693">OYB1364</f>
        <v>1000000</v>
      </c>
      <c r="OYC1370" s="84">
        <f t="shared" si="1693"/>
        <v>0</v>
      </c>
      <c r="OYD1370" s="84">
        <f t="shared" si="1693"/>
        <v>0</v>
      </c>
      <c r="OYE1370" s="84">
        <f t="shared" si="1693"/>
        <v>1000000</v>
      </c>
      <c r="OYF1370" s="84">
        <f t="shared" si="1693"/>
        <v>0</v>
      </c>
      <c r="OYG1370" s="84">
        <f t="shared" si="1693"/>
        <v>0</v>
      </c>
      <c r="OYH1370" s="84">
        <f t="shared" si="1693"/>
        <v>0</v>
      </c>
      <c r="OYI1370" s="84">
        <f t="shared" si="1693"/>
        <v>0</v>
      </c>
      <c r="OYJ1370" s="84">
        <f t="shared" si="1693"/>
        <v>1000000</v>
      </c>
      <c r="OYP1370" s="84" t="s">
        <v>235</v>
      </c>
      <c r="OYQ1370" s="84" t="s">
        <v>236</v>
      </c>
      <c r="OYR1370" s="84">
        <f t="shared" ref="OYR1370:OYZ1370" si="1694">OYR1364</f>
        <v>1000000</v>
      </c>
      <c r="OYS1370" s="84">
        <f t="shared" si="1694"/>
        <v>0</v>
      </c>
      <c r="OYT1370" s="84">
        <f t="shared" si="1694"/>
        <v>0</v>
      </c>
      <c r="OYU1370" s="84">
        <f t="shared" si="1694"/>
        <v>1000000</v>
      </c>
      <c r="OYV1370" s="84">
        <f t="shared" si="1694"/>
        <v>0</v>
      </c>
      <c r="OYW1370" s="84">
        <f t="shared" si="1694"/>
        <v>0</v>
      </c>
      <c r="OYX1370" s="84">
        <f t="shared" si="1694"/>
        <v>0</v>
      </c>
      <c r="OYY1370" s="84">
        <f t="shared" si="1694"/>
        <v>0</v>
      </c>
      <c r="OYZ1370" s="84">
        <f t="shared" si="1694"/>
        <v>1000000</v>
      </c>
      <c r="OZF1370" s="84" t="s">
        <v>235</v>
      </c>
      <c r="OZG1370" s="84" t="s">
        <v>236</v>
      </c>
      <c r="OZH1370" s="84">
        <f t="shared" ref="OZH1370:OZP1370" si="1695">OZH1364</f>
        <v>1000000</v>
      </c>
      <c r="OZI1370" s="84">
        <f t="shared" si="1695"/>
        <v>0</v>
      </c>
      <c r="OZJ1370" s="84">
        <f t="shared" si="1695"/>
        <v>0</v>
      </c>
      <c r="OZK1370" s="84">
        <f t="shared" si="1695"/>
        <v>1000000</v>
      </c>
      <c r="OZL1370" s="84">
        <f t="shared" si="1695"/>
        <v>0</v>
      </c>
      <c r="OZM1370" s="84">
        <f t="shared" si="1695"/>
        <v>0</v>
      </c>
      <c r="OZN1370" s="84">
        <f t="shared" si="1695"/>
        <v>0</v>
      </c>
      <c r="OZO1370" s="84">
        <f t="shared" si="1695"/>
        <v>0</v>
      </c>
      <c r="OZP1370" s="84">
        <f t="shared" si="1695"/>
        <v>1000000</v>
      </c>
      <c r="OZV1370" s="84" t="s">
        <v>235</v>
      </c>
      <c r="OZW1370" s="84" t="s">
        <v>236</v>
      </c>
      <c r="OZX1370" s="84">
        <f t="shared" ref="OZX1370:PAF1370" si="1696">OZX1364</f>
        <v>1000000</v>
      </c>
      <c r="OZY1370" s="84">
        <f t="shared" si="1696"/>
        <v>0</v>
      </c>
      <c r="OZZ1370" s="84">
        <f t="shared" si="1696"/>
        <v>0</v>
      </c>
      <c r="PAA1370" s="84">
        <f t="shared" si="1696"/>
        <v>1000000</v>
      </c>
      <c r="PAB1370" s="84">
        <f t="shared" si="1696"/>
        <v>0</v>
      </c>
      <c r="PAC1370" s="84">
        <f t="shared" si="1696"/>
        <v>0</v>
      </c>
      <c r="PAD1370" s="84">
        <f t="shared" si="1696"/>
        <v>0</v>
      </c>
      <c r="PAE1370" s="84">
        <f t="shared" si="1696"/>
        <v>0</v>
      </c>
      <c r="PAF1370" s="84">
        <f t="shared" si="1696"/>
        <v>1000000</v>
      </c>
      <c r="PAL1370" s="84" t="s">
        <v>235</v>
      </c>
      <c r="PAM1370" s="84" t="s">
        <v>236</v>
      </c>
      <c r="PAN1370" s="84">
        <f t="shared" ref="PAN1370:PAV1370" si="1697">PAN1364</f>
        <v>1000000</v>
      </c>
      <c r="PAO1370" s="84">
        <f t="shared" si="1697"/>
        <v>0</v>
      </c>
      <c r="PAP1370" s="84">
        <f t="shared" si="1697"/>
        <v>0</v>
      </c>
      <c r="PAQ1370" s="84">
        <f t="shared" si="1697"/>
        <v>1000000</v>
      </c>
      <c r="PAR1370" s="84">
        <f t="shared" si="1697"/>
        <v>0</v>
      </c>
      <c r="PAS1370" s="84">
        <f t="shared" si="1697"/>
        <v>0</v>
      </c>
      <c r="PAT1370" s="84">
        <f t="shared" si="1697"/>
        <v>0</v>
      </c>
      <c r="PAU1370" s="84">
        <f t="shared" si="1697"/>
        <v>0</v>
      </c>
      <c r="PAV1370" s="84">
        <f t="shared" si="1697"/>
        <v>1000000</v>
      </c>
      <c r="PBB1370" s="84" t="s">
        <v>235</v>
      </c>
      <c r="PBC1370" s="84" t="s">
        <v>236</v>
      </c>
      <c r="PBD1370" s="84">
        <f t="shared" ref="PBD1370:PBL1370" si="1698">PBD1364</f>
        <v>1000000</v>
      </c>
      <c r="PBE1370" s="84">
        <f t="shared" si="1698"/>
        <v>0</v>
      </c>
      <c r="PBF1370" s="84">
        <f t="shared" si="1698"/>
        <v>0</v>
      </c>
      <c r="PBG1370" s="84">
        <f t="shared" si="1698"/>
        <v>1000000</v>
      </c>
      <c r="PBH1370" s="84">
        <f t="shared" si="1698"/>
        <v>0</v>
      </c>
      <c r="PBI1370" s="84">
        <f t="shared" si="1698"/>
        <v>0</v>
      </c>
      <c r="PBJ1370" s="84">
        <f t="shared" si="1698"/>
        <v>0</v>
      </c>
      <c r="PBK1370" s="84">
        <f t="shared" si="1698"/>
        <v>0</v>
      </c>
      <c r="PBL1370" s="84">
        <f t="shared" si="1698"/>
        <v>1000000</v>
      </c>
      <c r="PBR1370" s="84" t="s">
        <v>235</v>
      </c>
      <c r="PBS1370" s="84" t="s">
        <v>236</v>
      </c>
      <c r="PBT1370" s="84">
        <f t="shared" ref="PBT1370:PCB1370" si="1699">PBT1364</f>
        <v>1000000</v>
      </c>
      <c r="PBU1370" s="84">
        <f t="shared" si="1699"/>
        <v>0</v>
      </c>
      <c r="PBV1370" s="84">
        <f t="shared" si="1699"/>
        <v>0</v>
      </c>
      <c r="PBW1370" s="84">
        <f t="shared" si="1699"/>
        <v>1000000</v>
      </c>
      <c r="PBX1370" s="84">
        <f t="shared" si="1699"/>
        <v>0</v>
      </c>
      <c r="PBY1370" s="84">
        <f t="shared" si="1699"/>
        <v>0</v>
      </c>
      <c r="PBZ1370" s="84">
        <f t="shared" si="1699"/>
        <v>0</v>
      </c>
      <c r="PCA1370" s="84">
        <f t="shared" si="1699"/>
        <v>0</v>
      </c>
      <c r="PCB1370" s="84">
        <f t="shared" si="1699"/>
        <v>1000000</v>
      </c>
      <c r="PCH1370" s="84" t="s">
        <v>235</v>
      </c>
      <c r="PCI1370" s="84" t="s">
        <v>236</v>
      </c>
      <c r="PCJ1370" s="84">
        <f t="shared" ref="PCJ1370:PCR1370" si="1700">PCJ1364</f>
        <v>1000000</v>
      </c>
      <c r="PCK1370" s="84">
        <f t="shared" si="1700"/>
        <v>0</v>
      </c>
      <c r="PCL1370" s="84">
        <f t="shared" si="1700"/>
        <v>0</v>
      </c>
      <c r="PCM1370" s="84">
        <f t="shared" si="1700"/>
        <v>1000000</v>
      </c>
      <c r="PCN1370" s="84">
        <f t="shared" si="1700"/>
        <v>0</v>
      </c>
      <c r="PCO1370" s="84">
        <f t="shared" si="1700"/>
        <v>0</v>
      </c>
      <c r="PCP1370" s="84">
        <f t="shared" si="1700"/>
        <v>0</v>
      </c>
      <c r="PCQ1370" s="84">
        <f t="shared" si="1700"/>
        <v>0</v>
      </c>
      <c r="PCR1370" s="84">
        <f t="shared" si="1700"/>
        <v>1000000</v>
      </c>
      <c r="PCX1370" s="84" t="s">
        <v>235</v>
      </c>
      <c r="PCY1370" s="84" t="s">
        <v>236</v>
      </c>
      <c r="PCZ1370" s="84">
        <f t="shared" ref="PCZ1370:PDH1370" si="1701">PCZ1364</f>
        <v>1000000</v>
      </c>
      <c r="PDA1370" s="84">
        <f t="shared" si="1701"/>
        <v>0</v>
      </c>
      <c r="PDB1370" s="84">
        <f t="shared" si="1701"/>
        <v>0</v>
      </c>
      <c r="PDC1370" s="84">
        <f t="shared" si="1701"/>
        <v>1000000</v>
      </c>
      <c r="PDD1370" s="84">
        <f t="shared" si="1701"/>
        <v>0</v>
      </c>
      <c r="PDE1370" s="84">
        <f t="shared" si="1701"/>
        <v>0</v>
      </c>
      <c r="PDF1370" s="84">
        <f t="shared" si="1701"/>
        <v>0</v>
      </c>
      <c r="PDG1370" s="84">
        <f t="shared" si="1701"/>
        <v>0</v>
      </c>
      <c r="PDH1370" s="84">
        <f t="shared" si="1701"/>
        <v>1000000</v>
      </c>
      <c r="PDN1370" s="84" t="s">
        <v>235</v>
      </c>
      <c r="PDO1370" s="84" t="s">
        <v>236</v>
      </c>
      <c r="PDP1370" s="84">
        <f t="shared" ref="PDP1370:PDX1370" si="1702">PDP1364</f>
        <v>1000000</v>
      </c>
      <c r="PDQ1370" s="84">
        <f t="shared" si="1702"/>
        <v>0</v>
      </c>
      <c r="PDR1370" s="84">
        <f t="shared" si="1702"/>
        <v>0</v>
      </c>
      <c r="PDS1370" s="84">
        <f t="shared" si="1702"/>
        <v>1000000</v>
      </c>
      <c r="PDT1370" s="84">
        <f t="shared" si="1702"/>
        <v>0</v>
      </c>
      <c r="PDU1370" s="84">
        <f t="shared" si="1702"/>
        <v>0</v>
      </c>
      <c r="PDV1370" s="84">
        <f t="shared" si="1702"/>
        <v>0</v>
      </c>
      <c r="PDW1370" s="84">
        <f t="shared" si="1702"/>
        <v>0</v>
      </c>
      <c r="PDX1370" s="84">
        <f t="shared" si="1702"/>
        <v>1000000</v>
      </c>
      <c r="PED1370" s="84" t="s">
        <v>235</v>
      </c>
      <c r="PEE1370" s="84" t="s">
        <v>236</v>
      </c>
      <c r="PEF1370" s="84">
        <f t="shared" ref="PEF1370:PEN1370" si="1703">PEF1364</f>
        <v>1000000</v>
      </c>
      <c r="PEG1370" s="84">
        <f t="shared" si="1703"/>
        <v>0</v>
      </c>
      <c r="PEH1370" s="84">
        <f t="shared" si="1703"/>
        <v>0</v>
      </c>
      <c r="PEI1370" s="84">
        <f t="shared" si="1703"/>
        <v>1000000</v>
      </c>
      <c r="PEJ1370" s="84">
        <f t="shared" si="1703"/>
        <v>0</v>
      </c>
      <c r="PEK1370" s="84">
        <f t="shared" si="1703"/>
        <v>0</v>
      </c>
      <c r="PEL1370" s="84">
        <f t="shared" si="1703"/>
        <v>0</v>
      </c>
      <c r="PEM1370" s="84">
        <f t="shared" si="1703"/>
        <v>0</v>
      </c>
      <c r="PEN1370" s="84">
        <f t="shared" si="1703"/>
        <v>1000000</v>
      </c>
      <c r="PET1370" s="84" t="s">
        <v>235</v>
      </c>
      <c r="PEU1370" s="84" t="s">
        <v>236</v>
      </c>
      <c r="PEV1370" s="84">
        <f t="shared" ref="PEV1370:PFD1370" si="1704">PEV1364</f>
        <v>1000000</v>
      </c>
      <c r="PEW1370" s="84">
        <f t="shared" si="1704"/>
        <v>0</v>
      </c>
      <c r="PEX1370" s="84">
        <f t="shared" si="1704"/>
        <v>0</v>
      </c>
      <c r="PEY1370" s="84">
        <f t="shared" si="1704"/>
        <v>1000000</v>
      </c>
      <c r="PEZ1370" s="84">
        <f t="shared" si="1704"/>
        <v>0</v>
      </c>
      <c r="PFA1370" s="84">
        <f t="shared" si="1704"/>
        <v>0</v>
      </c>
      <c r="PFB1370" s="84">
        <f t="shared" si="1704"/>
        <v>0</v>
      </c>
      <c r="PFC1370" s="84">
        <f t="shared" si="1704"/>
        <v>0</v>
      </c>
      <c r="PFD1370" s="84">
        <f t="shared" si="1704"/>
        <v>1000000</v>
      </c>
      <c r="PFJ1370" s="84" t="s">
        <v>235</v>
      </c>
      <c r="PFK1370" s="84" t="s">
        <v>236</v>
      </c>
      <c r="PFL1370" s="84">
        <f t="shared" ref="PFL1370:PFT1370" si="1705">PFL1364</f>
        <v>1000000</v>
      </c>
      <c r="PFM1370" s="84">
        <f t="shared" si="1705"/>
        <v>0</v>
      </c>
      <c r="PFN1370" s="84">
        <f t="shared" si="1705"/>
        <v>0</v>
      </c>
      <c r="PFO1370" s="84">
        <f t="shared" si="1705"/>
        <v>1000000</v>
      </c>
      <c r="PFP1370" s="84">
        <f t="shared" si="1705"/>
        <v>0</v>
      </c>
      <c r="PFQ1370" s="84">
        <f t="shared" si="1705"/>
        <v>0</v>
      </c>
      <c r="PFR1370" s="84">
        <f t="shared" si="1705"/>
        <v>0</v>
      </c>
      <c r="PFS1370" s="84">
        <f t="shared" si="1705"/>
        <v>0</v>
      </c>
      <c r="PFT1370" s="84">
        <f t="shared" si="1705"/>
        <v>1000000</v>
      </c>
      <c r="PFZ1370" s="84" t="s">
        <v>235</v>
      </c>
      <c r="PGA1370" s="84" t="s">
        <v>236</v>
      </c>
      <c r="PGB1370" s="84">
        <f t="shared" ref="PGB1370:PGJ1370" si="1706">PGB1364</f>
        <v>1000000</v>
      </c>
      <c r="PGC1370" s="84">
        <f t="shared" si="1706"/>
        <v>0</v>
      </c>
      <c r="PGD1370" s="84">
        <f t="shared" si="1706"/>
        <v>0</v>
      </c>
      <c r="PGE1370" s="84">
        <f t="shared" si="1706"/>
        <v>1000000</v>
      </c>
      <c r="PGF1370" s="84">
        <f t="shared" si="1706"/>
        <v>0</v>
      </c>
      <c r="PGG1370" s="84">
        <f t="shared" si="1706"/>
        <v>0</v>
      </c>
      <c r="PGH1370" s="84">
        <f t="shared" si="1706"/>
        <v>0</v>
      </c>
      <c r="PGI1370" s="84">
        <f t="shared" si="1706"/>
        <v>0</v>
      </c>
      <c r="PGJ1370" s="84">
        <f t="shared" si="1706"/>
        <v>1000000</v>
      </c>
      <c r="PGP1370" s="84" t="s">
        <v>235</v>
      </c>
      <c r="PGQ1370" s="84" t="s">
        <v>236</v>
      </c>
      <c r="PGR1370" s="84">
        <f t="shared" ref="PGR1370:PGZ1370" si="1707">PGR1364</f>
        <v>1000000</v>
      </c>
      <c r="PGS1370" s="84">
        <f t="shared" si="1707"/>
        <v>0</v>
      </c>
      <c r="PGT1370" s="84">
        <f t="shared" si="1707"/>
        <v>0</v>
      </c>
      <c r="PGU1370" s="84">
        <f t="shared" si="1707"/>
        <v>1000000</v>
      </c>
      <c r="PGV1370" s="84">
        <f t="shared" si="1707"/>
        <v>0</v>
      </c>
      <c r="PGW1370" s="84">
        <f t="shared" si="1707"/>
        <v>0</v>
      </c>
      <c r="PGX1370" s="84">
        <f t="shared" si="1707"/>
        <v>0</v>
      </c>
      <c r="PGY1370" s="84">
        <f t="shared" si="1707"/>
        <v>0</v>
      </c>
      <c r="PGZ1370" s="84">
        <f t="shared" si="1707"/>
        <v>1000000</v>
      </c>
      <c r="PHF1370" s="84" t="s">
        <v>235</v>
      </c>
      <c r="PHG1370" s="84" t="s">
        <v>236</v>
      </c>
      <c r="PHH1370" s="84">
        <f t="shared" ref="PHH1370:PHP1370" si="1708">PHH1364</f>
        <v>1000000</v>
      </c>
      <c r="PHI1370" s="84">
        <f t="shared" si="1708"/>
        <v>0</v>
      </c>
      <c r="PHJ1370" s="84">
        <f t="shared" si="1708"/>
        <v>0</v>
      </c>
      <c r="PHK1370" s="84">
        <f t="shared" si="1708"/>
        <v>1000000</v>
      </c>
      <c r="PHL1370" s="84">
        <f t="shared" si="1708"/>
        <v>0</v>
      </c>
      <c r="PHM1370" s="84">
        <f t="shared" si="1708"/>
        <v>0</v>
      </c>
      <c r="PHN1370" s="84">
        <f t="shared" si="1708"/>
        <v>0</v>
      </c>
      <c r="PHO1370" s="84">
        <f t="shared" si="1708"/>
        <v>0</v>
      </c>
      <c r="PHP1370" s="84">
        <f t="shared" si="1708"/>
        <v>1000000</v>
      </c>
      <c r="PHV1370" s="84" t="s">
        <v>235</v>
      </c>
      <c r="PHW1370" s="84" t="s">
        <v>236</v>
      </c>
      <c r="PHX1370" s="84">
        <f t="shared" ref="PHX1370:PIF1370" si="1709">PHX1364</f>
        <v>1000000</v>
      </c>
      <c r="PHY1370" s="84">
        <f t="shared" si="1709"/>
        <v>0</v>
      </c>
      <c r="PHZ1370" s="84">
        <f t="shared" si="1709"/>
        <v>0</v>
      </c>
      <c r="PIA1370" s="84">
        <f t="shared" si="1709"/>
        <v>1000000</v>
      </c>
      <c r="PIB1370" s="84">
        <f t="shared" si="1709"/>
        <v>0</v>
      </c>
      <c r="PIC1370" s="84">
        <f t="shared" si="1709"/>
        <v>0</v>
      </c>
      <c r="PID1370" s="84">
        <f t="shared" si="1709"/>
        <v>0</v>
      </c>
      <c r="PIE1370" s="84">
        <f t="shared" si="1709"/>
        <v>0</v>
      </c>
      <c r="PIF1370" s="84">
        <f t="shared" si="1709"/>
        <v>1000000</v>
      </c>
      <c r="PIL1370" s="84" t="s">
        <v>235</v>
      </c>
      <c r="PIM1370" s="84" t="s">
        <v>236</v>
      </c>
      <c r="PIN1370" s="84">
        <f t="shared" ref="PIN1370:PIV1370" si="1710">PIN1364</f>
        <v>1000000</v>
      </c>
      <c r="PIO1370" s="84">
        <f t="shared" si="1710"/>
        <v>0</v>
      </c>
      <c r="PIP1370" s="84">
        <f t="shared" si="1710"/>
        <v>0</v>
      </c>
      <c r="PIQ1370" s="84">
        <f t="shared" si="1710"/>
        <v>1000000</v>
      </c>
      <c r="PIR1370" s="84">
        <f t="shared" si="1710"/>
        <v>0</v>
      </c>
      <c r="PIS1370" s="84">
        <f t="shared" si="1710"/>
        <v>0</v>
      </c>
      <c r="PIT1370" s="84">
        <f t="shared" si="1710"/>
        <v>0</v>
      </c>
      <c r="PIU1370" s="84">
        <f t="shared" si="1710"/>
        <v>0</v>
      </c>
      <c r="PIV1370" s="84">
        <f t="shared" si="1710"/>
        <v>1000000</v>
      </c>
      <c r="PJB1370" s="84" t="s">
        <v>235</v>
      </c>
      <c r="PJC1370" s="84" t="s">
        <v>236</v>
      </c>
      <c r="PJD1370" s="84">
        <f t="shared" ref="PJD1370:PJL1370" si="1711">PJD1364</f>
        <v>1000000</v>
      </c>
      <c r="PJE1370" s="84">
        <f t="shared" si="1711"/>
        <v>0</v>
      </c>
      <c r="PJF1370" s="84">
        <f t="shared" si="1711"/>
        <v>0</v>
      </c>
      <c r="PJG1370" s="84">
        <f t="shared" si="1711"/>
        <v>1000000</v>
      </c>
      <c r="PJH1370" s="84">
        <f t="shared" si="1711"/>
        <v>0</v>
      </c>
      <c r="PJI1370" s="84">
        <f t="shared" si="1711"/>
        <v>0</v>
      </c>
      <c r="PJJ1370" s="84">
        <f t="shared" si="1711"/>
        <v>0</v>
      </c>
      <c r="PJK1370" s="84">
        <f t="shared" si="1711"/>
        <v>0</v>
      </c>
      <c r="PJL1370" s="84">
        <f t="shared" si="1711"/>
        <v>1000000</v>
      </c>
      <c r="PJR1370" s="84" t="s">
        <v>235</v>
      </c>
      <c r="PJS1370" s="84" t="s">
        <v>236</v>
      </c>
      <c r="PJT1370" s="84">
        <f t="shared" ref="PJT1370:PKB1370" si="1712">PJT1364</f>
        <v>1000000</v>
      </c>
      <c r="PJU1370" s="84">
        <f t="shared" si="1712"/>
        <v>0</v>
      </c>
      <c r="PJV1370" s="84">
        <f t="shared" si="1712"/>
        <v>0</v>
      </c>
      <c r="PJW1370" s="84">
        <f t="shared" si="1712"/>
        <v>1000000</v>
      </c>
      <c r="PJX1370" s="84">
        <f t="shared" si="1712"/>
        <v>0</v>
      </c>
      <c r="PJY1370" s="84">
        <f t="shared" si="1712"/>
        <v>0</v>
      </c>
      <c r="PJZ1370" s="84">
        <f t="shared" si="1712"/>
        <v>0</v>
      </c>
      <c r="PKA1370" s="84">
        <f t="shared" si="1712"/>
        <v>0</v>
      </c>
      <c r="PKB1370" s="84">
        <f t="shared" si="1712"/>
        <v>1000000</v>
      </c>
      <c r="PKH1370" s="84" t="s">
        <v>235</v>
      </c>
      <c r="PKI1370" s="84" t="s">
        <v>236</v>
      </c>
      <c r="PKJ1370" s="84">
        <f t="shared" ref="PKJ1370:PKR1370" si="1713">PKJ1364</f>
        <v>1000000</v>
      </c>
      <c r="PKK1370" s="84">
        <f t="shared" si="1713"/>
        <v>0</v>
      </c>
      <c r="PKL1370" s="84">
        <f t="shared" si="1713"/>
        <v>0</v>
      </c>
      <c r="PKM1370" s="84">
        <f t="shared" si="1713"/>
        <v>1000000</v>
      </c>
      <c r="PKN1370" s="84">
        <f t="shared" si="1713"/>
        <v>0</v>
      </c>
      <c r="PKO1370" s="84">
        <f t="shared" si="1713"/>
        <v>0</v>
      </c>
      <c r="PKP1370" s="84">
        <f t="shared" si="1713"/>
        <v>0</v>
      </c>
      <c r="PKQ1370" s="84">
        <f t="shared" si="1713"/>
        <v>0</v>
      </c>
      <c r="PKR1370" s="84">
        <f t="shared" si="1713"/>
        <v>1000000</v>
      </c>
      <c r="PKX1370" s="84" t="s">
        <v>235</v>
      </c>
      <c r="PKY1370" s="84" t="s">
        <v>236</v>
      </c>
      <c r="PKZ1370" s="84">
        <f t="shared" ref="PKZ1370:PLH1370" si="1714">PKZ1364</f>
        <v>1000000</v>
      </c>
      <c r="PLA1370" s="84">
        <f t="shared" si="1714"/>
        <v>0</v>
      </c>
      <c r="PLB1370" s="84">
        <f t="shared" si="1714"/>
        <v>0</v>
      </c>
      <c r="PLC1370" s="84">
        <f t="shared" si="1714"/>
        <v>1000000</v>
      </c>
      <c r="PLD1370" s="84">
        <f t="shared" si="1714"/>
        <v>0</v>
      </c>
      <c r="PLE1370" s="84">
        <f t="shared" si="1714"/>
        <v>0</v>
      </c>
      <c r="PLF1370" s="84">
        <f t="shared" si="1714"/>
        <v>0</v>
      </c>
      <c r="PLG1370" s="84">
        <f t="shared" si="1714"/>
        <v>0</v>
      </c>
      <c r="PLH1370" s="84">
        <f t="shared" si="1714"/>
        <v>1000000</v>
      </c>
      <c r="PLN1370" s="84" t="s">
        <v>235</v>
      </c>
      <c r="PLO1370" s="84" t="s">
        <v>236</v>
      </c>
      <c r="PLP1370" s="84">
        <f t="shared" ref="PLP1370:PLX1370" si="1715">PLP1364</f>
        <v>1000000</v>
      </c>
      <c r="PLQ1370" s="84">
        <f t="shared" si="1715"/>
        <v>0</v>
      </c>
      <c r="PLR1370" s="84">
        <f t="shared" si="1715"/>
        <v>0</v>
      </c>
      <c r="PLS1370" s="84">
        <f t="shared" si="1715"/>
        <v>1000000</v>
      </c>
      <c r="PLT1370" s="84">
        <f t="shared" si="1715"/>
        <v>0</v>
      </c>
      <c r="PLU1370" s="84">
        <f t="shared" si="1715"/>
        <v>0</v>
      </c>
      <c r="PLV1370" s="84">
        <f t="shared" si="1715"/>
        <v>0</v>
      </c>
      <c r="PLW1370" s="84">
        <f t="shared" si="1715"/>
        <v>0</v>
      </c>
      <c r="PLX1370" s="84">
        <f t="shared" si="1715"/>
        <v>1000000</v>
      </c>
      <c r="PMD1370" s="84" t="s">
        <v>235</v>
      </c>
      <c r="PME1370" s="84" t="s">
        <v>236</v>
      </c>
      <c r="PMF1370" s="84">
        <f t="shared" ref="PMF1370:PMN1370" si="1716">PMF1364</f>
        <v>1000000</v>
      </c>
      <c r="PMG1370" s="84">
        <f t="shared" si="1716"/>
        <v>0</v>
      </c>
      <c r="PMH1370" s="84">
        <f t="shared" si="1716"/>
        <v>0</v>
      </c>
      <c r="PMI1370" s="84">
        <f t="shared" si="1716"/>
        <v>1000000</v>
      </c>
      <c r="PMJ1370" s="84">
        <f t="shared" si="1716"/>
        <v>0</v>
      </c>
      <c r="PMK1370" s="84">
        <f t="shared" si="1716"/>
        <v>0</v>
      </c>
      <c r="PML1370" s="84">
        <f t="shared" si="1716"/>
        <v>0</v>
      </c>
      <c r="PMM1370" s="84">
        <f t="shared" si="1716"/>
        <v>0</v>
      </c>
      <c r="PMN1370" s="84">
        <f t="shared" si="1716"/>
        <v>1000000</v>
      </c>
      <c r="PMT1370" s="84" t="s">
        <v>235</v>
      </c>
      <c r="PMU1370" s="84" t="s">
        <v>236</v>
      </c>
      <c r="PMV1370" s="84">
        <f t="shared" ref="PMV1370:PND1370" si="1717">PMV1364</f>
        <v>1000000</v>
      </c>
      <c r="PMW1370" s="84">
        <f t="shared" si="1717"/>
        <v>0</v>
      </c>
      <c r="PMX1370" s="84">
        <f t="shared" si="1717"/>
        <v>0</v>
      </c>
      <c r="PMY1370" s="84">
        <f t="shared" si="1717"/>
        <v>1000000</v>
      </c>
      <c r="PMZ1370" s="84">
        <f t="shared" si="1717"/>
        <v>0</v>
      </c>
      <c r="PNA1370" s="84">
        <f t="shared" si="1717"/>
        <v>0</v>
      </c>
      <c r="PNB1370" s="84">
        <f t="shared" si="1717"/>
        <v>0</v>
      </c>
      <c r="PNC1370" s="84">
        <f t="shared" si="1717"/>
        <v>0</v>
      </c>
      <c r="PND1370" s="84">
        <f t="shared" si="1717"/>
        <v>1000000</v>
      </c>
      <c r="PNJ1370" s="84" t="s">
        <v>235</v>
      </c>
      <c r="PNK1370" s="84" t="s">
        <v>236</v>
      </c>
      <c r="PNL1370" s="84">
        <f t="shared" ref="PNL1370:PNT1370" si="1718">PNL1364</f>
        <v>1000000</v>
      </c>
      <c r="PNM1370" s="84">
        <f t="shared" si="1718"/>
        <v>0</v>
      </c>
      <c r="PNN1370" s="84">
        <f t="shared" si="1718"/>
        <v>0</v>
      </c>
      <c r="PNO1370" s="84">
        <f t="shared" si="1718"/>
        <v>1000000</v>
      </c>
      <c r="PNP1370" s="84">
        <f t="shared" si="1718"/>
        <v>0</v>
      </c>
      <c r="PNQ1370" s="84">
        <f t="shared" si="1718"/>
        <v>0</v>
      </c>
      <c r="PNR1370" s="84">
        <f t="shared" si="1718"/>
        <v>0</v>
      </c>
      <c r="PNS1370" s="84">
        <f t="shared" si="1718"/>
        <v>0</v>
      </c>
      <c r="PNT1370" s="84">
        <f t="shared" si="1718"/>
        <v>1000000</v>
      </c>
      <c r="PNZ1370" s="84" t="s">
        <v>235</v>
      </c>
      <c r="POA1370" s="84" t="s">
        <v>236</v>
      </c>
      <c r="POB1370" s="84">
        <f t="shared" ref="POB1370:POJ1370" si="1719">POB1364</f>
        <v>1000000</v>
      </c>
      <c r="POC1370" s="84">
        <f t="shared" si="1719"/>
        <v>0</v>
      </c>
      <c r="POD1370" s="84">
        <f t="shared" si="1719"/>
        <v>0</v>
      </c>
      <c r="POE1370" s="84">
        <f t="shared" si="1719"/>
        <v>1000000</v>
      </c>
      <c r="POF1370" s="84">
        <f t="shared" si="1719"/>
        <v>0</v>
      </c>
      <c r="POG1370" s="84">
        <f t="shared" si="1719"/>
        <v>0</v>
      </c>
      <c r="POH1370" s="84">
        <f t="shared" si="1719"/>
        <v>0</v>
      </c>
      <c r="POI1370" s="84">
        <f t="shared" si="1719"/>
        <v>0</v>
      </c>
      <c r="POJ1370" s="84">
        <f t="shared" si="1719"/>
        <v>1000000</v>
      </c>
      <c r="POP1370" s="84" t="s">
        <v>235</v>
      </c>
      <c r="POQ1370" s="84" t="s">
        <v>236</v>
      </c>
      <c r="POR1370" s="84">
        <f t="shared" ref="POR1370:POZ1370" si="1720">POR1364</f>
        <v>1000000</v>
      </c>
      <c r="POS1370" s="84">
        <f t="shared" si="1720"/>
        <v>0</v>
      </c>
      <c r="POT1370" s="84">
        <f t="shared" si="1720"/>
        <v>0</v>
      </c>
      <c r="POU1370" s="84">
        <f t="shared" si="1720"/>
        <v>1000000</v>
      </c>
      <c r="POV1370" s="84">
        <f t="shared" si="1720"/>
        <v>0</v>
      </c>
      <c r="POW1370" s="84">
        <f t="shared" si="1720"/>
        <v>0</v>
      </c>
      <c r="POX1370" s="84">
        <f t="shared" si="1720"/>
        <v>0</v>
      </c>
      <c r="POY1370" s="84">
        <f t="shared" si="1720"/>
        <v>0</v>
      </c>
      <c r="POZ1370" s="84">
        <f t="shared" si="1720"/>
        <v>1000000</v>
      </c>
      <c r="PPF1370" s="84" t="s">
        <v>235</v>
      </c>
      <c r="PPG1370" s="84" t="s">
        <v>236</v>
      </c>
      <c r="PPH1370" s="84">
        <f t="shared" ref="PPH1370:PPP1370" si="1721">PPH1364</f>
        <v>1000000</v>
      </c>
      <c r="PPI1370" s="84">
        <f t="shared" si="1721"/>
        <v>0</v>
      </c>
      <c r="PPJ1370" s="84">
        <f t="shared" si="1721"/>
        <v>0</v>
      </c>
      <c r="PPK1370" s="84">
        <f t="shared" si="1721"/>
        <v>1000000</v>
      </c>
      <c r="PPL1370" s="84">
        <f t="shared" si="1721"/>
        <v>0</v>
      </c>
      <c r="PPM1370" s="84">
        <f t="shared" si="1721"/>
        <v>0</v>
      </c>
      <c r="PPN1370" s="84">
        <f t="shared" si="1721"/>
        <v>0</v>
      </c>
      <c r="PPO1370" s="84">
        <f t="shared" si="1721"/>
        <v>0</v>
      </c>
      <c r="PPP1370" s="84">
        <f t="shared" si="1721"/>
        <v>1000000</v>
      </c>
      <c r="PPV1370" s="84" t="s">
        <v>235</v>
      </c>
      <c r="PPW1370" s="84" t="s">
        <v>236</v>
      </c>
      <c r="PPX1370" s="84">
        <f>PPX1364</f>
        <v>1000000</v>
      </c>
      <c r="PPY1370" s="84">
        <f>PPY1364</f>
        <v>0</v>
      </c>
      <c r="PPZ1370" s="84">
        <f>PPZ1364</f>
        <v>0</v>
      </c>
      <c r="PQA1370" s="84">
        <f>PQA1364</f>
        <v>1000000</v>
      </c>
      <c r="PQB1370" s="84">
        <f>PQB1364</f>
        <v>0</v>
      </c>
      <c r="PQC1370" s="84">
        <f>PQC1364</f>
        <v>0</v>
      </c>
      <c r="PQD1370" s="84">
        <f>PQD1364</f>
        <v>0</v>
      </c>
      <c r="PQE1370" s="84">
        <f>PQE1364</f>
        <v>0</v>
      </c>
      <c r="PQF1370" s="84">
        <f>PQF1364</f>
        <v>1000000</v>
      </c>
      <c r="PQL1370" s="84" t="s">
        <v>235</v>
      </c>
      <c r="PQM1370" s="84" t="s">
        <v>236</v>
      </c>
      <c r="PQN1370" s="84">
        <f t="shared" ref="PQN1370:PQV1370" si="1722">PQN1364</f>
        <v>1000000</v>
      </c>
      <c r="PQO1370" s="84">
        <f t="shared" si="1722"/>
        <v>0</v>
      </c>
      <c r="PQP1370" s="84">
        <f t="shared" si="1722"/>
        <v>0</v>
      </c>
      <c r="PQQ1370" s="84">
        <f t="shared" si="1722"/>
        <v>1000000</v>
      </c>
      <c r="PQR1370" s="84">
        <f t="shared" si="1722"/>
        <v>0</v>
      </c>
      <c r="PQS1370" s="84">
        <f t="shared" si="1722"/>
        <v>0</v>
      </c>
      <c r="PQT1370" s="84">
        <f t="shared" si="1722"/>
        <v>0</v>
      </c>
      <c r="PQU1370" s="84">
        <f t="shared" si="1722"/>
        <v>0</v>
      </c>
      <c r="PQV1370" s="84">
        <f t="shared" si="1722"/>
        <v>1000000</v>
      </c>
      <c r="PRB1370" s="84" t="s">
        <v>235</v>
      </c>
      <c r="PRC1370" s="84" t="s">
        <v>236</v>
      </c>
      <c r="PRD1370" s="84">
        <f t="shared" ref="PRD1370:PRL1370" si="1723">PRD1364</f>
        <v>1000000</v>
      </c>
      <c r="PRE1370" s="84">
        <f t="shared" si="1723"/>
        <v>0</v>
      </c>
      <c r="PRF1370" s="84">
        <f t="shared" si="1723"/>
        <v>0</v>
      </c>
      <c r="PRG1370" s="84">
        <f t="shared" si="1723"/>
        <v>1000000</v>
      </c>
      <c r="PRH1370" s="84">
        <f t="shared" si="1723"/>
        <v>0</v>
      </c>
      <c r="PRI1370" s="84">
        <f t="shared" si="1723"/>
        <v>0</v>
      </c>
      <c r="PRJ1370" s="84">
        <f t="shared" si="1723"/>
        <v>0</v>
      </c>
      <c r="PRK1370" s="84">
        <f t="shared" si="1723"/>
        <v>0</v>
      </c>
      <c r="PRL1370" s="84">
        <f t="shared" si="1723"/>
        <v>1000000</v>
      </c>
      <c r="PRR1370" s="84" t="s">
        <v>235</v>
      </c>
      <c r="PRS1370" s="84" t="s">
        <v>236</v>
      </c>
      <c r="PRT1370" s="84">
        <f t="shared" ref="PRT1370:PSB1370" si="1724">PRT1364</f>
        <v>1000000</v>
      </c>
      <c r="PRU1370" s="84">
        <f t="shared" si="1724"/>
        <v>0</v>
      </c>
      <c r="PRV1370" s="84">
        <f t="shared" si="1724"/>
        <v>0</v>
      </c>
      <c r="PRW1370" s="84">
        <f t="shared" si="1724"/>
        <v>1000000</v>
      </c>
      <c r="PRX1370" s="84">
        <f t="shared" si="1724"/>
        <v>0</v>
      </c>
      <c r="PRY1370" s="84">
        <f t="shared" si="1724"/>
        <v>0</v>
      </c>
      <c r="PRZ1370" s="84">
        <f t="shared" si="1724"/>
        <v>0</v>
      </c>
      <c r="PSA1370" s="84">
        <f t="shared" si="1724"/>
        <v>0</v>
      </c>
      <c r="PSB1370" s="84">
        <f t="shared" si="1724"/>
        <v>1000000</v>
      </c>
      <c r="PSH1370" s="84" t="s">
        <v>235</v>
      </c>
      <c r="PSI1370" s="84" t="s">
        <v>236</v>
      </c>
      <c r="PSJ1370" s="84">
        <f t="shared" ref="PSJ1370:PSR1370" si="1725">PSJ1364</f>
        <v>1000000</v>
      </c>
      <c r="PSK1370" s="84">
        <f t="shared" si="1725"/>
        <v>0</v>
      </c>
      <c r="PSL1370" s="84">
        <f t="shared" si="1725"/>
        <v>0</v>
      </c>
      <c r="PSM1370" s="84">
        <f t="shared" si="1725"/>
        <v>1000000</v>
      </c>
      <c r="PSN1370" s="84">
        <f t="shared" si="1725"/>
        <v>0</v>
      </c>
      <c r="PSO1370" s="84">
        <f t="shared" si="1725"/>
        <v>0</v>
      </c>
      <c r="PSP1370" s="84">
        <f t="shared" si="1725"/>
        <v>0</v>
      </c>
      <c r="PSQ1370" s="84">
        <f t="shared" si="1725"/>
        <v>0</v>
      </c>
      <c r="PSR1370" s="84">
        <f t="shared" si="1725"/>
        <v>1000000</v>
      </c>
      <c r="PSX1370" s="84" t="s">
        <v>235</v>
      </c>
      <c r="PSY1370" s="84" t="s">
        <v>236</v>
      </c>
      <c r="PSZ1370" s="84">
        <f t="shared" ref="PSZ1370:PTH1370" si="1726">PSZ1364</f>
        <v>1000000</v>
      </c>
      <c r="PTA1370" s="84">
        <f t="shared" si="1726"/>
        <v>0</v>
      </c>
      <c r="PTB1370" s="84">
        <f t="shared" si="1726"/>
        <v>0</v>
      </c>
      <c r="PTC1370" s="84">
        <f t="shared" si="1726"/>
        <v>1000000</v>
      </c>
      <c r="PTD1370" s="84">
        <f t="shared" si="1726"/>
        <v>0</v>
      </c>
      <c r="PTE1370" s="84">
        <f t="shared" si="1726"/>
        <v>0</v>
      </c>
      <c r="PTF1370" s="84">
        <f t="shared" si="1726"/>
        <v>0</v>
      </c>
      <c r="PTG1370" s="84">
        <f t="shared" si="1726"/>
        <v>0</v>
      </c>
      <c r="PTH1370" s="84">
        <f t="shared" si="1726"/>
        <v>1000000</v>
      </c>
      <c r="PTN1370" s="84" t="s">
        <v>235</v>
      </c>
      <c r="PTO1370" s="84" t="s">
        <v>236</v>
      </c>
      <c r="PTP1370" s="84">
        <f t="shared" ref="PTP1370:PTX1370" si="1727">PTP1364</f>
        <v>1000000</v>
      </c>
      <c r="PTQ1370" s="84">
        <f t="shared" si="1727"/>
        <v>0</v>
      </c>
      <c r="PTR1370" s="84">
        <f t="shared" si="1727"/>
        <v>0</v>
      </c>
      <c r="PTS1370" s="84">
        <f t="shared" si="1727"/>
        <v>1000000</v>
      </c>
      <c r="PTT1370" s="84">
        <f t="shared" si="1727"/>
        <v>0</v>
      </c>
      <c r="PTU1370" s="84">
        <f t="shared" si="1727"/>
        <v>0</v>
      </c>
      <c r="PTV1370" s="84">
        <f t="shared" si="1727"/>
        <v>0</v>
      </c>
      <c r="PTW1370" s="84">
        <f t="shared" si="1727"/>
        <v>0</v>
      </c>
      <c r="PTX1370" s="84">
        <f t="shared" si="1727"/>
        <v>1000000</v>
      </c>
      <c r="PUD1370" s="84" t="s">
        <v>235</v>
      </c>
      <c r="PUE1370" s="84" t="s">
        <v>236</v>
      </c>
      <c r="PUF1370" s="84">
        <f t="shared" ref="PUF1370:PUN1370" si="1728">PUF1364</f>
        <v>1000000</v>
      </c>
      <c r="PUG1370" s="84">
        <f t="shared" si="1728"/>
        <v>0</v>
      </c>
      <c r="PUH1370" s="84">
        <f t="shared" si="1728"/>
        <v>0</v>
      </c>
      <c r="PUI1370" s="84">
        <f t="shared" si="1728"/>
        <v>1000000</v>
      </c>
      <c r="PUJ1370" s="84">
        <f t="shared" si="1728"/>
        <v>0</v>
      </c>
      <c r="PUK1370" s="84">
        <f t="shared" si="1728"/>
        <v>0</v>
      </c>
      <c r="PUL1370" s="84">
        <f t="shared" si="1728"/>
        <v>0</v>
      </c>
      <c r="PUM1370" s="84">
        <f t="shared" si="1728"/>
        <v>0</v>
      </c>
      <c r="PUN1370" s="84">
        <f t="shared" si="1728"/>
        <v>1000000</v>
      </c>
      <c r="PUT1370" s="84" t="s">
        <v>235</v>
      </c>
      <c r="PUU1370" s="84" t="s">
        <v>236</v>
      </c>
      <c r="PUV1370" s="84">
        <f t="shared" ref="PUV1370:PVD1370" si="1729">PUV1364</f>
        <v>1000000</v>
      </c>
      <c r="PUW1370" s="84">
        <f t="shared" si="1729"/>
        <v>0</v>
      </c>
      <c r="PUX1370" s="84">
        <f t="shared" si="1729"/>
        <v>0</v>
      </c>
      <c r="PUY1370" s="84">
        <f t="shared" si="1729"/>
        <v>1000000</v>
      </c>
      <c r="PUZ1370" s="84">
        <f t="shared" si="1729"/>
        <v>0</v>
      </c>
      <c r="PVA1370" s="84">
        <f t="shared" si="1729"/>
        <v>0</v>
      </c>
      <c r="PVB1370" s="84">
        <f t="shared" si="1729"/>
        <v>0</v>
      </c>
      <c r="PVC1370" s="84">
        <f t="shared" si="1729"/>
        <v>0</v>
      </c>
      <c r="PVD1370" s="84">
        <f t="shared" si="1729"/>
        <v>1000000</v>
      </c>
      <c r="PVJ1370" s="84" t="s">
        <v>235</v>
      </c>
      <c r="PVK1370" s="84" t="s">
        <v>236</v>
      </c>
      <c r="PVL1370" s="84">
        <f t="shared" ref="PVL1370:PVT1370" si="1730">PVL1364</f>
        <v>1000000</v>
      </c>
      <c r="PVM1370" s="84">
        <f t="shared" si="1730"/>
        <v>0</v>
      </c>
      <c r="PVN1370" s="84">
        <f t="shared" si="1730"/>
        <v>0</v>
      </c>
      <c r="PVO1370" s="84">
        <f t="shared" si="1730"/>
        <v>1000000</v>
      </c>
      <c r="PVP1370" s="84">
        <f t="shared" si="1730"/>
        <v>0</v>
      </c>
      <c r="PVQ1370" s="84">
        <f t="shared" si="1730"/>
        <v>0</v>
      </c>
      <c r="PVR1370" s="84">
        <f t="shared" si="1730"/>
        <v>0</v>
      </c>
      <c r="PVS1370" s="84">
        <f t="shared" si="1730"/>
        <v>0</v>
      </c>
      <c r="PVT1370" s="84">
        <f t="shared" si="1730"/>
        <v>1000000</v>
      </c>
      <c r="PVZ1370" s="84" t="s">
        <v>235</v>
      </c>
      <c r="PWA1370" s="84" t="s">
        <v>236</v>
      </c>
      <c r="PWB1370" s="84">
        <f t="shared" ref="PWB1370:PWJ1370" si="1731">PWB1364</f>
        <v>1000000</v>
      </c>
      <c r="PWC1370" s="84">
        <f t="shared" si="1731"/>
        <v>0</v>
      </c>
      <c r="PWD1370" s="84">
        <f t="shared" si="1731"/>
        <v>0</v>
      </c>
      <c r="PWE1370" s="84">
        <f t="shared" si="1731"/>
        <v>1000000</v>
      </c>
      <c r="PWF1370" s="84">
        <f t="shared" si="1731"/>
        <v>0</v>
      </c>
      <c r="PWG1370" s="84">
        <f t="shared" si="1731"/>
        <v>0</v>
      </c>
      <c r="PWH1370" s="84">
        <f t="shared" si="1731"/>
        <v>0</v>
      </c>
      <c r="PWI1370" s="84">
        <f t="shared" si="1731"/>
        <v>0</v>
      </c>
      <c r="PWJ1370" s="84">
        <f t="shared" si="1731"/>
        <v>1000000</v>
      </c>
      <c r="PWP1370" s="84" t="s">
        <v>235</v>
      </c>
      <c r="PWQ1370" s="84" t="s">
        <v>236</v>
      </c>
      <c r="PWR1370" s="84">
        <f t="shared" ref="PWR1370:PWZ1370" si="1732">PWR1364</f>
        <v>1000000</v>
      </c>
      <c r="PWS1370" s="84">
        <f t="shared" si="1732"/>
        <v>0</v>
      </c>
      <c r="PWT1370" s="84">
        <f t="shared" si="1732"/>
        <v>0</v>
      </c>
      <c r="PWU1370" s="84">
        <f t="shared" si="1732"/>
        <v>1000000</v>
      </c>
      <c r="PWV1370" s="84">
        <f t="shared" si="1732"/>
        <v>0</v>
      </c>
      <c r="PWW1370" s="84">
        <f t="shared" si="1732"/>
        <v>0</v>
      </c>
      <c r="PWX1370" s="84">
        <f t="shared" si="1732"/>
        <v>0</v>
      </c>
      <c r="PWY1370" s="84">
        <f t="shared" si="1732"/>
        <v>0</v>
      </c>
      <c r="PWZ1370" s="84">
        <f t="shared" si="1732"/>
        <v>1000000</v>
      </c>
      <c r="PXF1370" s="84" t="s">
        <v>235</v>
      </c>
      <c r="PXG1370" s="84" t="s">
        <v>236</v>
      </c>
      <c r="PXH1370" s="84">
        <f t="shared" ref="PXH1370:PXP1370" si="1733">PXH1364</f>
        <v>1000000</v>
      </c>
      <c r="PXI1370" s="84">
        <f t="shared" si="1733"/>
        <v>0</v>
      </c>
      <c r="PXJ1370" s="84">
        <f t="shared" si="1733"/>
        <v>0</v>
      </c>
      <c r="PXK1370" s="84">
        <f t="shared" si="1733"/>
        <v>1000000</v>
      </c>
      <c r="PXL1370" s="84">
        <f t="shared" si="1733"/>
        <v>0</v>
      </c>
      <c r="PXM1370" s="84">
        <f t="shared" si="1733"/>
        <v>0</v>
      </c>
      <c r="PXN1370" s="84">
        <f t="shared" si="1733"/>
        <v>0</v>
      </c>
      <c r="PXO1370" s="84">
        <f t="shared" si="1733"/>
        <v>0</v>
      </c>
      <c r="PXP1370" s="84">
        <f t="shared" si="1733"/>
        <v>1000000</v>
      </c>
      <c r="PXV1370" s="84" t="s">
        <v>235</v>
      </c>
      <c r="PXW1370" s="84" t="s">
        <v>236</v>
      </c>
      <c r="PXX1370" s="84">
        <f t="shared" ref="PXX1370:PYF1370" si="1734">PXX1364</f>
        <v>1000000</v>
      </c>
      <c r="PXY1370" s="84">
        <f t="shared" si="1734"/>
        <v>0</v>
      </c>
      <c r="PXZ1370" s="84">
        <f t="shared" si="1734"/>
        <v>0</v>
      </c>
      <c r="PYA1370" s="84">
        <f t="shared" si="1734"/>
        <v>1000000</v>
      </c>
      <c r="PYB1370" s="84">
        <f t="shared" si="1734"/>
        <v>0</v>
      </c>
      <c r="PYC1370" s="84">
        <f t="shared" si="1734"/>
        <v>0</v>
      </c>
      <c r="PYD1370" s="84">
        <f t="shared" si="1734"/>
        <v>0</v>
      </c>
      <c r="PYE1370" s="84">
        <f t="shared" si="1734"/>
        <v>0</v>
      </c>
      <c r="PYF1370" s="84">
        <f t="shared" si="1734"/>
        <v>1000000</v>
      </c>
      <c r="PYL1370" s="84" t="s">
        <v>235</v>
      </c>
      <c r="PYM1370" s="84" t="s">
        <v>236</v>
      </c>
      <c r="PYN1370" s="84">
        <f t="shared" ref="PYN1370:PYV1370" si="1735">PYN1364</f>
        <v>1000000</v>
      </c>
      <c r="PYO1370" s="84">
        <f t="shared" si="1735"/>
        <v>0</v>
      </c>
      <c r="PYP1370" s="84">
        <f t="shared" si="1735"/>
        <v>0</v>
      </c>
      <c r="PYQ1370" s="84">
        <f t="shared" si="1735"/>
        <v>1000000</v>
      </c>
      <c r="PYR1370" s="84">
        <f t="shared" si="1735"/>
        <v>0</v>
      </c>
      <c r="PYS1370" s="84">
        <f t="shared" si="1735"/>
        <v>0</v>
      </c>
      <c r="PYT1370" s="84">
        <f t="shared" si="1735"/>
        <v>0</v>
      </c>
      <c r="PYU1370" s="84">
        <f t="shared" si="1735"/>
        <v>0</v>
      </c>
      <c r="PYV1370" s="84">
        <f t="shared" si="1735"/>
        <v>1000000</v>
      </c>
      <c r="PZB1370" s="84" t="s">
        <v>235</v>
      </c>
      <c r="PZC1370" s="84" t="s">
        <v>236</v>
      </c>
      <c r="PZD1370" s="84">
        <f t="shared" ref="PZD1370:PZL1370" si="1736">PZD1364</f>
        <v>1000000</v>
      </c>
      <c r="PZE1370" s="84">
        <f t="shared" si="1736"/>
        <v>0</v>
      </c>
      <c r="PZF1370" s="84">
        <f t="shared" si="1736"/>
        <v>0</v>
      </c>
      <c r="PZG1370" s="84">
        <f t="shared" si="1736"/>
        <v>1000000</v>
      </c>
      <c r="PZH1370" s="84">
        <f t="shared" si="1736"/>
        <v>0</v>
      </c>
      <c r="PZI1370" s="84">
        <f t="shared" si="1736"/>
        <v>0</v>
      </c>
      <c r="PZJ1370" s="84">
        <f t="shared" si="1736"/>
        <v>0</v>
      </c>
      <c r="PZK1370" s="84">
        <f t="shared" si="1736"/>
        <v>0</v>
      </c>
      <c r="PZL1370" s="84">
        <f t="shared" si="1736"/>
        <v>1000000</v>
      </c>
      <c r="PZR1370" s="84" t="s">
        <v>235</v>
      </c>
      <c r="PZS1370" s="84" t="s">
        <v>236</v>
      </c>
      <c r="PZT1370" s="84">
        <f t="shared" ref="PZT1370:QAB1370" si="1737">PZT1364</f>
        <v>1000000</v>
      </c>
      <c r="PZU1370" s="84">
        <f t="shared" si="1737"/>
        <v>0</v>
      </c>
      <c r="PZV1370" s="84">
        <f t="shared" si="1737"/>
        <v>0</v>
      </c>
      <c r="PZW1370" s="84">
        <f t="shared" si="1737"/>
        <v>1000000</v>
      </c>
      <c r="PZX1370" s="84">
        <f t="shared" si="1737"/>
        <v>0</v>
      </c>
      <c r="PZY1370" s="84">
        <f t="shared" si="1737"/>
        <v>0</v>
      </c>
      <c r="PZZ1370" s="84">
        <f t="shared" si="1737"/>
        <v>0</v>
      </c>
      <c r="QAA1370" s="84">
        <f t="shared" si="1737"/>
        <v>0</v>
      </c>
      <c r="QAB1370" s="84">
        <f t="shared" si="1737"/>
        <v>1000000</v>
      </c>
      <c r="QAH1370" s="84" t="s">
        <v>235</v>
      </c>
      <c r="QAI1370" s="84" t="s">
        <v>236</v>
      </c>
      <c r="QAJ1370" s="84">
        <f t="shared" ref="QAJ1370:QAR1370" si="1738">QAJ1364</f>
        <v>1000000</v>
      </c>
      <c r="QAK1370" s="84">
        <f t="shared" si="1738"/>
        <v>0</v>
      </c>
      <c r="QAL1370" s="84">
        <f t="shared" si="1738"/>
        <v>0</v>
      </c>
      <c r="QAM1370" s="84">
        <f t="shared" si="1738"/>
        <v>1000000</v>
      </c>
      <c r="QAN1370" s="84">
        <f t="shared" si="1738"/>
        <v>0</v>
      </c>
      <c r="QAO1370" s="84">
        <f t="shared" si="1738"/>
        <v>0</v>
      </c>
      <c r="QAP1370" s="84">
        <f t="shared" si="1738"/>
        <v>0</v>
      </c>
      <c r="QAQ1370" s="84">
        <f t="shared" si="1738"/>
        <v>0</v>
      </c>
      <c r="QAR1370" s="84">
        <f t="shared" si="1738"/>
        <v>1000000</v>
      </c>
      <c r="QAX1370" s="84" t="s">
        <v>235</v>
      </c>
      <c r="QAY1370" s="84" t="s">
        <v>236</v>
      </c>
      <c r="QAZ1370" s="84">
        <f t="shared" ref="QAZ1370:QBH1370" si="1739">QAZ1364</f>
        <v>1000000</v>
      </c>
      <c r="QBA1370" s="84">
        <f t="shared" si="1739"/>
        <v>0</v>
      </c>
      <c r="QBB1370" s="84">
        <f t="shared" si="1739"/>
        <v>0</v>
      </c>
      <c r="QBC1370" s="84">
        <f t="shared" si="1739"/>
        <v>1000000</v>
      </c>
      <c r="QBD1370" s="84">
        <f t="shared" si="1739"/>
        <v>0</v>
      </c>
      <c r="QBE1370" s="84">
        <f t="shared" si="1739"/>
        <v>0</v>
      </c>
      <c r="QBF1370" s="84">
        <f t="shared" si="1739"/>
        <v>0</v>
      </c>
      <c r="QBG1370" s="84">
        <f t="shared" si="1739"/>
        <v>0</v>
      </c>
      <c r="QBH1370" s="84">
        <f t="shared" si="1739"/>
        <v>1000000</v>
      </c>
      <c r="QBN1370" s="84" t="s">
        <v>235</v>
      </c>
      <c r="QBO1370" s="84" t="s">
        <v>236</v>
      </c>
      <c r="QBP1370" s="84">
        <f t="shared" ref="QBP1370:QBX1370" si="1740">QBP1364</f>
        <v>1000000</v>
      </c>
      <c r="QBQ1370" s="84">
        <f t="shared" si="1740"/>
        <v>0</v>
      </c>
      <c r="QBR1370" s="84">
        <f t="shared" si="1740"/>
        <v>0</v>
      </c>
      <c r="QBS1370" s="84">
        <f t="shared" si="1740"/>
        <v>1000000</v>
      </c>
      <c r="QBT1370" s="84">
        <f t="shared" si="1740"/>
        <v>0</v>
      </c>
      <c r="QBU1370" s="84">
        <f t="shared" si="1740"/>
        <v>0</v>
      </c>
      <c r="QBV1370" s="84">
        <f t="shared" si="1740"/>
        <v>0</v>
      </c>
      <c r="QBW1370" s="84">
        <f t="shared" si="1740"/>
        <v>0</v>
      </c>
      <c r="QBX1370" s="84">
        <f t="shared" si="1740"/>
        <v>1000000</v>
      </c>
      <c r="QCD1370" s="84" t="s">
        <v>235</v>
      </c>
      <c r="QCE1370" s="84" t="s">
        <v>236</v>
      </c>
      <c r="QCF1370" s="84">
        <f t="shared" ref="QCF1370:QCN1370" si="1741">QCF1364</f>
        <v>1000000</v>
      </c>
      <c r="QCG1370" s="84">
        <f t="shared" si="1741"/>
        <v>0</v>
      </c>
      <c r="QCH1370" s="84">
        <f t="shared" si="1741"/>
        <v>0</v>
      </c>
      <c r="QCI1370" s="84">
        <f t="shared" si="1741"/>
        <v>1000000</v>
      </c>
      <c r="QCJ1370" s="84">
        <f t="shared" si="1741"/>
        <v>0</v>
      </c>
      <c r="QCK1370" s="84">
        <f t="shared" si="1741"/>
        <v>0</v>
      </c>
      <c r="QCL1370" s="84">
        <f t="shared" si="1741"/>
        <v>0</v>
      </c>
      <c r="QCM1370" s="84">
        <f t="shared" si="1741"/>
        <v>0</v>
      </c>
      <c r="QCN1370" s="84">
        <f t="shared" si="1741"/>
        <v>1000000</v>
      </c>
      <c r="QCT1370" s="84" t="s">
        <v>235</v>
      </c>
      <c r="QCU1370" s="84" t="s">
        <v>236</v>
      </c>
      <c r="QCV1370" s="84">
        <f t="shared" ref="QCV1370:QDD1370" si="1742">QCV1364</f>
        <v>1000000</v>
      </c>
      <c r="QCW1370" s="84">
        <f t="shared" si="1742"/>
        <v>0</v>
      </c>
      <c r="QCX1370" s="84">
        <f t="shared" si="1742"/>
        <v>0</v>
      </c>
      <c r="QCY1370" s="84">
        <f t="shared" si="1742"/>
        <v>1000000</v>
      </c>
      <c r="QCZ1370" s="84">
        <f t="shared" si="1742"/>
        <v>0</v>
      </c>
      <c r="QDA1370" s="84">
        <f t="shared" si="1742"/>
        <v>0</v>
      </c>
      <c r="QDB1370" s="84">
        <f t="shared" si="1742"/>
        <v>0</v>
      </c>
      <c r="QDC1370" s="84">
        <f t="shared" si="1742"/>
        <v>0</v>
      </c>
      <c r="QDD1370" s="84">
        <f t="shared" si="1742"/>
        <v>1000000</v>
      </c>
      <c r="QDJ1370" s="84" t="s">
        <v>235</v>
      </c>
      <c r="QDK1370" s="84" t="s">
        <v>236</v>
      </c>
      <c r="QDL1370" s="84">
        <f t="shared" ref="QDL1370:QDT1370" si="1743">QDL1364</f>
        <v>1000000</v>
      </c>
      <c r="QDM1370" s="84">
        <f t="shared" si="1743"/>
        <v>0</v>
      </c>
      <c r="QDN1370" s="84">
        <f t="shared" si="1743"/>
        <v>0</v>
      </c>
      <c r="QDO1370" s="84">
        <f t="shared" si="1743"/>
        <v>1000000</v>
      </c>
      <c r="QDP1370" s="84">
        <f t="shared" si="1743"/>
        <v>0</v>
      </c>
      <c r="QDQ1370" s="84">
        <f t="shared" si="1743"/>
        <v>0</v>
      </c>
      <c r="QDR1370" s="84">
        <f t="shared" si="1743"/>
        <v>0</v>
      </c>
      <c r="QDS1370" s="84">
        <f t="shared" si="1743"/>
        <v>0</v>
      </c>
      <c r="QDT1370" s="84">
        <f t="shared" si="1743"/>
        <v>1000000</v>
      </c>
      <c r="QDZ1370" s="84" t="s">
        <v>235</v>
      </c>
      <c r="QEA1370" s="84" t="s">
        <v>236</v>
      </c>
      <c r="QEB1370" s="84">
        <f t="shared" ref="QEB1370:QEJ1370" si="1744">QEB1364</f>
        <v>1000000</v>
      </c>
      <c r="QEC1370" s="84">
        <f t="shared" si="1744"/>
        <v>0</v>
      </c>
      <c r="QED1370" s="84">
        <f t="shared" si="1744"/>
        <v>0</v>
      </c>
      <c r="QEE1370" s="84">
        <f t="shared" si="1744"/>
        <v>1000000</v>
      </c>
      <c r="QEF1370" s="84">
        <f t="shared" si="1744"/>
        <v>0</v>
      </c>
      <c r="QEG1370" s="84">
        <f t="shared" si="1744"/>
        <v>0</v>
      </c>
      <c r="QEH1370" s="84">
        <f t="shared" si="1744"/>
        <v>0</v>
      </c>
      <c r="QEI1370" s="84">
        <f t="shared" si="1744"/>
        <v>0</v>
      </c>
      <c r="QEJ1370" s="84">
        <f t="shared" si="1744"/>
        <v>1000000</v>
      </c>
      <c r="QEP1370" s="84" t="s">
        <v>235</v>
      </c>
      <c r="QEQ1370" s="84" t="s">
        <v>236</v>
      </c>
      <c r="QER1370" s="84">
        <f t="shared" ref="QER1370:QEZ1370" si="1745">QER1364</f>
        <v>1000000</v>
      </c>
      <c r="QES1370" s="84">
        <f t="shared" si="1745"/>
        <v>0</v>
      </c>
      <c r="QET1370" s="84">
        <f t="shared" si="1745"/>
        <v>0</v>
      </c>
      <c r="QEU1370" s="84">
        <f t="shared" si="1745"/>
        <v>1000000</v>
      </c>
      <c r="QEV1370" s="84">
        <f t="shared" si="1745"/>
        <v>0</v>
      </c>
      <c r="QEW1370" s="84">
        <f t="shared" si="1745"/>
        <v>0</v>
      </c>
      <c r="QEX1370" s="84">
        <f t="shared" si="1745"/>
        <v>0</v>
      </c>
      <c r="QEY1370" s="84">
        <f t="shared" si="1745"/>
        <v>0</v>
      </c>
      <c r="QEZ1370" s="84">
        <f t="shared" si="1745"/>
        <v>1000000</v>
      </c>
      <c r="QFF1370" s="84" t="s">
        <v>235</v>
      </c>
      <c r="QFG1370" s="84" t="s">
        <v>236</v>
      </c>
      <c r="QFH1370" s="84">
        <f t="shared" ref="QFH1370:QFP1370" si="1746">QFH1364</f>
        <v>1000000</v>
      </c>
      <c r="QFI1370" s="84">
        <f t="shared" si="1746"/>
        <v>0</v>
      </c>
      <c r="QFJ1370" s="84">
        <f t="shared" si="1746"/>
        <v>0</v>
      </c>
      <c r="QFK1370" s="84">
        <f t="shared" si="1746"/>
        <v>1000000</v>
      </c>
      <c r="QFL1370" s="84">
        <f t="shared" si="1746"/>
        <v>0</v>
      </c>
      <c r="QFM1370" s="84">
        <f t="shared" si="1746"/>
        <v>0</v>
      </c>
      <c r="QFN1370" s="84">
        <f t="shared" si="1746"/>
        <v>0</v>
      </c>
      <c r="QFO1370" s="84">
        <f t="shared" si="1746"/>
        <v>0</v>
      </c>
      <c r="QFP1370" s="84">
        <f t="shared" si="1746"/>
        <v>1000000</v>
      </c>
      <c r="QFV1370" s="84" t="s">
        <v>235</v>
      </c>
      <c r="QFW1370" s="84" t="s">
        <v>236</v>
      </c>
      <c r="QFX1370" s="84">
        <f t="shared" ref="QFX1370:QGF1370" si="1747">QFX1364</f>
        <v>1000000</v>
      </c>
      <c r="QFY1370" s="84">
        <f t="shared" si="1747"/>
        <v>0</v>
      </c>
      <c r="QFZ1370" s="84">
        <f t="shared" si="1747"/>
        <v>0</v>
      </c>
      <c r="QGA1370" s="84">
        <f t="shared" si="1747"/>
        <v>1000000</v>
      </c>
      <c r="QGB1370" s="84">
        <f t="shared" si="1747"/>
        <v>0</v>
      </c>
      <c r="QGC1370" s="84">
        <f t="shared" si="1747"/>
        <v>0</v>
      </c>
      <c r="QGD1370" s="84">
        <f t="shared" si="1747"/>
        <v>0</v>
      </c>
      <c r="QGE1370" s="84">
        <f t="shared" si="1747"/>
        <v>0</v>
      </c>
      <c r="QGF1370" s="84">
        <f t="shared" si="1747"/>
        <v>1000000</v>
      </c>
      <c r="QGL1370" s="84" t="s">
        <v>235</v>
      </c>
      <c r="QGM1370" s="84" t="s">
        <v>236</v>
      </c>
      <c r="QGN1370" s="84">
        <f t="shared" ref="QGN1370:QGV1370" si="1748">QGN1364</f>
        <v>1000000</v>
      </c>
      <c r="QGO1370" s="84">
        <f t="shared" si="1748"/>
        <v>0</v>
      </c>
      <c r="QGP1370" s="84">
        <f t="shared" si="1748"/>
        <v>0</v>
      </c>
      <c r="QGQ1370" s="84">
        <f t="shared" si="1748"/>
        <v>1000000</v>
      </c>
      <c r="QGR1370" s="84">
        <f t="shared" si="1748"/>
        <v>0</v>
      </c>
      <c r="QGS1370" s="84">
        <f t="shared" si="1748"/>
        <v>0</v>
      </c>
      <c r="QGT1370" s="84">
        <f t="shared" si="1748"/>
        <v>0</v>
      </c>
      <c r="QGU1370" s="84">
        <f t="shared" si="1748"/>
        <v>0</v>
      </c>
      <c r="QGV1370" s="84">
        <f t="shared" si="1748"/>
        <v>1000000</v>
      </c>
      <c r="QHB1370" s="84" t="s">
        <v>235</v>
      </c>
      <c r="QHC1370" s="84" t="s">
        <v>236</v>
      </c>
      <c r="QHD1370" s="84">
        <f t="shared" ref="QHD1370:QHL1370" si="1749">QHD1364</f>
        <v>1000000</v>
      </c>
      <c r="QHE1370" s="84">
        <f t="shared" si="1749"/>
        <v>0</v>
      </c>
      <c r="QHF1370" s="84">
        <f t="shared" si="1749"/>
        <v>0</v>
      </c>
      <c r="QHG1370" s="84">
        <f t="shared" si="1749"/>
        <v>1000000</v>
      </c>
      <c r="QHH1370" s="84">
        <f t="shared" si="1749"/>
        <v>0</v>
      </c>
      <c r="QHI1370" s="84">
        <f t="shared" si="1749"/>
        <v>0</v>
      </c>
      <c r="QHJ1370" s="84">
        <f t="shared" si="1749"/>
        <v>0</v>
      </c>
      <c r="QHK1370" s="84">
        <f t="shared" si="1749"/>
        <v>0</v>
      </c>
      <c r="QHL1370" s="84">
        <f t="shared" si="1749"/>
        <v>1000000</v>
      </c>
      <c r="QHR1370" s="84" t="s">
        <v>235</v>
      </c>
      <c r="QHS1370" s="84" t="s">
        <v>236</v>
      </c>
      <c r="QHT1370" s="84">
        <f t="shared" ref="QHT1370:QIB1370" si="1750">QHT1364</f>
        <v>1000000</v>
      </c>
      <c r="QHU1370" s="84">
        <f t="shared" si="1750"/>
        <v>0</v>
      </c>
      <c r="QHV1370" s="84">
        <f t="shared" si="1750"/>
        <v>0</v>
      </c>
      <c r="QHW1370" s="84">
        <f t="shared" si="1750"/>
        <v>1000000</v>
      </c>
      <c r="QHX1370" s="84">
        <f t="shared" si="1750"/>
        <v>0</v>
      </c>
      <c r="QHY1370" s="84">
        <f t="shared" si="1750"/>
        <v>0</v>
      </c>
      <c r="QHZ1370" s="84">
        <f t="shared" si="1750"/>
        <v>0</v>
      </c>
      <c r="QIA1370" s="84">
        <f t="shared" si="1750"/>
        <v>0</v>
      </c>
      <c r="QIB1370" s="84">
        <f t="shared" si="1750"/>
        <v>1000000</v>
      </c>
      <c r="QIH1370" s="84" t="s">
        <v>235</v>
      </c>
      <c r="QII1370" s="84" t="s">
        <v>236</v>
      </c>
      <c r="QIJ1370" s="84">
        <f t="shared" ref="QIJ1370:QIR1370" si="1751">QIJ1364</f>
        <v>1000000</v>
      </c>
      <c r="QIK1370" s="84">
        <f t="shared" si="1751"/>
        <v>0</v>
      </c>
      <c r="QIL1370" s="84">
        <f t="shared" si="1751"/>
        <v>0</v>
      </c>
      <c r="QIM1370" s="84">
        <f t="shared" si="1751"/>
        <v>1000000</v>
      </c>
      <c r="QIN1370" s="84">
        <f t="shared" si="1751"/>
        <v>0</v>
      </c>
      <c r="QIO1370" s="84">
        <f t="shared" si="1751"/>
        <v>0</v>
      </c>
      <c r="QIP1370" s="84">
        <f t="shared" si="1751"/>
        <v>0</v>
      </c>
      <c r="QIQ1370" s="84">
        <f t="shared" si="1751"/>
        <v>0</v>
      </c>
      <c r="QIR1370" s="84">
        <f t="shared" si="1751"/>
        <v>1000000</v>
      </c>
      <c r="QIX1370" s="84" t="s">
        <v>235</v>
      </c>
      <c r="QIY1370" s="84" t="s">
        <v>236</v>
      </c>
      <c r="QIZ1370" s="84">
        <f t="shared" ref="QIZ1370:QJH1370" si="1752">QIZ1364</f>
        <v>1000000</v>
      </c>
      <c r="QJA1370" s="84">
        <f t="shared" si="1752"/>
        <v>0</v>
      </c>
      <c r="QJB1370" s="84">
        <f t="shared" si="1752"/>
        <v>0</v>
      </c>
      <c r="QJC1370" s="84">
        <f t="shared" si="1752"/>
        <v>1000000</v>
      </c>
      <c r="QJD1370" s="84">
        <f t="shared" si="1752"/>
        <v>0</v>
      </c>
      <c r="QJE1370" s="84">
        <f t="shared" si="1752"/>
        <v>0</v>
      </c>
      <c r="QJF1370" s="84">
        <f t="shared" si="1752"/>
        <v>0</v>
      </c>
      <c r="QJG1370" s="84">
        <f t="shared" si="1752"/>
        <v>0</v>
      </c>
      <c r="QJH1370" s="84">
        <f t="shared" si="1752"/>
        <v>1000000</v>
      </c>
      <c r="QJN1370" s="84" t="s">
        <v>235</v>
      </c>
      <c r="QJO1370" s="84" t="s">
        <v>236</v>
      </c>
      <c r="QJP1370" s="84">
        <f t="shared" ref="QJP1370:QJX1370" si="1753">QJP1364</f>
        <v>1000000</v>
      </c>
      <c r="QJQ1370" s="84">
        <f t="shared" si="1753"/>
        <v>0</v>
      </c>
      <c r="QJR1370" s="84">
        <f t="shared" si="1753"/>
        <v>0</v>
      </c>
      <c r="QJS1370" s="84">
        <f t="shared" si="1753"/>
        <v>1000000</v>
      </c>
      <c r="QJT1370" s="84">
        <f t="shared" si="1753"/>
        <v>0</v>
      </c>
      <c r="QJU1370" s="84">
        <f t="shared" si="1753"/>
        <v>0</v>
      </c>
      <c r="QJV1370" s="84">
        <f t="shared" si="1753"/>
        <v>0</v>
      </c>
      <c r="QJW1370" s="84">
        <f t="shared" si="1753"/>
        <v>0</v>
      </c>
      <c r="QJX1370" s="84">
        <f t="shared" si="1753"/>
        <v>1000000</v>
      </c>
      <c r="QKD1370" s="84" t="s">
        <v>235</v>
      </c>
      <c r="QKE1370" s="84" t="s">
        <v>236</v>
      </c>
      <c r="QKF1370" s="84">
        <f t="shared" ref="QKF1370:QKN1370" si="1754">QKF1364</f>
        <v>1000000</v>
      </c>
      <c r="QKG1370" s="84">
        <f t="shared" si="1754"/>
        <v>0</v>
      </c>
      <c r="QKH1370" s="84">
        <f t="shared" si="1754"/>
        <v>0</v>
      </c>
      <c r="QKI1370" s="84">
        <f t="shared" si="1754"/>
        <v>1000000</v>
      </c>
      <c r="QKJ1370" s="84">
        <f t="shared" si="1754"/>
        <v>0</v>
      </c>
      <c r="QKK1370" s="84">
        <f t="shared" si="1754"/>
        <v>0</v>
      </c>
      <c r="QKL1370" s="84">
        <f t="shared" si="1754"/>
        <v>0</v>
      </c>
      <c r="QKM1370" s="84">
        <f t="shared" si="1754"/>
        <v>0</v>
      </c>
      <c r="QKN1370" s="84">
        <f t="shared" si="1754"/>
        <v>1000000</v>
      </c>
      <c r="QKT1370" s="84" t="s">
        <v>235</v>
      </c>
      <c r="QKU1370" s="84" t="s">
        <v>236</v>
      </c>
      <c r="QKV1370" s="84">
        <f t="shared" ref="QKV1370:QLD1370" si="1755">QKV1364</f>
        <v>1000000</v>
      </c>
      <c r="QKW1370" s="84">
        <f t="shared" si="1755"/>
        <v>0</v>
      </c>
      <c r="QKX1370" s="84">
        <f t="shared" si="1755"/>
        <v>0</v>
      </c>
      <c r="QKY1370" s="84">
        <f t="shared" si="1755"/>
        <v>1000000</v>
      </c>
      <c r="QKZ1370" s="84">
        <f t="shared" si="1755"/>
        <v>0</v>
      </c>
      <c r="QLA1370" s="84">
        <f t="shared" si="1755"/>
        <v>0</v>
      </c>
      <c r="QLB1370" s="84">
        <f t="shared" si="1755"/>
        <v>0</v>
      </c>
      <c r="QLC1370" s="84">
        <f t="shared" si="1755"/>
        <v>0</v>
      </c>
      <c r="QLD1370" s="84">
        <f t="shared" si="1755"/>
        <v>1000000</v>
      </c>
      <c r="QLJ1370" s="84" t="s">
        <v>235</v>
      </c>
      <c r="QLK1370" s="84" t="s">
        <v>236</v>
      </c>
      <c r="QLL1370" s="84">
        <f t="shared" ref="QLL1370:QLT1370" si="1756">QLL1364</f>
        <v>1000000</v>
      </c>
      <c r="QLM1370" s="84">
        <f t="shared" si="1756"/>
        <v>0</v>
      </c>
      <c r="QLN1370" s="84">
        <f t="shared" si="1756"/>
        <v>0</v>
      </c>
      <c r="QLO1370" s="84">
        <f t="shared" si="1756"/>
        <v>1000000</v>
      </c>
      <c r="QLP1370" s="84">
        <f t="shared" si="1756"/>
        <v>0</v>
      </c>
      <c r="QLQ1370" s="84">
        <f t="shared" si="1756"/>
        <v>0</v>
      </c>
      <c r="QLR1370" s="84">
        <f t="shared" si="1756"/>
        <v>0</v>
      </c>
      <c r="QLS1370" s="84">
        <f t="shared" si="1756"/>
        <v>0</v>
      </c>
      <c r="QLT1370" s="84">
        <f t="shared" si="1756"/>
        <v>1000000</v>
      </c>
      <c r="QLZ1370" s="84" t="s">
        <v>235</v>
      </c>
      <c r="QMA1370" s="84" t="s">
        <v>236</v>
      </c>
      <c r="QMB1370" s="84">
        <f t="shared" ref="QMB1370:QMJ1370" si="1757">QMB1364</f>
        <v>1000000</v>
      </c>
      <c r="QMC1370" s="84">
        <f t="shared" si="1757"/>
        <v>0</v>
      </c>
      <c r="QMD1370" s="84">
        <f t="shared" si="1757"/>
        <v>0</v>
      </c>
      <c r="QME1370" s="84">
        <f t="shared" si="1757"/>
        <v>1000000</v>
      </c>
      <c r="QMF1370" s="84">
        <f t="shared" si="1757"/>
        <v>0</v>
      </c>
      <c r="QMG1370" s="84">
        <f t="shared" si="1757"/>
        <v>0</v>
      </c>
      <c r="QMH1370" s="84">
        <f t="shared" si="1757"/>
        <v>0</v>
      </c>
      <c r="QMI1370" s="84">
        <f t="shared" si="1757"/>
        <v>0</v>
      </c>
      <c r="QMJ1370" s="84">
        <f t="shared" si="1757"/>
        <v>1000000</v>
      </c>
      <c r="QMP1370" s="84" t="s">
        <v>235</v>
      </c>
      <c r="QMQ1370" s="84" t="s">
        <v>236</v>
      </c>
      <c r="QMR1370" s="84">
        <f t="shared" ref="QMR1370:QMZ1370" si="1758">QMR1364</f>
        <v>1000000</v>
      </c>
      <c r="QMS1370" s="84">
        <f t="shared" si="1758"/>
        <v>0</v>
      </c>
      <c r="QMT1370" s="84">
        <f t="shared" si="1758"/>
        <v>0</v>
      </c>
      <c r="QMU1370" s="84">
        <f t="shared" si="1758"/>
        <v>1000000</v>
      </c>
      <c r="QMV1370" s="84">
        <f t="shared" si="1758"/>
        <v>0</v>
      </c>
      <c r="QMW1370" s="84">
        <f t="shared" si="1758"/>
        <v>0</v>
      </c>
      <c r="QMX1370" s="84">
        <f t="shared" si="1758"/>
        <v>0</v>
      </c>
      <c r="QMY1370" s="84">
        <f t="shared" si="1758"/>
        <v>0</v>
      </c>
      <c r="QMZ1370" s="84">
        <f t="shared" si="1758"/>
        <v>1000000</v>
      </c>
      <c r="QNF1370" s="84" t="s">
        <v>235</v>
      </c>
      <c r="QNG1370" s="84" t="s">
        <v>236</v>
      </c>
      <c r="QNH1370" s="84">
        <f t="shared" ref="QNH1370:QNP1370" si="1759">QNH1364</f>
        <v>1000000</v>
      </c>
      <c r="QNI1370" s="84">
        <f t="shared" si="1759"/>
        <v>0</v>
      </c>
      <c r="QNJ1370" s="84">
        <f t="shared" si="1759"/>
        <v>0</v>
      </c>
      <c r="QNK1370" s="84">
        <f t="shared" si="1759"/>
        <v>1000000</v>
      </c>
      <c r="QNL1370" s="84">
        <f t="shared" si="1759"/>
        <v>0</v>
      </c>
      <c r="QNM1370" s="84">
        <f t="shared" si="1759"/>
        <v>0</v>
      </c>
      <c r="QNN1370" s="84">
        <f t="shared" si="1759"/>
        <v>0</v>
      </c>
      <c r="QNO1370" s="84">
        <f t="shared" si="1759"/>
        <v>0</v>
      </c>
      <c r="QNP1370" s="84">
        <f t="shared" si="1759"/>
        <v>1000000</v>
      </c>
      <c r="QNV1370" s="84" t="s">
        <v>235</v>
      </c>
      <c r="QNW1370" s="84" t="s">
        <v>236</v>
      </c>
      <c r="QNX1370" s="84">
        <f t="shared" ref="QNX1370:QOF1370" si="1760">QNX1364</f>
        <v>1000000</v>
      </c>
      <c r="QNY1370" s="84">
        <f t="shared" si="1760"/>
        <v>0</v>
      </c>
      <c r="QNZ1370" s="84">
        <f t="shared" si="1760"/>
        <v>0</v>
      </c>
      <c r="QOA1370" s="84">
        <f t="shared" si="1760"/>
        <v>1000000</v>
      </c>
      <c r="QOB1370" s="84">
        <f t="shared" si="1760"/>
        <v>0</v>
      </c>
      <c r="QOC1370" s="84">
        <f t="shared" si="1760"/>
        <v>0</v>
      </c>
      <c r="QOD1370" s="84">
        <f t="shared" si="1760"/>
        <v>0</v>
      </c>
      <c r="QOE1370" s="84">
        <f t="shared" si="1760"/>
        <v>0</v>
      </c>
      <c r="QOF1370" s="84">
        <f t="shared" si="1760"/>
        <v>1000000</v>
      </c>
      <c r="QOL1370" s="84" t="s">
        <v>235</v>
      </c>
      <c r="QOM1370" s="84" t="s">
        <v>236</v>
      </c>
      <c r="QON1370" s="84">
        <f t="shared" ref="QON1370:QOV1370" si="1761">QON1364</f>
        <v>1000000</v>
      </c>
      <c r="QOO1370" s="84">
        <f t="shared" si="1761"/>
        <v>0</v>
      </c>
      <c r="QOP1370" s="84">
        <f t="shared" si="1761"/>
        <v>0</v>
      </c>
      <c r="QOQ1370" s="84">
        <f t="shared" si="1761"/>
        <v>1000000</v>
      </c>
      <c r="QOR1370" s="84">
        <f t="shared" si="1761"/>
        <v>0</v>
      </c>
      <c r="QOS1370" s="84">
        <f t="shared" si="1761"/>
        <v>0</v>
      </c>
      <c r="QOT1370" s="84">
        <f t="shared" si="1761"/>
        <v>0</v>
      </c>
      <c r="QOU1370" s="84">
        <f t="shared" si="1761"/>
        <v>0</v>
      </c>
      <c r="QOV1370" s="84">
        <f t="shared" si="1761"/>
        <v>1000000</v>
      </c>
      <c r="QPB1370" s="84" t="s">
        <v>235</v>
      </c>
      <c r="QPC1370" s="84" t="s">
        <v>236</v>
      </c>
      <c r="QPD1370" s="84">
        <f t="shared" ref="QPD1370:QPL1370" si="1762">QPD1364</f>
        <v>1000000</v>
      </c>
      <c r="QPE1370" s="84">
        <f t="shared" si="1762"/>
        <v>0</v>
      </c>
      <c r="QPF1370" s="84">
        <f t="shared" si="1762"/>
        <v>0</v>
      </c>
      <c r="QPG1370" s="84">
        <f t="shared" si="1762"/>
        <v>1000000</v>
      </c>
      <c r="QPH1370" s="84">
        <f t="shared" si="1762"/>
        <v>0</v>
      </c>
      <c r="QPI1370" s="84">
        <f t="shared" si="1762"/>
        <v>0</v>
      </c>
      <c r="QPJ1370" s="84">
        <f t="shared" si="1762"/>
        <v>0</v>
      </c>
      <c r="QPK1370" s="84">
        <f t="shared" si="1762"/>
        <v>0</v>
      </c>
      <c r="QPL1370" s="84">
        <f t="shared" si="1762"/>
        <v>1000000</v>
      </c>
      <c r="QPR1370" s="84" t="s">
        <v>235</v>
      </c>
      <c r="QPS1370" s="84" t="s">
        <v>236</v>
      </c>
      <c r="QPT1370" s="84">
        <f t="shared" ref="QPT1370:QQB1370" si="1763">QPT1364</f>
        <v>1000000</v>
      </c>
      <c r="QPU1370" s="84">
        <f t="shared" si="1763"/>
        <v>0</v>
      </c>
      <c r="QPV1370" s="84">
        <f t="shared" si="1763"/>
        <v>0</v>
      </c>
      <c r="QPW1370" s="84">
        <f t="shared" si="1763"/>
        <v>1000000</v>
      </c>
      <c r="QPX1370" s="84">
        <f t="shared" si="1763"/>
        <v>0</v>
      </c>
      <c r="QPY1370" s="84">
        <f t="shared" si="1763"/>
        <v>0</v>
      </c>
      <c r="QPZ1370" s="84">
        <f t="shared" si="1763"/>
        <v>0</v>
      </c>
      <c r="QQA1370" s="84">
        <f t="shared" si="1763"/>
        <v>0</v>
      </c>
      <c r="QQB1370" s="84">
        <f t="shared" si="1763"/>
        <v>1000000</v>
      </c>
      <c r="QQH1370" s="84" t="s">
        <v>235</v>
      </c>
      <c r="QQI1370" s="84" t="s">
        <v>236</v>
      </c>
      <c r="QQJ1370" s="84">
        <f t="shared" ref="QQJ1370:QQR1370" si="1764">QQJ1364</f>
        <v>1000000</v>
      </c>
      <c r="QQK1370" s="84">
        <f t="shared" si="1764"/>
        <v>0</v>
      </c>
      <c r="QQL1370" s="84">
        <f t="shared" si="1764"/>
        <v>0</v>
      </c>
      <c r="QQM1370" s="84">
        <f t="shared" si="1764"/>
        <v>1000000</v>
      </c>
      <c r="QQN1370" s="84">
        <f t="shared" si="1764"/>
        <v>0</v>
      </c>
      <c r="QQO1370" s="84">
        <f t="shared" si="1764"/>
        <v>0</v>
      </c>
      <c r="QQP1370" s="84">
        <f t="shared" si="1764"/>
        <v>0</v>
      </c>
      <c r="QQQ1370" s="84">
        <f t="shared" si="1764"/>
        <v>0</v>
      </c>
      <c r="QQR1370" s="84">
        <f t="shared" si="1764"/>
        <v>1000000</v>
      </c>
      <c r="QQX1370" s="84" t="s">
        <v>235</v>
      </c>
      <c r="QQY1370" s="84" t="s">
        <v>236</v>
      </c>
      <c r="QQZ1370" s="84">
        <f t="shared" ref="QQZ1370:QRH1370" si="1765">QQZ1364</f>
        <v>1000000</v>
      </c>
      <c r="QRA1370" s="84">
        <f t="shared" si="1765"/>
        <v>0</v>
      </c>
      <c r="QRB1370" s="84">
        <f t="shared" si="1765"/>
        <v>0</v>
      </c>
      <c r="QRC1370" s="84">
        <f t="shared" si="1765"/>
        <v>1000000</v>
      </c>
      <c r="QRD1370" s="84">
        <f t="shared" si="1765"/>
        <v>0</v>
      </c>
      <c r="QRE1370" s="84">
        <f t="shared" si="1765"/>
        <v>0</v>
      </c>
      <c r="QRF1370" s="84">
        <f t="shared" si="1765"/>
        <v>0</v>
      </c>
      <c r="QRG1370" s="84">
        <f t="shared" si="1765"/>
        <v>0</v>
      </c>
      <c r="QRH1370" s="84">
        <f t="shared" si="1765"/>
        <v>1000000</v>
      </c>
      <c r="QRN1370" s="84" t="s">
        <v>235</v>
      </c>
      <c r="QRO1370" s="84" t="s">
        <v>236</v>
      </c>
      <c r="QRP1370" s="84">
        <f t="shared" ref="QRP1370:QRX1370" si="1766">QRP1364</f>
        <v>1000000</v>
      </c>
      <c r="QRQ1370" s="84">
        <f t="shared" si="1766"/>
        <v>0</v>
      </c>
      <c r="QRR1370" s="84">
        <f t="shared" si="1766"/>
        <v>0</v>
      </c>
      <c r="QRS1370" s="84">
        <f t="shared" si="1766"/>
        <v>1000000</v>
      </c>
      <c r="QRT1370" s="84">
        <f t="shared" si="1766"/>
        <v>0</v>
      </c>
      <c r="QRU1370" s="84">
        <f t="shared" si="1766"/>
        <v>0</v>
      </c>
      <c r="QRV1370" s="84">
        <f t="shared" si="1766"/>
        <v>0</v>
      </c>
      <c r="QRW1370" s="84">
        <f t="shared" si="1766"/>
        <v>0</v>
      </c>
      <c r="QRX1370" s="84">
        <f t="shared" si="1766"/>
        <v>1000000</v>
      </c>
      <c r="QSD1370" s="84" t="s">
        <v>235</v>
      </c>
      <c r="QSE1370" s="84" t="s">
        <v>236</v>
      </c>
      <c r="QSF1370" s="84">
        <f t="shared" ref="QSF1370:QSN1370" si="1767">QSF1364</f>
        <v>1000000</v>
      </c>
      <c r="QSG1370" s="84">
        <f t="shared" si="1767"/>
        <v>0</v>
      </c>
      <c r="QSH1370" s="84">
        <f t="shared" si="1767"/>
        <v>0</v>
      </c>
      <c r="QSI1370" s="84">
        <f t="shared" si="1767"/>
        <v>1000000</v>
      </c>
      <c r="QSJ1370" s="84">
        <f t="shared" si="1767"/>
        <v>0</v>
      </c>
      <c r="QSK1370" s="84">
        <f t="shared" si="1767"/>
        <v>0</v>
      </c>
      <c r="QSL1370" s="84">
        <f t="shared" si="1767"/>
        <v>0</v>
      </c>
      <c r="QSM1370" s="84">
        <f t="shared" si="1767"/>
        <v>0</v>
      </c>
      <c r="QSN1370" s="84">
        <f t="shared" si="1767"/>
        <v>1000000</v>
      </c>
      <c r="QST1370" s="84" t="s">
        <v>235</v>
      </c>
      <c r="QSU1370" s="84" t="s">
        <v>236</v>
      </c>
      <c r="QSV1370" s="84">
        <f t="shared" ref="QSV1370:QTD1370" si="1768">QSV1364</f>
        <v>1000000</v>
      </c>
      <c r="QSW1370" s="84">
        <f t="shared" si="1768"/>
        <v>0</v>
      </c>
      <c r="QSX1370" s="84">
        <f t="shared" si="1768"/>
        <v>0</v>
      </c>
      <c r="QSY1370" s="84">
        <f t="shared" si="1768"/>
        <v>1000000</v>
      </c>
      <c r="QSZ1370" s="84">
        <f t="shared" si="1768"/>
        <v>0</v>
      </c>
      <c r="QTA1370" s="84">
        <f t="shared" si="1768"/>
        <v>0</v>
      </c>
      <c r="QTB1370" s="84">
        <f t="shared" si="1768"/>
        <v>0</v>
      </c>
      <c r="QTC1370" s="84">
        <f t="shared" si="1768"/>
        <v>0</v>
      </c>
      <c r="QTD1370" s="84">
        <f t="shared" si="1768"/>
        <v>1000000</v>
      </c>
      <c r="QTJ1370" s="84" t="s">
        <v>235</v>
      </c>
      <c r="QTK1370" s="84" t="s">
        <v>236</v>
      </c>
      <c r="QTL1370" s="84">
        <f t="shared" ref="QTL1370:QTT1370" si="1769">QTL1364</f>
        <v>1000000</v>
      </c>
      <c r="QTM1370" s="84">
        <f t="shared" si="1769"/>
        <v>0</v>
      </c>
      <c r="QTN1370" s="84">
        <f t="shared" si="1769"/>
        <v>0</v>
      </c>
      <c r="QTO1370" s="84">
        <f t="shared" si="1769"/>
        <v>1000000</v>
      </c>
      <c r="QTP1370" s="84">
        <f t="shared" si="1769"/>
        <v>0</v>
      </c>
      <c r="QTQ1370" s="84">
        <f t="shared" si="1769"/>
        <v>0</v>
      </c>
      <c r="QTR1370" s="84">
        <f t="shared" si="1769"/>
        <v>0</v>
      </c>
      <c r="QTS1370" s="84">
        <f t="shared" si="1769"/>
        <v>0</v>
      </c>
      <c r="QTT1370" s="84">
        <f t="shared" si="1769"/>
        <v>1000000</v>
      </c>
      <c r="QTZ1370" s="84" t="s">
        <v>235</v>
      </c>
      <c r="QUA1370" s="84" t="s">
        <v>236</v>
      </c>
      <c r="QUB1370" s="84">
        <f t="shared" ref="QUB1370:QUJ1370" si="1770">QUB1364</f>
        <v>1000000</v>
      </c>
      <c r="QUC1370" s="84">
        <f t="shared" si="1770"/>
        <v>0</v>
      </c>
      <c r="QUD1370" s="84">
        <f t="shared" si="1770"/>
        <v>0</v>
      </c>
      <c r="QUE1370" s="84">
        <f t="shared" si="1770"/>
        <v>1000000</v>
      </c>
      <c r="QUF1370" s="84">
        <f t="shared" si="1770"/>
        <v>0</v>
      </c>
      <c r="QUG1370" s="84">
        <f t="shared" si="1770"/>
        <v>0</v>
      </c>
      <c r="QUH1370" s="84">
        <f t="shared" si="1770"/>
        <v>0</v>
      </c>
      <c r="QUI1370" s="84">
        <f t="shared" si="1770"/>
        <v>0</v>
      </c>
      <c r="QUJ1370" s="84">
        <f t="shared" si="1770"/>
        <v>1000000</v>
      </c>
      <c r="QUP1370" s="84" t="s">
        <v>235</v>
      </c>
      <c r="QUQ1370" s="84" t="s">
        <v>236</v>
      </c>
      <c r="QUR1370" s="84">
        <f t="shared" ref="QUR1370:QUZ1370" si="1771">QUR1364</f>
        <v>1000000</v>
      </c>
      <c r="QUS1370" s="84">
        <f t="shared" si="1771"/>
        <v>0</v>
      </c>
      <c r="QUT1370" s="84">
        <f t="shared" si="1771"/>
        <v>0</v>
      </c>
      <c r="QUU1370" s="84">
        <f t="shared" si="1771"/>
        <v>1000000</v>
      </c>
      <c r="QUV1370" s="84">
        <f t="shared" si="1771"/>
        <v>0</v>
      </c>
      <c r="QUW1370" s="84">
        <f t="shared" si="1771"/>
        <v>0</v>
      </c>
      <c r="QUX1370" s="84">
        <f t="shared" si="1771"/>
        <v>0</v>
      </c>
      <c r="QUY1370" s="84">
        <f t="shared" si="1771"/>
        <v>0</v>
      </c>
      <c r="QUZ1370" s="84">
        <f t="shared" si="1771"/>
        <v>1000000</v>
      </c>
      <c r="QVF1370" s="84" t="s">
        <v>235</v>
      </c>
      <c r="QVG1370" s="84" t="s">
        <v>236</v>
      </c>
      <c r="QVH1370" s="84">
        <f t="shared" ref="QVH1370:QVP1370" si="1772">QVH1364</f>
        <v>1000000</v>
      </c>
      <c r="QVI1370" s="84">
        <f t="shared" si="1772"/>
        <v>0</v>
      </c>
      <c r="QVJ1370" s="84">
        <f t="shared" si="1772"/>
        <v>0</v>
      </c>
      <c r="QVK1370" s="84">
        <f t="shared" si="1772"/>
        <v>1000000</v>
      </c>
      <c r="QVL1370" s="84">
        <f t="shared" si="1772"/>
        <v>0</v>
      </c>
      <c r="QVM1370" s="84">
        <f t="shared" si="1772"/>
        <v>0</v>
      </c>
      <c r="QVN1370" s="84">
        <f t="shared" si="1772"/>
        <v>0</v>
      </c>
      <c r="QVO1370" s="84">
        <f t="shared" si="1772"/>
        <v>0</v>
      </c>
      <c r="QVP1370" s="84">
        <f t="shared" si="1772"/>
        <v>1000000</v>
      </c>
      <c r="QVV1370" s="84" t="s">
        <v>235</v>
      </c>
      <c r="QVW1370" s="84" t="s">
        <v>236</v>
      </c>
      <c r="QVX1370" s="84">
        <f t="shared" ref="QVX1370:QWF1370" si="1773">QVX1364</f>
        <v>1000000</v>
      </c>
      <c r="QVY1370" s="84">
        <f t="shared" si="1773"/>
        <v>0</v>
      </c>
      <c r="QVZ1370" s="84">
        <f t="shared" si="1773"/>
        <v>0</v>
      </c>
      <c r="QWA1370" s="84">
        <f t="shared" si="1773"/>
        <v>1000000</v>
      </c>
      <c r="QWB1370" s="84">
        <f t="shared" si="1773"/>
        <v>0</v>
      </c>
      <c r="QWC1370" s="84">
        <f t="shared" si="1773"/>
        <v>0</v>
      </c>
      <c r="QWD1370" s="84">
        <f t="shared" si="1773"/>
        <v>0</v>
      </c>
      <c r="QWE1370" s="84">
        <f t="shared" si="1773"/>
        <v>0</v>
      </c>
      <c r="QWF1370" s="84">
        <f t="shared" si="1773"/>
        <v>1000000</v>
      </c>
      <c r="QWL1370" s="84" t="s">
        <v>235</v>
      </c>
      <c r="QWM1370" s="84" t="s">
        <v>236</v>
      </c>
      <c r="QWN1370" s="84">
        <f t="shared" ref="QWN1370:QWV1370" si="1774">QWN1364</f>
        <v>1000000</v>
      </c>
      <c r="QWO1370" s="84">
        <f t="shared" si="1774"/>
        <v>0</v>
      </c>
      <c r="QWP1370" s="84">
        <f t="shared" si="1774"/>
        <v>0</v>
      </c>
      <c r="QWQ1370" s="84">
        <f t="shared" si="1774"/>
        <v>1000000</v>
      </c>
      <c r="QWR1370" s="84">
        <f t="shared" si="1774"/>
        <v>0</v>
      </c>
      <c r="QWS1370" s="84">
        <f t="shared" si="1774"/>
        <v>0</v>
      </c>
      <c r="QWT1370" s="84">
        <f t="shared" si="1774"/>
        <v>0</v>
      </c>
      <c r="QWU1370" s="84">
        <f t="shared" si="1774"/>
        <v>0</v>
      </c>
      <c r="QWV1370" s="84">
        <f t="shared" si="1774"/>
        <v>1000000</v>
      </c>
      <c r="QXB1370" s="84" t="s">
        <v>235</v>
      </c>
      <c r="QXC1370" s="84" t="s">
        <v>236</v>
      </c>
      <c r="QXD1370" s="84">
        <f t="shared" ref="QXD1370:QXL1370" si="1775">QXD1364</f>
        <v>1000000</v>
      </c>
      <c r="QXE1370" s="84">
        <f t="shared" si="1775"/>
        <v>0</v>
      </c>
      <c r="QXF1370" s="84">
        <f t="shared" si="1775"/>
        <v>0</v>
      </c>
      <c r="QXG1370" s="84">
        <f t="shared" si="1775"/>
        <v>1000000</v>
      </c>
      <c r="QXH1370" s="84">
        <f t="shared" si="1775"/>
        <v>0</v>
      </c>
      <c r="QXI1370" s="84">
        <f t="shared" si="1775"/>
        <v>0</v>
      </c>
      <c r="QXJ1370" s="84">
        <f t="shared" si="1775"/>
        <v>0</v>
      </c>
      <c r="QXK1370" s="84">
        <f t="shared" si="1775"/>
        <v>0</v>
      </c>
      <c r="QXL1370" s="84">
        <f t="shared" si="1775"/>
        <v>1000000</v>
      </c>
      <c r="QXR1370" s="84" t="s">
        <v>235</v>
      </c>
      <c r="QXS1370" s="84" t="s">
        <v>236</v>
      </c>
      <c r="QXT1370" s="84">
        <f t="shared" ref="QXT1370:QYB1370" si="1776">QXT1364</f>
        <v>1000000</v>
      </c>
      <c r="QXU1370" s="84">
        <f t="shared" si="1776"/>
        <v>0</v>
      </c>
      <c r="QXV1370" s="84">
        <f t="shared" si="1776"/>
        <v>0</v>
      </c>
      <c r="QXW1370" s="84">
        <f t="shared" si="1776"/>
        <v>1000000</v>
      </c>
      <c r="QXX1370" s="84">
        <f t="shared" si="1776"/>
        <v>0</v>
      </c>
      <c r="QXY1370" s="84">
        <f t="shared" si="1776"/>
        <v>0</v>
      </c>
      <c r="QXZ1370" s="84">
        <f t="shared" si="1776"/>
        <v>0</v>
      </c>
      <c r="QYA1370" s="84">
        <f t="shared" si="1776"/>
        <v>0</v>
      </c>
      <c r="QYB1370" s="84">
        <f t="shared" si="1776"/>
        <v>1000000</v>
      </c>
      <c r="QYH1370" s="84" t="s">
        <v>235</v>
      </c>
      <c r="QYI1370" s="84" t="s">
        <v>236</v>
      </c>
      <c r="QYJ1370" s="84">
        <f t="shared" ref="QYJ1370:QYR1370" si="1777">QYJ1364</f>
        <v>1000000</v>
      </c>
      <c r="QYK1370" s="84">
        <f t="shared" si="1777"/>
        <v>0</v>
      </c>
      <c r="QYL1370" s="84">
        <f t="shared" si="1777"/>
        <v>0</v>
      </c>
      <c r="QYM1370" s="84">
        <f t="shared" si="1777"/>
        <v>1000000</v>
      </c>
      <c r="QYN1370" s="84">
        <f t="shared" si="1777"/>
        <v>0</v>
      </c>
      <c r="QYO1370" s="84">
        <f t="shared" si="1777"/>
        <v>0</v>
      </c>
      <c r="QYP1370" s="84">
        <f t="shared" si="1777"/>
        <v>0</v>
      </c>
      <c r="QYQ1370" s="84">
        <f t="shared" si="1777"/>
        <v>0</v>
      </c>
      <c r="QYR1370" s="84">
        <f t="shared" si="1777"/>
        <v>1000000</v>
      </c>
      <c r="QYX1370" s="84" t="s">
        <v>235</v>
      </c>
      <c r="QYY1370" s="84" t="s">
        <v>236</v>
      </c>
      <c r="QYZ1370" s="84">
        <f t="shared" ref="QYZ1370:QZH1370" si="1778">QYZ1364</f>
        <v>1000000</v>
      </c>
      <c r="QZA1370" s="84">
        <f t="shared" si="1778"/>
        <v>0</v>
      </c>
      <c r="QZB1370" s="84">
        <f t="shared" si="1778"/>
        <v>0</v>
      </c>
      <c r="QZC1370" s="84">
        <f t="shared" si="1778"/>
        <v>1000000</v>
      </c>
      <c r="QZD1370" s="84">
        <f t="shared" si="1778"/>
        <v>0</v>
      </c>
      <c r="QZE1370" s="84">
        <f t="shared" si="1778"/>
        <v>0</v>
      </c>
      <c r="QZF1370" s="84">
        <f t="shared" si="1778"/>
        <v>0</v>
      </c>
      <c r="QZG1370" s="84">
        <f t="shared" si="1778"/>
        <v>0</v>
      </c>
      <c r="QZH1370" s="84">
        <f t="shared" si="1778"/>
        <v>1000000</v>
      </c>
      <c r="QZN1370" s="84" t="s">
        <v>235</v>
      </c>
      <c r="QZO1370" s="84" t="s">
        <v>236</v>
      </c>
      <c r="QZP1370" s="84">
        <f t="shared" ref="QZP1370:QZX1370" si="1779">QZP1364</f>
        <v>1000000</v>
      </c>
      <c r="QZQ1370" s="84">
        <f t="shared" si="1779"/>
        <v>0</v>
      </c>
      <c r="QZR1370" s="84">
        <f t="shared" si="1779"/>
        <v>0</v>
      </c>
      <c r="QZS1370" s="84">
        <f t="shared" si="1779"/>
        <v>1000000</v>
      </c>
      <c r="QZT1370" s="84">
        <f t="shared" si="1779"/>
        <v>0</v>
      </c>
      <c r="QZU1370" s="84">
        <f t="shared" si="1779"/>
        <v>0</v>
      </c>
      <c r="QZV1370" s="84">
        <f t="shared" si="1779"/>
        <v>0</v>
      </c>
      <c r="QZW1370" s="84">
        <f t="shared" si="1779"/>
        <v>0</v>
      </c>
      <c r="QZX1370" s="84">
        <f t="shared" si="1779"/>
        <v>1000000</v>
      </c>
      <c r="RAD1370" s="84" t="s">
        <v>235</v>
      </c>
      <c r="RAE1370" s="84" t="s">
        <v>236</v>
      </c>
      <c r="RAF1370" s="84">
        <f t="shared" ref="RAF1370:RAN1370" si="1780">RAF1364</f>
        <v>1000000</v>
      </c>
      <c r="RAG1370" s="84">
        <f t="shared" si="1780"/>
        <v>0</v>
      </c>
      <c r="RAH1370" s="84">
        <f t="shared" si="1780"/>
        <v>0</v>
      </c>
      <c r="RAI1370" s="84">
        <f t="shared" si="1780"/>
        <v>1000000</v>
      </c>
      <c r="RAJ1370" s="84">
        <f t="shared" si="1780"/>
        <v>0</v>
      </c>
      <c r="RAK1370" s="84">
        <f t="shared" si="1780"/>
        <v>0</v>
      </c>
      <c r="RAL1370" s="84">
        <f t="shared" si="1780"/>
        <v>0</v>
      </c>
      <c r="RAM1370" s="84">
        <f t="shared" si="1780"/>
        <v>0</v>
      </c>
      <c r="RAN1370" s="84">
        <f t="shared" si="1780"/>
        <v>1000000</v>
      </c>
      <c r="RAT1370" s="84" t="s">
        <v>235</v>
      </c>
      <c r="RAU1370" s="84" t="s">
        <v>236</v>
      </c>
      <c r="RAV1370" s="84">
        <f t="shared" ref="RAV1370:RBD1370" si="1781">RAV1364</f>
        <v>1000000</v>
      </c>
      <c r="RAW1370" s="84">
        <f t="shared" si="1781"/>
        <v>0</v>
      </c>
      <c r="RAX1370" s="84">
        <f t="shared" si="1781"/>
        <v>0</v>
      </c>
      <c r="RAY1370" s="84">
        <f t="shared" si="1781"/>
        <v>1000000</v>
      </c>
      <c r="RAZ1370" s="84">
        <f t="shared" si="1781"/>
        <v>0</v>
      </c>
      <c r="RBA1370" s="84">
        <f t="shared" si="1781"/>
        <v>0</v>
      </c>
      <c r="RBB1370" s="84">
        <f t="shared" si="1781"/>
        <v>0</v>
      </c>
      <c r="RBC1370" s="84">
        <f t="shared" si="1781"/>
        <v>0</v>
      </c>
      <c r="RBD1370" s="84">
        <f t="shared" si="1781"/>
        <v>1000000</v>
      </c>
      <c r="RBJ1370" s="84" t="s">
        <v>235</v>
      </c>
      <c r="RBK1370" s="84" t="s">
        <v>236</v>
      </c>
      <c r="RBL1370" s="84">
        <f t="shared" ref="RBL1370:RBT1370" si="1782">RBL1364</f>
        <v>1000000</v>
      </c>
      <c r="RBM1370" s="84">
        <f t="shared" si="1782"/>
        <v>0</v>
      </c>
      <c r="RBN1370" s="84">
        <f t="shared" si="1782"/>
        <v>0</v>
      </c>
      <c r="RBO1370" s="84">
        <f t="shared" si="1782"/>
        <v>1000000</v>
      </c>
      <c r="RBP1370" s="84">
        <f t="shared" si="1782"/>
        <v>0</v>
      </c>
      <c r="RBQ1370" s="84">
        <f t="shared" si="1782"/>
        <v>0</v>
      </c>
      <c r="RBR1370" s="84">
        <f t="shared" si="1782"/>
        <v>0</v>
      </c>
      <c r="RBS1370" s="84">
        <f t="shared" si="1782"/>
        <v>0</v>
      </c>
      <c r="RBT1370" s="84">
        <f t="shared" si="1782"/>
        <v>1000000</v>
      </c>
      <c r="RBZ1370" s="84" t="s">
        <v>235</v>
      </c>
      <c r="RCA1370" s="84" t="s">
        <v>236</v>
      </c>
      <c r="RCB1370" s="84">
        <f t="shared" ref="RCB1370:RCJ1370" si="1783">RCB1364</f>
        <v>1000000</v>
      </c>
      <c r="RCC1370" s="84">
        <f t="shared" si="1783"/>
        <v>0</v>
      </c>
      <c r="RCD1370" s="84">
        <f t="shared" si="1783"/>
        <v>0</v>
      </c>
      <c r="RCE1370" s="84">
        <f t="shared" si="1783"/>
        <v>1000000</v>
      </c>
      <c r="RCF1370" s="84">
        <f t="shared" si="1783"/>
        <v>0</v>
      </c>
      <c r="RCG1370" s="84">
        <f t="shared" si="1783"/>
        <v>0</v>
      </c>
      <c r="RCH1370" s="84">
        <f t="shared" si="1783"/>
        <v>0</v>
      </c>
      <c r="RCI1370" s="84">
        <f t="shared" si="1783"/>
        <v>0</v>
      </c>
      <c r="RCJ1370" s="84">
        <f t="shared" si="1783"/>
        <v>1000000</v>
      </c>
      <c r="RCP1370" s="84" t="s">
        <v>235</v>
      </c>
      <c r="RCQ1370" s="84" t="s">
        <v>236</v>
      </c>
      <c r="RCR1370" s="84">
        <f t="shared" ref="RCR1370:RCZ1370" si="1784">RCR1364</f>
        <v>1000000</v>
      </c>
      <c r="RCS1370" s="84">
        <f t="shared" si="1784"/>
        <v>0</v>
      </c>
      <c r="RCT1370" s="84">
        <f t="shared" si="1784"/>
        <v>0</v>
      </c>
      <c r="RCU1370" s="84">
        <f t="shared" si="1784"/>
        <v>1000000</v>
      </c>
      <c r="RCV1370" s="84">
        <f t="shared" si="1784"/>
        <v>0</v>
      </c>
      <c r="RCW1370" s="84">
        <f t="shared" si="1784"/>
        <v>0</v>
      </c>
      <c r="RCX1370" s="84">
        <f t="shared" si="1784"/>
        <v>0</v>
      </c>
      <c r="RCY1370" s="84">
        <f t="shared" si="1784"/>
        <v>0</v>
      </c>
      <c r="RCZ1370" s="84">
        <f t="shared" si="1784"/>
        <v>1000000</v>
      </c>
      <c r="RDF1370" s="84" t="s">
        <v>235</v>
      </c>
      <c r="RDG1370" s="84" t="s">
        <v>236</v>
      </c>
      <c r="RDH1370" s="84">
        <f>RDH1364</f>
        <v>1000000</v>
      </c>
      <c r="RDI1370" s="84">
        <f>RDI1364</f>
        <v>0</v>
      </c>
      <c r="RDJ1370" s="84">
        <f>RDJ1364</f>
        <v>0</v>
      </c>
      <c r="RDK1370" s="84">
        <f>RDK1364</f>
        <v>1000000</v>
      </c>
      <c r="RDL1370" s="84">
        <f>RDL1364</f>
        <v>0</v>
      </c>
      <c r="RDM1370" s="84">
        <f>RDM1364</f>
        <v>0</v>
      </c>
      <c r="RDN1370" s="84">
        <f>RDN1364</f>
        <v>0</v>
      </c>
      <c r="RDO1370" s="84">
        <f>RDO1364</f>
        <v>0</v>
      </c>
      <c r="RDP1370" s="84">
        <f>RDP1364</f>
        <v>1000000</v>
      </c>
      <c r="RDV1370" s="84" t="s">
        <v>235</v>
      </c>
      <c r="RDW1370" s="84" t="s">
        <v>236</v>
      </c>
      <c r="RDX1370" s="84">
        <f t="shared" ref="RDX1370:REF1370" si="1785">RDX1364</f>
        <v>1000000</v>
      </c>
      <c r="RDY1370" s="84">
        <f t="shared" si="1785"/>
        <v>0</v>
      </c>
      <c r="RDZ1370" s="84">
        <f t="shared" si="1785"/>
        <v>0</v>
      </c>
      <c r="REA1370" s="84">
        <f t="shared" si="1785"/>
        <v>1000000</v>
      </c>
      <c r="REB1370" s="84">
        <f t="shared" si="1785"/>
        <v>0</v>
      </c>
      <c r="REC1370" s="84">
        <f t="shared" si="1785"/>
        <v>0</v>
      </c>
      <c r="RED1370" s="84">
        <f t="shared" si="1785"/>
        <v>0</v>
      </c>
      <c r="REE1370" s="84">
        <f t="shared" si="1785"/>
        <v>0</v>
      </c>
      <c r="REF1370" s="84">
        <f t="shared" si="1785"/>
        <v>1000000</v>
      </c>
      <c r="REL1370" s="84" t="s">
        <v>235</v>
      </c>
      <c r="REM1370" s="84" t="s">
        <v>236</v>
      </c>
      <c r="REN1370" s="84">
        <f t="shared" ref="REN1370:REV1370" si="1786">REN1364</f>
        <v>1000000</v>
      </c>
      <c r="REO1370" s="84">
        <f t="shared" si="1786"/>
        <v>0</v>
      </c>
      <c r="REP1370" s="84">
        <f t="shared" si="1786"/>
        <v>0</v>
      </c>
      <c r="REQ1370" s="84">
        <f t="shared" si="1786"/>
        <v>1000000</v>
      </c>
      <c r="RER1370" s="84">
        <f t="shared" si="1786"/>
        <v>0</v>
      </c>
      <c r="RES1370" s="84">
        <f t="shared" si="1786"/>
        <v>0</v>
      </c>
      <c r="RET1370" s="84">
        <f t="shared" si="1786"/>
        <v>0</v>
      </c>
      <c r="REU1370" s="84">
        <f t="shared" si="1786"/>
        <v>0</v>
      </c>
      <c r="REV1370" s="84">
        <f t="shared" si="1786"/>
        <v>1000000</v>
      </c>
      <c r="RFB1370" s="84" t="s">
        <v>235</v>
      </c>
      <c r="RFC1370" s="84" t="s">
        <v>236</v>
      </c>
      <c r="RFD1370" s="84">
        <f t="shared" ref="RFD1370:RFL1370" si="1787">RFD1364</f>
        <v>1000000</v>
      </c>
      <c r="RFE1370" s="84">
        <f t="shared" si="1787"/>
        <v>0</v>
      </c>
      <c r="RFF1370" s="84">
        <f t="shared" si="1787"/>
        <v>0</v>
      </c>
      <c r="RFG1370" s="84">
        <f t="shared" si="1787"/>
        <v>1000000</v>
      </c>
      <c r="RFH1370" s="84">
        <f t="shared" si="1787"/>
        <v>0</v>
      </c>
      <c r="RFI1370" s="84">
        <f t="shared" si="1787"/>
        <v>0</v>
      </c>
      <c r="RFJ1370" s="84">
        <f t="shared" si="1787"/>
        <v>0</v>
      </c>
      <c r="RFK1370" s="84">
        <f t="shared" si="1787"/>
        <v>0</v>
      </c>
      <c r="RFL1370" s="84">
        <f t="shared" si="1787"/>
        <v>1000000</v>
      </c>
      <c r="RFR1370" s="84" t="s">
        <v>235</v>
      </c>
      <c r="RFS1370" s="84" t="s">
        <v>236</v>
      </c>
      <c r="RFT1370" s="84">
        <f t="shared" ref="RFT1370:RGB1370" si="1788">RFT1364</f>
        <v>1000000</v>
      </c>
      <c r="RFU1370" s="84">
        <f t="shared" si="1788"/>
        <v>0</v>
      </c>
      <c r="RFV1370" s="84">
        <f t="shared" si="1788"/>
        <v>0</v>
      </c>
      <c r="RFW1370" s="84">
        <f t="shared" si="1788"/>
        <v>1000000</v>
      </c>
      <c r="RFX1370" s="84">
        <f t="shared" si="1788"/>
        <v>0</v>
      </c>
      <c r="RFY1370" s="84">
        <f t="shared" si="1788"/>
        <v>0</v>
      </c>
      <c r="RFZ1370" s="84">
        <f t="shared" si="1788"/>
        <v>0</v>
      </c>
      <c r="RGA1370" s="84">
        <f t="shared" si="1788"/>
        <v>0</v>
      </c>
      <c r="RGB1370" s="84">
        <f t="shared" si="1788"/>
        <v>1000000</v>
      </c>
      <c r="RGH1370" s="84" t="s">
        <v>235</v>
      </c>
      <c r="RGI1370" s="84" t="s">
        <v>236</v>
      </c>
      <c r="RGJ1370" s="84">
        <f t="shared" ref="RGJ1370:RGR1370" si="1789">RGJ1364</f>
        <v>1000000</v>
      </c>
      <c r="RGK1370" s="84">
        <f t="shared" si="1789"/>
        <v>0</v>
      </c>
      <c r="RGL1370" s="84">
        <f t="shared" si="1789"/>
        <v>0</v>
      </c>
      <c r="RGM1370" s="84">
        <f t="shared" si="1789"/>
        <v>1000000</v>
      </c>
      <c r="RGN1370" s="84">
        <f t="shared" si="1789"/>
        <v>0</v>
      </c>
      <c r="RGO1370" s="84">
        <f t="shared" si="1789"/>
        <v>0</v>
      </c>
      <c r="RGP1370" s="84">
        <f t="shared" si="1789"/>
        <v>0</v>
      </c>
      <c r="RGQ1370" s="84">
        <f t="shared" si="1789"/>
        <v>0</v>
      </c>
      <c r="RGR1370" s="84">
        <f t="shared" si="1789"/>
        <v>1000000</v>
      </c>
      <c r="RGX1370" s="84" t="s">
        <v>235</v>
      </c>
      <c r="RGY1370" s="84" t="s">
        <v>236</v>
      </c>
      <c r="RGZ1370" s="84">
        <f t="shared" ref="RGZ1370:RHH1370" si="1790">RGZ1364</f>
        <v>1000000</v>
      </c>
      <c r="RHA1370" s="84">
        <f t="shared" si="1790"/>
        <v>0</v>
      </c>
      <c r="RHB1370" s="84">
        <f t="shared" si="1790"/>
        <v>0</v>
      </c>
      <c r="RHC1370" s="84">
        <f t="shared" si="1790"/>
        <v>1000000</v>
      </c>
      <c r="RHD1370" s="84">
        <f t="shared" si="1790"/>
        <v>0</v>
      </c>
      <c r="RHE1370" s="84">
        <f t="shared" si="1790"/>
        <v>0</v>
      </c>
      <c r="RHF1370" s="84">
        <f t="shared" si="1790"/>
        <v>0</v>
      </c>
      <c r="RHG1370" s="84">
        <f t="shared" si="1790"/>
        <v>0</v>
      </c>
      <c r="RHH1370" s="84">
        <f t="shared" si="1790"/>
        <v>1000000</v>
      </c>
      <c r="RHN1370" s="84" t="s">
        <v>235</v>
      </c>
      <c r="RHO1370" s="84" t="s">
        <v>236</v>
      </c>
      <c r="RHP1370" s="84">
        <f t="shared" ref="RHP1370:RHX1370" si="1791">RHP1364</f>
        <v>1000000</v>
      </c>
      <c r="RHQ1370" s="84">
        <f t="shared" si="1791"/>
        <v>0</v>
      </c>
      <c r="RHR1370" s="84">
        <f t="shared" si="1791"/>
        <v>0</v>
      </c>
      <c r="RHS1370" s="84">
        <f t="shared" si="1791"/>
        <v>1000000</v>
      </c>
      <c r="RHT1370" s="84">
        <f t="shared" si="1791"/>
        <v>0</v>
      </c>
      <c r="RHU1370" s="84">
        <f t="shared" si="1791"/>
        <v>0</v>
      </c>
      <c r="RHV1370" s="84">
        <f t="shared" si="1791"/>
        <v>0</v>
      </c>
      <c r="RHW1370" s="84">
        <f t="shared" si="1791"/>
        <v>0</v>
      </c>
      <c r="RHX1370" s="84">
        <f t="shared" si="1791"/>
        <v>1000000</v>
      </c>
      <c r="RID1370" s="84" t="s">
        <v>235</v>
      </c>
      <c r="RIE1370" s="84" t="s">
        <v>236</v>
      </c>
      <c r="RIF1370" s="84">
        <f t="shared" ref="RIF1370:RIN1370" si="1792">RIF1364</f>
        <v>1000000</v>
      </c>
      <c r="RIG1370" s="84">
        <f t="shared" si="1792"/>
        <v>0</v>
      </c>
      <c r="RIH1370" s="84">
        <f t="shared" si="1792"/>
        <v>0</v>
      </c>
      <c r="RII1370" s="84">
        <f t="shared" si="1792"/>
        <v>1000000</v>
      </c>
      <c r="RIJ1370" s="84">
        <f t="shared" si="1792"/>
        <v>0</v>
      </c>
      <c r="RIK1370" s="84">
        <f t="shared" si="1792"/>
        <v>0</v>
      </c>
      <c r="RIL1370" s="84">
        <f t="shared" si="1792"/>
        <v>0</v>
      </c>
      <c r="RIM1370" s="84">
        <f t="shared" si="1792"/>
        <v>0</v>
      </c>
      <c r="RIN1370" s="84">
        <f t="shared" si="1792"/>
        <v>1000000</v>
      </c>
      <c r="RIT1370" s="84" t="s">
        <v>235</v>
      </c>
      <c r="RIU1370" s="84" t="s">
        <v>236</v>
      </c>
      <c r="RIV1370" s="84">
        <f t="shared" ref="RIV1370:RJD1370" si="1793">RIV1364</f>
        <v>1000000</v>
      </c>
      <c r="RIW1370" s="84">
        <f t="shared" si="1793"/>
        <v>0</v>
      </c>
      <c r="RIX1370" s="84">
        <f t="shared" si="1793"/>
        <v>0</v>
      </c>
      <c r="RIY1370" s="84">
        <f t="shared" si="1793"/>
        <v>1000000</v>
      </c>
      <c r="RIZ1370" s="84">
        <f t="shared" si="1793"/>
        <v>0</v>
      </c>
      <c r="RJA1370" s="84">
        <f t="shared" si="1793"/>
        <v>0</v>
      </c>
      <c r="RJB1370" s="84">
        <f t="shared" si="1793"/>
        <v>0</v>
      </c>
      <c r="RJC1370" s="84">
        <f t="shared" si="1793"/>
        <v>0</v>
      </c>
      <c r="RJD1370" s="84">
        <f t="shared" si="1793"/>
        <v>1000000</v>
      </c>
      <c r="RJJ1370" s="84" t="s">
        <v>235</v>
      </c>
      <c r="RJK1370" s="84" t="s">
        <v>236</v>
      </c>
      <c r="RJL1370" s="84">
        <f t="shared" ref="RJL1370:RJT1370" si="1794">RJL1364</f>
        <v>1000000</v>
      </c>
      <c r="RJM1370" s="84">
        <f t="shared" si="1794"/>
        <v>0</v>
      </c>
      <c r="RJN1370" s="84">
        <f t="shared" si="1794"/>
        <v>0</v>
      </c>
      <c r="RJO1370" s="84">
        <f t="shared" si="1794"/>
        <v>1000000</v>
      </c>
      <c r="RJP1370" s="84">
        <f t="shared" si="1794"/>
        <v>0</v>
      </c>
      <c r="RJQ1370" s="84">
        <f t="shared" si="1794"/>
        <v>0</v>
      </c>
      <c r="RJR1370" s="84">
        <f t="shared" si="1794"/>
        <v>0</v>
      </c>
      <c r="RJS1370" s="84">
        <f t="shared" si="1794"/>
        <v>0</v>
      </c>
      <c r="RJT1370" s="84">
        <f t="shared" si="1794"/>
        <v>1000000</v>
      </c>
      <c r="RJZ1370" s="84" t="s">
        <v>235</v>
      </c>
      <c r="RKA1370" s="84" t="s">
        <v>236</v>
      </c>
      <c r="RKB1370" s="84">
        <f t="shared" ref="RKB1370:RKJ1370" si="1795">RKB1364</f>
        <v>1000000</v>
      </c>
      <c r="RKC1370" s="84">
        <f t="shared" si="1795"/>
        <v>0</v>
      </c>
      <c r="RKD1370" s="84">
        <f t="shared" si="1795"/>
        <v>0</v>
      </c>
      <c r="RKE1370" s="84">
        <f t="shared" si="1795"/>
        <v>1000000</v>
      </c>
      <c r="RKF1370" s="84">
        <f t="shared" si="1795"/>
        <v>0</v>
      </c>
      <c r="RKG1370" s="84">
        <f t="shared" si="1795"/>
        <v>0</v>
      </c>
      <c r="RKH1370" s="84">
        <f t="shared" si="1795"/>
        <v>0</v>
      </c>
      <c r="RKI1370" s="84">
        <f t="shared" si="1795"/>
        <v>0</v>
      </c>
      <c r="RKJ1370" s="84">
        <f t="shared" si="1795"/>
        <v>1000000</v>
      </c>
      <c r="RKP1370" s="84" t="s">
        <v>235</v>
      </c>
      <c r="RKQ1370" s="84" t="s">
        <v>236</v>
      </c>
      <c r="RKR1370" s="84">
        <f t="shared" ref="RKR1370:RKZ1370" si="1796">RKR1364</f>
        <v>1000000</v>
      </c>
      <c r="RKS1370" s="84">
        <f t="shared" si="1796"/>
        <v>0</v>
      </c>
      <c r="RKT1370" s="84">
        <f t="shared" si="1796"/>
        <v>0</v>
      </c>
      <c r="RKU1370" s="84">
        <f t="shared" si="1796"/>
        <v>1000000</v>
      </c>
      <c r="RKV1370" s="84">
        <f t="shared" si="1796"/>
        <v>0</v>
      </c>
      <c r="RKW1370" s="84">
        <f t="shared" si="1796"/>
        <v>0</v>
      </c>
      <c r="RKX1370" s="84">
        <f t="shared" si="1796"/>
        <v>0</v>
      </c>
      <c r="RKY1370" s="84">
        <f t="shared" si="1796"/>
        <v>0</v>
      </c>
      <c r="RKZ1370" s="84">
        <f t="shared" si="1796"/>
        <v>1000000</v>
      </c>
      <c r="RLF1370" s="84" t="s">
        <v>235</v>
      </c>
      <c r="RLG1370" s="84" t="s">
        <v>236</v>
      </c>
      <c r="RLH1370" s="84">
        <f t="shared" ref="RLH1370:RLP1370" si="1797">RLH1364</f>
        <v>1000000</v>
      </c>
      <c r="RLI1370" s="84">
        <f t="shared" si="1797"/>
        <v>0</v>
      </c>
      <c r="RLJ1370" s="84">
        <f t="shared" si="1797"/>
        <v>0</v>
      </c>
      <c r="RLK1370" s="84">
        <f t="shared" si="1797"/>
        <v>1000000</v>
      </c>
      <c r="RLL1370" s="84">
        <f t="shared" si="1797"/>
        <v>0</v>
      </c>
      <c r="RLM1370" s="84">
        <f t="shared" si="1797"/>
        <v>0</v>
      </c>
      <c r="RLN1370" s="84">
        <f t="shared" si="1797"/>
        <v>0</v>
      </c>
      <c r="RLO1370" s="84">
        <f t="shared" si="1797"/>
        <v>0</v>
      </c>
      <c r="RLP1370" s="84">
        <f t="shared" si="1797"/>
        <v>1000000</v>
      </c>
      <c r="RLV1370" s="84" t="s">
        <v>235</v>
      </c>
      <c r="RLW1370" s="84" t="s">
        <v>236</v>
      </c>
      <c r="RLX1370" s="84">
        <f t="shared" ref="RLX1370:RMF1370" si="1798">RLX1364</f>
        <v>1000000</v>
      </c>
      <c r="RLY1370" s="84">
        <f t="shared" si="1798"/>
        <v>0</v>
      </c>
      <c r="RLZ1370" s="84">
        <f t="shared" si="1798"/>
        <v>0</v>
      </c>
      <c r="RMA1370" s="84">
        <f t="shared" si="1798"/>
        <v>1000000</v>
      </c>
      <c r="RMB1370" s="84">
        <f t="shared" si="1798"/>
        <v>0</v>
      </c>
      <c r="RMC1370" s="84">
        <f t="shared" si="1798"/>
        <v>0</v>
      </c>
      <c r="RMD1370" s="84">
        <f t="shared" si="1798"/>
        <v>0</v>
      </c>
      <c r="RME1370" s="84">
        <f t="shared" si="1798"/>
        <v>0</v>
      </c>
      <c r="RMF1370" s="84">
        <f t="shared" si="1798"/>
        <v>1000000</v>
      </c>
      <c r="RML1370" s="84" t="s">
        <v>235</v>
      </c>
      <c r="RMM1370" s="84" t="s">
        <v>236</v>
      </c>
      <c r="RMN1370" s="84">
        <f t="shared" ref="RMN1370:RMV1370" si="1799">RMN1364</f>
        <v>1000000</v>
      </c>
      <c r="RMO1370" s="84">
        <f t="shared" si="1799"/>
        <v>0</v>
      </c>
      <c r="RMP1370" s="84">
        <f t="shared" si="1799"/>
        <v>0</v>
      </c>
      <c r="RMQ1370" s="84">
        <f t="shared" si="1799"/>
        <v>1000000</v>
      </c>
      <c r="RMR1370" s="84">
        <f t="shared" si="1799"/>
        <v>0</v>
      </c>
      <c r="RMS1370" s="84">
        <f t="shared" si="1799"/>
        <v>0</v>
      </c>
      <c r="RMT1370" s="84">
        <f t="shared" si="1799"/>
        <v>0</v>
      </c>
      <c r="RMU1370" s="84">
        <f t="shared" si="1799"/>
        <v>0</v>
      </c>
      <c r="RMV1370" s="84">
        <f t="shared" si="1799"/>
        <v>1000000</v>
      </c>
      <c r="RNB1370" s="84" t="s">
        <v>235</v>
      </c>
      <c r="RNC1370" s="84" t="s">
        <v>236</v>
      </c>
      <c r="RND1370" s="84">
        <f t="shared" ref="RND1370:RNL1370" si="1800">RND1364</f>
        <v>1000000</v>
      </c>
      <c r="RNE1370" s="84">
        <f t="shared" si="1800"/>
        <v>0</v>
      </c>
      <c r="RNF1370" s="84">
        <f t="shared" si="1800"/>
        <v>0</v>
      </c>
      <c r="RNG1370" s="84">
        <f t="shared" si="1800"/>
        <v>1000000</v>
      </c>
      <c r="RNH1370" s="84">
        <f t="shared" si="1800"/>
        <v>0</v>
      </c>
      <c r="RNI1370" s="84">
        <f t="shared" si="1800"/>
        <v>0</v>
      </c>
      <c r="RNJ1370" s="84">
        <f t="shared" si="1800"/>
        <v>0</v>
      </c>
      <c r="RNK1370" s="84">
        <f t="shared" si="1800"/>
        <v>0</v>
      </c>
      <c r="RNL1370" s="84">
        <f t="shared" si="1800"/>
        <v>1000000</v>
      </c>
      <c r="RNR1370" s="84" t="s">
        <v>235</v>
      </c>
      <c r="RNS1370" s="84" t="s">
        <v>236</v>
      </c>
      <c r="RNT1370" s="84">
        <f t="shared" ref="RNT1370:ROB1370" si="1801">RNT1364</f>
        <v>1000000</v>
      </c>
      <c r="RNU1370" s="84">
        <f t="shared" si="1801"/>
        <v>0</v>
      </c>
      <c r="RNV1370" s="84">
        <f t="shared" si="1801"/>
        <v>0</v>
      </c>
      <c r="RNW1370" s="84">
        <f t="shared" si="1801"/>
        <v>1000000</v>
      </c>
      <c r="RNX1370" s="84">
        <f t="shared" si="1801"/>
        <v>0</v>
      </c>
      <c r="RNY1370" s="84">
        <f t="shared" si="1801"/>
        <v>0</v>
      </c>
      <c r="RNZ1370" s="84">
        <f t="shared" si="1801"/>
        <v>0</v>
      </c>
      <c r="ROA1370" s="84">
        <f t="shared" si="1801"/>
        <v>0</v>
      </c>
      <c r="ROB1370" s="84">
        <f t="shared" si="1801"/>
        <v>1000000</v>
      </c>
      <c r="ROH1370" s="84" t="s">
        <v>235</v>
      </c>
      <c r="ROI1370" s="84" t="s">
        <v>236</v>
      </c>
      <c r="ROJ1370" s="84">
        <f t="shared" ref="ROJ1370:ROR1370" si="1802">ROJ1364</f>
        <v>1000000</v>
      </c>
      <c r="ROK1370" s="84">
        <f t="shared" si="1802"/>
        <v>0</v>
      </c>
      <c r="ROL1370" s="84">
        <f t="shared" si="1802"/>
        <v>0</v>
      </c>
      <c r="ROM1370" s="84">
        <f t="shared" si="1802"/>
        <v>1000000</v>
      </c>
      <c r="RON1370" s="84">
        <f t="shared" si="1802"/>
        <v>0</v>
      </c>
      <c r="ROO1370" s="84">
        <f t="shared" si="1802"/>
        <v>0</v>
      </c>
      <c r="ROP1370" s="84">
        <f t="shared" si="1802"/>
        <v>0</v>
      </c>
      <c r="ROQ1370" s="84">
        <f t="shared" si="1802"/>
        <v>0</v>
      </c>
      <c r="ROR1370" s="84">
        <f t="shared" si="1802"/>
        <v>1000000</v>
      </c>
      <c r="ROX1370" s="84" t="s">
        <v>235</v>
      </c>
      <c r="ROY1370" s="84" t="s">
        <v>236</v>
      </c>
      <c r="ROZ1370" s="84">
        <f t="shared" ref="ROZ1370:RPH1370" si="1803">ROZ1364</f>
        <v>1000000</v>
      </c>
      <c r="RPA1370" s="84">
        <f t="shared" si="1803"/>
        <v>0</v>
      </c>
      <c r="RPB1370" s="84">
        <f t="shared" si="1803"/>
        <v>0</v>
      </c>
      <c r="RPC1370" s="84">
        <f t="shared" si="1803"/>
        <v>1000000</v>
      </c>
      <c r="RPD1370" s="84">
        <f t="shared" si="1803"/>
        <v>0</v>
      </c>
      <c r="RPE1370" s="84">
        <f t="shared" si="1803"/>
        <v>0</v>
      </c>
      <c r="RPF1370" s="84">
        <f t="shared" si="1803"/>
        <v>0</v>
      </c>
      <c r="RPG1370" s="84">
        <f t="shared" si="1803"/>
        <v>0</v>
      </c>
      <c r="RPH1370" s="84">
        <f t="shared" si="1803"/>
        <v>1000000</v>
      </c>
      <c r="RPN1370" s="84" t="s">
        <v>235</v>
      </c>
      <c r="RPO1370" s="84" t="s">
        <v>236</v>
      </c>
      <c r="RPP1370" s="84">
        <f t="shared" ref="RPP1370:RPX1370" si="1804">RPP1364</f>
        <v>1000000</v>
      </c>
      <c r="RPQ1370" s="84">
        <f t="shared" si="1804"/>
        <v>0</v>
      </c>
      <c r="RPR1370" s="84">
        <f t="shared" si="1804"/>
        <v>0</v>
      </c>
      <c r="RPS1370" s="84">
        <f t="shared" si="1804"/>
        <v>1000000</v>
      </c>
      <c r="RPT1370" s="84">
        <f t="shared" si="1804"/>
        <v>0</v>
      </c>
      <c r="RPU1370" s="84">
        <f t="shared" si="1804"/>
        <v>0</v>
      </c>
      <c r="RPV1370" s="84">
        <f t="shared" si="1804"/>
        <v>0</v>
      </c>
      <c r="RPW1370" s="84">
        <f t="shared" si="1804"/>
        <v>0</v>
      </c>
      <c r="RPX1370" s="84">
        <f t="shared" si="1804"/>
        <v>1000000</v>
      </c>
      <c r="RQD1370" s="84" t="s">
        <v>235</v>
      </c>
      <c r="RQE1370" s="84" t="s">
        <v>236</v>
      </c>
      <c r="RQF1370" s="84">
        <f t="shared" ref="RQF1370:RQN1370" si="1805">RQF1364</f>
        <v>1000000</v>
      </c>
      <c r="RQG1370" s="84">
        <f t="shared" si="1805"/>
        <v>0</v>
      </c>
      <c r="RQH1370" s="84">
        <f t="shared" si="1805"/>
        <v>0</v>
      </c>
      <c r="RQI1370" s="84">
        <f t="shared" si="1805"/>
        <v>1000000</v>
      </c>
      <c r="RQJ1370" s="84">
        <f t="shared" si="1805"/>
        <v>0</v>
      </c>
      <c r="RQK1370" s="84">
        <f t="shared" si="1805"/>
        <v>0</v>
      </c>
      <c r="RQL1370" s="84">
        <f t="shared" si="1805"/>
        <v>0</v>
      </c>
      <c r="RQM1370" s="84">
        <f t="shared" si="1805"/>
        <v>0</v>
      </c>
      <c r="RQN1370" s="84">
        <f t="shared" si="1805"/>
        <v>1000000</v>
      </c>
      <c r="RQT1370" s="84" t="s">
        <v>235</v>
      </c>
      <c r="RQU1370" s="84" t="s">
        <v>236</v>
      </c>
      <c r="RQV1370" s="84">
        <f t="shared" ref="RQV1370:RRD1370" si="1806">RQV1364</f>
        <v>1000000</v>
      </c>
      <c r="RQW1370" s="84">
        <f t="shared" si="1806"/>
        <v>0</v>
      </c>
      <c r="RQX1370" s="84">
        <f t="shared" si="1806"/>
        <v>0</v>
      </c>
      <c r="RQY1370" s="84">
        <f t="shared" si="1806"/>
        <v>1000000</v>
      </c>
      <c r="RQZ1370" s="84">
        <f t="shared" si="1806"/>
        <v>0</v>
      </c>
      <c r="RRA1370" s="84">
        <f t="shared" si="1806"/>
        <v>0</v>
      </c>
      <c r="RRB1370" s="84">
        <f t="shared" si="1806"/>
        <v>0</v>
      </c>
      <c r="RRC1370" s="84">
        <f t="shared" si="1806"/>
        <v>0</v>
      </c>
      <c r="RRD1370" s="84">
        <f t="shared" si="1806"/>
        <v>1000000</v>
      </c>
      <c r="RRJ1370" s="84" t="s">
        <v>235</v>
      </c>
      <c r="RRK1370" s="84" t="s">
        <v>236</v>
      </c>
      <c r="RRL1370" s="84">
        <f t="shared" ref="RRL1370:RRT1370" si="1807">RRL1364</f>
        <v>1000000</v>
      </c>
      <c r="RRM1370" s="84">
        <f t="shared" si="1807"/>
        <v>0</v>
      </c>
      <c r="RRN1370" s="84">
        <f t="shared" si="1807"/>
        <v>0</v>
      </c>
      <c r="RRO1370" s="84">
        <f t="shared" si="1807"/>
        <v>1000000</v>
      </c>
      <c r="RRP1370" s="84">
        <f t="shared" si="1807"/>
        <v>0</v>
      </c>
      <c r="RRQ1370" s="84">
        <f t="shared" si="1807"/>
        <v>0</v>
      </c>
      <c r="RRR1370" s="84">
        <f t="shared" si="1807"/>
        <v>0</v>
      </c>
      <c r="RRS1370" s="84">
        <f t="shared" si="1807"/>
        <v>0</v>
      </c>
      <c r="RRT1370" s="84">
        <f t="shared" si="1807"/>
        <v>1000000</v>
      </c>
      <c r="RRZ1370" s="84" t="s">
        <v>235</v>
      </c>
      <c r="RSA1370" s="84" t="s">
        <v>236</v>
      </c>
      <c r="RSB1370" s="84">
        <f t="shared" ref="RSB1370:RSJ1370" si="1808">RSB1364</f>
        <v>1000000</v>
      </c>
      <c r="RSC1370" s="84">
        <f t="shared" si="1808"/>
        <v>0</v>
      </c>
      <c r="RSD1370" s="84">
        <f t="shared" si="1808"/>
        <v>0</v>
      </c>
      <c r="RSE1370" s="84">
        <f t="shared" si="1808"/>
        <v>1000000</v>
      </c>
      <c r="RSF1370" s="84">
        <f t="shared" si="1808"/>
        <v>0</v>
      </c>
      <c r="RSG1370" s="84">
        <f t="shared" si="1808"/>
        <v>0</v>
      </c>
      <c r="RSH1370" s="84">
        <f t="shared" si="1808"/>
        <v>0</v>
      </c>
      <c r="RSI1370" s="84">
        <f t="shared" si="1808"/>
        <v>0</v>
      </c>
      <c r="RSJ1370" s="84">
        <f t="shared" si="1808"/>
        <v>1000000</v>
      </c>
      <c r="RSP1370" s="84" t="s">
        <v>235</v>
      </c>
      <c r="RSQ1370" s="84" t="s">
        <v>236</v>
      </c>
      <c r="RSR1370" s="84">
        <f t="shared" ref="RSR1370:RSZ1370" si="1809">RSR1364</f>
        <v>1000000</v>
      </c>
      <c r="RSS1370" s="84">
        <f t="shared" si="1809"/>
        <v>0</v>
      </c>
      <c r="RST1370" s="84">
        <f t="shared" si="1809"/>
        <v>0</v>
      </c>
      <c r="RSU1370" s="84">
        <f t="shared" si="1809"/>
        <v>1000000</v>
      </c>
      <c r="RSV1370" s="84">
        <f t="shared" si="1809"/>
        <v>0</v>
      </c>
      <c r="RSW1370" s="84">
        <f t="shared" si="1809"/>
        <v>0</v>
      </c>
      <c r="RSX1370" s="84">
        <f t="shared" si="1809"/>
        <v>0</v>
      </c>
      <c r="RSY1370" s="84">
        <f t="shared" si="1809"/>
        <v>0</v>
      </c>
      <c r="RSZ1370" s="84">
        <f t="shared" si="1809"/>
        <v>1000000</v>
      </c>
      <c r="RTF1370" s="84" t="s">
        <v>235</v>
      </c>
      <c r="RTG1370" s="84" t="s">
        <v>236</v>
      </c>
      <c r="RTH1370" s="84">
        <f t="shared" ref="RTH1370:RTP1370" si="1810">RTH1364</f>
        <v>1000000</v>
      </c>
      <c r="RTI1370" s="84">
        <f t="shared" si="1810"/>
        <v>0</v>
      </c>
      <c r="RTJ1370" s="84">
        <f t="shared" si="1810"/>
        <v>0</v>
      </c>
      <c r="RTK1370" s="84">
        <f t="shared" si="1810"/>
        <v>1000000</v>
      </c>
      <c r="RTL1370" s="84">
        <f t="shared" si="1810"/>
        <v>0</v>
      </c>
      <c r="RTM1370" s="84">
        <f t="shared" si="1810"/>
        <v>0</v>
      </c>
      <c r="RTN1370" s="84">
        <f t="shared" si="1810"/>
        <v>0</v>
      </c>
      <c r="RTO1370" s="84">
        <f t="shared" si="1810"/>
        <v>0</v>
      </c>
      <c r="RTP1370" s="84">
        <f t="shared" si="1810"/>
        <v>1000000</v>
      </c>
      <c r="RTV1370" s="84" t="s">
        <v>235</v>
      </c>
      <c r="RTW1370" s="84" t="s">
        <v>236</v>
      </c>
      <c r="RTX1370" s="84">
        <f t="shared" ref="RTX1370:RUF1370" si="1811">RTX1364</f>
        <v>1000000</v>
      </c>
      <c r="RTY1370" s="84">
        <f t="shared" si="1811"/>
        <v>0</v>
      </c>
      <c r="RTZ1370" s="84">
        <f t="shared" si="1811"/>
        <v>0</v>
      </c>
      <c r="RUA1370" s="84">
        <f t="shared" si="1811"/>
        <v>1000000</v>
      </c>
      <c r="RUB1370" s="84">
        <f t="shared" si="1811"/>
        <v>0</v>
      </c>
      <c r="RUC1370" s="84">
        <f t="shared" si="1811"/>
        <v>0</v>
      </c>
      <c r="RUD1370" s="84">
        <f t="shared" si="1811"/>
        <v>0</v>
      </c>
      <c r="RUE1370" s="84">
        <f t="shared" si="1811"/>
        <v>0</v>
      </c>
      <c r="RUF1370" s="84">
        <f t="shared" si="1811"/>
        <v>1000000</v>
      </c>
      <c r="RUL1370" s="84" t="s">
        <v>235</v>
      </c>
      <c r="RUM1370" s="84" t="s">
        <v>236</v>
      </c>
      <c r="RUN1370" s="84">
        <f t="shared" ref="RUN1370:RUV1370" si="1812">RUN1364</f>
        <v>1000000</v>
      </c>
      <c r="RUO1370" s="84">
        <f t="shared" si="1812"/>
        <v>0</v>
      </c>
      <c r="RUP1370" s="84">
        <f t="shared" si="1812"/>
        <v>0</v>
      </c>
      <c r="RUQ1370" s="84">
        <f t="shared" si="1812"/>
        <v>1000000</v>
      </c>
      <c r="RUR1370" s="84">
        <f t="shared" si="1812"/>
        <v>0</v>
      </c>
      <c r="RUS1370" s="84">
        <f t="shared" si="1812"/>
        <v>0</v>
      </c>
      <c r="RUT1370" s="84">
        <f t="shared" si="1812"/>
        <v>0</v>
      </c>
      <c r="RUU1370" s="84">
        <f t="shared" si="1812"/>
        <v>0</v>
      </c>
      <c r="RUV1370" s="84">
        <f t="shared" si="1812"/>
        <v>1000000</v>
      </c>
      <c r="RVB1370" s="84" t="s">
        <v>235</v>
      </c>
      <c r="RVC1370" s="84" t="s">
        <v>236</v>
      </c>
      <c r="RVD1370" s="84">
        <f t="shared" ref="RVD1370:RVL1370" si="1813">RVD1364</f>
        <v>1000000</v>
      </c>
      <c r="RVE1370" s="84">
        <f t="shared" si="1813"/>
        <v>0</v>
      </c>
      <c r="RVF1370" s="84">
        <f t="shared" si="1813"/>
        <v>0</v>
      </c>
      <c r="RVG1370" s="84">
        <f t="shared" si="1813"/>
        <v>1000000</v>
      </c>
      <c r="RVH1370" s="84">
        <f t="shared" si="1813"/>
        <v>0</v>
      </c>
      <c r="RVI1370" s="84">
        <f t="shared" si="1813"/>
        <v>0</v>
      </c>
      <c r="RVJ1370" s="84">
        <f t="shared" si="1813"/>
        <v>0</v>
      </c>
      <c r="RVK1370" s="84">
        <f t="shared" si="1813"/>
        <v>0</v>
      </c>
      <c r="RVL1370" s="84">
        <f t="shared" si="1813"/>
        <v>1000000</v>
      </c>
      <c r="RVR1370" s="84" t="s">
        <v>235</v>
      </c>
      <c r="RVS1370" s="84" t="s">
        <v>236</v>
      </c>
      <c r="RVT1370" s="84">
        <f t="shared" ref="RVT1370:RWB1370" si="1814">RVT1364</f>
        <v>1000000</v>
      </c>
      <c r="RVU1370" s="84">
        <f t="shared" si="1814"/>
        <v>0</v>
      </c>
      <c r="RVV1370" s="84">
        <f t="shared" si="1814"/>
        <v>0</v>
      </c>
      <c r="RVW1370" s="84">
        <f t="shared" si="1814"/>
        <v>1000000</v>
      </c>
      <c r="RVX1370" s="84">
        <f t="shared" si="1814"/>
        <v>0</v>
      </c>
      <c r="RVY1370" s="84">
        <f t="shared" si="1814"/>
        <v>0</v>
      </c>
      <c r="RVZ1370" s="84">
        <f t="shared" si="1814"/>
        <v>0</v>
      </c>
      <c r="RWA1370" s="84">
        <f t="shared" si="1814"/>
        <v>0</v>
      </c>
      <c r="RWB1370" s="84">
        <f t="shared" si="1814"/>
        <v>1000000</v>
      </c>
      <c r="RWH1370" s="84" t="s">
        <v>235</v>
      </c>
      <c r="RWI1370" s="84" t="s">
        <v>236</v>
      </c>
      <c r="RWJ1370" s="84">
        <f t="shared" ref="RWJ1370:RWR1370" si="1815">RWJ1364</f>
        <v>1000000</v>
      </c>
      <c r="RWK1370" s="84">
        <f t="shared" si="1815"/>
        <v>0</v>
      </c>
      <c r="RWL1370" s="84">
        <f t="shared" si="1815"/>
        <v>0</v>
      </c>
      <c r="RWM1370" s="84">
        <f t="shared" si="1815"/>
        <v>1000000</v>
      </c>
      <c r="RWN1370" s="84">
        <f t="shared" si="1815"/>
        <v>0</v>
      </c>
      <c r="RWO1370" s="84">
        <f t="shared" si="1815"/>
        <v>0</v>
      </c>
      <c r="RWP1370" s="84">
        <f t="shared" si="1815"/>
        <v>0</v>
      </c>
      <c r="RWQ1370" s="84">
        <f t="shared" si="1815"/>
        <v>0</v>
      </c>
      <c r="RWR1370" s="84">
        <f t="shared" si="1815"/>
        <v>1000000</v>
      </c>
      <c r="RWX1370" s="84" t="s">
        <v>235</v>
      </c>
      <c r="RWY1370" s="84" t="s">
        <v>236</v>
      </c>
      <c r="RWZ1370" s="84">
        <f t="shared" ref="RWZ1370:RXH1370" si="1816">RWZ1364</f>
        <v>1000000</v>
      </c>
      <c r="RXA1370" s="84">
        <f t="shared" si="1816"/>
        <v>0</v>
      </c>
      <c r="RXB1370" s="84">
        <f t="shared" si="1816"/>
        <v>0</v>
      </c>
      <c r="RXC1370" s="84">
        <f t="shared" si="1816"/>
        <v>1000000</v>
      </c>
      <c r="RXD1370" s="84">
        <f t="shared" si="1816"/>
        <v>0</v>
      </c>
      <c r="RXE1370" s="84">
        <f t="shared" si="1816"/>
        <v>0</v>
      </c>
      <c r="RXF1370" s="84">
        <f t="shared" si="1816"/>
        <v>0</v>
      </c>
      <c r="RXG1370" s="84">
        <f t="shared" si="1816"/>
        <v>0</v>
      </c>
      <c r="RXH1370" s="84">
        <f t="shared" si="1816"/>
        <v>1000000</v>
      </c>
      <c r="RXN1370" s="84" t="s">
        <v>235</v>
      </c>
      <c r="RXO1370" s="84" t="s">
        <v>236</v>
      </c>
      <c r="RXP1370" s="84">
        <f t="shared" ref="RXP1370:RXX1370" si="1817">RXP1364</f>
        <v>1000000</v>
      </c>
      <c r="RXQ1370" s="84">
        <f t="shared" si="1817"/>
        <v>0</v>
      </c>
      <c r="RXR1370" s="84">
        <f t="shared" si="1817"/>
        <v>0</v>
      </c>
      <c r="RXS1370" s="84">
        <f t="shared" si="1817"/>
        <v>1000000</v>
      </c>
      <c r="RXT1370" s="84">
        <f t="shared" si="1817"/>
        <v>0</v>
      </c>
      <c r="RXU1370" s="84">
        <f t="shared" si="1817"/>
        <v>0</v>
      </c>
      <c r="RXV1370" s="84">
        <f t="shared" si="1817"/>
        <v>0</v>
      </c>
      <c r="RXW1370" s="84">
        <f t="shared" si="1817"/>
        <v>0</v>
      </c>
      <c r="RXX1370" s="84">
        <f t="shared" si="1817"/>
        <v>1000000</v>
      </c>
      <c r="RYD1370" s="84" t="s">
        <v>235</v>
      </c>
      <c r="RYE1370" s="84" t="s">
        <v>236</v>
      </c>
      <c r="RYF1370" s="84">
        <f t="shared" ref="RYF1370:RYN1370" si="1818">RYF1364</f>
        <v>1000000</v>
      </c>
      <c r="RYG1370" s="84">
        <f t="shared" si="1818"/>
        <v>0</v>
      </c>
      <c r="RYH1370" s="84">
        <f t="shared" si="1818"/>
        <v>0</v>
      </c>
      <c r="RYI1370" s="84">
        <f t="shared" si="1818"/>
        <v>1000000</v>
      </c>
      <c r="RYJ1370" s="84">
        <f t="shared" si="1818"/>
        <v>0</v>
      </c>
      <c r="RYK1370" s="84">
        <f t="shared" si="1818"/>
        <v>0</v>
      </c>
      <c r="RYL1370" s="84">
        <f t="shared" si="1818"/>
        <v>0</v>
      </c>
      <c r="RYM1370" s="84">
        <f t="shared" si="1818"/>
        <v>0</v>
      </c>
      <c r="RYN1370" s="84">
        <f t="shared" si="1818"/>
        <v>1000000</v>
      </c>
      <c r="RYT1370" s="84" t="s">
        <v>235</v>
      </c>
      <c r="RYU1370" s="84" t="s">
        <v>236</v>
      </c>
      <c r="RYV1370" s="84">
        <f t="shared" ref="RYV1370:RZD1370" si="1819">RYV1364</f>
        <v>1000000</v>
      </c>
      <c r="RYW1370" s="84">
        <f t="shared" si="1819"/>
        <v>0</v>
      </c>
      <c r="RYX1370" s="84">
        <f t="shared" si="1819"/>
        <v>0</v>
      </c>
      <c r="RYY1370" s="84">
        <f t="shared" si="1819"/>
        <v>1000000</v>
      </c>
      <c r="RYZ1370" s="84">
        <f t="shared" si="1819"/>
        <v>0</v>
      </c>
      <c r="RZA1370" s="84">
        <f t="shared" si="1819"/>
        <v>0</v>
      </c>
      <c r="RZB1370" s="84">
        <f t="shared" si="1819"/>
        <v>0</v>
      </c>
      <c r="RZC1370" s="84">
        <f t="shared" si="1819"/>
        <v>0</v>
      </c>
      <c r="RZD1370" s="84">
        <f t="shared" si="1819"/>
        <v>1000000</v>
      </c>
      <c r="RZJ1370" s="84" t="s">
        <v>235</v>
      </c>
      <c r="RZK1370" s="84" t="s">
        <v>236</v>
      </c>
      <c r="RZL1370" s="84">
        <f t="shared" ref="RZL1370:RZT1370" si="1820">RZL1364</f>
        <v>1000000</v>
      </c>
      <c r="RZM1370" s="84">
        <f t="shared" si="1820"/>
        <v>0</v>
      </c>
      <c r="RZN1370" s="84">
        <f t="shared" si="1820"/>
        <v>0</v>
      </c>
      <c r="RZO1370" s="84">
        <f t="shared" si="1820"/>
        <v>1000000</v>
      </c>
      <c r="RZP1370" s="84">
        <f t="shared" si="1820"/>
        <v>0</v>
      </c>
      <c r="RZQ1370" s="84">
        <f t="shared" si="1820"/>
        <v>0</v>
      </c>
      <c r="RZR1370" s="84">
        <f t="shared" si="1820"/>
        <v>0</v>
      </c>
      <c r="RZS1370" s="84">
        <f t="shared" si="1820"/>
        <v>0</v>
      </c>
      <c r="RZT1370" s="84">
        <f t="shared" si="1820"/>
        <v>1000000</v>
      </c>
      <c r="RZZ1370" s="84" t="s">
        <v>235</v>
      </c>
      <c r="SAA1370" s="84" t="s">
        <v>236</v>
      </c>
      <c r="SAB1370" s="84">
        <f t="shared" ref="SAB1370:SAJ1370" si="1821">SAB1364</f>
        <v>1000000</v>
      </c>
      <c r="SAC1370" s="84">
        <f t="shared" si="1821"/>
        <v>0</v>
      </c>
      <c r="SAD1370" s="84">
        <f t="shared" si="1821"/>
        <v>0</v>
      </c>
      <c r="SAE1370" s="84">
        <f t="shared" si="1821"/>
        <v>1000000</v>
      </c>
      <c r="SAF1370" s="84">
        <f t="shared" si="1821"/>
        <v>0</v>
      </c>
      <c r="SAG1370" s="84">
        <f t="shared" si="1821"/>
        <v>0</v>
      </c>
      <c r="SAH1370" s="84">
        <f t="shared" si="1821"/>
        <v>0</v>
      </c>
      <c r="SAI1370" s="84">
        <f t="shared" si="1821"/>
        <v>0</v>
      </c>
      <c r="SAJ1370" s="84">
        <f t="shared" si="1821"/>
        <v>1000000</v>
      </c>
      <c r="SAP1370" s="84" t="s">
        <v>235</v>
      </c>
      <c r="SAQ1370" s="84" t="s">
        <v>236</v>
      </c>
      <c r="SAR1370" s="84">
        <f t="shared" ref="SAR1370:SAZ1370" si="1822">SAR1364</f>
        <v>1000000</v>
      </c>
      <c r="SAS1370" s="84">
        <f t="shared" si="1822"/>
        <v>0</v>
      </c>
      <c r="SAT1370" s="84">
        <f t="shared" si="1822"/>
        <v>0</v>
      </c>
      <c r="SAU1370" s="84">
        <f t="shared" si="1822"/>
        <v>1000000</v>
      </c>
      <c r="SAV1370" s="84">
        <f t="shared" si="1822"/>
        <v>0</v>
      </c>
      <c r="SAW1370" s="84">
        <f t="shared" si="1822"/>
        <v>0</v>
      </c>
      <c r="SAX1370" s="84">
        <f t="shared" si="1822"/>
        <v>0</v>
      </c>
      <c r="SAY1370" s="84">
        <f t="shared" si="1822"/>
        <v>0</v>
      </c>
      <c r="SAZ1370" s="84">
        <f t="shared" si="1822"/>
        <v>1000000</v>
      </c>
      <c r="SBF1370" s="84" t="s">
        <v>235</v>
      </c>
      <c r="SBG1370" s="84" t="s">
        <v>236</v>
      </c>
      <c r="SBH1370" s="84">
        <f t="shared" ref="SBH1370:SBP1370" si="1823">SBH1364</f>
        <v>1000000</v>
      </c>
      <c r="SBI1370" s="84">
        <f t="shared" si="1823"/>
        <v>0</v>
      </c>
      <c r="SBJ1370" s="84">
        <f t="shared" si="1823"/>
        <v>0</v>
      </c>
      <c r="SBK1370" s="84">
        <f t="shared" si="1823"/>
        <v>1000000</v>
      </c>
      <c r="SBL1370" s="84">
        <f t="shared" si="1823"/>
        <v>0</v>
      </c>
      <c r="SBM1370" s="84">
        <f t="shared" si="1823"/>
        <v>0</v>
      </c>
      <c r="SBN1370" s="84">
        <f t="shared" si="1823"/>
        <v>0</v>
      </c>
      <c r="SBO1370" s="84">
        <f t="shared" si="1823"/>
        <v>0</v>
      </c>
      <c r="SBP1370" s="84">
        <f t="shared" si="1823"/>
        <v>1000000</v>
      </c>
      <c r="SBV1370" s="84" t="s">
        <v>235</v>
      </c>
      <c r="SBW1370" s="84" t="s">
        <v>236</v>
      </c>
      <c r="SBX1370" s="84">
        <f t="shared" ref="SBX1370:SCF1370" si="1824">SBX1364</f>
        <v>1000000</v>
      </c>
      <c r="SBY1370" s="84">
        <f t="shared" si="1824"/>
        <v>0</v>
      </c>
      <c r="SBZ1370" s="84">
        <f t="shared" si="1824"/>
        <v>0</v>
      </c>
      <c r="SCA1370" s="84">
        <f t="shared" si="1824"/>
        <v>1000000</v>
      </c>
      <c r="SCB1370" s="84">
        <f t="shared" si="1824"/>
        <v>0</v>
      </c>
      <c r="SCC1370" s="84">
        <f t="shared" si="1824"/>
        <v>0</v>
      </c>
      <c r="SCD1370" s="84">
        <f t="shared" si="1824"/>
        <v>0</v>
      </c>
      <c r="SCE1370" s="84">
        <f t="shared" si="1824"/>
        <v>0</v>
      </c>
      <c r="SCF1370" s="84">
        <f t="shared" si="1824"/>
        <v>1000000</v>
      </c>
      <c r="SCL1370" s="84" t="s">
        <v>235</v>
      </c>
      <c r="SCM1370" s="84" t="s">
        <v>236</v>
      </c>
      <c r="SCN1370" s="84">
        <f t="shared" ref="SCN1370:SCV1370" si="1825">SCN1364</f>
        <v>1000000</v>
      </c>
      <c r="SCO1370" s="84">
        <f t="shared" si="1825"/>
        <v>0</v>
      </c>
      <c r="SCP1370" s="84">
        <f t="shared" si="1825"/>
        <v>0</v>
      </c>
      <c r="SCQ1370" s="84">
        <f t="shared" si="1825"/>
        <v>1000000</v>
      </c>
      <c r="SCR1370" s="84">
        <f t="shared" si="1825"/>
        <v>0</v>
      </c>
      <c r="SCS1370" s="84">
        <f t="shared" si="1825"/>
        <v>0</v>
      </c>
      <c r="SCT1370" s="84">
        <f t="shared" si="1825"/>
        <v>0</v>
      </c>
      <c r="SCU1370" s="84">
        <f t="shared" si="1825"/>
        <v>0</v>
      </c>
      <c r="SCV1370" s="84">
        <f t="shared" si="1825"/>
        <v>1000000</v>
      </c>
      <c r="SDB1370" s="84" t="s">
        <v>235</v>
      </c>
      <c r="SDC1370" s="84" t="s">
        <v>236</v>
      </c>
      <c r="SDD1370" s="84">
        <f t="shared" ref="SDD1370:SDL1370" si="1826">SDD1364</f>
        <v>1000000</v>
      </c>
      <c r="SDE1370" s="84">
        <f t="shared" si="1826"/>
        <v>0</v>
      </c>
      <c r="SDF1370" s="84">
        <f t="shared" si="1826"/>
        <v>0</v>
      </c>
      <c r="SDG1370" s="84">
        <f t="shared" si="1826"/>
        <v>1000000</v>
      </c>
      <c r="SDH1370" s="84">
        <f t="shared" si="1826"/>
        <v>0</v>
      </c>
      <c r="SDI1370" s="84">
        <f t="shared" si="1826"/>
        <v>0</v>
      </c>
      <c r="SDJ1370" s="84">
        <f t="shared" si="1826"/>
        <v>0</v>
      </c>
      <c r="SDK1370" s="84">
        <f t="shared" si="1826"/>
        <v>0</v>
      </c>
      <c r="SDL1370" s="84">
        <f t="shared" si="1826"/>
        <v>1000000</v>
      </c>
      <c r="SDR1370" s="84" t="s">
        <v>235</v>
      </c>
      <c r="SDS1370" s="84" t="s">
        <v>236</v>
      </c>
      <c r="SDT1370" s="84">
        <f t="shared" ref="SDT1370:SEB1370" si="1827">SDT1364</f>
        <v>1000000</v>
      </c>
      <c r="SDU1370" s="84">
        <f t="shared" si="1827"/>
        <v>0</v>
      </c>
      <c r="SDV1370" s="84">
        <f t="shared" si="1827"/>
        <v>0</v>
      </c>
      <c r="SDW1370" s="84">
        <f t="shared" si="1827"/>
        <v>1000000</v>
      </c>
      <c r="SDX1370" s="84">
        <f t="shared" si="1827"/>
        <v>0</v>
      </c>
      <c r="SDY1370" s="84">
        <f t="shared" si="1827"/>
        <v>0</v>
      </c>
      <c r="SDZ1370" s="84">
        <f t="shared" si="1827"/>
        <v>0</v>
      </c>
      <c r="SEA1370" s="84">
        <f t="shared" si="1827"/>
        <v>0</v>
      </c>
      <c r="SEB1370" s="84">
        <f t="shared" si="1827"/>
        <v>1000000</v>
      </c>
      <c r="SEH1370" s="84" t="s">
        <v>235</v>
      </c>
      <c r="SEI1370" s="84" t="s">
        <v>236</v>
      </c>
      <c r="SEJ1370" s="84">
        <f t="shared" ref="SEJ1370:SER1370" si="1828">SEJ1364</f>
        <v>1000000</v>
      </c>
      <c r="SEK1370" s="84">
        <f t="shared" si="1828"/>
        <v>0</v>
      </c>
      <c r="SEL1370" s="84">
        <f t="shared" si="1828"/>
        <v>0</v>
      </c>
      <c r="SEM1370" s="84">
        <f t="shared" si="1828"/>
        <v>1000000</v>
      </c>
      <c r="SEN1370" s="84">
        <f t="shared" si="1828"/>
        <v>0</v>
      </c>
      <c r="SEO1370" s="84">
        <f t="shared" si="1828"/>
        <v>0</v>
      </c>
      <c r="SEP1370" s="84">
        <f t="shared" si="1828"/>
        <v>0</v>
      </c>
      <c r="SEQ1370" s="84">
        <f t="shared" si="1828"/>
        <v>0</v>
      </c>
      <c r="SER1370" s="84">
        <f t="shared" si="1828"/>
        <v>1000000</v>
      </c>
      <c r="SEX1370" s="84" t="s">
        <v>235</v>
      </c>
      <c r="SEY1370" s="84" t="s">
        <v>236</v>
      </c>
      <c r="SEZ1370" s="84">
        <f t="shared" ref="SEZ1370:SFH1370" si="1829">SEZ1364</f>
        <v>1000000</v>
      </c>
      <c r="SFA1370" s="84">
        <f t="shared" si="1829"/>
        <v>0</v>
      </c>
      <c r="SFB1370" s="84">
        <f t="shared" si="1829"/>
        <v>0</v>
      </c>
      <c r="SFC1370" s="84">
        <f t="shared" si="1829"/>
        <v>1000000</v>
      </c>
      <c r="SFD1370" s="84">
        <f t="shared" si="1829"/>
        <v>0</v>
      </c>
      <c r="SFE1370" s="84">
        <f t="shared" si="1829"/>
        <v>0</v>
      </c>
      <c r="SFF1370" s="84">
        <f t="shared" si="1829"/>
        <v>0</v>
      </c>
      <c r="SFG1370" s="84">
        <f t="shared" si="1829"/>
        <v>0</v>
      </c>
      <c r="SFH1370" s="84">
        <f t="shared" si="1829"/>
        <v>1000000</v>
      </c>
      <c r="SFN1370" s="84" t="s">
        <v>235</v>
      </c>
      <c r="SFO1370" s="84" t="s">
        <v>236</v>
      </c>
      <c r="SFP1370" s="84">
        <f t="shared" ref="SFP1370:SFX1370" si="1830">SFP1364</f>
        <v>1000000</v>
      </c>
      <c r="SFQ1370" s="84">
        <f t="shared" si="1830"/>
        <v>0</v>
      </c>
      <c r="SFR1370" s="84">
        <f t="shared" si="1830"/>
        <v>0</v>
      </c>
      <c r="SFS1370" s="84">
        <f t="shared" si="1830"/>
        <v>1000000</v>
      </c>
      <c r="SFT1370" s="84">
        <f t="shared" si="1830"/>
        <v>0</v>
      </c>
      <c r="SFU1370" s="84">
        <f t="shared" si="1830"/>
        <v>0</v>
      </c>
      <c r="SFV1370" s="84">
        <f t="shared" si="1830"/>
        <v>0</v>
      </c>
      <c r="SFW1370" s="84">
        <f t="shared" si="1830"/>
        <v>0</v>
      </c>
      <c r="SFX1370" s="84">
        <f t="shared" si="1830"/>
        <v>1000000</v>
      </c>
      <c r="SGD1370" s="84" t="s">
        <v>235</v>
      </c>
      <c r="SGE1370" s="84" t="s">
        <v>236</v>
      </c>
      <c r="SGF1370" s="84">
        <f t="shared" ref="SGF1370:SGN1370" si="1831">SGF1364</f>
        <v>1000000</v>
      </c>
      <c r="SGG1370" s="84">
        <f t="shared" si="1831"/>
        <v>0</v>
      </c>
      <c r="SGH1370" s="84">
        <f t="shared" si="1831"/>
        <v>0</v>
      </c>
      <c r="SGI1370" s="84">
        <f t="shared" si="1831"/>
        <v>1000000</v>
      </c>
      <c r="SGJ1370" s="84">
        <f t="shared" si="1831"/>
        <v>0</v>
      </c>
      <c r="SGK1370" s="84">
        <f t="shared" si="1831"/>
        <v>0</v>
      </c>
      <c r="SGL1370" s="84">
        <f t="shared" si="1831"/>
        <v>0</v>
      </c>
      <c r="SGM1370" s="84">
        <f t="shared" si="1831"/>
        <v>0</v>
      </c>
      <c r="SGN1370" s="84">
        <f t="shared" si="1831"/>
        <v>1000000</v>
      </c>
      <c r="SGT1370" s="84" t="s">
        <v>235</v>
      </c>
      <c r="SGU1370" s="84" t="s">
        <v>236</v>
      </c>
      <c r="SGV1370" s="84">
        <f t="shared" ref="SGV1370:SHD1370" si="1832">SGV1364</f>
        <v>1000000</v>
      </c>
      <c r="SGW1370" s="84">
        <f t="shared" si="1832"/>
        <v>0</v>
      </c>
      <c r="SGX1370" s="84">
        <f t="shared" si="1832"/>
        <v>0</v>
      </c>
      <c r="SGY1370" s="84">
        <f t="shared" si="1832"/>
        <v>1000000</v>
      </c>
      <c r="SGZ1370" s="84">
        <f t="shared" si="1832"/>
        <v>0</v>
      </c>
      <c r="SHA1370" s="84">
        <f t="shared" si="1832"/>
        <v>0</v>
      </c>
      <c r="SHB1370" s="84">
        <f t="shared" si="1832"/>
        <v>0</v>
      </c>
      <c r="SHC1370" s="84">
        <f t="shared" si="1832"/>
        <v>0</v>
      </c>
      <c r="SHD1370" s="84">
        <f t="shared" si="1832"/>
        <v>1000000</v>
      </c>
      <c r="SHJ1370" s="84" t="s">
        <v>235</v>
      </c>
      <c r="SHK1370" s="84" t="s">
        <v>236</v>
      </c>
      <c r="SHL1370" s="84">
        <f t="shared" ref="SHL1370:SHT1370" si="1833">SHL1364</f>
        <v>1000000</v>
      </c>
      <c r="SHM1370" s="84">
        <f t="shared" si="1833"/>
        <v>0</v>
      </c>
      <c r="SHN1370" s="84">
        <f t="shared" si="1833"/>
        <v>0</v>
      </c>
      <c r="SHO1370" s="84">
        <f t="shared" si="1833"/>
        <v>1000000</v>
      </c>
      <c r="SHP1370" s="84">
        <f t="shared" si="1833"/>
        <v>0</v>
      </c>
      <c r="SHQ1370" s="84">
        <f t="shared" si="1833"/>
        <v>0</v>
      </c>
      <c r="SHR1370" s="84">
        <f t="shared" si="1833"/>
        <v>0</v>
      </c>
      <c r="SHS1370" s="84">
        <f t="shared" si="1833"/>
        <v>0</v>
      </c>
      <c r="SHT1370" s="84">
        <f t="shared" si="1833"/>
        <v>1000000</v>
      </c>
      <c r="SHZ1370" s="84" t="s">
        <v>235</v>
      </c>
      <c r="SIA1370" s="84" t="s">
        <v>236</v>
      </c>
      <c r="SIB1370" s="84">
        <f t="shared" ref="SIB1370:SIJ1370" si="1834">SIB1364</f>
        <v>1000000</v>
      </c>
      <c r="SIC1370" s="84">
        <f t="shared" si="1834"/>
        <v>0</v>
      </c>
      <c r="SID1370" s="84">
        <f t="shared" si="1834"/>
        <v>0</v>
      </c>
      <c r="SIE1370" s="84">
        <f t="shared" si="1834"/>
        <v>1000000</v>
      </c>
      <c r="SIF1370" s="84">
        <f t="shared" si="1834"/>
        <v>0</v>
      </c>
      <c r="SIG1370" s="84">
        <f t="shared" si="1834"/>
        <v>0</v>
      </c>
      <c r="SIH1370" s="84">
        <f t="shared" si="1834"/>
        <v>0</v>
      </c>
      <c r="SII1370" s="84">
        <f t="shared" si="1834"/>
        <v>0</v>
      </c>
      <c r="SIJ1370" s="84">
        <f t="shared" si="1834"/>
        <v>1000000</v>
      </c>
      <c r="SIP1370" s="84" t="s">
        <v>235</v>
      </c>
      <c r="SIQ1370" s="84" t="s">
        <v>236</v>
      </c>
      <c r="SIR1370" s="84">
        <f t="shared" ref="SIR1370:SIZ1370" si="1835">SIR1364</f>
        <v>1000000</v>
      </c>
      <c r="SIS1370" s="84">
        <f t="shared" si="1835"/>
        <v>0</v>
      </c>
      <c r="SIT1370" s="84">
        <f t="shared" si="1835"/>
        <v>0</v>
      </c>
      <c r="SIU1370" s="84">
        <f t="shared" si="1835"/>
        <v>1000000</v>
      </c>
      <c r="SIV1370" s="84">
        <f t="shared" si="1835"/>
        <v>0</v>
      </c>
      <c r="SIW1370" s="84">
        <f t="shared" si="1835"/>
        <v>0</v>
      </c>
      <c r="SIX1370" s="84">
        <f t="shared" si="1835"/>
        <v>0</v>
      </c>
      <c r="SIY1370" s="84">
        <f t="shared" si="1835"/>
        <v>0</v>
      </c>
      <c r="SIZ1370" s="84">
        <f t="shared" si="1835"/>
        <v>1000000</v>
      </c>
      <c r="SJF1370" s="84" t="s">
        <v>235</v>
      </c>
      <c r="SJG1370" s="84" t="s">
        <v>236</v>
      </c>
      <c r="SJH1370" s="84">
        <f t="shared" ref="SJH1370:SJP1370" si="1836">SJH1364</f>
        <v>1000000</v>
      </c>
      <c r="SJI1370" s="84">
        <f t="shared" si="1836"/>
        <v>0</v>
      </c>
      <c r="SJJ1370" s="84">
        <f t="shared" si="1836"/>
        <v>0</v>
      </c>
      <c r="SJK1370" s="84">
        <f t="shared" si="1836"/>
        <v>1000000</v>
      </c>
      <c r="SJL1370" s="84">
        <f t="shared" si="1836"/>
        <v>0</v>
      </c>
      <c r="SJM1370" s="84">
        <f t="shared" si="1836"/>
        <v>0</v>
      </c>
      <c r="SJN1370" s="84">
        <f t="shared" si="1836"/>
        <v>0</v>
      </c>
      <c r="SJO1370" s="84">
        <f t="shared" si="1836"/>
        <v>0</v>
      </c>
      <c r="SJP1370" s="84">
        <f t="shared" si="1836"/>
        <v>1000000</v>
      </c>
      <c r="SJV1370" s="84" t="s">
        <v>235</v>
      </c>
      <c r="SJW1370" s="84" t="s">
        <v>236</v>
      </c>
      <c r="SJX1370" s="84">
        <f t="shared" ref="SJX1370:SKF1370" si="1837">SJX1364</f>
        <v>1000000</v>
      </c>
      <c r="SJY1370" s="84">
        <f t="shared" si="1837"/>
        <v>0</v>
      </c>
      <c r="SJZ1370" s="84">
        <f t="shared" si="1837"/>
        <v>0</v>
      </c>
      <c r="SKA1370" s="84">
        <f t="shared" si="1837"/>
        <v>1000000</v>
      </c>
      <c r="SKB1370" s="84">
        <f t="shared" si="1837"/>
        <v>0</v>
      </c>
      <c r="SKC1370" s="84">
        <f t="shared" si="1837"/>
        <v>0</v>
      </c>
      <c r="SKD1370" s="84">
        <f t="shared" si="1837"/>
        <v>0</v>
      </c>
      <c r="SKE1370" s="84">
        <f t="shared" si="1837"/>
        <v>0</v>
      </c>
      <c r="SKF1370" s="84">
        <f t="shared" si="1837"/>
        <v>1000000</v>
      </c>
      <c r="SKL1370" s="84" t="s">
        <v>235</v>
      </c>
      <c r="SKM1370" s="84" t="s">
        <v>236</v>
      </c>
      <c r="SKN1370" s="84">
        <f t="shared" ref="SKN1370:SKV1370" si="1838">SKN1364</f>
        <v>1000000</v>
      </c>
      <c r="SKO1370" s="84">
        <f t="shared" si="1838"/>
        <v>0</v>
      </c>
      <c r="SKP1370" s="84">
        <f t="shared" si="1838"/>
        <v>0</v>
      </c>
      <c r="SKQ1370" s="84">
        <f t="shared" si="1838"/>
        <v>1000000</v>
      </c>
      <c r="SKR1370" s="84">
        <f t="shared" si="1838"/>
        <v>0</v>
      </c>
      <c r="SKS1370" s="84">
        <f t="shared" si="1838"/>
        <v>0</v>
      </c>
      <c r="SKT1370" s="84">
        <f t="shared" si="1838"/>
        <v>0</v>
      </c>
      <c r="SKU1370" s="84">
        <f t="shared" si="1838"/>
        <v>0</v>
      </c>
      <c r="SKV1370" s="84">
        <f t="shared" si="1838"/>
        <v>1000000</v>
      </c>
      <c r="SLB1370" s="84" t="s">
        <v>235</v>
      </c>
      <c r="SLC1370" s="84" t="s">
        <v>236</v>
      </c>
      <c r="SLD1370" s="84">
        <f t="shared" ref="SLD1370:SLL1370" si="1839">SLD1364</f>
        <v>1000000</v>
      </c>
      <c r="SLE1370" s="84">
        <f t="shared" si="1839"/>
        <v>0</v>
      </c>
      <c r="SLF1370" s="84">
        <f t="shared" si="1839"/>
        <v>0</v>
      </c>
      <c r="SLG1370" s="84">
        <f t="shared" si="1839"/>
        <v>1000000</v>
      </c>
      <c r="SLH1370" s="84">
        <f t="shared" si="1839"/>
        <v>0</v>
      </c>
      <c r="SLI1370" s="84">
        <f t="shared" si="1839"/>
        <v>0</v>
      </c>
      <c r="SLJ1370" s="84">
        <f t="shared" si="1839"/>
        <v>0</v>
      </c>
      <c r="SLK1370" s="84">
        <f t="shared" si="1839"/>
        <v>0</v>
      </c>
      <c r="SLL1370" s="84">
        <f t="shared" si="1839"/>
        <v>1000000</v>
      </c>
      <c r="SLR1370" s="84" t="s">
        <v>235</v>
      </c>
      <c r="SLS1370" s="84" t="s">
        <v>236</v>
      </c>
      <c r="SLT1370" s="84">
        <f t="shared" ref="SLT1370:SMB1370" si="1840">SLT1364</f>
        <v>1000000</v>
      </c>
      <c r="SLU1370" s="84">
        <f t="shared" si="1840"/>
        <v>0</v>
      </c>
      <c r="SLV1370" s="84">
        <f t="shared" si="1840"/>
        <v>0</v>
      </c>
      <c r="SLW1370" s="84">
        <f t="shared" si="1840"/>
        <v>1000000</v>
      </c>
      <c r="SLX1370" s="84">
        <f t="shared" si="1840"/>
        <v>0</v>
      </c>
      <c r="SLY1370" s="84">
        <f t="shared" si="1840"/>
        <v>0</v>
      </c>
      <c r="SLZ1370" s="84">
        <f t="shared" si="1840"/>
        <v>0</v>
      </c>
      <c r="SMA1370" s="84">
        <f t="shared" si="1840"/>
        <v>0</v>
      </c>
      <c r="SMB1370" s="84">
        <f t="shared" si="1840"/>
        <v>1000000</v>
      </c>
      <c r="SMH1370" s="84" t="s">
        <v>235</v>
      </c>
      <c r="SMI1370" s="84" t="s">
        <v>236</v>
      </c>
      <c r="SMJ1370" s="84">
        <f t="shared" ref="SMJ1370:SMR1370" si="1841">SMJ1364</f>
        <v>1000000</v>
      </c>
      <c r="SMK1370" s="84">
        <f t="shared" si="1841"/>
        <v>0</v>
      </c>
      <c r="SML1370" s="84">
        <f t="shared" si="1841"/>
        <v>0</v>
      </c>
      <c r="SMM1370" s="84">
        <f t="shared" si="1841"/>
        <v>1000000</v>
      </c>
      <c r="SMN1370" s="84">
        <f t="shared" si="1841"/>
        <v>0</v>
      </c>
      <c r="SMO1370" s="84">
        <f t="shared" si="1841"/>
        <v>0</v>
      </c>
      <c r="SMP1370" s="84">
        <f t="shared" si="1841"/>
        <v>0</v>
      </c>
      <c r="SMQ1370" s="84">
        <f t="shared" si="1841"/>
        <v>0</v>
      </c>
      <c r="SMR1370" s="84">
        <f t="shared" si="1841"/>
        <v>1000000</v>
      </c>
      <c r="SMX1370" s="84" t="s">
        <v>235</v>
      </c>
      <c r="SMY1370" s="84" t="s">
        <v>236</v>
      </c>
      <c r="SMZ1370" s="84">
        <f t="shared" ref="SMZ1370:SNH1370" si="1842">SMZ1364</f>
        <v>1000000</v>
      </c>
      <c r="SNA1370" s="84">
        <f t="shared" si="1842"/>
        <v>0</v>
      </c>
      <c r="SNB1370" s="84">
        <f t="shared" si="1842"/>
        <v>0</v>
      </c>
      <c r="SNC1370" s="84">
        <f t="shared" si="1842"/>
        <v>1000000</v>
      </c>
      <c r="SND1370" s="84">
        <f t="shared" si="1842"/>
        <v>0</v>
      </c>
      <c r="SNE1370" s="84">
        <f t="shared" si="1842"/>
        <v>0</v>
      </c>
      <c r="SNF1370" s="84">
        <f t="shared" si="1842"/>
        <v>0</v>
      </c>
      <c r="SNG1370" s="84">
        <f t="shared" si="1842"/>
        <v>0</v>
      </c>
      <c r="SNH1370" s="84">
        <f t="shared" si="1842"/>
        <v>1000000</v>
      </c>
      <c r="SNN1370" s="84" t="s">
        <v>235</v>
      </c>
      <c r="SNO1370" s="84" t="s">
        <v>236</v>
      </c>
      <c r="SNP1370" s="84">
        <f t="shared" ref="SNP1370:SNX1370" si="1843">SNP1364</f>
        <v>1000000</v>
      </c>
      <c r="SNQ1370" s="84">
        <f t="shared" si="1843"/>
        <v>0</v>
      </c>
      <c r="SNR1370" s="84">
        <f t="shared" si="1843"/>
        <v>0</v>
      </c>
      <c r="SNS1370" s="84">
        <f t="shared" si="1843"/>
        <v>1000000</v>
      </c>
      <c r="SNT1370" s="84">
        <f t="shared" si="1843"/>
        <v>0</v>
      </c>
      <c r="SNU1370" s="84">
        <f t="shared" si="1843"/>
        <v>0</v>
      </c>
      <c r="SNV1370" s="84">
        <f t="shared" si="1843"/>
        <v>0</v>
      </c>
      <c r="SNW1370" s="84">
        <f t="shared" si="1843"/>
        <v>0</v>
      </c>
      <c r="SNX1370" s="84">
        <f t="shared" si="1843"/>
        <v>1000000</v>
      </c>
      <c r="SOD1370" s="84" t="s">
        <v>235</v>
      </c>
      <c r="SOE1370" s="84" t="s">
        <v>236</v>
      </c>
      <c r="SOF1370" s="84">
        <f t="shared" ref="SOF1370:SON1370" si="1844">SOF1364</f>
        <v>1000000</v>
      </c>
      <c r="SOG1370" s="84">
        <f t="shared" si="1844"/>
        <v>0</v>
      </c>
      <c r="SOH1370" s="84">
        <f t="shared" si="1844"/>
        <v>0</v>
      </c>
      <c r="SOI1370" s="84">
        <f t="shared" si="1844"/>
        <v>1000000</v>
      </c>
      <c r="SOJ1370" s="84">
        <f t="shared" si="1844"/>
        <v>0</v>
      </c>
      <c r="SOK1370" s="84">
        <f t="shared" si="1844"/>
        <v>0</v>
      </c>
      <c r="SOL1370" s="84">
        <f t="shared" si="1844"/>
        <v>0</v>
      </c>
      <c r="SOM1370" s="84">
        <f t="shared" si="1844"/>
        <v>0</v>
      </c>
      <c r="SON1370" s="84">
        <f t="shared" si="1844"/>
        <v>1000000</v>
      </c>
      <c r="SOT1370" s="84" t="s">
        <v>235</v>
      </c>
      <c r="SOU1370" s="84" t="s">
        <v>236</v>
      </c>
      <c r="SOV1370" s="84">
        <f t="shared" ref="SOV1370:SPD1370" si="1845">SOV1364</f>
        <v>1000000</v>
      </c>
      <c r="SOW1370" s="84">
        <f t="shared" si="1845"/>
        <v>0</v>
      </c>
      <c r="SOX1370" s="84">
        <f t="shared" si="1845"/>
        <v>0</v>
      </c>
      <c r="SOY1370" s="84">
        <f t="shared" si="1845"/>
        <v>1000000</v>
      </c>
      <c r="SOZ1370" s="84">
        <f t="shared" si="1845"/>
        <v>0</v>
      </c>
      <c r="SPA1370" s="84">
        <f t="shared" si="1845"/>
        <v>0</v>
      </c>
      <c r="SPB1370" s="84">
        <f t="shared" si="1845"/>
        <v>0</v>
      </c>
      <c r="SPC1370" s="84">
        <f t="shared" si="1845"/>
        <v>0</v>
      </c>
      <c r="SPD1370" s="84">
        <f t="shared" si="1845"/>
        <v>1000000</v>
      </c>
      <c r="SPJ1370" s="84" t="s">
        <v>235</v>
      </c>
      <c r="SPK1370" s="84" t="s">
        <v>236</v>
      </c>
      <c r="SPL1370" s="84">
        <f t="shared" ref="SPL1370:SPT1370" si="1846">SPL1364</f>
        <v>1000000</v>
      </c>
      <c r="SPM1370" s="84">
        <f t="shared" si="1846"/>
        <v>0</v>
      </c>
      <c r="SPN1370" s="84">
        <f t="shared" si="1846"/>
        <v>0</v>
      </c>
      <c r="SPO1370" s="84">
        <f t="shared" si="1846"/>
        <v>1000000</v>
      </c>
      <c r="SPP1370" s="84">
        <f t="shared" si="1846"/>
        <v>0</v>
      </c>
      <c r="SPQ1370" s="84">
        <f t="shared" si="1846"/>
        <v>0</v>
      </c>
      <c r="SPR1370" s="84">
        <f t="shared" si="1846"/>
        <v>0</v>
      </c>
      <c r="SPS1370" s="84">
        <f t="shared" si="1846"/>
        <v>0</v>
      </c>
      <c r="SPT1370" s="84">
        <f t="shared" si="1846"/>
        <v>1000000</v>
      </c>
      <c r="SPZ1370" s="84" t="s">
        <v>235</v>
      </c>
      <c r="SQA1370" s="84" t="s">
        <v>236</v>
      </c>
      <c r="SQB1370" s="84">
        <f t="shared" ref="SQB1370:SQJ1370" si="1847">SQB1364</f>
        <v>1000000</v>
      </c>
      <c r="SQC1370" s="84">
        <f t="shared" si="1847"/>
        <v>0</v>
      </c>
      <c r="SQD1370" s="84">
        <f t="shared" si="1847"/>
        <v>0</v>
      </c>
      <c r="SQE1370" s="84">
        <f t="shared" si="1847"/>
        <v>1000000</v>
      </c>
      <c r="SQF1370" s="84">
        <f t="shared" si="1847"/>
        <v>0</v>
      </c>
      <c r="SQG1370" s="84">
        <f t="shared" si="1847"/>
        <v>0</v>
      </c>
      <c r="SQH1370" s="84">
        <f t="shared" si="1847"/>
        <v>0</v>
      </c>
      <c r="SQI1370" s="84">
        <f t="shared" si="1847"/>
        <v>0</v>
      </c>
      <c r="SQJ1370" s="84">
        <f t="shared" si="1847"/>
        <v>1000000</v>
      </c>
      <c r="SQP1370" s="84" t="s">
        <v>235</v>
      </c>
      <c r="SQQ1370" s="84" t="s">
        <v>236</v>
      </c>
      <c r="SQR1370" s="84">
        <f>SQR1364</f>
        <v>1000000</v>
      </c>
      <c r="SQS1370" s="84">
        <f>SQS1364</f>
        <v>0</v>
      </c>
      <c r="SQT1370" s="84">
        <f>SQT1364</f>
        <v>0</v>
      </c>
      <c r="SQU1370" s="84">
        <f>SQU1364</f>
        <v>1000000</v>
      </c>
      <c r="SQV1370" s="84">
        <f>SQV1364</f>
        <v>0</v>
      </c>
      <c r="SQW1370" s="84">
        <f>SQW1364</f>
        <v>0</v>
      </c>
      <c r="SQX1370" s="84">
        <f>SQX1364</f>
        <v>0</v>
      </c>
      <c r="SQY1370" s="84">
        <f>SQY1364</f>
        <v>0</v>
      </c>
      <c r="SQZ1370" s="84">
        <f>SQZ1364</f>
        <v>1000000</v>
      </c>
      <c r="SRF1370" s="84" t="s">
        <v>235</v>
      </c>
      <c r="SRG1370" s="84" t="s">
        <v>236</v>
      </c>
      <c r="SRH1370" s="84">
        <f t="shared" ref="SRH1370:SRP1370" si="1848">SRH1364</f>
        <v>1000000</v>
      </c>
      <c r="SRI1370" s="84">
        <f t="shared" si="1848"/>
        <v>0</v>
      </c>
      <c r="SRJ1370" s="84">
        <f t="shared" si="1848"/>
        <v>0</v>
      </c>
      <c r="SRK1370" s="84">
        <f t="shared" si="1848"/>
        <v>1000000</v>
      </c>
      <c r="SRL1370" s="84">
        <f t="shared" si="1848"/>
        <v>0</v>
      </c>
      <c r="SRM1370" s="84">
        <f t="shared" si="1848"/>
        <v>0</v>
      </c>
      <c r="SRN1370" s="84">
        <f t="shared" si="1848"/>
        <v>0</v>
      </c>
      <c r="SRO1370" s="84">
        <f t="shared" si="1848"/>
        <v>0</v>
      </c>
      <c r="SRP1370" s="84">
        <f t="shared" si="1848"/>
        <v>1000000</v>
      </c>
      <c r="SRV1370" s="84" t="s">
        <v>235</v>
      </c>
      <c r="SRW1370" s="84" t="s">
        <v>236</v>
      </c>
      <c r="SRX1370" s="84">
        <f t="shared" ref="SRX1370:SSF1370" si="1849">SRX1364</f>
        <v>1000000</v>
      </c>
      <c r="SRY1370" s="84">
        <f t="shared" si="1849"/>
        <v>0</v>
      </c>
      <c r="SRZ1370" s="84">
        <f t="shared" si="1849"/>
        <v>0</v>
      </c>
      <c r="SSA1370" s="84">
        <f t="shared" si="1849"/>
        <v>1000000</v>
      </c>
      <c r="SSB1370" s="84">
        <f t="shared" si="1849"/>
        <v>0</v>
      </c>
      <c r="SSC1370" s="84">
        <f t="shared" si="1849"/>
        <v>0</v>
      </c>
      <c r="SSD1370" s="84">
        <f t="shared" si="1849"/>
        <v>0</v>
      </c>
      <c r="SSE1370" s="84">
        <f t="shared" si="1849"/>
        <v>0</v>
      </c>
      <c r="SSF1370" s="84">
        <f t="shared" si="1849"/>
        <v>1000000</v>
      </c>
      <c r="SSL1370" s="84" t="s">
        <v>235</v>
      </c>
      <c r="SSM1370" s="84" t="s">
        <v>236</v>
      </c>
      <c r="SSN1370" s="84">
        <f t="shared" ref="SSN1370:SSV1370" si="1850">SSN1364</f>
        <v>1000000</v>
      </c>
      <c r="SSO1370" s="84">
        <f t="shared" si="1850"/>
        <v>0</v>
      </c>
      <c r="SSP1370" s="84">
        <f t="shared" si="1850"/>
        <v>0</v>
      </c>
      <c r="SSQ1370" s="84">
        <f t="shared" si="1850"/>
        <v>1000000</v>
      </c>
      <c r="SSR1370" s="84">
        <f t="shared" si="1850"/>
        <v>0</v>
      </c>
      <c r="SSS1370" s="84">
        <f t="shared" si="1850"/>
        <v>0</v>
      </c>
      <c r="SST1370" s="84">
        <f t="shared" si="1850"/>
        <v>0</v>
      </c>
      <c r="SSU1370" s="84">
        <f t="shared" si="1850"/>
        <v>0</v>
      </c>
      <c r="SSV1370" s="84">
        <f t="shared" si="1850"/>
        <v>1000000</v>
      </c>
      <c r="STB1370" s="84" t="s">
        <v>235</v>
      </c>
      <c r="STC1370" s="84" t="s">
        <v>236</v>
      </c>
      <c r="STD1370" s="84">
        <f t="shared" ref="STD1370:STL1370" si="1851">STD1364</f>
        <v>1000000</v>
      </c>
      <c r="STE1370" s="84">
        <f t="shared" si="1851"/>
        <v>0</v>
      </c>
      <c r="STF1370" s="84">
        <f t="shared" si="1851"/>
        <v>0</v>
      </c>
      <c r="STG1370" s="84">
        <f t="shared" si="1851"/>
        <v>1000000</v>
      </c>
      <c r="STH1370" s="84">
        <f t="shared" si="1851"/>
        <v>0</v>
      </c>
      <c r="STI1370" s="84">
        <f t="shared" si="1851"/>
        <v>0</v>
      </c>
      <c r="STJ1370" s="84">
        <f t="shared" si="1851"/>
        <v>0</v>
      </c>
      <c r="STK1370" s="84">
        <f t="shared" si="1851"/>
        <v>0</v>
      </c>
      <c r="STL1370" s="84">
        <f t="shared" si="1851"/>
        <v>1000000</v>
      </c>
      <c r="STR1370" s="84" t="s">
        <v>235</v>
      </c>
      <c r="STS1370" s="84" t="s">
        <v>236</v>
      </c>
      <c r="STT1370" s="84">
        <f t="shared" ref="STT1370:SUB1370" si="1852">STT1364</f>
        <v>1000000</v>
      </c>
      <c r="STU1370" s="84">
        <f t="shared" si="1852"/>
        <v>0</v>
      </c>
      <c r="STV1370" s="84">
        <f t="shared" si="1852"/>
        <v>0</v>
      </c>
      <c r="STW1370" s="84">
        <f t="shared" si="1852"/>
        <v>1000000</v>
      </c>
      <c r="STX1370" s="84">
        <f t="shared" si="1852"/>
        <v>0</v>
      </c>
      <c r="STY1370" s="84">
        <f t="shared" si="1852"/>
        <v>0</v>
      </c>
      <c r="STZ1370" s="84">
        <f t="shared" si="1852"/>
        <v>0</v>
      </c>
      <c r="SUA1370" s="84">
        <f t="shared" si="1852"/>
        <v>0</v>
      </c>
      <c r="SUB1370" s="84">
        <f t="shared" si="1852"/>
        <v>1000000</v>
      </c>
      <c r="SUH1370" s="84" t="s">
        <v>235</v>
      </c>
      <c r="SUI1370" s="84" t="s">
        <v>236</v>
      </c>
      <c r="SUJ1370" s="84">
        <f t="shared" ref="SUJ1370:SUR1370" si="1853">SUJ1364</f>
        <v>1000000</v>
      </c>
      <c r="SUK1370" s="84">
        <f t="shared" si="1853"/>
        <v>0</v>
      </c>
      <c r="SUL1370" s="84">
        <f t="shared" si="1853"/>
        <v>0</v>
      </c>
      <c r="SUM1370" s="84">
        <f t="shared" si="1853"/>
        <v>1000000</v>
      </c>
      <c r="SUN1370" s="84">
        <f t="shared" si="1853"/>
        <v>0</v>
      </c>
      <c r="SUO1370" s="84">
        <f t="shared" si="1853"/>
        <v>0</v>
      </c>
      <c r="SUP1370" s="84">
        <f t="shared" si="1853"/>
        <v>0</v>
      </c>
      <c r="SUQ1370" s="84">
        <f t="shared" si="1853"/>
        <v>0</v>
      </c>
      <c r="SUR1370" s="84">
        <f t="shared" si="1853"/>
        <v>1000000</v>
      </c>
      <c r="SUX1370" s="84" t="s">
        <v>235</v>
      </c>
      <c r="SUY1370" s="84" t="s">
        <v>236</v>
      </c>
      <c r="SUZ1370" s="84">
        <f t="shared" ref="SUZ1370:SVH1370" si="1854">SUZ1364</f>
        <v>1000000</v>
      </c>
      <c r="SVA1370" s="84">
        <f t="shared" si="1854"/>
        <v>0</v>
      </c>
      <c r="SVB1370" s="84">
        <f t="shared" si="1854"/>
        <v>0</v>
      </c>
      <c r="SVC1370" s="84">
        <f t="shared" si="1854"/>
        <v>1000000</v>
      </c>
      <c r="SVD1370" s="84">
        <f t="shared" si="1854"/>
        <v>0</v>
      </c>
      <c r="SVE1370" s="84">
        <f t="shared" si="1854"/>
        <v>0</v>
      </c>
      <c r="SVF1370" s="84">
        <f t="shared" si="1854"/>
        <v>0</v>
      </c>
      <c r="SVG1370" s="84">
        <f t="shared" si="1854"/>
        <v>0</v>
      </c>
      <c r="SVH1370" s="84">
        <f t="shared" si="1854"/>
        <v>1000000</v>
      </c>
      <c r="SVN1370" s="84" t="s">
        <v>235</v>
      </c>
      <c r="SVO1370" s="84" t="s">
        <v>236</v>
      </c>
      <c r="SVP1370" s="84">
        <f t="shared" ref="SVP1370:SVX1370" si="1855">SVP1364</f>
        <v>1000000</v>
      </c>
      <c r="SVQ1370" s="84">
        <f t="shared" si="1855"/>
        <v>0</v>
      </c>
      <c r="SVR1370" s="84">
        <f t="shared" si="1855"/>
        <v>0</v>
      </c>
      <c r="SVS1370" s="84">
        <f t="shared" si="1855"/>
        <v>1000000</v>
      </c>
      <c r="SVT1370" s="84">
        <f t="shared" si="1855"/>
        <v>0</v>
      </c>
      <c r="SVU1370" s="84">
        <f t="shared" si="1855"/>
        <v>0</v>
      </c>
      <c r="SVV1370" s="84">
        <f t="shared" si="1855"/>
        <v>0</v>
      </c>
      <c r="SVW1370" s="84">
        <f t="shared" si="1855"/>
        <v>0</v>
      </c>
      <c r="SVX1370" s="84">
        <f t="shared" si="1855"/>
        <v>1000000</v>
      </c>
      <c r="SWD1370" s="84" t="s">
        <v>235</v>
      </c>
      <c r="SWE1370" s="84" t="s">
        <v>236</v>
      </c>
      <c r="SWF1370" s="84">
        <f t="shared" ref="SWF1370:SWN1370" si="1856">SWF1364</f>
        <v>1000000</v>
      </c>
      <c r="SWG1370" s="84">
        <f t="shared" si="1856"/>
        <v>0</v>
      </c>
      <c r="SWH1370" s="84">
        <f t="shared" si="1856"/>
        <v>0</v>
      </c>
      <c r="SWI1370" s="84">
        <f t="shared" si="1856"/>
        <v>1000000</v>
      </c>
      <c r="SWJ1370" s="84">
        <f t="shared" si="1856"/>
        <v>0</v>
      </c>
      <c r="SWK1370" s="84">
        <f t="shared" si="1856"/>
        <v>0</v>
      </c>
      <c r="SWL1370" s="84">
        <f t="shared" si="1856"/>
        <v>0</v>
      </c>
      <c r="SWM1370" s="84">
        <f t="shared" si="1856"/>
        <v>0</v>
      </c>
      <c r="SWN1370" s="84">
        <f t="shared" si="1856"/>
        <v>1000000</v>
      </c>
      <c r="SWT1370" s="84" t="s">
        <v>235</v>
      </c>
      <c r="SWU1370" s="84" t="s">
        <v>236</v>
      </c>
      <c r="SWV1370" s="84">
        <f t="shared" ref="SWV1370:SXD1370" si="1857">SWV1364</f>
        <v>1000000</v>
      </c>
      <c r="SWW1370" s="84">
        <f t="shared" si="1857"/>
        <v>0</v>
      </c>
      <c r="SWX1370" s="84">
        <f t="shared" si="1857"/>
        <v>0</v>
      </c>
      <c r="SWY1370" s="84">
        <f t="shared" si="1857"/>
        <v>1000000</v>
      </c>
      <c r="SWZ1370" s="84">
        <f t="shared" si="1857"/>
        <v>0</v>
      </c>
      <c r="SXA1370" s="84">
        <f t="shared" si="1857"/>
        <v>0</v>
      </c>
      <c r="SXB1370" s="84">
        <f t="shared" si="1857"/>
        <v>0</v>
      </c>
      <c r="SXC1370" s="84">
        <f t="shared" si="1857"/>
        <v>0</v>
      </c>
      <c r="SXD1370" s="84">
        <f t="shared" si="1857"/>
        <v>1000000</v>
      </c>
      <c r="SXJ1370" s="84" t="s">
        <v>235</v>
      </c>
      <c r="SXK1370" s="84" t="s">
        <v>236</v>
      </c>
      <c r="SXL1370" s="84">
        <f t="shared" ref="SXL1370:SXT1370" si="1858">SXL1364</f>
        <v>1000000</v>
      </c>
      <c r="SXM1370" s="84">
        <f t="shared" si="1858"/>
        <v>0</v>
      </c>
      <c r="SXN1370" s="84">
        <f t="shared" si="1858"/>
        <v>0</v>
      </c>
      <c r="SXO1370" s="84">
        <f t="shared" si="1858"/>
        <v>1000000</v>
      </c>
      <c r="SXP1370" s="84">
        <f t="shared" si="1858"/>
        <v>0</v>
      </c>
      <c r="SXQ1370" s="84">
        <f t="shared" si="1858"/>
        <v>0</v>
      </c>
      <c r="SXR1370" s="84">
        <f t="shared" si="1858"/>
        <v>0</v>
      </c>
      <c r="SXS1370" s="84">
        <f t="shared" si="1858"/>
        <v>0</v>
      </c>
      <c r="SXT1370" s="84">
        <f t="shared" si="1858"/>
        <v>1000000</v>
      </c>
      <c r="SXZ1370" s="84" t="s">
        <v>235</v>
      </c>
      <c r="SYA1370" s="84" t="s">
        <v>236</v>
      </c>
      <c r="SYB1370" s="84">
        <f t="shared" ref="SYB1370:SYJ1370" si="1859">SYB1364</f>
        <v>1000000</v>
      </c>
      <c r="SYC1370" s="84">
        <f t="shared" si="1859"/>
        <v>0</v>
      </c>
      <c r="SYD1370" s="84">
        <f t="shared" si="1859"/>
        <v>0</v>
      </c>
      <c r="SYE1370" s="84">
        <f t="shared" si="1859"/>
        <v>1000000</v>
      </c>
      <c r="SYF1370" s="84">
        <f t="shared" si="1859"/>
        <v>0</v>
      </c>
      <c r="SYG1370" s="84">
        <f t="shared" si="1859"/>
        <v>0</v>
      </c>
      <c r="SYH1370" s="84">
        <f t="shared" si="1859"/>
        <v>0</v>
      </c>
      <c r="SYI1370" s="84">
        <f t="shared" si="1859"/>
        <v>0</v>
      </c>
      <c r="SYJ1370" s="84">
        <f t="shared" si="1859"/>
        <v>1000000</v>
      </c>
      <c r="SYP1370" s="84" t="s">
        <v>235</v>
      </c>
      <c r="SYQ1370" s="84" t="s">
        <v>236</v>
      </c>
      <c r="SYR1370" s="84">
        <f t="shared" ref="SYR1370:SYZ1370" si="1860">SYR1364</f>
        <v>1000000</v>
      </c>
      <c r="SYS1370" s="84">
        <f t="shared" si="1860"/>
        <v>0</v>
      </c>
      <c r="SYT1370" s="84">
        <f t="shared" si="1860"/>
        <v>0</v>
      </c>
      <c r="SYU1370" s="84">
        <f t="shared" si="1860"/>
        <v>1000000</v>
      </c>
      <c r="SYV1370" s="84">
        <f t="shared" si="1860"/>
        <v>0</v>
      </c>
      <c r="SYW1370" s="84">
        <f t="shared" si="1860"/>
        <v>0</v>
      </c>
      <c r="SYX1370" s="84">
        <f t="shared" si="1860"/>
        <v>0</v>
      </c>
      <c r="SYY1370" s="84">
        <f t="shared" si="1860"/>
        <v>0</v>
      </c>
      <c r="SYZ1370" s="84">
        <f t="shared" si="1860"/>
        <v>1000000</v>
      </c>
      <c r="SZF1370" s="84" t="s">
        <v>235</v>
      </c>
      <c r="SZG1370" s="84" t="s">
        <v>236</v>
      </c>
      <c r="SZH1370" s="84">
        <f t="shared" ref="SZH1370:SZP1370" si="1861">SZH1364</f>
        <v>1000000</v>
      </c>
      <c r="SZI1370" s="84">
        <f t="shared" si="1861"/>
        <v>0</v>
      </c>
      <c r="SZJ1370" s="84">
        <f t="shared" si="1861"/>
        <v>0</v>
      </c>
      <c r="SZK1370" s="84">
        <f t="shared" si="1861"/>
        <v>1000000</v>
      </c>
      <c r="SZL1370" s="84">
        <f t="shared" si="1861"/>
        <v>0</v>
      </c>
      <c r="SZM1370" s="84">
        <f t="shared" si="1861"/>
        <v>0</v>
      </c>
      <c r="SZN1370" s="84">
        <f t="shared" si="1861"/>
        <v>0</v>
      </c>
      <c r="SZO1370" s="84">
        <f t="shared" si="1861"/>
        <v>0</v>
      </c>
      <c r="SZP1370" s="84">
        <f t="shared" si="1861"/>
        <v>1000000</v>
      </c>
      <c r="SZV1370" s="84" t="s">
        <v>235</v>
      </c>
      <c r="SZW1370" s="84" t="s">
        <v>236</v>
      </c>
      <c r="SZX1370" s="84">
        <f t="shared" ref="SZX1370:TAF1370" si="1862">SZX1364</f>
        <v>1000000</v>
      </c>
      <c r="SZY1370" s="84">
        <f t="shared" si="1862"/>
        <v>0</v>
      </c>
      <c r="SZZ1370" s="84">
        <f t="shared" si="1862"/>
        <v>0</v>
      </c>
      <c r="TAA1370" s="84">
        <f t="shared" si="1862"/>
        <v>1000000</v>
      </c>
      <c r="TAB1370" s="84">
        <f t="shared" si="1862"/>
        <v>0</v>
      </c>
      <c r="TAC1370" s="84">
        <f t="shared" si="1862"/>
        <v>0</v>
      </c>
      <c r="TAD1370" s="84">
        <f t="shared" si="1862"/>
        <v>0</v>
      </c>
      <c r="TAE1370" s="84">
        <f t="shared" si="1862"/>
        <v>0</v>
      </c>
      <c r="TAF1370" s="84">
        <f t="shared" si="1862"/>
        <v>1000000</v>
      </c>
      <c r="TAL1370" s="84" t="s">
        <v>235</v>
      </c>
      <c r="TAM1370" s="84" t="s">
        <v>236</v>
      </c>
      <c r="TAN1370" s="84">
        <f t="shared" ref="TAN1370:TAV1370" si="1863">TAN1364</f>
        <v>1000000</v>
      </c>
      <c r="TAO1370" s="84">
        <f t="shared" si="1863"/>
        <v>0</v>
      </c>
      <c r="TAP1370" s="84">
        <f t="shared" si="1863"/>
        <v>0</v>
      </c>
      <c r="TAQ1370" s="84">
        <f t="shared" si="1863"/>
        <v>1000000</v>
      </c>
      <c r="TAR1370" s="84">
        <f t="shared" si="1863"/>
        <v>0</v>
      </c>
      <c r="TAS1370" s="84">
        <f t="shared" si="1863"/>
        <v>0</v>
      </c>
      <c r="TAT1370" s="84">
        <f t="shared" si="1863"/>
        <v>0</v>
      </c>
      <c r="TAU1370" s="84">
        <f t="shared" si="1863"/>
        <v>0</v>
      </c>
      <c r="TAV1370" s="84">
        <f t="shared" si="1863"/>
        <v>1000000</v>
      </c>
      <c r="TBB1370" s="84" t="s">
        <v>235</v>
      </c>
      <c r="TBC1370" s="84" t="s">
        <v>236</v>
      </c>
      <c r="TBD1370" s="84">
        <f t="shared" ref="TBD1370:TBL1370" si="1864">TBD1364</f>
        <v>1000000</v>
      </c>
      <c r="TBE1370" s="84">
        <f t="shared" si="1864"/>
        <v>0</v>
      </c>
      <c r="TBF1370" s="84">
        <f t="shared" si="1864"/>
        <v>0</v>
      </c>
      <c r="TBG1370" s="84">
        <f t="shared" si="1864"/>
        <v>1000000</v>
      </c>
      <c r="TBH1370" s="84">
        <f t="shared" si="1864"/>
        <v>0</v>
      </c>
      <c r="TBI1370" s="84">
        <f t="shared" si="1864"/>
        <v>0</v>
      </c>
      <c r="TBJ1370" s="84">
        <f t="shared" si="1864"/>
        <v>0</v>
      </c>
      <c r="TBK1370" s="84">
        <f t="shared" si="1864"/>
        <v>0</v>
      </c>
      <c r="TBL1370" s="84">
        <f t="shared" si="1864"/>
        <v>1000000</v>
      </c>
      <c r="TBR1370" s="84" t="s">
        <v>235</v>
      </c>
      <c r="TBS1370" s="84" t="s">
        <v>236</v>
      </c>
      <c r="TBT1370" s="84">
        <f t="shared" ref="TBT1370:TCB1370" si="1865">TBT1364</f>
        <v>1000000</v>
      </c>
      <c r="TBU1370" s="84">
        <f t="shared" si="1865"/>
        <v>0</v>
      </c>
      <c r="TBV1370" s="84">
        <f t="shared" si="1865"/>
        <v>0</v>
      </c>
      <c r="TBW1370" s="84">
        <f t="shared" si="1865"/>
        <v>1000000</v>
      </c>
      <c r="TBX1370" s="84">
        <f t="shared" si="1865"/>
        <v>0</v>
      </c>
      <c r="TBY1370" s="84">
        <f t="shared" si="1865"/>
        <v>0</v>
      </c>
      <c r="TBZ1370" s="84">
        <f t="shared" si="1865"/>
        <v>0</v>
      </c>
      <c r="TCA1370" s="84">
        <f t="shared" si="1865"/>
        <v>0</v>
      </c>
      <c r="TCB1370" s="84">
        <f t="shared" si="1865"/>
        <v>1000000</v>
      </c>
      <c r="TCH1370" s="84" t="s">
        <v>235</v>
      </c>
      <c r="TCI1370" s="84" t="s">
        <v>236</v>
      </c>
      <c r="TCJ1370" s="84">
        <f t="shared" ref="TCJ1370:TCR1370" si="1866">TCJ1364</f>
        <v>1000000</v>
      </c>
      <c r="TCK1370" s="84">
        <f t="shared" si="1866"/>
        <v>0</v>
      </c>
      <c r="TCL1370" s="84">
        <f t="shared" si="1866"/>
        <v>0</v>
      </c>
      <c r="TCM1370" s="84">
        <f t="shared" si="1866"/>
        <v>1000000</v>
      </c>
      <c r="TCN1370" s="84">
        <f t="shared" si="1866"/>
        <v>0</v>
      </c>
      <c r="TCO1370" s="84">
        <f t="shared" si="1866"/>
        <v>0</v>
      </c>
      <c r="TCP1370" s="84">
        <f t="shared" si="1866"/>
        <v>0</v>
      </c>
      <c r="TCQ1370" s="84">
        <f t="shared" si="1866"/>
        <v>0</v>
      </c>
      <c r="TCR1370" s="84">
        <f t="shared" si="1866"/>
        <v>1000000</v>
      </c>
      <c r="TCX1370" s="84" t="s">
        <v>235</v>
      </c>
      <c r="TCY1370" s="84" t="s">
        <v>236</v>
      </c>
      <c r="TCZ1370" s="84">
        <f t="shared" ref="TCZ1370:TDH1370" si="1867">TCZ1364</f>
        <v>1000000</v>
      </c>
      <c r="TDA1370" s="84">
        <f t="shared" si="1867"/>
        <v>0</v>
      </c>
      <c r="TDB1370" s="84">
        <f t="shared" si="1867"/>
        <v>0</v>
      </c>
      <c r="TDC1370" s="84">
        <f t="shared" si="1867"/>
        <v>1000000</v>
      </c>
      <c r="TDD1370" s="84">
        <f t="shared" si="1867"/>
        <v>0</v>
      </c>
      <c r="TDE1370" s="84">
        <f t="shared" si="1867"/>
        <v>0</v>
      </c>
      <c r="TDF1370" s="84">
        <f t="shared" si="1867"/>
        <v>0</v>
      </c>
      <c r="TDG1370" s="84">
        <f t="shared" si="1867"/>
        <v>0</v>
      </c>
      <c r="TDH1370" s="84">
        <f t="shared" si="1867"/>
        <v>1000000</v>
      </c>
      <c r="TDN1370" s="84" t="s">
        <v>235</v>
      </c>
      <c r="TDO1370" s="84" t="s">
        <v>236</v>
      </c>
      <c r="TDP1370" s="84">
        <f t="shared" ref="TDP1370:TDX1370" si="1868">TDP1364</f>
        <v>1000000</v>
      </c>
      <c r="TDQ1370" s="84">
        <f t="shared" si="1868"/>
        <v>0</v>
      </c>
      <c r="TDR1370" s="84">
        <f t="shared" si="1868"/>
        <v>0</v>
      </c>
      <c r="TDS1370" s="84">
        <f t="shared" si="1868"/>
        <v>1000000</v>
      </c>
      <c r="TDT1370" s="84">
        <f t="shared" si="1868"/>
        <v>0</v>
      </c>
      <c r="TDU1370" s="84">
        <f t="shared" si="1868"/>
        <v>0</v>
      </c>
      <c r="TDV1370" s="84">
        <f t="shared" si="1868"/>
        <v>0</v>
      </c>
      <c r="TDW1370" s="84">
        <f t="shared" si="1868"/>
        <v>0</v>
      </c>
      <c r="TDX1370" s="84">
        <f t="shared" si="1868"/>
        <v>1000000</v>
      </c>
      <c r="TED1370" s="84" t="s">
        <v>235</v>
      </c>
      <c r="TEE1370" s="84" t="s">
        <v>236</v>
      </c>
      <c r="TEF1370" s="84">
        <f t="shared" ref="TEF1370:TEN1370" si="1869">TEF1364</f>
        <v>1000000</v>
      </c>
      <c r="TEG1370" s="84">
        <f t="shared" si="1869"/>
        <v>0</v>
      </c>
      <c r="TEH1370" s="84">
        <f t="shared" si="1869"/>
        <v>0</v>
      </c>
      <c r="TEI1370" s="84">
        <f t="shared" si="1869"/>
        <v>1000000</v>
      </c>
      <c r="TEJ1370" s="84">
        <f t="shared" si="1869"/>
        <v>0</v>
      </c>
      <c r="TEK1370" s="84">
        <f t="shared" si="1869"/>
        <v>0</v>
      </c>
      <c r="TEL1370" s="84">
        <f t="shared" si="1869"/>
        <v>0</v>
      </c>
      <c r="TEM1370" s="84">
        <f t="shared" si="1869"/>
        <v>0</v>
      </c>
      <c r="TEN1370" s="84">
        <f t="shared" si="1869"/>
        <v>1000000</v>
      </c>
      <c r="TET1370" s="84" t="s">
        <v>235</v>
      </c>
      <c r="TEU1370" s="84" t="s">
        <v>236</v>
      </c>
      <c r="TEV1370" s="84">
        <f t="shared" ref="TEV1370:TFD1370" si="1870">TEV1364</f>
        <v>1000000</v>
      </c>
      <c r="TEW1370" s="84">
        <f t="shared" si="1870"/>
        <v>0</v>
      </c>
      <c r="TEX1370" s="84">
        <f t="shared" si="1870"/>
        <v>0</v>
      </c>
      <c r="TEY1370" s="84">
        <f t="shared" si="1870"/>
        <v>1000000</v>
      </c>
      <c r="TEZ1370" s="84">
        <f t="shared" si="1870"/>
        <v>0</v>
      </c>
      <c r="TFA1370" s="84">
        <f t="shared" si="1870"/>
        <v>0</v>
      </c>
      <c r="TFB1370" s="84">
        <f t="shared" si="1870"/>
        <v>0</v>
      </c>
      <c r="TFC1370" s="84">
        <f t="shared" si="1870"/>
        <v>0</v>
      </c>
      <c r="TFD1370" s="84">
        <f t="shared" si="1870"/>
        <v>1000000</v>
      </c>
      <c r="TFJ1370" s="84" t="s">
        <v>235</v>
      </c>
      <c r="TFK1370" s="84" t="s">
        <v>236</v>
      </c>
      <c r="TFL1370" s="84">
        <f t="shared" ref="TFL1370:TFT1370" si="1871">TFL1364</f>
        <v>1000000</v>
      </c>
      <c r="TFM1370" s="84">
        <f t="shared" si="1871"/>
        <v>0</v>
      </c>
      <c r="TFN1370" s="84">
        <f t="shared" si="1871"/>
        <v>0</v>
      </c>
      <c r="TFO1370" s="84">
        <f t="shared" si="1871"/>
        <v>1000000</v>
      </c>
      <c r="TFP1370" s="84">
        <f t="shared" si="1871"/>
        <v>0</v>
      </c>
      <c r="TFQ1370" s="84">
        <f t="shared" si="1871"/>
        <v>0</v>
      </c>
      <c r="TFR1370" s="84">
        <f t="shared" si="1871"/>
        <v>0</v>
      </c>
      <c r="TFS1370" s="84">
        <f t="shared" si="1871"/>
        <v>0</v>
      </c>
      <c r="TFT1370" s="84">
        <f t="shared" si="1871"/>
        <v>1000000</v>
      </c>
      <c r="TFZ1370" s="84" t="s">
        <v>235</v>
      </c>
      <c r="TGA1370" s="84" t="s">
        <v>236</v>
      </c>
      <c r="TGB1370" s="84">
        <f t="shared" ref="TGB1370:TGJ1370" si="1872">TGB1364</f>
        <v>1000000</v>
      </c>
      <c r="TGC1370" s="84">
        <f t="shared" si="1872"/>
        <v>0</v>
      </c>
      <c r="TGD1370" s="84">
        <f t="shared" si="1872"/>
        <v>0</v>
      </c>
      <c r="TGE1370" s="84">
        <f t="shared" si="1872"/>
        <v>1000000</v>
      </c>
      <c r="TGF1370" s="84">
        <f t="shared" si="1872"/>
        <v>0</v>
      </c>
      <c r="TGG1370" s="84">
        <f t="shared" si="1872"/>
        <v>0</v>
      </c>
      <c r="TGH1370" s="84">
        <f t="shared" si="1872"/>
        <v>0</v>
      </c>
      <c r="TGI1370" s="84">
        <f t="shared" si="1872"/>
        <v>0</v>
      </c>
      <c r="TGJ1370" s="84">
        <f t="shared" si="1872"/>
        <v>1000000</v>
      </c>
      <c r="TGP1370" s="84" t="s">
        <v>235</v>
      </c>
      <c r="TGQ1370" s="84" t="s">
        <v>236</v>
      </c>
      <c r="TGR1370" s="84">
        <f t="shared" ref="TGR1370:TGZ1370" si="1873">TGR1364</f>
        <v>1000000</v>
      </c>
      <c r="TGS1370" s="84">
        <f t="shared" si="1873"/>
        <v>0</v>
      </c>
      <c r="TGT1370" s="84">
        <f t="shared" si="1873"/>
        <v>0</v>
      </c>
      <c r="TGU1370" s="84">
        <f t="shared" si="1873"/>
        <v>1000000</v>
      </c>
      <c r="TGV1370" s="84">
        <f t="shared" si="1873"/>
        <v>0</v>
      </c>
      <c r="TGW1370" s="84">
        <f t="shared" si="1873"/>
        <v>0</v>
      </c>
      <c r="TGX1370" s="84">
        <f t="shared" si="1873"/>
        <v>0</v>
      </c>
      <c r="TGY1370" s="84">
        <f t="shared" si="1873"/>
        <v>0</v>
      </c>
      <c r="TGZ1370" s="84">
        <f t="shared" si="1873"/>
        <v>1000000</v>
      </c>
      <c r="THF1370" s="84" t="s">
        <v>235</v>
      </c>
      <c r="THG1370" s="84" t="s">
        <v>236</v>
      </c>
      <c r="THH1370" s="84">
        <f t="shared" ref="THH1370:THP1370" si="1874">THH1364</f>
        <v>1000000</v>
      </c>
      <c r="THI1370" s="84">
        <f t="shared" si="1874"/>
        <v>0</v>
      </c>
      <c r="THJ1370" s="84">
        <f t="shared" si="1874"/>
        <v>0</v>
      </c>
      <c r="THK1370" s="84">
        <f t="shared" si="1874"/>
        <v>1000000</v>
      </c>
      <c r="THL1370" s="84">
        <f t="shared" si="1874"/>
        <v>0</v>
      </c>
      <c r="THM1370" s="84">
        <f t="shared" si="1874"/>
        <v>0</v>
      </c>
      <c r="THN1370" s="84">
        <f t="shared" si="1874"/>
        <v>0</v>
      </c>
      <c r="THO1370" s="84">
        <f t="shared" si="1874"/>
        <v>0</v>
      </c>
      <c r="THP1370" s="84">
        <f t="shared" si="1874"/>
        <v>1000000</v>
      </c>
      <c r="THV1370" s="84" t="s">
        <v>235</v>
      </c>
      <c r="THW1370" s="84" t="s">
        <v>236</v>
      </c>
      <c r="THX1370" s="84">
        <f t="shared" ref="THX1370:TIF1370" si="1875">THX1364</f>
        <v>1000000</v>
      </c>
      <c r="THY1370" s="84">
        <f t="shared" si="1875"/>
        <v>0</v>
      </c>
      <c r="THZ1370" s="84">
        <f t="shared" si="1875"/>
        <v>0</v>
      </c>
      <c r="TIA1370" s="84">
        <f t="shared" si="1875"/>
        <v>1000000</v>
      </c>
      <c r="TIB1370" s="84">
        <f t="shared" si="1875"/>
        <v>0</v>
      </c>
      <c r="TIC1370" s="84">
        <f t="shared" si="1875"/>
        <v>0</v>
      </c>
      <c r="TID1370" s="84">
        <f t="shared" si="1875"/>
        <v>0</v>
      </c>
      <c r="TIE1370" s="84">
        <f t="shared" si="1875"/>
        <v>0</v>
      </c>
      <c r="TIF1370" s="84">
        <f t="shared" si="1875"/>
        <v>1000000</v>
      </c>
      <c r="TIL1370" s="84" t="s">
        <v>235</v>
      </c>
      <c r="TIM1370" s="84" t="s">
        <v>236</v>
      </c>
      <c r="TIN1370" s="84">
        <f t="shared" ref="TIN1370:TIV1370" si="1876">TIN1364</f>
        <v>1000000</v>
      </c>
      <c r="TIO1370" s="84">
        <f t="shared" si="1876"/>
        <v>0</v>
      </c>
      <c r="TIP1370" s="84">
        <f t="shared" si="1876"/>
        <v>0</v>
      </c>
      <c r="TIQ1370" s="84">
        <f t="shared" si="1876"/>
        <v>1000000</v>
      </c>
      <c r="TIR1370" s="84">
        <f t="shared" si="1876"/>
        <v>0</v>
      </c>
      <c r="TIS1370" s="84">
        <f t="shared" si="1876"/>
        <v>0</v>
      </c>
      <c r="TIT1370" s="84">
        <f t="shared" si="1876"/>
        <v>0</v>
      </c>
      <c r="TIU1370" s="84">
        <f t="shared" si="1876"/>
        <v>0</v>
      </c>
      <c r="TIV1370" s="84">
        <f t="shared" si="1876"/>
        <v>1000000</v>
      </c>
      <c r="TJB1370" s="84" t="s">
        <v>235</v>
      </c>
      <c r="TJC1370" s="84" t="s">
        <v>236</v>
      </c>
      <c r="TJD1370" s="84">
        <f t="shared" ref="TJD1370:TJL1370" si="1877">TJD1364</f>
        <v>1000000</v>
      </c>
      <c r="TJE1370" s="84">
        <f t="shared" si="1877"/>
        <v>0</v>
      </c>
      <c r="TJF1370" s="84">
        <f t="shared" si="1877"/>
        <v>0</v>
      </c>
      <c r="TJG1370" s="84">
        <f t="shared" si="1877"/>
        <v>1000000</v>
      </c>
      <c r="TJH1370" s="84">
        <f t="shared" si="1877"/>
        <v>0</v>
      </c>
      <c r="TJI1370" s="84">
        <f t="shared" si="1877"/>
        <v>0</v>
      </c>
      <c r="TJJ1370" s="84">
        <f t="shared" si="1877"/>
        <v>0</v>
      </c>
      <c r="TJK1370" s="84">
        <f t="shared" si="1877"/>
        <v>0</v>
      </c>
      <c r="TJL1370" s="84">
        <f t="shared" si="1877"/>
        <v>1000000</v>
      </c>
      <c r="TJR1370" s="84" t="s">
        <v>235</v>
      </c>
      <c r="TJS1370" s="84" t="s">
        <v>236</v>
      </c>
      <c r="TJT1370" s="84">
        <f t="shared" ref="TJT1370:TKB1370" si="1878">TJT1364</f>
        <v>1000000</v>
      </c>
      <c r="TJU1370" s="84">
        <f t="shared" si="1878"/>
        <v>0</v>
      </c>
      <c r="TJV1370" s="84">
        <f t="shared" si="1878"/>
        <v>0</v>
      </c>
      <c r="TJW1370" s="84">
        <f t="shared" si="1878"/>
        <v>1000000</v>
      </c>
      <c r="TJX1370" s="84">
        <f t="shared" si="1878"/>
        <v>0</v>
      </c>
      <c r="TJY1370" s="84">
        <f t="shared" si="1878"/>
        <v>0</v>
      </c>
      <c r="TJZ1370" s="84">
        <f t="shared" si="1878"/>
        <v>0</v>
      </c>
      <c r="TKA1370" s="84">
        <f t="shared" si="1878"/>
        <v>0</v>
      </c>
      <c r="TKB1370" s="84">
        <f t="shared" si="1878"/>
        <v>1000000</v>
      </c>
      <c r="TKH1370" s="84" t="s">
        <v>235</v>
      </c>
      <c r="TKI1370" s="84" t="s">
        <v>236</v>
      </c>
      <c r="TKJ1370" s="84">
        <f t="shared" ref="TKJ1370:TKR1370" si="1879">TKJ1364</f>
        <v>1000000</v>
      </c>
      <c r="TKK1370" s="84">
        <f t="shared" si="1879"/>
        <v>0</v>
      </c>
      <c r="TKL1370" s="84">
        <f t="shared" si="1879"/>
        <v>0</v>
      </c>
      <c r="TKM1370" s="84">
        <f t="shared" si="1879"/>
        <v>1000000</v>
      </c>
      <c r="TKN1370" s="84">
        <f t="shared" si="1879"/>
        <v>0</v>
      </c>
      <c r="TKO1370" s="84">
        <f t="shared" si="1879"/>
        <v>0</v>
      </c>
      <c r="TKP1370" s="84">
        <f t="shared" si="1879"/>
        <v>0</v>
      </c>
      <c r="TKQ1370" s="84">
        <f t="shared" si="1879"/>
        <v>0</v>
      </c>
      <c r="TKR1370" s="84">
        <f t="shared" si="1879"/>
        <v>1000000</v>
      </c>
      <c r="TKX1370" s="84" t="s">
        <v>235</v>
      </c>
      <c r="TKY1370" s="84" t="s">
        <v>236</v>
      </c>
      <c r="TKZ1370" s="84">
        <f t="shared" ref="TKZ1370:TLH1370" si="1880">TKZ1364</f>
        <v>1000000</v>
      </c>
      <c r="TLA1370" s="84">
        <f t="shared" si="1880"/>
        <v>0</v>
      </c>
      <c r="TLB1370" s="84">
        <f t="shared" si="1880"/>
        <v>0</v>
      </c>
      <c r="TLC1370" s="84">
        <f t="shared" si="1880"/>
        <v>1000000</v>
      </c>
      <c r="TLD1370" s="84">
        <f t="shared" si="1880"/>
        <v>0</v>
      </c>
      <c r="TLE1370" s="84">
        <f t="shared" si="1880"/>
        <v>0</v>
      </c>
      <c r="TLF1370" s="84">
        <f t="shared" si="1880"/>
        <v>0</v>
      </c>
      <c r="TLG1370" s="84">
        <f t="shared" si="1880"/>
        <v>0</v>
      </c>
      <c r="TLH1370" s="84">
        <f t="shared" si="1880"/>
        <v>1000000</v>
      </c>
      <c r="TLN1370" s="84" t="s">
        <v>235</v>
      </c>
      <c r="TLO1370" s="84" t="s">
        <v>236</v>
      </c>
      <c r="TLP1370" s="84">
        <f t="shared" ref="TLP1370:TLX1370" si="1881">TLP1364</f>
        <v>1000000</v>
      </c>
      <c r="TLQ1370" s="84">
        <f t="shared" si="1881"/>
        <v>0</v>
      </c>
      <c r="TLR1370" s="84">
        <f t="shared" si="1881"/>
        <v>0</v>
      </c>
      <c r="TLS1370" s="84">
        <f t="shared" si="1881"/>
        <v>1000000</v>
      </c>
      <c r="TLT1370" s="84">
        <f t="shared" si="1881"/>
        <v>0</v>
      </c>
      <c r="TLU1370" s="84">
        <f t="shared" si="1881"/>
        <v>0</v>
      </c>
      <c r="TLV1370" s="84">
        <f t="shared" si="1881"/>
        <v>0</v>
      </c>
      <c r="TLW1370" s="84">
        <f t="shared" si="1881"/>
        <v>0</v>
      </c>
      <c r="TLX1370" s="84">
        <f t="shared" si="1881"/>
        <v>1000000</v>
      </c>
      <c r="TMD1370" s="84" t="s">
        <v>235</v>
      </c>
      <c r="TME1370" s="84" t="s">
        <v>236</v>
      </c>
      <c r="TMF1370" s="84">
        <f t="shared" ref="TMF1370:TMN1370" si="1882">TMF1364</f>
        <v>1000000</v>
      </c>
      <c r="TMG1370" s="84">
        <f t="shared" si="1882"/>
        <v>0</v>
      </c>
      <c r="TMH1370" s="84">
        <f t="shared" si="1882"/>
        <v>0</v>
      </c>
      <c r="TMI1370" s="84">
        <f t="shared" si="1882"/>
        <v>1000000</v>
      </c>
      <c r="TMJ1370" s="84">
        <f t="shared" si="1882"/>
        <v>0</v>
      </c>
      <c r="TMK1370" s="84">
        <f t="shared" si="1882"/>
        <v>0</v>
      </c>
      <c r="TML1370" s="84">
        <f t="shared" si="1882"/>
        <v>0</v>
      </c>
      <c r="TMM1370" s="84">
        <f t="shared" si="1882"/>
        <v>0</v>
      </c>
      <c r="TMN1370" s="84">
        <f t="shared" si="1882"/>
        <v>1000000</v>
      </c>
      <c r="TMT1370" s="84" t="s">
        <v>235</v>
      </c>
      <c r="TMU1370" s="84" t="s">
        <v>236</v>
      </c>
      <c r="TMV1370" s="84">
        <f t="shared" ref="TMV1370:TND1370" si="1883">TMV1364</f>
        <v>1000000</v>
      </c>
      <c r="TMW1370" s="84">
        <f t="shared" si="1883"/>
        <v>0</v>
      </c>
      <c r="TMX1370" s="84">
        <f t="shared" si="1883"/>
        <v>0</v>
      </c>
      <c r="TMY1370" s="84">
        <f t="shared" si="1883"/>
        <v>1000000</v>
      </c>
      <c r="TMZ1370" s="84">
        <f t="shared" si="1883"/>
        <v>0</v>
      </c>
      <c r="TNA1370" s="84">
        <f t="shared" si="1883"/>
        <v>0</v>
      </c>
      <c r="TNB1370" s="84">
        <f t="shared" si="1883"/>
        <v>0</v>
      </c>
      <c r="TNC1370" s="84">
        <f t="shared" si="1883"/>
        <v>0</v>
      </c>
      <c r="TND1370" s="84">
        <f t="shared" si="1883"/>
        <v>1000000</v>
      </c>
      <c r="TNJ1370" s="84" t="s">
        <v>235</v>
      </c>
      <c r="TNK1370" s="84" t="s">
        <v>236</v>
      </c>
      <c r="TNL1370" s="84">
        <f t="shared" ref="TNL1370:TNT1370" si="1884">TNL1364</f>
        <v>1000000</v>
      </c>
      <c r="TNM1370" s="84">
        <f t="shared" si="1884"/>
        <v>0</v>
      </c>
      <c r="TNN1370" s="84">
        <f t="shared" si="1884"/>
        <v>0</v>
      </c>
      <c r="TNO1370" s="84">
        <f t="shared" si="1884"/>
        <v>1000000</v>
      </c>
      <c r="TNP1370" s="84">
        <f t="shared" si="1884"/>
        <v>0</v>
      </c>
      <c r="TNQ1370" s="84">
        <f t="shared" si="1884"/>
        <v>0</v>
      </c>
      <c r="TNR1370" s="84">
        <f t="shared" si="1884"/>
        <v>0</v>
      </c>
      <c r="TNS1370" s="84">
        <f t="shared" si="1884"/>
        <v>0</v>
      </c>
      <c r="TNT1370" s="84">
        <f t="shared" si="1884"/>
        <v>1000000</v>
      </c>
      <c r="TNZ1370" s="84" t="s">
        <v>235</v>
      </c>
      <c r="TOA1370" s="84" t="s">
        <v>236</v>
      </c>
      <c r="TOB1370" s="84">
        <f t="shared" ref="TOB1370:TOJ1370" si="1885">TOB1364</f>
        <v>1000000</v>
      </c>
      <c r="TOC1370" s="84">
        <f t="shared" si="1885"/>
        <v>0</v>
      </c>
      <c r="TOD1370" s="84">
        <f t="shared" si="1885"/>
        <v>0</v>
      </c>
      <c r="TOE1370" s="84">
        <f t="shared" si="1885"/>
        <v>1000000</v>
      </c>
      <c r="TOF1370" s="84">
        <f t="shared" si="1885"/>
        <v>0</v>
      </c>
      <c r="TOG1370" s="84">
        <f t="shared" si="1885"/>
        <v>0</v>
      </c>
      <c r="TOH1370" s="84">
        <f t="shared" si="1885"/>
        <v>0</v>
      </c>
      <c r="TOI1370" s="84">
        <f t="shared" si="1885"/>
        <v>0</v>
      </c>
      <c r="TOJ1370" s="84">
        <f t="shared" si="1885"/>
        <v>1000000</v>
      </c>
      <c r="TOP1370" s="84" t="s">
        <v>235</v>
      </c>
      <c r="TOQ1370" s="84" t="s">
        <v>236</v>
      </c>
      <c r="TOR1370" s="84">
        <f t="shared" ref="TOR1370:TOZ1370" si="1886">TOR1364</f>
        <v>1000000</v>
      </c>
      <c r="TOS1370" s="84">
        <f t="shared" si="1886"/>
        <v>0</v>
      </c>
      <c r="TOT1370" s="84">
        <f t="shared" si="1886"/>
        <v>0</v>
      </c>
      <c r="TOU1370" s="84">
        <f t="shared" si="1886"/>
        <v>1000000</v>
      </c>
      <c r="TOV1370" s="84">
        <f t="shared" si="1886"/>
        <v>0</v>
      </c>
      <c r="TOW1370" s="84">
        <f t="shared" si="1886"/>
        <v>0</v>
      </c>
      <c r="TOX1370" s="84">
        <f t="shared" si="1886"/>
        <v>0</v>
      </c>
      <c r="TOY1370" s="84">
        <f t="shared" si="1886"/>
        <v>0</v>
      </c>
      <c r="TOZ1370" s="84">
        <f t="shared" si="1886"/>
        <v>1000000</v>
      </c>
      <c r="TPF1370" s="84" t="s">
        <v>235</v>
      </c>
      <c r="TPG1370" s="84" t="s">
        <v>236</v>
      </c>
      <c r="TPH1370" s="84">
        <f t="shared" ref="TPH1370:TPP1370" si="1887">TPH1364</f>
        <v>1000000</v>
      </c>
      <c r="TPI1370" s="84">
        <f t="shared" si="1887"/>
        <v>0</v>
      </c>
      <c r="TPJ1370" s="84">
        <f t="shared" si="1887"/>
        <v>0</v>
      </c>
      <c r="TPK1370" s="84">
        <f t="shared" si="1887"/>
        <v>1000000</v>
      </c>
      <c r="TPL1370" s="84">
        <f t="shared" si="1887"/>
        <v>0</v>
      </c>
      <c r="TPM1370" s="84">
        <f t="shared" si="1887"/>
        <v>0</v>
      </c>
      <c r="TPN1370" s="84">
        <f t="shared" si="1887"/>
        <v>0</v>
      </c>
      <c r="TPO1370" s="84">
        <f t="shared" si="1887"/>
        <v>0</v>
      </c>
      <c r="TPP1370" s="84">
        <f t="shared" si="1887"/>
        <v>1000000</v>
      </c>
      <c r="TPV1370" s="84" t="s">
        <v>235</v>
      </c>
      <c r="TPW1370" s="84" t="s">
        <v>236</v>
      </c>
      <c r="TPX1370" s="84">
        <f t="shared" ref="TPX1370:TQF1370" si="1888">TPX1364</f>
        <v>1000000</v>
      </c>
      <c r="TPY1370" s="84">
        <f t="shared" si="1888"/>
        <v>0</v>
      </c>
      <c r="TPZ1370" s="84">
        <f t="shared" si="1888"/>
        <v>0</v>
      </c>
      <c r="TQA1370" s="84">
        <f t="shared" si="1888"/>
        <v>1000000</v>
      </c>
      <c r="TQB1370" s="84">
        <f t="shared" si="1888"/>
        <v>0</v>
      </c>
      <c r="TQC1370" s="84">
        <f t="shared" si="1888"/>
        <v>0</v>
      </c>
      <c r="TQD1370" s="84">
        <f t="shared" si="1888"/>
        <v>0</v>
      </c>
      <c r="TQE1370" s="84">
        <f t="shared" si="1888"/>
        <v>0</v>
      </c>
      <c r="TQF1370" s="84">
        <f t="shared" si="1888"/>
        <v>1000000</v>
      </c>
      <c r="TQL1370" s="84" t="s">
        <v>235</v>
      </c>
      <c r="TQM1370" s="84" t="s">
        <v>236</v>
      </c>
      <c r="TQN1370" s="84">
        <f t="shared" ref="TQN1370:TQV1370" si="1889">TQN1364</f>
        <v>1000000</v>
      </c>
      <c r="TQO1370" s="84">
        <f t="shared" si="1889"/>
        <v>0</v>
      </c>
      <c r="TQP1370" s="84">
        <f t="shared" si="1889"/>
        <v>0</v>
      </c>
      <c r="TQQ1370" s="84">
        <f t="shared" si="1889"/>
        <v>1000000</v>
      </c>
      <c r="TQR1370" s="84">
        <f t="shared" si="1889"/>
        <v>0</v>
      </c>
      <c r="TQS1370" s="84">
        <f t="shared" si="1889"/>
        <v>0</v>
      </c>
      <c r="TQT1370" s="84">
        <f t="shared" si="1889"/>
        <v>0</v>
      </c>
      <c r="TQU1370" s="84">
        <f t="shared" si="1889"/>
        <v>0</v>
      </c>
      <c r="TQV1370" s="84">
        <f t="shared" si="1889"/>
        <v>1000000</v>
      </c>
      <c r="TRB1370" s="84" t="s">
        <v>235</v>
      </c>
      <c r="TRC1370" s="84" t="s">
        <v>236</v>
      </c>
      <c r="TRD1370" s="84">
        <f t="shared" ref="TRD1370:TRL1370" si="1890">TRD1364</f>
        <v>1000000</v>
      </c>
      <c r="TRE1370" s="84">
        <f t="shared" si="1890"/>
        <v>0</v>
      </c>
      <c r="TRF1370" s="84">
        <f t="shared" si="1890"/>
        <v>0</v>
      </c>
      <c r="TRG1370" s="84">
        <f t="shared" si="1890"/>
        <v>1000000</v>
      </c>
      <c r="TRH1370" s="84">
        <f t="shared" si="1890"/>
        <v>0</v>
      </c>
      <c r="TRI1370" s="84">
        <f t="shared" si="1890"/>
        <v>0</v>
      </c>
      <c r="TRJ1370" s="84">
        <f t="shared" si="1890"/>
        <v>0</v>
      </c>
      <c r="TRK1370" s="84">
        <f t="shared" si="1890"/>
        <v>0</v>
      </c>
      <c r="TRL1370" s="84">
        <f t="shared" si="1890"/>
        <v>1000000</v>
      </c>
      <c r="TRR1370" s="84" t="s">
        <v>235</v>
      </c>
      <c r="TRS1370" s="84" t="s">
        <v>236</v>
      </c>
      <c r="TRT1370" s="84">
        <f t="shared" ref="TRT1370:TSB1370" si="1891">TRT1364</f>
        <v>1000000</v>
      </c>
      <c r="TRU1370" s="84">
        <f t="shared" si="1891"/>
        <v>0</v>
      </c>
      <c r="TRV1370" s="84">
        <f t="shared" si="1891"/>
        <v>0</v>
      </c>
      <c r="TRW1370" s="84">
        <f t="shared" si="1891"/>
        <v>1000000</v>
      </c>
      <c r="TRX1370" s="84">
        <f t="shared" si="1891"/>
        <v>0</v>
      </c>
      <c r="TRY1370" s="84">
        <f t="shared" si="1891"/>
        <v>0</v>
      </c>
      <c r="TRZ1370" s="84">
        <f t="shared" si="1891"/>
        <v>0</v>
      </c>
      <c r="TSA1370" s="84">
        <f t="shared" si="1891"/>
        <v>0</v>
      </c>
      <c r="TSB1370" s="84">
        <f t="shared" si="1891"/>
        <v>1000000</v>
      </c>
      <c r="TSH1370" s="84" t="s">
        <v>235</v>
      </c>
      <c r="TSI1370" s="84" t="s">
        <v>236</v>
      </c>
      <c r="TSJ1370" s="84">
        <f t="shared" ref="TSJ1370:TSR1370" si="1892">TSJ1364</f>
        <v>1000000</v>
      </c>
      <c r="TSK1370" s="84">
        <f t="shared" si="1892"/>
        <v>0</v>
      </c>
      <c r="TSL1370" s="84">
        <f t="shared" si="1892"/>
        <v>0</v>
      </c>
      <c r="TSM1370" s="84">
        <f t="shared" si="1892"/>
        <v>1000000</v>
      </c>
      <c r="TSN1370" s="84">
        <f t="shared" si="1892"/>
        <v>0</v>
      </c>
      <c r="TSO1370" s="84">
        <f t="shared" si="1892"/>
        <v>0</v>
      </c>
      <c r="TSP1370" s="84">
        <f t="shared" si="1892"/>
        <v>0</v>
      </c>
      <c r="TSQ1370" s="84">
        <f t="shared" si="1892"/>
        <v>0</v>
      </c>
      <c r="TSR1370" s="84">
        <f t="shared" si="1892"/>
        <v>1000000</v>
      </c>
      <c r="TSX1370" s="84" t="s">
        <v>235</v>
      </c>
      <c r="TSY1370" s="84" t="s">
        <v>236</v>
      </c>
      <c r="TSZ1370" s="84">
        <f t="shared" ref="TSZ1370:TTH1370" si="1893">TSZ1364</f>
        <v>1000000</v>
      </c>
      <c r="TTA1370" s="84">
        <f t="shared" si="1893"/>
        <v>0</v>
      </c>
      <c r="TTB1370" s="84">
        <f t="shared" si="1893"/>
        <v>0</v>
      </c>
      <c r="TTC1370" s="84">
        <f t="shared" si="1893"/>
        <v>1000000</v>
      </c>
      <c r="TTD1370" s="84">
        <f t="shared" si="1893"/>
        <v>0</v>
      </c>
      <c r="TTE1370" s="84">
        <f t="shared" si="1893"/>
        <v>0</v>
      </c>
      <c r="TTF1370" s="84">
        <f t="shared" si="1893"/>
        <v>0</v>
      </c>
      <c r="TTG1370" s="84">
        <f t="shared" si="1893"/>
        <v>0</v>
      </c>
      <c r="TTH1370" s="84">
        <f t="shared" si="1893"/>
        <v>1000000</v>
      </c>
      <c r="TTN1370" s="84" t="s">
        <v>235</v>
      </c>
      <c r="TTO1370" s="84" t="s">
        <v>236</v>
      </c>
      <c r="TTP1370" s="84">
        <f t="shared" ref="TTP1370:TTX1370" si="1894">TTP1364</f>
        <v>1000000</v>
      </c>
      <c r="TTQ1370" s="84">
        <f t="shared" si="1894"/>
        <v>0</v>
      </c>
      <c r="TTR1370" s="84">
        <f t="shared" si="1894"/>
        <v>0</v>
      </c>
      <c r="TTS1370" s="84">
        <f t="shared" si="1894"/>
        <v>1000000</v>
      </c>
      <c r="TTT1370" s="84">
        <f t="shared" si="1894"/>
        <v>0</v>
      </c>
      <c r="TTU1370" s="84">
        <f t="shared" si="1894"/>
        <v>0</v>
      </c>
      <c r="TTV1370" s="84">
        <f t="shared" si="1894"/>
        <v>0</v>
      </c>
      <c r="TTW1370" s="84">
        <f t="shared" si="1894"/>
        <v>0</v>
      </c>
      <c r="TTX1370" s="84">
        <f t="shared" si="1894"/>
        <v>1000000</v>
      </c>
      <c r="TUD1370" s="84" t="s">
        <v>235</v>
      </c>
      <c r="TUE1370" s="84" t="s">
        <v>236</v>
      </c>
      <c r="TUF1370" s="84">
        <f t="shared" ref="TUF1370:TUN1370" si="1895">TUF1364</f>
        <v>1000000</v>
      </c>
      <c r="TUG1370" s="84">
        <f t="shared" si="1895"/>
        <v>0</v>
      </c>
      <c r="TUH1370" s="84">
        <f t="shared" si="1895"/>
        <v>0</v>
      </c>
      <c r="TUI1370" s="84">
        <f t="shared" si="1895"/>
        <v>1000000</v>
      </c>
      <c r="TUJ1370" s="84">
        <f t="shared" si="1895"/>
        <v>0</v>
      </c>
      <c r="TUK1370" s="84">
        <f t="shared" si="1895"/>
        <v>0</v>
      </c>
      <c r="TUL1370" s="84">
        <f t="shared" si="1895"/>
        <v>0</v>
      </c>
      <c r="TUM1370" s="84">
        <f t="shared" si="1895"/>
        <v>0</v>
      </c>
      <c r="TUN1370" s="84">
        <f t="shared" si="1895"/>
        <v>1000000</v>
      </c>
      <c r="TUT1370" s="84" t="s">
        <v>235</v>
      </c>
      <c r="TUU1370" s="84" t="s">
        <v>236</v>
      </c>
      <c r="TUV1370" s="84">
        <f t="shared" ref="TUV1370:TVD1370" si="1896">TUV1364</f>
        <v>1000000</v>
      </c>
      <c r="TUW1370" s="84">
        <f t="shared" si="1896"/>
        <v>0</v>
      </c>
      <c r="TUX1370" s="84">
        <f t="shared" si="1896"/>
        <v>0</v>
      </c>
      <c r="TUY1370" s="84">
        <f t="shared" si="1896"/>
        <v>1000000</v>
      </c>
      <c r="TUZ1370" s="84">
        <f t="shared" si="1896"/>
        <v>0</v>
      </c>
      <c r="TVA1370" s="84">
        <f t="shared" si="1896"/>
        <v>0</v>
      </c>
      <c r="TVB1370" s="84">
        <f t="shared" si="1896"/>
        <v>0</v>
      </c>
      <c r="TVC1370" s="84">
        <f t="shared" si="1896"/>
        <v>0</v>
      </c>
      <c r="TVD1370" s="84">
        <f t="shared" si="1896"/>
        <v>1000000</v>
      </c>
      <c r="TVJ1370" s="84" t="s">
        <v>235</v>
      </c>
      <c r="TVK1370" s="84" t="s">
        <v>236</v>
      </c>
      <c r="TVL1370" s="84">
        <f t="shared" ref="TVL1370:TVT1370" si="1897">TVL1364</f>
        <v>1000000</v>
      </c>
      <c r="TVM1370" s="84">
        <f t="shared" si="1897"/>
        <v>0</v>
      </c>
      <c r="TVN1370" s="84">
        <f t="shared" si="1897"/>
        <v>0</v>
      </c>
      <c r="TVO1370" s="84">
        <f t="shared" si="1897"/>
        <v>1000000</v>
      </c>
      <c r="TVP1370" s="84">
        <f t="shared" si="1897"/>
        <v>0</v>
      </c>
      <c r="TVQ1370" s="84">
        <f t="shared" si="1897"/>
        <v>0</v>
      </c>
      <c r="TVR1370" s="84">
        <f t="shared" si="1897"/>
        <v>0</v>
      </c>
      <c r="TVS1370" s="84">
        <f t="shared" si="1897"/>
        <v>0</v>
      </c>
      <c r="TVT1370" s="84">
        <f t="shared" si="1897"/>
        <v>1000000</v>
      </c>
      <c r="TVZ1370" s="84" t="s">
        <v>235</v>
      </c>
      <c r="TWA1370" s="84" t="s">
        <v>236</v>
      </c>
      <c r="TWB1370" s="84">
        <f t="shared" ref="TWB1370:TWJ1370" si="1898">TWB1364</f>
        <v>1000000</v>
      </c>
      <c r="TWC1370" s="84">
        <f t="shared" si="1898"/>
        <v>0</v>
      </c>
      <c r="TWD1370" s="84">
        <f t="shared" si="1898"/>
        <v>0</v>
      </c>
      <c r="TWE1370" s="84">
        <f t="shared" si="1898"/>
        <v>1000000</v>
      </c>
      <c r="TWF1370" s="84">
        <f t="shared" si="1898"/>
        <v>0</v>
      </c>
      <c r="TWG1370" s="84">
        <f t="shared" si="1898"/>
        <v>0</v>
      </c>
      <c r="TWH1370" s="84">
        <f t="shared" si="1898"/>
        <v>0</v>
      </c>
      <c r="TWI1370" s="84">
        <f t="shared" si="1898"/>
        <v>0</v>
      </c>
      <c r="TWJ1370" s="84">
        <f t="shared" si="1898"/>
        <v>1000000</v>
      </c>
      <c r="TWP1370" s="84" t="s">
        <v>235</v>
      </c>
      <c r="TWQ1370" s="84" t="s">
        <v>236</v>
      </c>
      <c r="TWR1370" s="84">
        <f t="shared" ref="TWR1370:TWZ1370" si="1899">TWR1364</f>
        <v>1000000</v>
      </c>
      <c r="TWS1370" s="84">
        <f t="shared" si="1899"/>
        <v>0</v>
      </c>
      <c r="TWT1370" s="84">
        <f t="shared" si="1899"/>
        <v>0</v>
      </c>
      <c r="TWU1370" s="84">
        <f t="shared" si="1899"/>
        <v>1000000</v>
      </c>
      <c r="TWV1370" s="84">
        <f t="shared" si="1899"/>
        <v>0</v>
      </c>
      <c r="TWW1370" s="84">
        <f t="shared" si="1899"/>
        <v>0</v>
      </c>
      <c r="TWX1370" s="84">
        <f t="shared" si="1899"/>
        <v>0</v>
      </c>
      <c r="TWY1370" s="84">
        <f t="shared" si="1899"/>
        <v>0</v>
      </c>
      <c r="TWZ1370" s="84">
        <f t="shared" si="1899"/>
        <v>1000000</v>
      </c>
      <c r="TXF1370" s="84" t="s">
        <v>235</v>
      </c>
      <c r="TXG1370" s="84" t="s">
        <v>236</v>
      </c>
      <c r="TXH1370" s="84">
        <f t="shared" ref="TXH1370:TXP1370" si="1900">TXH1364</f>
        <v>1000000</v>
      </c>
      <c r="TXI1370" s="84">
        <f t="shared" si="1900"/>
        <v>0</v>
      </c>
      <c r="TXJ1370" s="84">
        <f t="shared" si="1900"/>
        <v>0</v>
      </c>
      <c r="TXK1370" s="84">
        <f t="shared" si="1900"/>
        <v>1000000</v>
      </c>
      <c r="TXL1370" s="84">
        <f t="shared" si="1900"/>
        <v>0</v>
      </c>
      <c r="TXM1370" s="84">
        <f t="shared" si="1900"/>
        <v>0</v>
      </c>
      <c r="TXN1370" s="84">
        <f t="shared" si="1900"/>
        <v>0</v>
      </c>
      <c r="TXO1370" s="84">
        <f t="shared" si="1900"/>
        <v>0</v>
      </c>
      <c r="TXP1370" s="84">
        <f t="shared" si="1900"/>
        <v>1000000</v>
      </c>
      <c r="TXV1370" s="84" t="s">
        <v>235</v>
      </c>
      <c r="TXW1370" s="84" t="s">
        <v>236</v>
      </c>
      <c r="TXX1370" s="84">
        <f t="shared" ref="TXX1370:TYF1370" si="1901">TXX1364</f>
        <v>1000000</v>
      </c>
      <c r="TXY1370" s="84">
        <f t="shared" si="1901"/>
        <v>0</v>
      </c>
      <c r="TXZ1370" s="84">
        <f t="shared" si="1901"/>
        <v>0</v>
      </c>
      <c r="TYA1370" s="84">
        <f t="shared" si="1901"/>
        <v>1000000</v>
      </c>
      <c r="TYB1370" s="84">
        <f t="shared" si="1901"/>
        <v>0</v>
      </c>
      <c r="TYC1370" s="84">
        <f t="shared" si="1901"/>
        <v>0</v>
      </c>
      <c r="TYD1370" s="84">
        <f t="shared" si="1901"/>
        <v>0</v>
      </c>
      <c r="TYE1370" s="84">
        <f t="shared" si="1901"/>
        <v>0</v>
      </c>
      <c r="TYF1370" s="84">
        <f t="shared" si="1901"/>
        <v>1000000</v>
      </c>
      <c r="TYL1370" s="84" t="s">
        <v>235</v>
      </c>
      <c r="TYM1370" s="84" t="s">
        <v>236</v>
      </c>
      <c r="TYN1370" s="84">
        <f t="shared" ref="TYN1370:TYV1370" si="1902">TYN1364</f>
        <v>1000000</v>
      </c>
      <c r="TYO1370" s="84">
        <f t="shared" si="1902"/>
        <v>0</v>
      </c>
      <c r="TYP1370" s="84">
        <f t="shared" si="1902"/>
        <v>0</v>
      </c>
      <c r="TYQ1370" s="84">
        <f t="shared" si="1902"/>
        <v>1000000</v>
      </c>
      <c r="TYR1370" s="84">
        <f t="shared" si="1902"/>
        <v>0</v>
      </c>
      <c r="TYS1370" s="84">
        <f t="shared" si="1902"/>
        <v>0</v>
      </c>
      <c r="TYT1370" s="84">
        <f t="shared" si="1902"/>
        <v>0</v>
      </c>
      <c r="TYU1370" s="84">
        <f t="shared" si="1902"/>
        <v>0</v>
      </c>
      <c r="TYV1370" s="84">
        <f t="shared" si="1902"/>
        <v>1000000</v>
      </c>
      <c r="TZB1370" s="84" t="s">
        <v>235</v>
      </c>
      <c r="TZC1370" s="84" t="s">
        <v>236</v>
      </c>
      <c r="TZD1370" s="84">
        <f t="shared" ref="TZD1370:TZL1370" si="1903">TZD1364</f>
        <v>1000000</v>
      </c>
      <c r="TZE1370" s="84">
        <f t="shared" si="1903"/>
        <v>0</v>
      </c>
      <c r="TZF1370" s="84">
        <f t="shared" si="1903"/>
        <v>0</v>
      </c>
      <c r="TZG1370" s="84">
        <f t="shared" si="1903"/>
        <v>1000000</v>
      </c>
      <c r="TZH1370" s="84">
        <f t="shared" si="1903"/>
        <v>0</v>
      </c>
      <c r="TZI1370" s="84">
        <f t="shared" si="1903"/>
        <v>0</v>
      </c>
      <c r="TZJ1370" s="84">
        <f t="shared" si="1903"/>
        <v>0</v>
      </c>
      <c r="TZK1370" s="84">
        <f t="shared" si="1903"/>
        <v>0</v>
      </c>
      <c r="TZL1370" s="84">
        <f t="shared" si="1903"/>
        <v>1000000</v>
      </c>
      <c r="TZR1370" s="84" t="s">
        <v>235</v>
      </c>
      <c r="TZS1370" s="84" t="s">
        <v>236</v>
      </c>
      <c r="TZT1370" s="84">
        <f t="shared" ref="TZT1370:UAB1370" si="1904">TZT1364</f>
        <v>1000000</v>
      </c>
      <c r="TZU1370" s="84">
        <f t="shared" si="1904"/>
        <v>0</v>
      </c>
      <c r="TZV1370" s="84">
        <f t="shared" si="1904"/>
        <v>0</v>
      </c>
      <c r="TZW1370" s="84">
        <f t="shared" si="1904"/>
        <v>1000000</v>
      </c>
      <c r="TZX1370" s="84">
        <f t="shared" si="1904"/>
        <v>0</v>
      </c>
      <c r="TZY1370" s="84">
        <f t="shared" si="1904"/>
        <v>0</v>
      </c>
      <c r="TZZ1370" s="84">
        <f t="shared" si="1904"/>
        <v>0</v>
      </c>
      <c r="UAA1370" s="84">
        <f t="shared" si="1904"/>
        <v>0</v>
      </c>
      <c r="UAB1370" s="84">
        <f t="shared" si="1904"/>
        <v>1000000</v>
      </c>
      <c r="UAH1370" s="84" t="s">
        <v>235</v>
      </c>
      <c r="UAI1370" s="84" t="s">
        <v>236</v>
      </c>
      <c r="UAJ1370" s="84">
        <f t="shared" ref="UAJ1370:UAR1370" si="1905">UAJ1364</f>
        <v>1000000</v>
      </c>
      <c r="UAK1370" s="84">
        <f t="shared" si="1905"/>
        <v>0</v>
      </c>
      <c r="UAL1370" s="84">
        <f t="shared" si="1905"/>
        <v>0</v>
      </c>
      <c r="UAM1370" s="84">
        <f t="shared" si="1905"/>
        <v>1000000</v>
      </c>
      <c r="UAN1370" s="84">
        <f t="shared" si="1905"/>
        <v>0</v>
      </c>
      <c r="UAO1370" s="84">
        <f t="shared" si="1905"/>
        <v>0</v>
      </c>
      <c r="UAP1370" s="84">
        <f t="shared" si="1905"/>
        <v>0</v>
      </c>
      <c r="UAQ1370" s="84">
        <f t="shared" si="1905"/>
        <v>0</v>
      </c>
      <c r="UAR1370" s="84">
        <f t="shared" si="1905"/>
        <v>1000000</v>
      </c>
      <c r="UAX1370" s="84" t="s">
        <v>235</v>
      </c>
      <c r="UAY1370" s="84" t="s">
        <v>236</v>
      </c>
      <c r="UAZ1370" s="84">
        <f t="shared" ref="UAZ1370:UBH1370" si="1906">UAZ1364</f>
        <v>1000000</v>
      </c>
      <c r="UBA1370" s="84">
        <f t="shared" si="1906"/>
        <v>0</v>
      </c>
      <c r="UBB1370" s="84">
        <f t="shared" si="1906"/>
        <v>0</v>
      </c>
      <c r="UBC1370" s="84">
        <f t="shared" si="1906"/>
        <v>1000000</v>
      </c>
      <c r="UBD1370" s="84">
        <f t="shared" si="1906"/>
        <v>0</v>
      </c>
      <c r="UBE1370" s="84">
        <f t="shared" si="1906"/>
        <v>0</v>
      </c>
      <c r="UBF1370" s="84">
        <f t="shared" si="1906"/>
        <v>0</v>
      </c>
      <c r="UBG1370" s="84">
        <f t="shared" si="1906"/>
        <v>0</v>
      </c>
      <c r="UBH1370" s="84">
        <f t="shared" si="1906"/>
        <v>1000000</v>
      </c>
      <c r="UBN1370" s="84" t="s">
        <v>235</v>
      </c>
      <c r="UBO1370" s="84" t="s">
        <v>236</v>
      </c>
      <c r="UBP1370" s="84">
        <f t="shared" ref="UBP1370:UBX1370" si="1907">UBP1364</f>
        <v>1000000</v>
      </c>
      <c r="UBQ1370" s="84">
        <f t="shared" si="1907"/>
        <v>0</v>
      </c>
      <c r="UBR1370" s="84">
        <f t="shared" si="1907"/>
        <v>0</v>
      </c>
      <c r="UBS1370" s="84">
        <f t="shared" si="1907"/>
        <v>1000000</v>
      </c>
      <c r="UBT1370" s="84">
        <f t="shared" si="1907"/>
        <v>0</v>
      </c>
      <c r="UBU1370" s="84">
        <f t="shared" si="1907"/>
        <v>0</v>
      </c>
      <c r="UBV1370" s="84">
        <f t="shared" si="1907"/>
        <v>0</v>
      </c>
      <c r="UBW1370" s="84">
        <f t="shared" si="1907"/>
        <v>0</v>
      </c>
      <c r="UBX1370" s="84">
        <f t="shared" si="1907"/>
        <v>1000000</v>
      </c>
      <c r="UCD1370" s="84" t="s">
        <v>235</v>
      </c>
      <c r="UCE1370" s="84" t="s">
        <v>236</v>
      </c>
      <c r="UCF1370" s="84">
        <f t="shared" ref="UCF1370:UCN1370" si="1908">UCF1364</f>
        <v>1000000</v>
      </c>
      <c r="UCG1370" s="84">
        <f t="shared" si="1908"/>
        <v>0</v>
      </c>
      <c r="UCH1370" s="84">
        <f t="shared" si="1908"/>
        <v>0</v>
      </c>
      <c r="UCI1370" s="84">
        <f t="shared" si="1908"/>
        <v>1000000</v>
      </c>
      <c r="UCJ1370" s="84">
        <f t="shared" si="1908"/>
        <v>0</v>
      </c>
      <c r="UCK1370" s="84">
        <f t="shared" si="1908"/>
        <v>0</v>
      </c>
      <c r="UCL1370" s="84">
        <f t="shared" si="1908"/>
        <v>0</v>
      </c>
      <c r="UCM1370" s="84">
        <f t="shared" si="1908"/>
        <v>0</v>
      </c>
      <c r="UCN1370" s="84">
        <f t="shared" si="1908"/>
        <v>1000000</v>
      </c>
      <c r="UCT1370" s="84" t="s">
        <v>235</v>
      </c>
      <c r="UCU1370" s="84" t="s">
        <v>236</v>
      </c>
      <c r="UCV1370" s="84">
        <f t="shared" ref="UCV1370:UDD1370" si="1909">UCV1364</f>
        <v>1000000</v>
      </c>
      <c r="UCW1370" s="84">
        <f t="shared" si="1909"/>
        <v>0</v>
      </c>
      <c r="UCX1370" s="84">
        <f t="shared" si="1909"/>
        <v>0</v>
      </c>
      <c r="UCY1370" s="84">
        <f t="shared" si="1909"/>
        <v>1000000</v>
      </c>
      <c r="UCZ1370" s="84">
        <f t="shared" si="1909"/>
        <v>0</v>
      </c>
      <c r="UDA1370" s="84">
        <f t="shared" si="1909"/>
        <v>0</v>
      </c>
      <c r="UDB1370" s="84">
        <f t="shared" si="1909"/>
        <v>0</v>
      </c>
      <c r="UDC1370" s="84">
        <f t="shared" si="1909"/>
        <v>0</v>
      </c>
      <c r="UDD1370" s="84">
        <f t="shared" si="1909"/>
        <v>1000000</v>
      </c>
      <c r="UDJ1370" s="84" t="s">
        <v>235</v>
      </c>
      <c r="UDK1370" s="84" t="s">
        <v>236</v>
      </c>
      <c r="UDL1370" s="84">
        <f t="shared" ref="UDL1370:UDT1370" si="1910">UDL1364</f>
        <v>1000000</v>
      </c>
      <c r="UDM1370" s="84">
        <f t="shared" si="1910"/>
        <v>0</v>
      </c>
      <c r="UDN1370" s="84">
        <f t="shared" si="1910"/>
        <v>0</v>
      </c>
      <c r="UDO1370" s="84">
        <f t="shared" si="1910"/>
        <v>1000000</v>
      </c>
      <c r="UDP1370" s="84">
        <f t="shared" si="1910"/>
        <v>0</v>
      </c>
      <c r="UDQ1370" s="84">
        <f t="shared" si="1910"/>
        <v>0</v>
      </c>
      <c r="UDR1370" s="84">
        <f t="shared" si="1910"/>
        <v>0</v>
      </c>
      <c r="UDS1370" s="84">
        <f t="shared" si="1910"/>
        <v>0</v>
      </c>
      <c r="UDT1370" s="84">
        <f t="shared" si="1910"/>
        <v>1000000</v>
      </c>
      <c r="UDZ1370" s="84" t="s">
        <v>235</v>
      </c>
      <c r="UEA1370" s="84" t="s">
        <v>236</v>
      </c>
      <c r="UEB1370" s="84">
        <f>UEB1364</f>
        <v>1000000</v>
      </c>
      <c r="UEC1370" s="84">
        <f>UEC1364</f>
        <v>0</v>
      </c>
      <c r="UED1370" s="84">
        <f>UED1364</f>
        <v>0</v>
      </c>
      <c r="UEE1370" s="84">
        <f>UEE1364</f>
        <v>1000000</v>
      </c>
      <c r="UEF1370" s="84">
        <f>UEF1364</f>
        <v>0</v>
      </c>
      <c r="UEG1370" s="84">
        <f>UEG1364</f>
        <v>0</v>
      </c>
      <c r="UEH1370" s="84">
        <f>UEH1364</f>
        <v>0</v>
      </c>
      <c r="UEI1370" s="84">
        <f>UEI1364</f>
        <v>0</v>
      </c>
      <c r="UEJ1370" s="84">
        <f>UEJ1364</f>
        <v>1000000</v>
      </c>
      <c r="UEP1370" s="84" t="s">
        <v>235</v>
      </c>
      <c r="UEQ1370" s="84" t="s">
        <v>236</v>
      </c>
      <c r="UER1370" s="84">
        <f t="shared" ref="UER1370:UEZ1370" si="1911">UER1364</f>
        <v>1000000</v>
      </c>
      <c r="UES1370" s="84">
        <f t="shared" si="1911"/>
        <v>0</v>
      </c>
      <c r="UET1370" s="84">
        <f t="shared" si="1911"/>
        <v>0</v>
      </c>
      <c r="UEU1370" s="84">
        <f t="shared" si="1911"/>
        <v>1000000</v>
      </c>
      <c r="UEV1370" s="84">
        <f t="shared" si="1911"/>
        <v>0</v>
      </c>
      <c r="UEW1370" s="84">
        <f t="shared" si="1911"/>
        <v>0</v>
      </c>
      <c r="UEX1370" s="84">
        <f t="shared" si="1911"/>
        <v>0</v>
      </c>
      <c r="UEY1370" s="84">
        <f t="shared" si="1911"/>
        <v>0</v>
      </c>
      <c r="UEZ1370" s="84">
        <f t="shared" si="1911"/>
        <v>1000000</v>
      </c>
      <c r="UFF1370" s="84" t="s">
        <v>235</v>
      </c>
      <c r="UFG1370" s="84" t="s">
        <v>236</v>
      </c>
      <c r="UFH1370" s="84">
        <f t="shared" ref="UFH1370:UFP1370" si="1912">UFH1364</f>
        <v>1000000</v>
      </c>
      <c r="UFI1370" s="84">
        <f t="shared" si="1912"/>
        <v>0</v>
      </c>
      <c r="UFJ1370" s="84">
        <f t="shared" si="1912"/>
        <v>0</v>
      </c>
      <c r="UFK1370" s="84">
        <f t="shared" si="1912"/>
        <v>1000000</v>
      </c>
      <c r="UFL1370" s="84">
        <f t="shared" si="1912"/>
        <v>0</v>
      </c>
      <c r="UFM1370" s="84">
        <f t="shared" si="1912"/>
        <v>0</v>
      </c>
      <c r="UFN1370" s="84">
        <f t="shared" si="1912"/>
        <v>0</v>
      </c>
      <c r="UFO1370" s="84">
        <f t="shared" si="1912"/>
        <v>0</v>
      </c>
      <c r="UFP1370" s="84">
        <f t="shared" si="1912"/>
        <v>1000000</v>
      </c>
      <c r="UFV1370" s="84" t="s">
        <v>235</v>
      </c>
      <c r="UFW1370" s="84" t="s">
        <v>236</v>
      </c>
      <c r="UFX1370" s="84">
        <f t="shared" ref="UFX1370:UGF1370" si="1913">UFX1364</f>
        <v>1000000</v>
      </c>
      <c r="UFY1370" s="84">
        <f t="shared" si="1913"/>
        <v>0</v>
      </c>
      <c r="UFZ1370" s="84">
        <f t="shared" si="1913"/>
        <v>0</v>
      </c>
      <c r="UGA1370" s="84">
        <f t="shared" si="1913"/>
        <v>1000000</v>
      </c>
      <c r="UGB1370" s="84">
        <f t="shared" si="1913"/>
        <v>0</v>
      </c>
      <c r="UGC1370" s="84">
        <f t="shared" si="1913"/>
        <v>0</v>
      </c>
      <c r="UGD1370" s="84">
        <f t="shared" si="1913"/>
        <v>0</v>
      </c>
      <c r="UGE1370" s="84">
        <f t="shared" si="1913"/>
        <v>0</v>
      </c>
      <c r="UGF1370" s="84">
        <f t="shared" si="1913"/>
        <v>1000000</v>
      </c>
      <c r="UGL1370" s="84" t="s">
        <v>235</v>
      </c>
      <c r="UGM1370" s="84" t="s">
        <v>236</v>
      </c>
      <c r="UGN1370" s="84">
        <f t="shared" ref="UGN1370:UGV1370" si="1914">UGN1364</f>
        <v>1000000</v>
      </c>
      <c r="UGO1370" s="84">
        <f t="shared" si="1914"/>
        <v>0</v>
      </c>
      <c r="UGP1370" s="84">
        <f t="shared" si="1914"/>
        <v>0</v>
      </c>
      <c r="UGQ1370" s="84">
        <f t="shared" si="1914"/>
        <v>1000000</v>
      </c>
      <c r="UGR1370" s="84">
        <f t="shared" si="1914"/>
        <v>0</v>
      </c>
      <c r="UGS1370" s="84">
        <f t="shared" si="1914"/>
        <v>0</v>
      </c>
      <c r="UGT1370" s="84">
        <f t="shared" si="1914"/>
        <v>0</v>
      </c>
      <c r="UGU1370" s="84">
        <f t="shared" si="1914"/>
        <v>0</v>
      </c>
      <c r="UGV1370" s="84">
        <f t="shared" si="1914"/>
        <v>1000000</v>
      </c>
      <c r="UHB1370" s="84" t="s">
        <v>235</v>
      </c>
      <c r="UHC1370" s="84" t="s">
        <v>236</v>
      </c>
      <c r="UHD1370" s="84">
        <f t="shared" ref="UHD1370:UHL1370" si="1915">UHD1364</f>
        <v>1000000</v>
      </c>
      <c r="UHE1370" s="84">
        <f t="shared" si="1915"/>
        <v>0</v>
      </c>
      <c r="UHF1370" s="84">
        <f t="shared" si="1915"/>
        <v>0</v>
      </c>
      <c r="UHG1370" s="84">
        <f t="shared" si="1915"/>
        <v>1000000</v>
      </c>
      <c r="UHH1370" s="84">
        <f t="shared" si="1915"/>
        <v>0</v>
      </c>
      <c r="UHI1370" s="84">
        <f t="shared" si="1915"/>
        <v>0</v>
      </c>
      <c r="UHJ1370" s="84">
        <f t="shared" si="1915"/>
        <v>0</v>
      </c>
      <c r="UHK1370" s="84">
        <f t="shared" si="1915"/>
        <v>0</v>
      </c>
      <c r="UHL1370" s="84">
        <f t="shared" si="1915"/>
        <v>1000000</v>
      </c>
      <c r="UHR1370" s="84" t="s">
        <v>235</v>
      </c>
      <c r="UHS1370" s="84" t="s">
        <v>236</v>
      </c>
      <c r="UHT1370" s="84">
        <f t="shared" ref="UHT1370:UIB1370" si="1916">UHT1364</f>
        <v>1000000</v>
      </c>
      <c r="UHU1370" s="84">
        <f t="shared" si="1916"/>
        <v>0</v>
      </c>
      <c r="UHV1370" s="84">
        <f t="shared" si="1916"/>
        <v>0</v>
      </c>
      <c r="UHW1370" s="84">
        <f t="shared" si="1916"/>
        <v>1000000</v>
      </c>
      <c r="UHX1370" s="84">
        <f t="shared" si="1916"/>
        <v>0</v>
      </c>
      <c r="UHY1370" s="84">
        <f t="shared" si="1916"/>
        <v>0</v>
      </c>
      <c r="UHZ1370" s="84">
        <f t="shared" si="1916"/>
        <v>0</v>
      </c>
      <c r="UIA1370" s="84">
        <f t="shared" si="1916"/>
        <v>0</v>
      </c>
      <c r="UIB1370" s="84">
        <f t="shared" si="1916"/>
        <v>1000000</v>
      </c>
      <c r="UIH1370" s="84" t="s">
        <v>235</v>
      </c>
      <c r="UII1370" s="84" t="s">
        <v>236</v>
      </c>
      <c r="UIJ1370" s="84">
        <f t="shared" ref="UIJ1370:UIR1370" si="1917">UIJ1364</f>
        <v>1000000</v>
      </c>
      <c r="UIK1370" s="84">
        <f t="shared" si="1917"/>
        <v>0</v>
      </c>
      <c r="UIL1370" s="84">
        <f t="shared" si="1917"/>
        <v>0</v>
      </c>
      <c r="UIM1370" s="84">
        <f t="shared" si="1917"/>
        <v>1000000</v>
      </c>
      <c r="UIN1370" s="84">
        <f t="shared" si="1917"/>
        <v>0</v>
      </c>
      <c r="UIO1370" s="84">
        <f t="shared" si="1917"/>
        <v>0</v>
      </c>
      <c r="UIP1370" s="84">
        <f t="shared" si="1917"/>
        <v>0</v>
      </c>
      <c r="UIQ1370" s="84">
        <f t="shared" si="1917"/>
        <v>0</v>
      </c>
      <c r="UIR1370" s="84">
        <f t="shared" si="1917"/>
        <v>1000000</v>
      </c>
      <c r="UIX1370" s="84" t="s">
        <v>235</v>
      </c>
      <c r="UIY1370" s="84" t="s">
        <v>236</v>
      </c>
      <c r="UIZ1370" s="84">
        <f t="shared" ref="UIZ1370:UJH1370" si="1918">UIZ1364</f>
        <v>1000000</v>
      </c>
      <c r="UJA1370" s="84">
        <f t="shared" si="1918"/>
        <v>0</v>
      </c>
      <c r="UJB1370" s="84">
        <f t="shared" si="1918"/>
        <v>0</v>
      </c>
      <c r="UJC1370" s="84">
        <f t="shared" si="1918"/>
        <v>1000000</v>
      </c>
      <c r="UJD1370" s="84">
        <f t="shared" si="1918"/>
        <v>0</v>
      </c>
      <c r="UJE1370" s="84">
        <f t="shared" si="1918"/>
        <v>0</v>
      </c>
      <c r="UJF1370" s="84">
        <f t="shared" si="1918"/>
        <v>0</v>
      </c>
      <c r="UJG1370" s="84">
        <f t="shared" si="1918"/>
        <v>0</v>
      </c>
      <c r="UJH1370" s="84">
        <f t="shared" si="1918"/>
        <v>1000000</v>
      </c>
      <c r="UJN1370" s="84" t="s">
        <v>235</v>
      </c>
      <c r="UJO1370" s="84" t="s">
        <v>236</v>
      </c>
      <c r="UJP1370" s="84">
        <f t="shared" ref="UJP1370:UJX1370" si="1919">UJP1364</f>
        <v>1000000</v>
      </c>
      <c r="UJQ1370" s="84">
        <f t="shared" si="1919"/>
        <v>0</v>
      </c>
      <c r="UJR1370" s="84">
        <f t="shared" si="1919"/>
        <v>0</v>
      </c>
      <c r="UJS1370" s="84">
        <f t="shared" si="1919"/>
        <v>1000000</v>
      </c>
      <c r="UJT1370" s="84">
        <f t="shared" si="1919"/>
        <v>0</v>
      </c>
      <c r="UJU1370" s="84">
        <f t="shared" si="1919"/>
        <v>0</v>
      </c>
      <c r="UJV1370" s="84">
        <f t="shared" si="1919"/>
        <v>0</v>
      </c>
      <c r="UJW1370" s="84">
        <f t="shared" si="1919"/>
        <v>0</v>
      </c>
      <c r="UJX1370" s="84">
        <f t="shared" si="1919"/>
        <v>1000000</v>
      </c>
      <c r="UKD1370" s="84" t="s">
        <v>235</v>
      </c>
      <c r="UKE1370" s="84" t="s">
        <v>236</v>
      </c>
      <c r="UKF1370" s="84">
        <f t="shared" ref="UKF1370:UKN1370" si="1920">UKF1364</f>
        <v>1000000</v>
      </c>
      <c r="UKG1370" s="84">
        <f t="shared" si="1920"/>
        <v>0</v>
      </c>
      <c r="UKH1370" s="84">
        <f t="shared" si="1920"/>
        <v>0</v>
      </c>
      <c r="UKI1370" s="84">
        <f t="shared" si="1920"/>
        <v>1000000</v>
      </c>
      <c r="UKJ1370" s="84">
        <f t="shared" si="1920"/>
        <v>0</v>
      </c>
      <c r="UKK1370" s="84">
        <f t="shared" si="1920"/>
        <v>0</v>
      </c>
      <c r="UKL1370" s="84">
        <f t="shared" si="1920"/>
        <v>0</v>
      </c>
      <c r="UKM1370" s="84">
        <f t="shared" si="1920"/>
        <v>0</v>
      </c>
      <c r="UKN1370" s="84">
        <f t="shared" si="1920"/>
        <v>1000000</v>
      </c>
      <c r="UKT1370" s="84" t="s">
        <v>235</v>
      </c>
      <c r="UKU1370" s="84" t="s">
        <v>236</v>
      </c>
      <c r="UKV1370" s="84">
        <f t="shared" ref="UKV1370:ULD1370" si="1921">UKV1364</f>
        <v>1000000</v>
      </c>
      <c r="UKW1370" s="84">
        <f t="shared" si="1921"/>
        <v>0</v>
      </c>
      <c r="UKX1370" s="84">
        <f t="shared" si="1921"/>
        <v>0</v>
      </c>
      <c r="UKY1370" s="84">
        <f t="shared" si="1921"/>
        <v>1000000</v>
      </c>
      <c r="UKZ1370" s="84">
        <f t="shared" si="1921"/>
        <v>0</v>
      </c>
      <c r="ULA1370" s="84">
        <f t="shared" si="1921"/>
        <v>0</v>
      </c>
      <c r="ULB1370" s="84">
        <f t="shared" si="1921"/>
        <v>0</v>
      </c>
      <c r="ULC1370" s="84">
        <f t="shared" si="1921"/>
        <v>0</v>
      </c>
      <c r="ULD1370" s="84">
        <f t="shared" si="1921"/>
        <v>1000000</v>
      </c>
      <c r="ULJ1370" s="84" t="s">
        <v>235</v>
      </c>
      <c r="ULK1370" s="84" t="s">
        <v>236</v>
      </c>
      <c r="ULL1370" s="84">
        <f t="shared" ref="ULL1370:ULT1370" si="1922">ULL1364</f>
        <v>1000000</v>
      </c>
      <c r="ULM1370" s="84">
        <f t="shared" si="1922"/>
        <v>0</v>
      </c>
      <c r="ULN1370" s="84">
        <f t="shared" si="1922"/>
        <v>0</v>
      </c>
      <c r="ULO1370" s="84">
        <f t="shared" si="1922"/>
        <v>1000000</v>
      </c>
      <c r="ULP1370" s="84">
        <f t="shared" si="1922"/>
        <v>0</v>
      </c>
      <c r="ULQ1370" s="84">
        <f t="shared" si="1922"/>
        <v>0</v>
      </c>
      <c r="ULR1370" s="84">
        <f t="shared" si="1922"/>
        <v>0</v>
      </c>
      <c r="ULS1370" s="84">
        <f t="shared" si="1922"/>
        <v>0</v>
      </c>
      <c r="ULT1370" s="84">
        <f t="shared" si="1922"/>
        <v>1000000</v>
      </c>
      <c r="ULZ1370" s="84" t="s">
        <v>235</v>
      </c>
      <c r="UMA1370" s="84" t="s">
        <v>236</v>
      </c>
      <c r="UMB1370" s="84">
        <f t="shared" ref="UMB1370:UMJ1370" si="1923">UMB1364</f>
        <v>1000000</v>
      </c>
      <c r="UMC1370" s="84">
        <f t="shared" si="1923"/>
        <v>0</v>
      </c>
      <c r="UMD1370" s="84">
        <f t="shared" si="1923"/>
        <v>0</v>
      </c>
      <c r="UME1370" s="84">
        <f t="shared" si="1923"/>
        <v>1000000</v>
      </c>
      <c r="UMF1370" s="84">
        <f t="shared" si="1923"/>
        <v>0</v>
      </c>
      <c r="UMG1370" s="84">
        <f t="shared" si="1923"/>
        <v>0</v>
      </c>
      <c r="UMH1370" s="84">
        <f t="shared" si="1923"/>
        <v>0</v>
      </c>
      <c r="UMI1370" s="84">
        <f t="shared" si="1923"/>
        <v>0</v>
      </c>
      <c r="UMJ1370" s="84">
        <f t="shared" si="1923"/>
        <v>1000000</v>
      </c>
      <c r="UMP1370" s="84" t="s">
        <v>235</v>
      </c>
      <c r="UMQ1370" s="84" t="s">
        <v>236</v>
      </c>
      <c r="UMR1370" s="84">
        <f t="shared" ref="UMR1370:UMZ1370" si="1924">UMR1364</f>
        <v>1000000</v>
      </c>
      <c r="UMS1370" s="84">
        <f t="shared" si="1924"/>
        <v>0</v>
      </c>
      <c r="UMT1370" s="84">
        <f t="shared" si="1924"/>
        <v>0</v>
      </c>
      <c r="UMU1370" s="84">
        <f t="shared" si="1924"/>
        <v>1000000</v>
      </c>
      <c r="UMV1370" s="84">
        <f t="shared" si="1924"/>
        <v>0</v>
      </c>
      <c r="UMW1370" s="84">
        <f t="shared" si="1924"/>
        <v>0</v>
      </c>
      <c r="UMX1370" s="84">
        <f t="shared" si="1924"/>
        <v>0</v>
      </c>
      <c r="UMY1370" s="84">
        <f t="shared" si="1924"/>
        <v>0</v>
      </c>
      <c r="UMZ1370" s="84">
        <f t="shared" si="1924"/>
        <v>1000000</v>
      </c>
      <c r="UNF1370" s="84" t="s">
        <v>235</v>
      </c>
      <c r="UNG1370" s="84" t="s">
        <v>236</v>
      </c>
      <c r="UNH1370" s="84">
        <f t="shared" ref="UNH1370:UNP1370" si="1925">UNH1364</f>
        <v>1000000</v>
      </c>
      <c r="UNI1370" s="84">
        <f t="shared" si="1925"/>
        <v>0</v>
      </c>
      <c r="UNJ1370" s="84">
        <f t="shared" si="1925"/>
        <v>0</v>
      </c>
      <c r="UNK1370" s="84">
        <f t="shared" si="1925"/>
        <v>1000000</v>
      </c>
      <c r="UNL1370" s="84">
        <f t="shared" si="1925"/>
        <v>0</v>
      </c>
      <c r="UNM1370" s="84">
        <f t="shared" si="1925"/>
        <v>0</v>
      </c>
      <c r="UNN1370" s="84">
        <f t="shared" si="1925"/>
        <v>0</v>
      </c>
      <c r="UNO1370" s="84">
        <f t="shared" si="1925"/>
        <v>0</v>
      </c>
      <c r="UNP1370" s="84">
        <f t="shared" si="1925"/>
        <v>1000000</v>
      </c>
      <c r="UNV1370" s="84" t="s">
        <v>235</v>
      </c>
      <c r="UNW1370" s="84" t="s">
        <v>236</v>
      </c>
      <c r="UNX1370" s="84">
        <f t="shared" ref="UNX1370:UOF1370" si="1926">UNX1364</f>
        <v>1000000</v>
      </c>
      <c r="UNY1370" s="84">
        <f t="shared" si="1926"/>
        <v>0</v>
      </c>
      <c r="UNZ1370" s="84">
        <f t="shared" si="1926"/>
        <v>0</v>
      </c>
      <c r="UOA1370" s="84">
        <f t="shared" si="1926"/>
        <v>1000000</v>
      </c>
      <c r="UOB1370" s="84">
        <f t="shared" si="1926"/>
        <v>0</v>
      </c>
      <c r="UOC1370" s="84">
        <f t="shared" si="1926"/>
        <v>0</v>
      </c>
      <c r="UOD1370" s="84">
        <f t="shared" si="1926"/>
        <v>0</v>
      </c>
      <c r="UOE1370" s="84">
        <f t="shared" si="1926"/>
        <v>0</v>
      </c>
      <c r="UOF1370" s="84">
        <f t="shared" si="1926"/>
        <v>1000000</v>
      </c>
      <c r="UOL1370" s="84" t="s">
        <v>235</v>
      </c>
      <c r="UOM1370" s="84" t="s">
        <v>236</v>
      </c>
      <c r="UON1370" s="84">
        <f t="shared" ref="UON1370:UOV1370" si="1927">UON1364</f>
        <v>1000000</v>
      </c>
      <c r="UOO1370" s="84">
        <f t="shared" si="1927"/>
        <v>0</v>
      </c>
      <c r="UOP1370" s="84">
        <f t="shared" si="1927"/>
        <v>0</v>
      </c>
      <c r="UOQ1370" s="84">
        <f t="shared" si="1927"/>
        <v>1000000</v>
      </c>
      <c r="UOR1370" s="84">
        <f t="shared" si="1927"/>
        <v>0</v>
      </c>
      <c r="UOS1370" s="84">
        <f t="shared" si="1927"/>
        <v>0</v>
      </c>
      <c r="UOT1370" s="84">
        <f t="shared" si="1927"/>
        <v>0</v>
      </c>
      <c r="UOU1370" s="84">
        <f t="shared" si="1927"/>
        <v>0</v>
      </c>
      <c r="UOV1370" s="84">
        <f t="shared" si="1927"/>
        <v>1000000</v>
      </c>
      <c r="UPB1370" s="84" t="s">
        <v>235</v>
      </c>
      <c r="UPC1370" s="84" t="s">
        <v>236</v>
      </c>
      <c r="UPD1370" s="84">
        <f t="shared" ref="UPD1370:UPL1370" si="1928">UPD1364</f>
        <v>1000000</v>
      </c>
      <c r="UPE1370" s="84">
        <f t="shared" si="1928"/>
        <v>0</v>
      </c>
      <c r="UPF1370" s="84">
        <f t="shared" si="1928"/>
        <v>0</v>
      </c>
      <c r="UPG1370" s="84">
        <f t="shared" si="1928"/>
        <v>1000000</v>
      </c>
      <c r="UPH1370" s="84">
        <f t="shared" si="1928"/>
        <v>0</v>
      </c>
      <c r="UPI1370" s="84">
        <f t="shared" si="1928"/>
        <v>0</v>
      </c>
      <c r="UPJ1370" s="84">
        <f t="shared" si="1928"/>
        <v>0</v>
      </c>
      <c r="UPK1370" s="84">
        <f t="shared" si="1928"/>
        <v>0</v>
      </c>
      <c r="UPL1370" s="84">
        <f t="shared" si="1928"/>
        <v>1000000</v>
      </c>
      <c r="UPR1370" s="84" t="s">
        <v>235</v>
      </c>
      <c r="UPS1370" s="84" t="s">
        <v>236</v>
      </c>
      <c r="UPT1370" s="84">
        <f t="shared" ref="UPT1370:UQB1370" si="1929">UPT1364</f>
        <v>1000000</v>
      </c>
      <c r="UPU1370" s="84">
        <f t="shared" si="1929"/>
        <v>0</v>
      </c>
      <c r="UPV1370" s="84">
        <f t="shared" si="1929"/>
        <v>0</v>
      </c>
      <c r="UPW1370" s="84">
        <f t="shared" si="1929"/>
        <v>1000000</v>
      </c>
      <c r="UPX1370" s="84">
        <f t="shared" si="1929"/>
        <v>0</v>
      </c>
      <c r="UPY1370" s="84">
        <f t="shared" si="1929"/>
        <v>0</v>
      </c>
      <c r="UPZ1370" s="84">
        <f t="shared" si="1929"/>
        <v>0</v>
      </c>
      <c r="UQA1370" s="84">
        <f t="shared" si="1929"/>
        <v>0</v>
      </c>
      <c r="UQB1370" s="84">
        <f t="shared" si="1929"/>
        <v>1000000</v>
      </c>
      <c r="UQH1370" s="84" t="s">
        <v>235</v>
      </c>
      <c r="UQI1370" s="84" t="s">
        <v>236</v>
      </c>
      <c r="UQJ1370" s="84">
        <f t="shared" ref="UQJ1370:UQR1370" si="1930">UQJ1364</f>
        <v>1000000</v>
      </c>
      <c r="UQK1370" s="84">
        <f t="shared" si="1930"/>
        <v>0</v>
      </c>
      <c r="UQL1370" s="84">
        <f t="shared" si="1930"/>
        <v>0</v>
      </c>
      <c r="UQM1370" s="84">
        <f t="shared" si="1930"/>
        <v>1000000</v>
      </c>
      <c r="UQN1370" s="84">
        <f t="shared" si="1930"/>
        <v>0</v>
      </c>
      <c r="UQO1370" s="84">
        <f t="shared" si="1930"/>
        <v>0</v>
      </c>
      <c r="UQP1370" s="84">
        <f t="shared" si="1930"/>
        <v>0</v>
      </c>
      <c r="UQQ1370" s="84">
        <f t="shared" si="1930"/>
        <v>0</v>
      </c>
      <c r="UQR1370" s="84">
        <f t="shared" si="1930"/>
        <v>1000000</v>
      </c>
      <c r="UQX1370" s="84" t="s">
        <v>235</v>
      </c>
      <c r="UQY1370" s="84" t="s">
        <v>236</v>
      </c>
      <c r="UQZ1370" s="84">
        <f t="shared" ref="UQZ1370:URH1370" si="1931">UQZ1364</f>
        <v>1000000</v>
      </c>
      <c r="URA1370" s="84">
        <f t="shared" si="1931"/>
        <v>0</v>
      </c>
      <c r="URB1370" s="84">
        <f t="shared" si="1931"/>
        <v>0</v>
      </c>
      <c r="URC1370" s="84">
        <f t="shared" si="1931"/>
        <v>1000000</v>
      </c>
      <c r="URD1370" s="84">
        <f t="shared" si="1931"/>
        <v>0</v>
      </c>
      <c r="URE1370" s="84">
        <f t="shared" si="1931"/>
        <v>0</v>
      </c>
      <c r="URF1370" s="84">
        <f t="shared" si="1931"/>
        <v>0</v>
      </c>
      <c r="URG1370" s="84">
        <f t="shared" si="1931"/>
        <v>0</v>
      </c>
      <c r="URH1370" s="84">
        <f t="shared" si="1931"/>
        <v>1000000</v>
      </c>
      <c r="URN1370" s="84" t="s">
        <v>235</v>
      </c>
      <c r="URO1370" s="84" t="s">
        <v>236</v>
      </c>
      <c r="URP1370" s="84">
        <f t="shared" ref="URP1370:URX1370" si="1932">URP1364</f>
        <v>1000000</v>
      </c>
      <c r="URQ1370" s="84">
        <f t="shared" si="1932"/>
        <v>0</v>
      </c>
      <c r="URR1370" s="84">
        <f t="shared" si="1932"/>
        <v>0</v>
      </c>
      <c r="URS1370" s="84">
        <f t="shared" si="1932"/>
        <v>1000000</v>
      </c>
      <c r="URT1370" s="84">
        <f t="shared" si="1932"/>
        <v>0</v>
      </c>
      <c r="URU1370" s="84">
        <f t="shared" si="1932"/>
        <v>0</v>
      </c>
      <c r="URV1370" s="84">
        <f t="shared" si="1932"/>
        <v>0</v>
      </c>
      <c r="URW1370" s="84">
        <f t="shared" si="1932"/>
        <v>0</v>
      </c>
      <c r="URX1370" s="84">
        <f t="shared" si="1932"/>
        <v>1000000</v>
      </c>
      <c r="USD1370" s="84" t="s">
        <v>235</v>
      </c>
      <c r="USE1370" s="84" t="s">
        <v>236</v>
      </c>
      <c r="USF1370" s="84">
        <f t="shared" ref="USF1370:USN1370" si="1933">USF1364</f>
        <v>1000000</v>
      </c>
      <c r="USG1370" s="84">
        <f t="shared" si="1933"/>
        <v>0</v>
      </c>
      <c r="USH1370" s="84">
        <f t="shared" si="1933"/>
        <v>0</v>
      </c>
      <c r="USI1370" s="84">
        <f t="shared" si="1933"/>
        <v>1000000</v>
      </c>
      <c r="USJ1370" s="84">
        <f t="shared" si="1933"/>
        <v>0</v>
      </c>
      <c r="USK1370" s="84">
        <f t="shared" si="1933"/>
        <v>0</v>
      </c>
      <c r="USL1370" s="84">
        <f t="shared" si="1933"/>
        <v>0</v>
      </c>
      <c r="USM1370" s="84">
        <f t="shared" si="1933"/>
        <v>0</v>
      </c>
      <c r="USN1370" s="84">
        <f t="shared" si="1933"/>
        <v>1000000</v>
      </c>
      <c r="UST1370" s="84" t="s">
        <v>235</v>
      </c>
      <c r="USU1370" s="84" t="s">
        <v>236</v>
      </c>
      <c r="USV1370" s="84">
        <f t="shared" ref="USV1370:UTD1370" si="1934">USV1364</f>
        <v>1000000</v>
      </c>
      <c r="USW1370" s="84">
        <f t="shared" si="1934"/>
        <v>0</v>
      </c>
      <c r="USX1370" s="84">
        <f t="shared" si="1934"/>
        <v>0</v>
      </c>
      <c r="USY1370" s="84">
        <f t="shared" si="1934"/>
        <v>1000000</v>
      </c>
      <c r="USZ1370" s="84">
        <f t="shared" si="1934"/>
        <v>0</v>
      </c>
      <c r="UTA1370" s="84">
        <f t="shared" si="1934"/>
        <v>0</v>
      </c>
      <c r="UTB1370" s="84">
        <f t="shared" si="1934"/>
        <v>0</v>
      </c>
      <c r="UTC1370" s="84">
        <f t="shared" si="1934"/>
        <v>0</v>
      </c>
      <c r="UTD1370" s="84">
        <f t="shared" si="1934"/>
        <v>1000000</v>
      </c>
      <c r="UTJ1370" s="84" t="s">
        <v>235</v>
      </c>
      <c r="UTK1370" s="84" t="s">
        <v>236</v>
      </c>
      <c r="UTL1370" s="84">
        <f t="shared" ref="UTL1370:UTT1370" si="1935">UTL1364</f>
        <v>1000000</v>
      </c>
      <c r="UTM1370" s="84">
        <f t="shared" si="1935"/>
        <v>0</v>
      </c>
      <c r="UTN1370" s="84">
        <f t="shared" si="1935"/>
        <v>0</v>
      </c>
      <c r="UTO1370" s="84">
        <f t="shared" si="1935"/>
        <v>1000000</v>
      </c>
      <c r="UTP1370" s="84">
        <f t="shared" si="1935"/>
        <v>0</v>
      </c>
      <c r="UTQ1370" s="84">
        <f t="shared" si="1935"/>
        <v>0</v>
      </c>
      <c r="UTR1370" s="84">
        <f t="shared" si="1935"/>
        <v>0</v>
      </c>
      <c r="UTS1370" s="84">
        <f t="shared" si="1935"/>
        <v>0</v>
      </c>
      <c r="UTT1370" s="84">
        <f t="shared" si="1935"/>
        <v>1000000</v>
      </c>
      <c r="UTZ1370" s="84" t="s">
        <v>235</v>
      </c>
      <c r="UUA1370" s="84" t="s">
        <v>236</v>
      </c>
      <c r="UUB1370" s="84">
        <f t="shared" ref="UUB1370:UUJ1370" si="1936">UUB1364</f>
        <v>1000000</v>
      </c>
      <c r="UUC1370" s="84">
        <f t="shared" si="1936"/>
        <v>0</v>
      </c>
      <c r="UUD1370" s="84">
        <f t="shared" si="1936"/>
        <v>0</v>
      </c>
      <c r="UUE1370" s="84">
        <f t="shared" si="1936"/>
        <v>1000000</v>
      </c>
      <c r="UUF1370" s="84">
        <f t="shared" si="1936"/>
        <v>0</v>
      </c>
      <c r="UUG1370" s="84">
        <f t="shared" si="1936"/>
        <v>0</v>
      </c>
      <c r="UUH1370" s="84">
        <f t="shared" si="1936"/>
        <v>0</v>
      </c>
      <c r="UUI1370" s="84">
        <f t="shared" si="1936"/>
        <v>0</v>
      </c>
      <c r="UUJ1370" s="84">
        <f t="shared" si="1936"/>
        <v>1000000</v>
      </c>
      <c r="UUP1370" s="84" t="s">
        <v>235</v>
      </c>
      <c r="UUQ1370" s="84" t="s">
        <v>236</v>
      </c>
      <c r="UUR1370" s="84">
        <f t="shared" ref="UUR1370:UUZ1370" si="1937">UUR1364</f>
        <v>1000000</v>
      </c>
      <c r="UUS1370" s="84">
        <f t="shared" si="1937"/>
        <v>0</v>
      </c>
      <c r="UUT1370" s="84">
        <f t="shared" si="1937"/>
        <v>0</v>
      </c>
      <c r="UUU1370" s="84">
        <f t="shared" si="1937"/>
        <v>1000000</v>
      </c>
      <c r="UUV1370" s="84">
        <f t="shared" si="1937"/>
        <v>0</v>
      </c>
      <c r="UUW1370" s="84">
        <f t="shared" si="1937"/>
        <v>0</v>
      </c>
      <c r="UUX1370" s="84">
        <f t="shared" si="1937"/>
        <v>0</v>
      </c>
      <c r="UUY1370" s="84">
        <f t="shared" si="1937"/>
        <v>0</v>
      </c>
      <c r="UUZ1370" s="84">
        <f t="shared" si="1937"/>
        <v>1000000</v>
      </c>
      <c r="UVF1370" s="84" t="s">
        <v>235</v>
      </c>
      <c r="UVG1370" s="84" t="s">
        <v>236</v>
      </c>
      <c r="UVH1370" s="84">
        <f t="shared" ref="UVH1370:UVP1370" si="1938">UVH1364</f>
        <v>1000000</v>
      </c>
      <c r="UVI1370" s="84">
        <f t="shared" si="1938"/>
        <v>0</v>
      </c>
      <c r="UVJ1370" s="84">
        <f t="shared" si="1938"/>
        <v>0</v>
      </c>
      <c r="UVK1370" s="84">
        <f t="shared" si="1938"/>
        <v>1000000</v>
      </c>
      <c r="UVL1370" s="84">
        <f t="shared" si="1938"/>
        <v>0</v>
      </c>
      <c r="UVM1370" s="84">
        <f t="shared" si="1938"/>
        <v>0</v>
      </c>
      <c r="UVN1370" s="84">
        <f t="shared" si="1938"/>
        <v>0</v>
      </c>
      <c r="UVO1370" s="84">
        <f t="shared" si="1938"/>
        <v>0</v>
      </c>
      <c r="UVP1370" s="84">
        <f t="shared" si="1938"/>
        <v>1000000</v>
      </c>
      <c r="UVV1370" s="84" t="s">
        <v>235</v>
      </c>
      <c r="UVW1370" s="84" t="s">
        <v>236</v>
      </c>
      <c r="UVX1370" s="84">
        <f t="shared" ref="UVX1370:UWF1370" si="1939">UVX1364</f>
        <v>1000000</v>
      </c>
      <c r="UVY1370" s="84">
        <f t="shared" si="1939"/>
        <v>0</v>
      </c>
      <c r="UVZ1370" s="84">
        <f t="shared" si="1939"/>
        <v>0</v>
      </c>
      <c r="UWA1370" s="84">
        <f t="shared" si="1939"/>
        <v>1000000</v>
      </c>
      <c r="UWB1370" s="84">
        <f t="shared" si="1939"/>
        <v>0</v>
      </c>
      <c r="UWC1370" s="84">
        <f t="shared" si="1939"/>
        <v>0</v>
      </c>
      <c r="UWD1370" s="84">
        <f t="shared" si="1939"/>
        <v>0</v>
      </c>
      <c r="UWE1370" s="84">
        <f t="shared" si="1939"/>
        <v>0</v>
      </c>
      <c r="UWF1370" s="84">
        <f t="shared" si="1939"/>
        <v>1000000</v>
      </c>
      <c r="UWL1370" s="84" t="s">
        <v>235</v>
      </c>
      <c r="UWM1370" s="84" t="s">
        <v>236</v>
      </c>
      <c r="UWN1370" s="84">
        <f t="shared" ref="UWN1370:UWV1370" si="1940">UWN1364</f>
        <v>1000000</v>
      </c>
      <c r="UWO1370" s="84">
        <f t="shared" si="1940"/>
        <v>0</v>
      </c>
      <c r="UWP1370" s="84">
        <f t="shared" si="1940"/>
        <v>0</v>
      </c>
      <c r="UWQ1370" s="84">
        <f t="shared" si="1940"/>
        <v>1000000</v>
      </c>
      <c r="UWR1370" s="84">
        <f t="shared" si="1940"/>
        <v>0</v>
      </c>
      <c r="UWS1370" s="84">
        <f t="shared" si="1940"/>
        <v>0</v>
      </c>
      <c r="UWT1370" s="84">
        <f t="shared" si="1940"/>
        <v>0</v>
      </c>
      <c r="UWU1370" s="84">
        <f t="shared" si="1940"/>
        <v>0</v>
      </c>
      <c r="UWV1370" s="84">
        <f t="shared" si="1940"/>
        <v>1000000</v>
      </c>
      <c r="UXB1370" s="84" t="s">
        <v>235</v>
      </c>
      <c r="UXC1370" s="84" t="s">
        <v>236</v>
      </c>
      <c r="UXD1370" s="84">
        <f t="shared" ref="UXD1370:UXL1370" si="1941">UXD1364</f>
        <v>1000000</v>
      </c>
      <c r="UXE1370" s="84">
        <f t="shared" si="1941"/>
        <v>0</v>
      </c>
      <c r="UXF1370" s="84">
        <f t="shared" si="1941"/>
        <v>0</v>
      </c>
      <c r="UXG1370" s="84">
        <f t="shared" si="1941"/>
        <v>1000000</v>
      </c>
      <c r="UXH1370" s="84">
        <f t="shared" si="1941"/>
        <v>0</v>
      </c>
      <c r="UXI1370" s="84">
        <f t="shared" si="1941"/>
        <v>0</v>
      </c>
      <c r="UXJ1370" s="84">
        <f t="shared" si="1941"/>
        <v>0</v>
      </c>
      <c r="UXK1370" s="84">
        <f t="shared" si="1941"/>
        <v>0</v>
      </c>
      <c r="UXL1370" s="84">
        <f t="shared" si="1941"/>
        <v>1000000</v>
      </c>
      <c r="UXR1370" s="84" t="s">
        <v>235</v>
      </c>
      <c r="UXS1370" s="84" t="s">
        <v>236</v>
      </c>
      <c r="UXT1370" s="84">
        <f t="shared" ref="UXT1370:UYB1370" si="1942">UXT1364</f>
        <v>1000000</v>
      </c>
      <c r="UXU1370" s="84">
        <f t="shared" si="1942"/>
        <v>0</v>
      </c>
      <c r="UXV1370" s="84">
        <f t="shared" si="1942"/>
        <v>0</v>
      </c>
      <c r="UXW1370" s="84">
        <f t="shared" si="1942"/>
        <v>1000000</v>
      </c>
      <c r="UXX1370" s="84">
        <f t="shared" si="1942"/>
        <v>0</v>
      </c>
      <c r="UXY1370" s="84">
        <f t="shared" si="1942"/>
        <v>0</v>
      </c>
      <c r="UXZ1370" s="84">
        <f t="shared" si="1942"/>
        <v>0</v>
      </c>
      <c r="UYA1370" s="84">
        <f t="shared" si="1942"/>
        <v>0</v>
      </c>
      <c r="UYB1370" s="84">
        <f t="shared" si="1942"/>
        <v>1000000</v>
      </c>
      <c r="UYH1370" s="84" t="s">
        <v>235</v>
      </c>
      <c r="UYI1370" s="84" t="s">
        <v>236</v>
      </c>
      <c r="UYJ1370" s="84">
        <f t="shared" ref="UYJ1370:UYR1370" si="1943">UYJ1364</f>
        <v>1000000</v>
      </c>
      <c r="UYK1370" s="84">
        <f t="shared" si="1943"/>
        <v>0</v>
      </c>
      <c r="UYL1370" s="84">
        <f t="shared" si="1943"/>
        <v>0</v>
      </c>
      <c r="UYM1370" s="84">
        <f t="shared" si="1943"/>
        <v>1000000</v>
      </c>
      <c r="UYN1370" s="84">
        <f t="shared" si="1943"/>
        <v>0</v>
      </c>
      <c r="UYO1370" s="84">
        <f t="shared" si="1943"/>
        <v>0</v>
      </c>
      <c r="UYP1370" s="84">
        <f t="shared" si="1943"/>
        <v>0</v>
      </c>
      <c r="UYQ1370" s="84">
        <f t="shared" si="1943"/>
        <v>0</v>
      </c>
      <c r="UYR1370" s="84">
        <f t="shared" si="1943"/>
        <v>1000000</v>
      </c>
      <c r="UYX1370" s="84" t="s">
        <v>235</v>
      </c>
      <c r="UYY1370" s="84" t="s">
        <v>236</v>
      </c>
      <c r="UYZ1370" s="84">
        <f t="shared" ref="UYZ1370:UZH1370" si="1944">UYZ1364</f>
        <v>1000000</v>
      </c>
      <c r="UZA1370" s="84">
        <f t="shared" si="1944"/>
        <v>0</v>
      </c>
      <c r="UZB1370" s="84">
        <f t="shared" si="1944"/>
        <v>0</v>
      </c>
      <c r="UZC1370" s="84">
        <f t="shared" si="1944"/>
        <v>1000000</v>
      </c>
      <c r="UZD1370" s="84">
        <f t="shared" si="1944"/>
        <v>0</v>
      </c>
      <c r="UZE1370" s="84">
        <f t="shared" si="1944"/>
        <v>0</v>
      </c>
      <c r="UZF1370" s="84">
        <f t="shared" si="1944"/>
        <v>0</v>
      </c>
      <c r="UZG1370" s="84">
        <f t="shared" si="1944"/>
        <v>0</v>
      </c>
      <c r="UZH1370" s="84">
        <f t="shared" si="1944"/>
        <v>1000000</v>
      </c>
      <c r="UZN1370" s="84" t="s">
        <v>235</v>
      </c>
      <c r="UZO1370" s="84" t="s">
        <v>236</v>
      </c>
      <c r="UZP1370" s="84">
        <f t="shared" ref="UZP1370:UZX1370" si="1945">UZP1364</f>
        <v>1000000</v>
      </c>
      <c r="UZQ1370" s="84">
        <f t="shared" si="1945"/>
        <v>0</v>
      </c>
      <c r="UZR1370" s="84">
        <f t="shared" si="1945"/>
        <v>0</v>
      </c>
      <c r="UZS1370" s="84">
        <f t="shared" si="1945"/>
        <v>1000000</v>
      </c>
      <c r="UZT1370" s="84">
        <f t="shared" si="1945"/>
        <v>0</v>
      </c>
      <c r="UZU1370" s="84">
        <f t="shared" si="1945"/>
        <v>0</v>
      </c>
      <c r="UZV1370" s="84">
        <f t="shared" si="1945"/>
        <v>0</v>
      </c>
      <c r="UZW1370" s="84">
        <f t="shared" si="1945"/>
        <v>0</v>
      </c>
      <c r="UZX1370" s="84">
        <f t="shared" si="1945"/>
        <v>1000000</v>
      </c>
      <c r="VAD1370" s="84" t="s">
        <v>235</v>
      </c>
      <c r="VAE1370" s="84" t="s">
        <v>236</v>
      </c>
      <c r="VAF1370" s="84">
        <f t="shared" ref="VAF1370:VAN1370" si="1946">VAF1364</f>
        <v>1000000</v>
      </c>
      <c r="VAG1370" s="84">
        <f t="shared" si="1946"/>
        <v>0</v>
      </c>
      <c r="VAH1370" s="84">
        <f t="shared" si="1946"/>
        <v>0</v>
      </c>
      <c r="VAI1370" s="84">
        <f t="shared" si="1946"/>
        <v>1000000</v>
      </c>
      <c r="VAJ1370" s="84">
        <f t="shared" si="1946"/>
        <v>0</v>
      </c>
      <c r="VAK1370" s="84">
        <f t="shared" si="1946"/>
        <v>0</v>
      </c>
      <c r="VAL1370" s="84">
        <f t="shared" si="1946"/>
        <v>0</v>
      </c>
      <c r="VAM1370" s="84">
        <f t="shared" si="1946"/>
        <v>0</v>
      </c>
      <c r="VAN1370" s="84">
        <f t="shared" si="1946"/>
        <v>1000000</v>
      </c>
      <c r="VAT1370" s="84" t="s">
        <v>235</v>
      </c>
      <c r="VAU1370" s="84" t="s">
        <v>236</v>
      </c>
      <c r="VAV1370" s="84">
        <f t="shared" ref="VAV1370:VBD1370" si="1947">VAV1364</f>
        <v>1000000</v>
      </c>
      <c r="VAW1370" s="84">
        <f t="shared" si="1947"/>
        <v>0</v>
      </c>
      <c r="VAX1370" s="84">
        <f t="shared" si="1947"/>
        <v>0</v>
      </c>
      <c r="VAY1370" s="84">
        <f t="shared" si="1947"/>
        <v>1000000</v>
      </c>
      <c r="VAZ1370" s="84">
        <f t="shared" si="1947"/>
        <v>0</v>
      </c>
      <c r="VBA1370" s="84">
        <f t="shared" si="1947"/>
        <v>0</v>
      </c>
      <c r="VBB1370" s="84">
        <f t="shared" si="1947"/>
        <v>0</v>
      </c>
      <c r="VBC1370" s="84">
        <f t="shared" si="1947"/>
        <v>0</v>
      </c>
      <c r="VBD1370" s="84">
        <f t="shared" si="1947"/>
        <v>1000000</v>
      </c>
      <c r="VBJ1370" s="84" t="s">
        <v>235</v>
      </c>
      <c r="VBK1370" s="84" t="s">
        <v>236</v>
      </c>
      <c r="VBL1370" s="84">
        <f t="shared" ref="VBL1370:VBT1370" si="1948">VBL1364</f>
        <v>1000000</v>
      </c>
      <c r="VBM1370" s="84">
        <f t="shared" si="1948"/>
        <v>0</v>
      </c>
      <c r="VBN1370" s="84">
        <f t="shared" si="1948"/>
        <v>0</v>
      </c>
      <c r="VBO1370" s="84">
        <f t="shared" si="1948"/>
        <v>1000000</v>
      </c>
      <c r="VBP1370" s="84">
        <f t="shared" si="1948"/>
        <v>0</v>
      </c>
      <c r="VBQ1370" s="84">
        <f t="shared" si="1948"/>
        <v>0</v>
      </c>
      <c r="VBR1370" s="84">
        <f t="shared" si="1948"/>
        <v>0</v>
      </c>
      <c r="VBS1370" s="84">
        <f t="shared" si="1948"/>
        <v>0</v>
      </c>
      <c r="VBT1370" s="84">
        <f t="shared" si="1948"/>
        <v>1000000</v>
      </c>
      <c r="VBZ1370" s="84" t="s">
        <v>235</v>
      </c>
      <c r="VCA1370" s="84" t="s">
        <v>236</v>
      </c>
      <c r="VCB1370" s="84">
        <f t="shared" ref="VCB1370:VCJ1370" si="1949">VCB1364</f>
        <v>1000000</v>
      </c>
      <c r="VCC1370" s="84">
        <f t="shared" si="1949"/>
        <v>0</v>
      </c>
      <c r="VCD1370" s="84">
        <f t="shared" si="1949"/>
        <v>0</v>
      </c>
      <c r="VCE1370" s="84">
        <f t="shared" si="1949"/>
        <v>1000000</v>
      </c>
      <c r="VCF1370" s="84">
        <f t="shared" si="1949"/>
        <v>0</v>
      </c>
      <c r="VCG1370" s="84">
        <f t="shared" si="1949"/>
        <v>0</v>
      </c>
      <c r="VCH1370" s="84">
        <f t="shared" si="1949"/>
        <v>0</v>
      </c>
      <c r="VCI1370" s="84">
        <f t="shared" si="1949"/>
        <v>0</v>
      </c>
      <c r="VCJ1370" s="84">
        <f t="shared" si="1949"/>
        <v>1000000</v>
      </c>
      <c r="VCP1370" s="84" t="s">
        <v>235</v>
      </c>
      <c r="VCQ1370" s="84" t="s">
        <v>236</v>
      </c>
      <c r="VCR1370" s="84">
        <f t="shared" ref="VCR1370:VCZ1370" si="1950">VCR1364</f>
        <v>1000000</v>
      </c>
      <c r="VCS1370" s="84">
        <f t="shared" si="1950"/>
        <v>0</v>
      </c>
      <c r="VCT1370" s="84">
        <f t="shared" si="1950"/>
        <v>0</v>
      </c>
      <c r="VCU1370" s="84">
        <f t="shared" si="1950"/>
        <v>1000000</v>
      </c>
      <c r="VCV1370" s="84">
        <f t="shared" si="1950"/>
        <v>0</v>
      </c>
      <c r="VCW1370" s="84">
        <f t="shared" si="1950"/>
        <v>0</v>
      </c>
      <c r="VCX1370" s="84">
        <f t="shared" si="1950"/>
        <v>0</v>
      </c>
      <c r="VCY1370" s="84">
        <f t="shared" si="1950"/>
        <v>0</v>
      </c>
      <c r="VCZ1370" s="84">
        <f t="shared" si="1950"/>
        <v>1000000</v>
      </c>
      <c r="VDF1370" s="84" t="s">
        <v>235</v>
      </c>
      <c r="VDG1370" s="84" t="s">
        <v>236</v>
      </c>
      <c r="VDH1370" s="84">
        <f t="shared" ref="VDH1370:VDP1370" si="1951">VDH1364</f>
        <v>1000000</v>
      </c>
      <c r="VDI1370" s="84">
        <f t="shared" si="1951"/>
        <v>0</v>
      </c>
      <c r="VDJ1370" s="84">
        <f t="shared" si="1951"/>
        <v>0</v>
      </c>
      <c r="VDK1370" s="84">
        <f t="shared" si="1951"/>
        <v>1000000</v>
      </c>
      <c r="VDL1370" s="84">
        <f t="shared" si="1951"/>
        <v>0</v>
      </c>
      <c r="VDM1370" s="84">
        <f t="shared" si="1951"/>
        <v>0</v>
      </c>
      <c r="VDN1370" s="84">
        <f t="shared" si="1951"/>
        <v>0</v>
      </c>
      <c r="VDO1370" s="84">
        <f t="shared" si="1951"/>
        <v>0</v>
      </c>
      <c r="VDP1370" s="84">
        <f t="shared" si="1951"/>
        <v>1000000</v>
      </c>
      <c r="VDV1370" s="84" t="s">
        <v>235</v>
      </c>
      <c r="VDW1370" s="84" t="s">
        <v>236</v>
      </c>
      <c r="VDX1370" s="84">
        <f t="shared" ref="VDX1370:VEF1370" si="1952">VDX1364</f>
        <v>1000000</v>
      </c>
      <c r="VDY1370" s="84">
        <f t="shared" si="1952"/>
        <v>0</v>
      </c>
      <c r="VDZ1370" s="84">
        <f t="shared" si="1952"/>
        <v>0</v>
      </c>
      <c r="VEA1370" s="84">
        <f t="shared" si="1952"/>
        <v>1000000</v>
      </c>
      <c r="VEB1370" s="84">
        <f t="shared" si="1952"/>
        <v>0</v>
      </c>
      <c r="VEC1370" s="84">
        <f t="shared" si="1952"/>
        <v>0</v>
      </c>
      <c r="VED1370" s="84">
        <f t="shared" si="1952"/>
        <v>0</v>
      </c>
      <c r="VEE1370" s="84">
        <f t="shared" si="1952"/>
        <v>0</v>
      </c>
      <c r="VEF1370" s="84">
        <f t="shared" si="1952"/>
        <v>1000000</v>
      </c>
      <c r="VEL1370" s="84" t="s">
        <v>235</v>
      </c>
      <c r="VEM1370" s="84" t="s">
        <v>236</v>
      </c>
      <c r="VEN1370" s="84">
        <f t="shared" ref="VEN1370:VEV1370" si="1953">VEN1364</f>
        <v>1000000</v>
      </c>
      <c r="VEO1370" s="84">
        <f t="shared" si="1953"/>
        <v>0</v>
      </c>
      <c r="VEP1370" s="84">
        <f t="shared" si="1953"/>
        <v>0</v>
      </c>
      <c r="VEQ1370" s="84">
        <f t="shared" si="1953"/>
        <v>1000000</v>
      </c>
      <c r="VER1370" s="84">
        <f t="shared" si="1953"/>
        <v>0</v>
      </c>
      <c r="VES1370" s="84">
        <f t="shared" si="1953"/>
        <v>0</v>
      </c>
      <c r="VET1370" s="84">
        <f t="shared" si="1953"/>
        <v>0</v>
      </c>
      <c r="VEU1370" s="84">
        <f t="shared" si="1953"/>
        <v>0</v>
      </c>
      <c r="VEV1370" s="84">
        <f t="shared" si="1953"/>
        <v>1000000</v>
      </c>
      <c r="VFB1370" s="84" t="s">
        <v>235</v>
      </c>
      <c r="VFC1370" s="84" t="s">
        <v>236</v>
      </c>
      <c r="VFD1370" s="84">
        <f t="shared" ref="VFD1370:VFL1370" si="1954">VFD1364</f>
        <v>1000000</v>
      </c>
      <c r="VFE1370" s="84">
        <f t="shared" si="1954"/>
        <v>0</v>
      </c>
      <c r="VFF1370" s="84">
        <f t="shared" si="1954"/>
        <v>0</v>
      </c>
      <c r="VFG1370" s="84">
        <f t="shared" si="1954"/>
        <v>1000000</v>
      </c>
      <c r="VFH1370" s="84">
        <f t="shared" si="1954"/>
        <v>0</v>
      </c>
      <c r="VFI1370" s="84">
        <f t="shared" si="1954"/>
        <v>0</v>
      </c>
      <c r="VFJ1370" s="84">
        <f t="shared" si="1954"/>
        <v>0</v>
      </c>
      <c r="VFK1370" s="84">
        <f t="shared" si="1954"/>
        <v>0</v>
      </c>
      <c r="VFL1370" s="84">
        <f t="shared" si="1954"/>
        <v>1000000</v>
      </c>
      <c r="VFR1370" s="84" t="s">
        <v>235</v>
      </c>
      <c r="VFS1370" s="84" t="s">
        <v>236</v>
      </c>
      <c r="VFT1370" s="84">
        <f t="shared" ref="VFT1370:VGB1370" si="1955">VFT1364</f>
        <v>1000000</v>
      </c>
      <c r="VFU1370" s="84">
        <f t="shared" si="1955"/>
        <v>0</v>
      </c>
      <c r="VFV1370" s="84">
        <f t="shared" si="1955"/>
        <v>0</v>
      </c>
      <c r="VFW1370" s="84">
        <f t="shared" si="1955"/>
        <v>1000000</v>
      </c>
      <c r="VFX1370" s="84">
        <f t="shared" si="1955"/>
        <v>0</v>
      </c>
      <c r="VFY1370" s="84">
        <f t="shared" si="1955"/>
        <v>0</v>
      </c>
      <c r="VFZ1370" s="84">
        <f t="shared" si="1955"/>
        <v>0</v>
      </c>
      <c r="VGA1370" s="84">
        <f t="shared" si="1955"/>
        <v>0</v>
      </c>
      <c r="VGB1370" s="84">
        <f t="shared" si="1955"/>
        <v>1000000</v>
      </c>
      <c r="VGH1370" s="84" t="s">
        <v>235</v>
      </c>
      <c r="VGI1370" s="84" t="s">
        <v>236</v>
      </c>
      <c r="VGJ1370" s="84">
        <f t="shared" ref="VGJ1370:VGR1370" si="1956">VGJ1364</f>
        <v>1000000</v>
      </c>
      <c r="VGK1370" s="84">
        <f t="shared" si="1956"/>
        <v>0</v>
      </c>
      <c r="VGL1370" s="84">
        <f t="shared" si="1956"/>
        <v>0</v>
      </c>
      <c r="VGM1370" s="84">
        <f t="shared" si="1956"/>
        <v>1000000</v>
      </c>
      <c r="VGN1370" s="84">
        <f t="shared" si="1956"/>
        <v>0</v>
      </c>
      <c r="VGO1370" s="84">
        <f t="shared" si="1956"/>
        <v>0</v>
      </c>
      <c r="VGP1370" s="84">
        <f t="shared" si="1956"/>
        <v>0</v>
      </c>
      <c r="VGQ1370" s="84">
        <f t="shared" si="1956"/>
        <v>0</v>
      </c>
      <c r="VGR1370" s="84">
        <f t="shared" si="1956"/>
        <v>1000000</v>
      </c>
      <c r="VGX1370" s="84" t="s">
        <v>235</v>
      </c>
      <c r="VGY1370" s="84" t="s">
        <v>236</v>
      </c>
      <c r="VGZ1370" s="84">
        <f t="shared" ref="VGZ1370:VHH1370" si="1957">VGZ1364</f>
        <v>1000000</v>
      </c>
      <c r="VHA1370" s="84">
        <f t="shared" si="1957"/>
        <v>0</v>
      </c>
      <c r="VHB1370" s="84">
        <f t="shared" si="1957"/>
        <v>0</v>
      </c>
      <c r="VHC1370" s="84">
        <f t="shared" si="1957"/>
        <v>1000000</v>
      </c>
      <c r="VHD1370" s="84">
        <f t="shared" si="1957"/>
        <v>0</v>
      </c>
      <c r="VHE1370" s="84">
        <f t="shared" si="1957"/>
        <v>0</v>
      </c>
      <c r="VHF1370" s="84">
        <f t="shared" si="1957"/>
        <v>0</v>
      </c>
      <c r="VHG1370" s="84">
        <f t="shared" si="1957"/>
        <v>0</v>
      </c>
      <c r="VHH1370" s="84">
        <f t="shared" si="1957"/>
        <v>1000000</v>
      </c>
      <c r="VHN1370" s="84" t="s">
        <v>235</v>
      </c>
      <c r="VHO1370" s="84" t="s">
        <v>236</v>
      </c>
      <c r="VHP1370" s="84">
        <f t="shared" ref="VHP1370:VHX1370" si="1958">VHP1364</f>
        <v>1000000</v>
      </c>
      <c r="VHQ1370" s="84">
        <f t="shared" si="1958"/>
        <v>0</v>
      </c>
      <c r="VHR1370" s="84">
        <f t="shared" si="1958"/>
        <v>0</v>
      </c>
      <c r="VHS1370" s="84">
        <f t="shared" si="1958"/>
        <v>1000000</v>
      </c>
      <c r="VHT1370" s="84">
        <f t="shared" si="1958"/>
        <v>0</v>
      </c>
      <c r="VHU1370" s="84">
        <f t="shared" si="1958"/>
        <v>0</v>
      </c>
      <c r="VHV1370" s="84">
        <f t="shared" si="1958"/>
        <v>0</v>
      </c>
      <c r="VHW1370" s="84">
        <f t="shared" si="1958"/>
        <v>0</v>
      </c>
      <c r="VHX1370" s="84">
        <f t="shared" si="1958"/>
        <v>1000000</v>
      </c>
      <c r="VID1370" s="84" t="s">
        <v>235</v>
      </c>
      <c r="VIE1370" s="84" t="s">
        <v>236</v>
      </c>
      <c r="VIF1370" s="84">
        <f t="shared" ref="VIF1370:VIN1370" si="1959">VIF1364</f>
        <v>1000000</v>
      </c>
      <c r="VIG1370" s="84">
        <f t="shared" si="1959"/>
        <v>0</v>
      </c>
      <c r="VIH1370" s="84">
        <f t="shared" si="1959"/>
        <v>0</v>
      </c>
      <c r="VII1370" s="84">
        <f t="shared" si="1959"/>
        <v>1000000</v>
      </c>
      <c r="VIJ1370" s="84">
        <f t="shared" si="1959"/>
        <v>0</v>
      </c>
      <c r="VIK1370" s="84">
        <f t="shared" si="1959"/>
        <v>0</v>
      </c>
      <c r="VIL1370" s="84">
        <f t="shared" si="1959"/>
        <v>0</v>
      </c>
      <c r="VIM1370" s="84">
        <f t="shared" si="1959"/>
        <v>0</v>
      </c>
      <c r="VIN1370" s="84">
        <f t="shared" si="1959"/>
        <v>1000000</v>
      </c>
      <c r="VIT1370" s="84" t="s">
        <v>235</v>
      </c>
      <c r="VIU1370" s="84" t="s">
        <v>236</v>
      </c>
      <c r="VIV1370" s="84">
        <f t="shared" ref="VIV1370:VJD1370" si="1960">VIV1364</f>
        <v>1000000</v>
      </c>
      <c r="VIW1370" s="84">
        <f t="shared" si="1960"/>
        <v>0</v>
      </c>
      <c r="VIX1370" s="84">
        <f t="shared" si="1960"/>
        <v>0</v>
      </c>
      <c r="VIY1370" s="84">
        <f t="shared" si="1960"/>
        <v>1000000</v>
      </c>
      <c r="VIZ1370" s="84">
        <f t="shared" si="1960"/>
        <v>0</v>
      </c>
      <c r="VJA1370" s="84">
        <f t="shared" si="1960"/>
        <v>0</v>
      </c>
      <c r="VJB1370" s="84">
        <f t="shared" si="1960"/>
        <v>0</v>
      </c>
      <c r="VJC1370" s="84">
        <f t="shared" si="1960"/>
        <v>0</v>
      </c>
      <c r="VJD1370" s="84">
        <f t="shared" si="1960"/>
        <v>1000000</v>
      </c>
      <c r="VJJ1370" s="84" t="s">
        <v>235</v>
      </c>
      <c r="VJK1370" s="84" t="s">
        <v>236</v>
      </c>
      <c r="VJL1370" s="84">
        <f t="shared" ref="VJL1370:VJT1370" si="1961">VJL1364</f>
        <v>1000000</v>
      </c>
      <c r="VJM1370" s="84">
        <f t="shared" si="1961"/>
        <v>0</v>
      </c>
      <c r="VJN1370" s="84">
        <f t="shared" si="1961"/>
        <v>0</v>
      </c>
      <c r="VJO1370" s="84">
        <f t="shared" si="1961"/>
        <v>1000000</v>
      </c>
      <c r="VJP1370" s="84">
        <f t="shared" si="1961"/>
        <v>0</v>
      </c>
      <c r="VJQ1370" s="84">
        <f t="shared" si="1961"/>
        <v>0</v>
      </c>
      <c r="VJR1370" s="84">
        <f t="shared" si="1961"/>
        <v>0</v>
      </c>
      <c r="VJS1370" s="84">
        <f t="shared" si="1961"/>
        <v>0</v>
      </c>
      <c r="VJT1370" s="84">
        <f t="shared" si="1961"/>
        <v>1000000</v>
      </c>
      <c r="VJZ1370" s="84" t="s">
        <v>235</v>
      </c>
      <c r="VKA1370" s="84" t="s">
        <v>236</v>
      </c>
      <c r="VKB1370" s="84">
        <f t="shared" ref="VKB1370:VKJ1370" si="1962">VKB1364</f>
        <v>1000000</v>
      </c>
      <c r="VKC1370" s="84">
        <f t="shared" si="1962"/>
        <v>0</v>
      </c>
      <c r="VKD1370" s="84">
        <f t="shared" si="1962"/>
        <v>0</v>
      </c>
      <c r="VKE1370" s="84">
        <f t="shared" si="1962"/>
        <v>1000000</v>
      </c>
      <c r="VKF1370" s="84">
        <f t="shared" si="1962"/>
        <v>0</v>
      </c>
      <c r="VKG1370" s="84">
        <f t="shared" si="1962"/>
        <v>0</v>
      </c>
      <c r="VKH1370" s="84">
        <f t="shared" si="1962"/>
        <v>0</v>
      </c>
      <c r="VKI1370" s="84">
        <f t="shared" si="1962"/>
        <v>0</v>
      </c>
      <c r="VKJ1370" s="84">
        <f t="shared" si="1962"/>
        <v>1000000</v>
      </c>
      <c r="VKP1370" s="84" t="s">
        <v>235</v>
      </c>
      <c r="VKQ1370" s="84" t="s">
        <v>236</v>
      </c>
      <c r="VKR1370" s="84">
        <f t="shared" ref="VKR1370:VKZ1370" si="1963">VKR1364</f>
        <v>1000000</v>
      </c>
      <c r="VKS1370" s="84">
        <f t="shared" si="1963"/>
        <v>0</v>
      </c>
      <c r="VKT1370" s="84">
        <f t="shared" si="1963"/>
        <v>0</v>
      </c>
      <c r="VKU1370" s="84">
        <f t="shared" si="1963"/>
        <v>1000000</v>
      </c>
      <c r="VKV1370" s="84">
        <f t="shared" si="1963"/>
        <v>0</v>
      </c>
      <c r="VKW1370" s="84">
        <f t="shared" si="1963"/>
        <v>0</v>
      </c>
      <c r="VKX1370" s="84">
        <f t="shared" si="1963"/>
        <v>0</v>
      </c>
      <c r="VKY1370" s="84">
        <f t="shared" si="1963"/>
        <v>0</v>
      </c>
      <c r="VKZ1370" s="84">
        <f t="shared" si="1963"/>
        <v>1000000</v>
      </c>
      <c r="VLF1370" s="84" t="s">
        <v>235</v>
      </c>
      <c r="VLG1370" s="84" t="s">
        <v>236</v>
      </c>
      <c r="VLH1370" s="84">
        <f t="shared" ref="VLH1370:VLP1370" si="1964">VLH1364</f>
        <v>1000000</v>
      </c>
      <c r="VLI1370" s="84">
        <f t="shared" si="1964"/>
        <v>0</v>
      </c>
      <c r="VLJ1370" s="84">
        <f t="shared" si="1964"/>
        <v>0</v>
      </c>
      <c r="VLK1370" s="84">
        <f t="shared" si="1964"/>
        <v>1000000</v>
      </c>
      <c r="VLL1370" s="84">
        <f t="shared" si="1964"/>
        <v>0</v>
      </c>
      <c r="VLM1370" s="84">
        <f t="shared" si="1964"/>
        <v>0</v>
      </c>
      <c r="VLN1370" s="84">
        <f t="shared" si="1964"/>
        <v>0</v>
      </c>
      <c r="VLO1370" s="84">
        <f t="shared" si="1964"/>
        <v>0</v>
      </c>
      <c r="VLP1370" s="84">
        <f t="shared" si="1964"/>
        <v>1000000</v>
      </c>
      <c r="VLV1370" s="84" t="s">
        <v>235</v>
      </c>
      <c r="VLW1370" s="84" t="s">
        <v>236</v>
      </c>
      <c r="VLX1370" s="84">
        <f t="shared" ref="VLX1370:VMF1370" si="1965">VLX1364</f>
        <v>1000000</v>
      </c>
      <c r="VLY1370" s="84">
        <f t="shared" si="1965"/>
        <v>0</v>
      </c>
      <c r="VLZ1370" s="84">
        <f t="shared" si="1965"/>
        <v>0</v>
      </c>
      <c r="VMA1370" s="84">
        <f t="shared" si="1965"/>
        <v>1000000</v>
      </c>
      <c r="VMB1370" s="84">
        <f t="shared" si="1965"/>
        <v>0</v>
      </c>
      <c r="VMC1370" s="84">
        <f t="shared" si="1965"/>
        <v>0</v>
      </c>
      <c r="VMD1370" s="84">
        <f t="shared" si="1965"/>
        <v>0</v>
      </c>
      <c r="VME1370" s="84">
        <f t="shared" si="1965"/>
        <v>0</v>
      </c>
      <c r="VMF1370" s="84">
        <f t="shared" si="1965"/>
        <v>1000000</v>
      </c>
      <c r="VML1370" s="84" t="s">
        <v>235</v>
      </c>
      <c r="VMM1370" s="84" t="s">
        <v>236</v>
      </c>
      <c r="VMN1370" s="84">
        <f t="shared" ref="VMN1370:VMV1370" si="1966">VMN1364</f>
        <v>1000000</v>
      </c>
      <c r="VMO1370" s="84">
        <f t="shared" si="1966"/>
        <v>0</v>
      </c>
      <c r="VMP1370" s="84">
        <f t="shared" si="1966"/>
        <v>0</v>
      </c>
      <c r="VMQ1370" s="84">
        <f t="shared" si="1966"/>
        <v>1000000</v>
      </c>
      <c r="VMR1370" s="84">
        <f t="shared" si="1966"/>
        <v>0</v>
      </c>
      <c r="VMS1370" s="84">
        <f t="shared" si="1966"/>
        <v>0</v>
      </c>
      <c r="VMT1370" s="84">
        <f t="shared" si="1966"/>
        <v>0</v>
      </c>
      <c r="VMU1370" s="84">
        <f t="shared" si="1966"/>
        <v>0</v>
      </c>
      <c r="VMV1370" s="84">
        <f t="shared" si="1966"/>
        <v>1000000</v>
      </c>
      <c r="VNB1370" s="84" t="s">
        <v>235</v>
      </c>
      <c r="VNC1370" s="84" t="s">
        <v>236</v>
      </c>
      <c r="VND1370" s="84">
        <f t="shared" ref="VND1370:VNL1370" si="1967">VND1364</f>
        <v>1000000</v>
      </c>
      <c r="VNE1370" s="84">
        <f t="shared" si="1967"/>
        <v>0</v>
      </c>
      <c r="VNF1370" s="84">
        <f t="shared" si="1967"/>
        <v>0</v>
      </c>
      <c r="VNG1370" s="84">
        <f t="shared" si="1967"/>
        <v>1000000</v>
      </c>
      <c r="VNH1370" s="84">
        <f t="shared" si="1967"/>
        <v>0</v>
      </c>
      <c r="VNI1370" s="84">
        <f t="shared" si="1967"/>
        <v>0</v>
      </c>
      <c r="VNJ1370" s="84">
        <f t="shared" si="1967"/>
        <v>0</v>
      </c>
      <c r="VNK1370" s="84">
        <f t="shared" si="1967"/>
        <v>0</v>
      </c>
      <c r="VNL1370" s="84">
        <f t="shared" si="1967"/>
        <v>1000000</v>
      </c>
      <c r="VNR1370" s="84" t="s">
        <v>235</v>
      </c>
      <c r="VNS1370" s="84" t="s">
        <v>236</v>
      </c>
      <c r="VNT1370" s="84">
        <f t="shared" ref="VNT1370:VOB1370" si="1968">VNT1364</f>
        <v>1000000</v>
      </c>
      <c r="VNU1370" s="84">
        <f t="shared" si="1968"/>
        <v>0</v>
      </c>
      <c r="VNV1370" s="84">
        <f t="shared" si="1968"/>
        <v>0</v>
      </c>
      <c r="VNW1370" s="84">
        <f t="shared" si="1968"/>
        <v>1000000</v>
      </c>
      <c r="VNX1370" s="84">
        <f t="shared" si="1968"/>
        <v>0</v>
      </c>
      <c r="VNY1370" s="84">
        <f t="shared" si="1968"/>
        <v>0</v>
      </c>
      <c r="VNZ1370" s="84">
        <f t="shared" si="1968"/>
        <v>0</v>
      </c>
      <c r="VOA1370" s="84">
        <f t="shared" si="1968"/>
        <v>0</v>
      </c>
      <c r="VOB1370" s="84">
        <f t="shared" si="1968"/>
        <v>1000000</v>
      </c>
      <c r="VOH1370" s="84" t="s">
        <v>235</v>
      </c>
      <c r="VOI1370" s="84" t="s">
        <v>236</v>
      </c>
      <c r="VOJ1370" s="84">
        <f t="shared" ref="VOJ1370:VOR1370" si="1969">VOJ1364</f>
        <v>1000000</v>
      </c>
      <c r="VOK1370" s="84">
        <f t="shared" si="1969"/>
        <v>0</v>
      </c>
      <c r="VOL1370" s="84">
        <f t="shared" si="1969"/>
        <v>0</v>
      </c>
      <c r="VOM1370" s="84">
        <f t="shared" si="1969"/>
        <v>1000000</v>
      </c>
      <c r="VON1370" s="84">
        <f t="shared" si="1969"/>
        <v>0</v>
      </c>
      <c r="VOO1370" s="84">
        <f t="shared" si="1969"/>
        <v>0</v>
      </c>
      <c r="VOP1370" s="84">
        <f t="shared" si="1969"/>
        <v>0</v>
      </c>
      <c r="VOQ1370" s="84">
        <f t="shared" si="1969"/>
        <v>0</v>
      </c>
      <c r="VOR1370" s="84">
        <f t="shared" si="1969"/>
        <v>1000000</v>
      </c>
      <c r="VOX1370" s="84" t="s">
        <v>235</v>
      </c>
      <c r="VOY1370" s="84" t="s">
        <v>236</v>
      </c>
      <c r="VOZ1370" s="84">
        <f t="shared" ref="VOZ1370:VPH1370" si="1970">VOZ1364</f>
        <v>1000000</v>
      </c>
      <c r="VPA1370" s="84">
        <f t="shared" si="1970"/>
        <v>0</v>
      </c>
      <c r="VPB1370" s="84">
        <f t="shared" si="1970"/>
        <v>0</v>
      </c>
      <c r="VPC1370" s="84">
        <f t="shared" si="1970"/>
        <v>1000000</v>
      </c>
      <c r="VPD1370" s="84">
        <f t="shared" si="1970"/>
        <v>0</v>
      </c>
      <c r="VPE1370" s="84">
        <f t="shared" si="1970"/>
        <v>0</v>
      </c>
      <c r="VPF1370" s="84">
        <f t="shared" si="1970"/>
        <v>0</v>
      </c>
      <c r="VPG1370" s="84">
        <f t="shared" si="1970"/>
        <v>0</v>
      </c>
      <c r="VPH1370" s="84">
        <f t="shared" si="1970"/>
        <v>1000000</v>
      </c>
      <c r="VPN1370" s="84" t="s">
        <v>235</v>
      </c>
      <c r="VPO1370" s="84" t="s">
        <v>236</v>
      </c>
      <c r="VPP1370" s="84">
        <f t="shared" ref="VPP1370:VPX1370" si="1971">VPP1364</f>
        <v>1000000</v>
      </c>
      <c r="VPQ1370" s="84">
        <f t="shared" si="1971"/>
        <v>0</v>
      </c>
      <c r="VPR1370" s="84">
        <f t="shared" si="1971"/>
        <v>0</v>
      </c>
      <c r="VPS1370" s="84">
        <f t="shared" si="1971"/>
        <v>1000000</v>
      </c>
      <c r="VPT1370" s="84">
        <f t="shared" si="1971"/>
        <v>0</v>
      </c>
      <c r="VPU1370" s="84">
        <f t="shared" si="1971"/>
        <v>0</v>
      </c>
      <c r="VPV1370" s="84">
        <f t="shared" si="1971"/>
        <v>0</v>
      </c>
      <c r="VPW1370" s="84">
        <f t="shared" si="1971"/>
        <v>0</v>
      </c>
      <c r="VPX1370" s="84">
        <f t="shared" si="1971"/>
        <v>1000000</v>
      </c>
      <c r="VQD1370" s="84" t="s">
        <v>235</v>
      </c>
      <c r="VQE1370" s="84" t="s">
        <v>236</v>
      </c>
      <c r="VQF1370" s="84">
        <f t="shared" ref="VQF1370:VQN1370" si="1972">VQF1364</f>
        <v>1000000</v>
      </c>
      <c r="VQG1370" s="84">
        <f t="shared" si="1972"/>
        <v>0</v>
      </c>
      <c r="VQH1370" s="84">
        <f t="shared" si="1972"/>
        <v>0</v>
      </c>
      <c r="VQI1370" s="84">
        <f t="shared" si="1972"/>
        <v>1000000</v>
      </c>
      <c r="VQJ1370" s="84">
        <f t="shared" si="1972"/>
        <v>0</v>
      </c>
      <c r="VQK1370" s="84">
        <f t="shared" si="1972"/>
        <v>0</v>
      </c>
      <c r="VQL1370" s="84">
        <f t="shared" si="1972"/>
        <v>0</v>
      </c>
      <c r="VQM1370" s="84">
        <f t="shared" si="1972"/>
        <v>0</v>
      </c>
      <c r="VQN1370" s="84">
        <f t="shared" si="1972"/>
        <v>1000000</v>
      </c>
      <c r="VQT1370" s="84" t="s">
        <v>235</v>
      </c>
      <c r="VQU1370" s="84" t="s">
        <v>236</v>
      </c>
      <c r="VQV1370" s="84">
        <f t="shared" ref="VQV1370:VRD1370" si="1973">VQV1364</f>
        <v>1000000</v>
      </c>
      <c r="VQW1370" s="84">
        <f t="shared" si="1973"/>
        <v>0</v>
      </c>
      <c r="VQX1370" s="84">
        <f t="shared" si="1973"/>
        <v>0</v>
      </c>
      <c r="VQY1370" s="84">
        <f t="shared" si="1973"/>
        <v>1000000</v>
      </c>
      <c r="VQZ1370" s="84">
        <f t="shared" si="1973"/>
        <v>0</v>
      </c>
      <c r="VRA1370" s="84">
        <f t="shared" si="1973"/>
        <v>0</v>
      </c>
      <c r="VRB1370" s="84">
        <f t="shared" si="1973"/>
        <v>0</v>
      </c>
      <c r="VRC1370" s="84">
        <f t="shared" si="1973"/>
        <v>0</v>
      </c>
      <c r="VRD1370" s="84">
        <f t="shared" si="1973"/>
        <v>1000000</v>
      </c>
      <c r="VRJ1370" s="84" t="s">
        <v>235</v>
      </c>
      <c r="VRK1370" s="84" t="s">
        <v>236</v>
      </c>
      <c r="VRL1370" s="84">
        <f>VRL1364</f>
        <v>1000000</v>
      </c>
      <c r="VRM1370" s="84">
        <f>VRM1364</f>
        <v>0</v>
      </c>
      <c r="VRN1370" s="84">
        <f>VRN1364</f>
        <v>0</v>
      </c>
      <c r="VRO1370" s="84">
        <f>VRO1364</f>
        <v>1000000</v>
      </c>
      <c r="VRP1370" s="84">
        <f>VRP1364</f>
        <v>0</v>
      </c>
      <c r="VRQ1370" s="84">
        <f>VRQ1364</f>
        <v>0</v>
      </c>
      <c r="VRR1370" s="84">
        <f>VRR1364</f>
        <v>0</v>
      </c>
      <c r="VRS1370" s="84">
        <f>VRS1364</f>
        <v>0</v>
      </c>
      <c r="VRT1370" s="84">
        <f>VRT1364</f>
        <v>1000000</v>
      </c>
      <c r="VRZ1370" s="84" t="s">
        <v>235</v>
      </c>
      <c r="VSA1370" s="84" t="s">
        <v>236</v>
      </c>
      <c r="VSB1370" s="84">
        <f t="shared" ref="VSB1370:VSJ1370" si="1974">VSB1364</f>
        <v>1000000</v>
      </c>
      <c r="VSC1370" s="84">
        <f t="shared" si="1974"/>
        <v>0</v>
      </c>
      <c r="VSD1370" s="84">
        <f t="shared" si="1974"/>
        <v>0</v>
      </c>
      <c r="VSE1370" s="84">
        <f t="shared" si="1974"/>
        <v>1000000</v>
      </c>
      <c r="VSF1370" s="84">
        <f t="shared" si="1974"/>
        <v>0</v>
      </c>
      <c r="VSG1370" s="84">
        <f t="shared" si="1974"/>
        <v>0</v>
      </c>
      <c r="VSH1370" s="84">
        <f t="shared" si="1974"/>
        <v>0</v>
      </c>
      <c r="VSI1370" s="84">
        <f t="shared" si="1974"/>
        <v>0</v>
      </c>
      <c r="VSJ1370" s="84">
        <f t="shared" si="1974"/>
        <v>1000000</v>
      </c>
      <c r="VSP1370" s="84" t="s">
        <v>235</v>
      </c>
      <c r="VSQ1370" s="84" t="s">
        <v>236</v>
      </c>
      <c r="VSR1370" s="84">
        <f t="shared" ref="VSR1370:VSZ1370" si="1975">VSR1364</f>
        <v>1000000</v>
      </c>
      <c r="VSS1370" s="84">
        <f t="shared" si="1975"/>
        <v>0</v>
      </c>
      <c r="VST1370" s="84">
        <f t="shared" si="1975"/>
        <v>0</v>
      </c>
      <c r="VSU1370" s="84">
        <f t="shared" si="1975"/>
        <v>1000000</v>
      </c>
      <c r="VSV1370" s="84">
        <f t="shared" si="1975"/>
        <v>0</v>
      </c>
      <c r="VSW1370" s="84">
        <f t="shared" si="1975"/>
        <v>0</v>
      </c>
      <c r="VSX1370" s="84">
        <f t="shared" si="1975"/>
        <v>0</v>
      </c>
      <c r="VSY1370" s="84">
        <f t="shared" si="1975"/>
        <v>0</v>
      </c>
      <c r="VSZ1370" s="84">
        <f t="shared" si="1975"/>
        <v>1000000</v>
      </c>
      <c r="VTF1370" s="84" t="s">
        <v>235</v>
      </c>
      <c r="VTG1370" s="84" t="s">
        <v>236</v>
      </c>
      <c r="VTH1370" s="84">
        <f t="shared" ref="VTH1370:VTP1370" si="1976">VTH1364</f>
        <v>1000000</v>
      </c>
      <c r="VTI1370" s="84">
        <f t="shared" si="1976"/>
        <v>0</v>
      </c>
      <c r="VTJ1370" s="84">
        <f t="shared" si="1976"/>
        <v>0</v>
      </c>
      <c r="VTK1370" s="84">
        <f t="shared" si="1976"/>
        <v>1000000</v>
      </c>
      <c r="VTL1370" s="84">
        <f t="shared" si="1976"/>
        <v>0</v>
      </c>
      <c r="VTM1370" s="84">
        <f t="shared" si="1976"/>
        <v>0</v>
      </c>
      <c r="VTN1370" s="84">
        <f t="shared" si="1976"/>
        <v>0</v>
      </c>
      <c r="VTO1370" s="84">
        <f t="shared" si="1976"/>
        <v>0</v>
      </c>
      <c r="VTP1370" s="84">
        <f t="shared" si="1976"/>
        <v>1000000</v>
      </c>
      <c r="VTV1370" s="84" t="s">
        <v>235</v>
      </c>
      <c r="VTW1370" s="84" t="s">
        <v>236</v>
      </c>
      <c r="VTX1370" s="84">
        <f t="shared" ref="VTX1370:VUF1370" si="1977">VTX1364</f>
        <v>1000000</v>
      </c>
      <c r="VTY1370" s="84">
        <f t="shared" si="1977"/>
        <v>0</v>
      </c>
      <c r="VTZ1370" s="84">
        <f t="shared" si="1977"/>
        <v>0</v>
      </c>
      <c r="VUA1370" s="84">
        <f t="shared" si="1977"/>
        <v>1000000</v>
      </c>
      <c r="VUB1370" s="84">
        <f t="shared" si="1977"/>
        <v>0</v>
      </c>
      <c r="VUC1370" s="84">
        <f t="shared" si="1977"/>
        <v>0</v>
      </c>
      <c r="VUD1370" s="84">
        <f t="shared" si="1977"/>
        <v>0</v>
      </c>
      <c r="VUE1370" s="84">
        <f t="shared" si="1977"/>
        <v>0</v>
      </c>
      <c r="VUF1370" s="84">
        <f t="shared" si="1977"/>
        <v>1000000</v>
      </c>
      <c r="VUL1370" s="84" t="s">
        <v>235</v>
      </c>
      <c r="VUM1370" s="84" t="s">
        <v>236</v>
      </c>
      <c r="VUN1370" s="84">
        <f t="shared" ref="VUN1370:VUV1370" si="1978">VUN1364</f>
        <v>1000000</v>
      </c>
      <c r="VUO1370" s="84">
        <f t="shared" si="1978"/>
        <v>0</v>
      </c>
      <c r="VUP1370" s="84">
        <f t="shared" si="1978"/>
        <v>0</v>
      </c>
      <c r="VUQ1370" s="84">
        <f t="shared" si="1978"/>
        <v>1000000</v>
      </c>
      <c r="VUR1370" s="84">
        <f t="shared" si="1978"/>
        <v>0</v>
      </c>
      <c r="VUS1370" s="84">
        <f t="shared" si="1978"/>
        <v>0</v>
      </c>
      <c r="VUT1370" s="84">
        <f t="shared" si="1978"/>
        <v>0</v>
      </c>
      <c r="VUU1370" s="84">
        <f t="shared" si="1978"/>
        <v>0</v>
      </c>
      <c r="VUV1370" s="84">
        <f t="shared" si="1978"/>
        <v>1000000</v>
      </c>
      <c r="VVB1370" s="84" t="s">
        <v>235</v>
      </c>
      <c r="VVC1370" s="84" t="s">
        <v>236</v>
      </c>
      <c r="VVD1370" s="84">
        <f t="shared" ref="VVD1370:VVL1370" si="1979">VVD1364</f>
        <v>1000000</v>
      </c>
      <c r="VVE1370" s="84">
        <f t="shared" si="1979"/>
        <v>0</v>
      </c>
      <c r="VVF1370" s="84">
        <f t="shared" si="1979"/>
        <v>0</v>
      </c>
      <c r="VVG1370" s="84">
        <f t="shared" si="1979"/>
        <v>1000000</v>
      </c>
      <c r="VVH1370" s="84">
        <f t="shared" si="1979"/>
        <v>0</v>
      </c>
      <c r="VVI1370" s="84">
        <f t="shared" si="1979"/>
        <v>0</v>
      </c>
      <c r="VVJ1370" s="84">
        <f t="shared" si="1979"/>
        <v>0</v>
      </c>
      <c r="VVK1370" s="84">
        <f t="shared" si="1979"/>
        <v>0</v>
      </c>
      <c r="VVL1370" s="84">
        <f t="shared" si="1979"/>
        <v>1000000</v>
      </c>
      <c r="VVR1370" s="84" t="s">
        <v>235</v>
      </c>
      <c r="VVS1370" s="84" t="s">
        <v>236</v>
      </c>
      <c r="VVT1370" s="84">
        <f t="shared" ref="VVT1370:VWB1370" si="1980">VVT1364</f>
        <v>1000000</v>
      </c>
      <c r="VVU1370" s="84">
        <f t="shared" si="1980"/>
        <v>0</v>
      </c>
      <c r="VVV1370" s="84">
        <f t="shared" si="1980"/>
        <v>0</v>
      </c>
      <c r="VVW1370" s="84">
        <f t="shared" si="1980"/>
        <v>1000000</v>
      </c>
      <c r="VVX1370" s="84">
        <f t="shared" si="1980"/>
        <v>0</v>
      </c>
      <c r="VVY1370" s="84">
        <f t="shared" si="1980"/>
        <v>0</v>
      </c>
      <c r="VVZ1370" s="84">
        <f t="shared" si="1980"/>
        <v>0</v>
      </c>
      <c r="VWA1370" s="84">
        <f t="shared" si="1980"/>
        <v>0</v>
      </c>
      <c r="VWB1370" s="84">
        <f t="shared" si="1980"/>
        <v>1000000</v>
      </c>
      <c r="VWH1370" s="84" t="s">
        <v>235</v>
      </c>
      <c r="VWI1370" s="84" t="s">
        <v>236</v>
      </c>
      <c r="VWJ1370" s="84">
        <f t="shared" ref="VWJ1370:VWR1370" si="1981">VWJ1364</f>
        <v>1000000</v>
      </c>
      <c r="VWK1370" s="84">
        <f t="shared" si="1981"/>
        <v>0</v>
      </c>
      <c r="VWL1370" s="84">
        <f t="shared" si="1981"/>
        <v>0</v>
      </c>
      <c r="VWM1370" s="84">
        <f t="shared" si="1981"/>
        <v>1000000</v>
      </c>
      <c r="VWN1370" s="84">
        <f t="shared" si="1981"/>
        <v>0</v>
      </c>
      <c r="VWO1370" s="84">
        <f t="shared" si="1981"/>
        <v>0</v>
      </c>
      <c r="VWP1370" s="84">
        <f t="shared" si="1981"/>
        <v>0</v>
      </c>
      <c r="VWQ1370" s="84">
        <f t="shared" si="1981"/>
        <v>0</v>
      </c>
      <c r="VWR1370" s="84">
        <f t="shared" si="1981"/>
        <v>1000000</v>
      </c>
      <c r="VWX1370" s="84" t="s">
        <v>235</v>
      </c>
      <c r="VWY1370" s="84" t="s">
        <v>236</v>
      </c>
      <c r="VWZ1370" s="84">
        <f t="shared" ref="VWZ1370:VXH1370" si="1982">VWZ1364</f>
        <v>1000000</v>
      </c>
      <c r="VXA1370" s="84">
        <f t="shared" si="1982"/>
        <v>0</v>
      </c>
      <c r="VXB1370" s="84">
        <f t="shared" si="1982"/>
        <v>0</v>
      </c>
      <c r="VXC1370" s="84">
        <f t="shared" si="1982"/>
        <v>1000000</v>
      </c>
      <c r="VXD1370" s="84">
        <f t="shared" si="1982"/>
        <v>0</v>
      </c>
      <c r="VXE1370" s="84">
        <f t="shared" si="1982"/>
        <v>0</v>
      </c>
      <c r="VXF1370" s="84">
        <f t="shared" si="1982"/>
        <v>0</v>
      </c>
      <c r="VXG1370" s="84">
        <f t="shared" si="1982"/>
        <v>0</v>
      </c>
      <c r="VXH1370" s="84">
        <f t="shared" si="1982"/>
        <v>1000000</v>
      </c>
      <c r="VXN1370" s="84" t="s">
        <v>235</v>
      </c>
      <c r="VXO1370" s="84" t="s">
        <v>236</v>
      </c>
      <c r="VXP1370" s="84">
        <f t="shared" ref="VXP1370:VXX1370" si="1983">VXP1364</f>
        <v>1000000</v>
      </c>
      <c r="VXQ1370" s="84">
        <f t="shared" si="1983"/>
        <v>0</v>
      </c>
      <c r="VXR1370" s="84">
        <f t="shared" si="1983"/>
        <v>0</v>
      </c>
      <c r="VXS1370" s="84">
        <f t="shared" si="1983"/>
        <v>1000000</v>
      </c>
      <c r="VXT1370" s="84">
        <f t="shared" si="1983"/>
        <v>0</v>
      </c>
      <c r="VXU1370" s="84">
        <f t="shared" si="1983"/>
        <v>0</v>
      </c>
      <c r="VXV1370" s="84">
        <f t="shared" si="1983"/>
        <v>0</v>
      </c>
      <c r="VXW1370" s="84">
        <f t="shared" si="1983"/>
        <v>0</v>
      </c>
      <c r="VXX1370" s="84">
        <f t="shared" si="1983"/>
        <v>1000000</v>
      </c>
      <c r="VYD1370" s="84" t="s">
        <v>235</v>
      </c>
      <c r="VYE1370" s="84" t="s">
        <v>236</v>
      </c>
      <c r="VYF1370" s="84">
        <f t="shared" ref="VYF1370:VYN1370" si="1984">VYF1364</f>
        <v>1000000</v>
      </c>
      <c r="VYG1370" s="84">
        <f t="shared" si="1984"/>
        <v>0</v>
      </c>
      <c r="VYH1370" s="84">
        <f t="shared" si="1984"/>
        <v>0</v>
      </c>
      <c r="VYI1370" s="84">
        <f t="shared" si="1984"/>
        <v>1000000</v>
      </c>
      <c r="VYJ1370" s="84">
        <f t="shared" si="1984"/>
        <v>0</v>
      </c>
      <c r="VYK1370" s="84">
        <f t="shared" si="1984"/>
        <v>0</v>
      </c>
      <c r="VYL1370" s="84">
        <f t="shared" si="1984"/>
        <v>0</v>
      </c>
      <c r="VYM1370" s="84">
        <f t="shared" si="1984"/>
        <v>0</v>
      </c>
      <c r="VYN1370" s="84">
        <f t="shared" si="1984"/>
        <v>1000000</v>
      </c>
      <c r="VYT1370" s="84" t="s">
        <v>235</v>
      </c>
      <c r="VYU1370" s="84" t="s">
        <v>236</v>
      </c>
      <c r="VYV1370" s="84">
        <f t="shared" ref="VYV1370:VZD1370" si="1985">VYV1364</f>
        <v>1000000</v>
      </c>
      <c r="VYW1370" s="84">
        <f t="shared" si="1985"/>
        <v>0</v>
      </c>
      <c r="VYX1370" s="84">
        <f t="shared" si="1985"/>
        <v>0</v>
      </c>
      <c r="VYY1370" s="84">
        <f t="shared" si="1985"/>
        <v>1000000</v>
      </c>
      <c r="VYZ1370" s="84">
        <f t="shared" si="1985"/>
        <v>0</v>
      </c>
      <c r="VZA1370" s="84">
        <f t="shared" si="1985"/>
        <v>0</v>
      </c>
      <c r="VZB1370" s="84">
        <f t="shared" si="1985"/>
        <v>0</v>
      </c>
      <c r="VZC1370" s="84">
        <f t="shared" si="1985"/>
        <v>0</v>
      </c>
      <c r="VZD1370" s="84">
        <f t="shared" si="1985"/>
        <v>1000000</v>
      </c>
      <c r="VZJ1370" s="84" t="s">
        <v>235</v>
      </c>
      <c r="VZK1370" s="84" t="s">
        <v>236</v>
      </c>
      <c r="VZL1370" s="84">
        <f t="shared" ref="VZL1370:VZT1370" si="1986">VZL1364</f>
        <v>1000000</v>
      </c>
      <c r="VZM1370" s="84">
        <f t="shared" si="1986"/>
        <v>0</v>
      </c>
      <c r="VZN1370" s="84">
        <f t="shared" si="1986"/>
        <v>0</v>
      </c>
      <c r="VZO1370" s="84">
        <f t="shared" si="1986"/>
        <v>1000000</v>
      </c>
      <c r="VZP1370" s="84">
        <f t="shared" si="1986"/>
        <v>0</v>
      </c>
      <c r="VZQ1370" s="84">
        <f t="shared" si="1986"/>
        <v>0</v>
      </c>
      <c r="VZR1370" s="84">
        <f t="shared" si="1986"/>
        <v>0</v>
      </c>
      <c r="VZS1370" s="84">
        <f t="shared" si="1986"/>
        <v>0</v>
      </c>
      <c r="VZT1370" s="84">
        <f t="shared" si="1986"/>
        <v>1000000</v>
      </c>
      <c r="VZZ1370" s="84" t="s">
        <v>235</v>
      </c>
      <c r="WAA1370" s="84" t="s">
        <v>236</v>
      </c>
      <c r="WAB1370" s="84">
        <f t="shared" ref="WAB1370:WAJ1370" si="1987">WAB1364</f>
        <v>1000000</v>
      </c>
      <c r="WAC1370" s="84">
        <f t="shared" si="1987"/>
        <v>0</v>
      </c>
      <c r="WAD1370" s="84">
        <f t="shared" si="1987"/>
        <v>0</v>
      </c>
      <c r="WAE1370" s="84">
        <f t="shared" si="1987"/>
        <v>1000000</v>
      </c>
      <c r="WAF1370" s="84">
        <f t="shared" si="1987"/>
        <v>0</v>
      </c>
      <c r="WAG1370" s="84">
        <f t="shared" si="1987"/>
        <v>0</v>
      </c>
      <c r="WAH1370" s="84">
        <f t="shared" si="1987"/>
        <v>0</v>
      </c>
      <c r="WAI1370" s="84">
        <f t="shared" si="1987"/>
        <v>0</v>
      </c>
      <c r="WAJ1370" s="84">
        <f t="shared" si="1987"/>
        <v>1000000</v>
      </c>
      <c r="WAP1370" s="84" t="s">
        <v>235</v>
      </c>
      <c r="WAQ1370" s="84" t="s">
        <v>236</v>
      </c>
      <c r="WAR1370" s="84">
        <f t="shared" ref="WAR1370:WAZ1370" si="1988">WAR1364</f>
        <v>1000000</v>
      </c>
      <c r="WAS1370" s="84">
        <f t="shared" si="1988"/>
        <v>0</v>
      </c>
      <c r="WAT1370" s="84">
        <f t="shared" si="1988"/>
        <v>0</v>
      </c>
      <c r="WAU1370" s="84">
        <f t="shared" si="1988"/>
        <v>1000000</v>
      </c>
      <c r="WAV1370" s="84">
        <f t="shared" si="1988"/>
        <v>0</v>
      </c>
      <c r="WAW1370" s="84">
        <f t="shared" si="1988"/>
        <v>0</v>
      </c>
      <c r="WAX1370" s="84">
        <f t="shared" si="1988"/>
        <v>0</v>
      </c>
      <c r="WAY1370" s="84">
        <f t="shared" si="1988"/>
        <v>0</v>
      </c>
      <c r="WAZ1370" s="84">
        <f t="shared" si="1988"/>
        <v>1000000</v>
      </c>
      <c r="WBF1370" s="84" t="s">
        <v>235</v>
      </c>
      <c r="WBG1370" s="84" t="s">
        <v>236</v>
      </c>
      <c r="WBH1370" s="84">
        <f t="shared" ref="WBH1370:WBP1370" si="1989">WBH1364</f>
        <v>1000000</v>
      </c>
      <c r="WBI1370" s="84">
        <f t="shared" si="1989"/>
        <v>0</v>
      </c>
      <c r="WBJ1370" s="84">
        <f t="shared" si="1989"/>
        <v>0</v>
      </c>
      <c r="WBK1370" s="84">
        <f t="shared" si="1989"/>
        <v>1000000</v>
      </c>
      <c r="WBL1370" s="84">
        <f t="shared" si="1989"/>
        <v>0</v>
      </c>
      <c r="WBM1370" s="84">
        <f t="shared" si="1989"/>
        <v>0</v>
      </c>
      <c r="WBN1370" s="84">
        <f t="shared" si="1989"/>
        <v>0</v>
      </c>
      <c r="WBO1370" s="84">
        <f t="shared" si="1989"/>
        <v>0</v>
      </c>
      <c r="WBP1370" s="84">
        <f t="shared" si="1989"/>
        <v>1000000</v>
      </c>
      <c r="WBV1370" s="84" t="s">
        <v>235</v>
      </c>
      <c r="WBW1370" s="84" t="s">
        <v>236</v>
      </c>
      <c r="WBX1370" s="84">
        <f t="shared" ref="WBX1370:WCF1370" si="1990">WBX1364</f>
        <v>1000000</v>
      </c>
      <c r="WBY1370" s="84">
        <f t="shared" si="1990"/>
        <v>0</v>
      </c>
      <c r="WBZ1370" s="84">
        <f t="shared" si="1990"/>
        <v>0</v>
      </c>
      <c r="WCA1370" s="84">
        <f t="shared" si="1990"/>
        <v>1000000</v>
      </c>
      <c r="WCB1370" s="84">
        <f t="shared" si="1990"/>
        <v>0</v>
      </c>
      <c r="WCC1370" s="84">
        <f t="shared" si="1990"/>
        <v>0</v>
      </c>
      <c r="WCD1370" s="84">
        <f t="shared" si="1990"/>
        <v>0</v>
      </c>
      <c r="WCE1370" s="84">
        <f t="shared" si="1990"/>
        <v>0</v>
      </c>
      <c r="WCF1370" s="84">
        <f t="shared" si="1990"/>
        <v>1000000</v>
      </c>
      <c r="WCL1370" s="84" t="s">
        <v>235</v>
      </c>
      <c r="WCM1370" s="84" t="s">
        <v>236</v>
      </c>
      <c r="WCN1370" s="84">
        <f t="shared" ref="WCN1370:WCV1370" si="1991">WCN1364</f>
        <v>1000000</v>
      </c>
      <c r="WCO1370" s="84">
        <f t="shared" si="1991"/>
        <v>0</v>
      </c>
      <c r="WCP1370" s="84">
        <f t="shared" si="1991"/>
        <v>0</v>
      </c>
      <c r="WCQ1370" s="84">
        <f t="shared" si="1991"/>
        <v>1000000</v>
      </c>
      <c r="WCR1370" s="84">
        <f t="shared" si="1991"/>
        <v>0</v>
      </c>
      <c r="WCS1370" s="84">
        <f t="shared" si="1991"/>
        <v>0</v>
      </c>
      <c r="WCT1370" s="84">
        <f t="shared" si="1991"/>
        <v>0</v>
      </c>
      <c r="WCU1370" s="84">
        <f t="shared" si="1991"/>
        <v>0</v>
      </c>
      <c r="WCV1370" s="84">
        <f t="shared" si="1991"/>
        <v>1000000</v>
      </c>
      <c r="WDB1370" s="84" t="s">
        <v>235</v>
      </c>
      <c r="WDC1370" s="84" t="s">
        <v>236</v>
      </c>
      <c r="WDD1370" s="84">
        <f t="shared" ref="WDD1370:WDL1370" si="1992">WDD1364</f>
        <v>1000000</v>
      </c>
      <c r="WDE1370" s="84">
        <f t="shared" si="1992"/>
        <v>0</v>
      </c>
      <c r="WDF1370" s="84">
        <f t="shared" si="1992"/>
        <v>0</v>
      </c>
      <c r="WDG1370" s="84">
        <f t="shared" si="1992"/>
        <v>1000000</v>
      </c>
      <c r="WDH1370" s="84">
        <f t="shared" si="1992"/>
        <v>0</v>
      </c>
      <c r="WDI1370" s="84">
        <f t="shared" si="1992"/>
        <v>0</v>
      </c>
      <c r="WDJ1370" s="84">
        <f t="shared" si="1992"/>
        <v>0</v>
      </c>
      <c r="WDK1370" s="84">
        <f t="shared" si="1992"/>
        <v>0</v>
      </c>
      <c r="WDL1370" s="84">
        <f t="shared" si="1992"/>
        <v>1000000</v>
      </c>
      <c r="WDR1370" s="84" t="s">
        <v>235</v>
      </c>
      <c r="WDS1370" s="84" t="s">
        <v>236</v>
      </c>
      <c r="WDT1370" s="84">
        <f t="shared" ref="WDT1370:WEB1370" si="1993">WDT1364</f>
        <v>1000000</v>
      </c>
      <c r="WDU1370" s="84">
        <f t="shared" si="1993"/>
        <v>0</v>
      </c>
      <c r="WDV1370" s="84">
        <f t="shared" si="1993"/>
        <v>0</v>
      </c>
      <c r="WDW1370" s="84">
        <f t="shared" si="1993"/>
        <v>1000000</v>
      </c>
      <c r="WDX1370" s="84">
        <f t="shared" si="1993"/>
        <v>0</v>
      </c>
      <c r="WDY1370" s="84">
        <f t="shared" si="1993"/>
        <v>0</v>
      </c>
      <c r="WDZ1370" s="84">
        <f t="shared" si="1993"/>
        <v>0</v>
      </c>
      <c r="WEA1370" s="84">
        <f t="shared" si="1993"/>
        <v>0</v>
      </c>
      <c r="WEB1370" s="84">
        <f t="shared" si="1993"/>
        <v>1000000</v>
      </c>
      <c r="WEH1370" s="84" t="s">
        <v>235</v>
      </c>
      <c r="WEI1370" s="84" t="s">
        <v>236</v>
      </c>
      <c r="WEJ1370" s="84">
        <f t="shared" ref="WEJ1370:WER1370" si="1994">WEJ1364</f>
        <v>1000000</v>
      </c>
      <c r="WEK1370" s="84">
        <f t="shared" si="1994"/>
        <v>0</v>
      </c>
      <c r="WEL1370" s="84">
        <f t="shared" si="1994"/>
        <v>0</v>
      </c>
      <c r="WEM1370" s="84">
        <f t="shared" si="1994"/>
        <v>1000000</v>
      </c>
      <c r="WEN1370" s="84">
        <f t="shared" si="1994"/>
        <v>0</v>
      </c>
      <c r="WEO1370" s="84">
        <f t="shared" si="1994"/>
        <v>0</v>
      </c>
      <c r="WEP1370" s="84">
        <f t="shared" si="1994"/>
        <v>0</v>
      </c>
      <c r="WEQ1370" s="84">
        <f t="shared" si="1994"/>
        <v>0</v>
      </c>
      <c r="WER1370" s="84">
        <f t="shared" si="1994"/>
        <v>1000000</v>
      </c>
      <c r="WEX1370" s="84" t="s">
        <v>235</v>
      </c>
      <c r="WEY1370" s="84" t="s">
        <v>236</v>
      </c>
      <c r="WEZ1370" s="84">
        <f t="shared" ref="WEZ1370:WFH1370" si="1995">WEZ1364</f>
        <v>1000000</v>
      </c>
      <c r="WFA1370" s="84">
        <f t="shared" si="1995"/>
        <v>0</v>
      </c>
      <c r="WFB1370" s="84">
        <f t="shared" si="1995"/>
        <v>0</v>
      </c>
      <c r="WFC1370" s="84">
        <f t="shared" si="1995"/>
        <v>1000000</v>
      </c>
      <c r="WFD1370" s="84">
        <f t="shared" si="1995"/>
        <v>0</v>
      </c>
      <c r="WFE1370" s="84">
        <f t="shared" si="1995"/>
        <v>0</v>
      </c>
      <c r="WFF1370" s="84">
        <f t="shared" si="1995"/>
        <v>0</v>
      </c>
      <c r="WFG1370" s="84">
        <f t="shared" si="1995"/>
        <v>0</v>
      </c>
      <c r="WFH1370" s="84">
        <f t="shared" si="1995"/>
        <v>1000000</v>
      </c>
      <c r="WFN1370" s="84" t="s">
        <v>235</v>
      </c>
      <c r="WFO1370" s="84" t="s">
        <v>236</v>
      </c>
      <c r="WFP1370" s="84">
        <f t="shared" ref="WFP1370:WFX1370" si="1996">WFP1364</f>
        <v>1000000</v>
      </c>
      <c r="WFQ1370" s="84">
        <f t="shared" si="1996"/>
        <v>0</v>
      </c>
      <c r="WFR1370" s="84">
        <f t="shared" si="1996"/>
        <v>0</v>
      </c>
      <c r="WFS1370" s="84">
        <f t="shared" si="1996"/>
        <v>1000000</v>
      </c>
      <c r="WFT1370" s="84">
        <f t="shared" si="1996"/>
        <v>0</v>
      </c>
      <c r="WFU1370" s="84">
        <f t="shared" si="1996"/>
        <v>0</v>
      </c>
      <c r="WFV1370" s="84">
        <f t="shared" si="1996"/>
        <v>0</v>
      </c>
      <c r="WFW1370" s="84">
        <f t="shared" si="1996"/>
        <v>0</v>
      </c>
      <c r="WFX1370" s="84">
        <f t="shared" si="1996"/>
        <v>1000000</v>
      </c>
      <c r="WGD1370" s="84" t="s">
        <v>235</v>
      </c>
      <c r="WGE1370" s="84" t="s">
        <v>236</v>
      </c>
      <c r="WGF1370" s="84">
        <f t="shared" ref="WGF1370:WGN1370" si="1997">WGF1364</f>
        <v>1000000</v>
      </c>
      <c r="WGG1370" s="84">
        <f t="shared" si="1997"/>
        <v>0</v>
      </c>
      <c r="WGH1370" s="84">
        <f t="shared" si="1997"/>
        <v>0</v>
      </c>
      <c r="WGI1370" s="84">
        <f t="shared" si="1997"/>
        <v>1000000</v>
      </c>
      <c r="WGJ1370" s="84">
        <f t="shared" si="1997"/>
        <v>0</v>
      </c>
      <c r="WGK1370" s="84">
        <f t="shared" si="1997"/>
        <v>0</v>
      </c>
      <c r="WGL1370" s="84">
        <f t="shared" si="1997"/>
        <v>0</v>
      </c>
      <c r="WGM1370" s="84">
        <f t="shared" si="1997"/>
        <v>0</v>
      </c>
      <c r="WGN1370" s="84">
        <f t="shared" si="1997"/>
        <v>1000000</v>
      </c>
      <c r="WGT1370" s="84" t="s">
        <v>235</v>
      </c>
      <c r="WGU1370" s="84" t="s">
        <v>236</v>
      </c>
      <c r="WGV1370" s="84">
        <f t="shared" ref="WGV1370:WHD1370" si="1998">WGV1364</f>
        <v>1000000</v>
      </c>
      <c r="WGW1370" s="84">
        <f t="shared" si="1998"/>
        <v>0</v>
      </c>
      <c r="WGX1370" s="84">
        <f t="shared" si="1998"/>
        <v>0</v>
      </c>
      <c r="WGY1370" s="84">
        <f t="shared" si="1998"/>
        <v>1000000</v>
      </c>
      <c r="WGZ1370" s="84">
        <f t="shared" si="1998"/>
        <v>0</v>
      </c>
      <c r="WHA1370" s="84">
        <f t="shared" si="1998"/>
        <v>0</v>
      </c>
      <c r="WHB1370" s="84">
        <f t="shared" si="1998"/>
        <v>0</v>
      </c>
      <c r="WHC1370" s="84">
        <f t="shared" si="1998"/>
        <v>0</v>
      </c>
      <c r="WHD1370" s="84">
        <f t="shared" si="1998"/>
        <v>1000000</v>
      </c>
      <c r="WHJ1370" s="84" t="s">
        <v>235</v>
      </c>
      <c r="WHK1370" s="84" t="s">
        <v>236</v>
      </c>
      <c r="WHL1370" s="84">
        <f t="shared" ref="WHL1370:WHT1370" si="1999">WHL1364</f>
        <v>1000000</v>
      </c>
      <c r="WHM1370" s="84">
        <f t="shared" si="1999"/>
        <v>0</v>
      </c>
      <c r="WHN1370" s="84">
        <f t="shared" si="1999"/>
        <v>0</v>
      </c>
      <c r="WHO1370" s="84">
        <f t="shared" si="1999"/>
        <v>1000000</v>
      </c>
      <c r="WHP1370" s="84">
        <f t="shared" si="1999"/>
        <v>0</v>
      </c>
      <c r="WHQ1370" s="84">
        <f t="shared" si="1999"/>
        <v>0</v>
      </c>
      <c r="WHR1370" s="84">
        <f t="shared" si="1999"/>
        <v>0</v>
      </c>
      <c r="WHS1370" s="84">
        <f t="shared" si="1999"/>
        <v>0</v>
      </c>
      <c r="WHT1370" s="84">
        <f t="shared" si="1999"/>
        <v>1000000</v>
      </c>
      <c r="WHZ1370" s="84" t="s">
        <v>235</v>
      </c>
      <c r="WIA1370" s="84" t="s">
        <v>236</v>
      </c>
      <c r="WIB1370" s="84">
        <f t="shared" ref="WIB1370:WIJ1370" si="2000">WIB1364</f>
        <v>1000000</v>
      </c>
      <c r="WIC1370" s="84">
        <f t="shared" si="2000"/>
        <v>0</v>
      </c>
      <c r="WID1370" s="84">
        <f t="shared" si="2000"/>
        <v>0</v>
      </c>
      <c r="WIE1370" s="84">
        <f t="shared" si="2000"/>
        <v>1000000</v>
      </c>
      <c r="WIF1370" s="84">
        <f t="shared" si="2000"/>
        <v>0</v>
      </c>
      <c r="WIG1370" s="84">
        <f t="shared" si="2000"/>
        <v>0</v>
      </c>
      <c r="WIH1370" s="84">
        <f t="shared" si="2000"/>
        <v>0</v>
      </c>
      <c r="WII1370" s="84">
        <f t="shared" si="2000"/>
        <v>0</v>
      </c>
      <c r="WIJ1370" s="84">
        <f t="shared" si="2000"/>
        <v>1000000</v>
      </c>
      <c r="WIP1370" s="84" t="s">
        <v>235</v>
      </c>
      <c r="WIQ1370" s="84" t="s">
        <v>236</v>
      </c>
      <c r="WIR1370" s="84">
        <f t="shared" ref="WIR1370:WIZ1370" si="2001">WIR1364</f>
        <v>1000000</v>
      </c>
      <c r="WIS1370" s="84">
        <f t="shared" si="2001"/>
        <v>0</v>
      </c>
      <c r="WIT1370" s="84">
        <f t="shared" si="2001"/>
        <v>0</v>
      </c>
      <c r="WIU1370" s="84">
        <f t="shared" si="2001"/>
        <v>1000000</v>
      </c>
      <c r="WIV1370" s="84">
        <f t="shared" si="2001"/>
        <v>0</v>
      </c>
      <c r="WIW1370" s="84">
        <f t="shared" si="2001"/>
        <v>0</v>
      </c>
      <c r="WIX1370" s="84">
        <f t="shared" si="2001"/>
        <v>0</v>
      </c>
      <c r="WIY1370" s="84">
        <f t="shared" si="2001"/>
        <v>0</v>
      </c>
      <c r="WIZ1370" s="84">
        <f t="shared" si="2001"/>
        <v>1000000</v>
      </c>
      <c r="WJF1370" s="84" t="s">
        <v>235</v>
      </c>
      <c r="WJG1370" s="84" t="s">
        <v>236</v>
      </c>
      <c r="WJH1370" s="84">
        <f t="shared" ref="WJH1370:WJP1370" si="2002">WJH1364</f>
        <v>1000000</v>
      </c>
      <c r="WJI1370" s="84">
        <f t="shared" si="2002"/>
        <v>0</v>
      </c>
      <c r="WJJ1370" s="84">
        <f t="shared" si="2002"/>
        <v>0</v>
      </c>
      <c r="WJK1370" s="84">
        <f t="shared" si="2002"/>
        <v>1000000</v>
      </c>
      <c r="WJL1370" s="84">
        <f t="shared" si="2002"/>
        <v>0</v>
      </c>
      <c r="WJM1370" s="84">
        <f t="shared" si="2002"/>
        <v>0</v>
      </c>
      <c r="WJN1370" s="84">
        <f t="shared" si="2002"/>
        <v>0</v>
      </c>
      <c r="WJO1370" s="84">
        <f t="shared" si="2002"/>
        <v>0</v>
      </c>
      <c r="WJP1370" s="84">
        <f t="shared" si="2002"/>
        <v>1000000</v>
      </c>
      <c r="WJV1370" s="84" t="s">
        <v>235</v>
      </c>
      <c r="WJW1370" s="84" t="s">
        <v>236</v>
      </c>
      <c r="WJX1370" s="84">
        <f t="shared" ref="WJX1370:WKF1370" si="2003">WJX1364</f>
        <v>1000000</v>
      </c>
      <c r="WJY1370" s="84">
        <f t="shared" si="2003"/>
        <v>0</v>
      </c>
      <c r="WJZ1370" s="84">
        <f t="shared" si="2003"/>
        <v>0</v>
      </c>
      <c r="WKA1370" s="84">
        <f t="shared" si="2003"/>
        <v>1000000</v>
      </c>
      <c r="WKB1370" s="84">
        <f t="shared" si="2003"/>
        <v>0</v>
      </c>
      <c r="WKC1370" s="84">
        <f t="shared" si="2003"/>
        <v>0</v>
      </c>
      <c r="WKD1370" s="84">
        <f t="shared" si="2003"/>
        <v>0</v>
      </c>
      <c r="WKE1370" s="84">
        <f t="shared" si="2003"/>
        <v>0</v>
      </c>
      <c r="WKF1370" s="84">
        <f t="shared" si="2003"/>
        <v>1000000</v>
      </c>
      <c r="WKL1370" s="84" t="s">
        <v>235</v>
      </c>
      <c r="WKM1370" s="84" t="s">
        <v>236</v>
      </c>
      <c r="WKN1370" s="84">
        <f t="shared" ref="WKN1370:WKV1370" si="2004">WKN1364</f>
        <v>1000000</v>
      </c>
      <c r="WKO1370" s="84">
        <f t="shared" si="2004"/>
        <v>0</v>
      </c>
      <c r="WKP1370" s="84">
        <f t="shared" si="2004"/>
        <v>0</v>
      </c>
      <c r="WKQ1370" s="84">
        <f t="shared" si="2004"/>
        <v>1000000</v>
      </c>
      <c r="WKR1370" s="84">
        <f t="shared" si="2004"/>
        <v>0</v>
      </c>
      <c r="WKS1370" s="84">
        <f t="shared" si="2004"/>
        <v>0</v>
      </c>
      <c r="WKT1370" s="84">
        <f t="shared" si="2004"/>
        <v>0</v>
      </c>
      <c r="WKU1370" s="84">
        <f t="shared" si="2004"/>
        <v>0</v>
      </c>
      <c r="WKV1370" s="84">
        <f t="shared" si="2004"/>
        <v>1000000</v>
      </c>
      <c r="WLB1370" s="84" t="s">
        <v>235</v>
      </c>
      <c r="WLC1370" s="84" t="s">
        <v>236</v>
      </c>
      <c r="WLD1370" s="84">
        <f t="shared" ref="WLD1370:WLL1370" si="2005">WLD1364</f>
        <v>1000000</v>
      </c>
      <c r="WLE1370" s="84">
        <f t="shared" si="2005"/>
        <v>0</v>
      </c>
      <c r="WLF1370" s="84">
        <f t="shared" si="2005"/>
        <v>0</v>
      </c>
      <c r="WLG1370" s="84">
        <f t="shared" si="2005"/>
        <v>1000000</v>
      </c>
      <c r="WLH1370" s="84">
        <f t="shared" si="2005"/>
        <v>0</v>
      </c>
      <c r="WLI1370" s="84">
        <f t="shared" si="2005"/>
        <v>0</v>
      </c>
      <c r="WLJ1370" s="84">
        <f t="shared" si="2005"/>
        <v>0</v>
      </c>
      <c r="WLK1370" s="84">
        <f t="shared" si="2005"/>
        <v>0</v>
      </c>
      <c r="WLL1370" s="84">
        <f t="shared" si="2005"/>
        <v>1000000</v>
      </c>
      <c r="WLR1370" s="84" t="s">
        <v>235</v>
      </c>
      <c r="WLS1370" s="84" t="s">
        <v>236</v>
      </c>
      <c r="WLT1370" s="84">
        <f t="shared" ref="WLT1370:WMB1370" si="2006">WLT1364</f>
        <v>1000000</v>
      </c>
      <c r="WLU1370" s="84">
        <f t="shared" si="2006"/>
        <v>0</v>
      </c>
      <c r="WLV1370" s="84">
        <f t="shared" si="2006"/>
        <v>0</v>
      </c>
      <c r="WLW1370" s="84">
        <f t="shared" si="2006"/>
        <v>1000000</v>
      </c>
      <c r="WLX1370" s="84">
        <f t="shared" si="2006"/>
        <v>0</v>
      </c>
      <c r="WLY1370" s="84">
        <f t="shared" si="2006"/>
        <v>0</v>
      </c>
      <c r="WLZ1370" s="84">
        <f t="shared" si="2006"/>
        <v>0</v>
      </c>
      <c r="WMA1370" s="84">
        <f t="shared" si="2006"/>
        <v>0</v>
      </c>
      <c r="WMB1370" s="84">
        <f t="shared" si="2006"/>
        <v>1000000</v>
      </c>
      <c r="WMH1370" s="84" t="s">
        <v>235</v>
      </c>
      <c r="WMI1370" s="84" t="s">
        <v>236</v>
      </c>
      <c r="WMJ1370" s="84">
        <f t="shared" ref="WMJ1370:WMR1370" si="2007">WMJ1364</f>
        <v>1000000</v>
      </c>
      <c r="WMK1370" s="84">
        <f t="shared" si="2007"/>
        <v>0</v>
      </c>
      <c r="WML1370" s="84">
        <f t="shared" si="2007"/>
        <v>0</v>
      </c>
      <c r="WMM1370" s="84">
        <f t="shared" si="2007"/>
        <v>1000000</v>
      </c>
      <c r="WMN1370" s="84">
        <f t="shared" si="2007"/>
        <v>0</v>
      </c>
      <c r="WMO1370" s="84">
        <f t="shared" si="2007"/>
        <v>0</v>
      </c>
      <c r="WMP1370" s="84">
        <f t="shared" si="2007"/>
        <v>0</v>
      </c>
      <c r="WMQ1370" s="84">
        <f t="shared" si="2007"/>
        <v>0</v>
      </c>
      <c r="WMR1370" s="84">
        <f t="shared" si="2007"/>
        <v>1000000</v>
      </c>
      <c r="WMX1370" s="84" t="s">
        <v>235</v>
      </c>
      <c r="WMY1370" s="84" t="s">
        <v>236</v>
      </c>
      <c r="WMZ1370" s="84">
        <f t="shared" ref="WMZ1370:WNH1370" si="2008">WMZ1364</f>
        <v>1000000</v>
      </c>
      <c r="WNA1370" s="84">
        <f t="shared" si="2008"/>
        <v>0</v>
      </c>
      <c r="WNB1370" s="84">
        <f t="shared" si="2008"/>
        <v>0</v>
      </c>
      <c r="WNC1370" s="84">
        <f t="shared" si="2008"/>
        <v>1000000</v>
      </c>
      <c r="WND1370" s="84">
        <f t="shared" si="2008"/>
        <v>0</v>
      </c>
      <c r="WNE1370" s="84">
        <f t="shared" si="2008"/>
        <v>0</v>
      </c>
      <c r="WNF1370" s="84">
        <f t="shared" si="2008"/>
        <v>0</v>
      </c>
      <c r="WNG1370" s="84">
        <f t="shared" si="2008"/>
        <v>0</v>
      </c>
      <c r="WNH1370" s="84">
        <f t="shared" si="2008"/>
        <v>1000000</v>
      </c>
      <c r="WNN1370" s="84" t="s">
        <v>235</v>
      </c>
      <c r="WNO1370" s="84" t="s">
        <v>236</v>
      </c>
      <c r="WNP1370" s="84">
        <f t="shared" ref="WNP1370:WNX1370" si="2009">WNP1364</f>
        <v>1000000</v>
      </c>
      <c r="WNQ1370" s="84">
        <f t="shared" si="2009"/>
        <v>0</v>
      </c>
      <c r="WNR1370" s="84">
        <f t="shared" si="2009"/>
        <v>0</v>
      </c>
      <c r="WNS1370" s="84">
        <f t="shared" si="2009"/>
        <v>1000000</v>
      </c>
      <c r="WNT1370" s="84">
        <f t="shared" si="2009"/>
        <v>0</v>
      </c>
      <c r="WNU1370" s="84">
        <f t="shared" si="2009"/>
        <v>0</v>
      </c>
      <c r="WNV1370" s="84">
        <f t="shared" si="2009"/>
        <v>0</v>
      </c>
      <c r="WNW1370" s="84">
        <f t="shared" si="2009"/>
        <v>0</v>
      </c>
      <c r="WNX1370" s="84">
        <f t="shared" si="2009"/>
        <v>1000000</v>
      </c>
      <c r="WOD1370" s="84" t="s">
        <v>235</v>
      </c>
      <c r="WOE1370" s="84" t="s">
        <v>236</v>
      </c>
      <c r="WOF1370" s="84">
        <f t="shared" ref="WOF1370:WON1370" si="2010">WOF1364</f>
        <v>1000000</v>
      </c>
      <c r="WOG1370" s="84">
        <f t="shared" si="2010"/>
        <v>0</v>
      </c>
      <c r="WOH1370" s="84">
        <f t="shared" si="2010"/>
        <v>0</v>
      </c>
      <c r="WOI1370" s="84">
        <f t="shared" si="2010"/>
        <v>1000000</v>
      </c>
      <c r="WOJ1370" s="84">
        <f t="shared" si="2010"/>
        <v>0</v>
      </c>
      <c r="WOK1370" s="84">
        <f t="shared" si="2010"/>
        <v>0</v>
      </c>
      <c r="WOL1370" s="84">
        <f t="shared" si="2010"/>
        <v>0</v>
      </c>
      <c r="WOM1370" s="84">
        <f t="shared" si="2010"/>
        <v>0</v>
      </c>
      <c r="WON1370" s="84">
        <f t="shared" si="2010"/>
        <v>1000000</v>
      </c>
      <c r="WOT1370" s="84" t="s">
        <v>235</v>
      </c>
      <c r="WOU1370" s="84" t="s">
        <v>236</v>
      </c>
      <c r="WOV1370" s="84">
        <f t="shared" ref="WOV1370:WPD1370" si="2011">WOV1364</f>
        <v>1000000</v>
      </c>
      <c r="WOW1370" s="84">
        <f t="shared" si="2011"/>
        <v>0</v>
      </c>
      <c r="WOX1370" s="84">
        <f t="shared" si="2011"/>
        <v>0</v>
      </c>
      <c r="WOY1370" s="84">
        <f t="shared" si="2011"/>
        <v>1000000</v>
      </c>
      <c r="WOZ1370" s="84">
        <f t="shared" si="2011"/>
        <v>0</v>
      </c>
      <c r="WPA1370" s="84">
        <f t="shared" si="2011"/>
        <v>0</v>
      </c>
      <c r="WPB1370" s="84">
        <f t="shared" si="2011"/>
        <v>0</v>
      </c>
      <c r="WPC1370" s="84">
        <f t="shared" si="2011"/>
        <v>0</v>
      </c>
      <c r="WPD1370" s="84">
        <f t="shared" si="2011"/>
        <v>1000000</v>
      </c>
      <c r="WPJ1370" s="84" t="s">
        <v>235</v>
      </c>
      <c r="WPK1370" s="84" t="s">
        <v>236</v>
      </c>
      <c r="WPL1370" s="84">
        <f t="shared" ref="WPL1370:WPT1370" si="2012">WPL1364</f>
        <v>1000000</v>
      </c>
      <c r="WPM1370" s="84">
        <f t="shared" si="2012"/>
        <v>0</v>
      </c>
      <c r="WPN1370" s="84">
        <f t="shared" si="2012"/>
        <v>0</v>
      </c>
      <c r="WPO1370" s="84">
        <f t="shared" si="2012"/>
        <v>1000000</v>
      </c>
      <c r="WPP1370" s="84">
        <f t="shared" si="2012"/>
        <v>0</v>
      </c>
      <c r="WPQ1370" s="84">
        <f t="shared" si="2012"/>
        <v>0</v>
      </c>
      <c r="WPR1370" s="84">
        <f t="shared" si="2012"/>
        <v>0</v>
      </c>
      <c r="WPS1370" s="84">
        <f t="shared" si="2012"/>
        <v>0</v>
      </c>
      <c r="WPT1370" s="84">
        <f t="shared" si="2012"/>
        <v>1000000</v>
      </c>
      <c r="WPZ1370" s="84" t="s">
        <v>235</v>
      </c>
      <c r="WQA1370" s="84" t="s">
        <v>236</v>
      </c>
      <c r="WQB1370" s="84">
        <f t="shared" ref="WQB1370:WQJ1370" si="2013">WQB1364</f>
        <v>1000000</v>
      </c>
      <c r="WQC1370" s="84">
        <f t="shared" si="2013"/>
        <v>0</v>
      </c>
      <c r="WQD1370" s="84">
        <f t="shared" si="2013"/>
        <v>0</v>
      </c>
      <c r="WQE1370" s="84">
        <f t="shared" si="2013"/>
        <v>1000000</v>
      </c>
      <c r="WQF1370" s="84">
        <f t="shared" si="2013"/>
        <v>0</v>
      </c>
      <c r="WQG1370" s="84">
        <f t="shared" si="2013"/>
        <v>0</v>
      </c>
      <c r="WQH1370" s="84">
        <f t="shared" si="2013"/>
        <v>0</v>
      </c>
      <c r="WQI1370" s="84">
        <f t="shared" si="2013"/>
        <v>0</v>
      </c>
      <c r="WQJ1370" s="84">
        <f t="shared" si="2013"/>
        <v>1000000</v>
      </c>
      <c r="WQP1370" s="84" t="s">
        <v>235</v>
      </c>
      <c r="WQQ1370" s="84" t="s">
        <v>236</v>
      </c>
      <c r="WQR1370" s="84">
        <f t="shared" ref="WQR1370:WQZ1370" si="2014">WQR1364</f>
        <v>1000000</v>
      </c>
      <c r="WQS1370" s="84">
        <f t="shared" si="2014"/>
        <v>0</v>
      </c>
      <c r="WQT1370" s="84">
        <f t="shared" si="2014"/>
        <v>0</v>
      </c>
      <c r="WQU1370" s="84">
        <f t="shared" si="2014"/>
        <v>1000000</v>
      </c>
      <c r="WQV1370" s="84">
        <f t="shared" si="2014"/>
        <v>0</v>
      </c>
      <c r="WQW1370" s="84">
        <f t="shared" si="2014"/>
        <v>0</v>
      </c>
      <c r="WQX1370" s="84">
        <f t="shared" si="2014"/>
        <v>0</v>
      </c>
      <c r="WQY1370" s="84">
        <f t="shared" si="2014"/>
        <v>0</v>
      </c>
      <c r="WQZ1370" s="84">
        <f t="shared" si="2014"/>
        <v>1000000</v>
      </c>
      <c r="WRF1370" s="84" t="s">
        <v>235</v>
      </c>
      <c r="WRG1370" s="84" t="s">
        <v>236</v>
      </c>
      <c r="WRH1370" s="84">
        <f t="shared" ref="WRH1370:WRP1370" si="2015">WRH1364</f>
        <v>1000000</v>
      </c>
      <c r="WRI1370" s="84">
        <f t="shared" si="2015"/>
        <v>0</v>
      </c>
      <c r="WRJ1370" s="84">
        <f t="shared" si="2015"/>
        <v>0</v>
      </c>
      <c r="WRK1370" s="84">
        <f t="shared" si="2015"/>
        <v>1000000</v>
      </c>
      <c r="WRL1370" s="84">
        <f t="shared" si="2015"/>
        <v>0</v>
      </c>
      <c r="WRM1370" s="84">
        <f t="shared" si="2015"/>
        <v>0</v>
      </c>
      <c r="WRN1370" s="84">
        <f t="shared" si="2015"/>
        <v>0</v>
      </c>
      <c r="WRO1370" s="84">
        <f t="shared" si="2015"/>
        <v>0</v>
      </c>
      <c r="WRP1370" s="84">
        <f t="shared" si="2015"/>
        <v>1000000</v>
      </c>
      <c r="WRV1370" s="84" t="s">
        <v>235</v>
      </c>
      <c r="WRW1370" s="84" t="s">
        <v>236</v>
      </c>
      <c r="WRX1370" s="84">
        <f t="shared" ref="WRX1370:WSF1370" si="2016">WRX1364</f>
        <v>1000000</v>
      </c>
      <c r="WRY1370" s="84">
        <f t="shared" si="2016"/>
        <v>0</v>
      </c>
      <c r="WRZ1370" s="84">
        <f t="shared" si="2016"/>
        <v>0</v>
      </c>
      <c r="WSA1370" s="84">
        <f t="shared" si="2016"/>
        <v>1000000</v>
      </c>
      <c r="WSB1370" s="84">
        <f t="shared" si="2016"/>
        <v>0</v>
      </c>
      <c r="WSC1370" s="84">
        <f t="shared" si="2016"/>
        <v>0</v>
      </c>
      <c r="WSD1370" s="84">
        <f t="shared" si="2016"/>
        <v>0</v>
      </c>
      <c r="WSE1370" s="84">
        <f t="shared" si="2016"/>
        <v>0</v>
      </c>
      <c r="WSF1370" s="84">
        <f t="shared" si="2016"/>
        <v>1000000</v>
      </c>
      <c r="WSL1370" s="84" t="s">
        <v>235</v>
      </c>
      <c r="WSM1370" s="84" t="s">
        <v>236</v>
      </c>
      <c r="WSN1370" s="84">
        <f t="shared" ref="WSN1370:WSV1370" si="2017">WSN1364</f>
        <v>1000000</v>
      </c>
      <c r="WSO1370" s="84">
        <f t="shared" si="2017"/>
        <v>0</v>
      </c>
      <c r="WSP1370" s="84">
        <f t="shared" si="2017"/>
        <v>0</v>
      </c>
      <c r="WSQ1370" s="84">
        <f t="shared" si="2017"/>
        <v>1000000</v>
      </c>
      <c r="WSR1370" s="84">
        <f t="shared" si="2017"/>
        <v>0</v>
      </c>
      <c r="WSS1370" s="84">
        <f t="shared" si="2017"/>
        <v>0</v>
      </c>
      <c r="WST1370" s="84">
        <f t="shared" si="2017"/>
        <v>0</v>
      </c>
      <c r="WSU1370" s="84">
        <f t="shared" si="2017"/>
        <v>0</v>
      </c>
      <c r="WSV1370" s="84">
        <f t="shared" si="2017"/>
        <v>1000000</v>
      </c>
      <c r="WTB1370" s="84" t="s">
        <v>235</v>
      </c>
      <c r="WTC1370" s="84" t="s">
        <v>236</v>
      </c>
      <c r="WTD1370" s="84">
        <f t="shared" ref="WTD1370:WTL1370" si="2018">WTD1364</f>
        <v>1000000</v>
      </c>
      <c r="WTE1370" s="84">
        <f t="shared" si="2018"/>
        <v>0</v>
      </c>
      <c r="WTF1370" s="84">
        <f t="shared" si="2018"/>
        <v>0</v>
      </c>
      <c r="WTG1370" s="84">
        <f t="shared" si="2018"/>
        <v>1000000</v>
      </c>
      <c r="WTH1370" s="84">
        <f t="shared" si="2018"/>
        <v>0</v>
      </c>
      <c r="WTI1370" s="84">
        <f t="shared" si="2018"/>
        <v>0</v>
      </c>
      <c r="WTJ1370" s="84">
        <f t="shared" si="2018"/>
        <v>0</v>
      </c>
      <c r="WTK1370" s="84">
        <f t="shared" si="2018"/>
        <v>0</v>
      </c>
      <c r="WTL1370" s="84">
        <f t="shared" si="2018"/>
        <v>1000000</v>
      </c>
      <c r="WTR1370" s="84" t="s">
        <v>235</v>
      </c>
      <c r="WTS1370" s="84" t="s">
        <v>236</v>
      </c>
      <c r="WTT1370" s="84">
        <f t="shared" ref="WTT1370:WUB1370" si="2019">WTT1364</f>
        <v>1000000</v>
      </c>
      <c r="WTU1370" s="84">
        <f t="shared" si="2019"/>
        <v>0</v>
      </c>
      <c r="WTV1370" s="84">
        <f t="shared" si="2019"/>
        <v>0</v>
      </c>
      <c r="WTW1370" s="84">
        <f t="shared" si="2019"/>
        <v>1000000</v>
      </c>
      <c r="WTX1370" s="84">
        <f t="shared" si="2019"/>
        <v>0</v>
      </c>
      <c r="WTY1370" s="84">
        <f t="shared" si="2019"/>
        <v>0</v>
      </c>
      <c r="WTZ1370" s="84">
        <f t="shared" si="2019"/>
        <v>0</v>
      </c>
      <c r="WUA1370" s="84">
        <f t="shared" si="2019"/>
        <v>0</v>
      </c>
      <c r="WUB1370" s="84">
        <f t="shared" si="2019"/>
        <v>1000000</v>
      </c>
      <c r="WUH1370" s="84" t="s">
        <v>235</v>
      </c>
      <c r="WUI1370" s="84" t="s">
        <v>236</v>
      </c>
      <c r="WUJ1370" s="84">
        <f t="shared" ref="WUJ1370:WUR1370" si="2020">WUJ1364</f>
        <v>1000000</v>
      </c>
      <c r="WUK1370" s="84">
        <f t="shared" si="2020"/>
        <v>0</v>
      </c>
      <c r="WUL1370" s="84">
        <f t="shared" si="2020"/>
        <v>0</v>
      </c>
      <c r="WUM1370" s="84">
        <f t="shared" si="2020"/>
        <v>1000000</v>
      </c>
      <c r="WUN1370" s="84">
        <f t="shared" si="2020"/>
        <v>0</v>
      </c>
      <c r="WUO1370" s="84">
        <f t="shared" si="2020"/>
        <v>0</v>
      </c>
      <c r="WUP1370" s="84">
        <f t="shared" si="2020"/>
        <v>0</v>
      </c>
      <c r="WUQ1370" s="84">
        <f t="shared" si="2020"/>
        <v>0</v>
      </c>
      <c r="WUR1370" s="84">
        <f t="shared" si="2020"/>
        <v>1000000</v>
      </c>
      <c r="WUX1370" s="84" t="s">
        <v>235</v>
      </c>
      <c r="WUY1370" s="84" t="s">
        <v>236</v>
      </c>
      <c r="WUZ1370" s="84">
        <f t="shared" ref="WUZ1370:WVH1370" si="2021">WUZ1364</f>
        <v>1000000</v>
      </c>
      <c r="WVA1370" s="84">
        <f t="shared" si="2021"/>
        <v>0</v>
      </c>
      <c r="WVB1370" s="84">
        <f t="shared" si="2021"/>
        <v>0</v>
      </c>
      <c r="WVC1370" s="84">
        <f t="shared" si="2021"/>
        <v>1000000</v>
      </c>
      <c r="WVD1370" s="84">
        <f t="shared" si="2021"/>
        <v>0</v>
      </c>
      <c r="WVE1370" s="84">
        <f t="shared" si="2021"/>
        <v>0</v>
      </c>
      <c r="WVF1370" s="84">
        <f t="shared" si="2021"/>
        <v>0</v>
      </c>
      <c r="WVG1370" s="84">
        <f t="shared" si="2021"/>
        <v>0</v>
      </c>
      <c r="WVH1370" s="84">
        <f t="shared" si="2021"/>
        <v>1000000</v>
      </c>
      <c r="WVN1370" s="84" t="s">
        <v>235</v>
      </c>
      <c r="WVO1370" s="84" t="s">
        <v>236</v>
      </c>
      <c r="WVP1370" s="84">
        <f t="shared" ref="WVP1370:WVX1370" si="2022">WVP1364</f>
        <v>1000000</v>
      </c>
      <c r="WVQ1370" s="84">
        <f t="shared" si="2022"/>
        <v>0</v>
      </c>
      <c r="WVR1370" s="84">
        <f t="shared" si="2022"/>
        <v>0</v>
      </c>
      <c r="WVS1370" s="84">
        <f t="shared" si="2022"/>
        <v>1000000</v>
      </c>
      <c r="WVT1370" s="84">
        <f t="shared" si="2022"/>
        <v>0</v>
      </c>
      <c r="WVU1370" s="84">
        <f t="shared" si="2022"/>
        <v>0</v>
      </c>
      <c r="WVV1370" s="84">
        <f t="shared" si="2022"/>
        <v>0</v>
      </c>
      <c r="WVW1370" s="84">
        <f t="shared" si="2022"/>
        <v>0</v>
      </c>
      <c r="WVX1370" s="84">
        <f t="shared" si="2022"/>
        <v>1000000</v>
      </c>
      <c r="WWD1370" s="84" t="s">
        <v>235</v>
      </c>
      <c r="WWE1370" s="84" t="s">
        <v>236</v>
      </c>
      <c r="WWF1370" s="84">
        <f t="shared" ref="WWF1370:WWN1370" si="2023">WWF1364</f>
        <v>1000000</v>
      </c>
      <c r="WWG1370" s="84">
        <f t="shared" si="2023"/>
        <v>0</v>
      </c>
      <c r="WWH1370" s="84">
        <f t="shared" si="2023"/>
        <v>0</v>
      </c>
      <c r="WWI1370" s="84">
        <f t="shared" si="2023"/>
        <v>1000000</v>
      </c>
      <c r="WWJ1370" s="84">
        <f t="shared" si="2023"/>
        <v>0</v>
      </c>
      <c r="WWK1370" s="84">
        <f t="shared" si="2023"/>
        <v>0</v>
      </c>
      <c r="WWL1370" s="84">
        <f t="shared" si="2023"/>
        <v>0</v>
      </c>
      <c r="WWM1370" s="84">
        <f t="shared" si="2023"/>
        <v>0</v>
      </c>
      <c r="WWN1370" s="84">
        <f t="shared" si="2023"/>
        <v>1000000</v>
      </c>
      <c r="WWT1370" s="84" t="s">
        <v>235</v>
      </c>
      <c r="WWU1370" s="84" t="s">
        <v>236</v>
      </c>
      <c r="WWV1370" s="84">
        <f t="shared" ref="WWV1370:WXD1370" si="2024">WWV1364</f>
        <v>1000000</v>
      </c>
      <c r="WWW1370" s="84">
        <f t="shared" si="2024"/>
        <v>0</v>
      </c>
      <c r="WWX1370" s="84">
        <f t="shared" si="2024"/>
        <v>0</v>
      </c>
      <c r="WWY1370" s="84">
        <f t="shared" si="2024"/>
        <v>1000000</v>
      </c>
      <c r="WWZ1370" s="84">
        <f t="shared" si="2024"/>
        <v>0</v>
      </c>
      <c r="WXA1370" s="84">
        <f t="shared" si="2024"/>
        <v>0</v>
      </c>
      <c r="WXB1370" s="84">
        <f t="shared" si="2024"/>
        <v>0</v>
      </c>
      <c r="WXC1370" s="84">
        <f t="shared" si="2024"/>
        <v>0</v>
      </c>
      <c r="WXD1370" s="84">
        <f t="shared" si="2024"/>
        <v>1000000</v>
      </c>
      <c r="WXJ1370" s="84" t="s">
        <v>235</v>
      </c>
      <c r="WXK1370" s="84" t="s">
        <v>236</v>
      </c>
      <c r="WXL1370" s="84">
        <f t="shared" ref="WXL1370:WXT1370" si="2025">WXL1364</f>
        <v>1000000</v>
      </c>
      <c r="WXM1370" s="84">
        <f t="shared" si="2025"/>
        <v>0</v>
      </c>
      <c r="WXN1370" s="84">
        <f t="shared" si="2025"/>
        <v>0</v>
      </c>
      <c r="WXO1370" s="84">
        <f t="shared" si="2025"/>
        <v>1000000</v>
      </c>
      <c r="WXP1370" s="84">
        <f t="shared" si="2025"/>
        <v>0</v>
      </c>
      <c r="WXQ1370" s="84">
        <f t="shared" si="2025"/>
        <v>0</v>
      </c>
      <c r="WXR1370" s="84">
        <f t="shared" si="2025"/>
        <v>0</v>
      </c>
      <c r="WXS1370" s="84">
        <f t="shared" si="2025"/>
        <v>0</v>
      </c>
      <c r="WXT1370" s="84">
        <f t="shared" si="2025"/>
        <v>1000000</v>
      </c>
      <c r="WXZ1370" s="84" t="s">
        <v>235</v>
      </c>
      <c r="WYA1370" s="84" t="s">
        <v>236</v>
      </c>
      <c r="WYB1370" s="84">
        <f t="shared" ref="WYB1370:WYJ1370" si="2026">WYB1364</f>
        <v>1000000</v>
      </c>
      <c r="WYC1370" s="84">
        <f t="shared" si="2026"/>
        <v>0</v>
      </c>
      <c r="WYD1370" s="84">
        <f t="shared" si="2026"/>
        <v>0</v>
      </c>
      <c r="WYE1370" s="84">
        <f t="shared" si="2026"/>
        <v>1000000</v>
      </c>
      <c r="WYF1370" s="84">
        <f t="shared" si="2026"/>
        <v>0</v>
      </c>
      <c r="WYG1370" s="84">
        <f t="shared" si="2026"/>
        <v>0</v>
      </c>
      <c r="WYH1370" s="84">
        <f t="shared" si="2026"/>
        <v>0</v>
      </c>
      <c r="WYI1370" s="84">
        <f t="shared" si="2026"/>
        <v>0</v>
      </c>
      <c r="WYJ1370" s="84">
        <f t="shared" si="2026"/>
        <v>1000000</v>
      </c>
      <c r="WYP1370" s="84" t="s">
        <v>235</v>
      </c>
      <c r="WYQ1370" s="84" t="s">
        <v>236</v>
      </c>
      <c r="WYR1370" s="84">
        <f t="shared" ref="WYR1370:WYZ1370" si="2027">WYR1364</f>
        <v>1000000</v>
      </c>
      <c r="WYS1370" s="84">
        <f t="shared" si="2027"/>
        <v>0</v>
      </c>
      <c r="WYT1370" s="84">
        <f t="shared" si="2027"/>
        <v>0</v>
      </c>
      <c r="WYU1370" s="84">
        <f t="shared" si="2027"/>
        <v>1000000</v>
      </c>
      <c r="WYV1370" s="84">
        <f t="shared" si="2027"/>
        <v>0</v>
      </c>
      <c r="WYW1370" s="84">
        <f t="shared" si="2027"/>
        <v>0</v>
      </c>
      <c r="WYX1370" s="84">
        <f t="shared" si="2027"/>
        <v>0</v>
      </c>
      <c r="WYY1370" s="84">
        <f t="shared" si="2027"/>
        <v>0</v>
      </c>
      <c r="WYZ1370" s="84">
        <f t="shared" si="2027"/>
        <v>1000000</v>
      </c>
      <c r="WZF1370" s="84" t="s">
        <v>235</v>
      </c>
      <c r="WZG1370" s="84" t="s">
        <v>236</v>
      </c>
      <c r="WZH1370" s="84">
        <f t="shared" ref="WZH1370:WZP1370" si="2028">WZH1364</f>
        <v>1000000</v>
      </c>
      <c r="WZI1370" s="84">
        <f t="shared" si="2028"/>
        <v>0</v>
      </c>
      <c r="WZJ1370" s="84">
        <f t="shared" si="2028"/>
        <v>0</v>
      </c>
      <c r="WZK1370" s="84">
        <f t="shared" si="2028"/>
        <v>1000000</v>
      </c>
      <c r="WZL1370" s="84">
        <f t="shared" si="2028"/>
        <v>0</v>
      </c>
      <c r="WZM1370" s="84">
        <f t="shared" si="2028"/>
        <v>0</v>
      </c>
      <c r="WZN1370" s="84">
        <f t="shared" si="2028"/>
        <v>0</v>
      </c>
      <c r="WZO1370" s="84">
        <f t="shared" si="2028"/>
        <v>0</v>
      </c>
      <c r="WZP1370" s="84">
        <f t="shared" si="2028"/>
        <v>1000000</v>
      </c>
      <c r="WZV1370" s="84" t="s">
        <v>235</v>
      </c>
      <c r="WZW1370" s="84" t="s">
        <v>236</v>
      </c>
      <c r="WZX1370" s="84">
        <f t="shared" ref="WZX1370:XAF1370" si="2029">WZX1364</f>
        <v>1000000</v>
      </c>
      <c r="WZY1370" s="84">
        <f t="shared" si="2029"/>
        <v>0</v>
      </c>
      <c r="WZZ1370" s="84">
        <f t="shared" si="2029"/>
        <v>0</v>
      </c>
      <c r="XAA1370" s="84">
        <f t="shared" si="2029"/>
        <v>1000000</v>
      </c>
      <c r="XAB1370" s="84">
        <f t="shared" si="2029"/>
        <v>0</v>
      </c>
      <c r="XAC1370" s="84">
        <f t="shared" si="2029"/>
        <v>0</v>
      </c>
      <c r="XAD1370" s="84">
        <f t="shared" si="2029"/>
        <v>0</v>
      </c>
      <c r="XAE1370" s="84">
        <f t="shared" si="2029"/>
        <v>0</v>
      </c>
      <c r="XAF1370" s="84">
        <f t="shared" si="2029"/>
        <v>1000000</v>
      </c>
      <c r="XAL1370" s="84" t="s">
        <v>235</v>
      </c>
      <c r="XAM1370" s="84" t="s">
        <v>236</v>
      </c>
      <c r="XAN1370" s="84">
        <f t="shared" ref="XAN1370:XAV1370" si="2030">XAN1364</f>
        <v>1000000</v>
      </c>
      <c r="XAO1370" s="84">
        <f t="shared" si="2030"/>
        <v>0</v>
      </c>
      <c r="XAP1370" s="84">
        <f t="shared" si="2030"/>
        <v>0</v>
      </c>
      <c r="XAQ1370" s="84">
        <f t="shared" si="2030"/>
        <v>1000000</v>
      </c>
      <c r="XAR1370" s="84">
        <f t="shared" si="2030"/>
        <v>0</v>
      </c>
      <c r="XAS1370" s="84">
        <f t="shared" si="2030"/>
        <v>0</v>
      </c>
      <c r="XAT1370" s="84">
        <f t="shared" si="2030"/>
        <v>0</v>
      </c>
      <c r="XAU1370" s="84">
        <f t="shared" si="2030"/>
        <v>0</v>
      </c>
      <c r="XAV1370" s="84">
        <f t="shared" si="2030"/>
        <v>1000000</v>
      </c>
      <c r="XBB1370" s="84" t="s">
        <v>235</v>
      </c>
      <c r="XBC1370" s="84" t="s">
        <v>236</v>
      </c>
      <c r="XBD1370" s="84">
        <f t="shared" ref="XBD1370:XBL1370" si="2031">XBD1364</f>
        <v>1000000</v>
      </c>
      <c r="XBE1370" s="84">
        <f t="shared" si="2031"/>
        <v>0</v>
      </c>
      <c r="XBF1370" s="84">
        <f t="shared" si="2031"/>
        <v>0</v>
      </c>
      <c r="XBG1370" s="84">
        <f t="shared" si="2031"/>
        <v>1000000</v>
      </c>
      <c r="XBH1370" s="84">
        <f t="shared" si="2031"/>
        <v>0</v>
      </c>
      <c r="XBI1370" s="84">
        <f t="shared" si="2031"/>
        <v>0</v>
      </c>
      <c r="XBJ1370" s="84">
        <f t="shared" si="2031"/>
        <v>0</v>
      </c>
      <c r="XBK1370" s="84">
        <f t="shared" si="2031"/>
        <v>0</v>
      </c>
      <c r="XBL1370" s="84">
        <f t="shared" si="2031"/>
        <v>1000000</v>
      </c>
      <c r="XBR1370" s="84" t="s">
        <v>235</v>
      </c>
      <c r="XBS1370" s="84" t="s">
        <v>236</v>
      </c>
      <c r="XBT1370" s="84">
        <f t="shared" ref="XBT1370:XCB1370" si="2032">XBT1364</f>
        <v>1000000</v>
      </c>
      <c r="XBU1370" s="84">
        <f t="shared" si="2032"/>
        <v>0</v>
      </c>
      <c r="XBV1370" s="84">
        <f t="shared" si="2032"/>
        <v>0</v>
      </c>
      <c r="XBW1370" s="84">
        <f t="shared" si="2032"/>
        <v>1000000</v>
      </c>
      <c r="XBX1370" s="84">
        <f t="shared" si="2032"/>
        <v>0</v>
      </c>
      <c r="XBY1370" s="84">
        <f t="shared" si="2032"/>
        <v>0</v>
      </c>
      <c r="XBZ1370" s="84">
        <f t="shared" si="2032"/>
        <v>0</v>
      </c>
      <c r="XCA1370" s="84">
        <f t="shared" si="2032"/>
        <v>0</v>
      </c>
      <c r="XCB1370" s="84">
        <f t="shared" si="2032"/>
        <v>1000000</v>
      </c>
      <c r="XCH1370" s="84" t="s">
        <v>235</v>
      </c>
      <c r="XCI1370" s="84" t="s">
        <v>236</v>
      </c>
      <c r="XCJ1370" s="84">
        <f t="shared" ref="XCJ1370:XCR1370" si="2033">XCJ1364</f>
        <v>1000000</v>
      </c>
      <c r="XCK1370" s="84">
        <f t="shared" si="2033"/>
        <v>0</v>
      </c>
      <c r="XCL1370" s="84">
        <f t="shared" si="2033"/>
        <v>0</v>
      </c>
      <c r="XCM1370" s="84">
        <f t="shared" si="2033"/>
        <v>1000000</v>
      </c>
      <c r="XCN1370" s="84">
        <f t="shared" si="2033"/>
        <v>0</v>
      </c>
      <c r="XCO1370" s="84">
        <f t="shared" si="2033"/>
        <v>0</v>
      </c>
      <c r="XCP1370" s="84">
        <f t="shared" si="2033"/>
        <v>0</v>
      </c>
      <c r="XCQ1370" s="84">
        <f t="shared" si="2033"/>
        <v>0</v>
      </c>
      <c r="XCR1370" s="84">
        <f t="shared" si="2033"/>
        <v>1000000</v>
      </c>
      <c r="XCX1370" s="84" t="s">
        <v>235</v>
      </c>
      <c r="XCY1370" s="84" t="s">
        <v>236</v>
      </c>
      <c r="XCZ1370" s="84">
        <f t="shared" ref="XCZ1370:XDH1370" si="2034">XCZ1364</f>
        <v>1000000</v>
      </c>
      <c r="XDA1370" s="84">
        <f t="shared" si="2034"/>
        <v>0</v>
      </c>
      <c r="XDB1370" s="84">
        <f t="shared" si="2034"/>
        <v>0</v>
      </c>
      <c r="XDC1370" s="84">
        <f t="shared" si="2034"/>
        <v>1000000</v>
      </c>
      <c r="XDD1370" s="84">
        <f t="shared" si="2034"/>
        <v>0</v>
      </c>
      <c r="XDE1370" s="84">
        <f t="shared" si="2034"/>
        <v>0</v>
      </c>
      <c r="XDF1370" s="84">
        <f t="shared" si="2034"/>
        <v>0</v>
      </c>
      <c r="XDG1370" s="84">
        <f t="shared" si="2034"/>
        <v>0</v>
      </c>
      <c r="XDH1370" s="84">
        <f t="shared" si="2034"/>
        <v>1000000</v>
      </c>
      <c r="XDN1370" s="84" t="s">
        <v>235</v>
      </c>
      <c r="XDO1370" s="84" t="s">
        <v>236</v>
      </c>
      <c r="XDP1370" s="84">
        <f t="shared" ref="XDP1370:XDX1370" si="2035">XDP1364</f>
        <v>1000000</v>
      </c>
      <c r="XDQ1370" s="84">
        <f t="shared" si="2035"/>
        <v>0</v>
      </c>
      <c r="XDR1370" s="84">
        <f t="shared" si="2035"/>
        <v>0</v>
      </c>
      <c r="XDS1370" s="84">
        <f t="shared" si="2035"/>
        <v>1000000</v>
      </c>
      <c r="XDT1370" s="84">
        <f t="shared" si="2035"/>
        <v>0</v>
      </c>
      <c r="XDU1370" s="84">
        <f t="shared" si="2035"/>
        <v>0</v>
      </c>
      <c r="XDV1370" s="84">
        <f t="shared" si="2035"/>
        <v>0</v>
      </c>
      <c r="XDW1370" s="84">
        <f t="shared" si="2035"/>
        <v>0</v>
      </c>
      <c r="XDX1370" s="84">
        <f t="shared" si="2035"/>
        <v>1000000</v>
      </c>
      <c r="XED1370" s="84" t="s">
        <v>235</v>
      </c>
      <c r="XEE1370" s="84" t="s">
        <v>236</v>
      </c>
      <c r="XEF1370" s="84">
        <f t="shared" ref="XEF1370:XEN1370" si="2036">XEF1364</f>
        <v>1000000</v>
      </c>
      <c r="XEG1370" s="84">
        <f t="shared" si="2036"/>
        <v>0</v>
      </c>
      <c r="XEH1370" s="84">
        <f t="shared" si="2036"/>
        <v>0</v>
      </c>
      <c r="XEI1370" s="84">
        <f t="shared" si="2036"/>
        <v>1000000</v>
      </c>
      <c r="XEJ1370" s="84">
        <f t="shared" si="2036"/>
        <v>0</v>
      </c>
      <c r="XEK1370" s="84">
        <f t="shared" si="2036"/>
        <v>0</v>
      </c>
      <c r="XEL1370" s="84">
        <f t="shared" si="2036"/>
        <v>0</v>
      </c>
      <c r="XEM1370" s="84">
        <f t="shared" si="2036"/>
        <v>0</v>
      </c>
      <c r="XEN1370" s="84">
        <f t="shared" si="2036"/>
        <v>1000000</v>
      </c>
      <c r="XET1370" s="84" t="s">
        <v>235</v>
      </c>
      <c r="XEU1370" s="84" t="s">
        <v>236</v>
      </c>
      <c r="XEV1370" s="84">
        <f t="shared" ref="XEV1370:XFD1370" si="2037">XEV1364</f>
        <v>1000000</v>
      </c>
      <c r="XEW1370" s="84">
        <f t="shared" si="2037"/>
        <v>0</v>
      </c>
      <c r="XEX1370" s="84">
        <f t="shared" si="2037"/>
        <v>0</v>
      </c>
      <c r="XEY1370" s="84">
        <f t="shared" si="2037"/>
        <v>1000000</v>
      </c>
      <c r="XEZ1370" s="84">
        <f t="shared" si="2037"/>
        <v>0</v>
      </c>
      <c r="XFA1370" s="84">
        <f t="shared" si="2037"/>
        <v>0</v>
      </c>
      <c r="XFB1370" s="84">
        <f t="shared" si="2037"/>
        <v>0</v>
      </c>
      <c r="XFC1370" s="84">
        <f t="shared" si="2037"/>
        <v>0</v>
      </c>
      <c r="XFD1370" s="84">
        <f t="shared" si="2037"/>
        <v>1000000</v>
      </c>
    </row>
    <row r="1371" spans="1:1024 1030:2048 2054:3072 3078:4096 4102:5120 5126:6144 6150:7168 7174:8192 8198:9216 9222:10240 10246:11264 11270:12288 12294:13312 13318:14336 14342:15360 15366:16384">
      <c r="A1371" s="84"/>
      <c r="B1371" s="84"/>
      <c r="F1371" s="746" t="s">
        <v>247</v>
      </c>
      <c r="G1371" s="1131" t="s">
        <v>4695</v>
      </c>
      <c r="H1371" s="781">
        <f t="shared" ref="H1371:P1371" si="2038">H1365</f>
        <v>0</v>
      </c>
      <c r="I1371" s="781">
        <f t="shared" si="2038"/>
        <v>0</v>
      </c>
      <c r="J1371" s="782">
        <f t="shared" si="2038"/>
        <v>0</v>
      </c>
      <c r="K1371" s="781">
        <f t="shared" si="2038"/>
        <v>0</v>
      </c>
      <c r="L1371" s="783">
        <f t="shared" si="2038"/>
        <v>0</v>
      </c>
      <c r="M1371" s="783">
        <f t="shared" si="2038"/>
        <v>0</v>
      </c>
      <c r="N1371" s="784" t="e">
        <f t="shared" si="2038"/>
        <v>#DIV/0!</v>
      </c>
      <c r="O1371" s="783">
        <f t="shared" si="2038"/>
        <v>0</v>
      </c>
      <c r="P1371" s="783">
        <f t="shared" si="2038"/>
        <v>0</v>
      </c>
      <c r="Q1371" s="801"/>
      <c r="R1371" s="802"/>
      <c r="S1371" s="801"/>
      <c r="T1371" s="84"/>
      <c r="V1371" s="84" t="s">
        <v>247</v>
      </c>
      <c r="W1371" s="84" t="s">
        <v>4695</v>
      </c>
      <c r="X1371" s="816">
        <f t="shared" ref="X1371:AF1371" si="2039">X1365</f>
        <v>0</v>
      </c>
      <c r="Y1371" s="817">
        <f t="shared" si="2039"/>
        <v>0</v>
      </c>
      <c r="Z1371" s="813">
        <f t="shared" si="2039"/>
        <v>0</v>
      </c>
      <c r="AA1371" s="814">
        <f t="shared" si="2039"/>
        <v>0</v>
      </c>
      <c r="AB1371" s="84">
        <f t="shared" si="2039"/>
        <v>2000000</v>
      </c>
      <c r="AC1371" s="84">
        <f t="shared" si="2039"/>
        <v>0</v>
      </c>
      <c r="AD1371" s="84">
        <f t="shared" si="2039"/>
        <v>0</v>
      </c>
      <c r="AE1371" s="84">
        <f t="shared" si="2039"/>
        <v>2000000</v>
      </c>
      <c r="AF1371" s="84">
        <f t="shared" si="2039"/>
        <v>2000000</v>
      </c>
      <c r="AL1371" s="84" t="s">
        <v>247</v>
      </c>
      <c r="AM1371" s="84" t="s">
        <v>4695</v>
      </c>
      <c r="AN1371" s="84">
        <f t="shared" ref="AN1371:AV1371" si="2040">AN1365</f>
        <v>0</v>
      </c>
      <c r="AO1371" s="84">
        <f t="shared" si="2040"/>
        <v>0</v>
      </c>
      <c r="AP1371" s="84">
        <f t="shared" si="2040"/>
        <v>0</v>
      </c>
      <c r="AQ1371" s="84">
        <f t="shared" si="2040"/>
        <v>0</v>
      </c>
      <c r="AR1371" s="84">
        <f t="shared" si="2040"/>
        <v>2000000</v>
      </c>
      <c r="AS1371" s="84">
        <f t="shared" si="2040"/>
        <v>0</v>
      </c>
      <c r="AT1371" s="84">
        <f t="shared" si="2040"/>
        <v>0</v>
      </c>
      <c r="AU1371" s="84">
        <f t="shared" si="2040"/>
        <v>2000000</v>
      </c>
      <c r="AV1371" s="84">
        <f t="shared" si="2040"/>
        <v>2000000</v>
      </c>
      <c r="BB1371" s="84" t="s">
        <v>247</v>
      </c>
      <c r="BC1371" s="84" t="s">
        <v>4695</v>
      </c>
      <c r="BD1371" s="84">
        <f t="shared" ref="BD1371:BL1371" si="2041">BD1365</f>
        <v>0</v>
      </c>
      <c r="BE1371" s="84">
        <f t="shared" si="2041"/>
        <v>0</v>
      </c>
      <c r="BF1371" s="84">
        <f t="shared" si="2041"/>
        <v>0</v>
      </c>
      <c r="BG1371" s="84">
        <f t="shared" si="2041"/>
        <v>0</v>
      </c>
      <c r="BH1371" s="84">
        <f t="shared" si="2041"/>
        <v>2000000</v>
      </c>
      <c r="BI1371" s="84">
        <f t="shared" si="2041"/>
        <v>0</v>
      </c>
      <c r="BJ1371" s="84">
        <f t="shared" si="2041"/>
        <v>0</v>
      </c>
      <c r="BK1371" s="84">
        <f t="shared" si="2041"/>
        <v>2000000</v>
      </c>
      <c r="BL1371" s="84">
        <f t="shared" si="2041"/>
        <v>2000000</v>
      </c>
      <c r="BR1371" s="84" t="s">
        <v>247</v>
      </c>
      <c r="BS1371" s="84" t="s">
        <v>4695</v>
      </c>
      <c r="BT1371" s="84">
        <f t="shared" ref="BT1371:CB1371" si="2042">BT1365</f>
        <v>0</v>
      </c>
      <c r="BU1371" s="84">
        <f t="shared" si="2042"/>
        <v>0</v>
      </c>
      <c r="BV1371" s="84">
        <f t="shared" si="2042"/>
        <v>0</v>
      </c>
      <c r="BW1371" s="84">
        <f t="shared" si="2042"/>
        <v>0</v>
      </c>
      <c r="BX1371" s="84">
        <f t="shared" si="2042"/>
        <v>2000000</v>
      </c>
      <c r="BY1371" s="84">
        <f t="shared" si="2042"/>
        <v>0</v>
      </c>
      <c r="BZ1371" s="84">
        <f t="shared" si="2042"/>
        <v>0</v>
      </c>
      <c r="CA1371" s="84">
        <f t="shared" si="2042"/>
        <v>2000000</v>
      </c>
      <c r="CB1371" s="84">
        <f t="shared" si="2042"/>
        <v>2000000</v>
      </c>
      <c r="CH1371" s="84" t="s">
        <v>247</v>
      </c>
      <c r="CI1371" s="84" t="s">
        <v>4695</v>
      </c>
      <c r="CJ1371" s="84">
        <f t="shared" ref="CJ1371:CR1371" si="2043">CJ1365</f>
        <v>0</v>
      </c>
      <c r="CK1371" s="84">
        <f t="shared" si="2043"/>
        <v>0</v>
      </c>
      <c r="CL1371" s="84">
        <f t="shared" si="2043"/>
        <v>0</v>
      </c>
      <c r="CM1371" s="84">
        <f t="shared" si="2043"/>
        <v>0</v>
      </c>
      <c r="CN1371" s="84">
        <f t="shared" si="2043"/>
        <v>2000000</v>
      </c>
      <c r="CO1371" s="84">
        <f t="shared" si="2043"/>
        <v>0</v>
      </c>
      <c r="CP1371" s="84">
        <f t="shared" si="2043"/>
        <v>0</v>
      </c>
      <c r="CQ1371" s="84">
        <f t="shared" si="2043"/>
        <v>2000000</v>
      </c>
      <c r="CR1371" s="84">
        <f t="shared" si="2043"/>
        <v>2000000</v>
      </c>
      <c r="CX1371" s="84" t="s">
        <v>247</v>
      </c>
      <c r="CY1371" s="84" t="s">
        <v>4695</v>
      </c>
      <c r="CZ1371" s="84">
        <f t="shared" ref="CZ1371:DH1371" si="2044">CZ1365</f>
        <v>0</v>
      </c>
      <c r="DA1371" s="84">
        <f t="shared" si="2044"/>
        <v>0</v>
      </c>
      <c r="DB1371" s="84">
        <f t="shared" si="2044"/>
        <v>0</v>
      </c>
      <c r="DC1371" s="84">
        <f t="shared" si="2044"/>
        <v>0</v>
      </c>
      <c r="DD1371" s="84">
        <f t="shared" si="2044"/>
        <v>2000000</v>
      </c>
      <c r="DE1371" s="84">
        <f t="shared" si="2044"/>
        <v>0</v>
      </c>
      <c r="DF1371" s="84">
        <f t="shared" si="2044"/>
        <v>0</v>
      </c>
      <c r="DG1371" s="84">
        <f t="shared" si="2044"/>
        <v>2000000</v>
      </c>
      <c r="DH1371" s="84">
        <f t="shared" si="2044"/>
        <v>2000000</v>
      </c>
      <c r="DN1371" s="84" t="s">
        <v>247</v>
      </c>
      <c r="DO1371" s="84" t="s">
        <v>4695</v>
      </c>
      <c r="DP1371" s="84">
        <f t="shared" ref="DP1371:DX1371" si="2045">DP1365</f>
        <v>0</v>
      </c>
      <c r="DQ1371" s="84">
        <f t="shared" si="2045"/>
        <v>0</v>
      </c>
      <c r="DR1371" s="84">
        <f t="shared" si="2045"/>
        <v>0</v>
      </c>
      <c r="DS1371" s="84">
        <f t="shared" si="2045"/>
        <v>0</v>
      </c>
      <c r="DT1371" s="84">
        <f t="shared" si="2045"/>
        <v>2000000</v>
      </c>
      <c r="DU1371" s="84">
        <f t="shared" si="2045"/>
        <v>0</v>
      </c>
      <c r="DV1371" s="84">
        <f t="shared" si="2045"/>
        <v>0</v>
      </c>
      <c r="DW1371" s="84">
        <f t="shared" si="2045"/>
        <v>2000000</v>
      </c>
      <c r="DX1371" s="84">
        <f t="shared" si="2045"/>
        <v>2000000</v>
      </c>
      <c r="ED1371" s="84" t="s">
        <v>247</v>
      </c>
      <c r="EE1371" s="84" t="s">
        <v>4695</v>
      </c>
      <c r="EF1371" s="84">
        <f t="shared" ref="EF1371:EN1371" si="2046">EF1365</f>
        <v>0</v>
      </c>
      <c r="EG1371" s="84">
        <f t="shared" si="2046"/>
        <v>0</v>
      </c>
      <c r="EH1371" s="84">
        <f t="shared" si="2046"/>
        <v>0</v>
      </c>
      <c r="EI1371" s="84">
        <f t="shared" si="2046"/>
        <v>0</v>
      </c>
      <c r="EJ1371" s="84">
        <f t="shared" si="2046"/>
        <v>2000000</v>
      </c>
      <c r="EK1371" s="84">
        <f t="shared" si="2046"/>
        <v>0</v>
      </c>
      <c r="EL1371" s="84">
        <f t="shared" si="2046"/>
        <v>0</v>
      </c>
      <c r="EM1371" s="84">
        <f t="shared" si="2046"/>
        <v>2000000</v>
      </c>
      <c r="EN1371" s="84">
        <f t="shared" si="2046"/>
        <v>2000000</v>
      </c>
      <c r="ET1371" s="84" t="s">
        <v>247</v>
      </c>
      <c r="EU1371" s="84" t="s">
        <v>4695</v>
      </c>
      <c r="EV1371" s="84">
        <f t="shared" ref="EV1371:FD1371" si="2047">EV1365</f>
        <v>0</v>
      </c>
      <c r="EW1371" s="84">
        <f t="shared" si="2047"/>
        <v>0</v>
      </c>
      <c r="EX1371" s="84">
        <f t="shared" si="2047"/>
        <v>0</v>
      </c>
      <c r="EY1371" s="84">
        <f t="shared" si="2047"/>
        <v>0</v>
      </c>
      <c r="EZ1371" s="84">
        <f t="shared" si="2047"/>
        <v>2000000</v>
      </c>
      <c r="FA1371" s="84">
        <f t="shared" si="2047"/>
        <v>0</v>
      </c>
      <c r="FB1371" s="84">
        <f t="shared" si="2047"/>
        <v>0</v>
      </c>
      <c r="FC1371" s="84">
        <f t="shared" si="2047"/>
        <v>2000000</v>
      </c>
      <c r="FD1371" s="84">
        <f t="shared" si="2047"/>
        <v>2000000</v>
      </c>
      <c r="FJ1371" s="84" t="s">
        <v>247</v>
      </c>
      <c r="FK1371" s="84" t="s">
        <v>4695</v>
      </c>
      <c r="FL1371" s="84">
        <f t="shared" ref="FL1371:FT1371" si="2048">FL1365</f>
        <v>0</v>
      </c>
      <c r="FM1371" s="84">
        <f t="shared" si="2048"/>
        <v>0</v>
      </c>
      <c r="FN1371" s="84">
        <f t="shared" si="2048"/>
        <v>0</v>
      </c>
      <c r="FO1371" s="84">
        <f t="shared" si="2048"/>
        <v>0</v>
      </c>
      <c r="FP1371" s="84">
        <f t="shared" si="2048"/>
        <v>2000000</v>
      </c>
      <c r="FQ1371" s="84">
        <f t="shared" si="2048"/>
        <v>0</v>
      </c>
      <c r="FR1371" s="84">
        <f t="shared" si="2048"/>
        <v>0</v>
      </c>
      <c r="FS1371" s="84">
        <f t="shared" si="2048"/>
        <v>2000000</v>
      </c>
      <c r="FT1371" s="84">
        <f t="shared" si="2048"/>
        <v>2000000</v>
      </c>
      <c r="FZ1371" s="84" t="s">
        <v>247</v>
      </c>
      <c r="GA1371" s="84" t="s">
        <v>4695</v>
      </c>
      <c r="GB1371" s="84">
        <f t="shared" ref="GB1371:GJ1371" si="2049">GB1365</f>
        <v>0</v>
      </c>
      <c r="GC1371" s="84">
        <f t="shared" si="2049"/>
        <v>0</v>
      </c>
      <c r="GD1371" s="84">
        <f t="shared" si="2049"/>
        <v>0</v>
      </c>
      <c r="GE1371" s="84">
        <f t="shared" si="2049"/>
        <v>0</v>
      </c>
      <c r="GF1371" s="84">
        <f t="shared" si="2049"/>
        <v>2000000</v>
      </c>
      <c r="GG1371" s="84">
        <f t="shared" si="2049"/>
        <v>0</v>
      </c>
      <c r="GH1371" s="84">
        <f t="shared" si="2049"/>
        <v>0</v>
      </c>
      <c r="GI1371" s="84">
        <f t="shared" si="2049"/>
        <v>2000000</v>
      </c>
      <c r="GJ1371" s="84">
        <f t="shared" si="2049"/>
        <v>2000000</v>
      </c>
      <c r="GP1371" s="84" t="s">
        <v>247</v>
      </c>
      <c r="GQ1371" s="84" t="s">
        <v>4695</v>
      </c>
      <c r="GR1371" s="84">
        <f t="shared" ref="GR1371:GZ1371" si="2050">GR1365</f>
        <v>0</v>
      </c>
      <c r="GS1371" s="84">
        <f t="shared" si="2050"/>
        <v>0</v>
      </c>
      <c r="GT1371" s="84">
        <f t="shared" si="2050"/>
        <v>0</v>
      </c>
      <c r="GU1371" s="84">
        <f t="shared" si="2050"/>
        <v>0</v>
      </c>
      <c r="GV1371" s="84">
        <f t="shared" si="2050"/>
        <v>2000000</v>
      </c>
      <c r="GW1371" s="84">
        <f t="shared" si="2050"/>
        <v>0</v>
      </c>
      <c r="GX1371" s="84">
        <f t="shared" si="2050"/>
        <v>0</v>
      </c>
      <c r="GY1371" s="84">
        <f t="shared" si="2050"/>
        <v>2000000</v>
      </c>
      <c r="GZ1371" s="84">
        <f t="shared" si="2050"/>
        <v>2000000</v>
      </c>
      <c r="HF1371" s="84" t="s">
        <v>247</v>
      </c>
      <c r="HG1371" s="84" t="s">
        <v>4695</v>
      </c>
      <c r="HH1371" s="84">
        <f t="shared" ref="HH1371:HP1371" si="2051">HH1365</f>
        <v>0</v>
      </c>
      <c r="HI1371" s="84">
        <f t="shared" si="2051"/>
        <v>0</v>
      </c>
      <c r="HJ1371" s="84">
        <f t="shared" si="2051"/>
        <v>0</v>
      </c>
      <c r="HK1371" s="84">
        <f t="shared" si="2051"/>
        <v>0</v>
      </c>
      <c r="HL1371" s="84">
        <f t="shared" si="2051"/>
        <v>2000000</v>
      </c>
      <c r="HM1371" s="84">
        <f t="shared" si="2051"/>
        <v>0</v>
      </c>
      <c r="HN1371" s="84">
        <f t="shared" si="2051"/>
        <v>0</v>
      </c>
      <c r="HO1371" s="84">
        <f t="shared" si="2051"/>
        <v>2000000</v>
      </c>
      <c r="HP1371" s="84">
        <f t="shared" si="2051"/>
        <v>2000000</v>
      </c>
      <c r="HV1371" s="84" t="s">
        <v>247</v>
      </c>
      <c r="HW1371" s="84" t="s">
        <v>4695</v>
      </c>
      <c r="HX1371" s="84">
        <f t="shared" ref="HX1371:IF1371" si="2052">HX1365</f>
        <v>0</v>
      </c>
      <c r="HY1371" s="84">
        <f t="shared" si="2052"/>
        <v>0</v>
      </c>
      <c r="HZ1371" s="84">
        <f t="shared" si="2052"/>
        <v>0</v>
      </c>
      <c r="IA1371" s="84">
        <f t="shared" si="2052"/>
        <v>0</v>
      </c>
      <c r="IB1371" s="84">
        <f t="shared" si="2052"/>
        <v>2000000</v>
      </c>
      <c r="IC1371" s="84">
        <f t="shared" si="2052"/>
        <v>0</v>
      </c>
      <c r="ID1371" s="84">
        <f t="shared" si="2052"/>
        <v>0</v>
      </c>
      <c r="IE1371" s="84">
        <f t="shared" si="2052"/>
        <v>2000000</v>
      </c>
      <c r="IF1371" s="84">
        <f t="shared" si="2052"/>
        <v>2000000</v>
      </c>
      <c r="IL1371" s="84" t="s">
        <v>247</v>
      </c>
      <c r="IM1371" s="84" t="s">
        <v>4695</v>
      </c>
      <c r="IN1371" s="84">
        <f t="shared" ref="IN1371:IV1371" si="2053">IN1365</f>
        <v>0</v>
      </c>
      <c r="IO1371" s="84">
        <f t="shared" si="2053"/>
        <v>0</v>
      </c>
      <c r="IP1371" s="84">
        <f t="shared" si="2053"/>
        <v>0</v>
      </c>
      <c r="IQ1371" s="84">
        <f t="shared" si="2053"/>
        <v>0</v>
      </c>
      <c r="IR1371" s="84">
        <f t="shared" si="2053"/>
        <v>2000000</v>
      </c>
      <c r="IS1371" s="84">
        <f t="shared" si="2053"/>
        <v>0</v>
      </c>
      <c r="IT1371" s="84">
        <f t="shared" si="2053"/>
        <v>0</v>
      </c>
      <c r="IU1371" s="84">
        <f t="shared" si="2053"/>
        <v>2000000</v>
      </c>
      <c r="IV1371" s="84">
        <f t="shared" si="2053"/>
        <v>2000000</v>
      </c>
      <c r="JB1371" s="84" t="s">
        <v>247</v>
      </c>
      <c r="JC1371" s="84" t="s">
        <v>4695</v>
      </c>
      <c r="JD1371" s="84">
        <f t="shared" ref="JD1371:JL1371" si="2054">JD1365</f>
        <v>0</v>
      </c>
      <c r="JE1371" s="84">
        <f t="shared" si="2054"/>
        <v>0</v>
      </c>
      <c r="JF1371" s="84">
        <f t="shared" si="2054"/>
        <v>0</v>
      </c>
      <c r="JG1371" s="84">
        <f t="shared" si="2054"/>
        <v>0</v>
      </c>
      <c r="JH1371" s="84">
        <f t="shared" si="2054"/>
        <v>2000000</v>
      </c>
      <c r="JI1371" s="84">
        <f t="shared" si="2054"/>
        <v>0</v>
      </c>
      <c r="JJ1371" s="84">
        <f t="shared" si="2054"/>
        <v>0</v>
      </c>
      <c r="JK1371" s="84">
        <f t="shared" si="2054"/>
        <v>2000000</v>
      </c>
      <c r="JL1371" s="84">
        <f t="shared" si="2054"/>
        <v>2000000</v>
      </c>
      <c r="JR1371" s="84" t="s">
        <v>247</v>
      </c>
      <c r="JS1371" s="84" t="s">
        <v>4695</v>
      </c>
      <c r="JT1371" s="84">
        <f t="shared" ref="JT1371:KB1371" si="2055">JT1365</f>
        <v>0</v>
      </c>
      <c r="JU1371" s="84">
        <f t="shared" si="2055"/>
        <v>0</v>
      </c>
      <c r="JV1371" s="84">
        <f t="shared" si="2055"/>
        <v>0</v>
      </c>
      <c r="JW1371" s="84">
        <f t="shared" si="2055"/>
        <v>0</v>
      </c>
      <c r="JX1371" s="84">
        <f t="shared" si="2055"/>
        <v>2000000</v>
      </c>
      <c r="JY1371" s="84">
        <f t="shared" si="2055"/>
        <v>0</v>
      </c>
      <c r="JZ1371" s="84">
        <f t="shared" si="2055"/>
        <v>0</v>
      </c>
      <c r="KA1371" s="84">
        <f t="shared" si="2055"/>
        <v>2000000</v>
      </c>
      <c r="KB1371" s="84">
        <f t="shared" si="2055"/>
        <v>2000000</v>
      </c>
      <c r="KH1371" s="84" t="s">
        <v>247</v>
      </c>
      <c r="KI1371" s="84" t="s">
        <v>4695</v>
      </c>
      <c r="KJ1371" s="84">
        <f t="shared" ref="KJ1371:KR1371" si="2056">KJ1365</f>
        <v>0</v>
      </c>
      <c r="KK1371" s="84">
        <f t="shared" si="2056"/>
        <v>0</v>
      </c>
      <c r="KL1371" s="84">
        <f t="shared" si="2056"/>
        <v>0</v>
      </c>
      <c r="KM1371" s="84">
        <f t="shared" si="2056"/>
        <v>0</v>
      </c>
      <c r="KN1371" s="84">
        <f t="shared" si="2056"/>
        <v>2000000</v>
      </c>
      <c r="KO1371" s="84">
        <f t="shared" si="2056"/>
        <v>0</v>
      </c>
      <c r="KP1371" s="84">
        <f t="shared" si="2056"/>
        <v>0</v>
      </c>
      <c r="KQ1371" s="84">
        <f t="shared" si="2056"/>
        <v>2000000</v>
      </c>
      <c r="KR1371" s="84">
        <f t="shared" si="2056"/>
        <v>2000000</v>
      </c>
      <c r="KX1371" s="84" t="s">
        <v>247</v>
      </c>
      <c r="KY1371" s="84" t="s">
        <v>4695</v>
      </c>
      <c r="KZ1371" s="84">
        <f t="shared" ref="KZ1371:LH1371" si="2057">KZ1365</f>
        <v>0</v>
      </c>
      <c r="LA1371" s="84">
        <f t="shared" si="2057"/>
        <v>0</v>
      </c>
      <c r="LB1371" s="84">
        <f t="shared" si="2057"/>
        <v>0</v>
      </c>
      <c r="LC1371" s="84">
        <f t="shared" si="2057"/>
        <v>0</v>
      </c>
      <c r="LD1371" s="84">
        <f t="shared" si="2057"/>
        <v>2000000</v>
      </c>
      <c r="LE1371" s="84">
        <f t="shared" si="2057"/>
        <v>0</v>
      </c>
      <c r="LF1371" s="84">
        <f t="shared" si="2057"/>
        <v>0</v>
      </c>
      <c r="LG1371" s="84">
        <f t="shared" si="2057"/>
        <v>2000000</v>
      </c>
      <c r="LH1371" s="84">
        <f t="shared" si="2057"/>
        <v>2000000</v>
      </c>
      <c r="LN1371" s="84" t="s">
        <v>247</v>
      </c>
      <c r="LO1371" s="84" t="s">
        <v>4695</v>
      </c>
      <c r="LP1371" s="84">
        <f t="shared" ref="LP1371:LX1371" si="2058">LP1365</f>
        <v>0</v>
      </c>
      <c r="LQ1371" s="84">
        <f t="shared" si="2058"/>
        <v>0</v>
      </c>
      <c r="LR1371" s="84">
        <f t="shared" si="2058"/>
        <v>0</v>
      </c>
      <c r="LS1371" s="84">
        <f t="shared" si="2058"/>
        <v>0</v>
      </c>
      <c r="LT1371" s="84">
        <f t="shared" si="2058"/>
        <v>2000000</v>
      </c>
      <c r="LU1371" s="84">
        <f t="shared" si="2058"/>
        <v>0</v>
      </c>
      <c r="LV1371" s="84">
        <f t="shared" si="2058"/>
        <v>0</v>
      </c>
      <c r="LW1371" s="84">
        <f t="shared" si="2058"/>
        <v>2000000</v>
      </c>
      <c r="LX1371" s="84">
        <f t="shared" si="2058"/>
        <v>2000000</v>
      </c>
      <c r="MD1371" s="84" t="s">
        <v>247</v>
      </c>
      <c r="ME1371" s="84" t="s">
        <v>4695</v>
      </c>
      <c r="MF1371" s="84">
        <f t="shared" ref="MF1371:MN1371" si="2059">MF1365</f>
        <v>0</v>
      </c>
      <c r="MG1371" s="84">
        <f t="shared" si="2059"/>
        <v>0</v>
      </c>
      <c r="MH1371" s="84">
        <f t="shared" si="2059"/>
        <v>0</v>
      </c>
      <c r="MI1371" s="84">
        <f t="shared" si="2059"/>
        <v>0</v>
      </c>
      <c r="MJ1371" s="84">
        <f t="shared" si="2059"/>
        <v>2000000</v>
      </c>
      <c r="MK1371" s="84">
        <f t="shared" si="2059"/>
        <v>0</v>
      </c>
      <c r="ML1371" s="84">
        <f t="shared" si="2059"/>
        <v>0</v>
      </c>
      <c r="MM1371" s="84">
        <f t="shared" si="2059"/>
        <v>2000000</v>
      </c>
      <c r="MN1371" s="84">
        <f t="shared" si="2059"/>
        <v>2000000</v>
      </c>
      <c r="MT1371" s="84" t="s">
        <v>247</v>
      </c>
      <c r="MU1371" s="84" t="s">
        <v>4695</v>
      </c>
      <c r="MV1371" s="84">
        <f t="shared" ref="MV1371:ND1371" si="2060">MV1365</f>
        <v>0</v>
      </c>
      <c r="MW1371" s="84">
        <f t="shared" si="2060"/>
        <v>0</v>
      </c>
      <c r="MX1371" s="84">
        <f t="shared" si="2060"/>
        <v>0</v>
      </c>
      <c r="MY1371" s="84">
        <f t="shared" si="2060"/>
        <v>0</v>
      </c>
      <c r="MZ1371" s="84">
        <f t="shared" si="2060"/>
        <v>2000000</v>
      </c>
      <c r="NA1371" s="84">
        <f t="shared" si="2060"/>
        <v>0</v>
      </c>
      <c r="NB1371" s="84">
        <f t="shared" si="2060"/>
        <v>0</v>
      </c>
      <c r="NC1371" s="84">
        <f t="shared" si="2060"/>
        <v>2000000</v>
      </c>
      <c r="ND1371" s="84">
        <f t="shared" si="2060"/>
        <v>2000000</v>
      </c>
      <c r="NJ1371" s="84" t="s">
        <v>247</v>
      </c>
      <c r="NK1371" s="84" t="s">
        <v>4695</v>
      </c>
      <c r="NL1371" s="84">
        <f t="shared" ref="NL1371:NT1371" si="2061">NL1365</f>
        <v>0</v>
      </c>
      <c r="NM1371" s="84">
        <f t="shared" si="2061"/>
        <v>0</v>
      </c>
      <c r="NN1371" s="84">
        <f t="shared" si="2061"/>
        <v>0</v>
      </c>
      <c r="NO1371" s="84">
        <f t="shared" si="2061"/>
        <v>0</v>
      </c>
      <c r="NP1371" s="84">
        <f t="shared" si="2061"/>
        <v>2000000</v>
      </c>
      <c r="NQ1371" s="84">
        <f t="shared" si="2061"/>
        <v>0</v>
      </c>
      <c r="NR1371" s="84">
        <f t="shared" si="2061"/>
        <v>0</v>
      </c>
      <c r="NS1371" s="84">
        <f t="shared" si="2061"/>
        <v>2000000</v>
      </c>
      <c r="NT1371" s="84">
        <f t="shared" si="2061"/>
        <v>2000000</v>
      </c>
      <c r="NZ1371" s="84" t="s">
        <v>247</v>
      </c>
      <c r="OA1371" s="84" t="s">
        <v>4695</v>
      </c>
      <c r="OB1371" s="84">
        <f t="shared" ref="OB1371:OJ1371" si="2062">OB1365</f>
        <v>0</v>
      </c>
      <c r="OC1371" s="84">
        <f t="shared" si="2062"/>
        <v>0</v>
      </c>
      <c r="OD1371" s="84">
        <f t="shared" si="2062"/>
        <v>0</v>
      </c>
      <c r="OE1371" s="84">
        <f t="shared" si="2062"/>
        <v>0</v>
      </c>
      <c r="OF1371" s="84">
        <f t="shared" si="2062"/>
        <v>2000000</v>
      </c>
      <c r="OG1371" s="84">
        <f t="shared" si="2062"/>
        <v>0</v>
      </c>
      <c r="OH1371" s="84">
        <f t="shared" si="2062"/>
        <v>0</v>
      </c>
      <c r="OI1371" s="84">
        <f t="shared" si="2062"/>
        <v>2000000</v>
      </c>
      <c r="OJ1371" s="84">
        <f t="shared" si="2062"/>
        <v>2000000</v>
      </c>
      <c r="OP1371" s="84" t="s">
        <v>247</v>
      </c>
      <c r="OQ1371" s="84" t="s">
        <v>4695</v>
      </c>
      <c r="OR1371" s="84">
        <f t="shared" ref="OR1371:OZ1371" si="2063">OR1365</f>
        <v>0</v>
      </c>
      <c r="OS1371" s="84">
        <f t="shared" si="2063"/>
        <v>0</v>
      </c>
      <c r="OT1371" s="84">
        <f t="shared" si="2063"/>
        <v>0</v>
      </c>
      <c r="OU1371" s="84">
        <f t="shared" si="2063"/>
        <v>0</v>
      </c>
      <c r="OV1371" s="84">
        <f t="shared" si="2063"/>
        <v>2000000</v>
      </c>
      <c r="OW1371" s="84">
        <f t="shared" si="2063"/>
        <v>0</v>
      </c>
      <c r="OX1371" s="84">
        <f t="shared" si="2063"/>
        <v>0</v>
      </c>
      <c r="OY1371" s="84">
        <f t="shared" si="2063"/>
        <v>2000000</v>
      </c>
      <c r="OZ1371" s="84">
        <f t="shared" si="2063"/>
        <v>2000000</v>
      </c>
      <c r="PF1371" s="84" t="s">
        <v>247</v>
      </c>
      <c r="PG1371" s="84" t="s">
        <v>4695</v>
      </c>
      <c r="PH1371" s="84">
        <f t="shared" ref="PH1371:PP1371" si="2064">PH1365</f>
        <v>0</v>
      </c>
      <c r="PI1371" s="84">
        <f t="shared" si="2064"/>
        <v>0</v>
      </c>
      <c r="PJ1371" s="84">
        <f t="shared" si="2064"/>
        <v>0</v>
      </c>
      <c r="PK1371" s="84">
        <f t="shared" si="2064"/>
        <v>0</v>
      </c>
      <c r="PL1371" s="84">
        <f t="shared" si="2064"/>
        <v>2000000</v>
      </c>
      <c r="PM1371" s="84">
        <f t="shared" si="2064"/>
        <v>0</v>
      </c>
      <c r="PN1371" s="84">
        <f t="shared" si="2064"/>
        <v>0</v>
      </c>
      <c r="PO1371" s="84">
        <f t="shared" si="2064"/>
        <v>2000000</v>
      </c>
      <c r="PP1371" s="84">
        <f t="shared" si="2064"/>
        <v>2000000</v>
      </c>
      <c r="PV1371" s="84" t="s">
        <v>247</v>
      </c>
      <c r="PW1371" s="84" t="s">
        <v>4695</v>
      </c>
      <c r="PX1371" s="84">
        <f t="shared" ref="PX1371:QF1371" si="2065">PX1365</f>
        <v>0</v>
      </c>
      <c r="PY1371" s="84">
        <f t="shared" si="2065"/>
        <v>0</v>
      </c>
      <c r="PZ1371" s="84">
        <f t="shared" si="2065"/>
        <v>0</v>
      </c>
      <c r="QA1371" s="84">
        <f t="shared" si="2065"/>
        <v>0</v>
      </c>
      <c r="QB1371" s="84">
        <f t="shared" si="2065"/>
        <v>2000000</v>
      </c>
      <c r="QC1371" s="84">
        <f t="shared" si="2065"/>
        <v>0</v>
      </c>
      <c r="QD1371" s="84">
        <f t="shared" si="2065"/>
        <v>0</v>
      </c>
      <c r="QE1371" s="84">
        <f t="shared" si="2065"/>
        <v>2000000</v>
      </c>
      <c r="QF1371" s="84">
        <f t="shared" si="2065"/>
        <v>2000000</v>
      </c>
      <c r="QL1371" s="84" t="s">
        <v>247</v>
      </c>
      <c r="QM1371" s="84" t="s">
        <v>4695</v>
      </c>
      <c r="QN1371" s="84">
        <f t="shared" ref="QN1371:QV1371" si="2066">QN1365</f>
        <v>0</v>
      </c>
      <c r="QO1371" s="84">
        <f t="shared" si="2066"/>
        <v>0</v>
      </c>
      <c r="QP1371" s="84">
        <f t="shared" si="2066"/>
        <v>0</v>
      </c>
      <c r="QQ1371" s="84">
        <f t="shared" si="2066"/>
        <v>0</v>
      </c>
      <c r="QR1371" s="84">
        <f t="shared" si="2066"/>
        <v>2000000</v>
      </c>
      <c r="QS1371" s="84">
        <f t="shared" si="2066"/>
        <v>0</v>
      </c>
      <c r="QT1371" s="84">
        <f t="shared" si="2066"/>
        <v>0</v>
      </c>
      <c r="QU1371" s="84">
        <f t="shared" si="2066"/>
        <v>2000000</v>
      </c>
      <c r="QV1371" s="84">
        <f t="shared" si="2066"/>
        <v>2000000</v>
      </c>
      <c r="RB1371" s="84" t="s">
        <v>247</v>
      </c>
      <c r="RC1371" s="84" t="s">
        <v>4695</v>
      </c>
      <c r="RD1371" s="84">
        <f t="shared" ref="RD1371:RL1371" si="2067">RD1365</f>
        <v>0</v>
      </c>
      <c r="RE1371" s="84">
        <f t="shared" si="2067"/>
        <v>0</v>
      </c>
      <c r="RF1371" s="84">
        <f t="shared" si="2067"/>
        <v>0</v>
      </c>
      <c r="RG1371" s="84">
        <f t="shared" si="2067"/>
        <v>0</v>
      </c>
      <c r="RH1371" s="84">
        <f t="shared" si="2067"/>
        <v>2000000</v>
      </c>
      <c r="RI1371" s="84">
        <f t="shared" si="2067"/>
        <v>0</v>
      </c>
      <c r="RJ1371" s="84">
        <f t="shared" si="2067"/>
        <v>0</v>
      </c>
      <c r="RK1371" s="84">
        <f t="shared" si="2067"/>
        <v>2000000</v>
      </c>
      <c r="RL1371" s="84">
        <f t="shared" si="2067"/>
        <v>2000000</v>
      </c>
      <c r="RR1371" s="84" t="s">
        <v>247</v>
      </c>
      <c r="RS1371" s="84" t="s">
        <v>4695</v>
      </c>
      <c r="RT1371" s="84">
        <f t="shared" ref="RT1371:SB1371" si="2068">RT1365</f>
        <v>0</v>
      </c>
      <c r="RU1371" s="84">
        <f t="shared" si="2068"/>
        <v>0</v>
      </c>
      <c r="RV1371" s="84">
        <f t="shared" si="2068"/>
        <v>0</v>
      </c>
      <c r="RW1371" s="84">
        <f t="shared" si="2068"/>
        <v>0</v>
      </c>
      <c r="RX1371" s="84">
        <f t="shared" si="2068"/>
        <v>2000000</v>
      </c>
      <c r="RY1371" s="84">
        <f t="shared" si="2068"/>
        <v>0</v>
      </c>
      <c r="RZ1371" s="84">
        <f t="shared" si="2068"/>
        <v>0</v>
      </c>
      <c r="SA1371" s="84">
        <f t="shared" si="2068"/>
        <v>2000000</v>
      </c>
      <c r="SB1371" s="84">
        <f t="shared" si="2068"/>
        <v>2000000</v>
      </c>
      <c r="SH1371" s="84" t="s">
        <v>247</v>
      </c>
      <c r="SI1371" s="84" t="s">
        <v>4695</v>
      </c>
      <c r="SJ1371" s="84">
        <f t="shared" ref="SJ1371:SR1371" si="2069">SJ1365</f>
        <v>0</v>
      </c>
      <c r="SK1371" s="84">
        <f t="shared" si="2069"/>
        <v>0</v>
      </c>
      <c r="SL1371" s="84">
        <f t="shared" si="2069"/>
        <v>0</v>
      </c>
      <c r="SM1371" s="84">
        <f t="shared" si="2069"/>
        <v>0</v>
      </c>
      <c r="SN1371" s="84">
        <f t="shared" si="2069"/>
        <v>2000000</v>
      </c>
      <c r="SO1371" s="84">
        <f t="shared" si="2069"/>
        <v>0</v>
      </c>
      <c r="SP1371" s="84">
        <f t="shared" si="2069"/>
        <v>0</v>
      </c>
      <c r="SQ1371" s="84">
        <f t="shared" si="2069"/>
        <v>2000000</v>
      </c>
      <c r="SR1371" s="84">
        <f t="shared" si="2069"/>
        <v>2000000</v>
      </c>
      <c r="SX1371" s="84" t="s">
        <v>247</v>
      </c>
      <c r="SY1371" s="84" t="s">
        <v>4695</v>
      </c>
      <c r="SZ1371" s="84">
        <f t="shared" ref="SZ1371:TH1371" si="2070">SZ1365</f>
        <v>0</v>
      </c>
      <c r="TA1371" s="84">
        <f t="shared" si="2070"/>
        <v>0</v>
      </c>
      <c r="TB1371" s="84">
        <f t="shared" si="2070"/>
        <v>0</v>
      </c>
      <c r="TC1371" s="84">
        <f t="shared" si="2070"/>
        <v>0</v>
      </c>
      <c r="TD1371" s="84">
        <f t="shared" si="2070"/>
        <v>2000000</v>
      </c>
      <c r="TE1371" s="84">
        <f t="shared" si="2070"/>
        <v>0</v>
      </c>
      <c r="TF1371" s="84">
        <f t="shared" si="2070"/>
        <v>0</v>
      </c>
      <c r="TG1371" s="84">
        <f t="shared" si="2070"/>
        <v>2000000</v>
      </c>
      <c r="TH1371" s="84">
        <f t="shared" si="2070"/>
        <v>2000000</v>
      </c>
      <c r="TN1371" s="84" t="s">
        <v>247</v>
      </c>
      <c r="TO1371" s="84" t="s">
        <v>4695</v>
      </c>
      <c r="TP1371" s="84">
        <f t="shared" ref="TP1371:TX1371" si="2071">TP1365</f>
        <v>0</v>
      </c>
      <c r="TQ1371" s="84">
        <f t="shared" si="2071"/>
        <v>0</v>
      </c>
      <c r="TR1371" s="84">
        <f t="shared" si="2071"/>
        <v>0</v>
      </c>
      <c r="TS1371" s="84">
        <f t="shared" si="2071"/>
        <v>0</v>
      </c>
      <c r="TT1371" s="84">
        <f t="shared" si="2071"/>
        <v>2000000</v>
      </c>
      <c r="TU1371" s="84">
        <f t="shared" si="2071"/>
        <v>0</v>
      </c>
      <c r="TV1371" s="84">
        <f t="shared" si="2071"/>
        <v>0</v>
      </c>
      <c r="TW1371" s="84">
        <f t="shared" si="2071"/>
        <v>2000000</v>
      </c>
      <c r="TX1371" s="84">
        <f t="shared" si="2071"/>
        <v>2000000</v>
      </c>
      <c r="UD1371" s="84" t="s">
        <v>247</v>
      </c>
      <c r="UE1371" s="84" t="s">
        <v>4695</v>
      </c>
      <c r="UF1371" s="84">
        <f t="shared" ref="UF1371:UN1371" si="2072">UF1365</f>
        <v>0</v>
      </c>
      <c r="UG1371" s="84">
        <f t="shared" si="2072"/>
        <v>0</v>
      </c>
      <c r="UH1371" s="84">
        <f t="shared" si="2072"/>
        <v>0</v>
      </c>
      <c r="UI1371" s="84">
        <f t="shared" si="2072"/>
        <v>0</v>
      </c>
      <c r="UJ1371" s="84">
        <f t="shared" si="2072"/>
        <v>2000000</v>
      </c>
      <c r="UK1371" s="84">
        <f t="shared" si="2072"/>
        <v>0</v>
      </c>
      <c r="UL1371" s="84">
        <f t="shared" si="2072"/>
        <v>0</v>
      </c>
      <c r="UM1371" s="84">
        <f t="shared" si="2072"/>
        <v>2000000</v>
      </c>
      <c r="UN1371" s="84">
        <f t="shared" si="2072"/>
        <v>2000000</v>
      </c>
      <c r="UT1371" s="84" t="s">
        <v>247</v>
      </c>
      <c r="UU1371" s="84" t="s">
        <v>4695</v>
      </c>
      <c r="UV1371" s="84">
        <f t="shared" ref="UV1371:VD1371" si="2073">UV1365</f>
        <v>0</v>
      </c>
      <c r="UW1371" s="84">
        <f t="shared" si="2073"/>
        <v>0</v>
      </c>
      <c r="UX1371" s="84">
        <f t="shared" si="2073"/>
        <v>0</v>
      </c>
      <c r="UY1371" s="84">
        <f t="shared" si="2073"/>
        <v>0</v>
      </c>
      <c r="UZ1371" s="84">
        <f t="shared" si="2073"/>
        <v>2000000</v>
      </c>
      <c r="VA1371" s="84">
        <f t="shared" si="2073"/>
        <v>0</v>
      </c>
      <c r="VB1371" s="84">
        <f t="shared" si="2073"/>
        <v>0</v>
      </c>
      <c r="VC1371" s="84">
        <f t="shared" si="2073"/>
        <v>2000000</v>
      </c>
      <c r="VD1371" s="84">
        <f t="shared" si="2073"/>
        <v>2000000</v>
      </c>
      <c r="VJ1371" s="84" t="s">
        <v>247</v>
      </c>
      <c r="VK1371" s="84" t="s">
        <v>4695</v>
      </c>
      <c r="VL1371" s="84">
        <f t="shared" ref="VL1371:VT1371" si="2074">VL1365</f>
        <v>0</v>
      </c>
      <c r="VM1371" s="84">
        <f t="shared" si="2074"/>
        <v>0</v>
      </c>
      <c r="VN1371" s="84">
        <f t="shared" si="2074"/>
        <v>0</v>
      </c>
      <c r="VO1371" s="84">
        <f t="shared" si="2074"/>
        <v>0</v>
      </c>
      <c r="VP1371" s="84">
        <f t="shared" si="2074"/>
        <v>2000000</v>
      </c>
      <c r="VQ1371" s="84">
        <f t="shared" si="2074"/>
        <v>0</v>
      </c>
      <c r="VR1371" s="84">
        <f t="shared" si="2074"/>
        <v>0</v>
      </c>
      <c r="VS1371" s="84">
        <f t="shared" si="2074"/>
        <v>2000000</v>
      </c>
      <c r="VT1371" s="84">
        <f t="shared" si="2074"/>
        <v>2000000</v>
      </c>
      <c r="VZ1371" s="84" t="s">
        <v>247</v>
      </c>
      <c r="WA1371" s="84" t="s">
        <v>4695</v>
      </c>
      <c r="WB1371" s="84">
        <f t="shared" ref="WB1371:WJ1371" si="2075">WB1365</f>
        <v>0</v>
      </c>
      <c r="WC1371" s="84">
        <f t="shared" si="2075"/>
        <v>0</v>
      </c>
      <c r="WD1371" s="84">
        <f t="shared" si="2075"/>
        <v>0</v>
      </c>
      <c r="WE1371" s="84">
        <f t="shared" si="2075"/>
        <v>0</v>
      </c>
      <c r="WF1371" s="84">
        <f t="shared" si="2075"/>
        <v>2000000</v>
      </c>
      <c r="WG1371" s="84">
        <f t="shared" si="2075"/>
        <v>0</v>
      </c>
      <c r="WH1371" s="84">
        <f t="shared" si="2075"/>
        <v>0</v>
      </c>
      <c r="WI1371" s="84">
        <f t="shared" si="2075"/>
        <v>2000000</v>
      </c>
      <c r="WJ1371" s="84">
        <f t="shared" si="2075"/>
        <v>2000000</v>
      </c>
      <c r="WP1371" s="84" t="s">
        <v>247</v>
      </c>
      <c r="WQ1371" s="84" t="s">
        <v>4695</v>
      </c>
      <c r="WR1371" s="84">
        <f t="shared" ref="WR1371:WZ1371" si="2076">WR1365</f>
        <v>0</v>
      </c>
      <c r="WS1371" s="84">
        <f t="shared" si="2076"/>
        <v>0</v>
      </c>
      <c r="WT1371" s="84">
        <f t="shared" si="2076"/>
        <v>0</v>
      </c>
      <c r="WU1371" s="84">
        <f t="shared" si="2076"/>
        <v>0</v>
      </c>
      <c r="WV1371" s="84">
        <f t="shared" si="2076"/>
        <v>2000000</v>
      </c>
      <c r="WW1371" s="84">
        <f t="shared" si="2076"/>
        <v>0</v>
      </c>
      <c r="WX1371" s="84">
        <f t="shared" si="2076"/>
        <v>0</v>
      </c>
      <c r="WY1371" s="84">
        <f t="shared" si="2076"/>
        <v>2000000</v>
      </c>
      <c r="WZ1371" s="84">
        <f t="shared" si="2076"/>
        <v>2000000</v>
      </c>
      <c r="XF1371" s="84" t="s">
        <v>247</v>
      </c>
      <c r="XG1371" s="84" t="s">
        <v>4695</v>
      </c>
      <c r="XH1371" s="84">
        <f t="shared" ref="XH1371:XP1371" si="2077">XH1365</f>
        <v>0</v>
      </c>
      <c r="XI1371" s="84">
        <f t="shared" si="2077"/>
        <v>0</v>
      </c>
      <c r="XJ1371" s="84">
        <f t="shared" si="2077"/>
        <v>0</v>
      </c>
      <c r="XK1371" s="84">
        <f t="shared" si="2077"/>
        <v>0</v>
      </c>
      <c r="XL1371" s="84">
        <f t="shared" si="2077"/>
        <v>2000000</v>
      </c>
      <c r="XM1371" s="84">
        <f t="shared" si="2077"/>
        <v>0</v>
      </c>
      <c r="XN1371" s="84">
        <f t="shared" si="2077"/>
        <v>0</v>
      </c>
      <c r="XO1371" s="84">
        <f t="shared" si="2077"/>
        <v>2000000</v>
      </c>
      <c r="XP1371" s="84">
        <f t="shared" si="2077"/>
        <v>2000000</v>
      </c>
      <c r="XV1371" s="84" t="s">
        <v>247</v>
      </c>
      <c r="XW1371" s="84" t="s">
        <v>4695</v>
      </c>
      <c r="XX1371" s="84">
        <f t="shared" ref="XX1371:YF1371" si="2078">XX1365</f>
        <v>0</v>
      </c>
      <c r="XY1371" s="84">
        <f t="shared" si="2078"/>
        <v>0</v>
      </c>
      <c r="XZ1371" s="84">
        <f t="shared" si="2078"/>
        <v>0</v>
      </c>
      <c r="YA1371" s="84">
        <f t="shared" si="2078"/>
        <v>0</v>
      </c>
      <c r="YB1371" s="84">
        <f t="shared" si="2078"/>
        <v>2000000</v>
      </c>
      <c r="YC1371" s="84">
        <f t="shared" si="2078"/>
        <v>0</v>
      </c>
      <c r="YD1371" s="84">
        <f t="shared" si="2078"/>
        <v>0</v>
      </c>
      <c r="YE1371" s="84">
        <f t="shared" si="2078"/>
        <v>2000000</v>
      </c>
      <c r="YF1371" s="84">
        <f t="shared" si="2078"/>
        <v>2000000</v>
      </c>
      <c r="YL1371" s="84" t="s">
        <v>247</v>
      </c>
      <c r="YM1371" s="84" t="s">
        <v>4695</v>
      </c>
      <c r="YN1371" s="84">
        <f t="shared" ref="YN1371:YV1371" si="2079">YN1365</f>
        <v>0</v>
      </c>
      <c r="YO1371" s="84">
        <f t="shared" si="2079"/>
        <v>0</v>
      </c>
      <c r="YP1371" s="84">
        <f t="shared" si="2079"/>
        <v>0</v>
      </c>
      <c r="YQ1371" s="84">
        <f t="shared" si="2079"/>
        <v>0</v>
      </c>
      <c r="YR1371" s="84">
        <f t="shared" si="2079"/>
        <v>2000000</v>
      </c>
      <c r="YS1371" s="84">
        <f t="shared" si="2079"/>
        <v>0</v>
      </c>
      <c r="YT1371" s="84">
        <f t="shared" si="2079"/>
        <v>0</v>
      </c>
      <c r="YU1371" s="84">
        <f t="shared" si="2079"/>
        <v>2000000</v>
      </c>
      <c r="YV1371" s="84">
        <f t="shared" si="2079"/>
        <v>2000000</v>
      </c>
      <c r="ZB1371" s="84" t="s">
        <v>247</v>
      </c>
      <c r="ZC1371" s="84" t="s">
        <v>4695</v>
      </c>
      <c r="ZD1371" s="84">
        <f t="shared" ref="ZD1371:ZL1371" si="2080">ZD1365</f>
        <v>0</v>
      </c>
      <c r="ZE1371" s="84">
        <f t="shared" si="2080"/>
        <v>0</v>
      </c>
      <c r="ZF1371" s="84">
        <f t="shared" si="2080"/>
        <v>0</v>
      </c>
      <c r="ZG1371" s="84">
        <f t="shared" si="2080"/>
        <v>0</v>
      </c>
      <c r="ZH1371" s="84">
        <f t="shared" si="2080"/>
        <v>2000000</v>
      </c>
      <c r="ZI1371" s="84">
        <f t="shared" si="2080"/>
        <v>0</v>
      </c>
      <c r="ZJ1371" s="84">
        <f t="shared" si="2080"/>
        <v>0</v>
      </c>
      <c r="ZK1371" s="84">
        <f t="shared" si="2080"/>
        <v>2000000</v>
      </c>
      <c r="ZL1371" s="84">
        <f t="shared" si="2080"/>
        <v>2000000</v>
      </c>
      <c r="ZR1371" s="84" t="s">
        <v>247</v>
      </c>
      <c r="ZS1371" s="84" t="s">
        <v>4695</v>
      </c>
      <c r="ZT1371" s="84">
        <f t="shared" ref="ZT1371:AAB1371" si="2081">ZT1365</f>
        <v>0</v>
      </c>
      <c r="ZU1371" s="84">
        <f t="shared" si="2081"/>
        <v>0</v>
      </c>
      <c r="ZV1371" s="84">
        <f t="shared" si="2081"/>
        <v>0</v>
      </c>
      <c r="ZW1371" s="84">
        <f t="shared" si="2081"/>
        <v>0</v>
      </c>
      <c r="ZX1371" s="84">
        <f t="shared" si="2081"/>
        <v>2000000</v>
      </c>
      <c r="ZY1371" s="84">
        <f t="shared" si="2081"/>
        <v>0</v>
      </c>
      <c r="ZZ1371" s="84">
        <f t="shared" si="2081"/>
        <v>0</v>
      </c>
      <c r="AAA1371" s="84">
        <f t="shared" si="2081"/>
        <v>2000000</v>
      </c>
      <c r="AAB1371" s="84">
        <f t="shared" si="2081"/>
        <v>2000000</v>
      </c>
      <c r="AAH1371" s="84" t="s">
        <v>247</v>
      </c>
      <c r="AAI1371" s="84" t="s">
        <v>4695</v>
      </c>
      <c r="AAJ1371" s="84">
        <f t="shared" ref="AAJ1371:AAR1371" si="2082">AAJ1365</f>
        <v>0</v>
      </c>
      <c r="AAK1371" s="84">
        <f t="shared" si="2082"/>
        <v>0</v>
      </c>
      <c r="AAL1371" s="84">
        <f t="shared" si="2082"/>
        <v>0</v>
      </c>
      <c r="AAM1371" s="84">
        <f t="shared" si="2082"/>
        <v>0</v>
      </c>
      <c r="AAN1371" s="84">
        <f t="shared" si="2082"/>
        <v>2000000</v>
      </c>
      <c r="AAO1371" s="84">
        <f t="shared" si="2082"/>
        <v>0</v>
      </c>
      <c r="AAP1371" s="84">
        <f t="shared" si="2082"/>
        <v>0</v>
      </c>
      <c r="AAQ1371" s="84">
        <f t="shared" si="2082"/>
        <v>2000000</v>
      </c>
      <c r="AAR1371" s="84">
        <f t="shared" si="2082"/>
        <v>2000000</v>
      </c>
      <c r="AAX1371" s="84" t="s">
        <v>247</v>
      </c>
      <c r="AAY1371" s="84" t="s">
        <v>4695</v>
      </c>
      <c r="AAZ1371" s="84">
        <f t="shared" ref="AAZ1371:ABH1371" si="2083">AAZ1365</f>
        <v>0</v>
      </c>
      <c r="ABA1371" s="84">
        <f t="shared" si="2083"/>
        <v>0</v>
      </c>
      <c r="ABB1371" s="84">
        <f t="shared" si="2083"/>
        <v>0</v>
      </c>
      <c r="ABC1371" s="84">
        <f t="shared" si="2083"/>
        <v>0</v>
      </c>
      <c r="ABD1371" s="84">
        <f t="shared" si="2083"/>
        <v>2000000</v>
      </c>
      <c r="ABE1371" s="84">
        <f t="shared" si="2083"/>
        <v>0</v>
      </c>
      <c r="ABF1371" s="84">
        <f t="shared" si="2083"/>
        <v>0</v>
      </c>
      <c r="ABG1371" s="84">
        <f t="shared" si="2083"/>
        <v>2000000</v>
      </c>
      <c r="ABH1371" s="84">
        <f t="shared" si="2083"/>
        <v>2000000</v>
      </c>
      <c r="ABN1371" s="84" t="s">
        <v>247</v>
      </c>
      <c r="ABO1371" s="84" t="s">
        <v>4695</v>
      </c>
      <c r="ABP1371" s="84">
        <f t="shared" ref="ABP1371:ABX1371" si="2084">ABP1365</f>
        <v>0</v>
      </c>
      <c r="ABQ1371" s="84">
        <f t="shared" si="2084"/>
        <v>0</v>
      </c>
      <c r="ABR1371" s="84">
        <f t="shared" si="2084"/>
        <v>0</v>
      </c>
      <c r="ABS1371" s="84">
        <f t="shared" si="2084"/>
        <v>0</v>
      </c>
      <c r="ABT1371" s="84">
        <f t="shared" si="2084"/>
        <v>2000000</v>
      </c>
      <c r="ABU1371" s="84">
        <f t="shared" si="2084"/>
        <v>0</v>
      </c>
      <c r="ABV1371" s="84">
        <f t="shared" si="2084"/>
        <v>0</v>
      </c>
      <c r="ABW1371" s="84">
        <f t="shared" si="2084"/>
        <v>2000000</v>
      </c>
      <c r="ABX1371" s="84">
        <f t="shared" si="2084"/>
        <v>2000000</v>
      </c>
      <c r="ACD1371" s="84" t="s">
        <v>247</v>
      </c>
      <c r="ACE1371" s="84" t="s">
        <v>4695</v>
      </c>
      <c r="ACF1371" s="84">
        <f t="shared" ref="ACF1371:ACN1371" si="2085">ACF1365</f>
        <v>0</v>
      </c>
      <c r="ACG1371" s="84">
        <f t="shared" si="2085"/>
        <v>0</v>
      </c>
      <c r="ACH1371" s="84">
        <f t="shared" si="2085"/>
        <v>0</v>
      </c>
      <c r="ACI1371" s="84">
        <f t="shared" si="2085"/>
        <v>0</v>
      </c>
      <c r="ACJ1371" s="84">
        <f t="shared" si="2085"/>
        <v>2000000</v>
      </c>
      <c r="ACK1371" s="84">
        <f t="shared" si="2085"/>
        <v>0</v>
      </c>
      <c r="ACL1371" s="84">
        <f t="shared" si="2085"/>
        <v>0</v>
      </c>
      <c r="ACM1371" s="84">
        <f t="shared" si="2085"/>
        <v>2000000</v>
      </c>
      <c r="ACN1371" s="84">
        <f t="shared" si="2085"/>
        <v>2000000</v>
      </c>
      <c r="ACT1371" s="84" t="s">
        <v>247</v>
      </c>
      <c r="ACU1371" s="84" t="s">
        <v>4695</v>
      </c>
      <c r="ACV1371" s="84">
        <f t="shared" ref="ACV1371:ADD1371" si="2086">ACV1365</f>
        <v>0</v>
      </c>
      <c r="ACW1371" s="84">
        <f t="shared" si="2086"/>
        <v>0</v>
      </c>
      <c r="ACX1371" s="84">
        <f t="shared" si="2086"/>
        <v>0</v>
      </c>
      <c r="ACY1371" s="84">
        <f t="shared" si="2086"/>
        <v>0</v>
      </c>
      <c r="ACZ1371" s="84">
        <f t="shared" si="2086"/>
        <v>2000000</v>
      </c>
      <c r="ADA1371" s="84">
        <f t="shared" si="2086"/>
        <v>0</v>
      </c>
      <c r="ADB1371" s="84">
        <f t="shared" si="2086"/>
        <v>0</v>
      </c>
      <c r="ADC1371" s="84">
        <f t="shared" si="2086"/>
        <v>2000000</v>
      </c>
      <c r="ADD1371" s="84">
        <f t="shared" si="2086"/>
        <v>2000000</v>
      </c>
      <c r="ADJ1371" s="84" t="s">
        <v>247</v>
      </c>
      <c r="ADK1371" s="84" t="s">
        <v>4695</v>
      </c>
      <c r="ADL1371" s="84">
        <f t="shared" ref="ADL1371:ADT1371" si="2087">ADL1365</f>
        <v>0</v>
      </c>
      <c r="ADM1371" s="84">
        <f t="shared" si="2087"/>
        <v>0</v>
      </c>
      <c r="ADN1371" s="84">
        <f t="shared" si="2087"/>
        <v>0</v>
      </c>
      <c r="ADO1371" s="84">
        <f t="shared" si="2087"/>
        <v>0</v>
      </c>
      <c r="ADP1371" s="84">
        <f t="shared" si="2087"/>
        <v>2000000</v>
      </c>
      <c r="ADQ1371" s="84">
        <f t="shared" si="2087"/>
        <v>0</v>
      </c>
      <c r="ADR1371" s="84">
        <f t="shared" si="2087"/>
        <v>0</v>
      </c>
      <c r="ADS1371" s="84">
        <f t="shared" si="2087"/>
        <v>2000000</v>
      </c>
      <c r="ADT1371" s="84">
        <f t="shared" si="2087"/>
        <v>2000000</v>
      </c>
      <c r="ADZ1371" s="84" t="s">
        <v>247</v>
      </c>
      <c r="AEA1371" s="84" t="s">
        <v>4695</v>
      </c>
      <c r="AEB1371" s="84">
        <f t="shared" ref="AEB1371:AEJ1371" si="2088">AEB1365</f>
        <v>0</v>
      </c>
      <c r="AEC1371" s="84">
        <f t="shared" si="2088"/>
        <v>0</v>
      </c>
      <c r="AED1371" s="84">
        <f t="shared" si="2088"/>
        <v>0</v>
      </c>
      <c r="AEE1371" s="84">
        <f t="shared" si="2088"/>
        <v>0</v>
      </c>
      <c r="AEF1371" s="84">
        <f t="shared" si="2088"/>
        <v>2000000</v>
      </c>
      <c r="AEG1371" s="84">
        <f t="shared" si="2088"/>
        <v>0</v>
      </c>
      <c r="AEH1371" s="84">
        <f t="shared" si="2088"/>
        <v>0</v>
      </c>
      <c r="AEI1371" s="84">
        <f t="shared" si="2088"/>
        <v>2000000</v>
      </c>
      <c r="AEJ1371" s="84">
        <f t="shared" si="2088"/>
        <v>2000000</v>
      </c>
      <c r="AEP1371" s="84" t="s">
        <v>247</v>
      </c>
      <c r="AEQ1371" s="84" t="s">
        <v>4695</v>
      </c>
      <c r="AER1371" s="84">
        <f t="shared" ref="AER1371:AEZ1371" si="2089">AER1365</f>
        <v>0</v>
      </c>
      <c r="AES1371" s="84">
        <f t="shared" si="2089"/>
        <v>0</v>
      </c>
      <c r="AET1371" s="84">
        <f t="shared" si="2089"/>
        <v>0</v>
      </c>
      <c r="AEU1371" s="84">
        <f t="shared" si="2089"/>
        <v>0</v>
      </c>
      <c r="AEV1371" s="84">
        <f t="shared" si="2089"/>
        <v>2000000</v>
      </c>
      <c r="AEW1371" s="84">
        <f t="shared" si="2089"/>
        <v>0</v>
      </c>
      <c r="AEX1371" s="84">
        <f t="shared" si="2089"/>
        <v>0</v>
      </c>
      <c r="AEY1371" s="84">
        <f t="shared" si="2089"/>
        <v>2000000</v>
      </c>
      <c r="AEZ1371" s="84">
        <f t="shared" si="2089"/>
        <v>2000000</v>
      </c>
      <c r="AFF1371" s="84" t="s">
        <v>247</v>
      </c>
      <c r="AFG1371" s="84" t="s">
        <v>4695</v>
      </c>
      <c r="AFH1371" s="84">
        <f t="shared" ref="AFH1371:AFP1371" si="2090">AFH1365</f>
        <v>0</v>
      </c>
      <c r="AFI1371" s="84">
        <f t="shared" si="2090"/>
        <v>0</v>
      </c>
      <c r="AFJ1371" s="84">
        <f t="shared" si="2090"/>
        <v>0</v>
      </c>
      <c r="AFK1371" s="84">
        <f t="shared" si="2090"/>
        <v>0</v>
      </c>
      <c r="AFL1371" s="84">
        <f t="shared" si="2090"/>
        <v>2000000</v>
      </c>
      <c r="AFM1371" s="84">
        <f t="shared" si="2090"/>
        <v>0</v>
      </c>
      <c r="AFN1371" s="84">
        <f t="shared" si="2090"/>
        <v>0</v>
      </c>
      <c r="AFO1371" s="84">
        <f t="shared" si="2090"/>
        <v>2000000</v>
      </c>
      <c r="AFP1371" s="84">
        <f t="shared" si="2090"/>
        <v>2000000</v>
      </c>
      <c r="AFV1371" s="84" t="s">
        <v>247</v>
      </c>
      <c r="AFW1371" s="84" t="s">
        <v>4695</v>
      </c>
      <c r="AFX1371" s="84">
        <f t="shared" ref="AFX1371:AGF1371" si="2091">AFX1365</f>
        <v>0</v>
      </c>
      <c r="AFY1371" s="84">
        <f t="shared" si="2091"/>
        <v>0</v>
      </c>
      <c r="AFZ1371" s="84">
        <f t="shared" si="2091"/>
        <v>0</v>
      </c>
      <c r="AGA1371" s="84">
        <f t="shared" si="2091"/>
        <v>0</v>
      </c>
      <c r="AGB1371" s="84">
        <f t="shared" si="2091"/>
        <v>2000000</v>
      </c>
      <c r="AGC1371" s="84">
        <f t="shared" si="2091"/>
        <v>0</v>
      </c>
      <c r="AGD1371" s="84">
        <f t="shared" si="2091"/>
        <v>0</v>
      </c>
      <c r="AGE1371" s="84">
        <f t="shared" si="2091"/>
        <v>2000000</v>
      </c>
      <c r="AGF1371" s="84">
        <f t="shared" si="2091"/>
        <v>2000000</v>
      </c>
      <c r="AGL1371" s="84" t="s">
        <v>247</v>
      </c>
      <c r="AGM1371" s="84" t="s">
        <v>4695</v>
      </c>
      <c r="AGN1371" s="84">
        <f t="shared" ref="AGN1371:AGV1371" si="2092">AGN1365</f>
        <v>0</v>
      </c>
      <c r="AGO1371" s="84">
        <f t="shared" si="2092"/>
        <v>0</v>
      </c>
      <c r="AGP1371" s="84">
        <f t="shared" si="2092"/>
        <v>0</v>
      </c>
      <c r="AGQ1371" s="84">
        <f t="shared" si="2092"/>
        <v>0</v>
      </c>
      <c r="AGR1371" s="84">
        <f t="shared" si="2092"/>
        <v>2000000</v>
      </c>
      <c r="AGS1371" s="84">
        <f t="shared" si="2092"/>
        <v>0</v>
      </c>
      <c r="AGT1371" s="84">
        <f t="shared" si="2092"/>
        <v>0</v>
      </c>
      <c r="AGU1371" s="84">
        <f t="shared" si="2092"/>
        <v>2000000</v>
      </c>
      <c r="AGV1371" s="84">
        <f t="shared" si="2092"/>
        <v>2000000</v>
      </c>
      <c r="AHB1371" s="84" t="s">
        <v>247</v>
      </c>
      <c r="AHC1371" s="84" t="s">
        <v>4695</v>
      </c>
      <c r="AHD1371" s="84">
        <f t="shared" ref="AHD1371:AHL1371" si="2093">AHD1365</f>
        <v>0</v>
      </c>
      <c r="AHE1371" s="84">
        <f t="shared" si="2093"/>
        <v>0</v>
      </c>
      <c r="AHF1371" s="84">
        <f t="shared" si="2093"/>
        <v>0</v>
      </c>
      <c r="AHG1371" s="84">
        <f t="shared" si="2093"/>
        <v>0</v>
      </c>
      <c r="AHH1371" s="84">
        <f t="shared" si="2093"/>
        <v>2000000</v>
      </c>
      <c r="AHI1371" s="84">
        <f t="shared" si="2093"/>
        <v>0</v>
      </c>
      <c r="AHJ1371" s="84">
        <f t="shared" si="2093"/>
        <v>0</v>
      </c>
      <c r="AHK1371" s="84">
        <f t="shared" si="2093"/>
        <v>2000000</v>
      </c>
      <c r="AHL1371" s="84">
        <f t="shared" si="2093"/>
        <v>2000000</v>
      </c>
      <c r="AHR1371" s="84" t="s">
        <v>247</v>
      </c>
      <c r="AHS1371" s="84" t="s">
        <v>4695</v>
      </c>
      <c r="AHT1371" s="84">
        <f t="shared" ref="AHT1371:AIB1371" si="2094">AHT1365</f>
        <v>0</v>
      </c>
      <c r="AHU1371" s="84">
        <f t="shared" si="2094"/>
        <v>0</v>
      </c>
      <c r="AHV1371" s="84">
        <f t="shared" si="2094"/>
        <v>0</v>
      </c>
      <c r="AHW1371" s="84">
        <f t="shared" si="2094"/>
        <v>0</v>
      </c>
      <c r="AHX1371" s="84">
        <f t="shared" si="2094"/>
        <v>2000000</v>
      </c>
      <c r="AHY1371" s="84">
        <f t="shared" si="2094"/>
        <v>0</v>
      </c>
      <c r="AHZ1371" s="84">
        <f t="shared" si="2094"/>
        <v>0</v>
      </c>
      <c r="AIA1371" s="84">
        <f t="shared" si="2094"/>
        <v>2000000</v>
      </c>
      <c r="AIB1371" s="84">
        <f t="shared" si="2094"/>
        <v>2000000</v>
      </c>
      <c r="AIH1371" s="84" t="s">
        <v>247</v>
      </c>
      <c r="AII1371" s="84" t="s">
        <v>4695</v>
      </c>
      <c r="AIJ1371" s="84">
        <f t="shared" ref="AIJ1371:AIR1371" si="2095">AIJ1365</f>
        <v>0</v>
      </c>
      <c r="AIK1371" s="84">
        <f t="shared" si="2095"/>
        <v>0</v>
      </c>
      <c r="AIL1371" s="84">
        <f t="shared" si="2095"/>
        <v>0</v>
      </c>
      <c r="AIM1371" s="84">
        <f t="shared" si="2095"/>
        <v>0</v>
      </c>
      <c r="AIN1371" s="84">
        <f t="shared" si="2095"/>
        <v>2000000</v>
      </c>
      <c r="AIO1371" s="84">
        <f t="shared" si="2095"/>
        <v>0</v>
      </c>
      <c r="AIP1371" s="84">
        <f t="shared" si="2095"/>
        <v>0</v>
      </c>
      <c r="AIQ1371" s="84">
        <f t="shared" si="2095"/>
        <v>2000000</v>
      </c>
      <c r="AIR1371" s="84">
        <f t="shared" si="2095"/>
        <v>2000000</v>
      </c>
      <c r="AIX1371" s="84" t="s">
        <v>247</v>
      </c>
      <c r="AIY1371" s="84" t="s">
        <v>4695</v>
      </c>
      <c r="AIZ1371" s="84">
        <f t="shared" ref="AIZ1371:AJH1371" si="2096">AIZ1365</f>
        <v>0</v>
      </c>
      <c r="AJA1371" s="84">
        <f t="shared" si="2096"/>
        <v>0</v>
      </c>
      <c r="AJB1371" s="84">
        <f t="shared" si="2096"/>
        <v>0</v>
      </c>
      <c r="AJC1371" s="84">
        <f t="shared" si="2096"/>
        <v>0</v>
      </c>
      <c r="AJD1371" s="84">
        <f t="shared" si="2096"/>
        <v>2000000</v>
      </c>
      <c r="AJE1371" s="84">
        <f t="shared" si="2096"/>
        <v>0</v>
      </c>
      <c r="AJF1371" s="84">
        <f t="shared" si="2096"/>
        <v>0</v>
      </c>
      <c r="AJG1371" s="84">
        <f t="shared" si="2096"/>
        <v>2000000</v>
      </c>
      <c r="AJH1371" s="84">
        <f t="shared" si="2096"/>
        <v>2000000</v>
      </c>
      <c r="AJN1371" s="84" t="s">
        <v>247</v>
      </c>
      <c r="AJO1371" s="84" t="s">
        <v>4695</v>
      </c>
      <c r="AJP1371" s="84">
        <f t="shared" ref="AJP1371:AJX1371" si="2097">AJP1365</f>
        <v>0</v>
      </c>
      <c r="AJQ1371" s="84">
        <f t="shared" si="2097"/>
        <v>0</v>
      </c>
      <c r="AJR1371" s="84">
        <f t="shared" si="2097"/>
        <v>0</v>
      </c>
      <c r="AJS1371" s="84">
        <f t="shared" si="2097"/>
        <v>0</v>
      </c>
      <c r="AJT1371" s="84">
        <f t="shared" si="2097"/>
        <v>2000000</v>
      </c>
      <c r="AJU1371" s="84">
        <f t="shared" si="2097"/>
        <v>0</v>
      </c>
      <c r="AJV1371" s="84">
        <f t="shared" si="2097"/>
        <v>0</v>
      </c>
      <c r="AJW1371" s="84">
        <f t="shared" si="2097"/>
        <v>2000000</v>
      </c>
      <c r="AJX1371" s="84">
        <f t="shared" si="2097"/>
        <v>2000000</v>
      </c>
      <c r="AKD1371" s="84" t="s">
        <v>247</v>
      </c>
      <c r="AKE1371" s="84" t="s">
        <v>4695</v>
      </c>
      <c r="AKF1371" s="84">
        <f t="shared" ref="AKF1371:AKN1371" si="2098">AKF1365</f>
        <v>0</v>
      </c>
      <c r="AKG1371" s="84">
        <f t="shared" si="2098"/>
        <v>0</v>
      </c>
      <c r="AKH1371" s="84">
        <f t="shared" si="2098"/>
        <v>0</v>
      </c>
      <c r="AKI1371" s="84">
        <f t="shared" si="2098"/>
        <v>0</v>
      </c>
      <c r="AKJ1371" s="84">
        <f t="shared" si="2098"/>
        <v>2000000</v>
      </c>
      <c r="AKK1371" s="84">
        <f t="shared" si="2098"/>
        <v>0</v>
      </c>
      <c r="AKL1371" s="84">
        <f t="shared" si="2098"/>
        <v>0</v>
      </c>
      <c r="AKM1371" s="84">
        <f t="shared" si="2098"/>
        <v>2000000</v>
      </c>
      <c r="AKN1371" s="84">
        <f t="shared" si="2098"/>
        <v>2000000</v>
      </c>
      <c r="AKT1371" s="84" t="s">
        <v>247</v>
      </c>
      <c r="AKU1371" s="84" t="s">
        <v>4695</v>
      </c>
      <c r="AKV1371" s="84">
        <f t="shared" ref="AKV1371:ALD1371" si="2099">AKV1365</f>
        <v>0</v>
      </c>
      <c r="AKW1371" s="84">
        <f t="shared" si="2099"/>
        <v>0</v>
      </c>
      <c r="AKX1371" s="84">
        <f t="shared" si="2099"/>
        <v>0</v>
      </c>
      <c r="AKY1371" s="84">
        <f t="shared" si="2099"/>
        <v>0</v>
      </c>
      <c r="AKZ1371" s="84">
        <f t="shared" si="2099"/>
        <v>2000000</v>
      </c>
      <c r="ALA1371" s="84">
        <f t="shared" si="2099"/>
        <v>0</v>
      </c>
      <c r="ALB1371" s="84">
        <f t="shared" si="2099"/>
        <v>0</v>
      </c>
      <c r="ALC1371" s="84">
        <f t="shared" si="2099"/>
        <v>2000000</v>
      </c>
      <c r="ALD1371" s="84">
        <f t="shared" si="2099"/>
        <v>2000000</v>
      </c>
      <c r="ALJ1371" s="84" t="s">
        <v>247</v>
      </c>
      <c r="ALK1371" s="84" t="s">
        <v>4695</v>
      </c>
      <c r="ALL1371" s="84">
        <f t="shared" ref="ALL1371:ALT1371" si="2100">ALL1365</f>
        <v>0</v>
      </c>
      <c r="ALM1371" s="84">
        <f t="shared" si="2100"/>
        <v>0</v>
      </c>
      <c r="ALN1371" s="84">
        <f t="shared" si="2100"/>
        <v>0</v>
      </c>
      <c r="ALO1371" s="84">
        <f t="shared" si="2100"/>
        <v>0</v>
      </c>
      <c r="ALP1371" s="84">
        <f t="shared" si="2100"/>
        <v>2000000</v>
      </c>
      <c r="ALQ1371" s="84">
        <f t="shared" si="2100"/>
        <v>0</v>
      </c>
      <c r="ALR1371" s="84">
        <f t="shared" si="2100"/>
        <v>0</v>
      </c>
      <c r="ALS1371" s="84">
        <f t="shared" si="2100"/>
        <v>2000000</v>
      </c>
      <c r="ALT1371" s="84">
        <f t="shared" si="2100"/>
        <v>2000000</v>
      </c>
      <c r="ALZ1371" s="84" t="s">
        <v>247</v>
      </c>
      <c r="AMA1371" s="84" t="s">
        <v>4695</v>
      </c>
      <c r="AMB1371" s="84">
        <f>AMB1365</f>
        <v>0</v>
      </c>
      <c r="AMC1371" s="84">
        <f>AMC1365</f>
        <v>0</v>
      </c>
      <c r="AMD1371" s="84">
        <f>AMD1365</f>
        <v>0</v>
      </c>
      <c r="AME1371" s="84">
        <f>AME1365</f>
        <v>0</v>
      </c>
      <c r="AMF1371" s="84">
        <f>AMF1365</f>
        <v>2000000</v>
      </c>
      <c r="AMG1371" s="84">
        <f>AMG1365</f>
        <v>0</v>
      </c>
      <c r="AMH1371" s="84">
        <f>AMH1365</f>
        <v>0</v>
      </c>
      <c r="AMI1371" s="84">
        <f>AMI1365</f>
        <v>2000000</v>
      </c>
      <c r="AMJ1371" s="84">
        <f>AMJ1365</f>
        <v>2000000</v>
      </c>
      <c r="AMP1371" s="84" t="s">
        <v>247</v>
      </c>
      <c r="AMQ1371" s="84" t="s">
        <v>4695</v>
      </c>
      <c r="AMR1371" s="84">
        <f t="shared" ref="AMR1371:AMZ1371" si="2101">AMR1365</f>
        <v>0</v>
      </c>
      <c r="AMS1371" s="84">
        <f t="shared" si="2101"/>
        <v>0</v>
      </c>
      <c r="AMT1371" s="84">
        <f t="shared" si="2101"/>
        <v>0</v>
      </c>
      <c r="AMU1371" s="84">
        <f t="shared" si="2101"/>
        <v>0</v>
      </c>
      <c r="AMV1371" s="84">
        <f t="shared" si="2101"/>
        <v>2000000</v>
      </c>
      <c r="AMW1371" s="84">
        <f t="shared" si="2101"/>
        <v>0</v>
      </c>
      <c r="AMX1371" s="84">
        <f t="shared" si="2101"/>
        <v>0</v>
      </c>
      <c r="AMY1371" s="84">
        <f t="shared" si="2101"/>
        <v>2000000</v>
      </c>
      <c r="AMZ1371" s="84">
        <f t="shared" si="2101"/>
        <v>2000000</v>
      </c>
      <c r="ANF1371" s="84" t="s">
        <v>247</v>
      </c>
      <c r="ANG1371" s="84" t="s">
        <v>4695</v>
      </c>
      <c r="ANH1371" s="84">
        <f t="shared" ref="ANH1371:ANP1371" si="2102">ANH1365</f>
        <v>0</v>
      </c>
      <c r="ANI1371" s="84">
        <f t="shared" si="2102"/>
        <v>0</v>
      </c>
      <c r="ANJ1371" s="84">
        <f t="shared" si="2102"/>
        <v>0</v>
      </c>
      <c r="ANK1371" s="84">
        <f t="shared" si="2102"/>
        <v>0</v>
      </c>
      <c r="ANL1371" s="84">
        <f t="shared" si="2102"/>
        <v>2000000</v>
      </c>
      <c r="ANM1371" s="84">
        <f t="shared" si="2102"/>
        <v>0</v>
      </c>
      <c r="ANN1371" s="84">
        <f t="shared" si="2102"/>
        <v>0</v>
      </c>
      <c r="ANO1371" s="84">
        <f t="shared" si="2102"/>
        <v>2000000</v>
      </c>
      <c r="ANP1371" s="84">
        <f t="shared" si="2102"/>
        <v>2000000</v>
      </c>
      <c r="ANV1371" s="84" t="s">
        <v>247</v>
      </c>
      <c r="ANW1371" s="84" t="s">
        <v>4695</v>
      </c>
      <c r="ANX1371" s="84">
        <f t="shared" ref="ANX1371:AOF1371" si="2103">ANX1365</f>
        <v>0</v>
      </c>
      <c r="ANY1371" s="84">
        <f t="shared" si="2103"/>
        <v>0</v>
      </c>
      <c r="ANZ1371" s="84">
        <f t="shared" si="2103"/>
        <v>0</v>
      </c>
      <c r="AOA1371" s="84">
        <f t="shared" si="2103"/>
        <v>0</v>
      </c>
      <c r="AOB1371" s="84">
        <f t="shared" si="2103"/>
        <v>2000000</v>
      </c>
      <c r="AOC1371" s="84">
        <f t="shared" si="2103"/>
        <v>0</v>
      </c>
      <c r="AOD1371" s="84">
        <f t="shared" si="2103"/>
        <v>0</v>
      </c>
      <c r="AOE1371" s="84">
        <f t="shared" si="2103"/>
        <v>2000000</v>
      </c>
      <c r="AOF1371" s="84">
        <f t="shared" si="2103"/>
        <v>2000000</v>
      </c>
      <c r="AOL1371" s="84" t="s">
        <v>247</v>
      </c>
      <c r="AOM1371" s="84" t="s">
        <v>4695</v>
      </c>
      <c r="AON1371" s="84">
        <f t="shared" ref="AON1371:AOV1371" si="2104">AON1365</f>
        <v>0</v>
      </c>
      <c r="AOO1371" s="84">
        <f t="shared" si="2104"/>
        <v>0</v>
      </c>
      <c r="AOP1371" s="84">
        <f t="shared" si="2104"/>
        <v>0</v>
      </c>
      <c r="AOQ1371" s="84">
        <f t="shared" si="2104"/>
        <v>0</v>
      </c>
      <c r="AOR1371" s="84">
        <f t="shared" si="2104"/>
        <v>2000000</v>
      </c>
      <c r="AOS1371" s="84">
        <f t="shared" si="2104"/>
        <v>0</v>
      </c>
      <c r="AOT1371" s="84">
        <f t="shared" si="2104"/>
        <v>0</v>
      </c>
      <c r="AOU1371" s="84">
        <f t="shared" si="2104"/>
        <v>2000000</v>
      </c>
      <c r="AOV1371" s="84">
        <f t="shared" si="2104"/>
        <v>2000000</v>
      </c>
      <c r="APB1371" s="84" t="s">
        <v>247</v>
      </c>
      <c r="APC1371" s="84" t="s">
        <v>4695</v>
      </c>
      <c r="APD1371" s="84">
        <f t="shared" ref="APD1371:APL1371" si="2105">APD1365</f>
        <v>0</v>
      </c>
      <c r="APE1371" s="84">
        <f t="shared" si="2105"/>
        <v>0</v>
      </c>
      <c r="APF1371" s="84">
        <f t="shared" si="2105"/>
        <v>0</v>
      </c>
      <c r="APG1371" s="84">
        <f t="shared" si="2105"/>
        <v>0</v>
      </c>
      <c r="APH1371" s="84">
        <f t="shared" si="2105"/>
        <v>2000000</v>
      </c>
      <c r="API1371" s="84">
        <f t="shared" si="2105"/>
        <v>0</v>
      </c>
      <c r="APJ1371" s="84">
        <f t="shared" si="2105"/>
        <v>0</v>
      </c>
      <c r="APK1371" s="84">
        <f t="shared" si="2105"/>
        <v>2000000</v>
      </c>
      <c r="APL1371" s="84">
        <f t="shared" si="2105"/>
        <v>2000000</v>
      </c>
      <c r="APR1371" s="84" t="s">
        <v>247</v>
      </c>
      <c r="APS1371" s="84" t="s">
        <v>4695</v>
      </c>
      <c r="APT1371" s="84">
        <f t="shared" ref="APT1371:AQB1371" si="2106">APT1365</f>
        <v>0</v>
      </c>
      <c r="APU1371" s="84">
        <f t="shared" si="2106"/>
        <v>0</v>
      </c>
      <c r="APV1371" s="84">
        <f t="shared" si="2106"/>
        <v>0</v>
      </c>
      <c r="APW1371" s="84">
        <f t="shared" si="2106"/>
        <v>0</v>
      </c>
      <c r="APX1371" s="84">
        <f t="shared" si="2106"/>
        <v>2000000</v>
      </c>
      <c r="APY1371" s="84">
        <f t="shared" si="2106"/>
        <v>0</v>
      </c>
      <c r="APZ1371" s="84">
        <f t="shared" si="2106"/>
        <v>0</v>
      </c>
      <c r="AQA1371" s="84">
        <f t="shared" si="2106"/>
        <v>2000000</v>
      </c>
      <c r="AQB1371" s="84">
        <f t="shared" si="2106"/>
        <v>2000000</v>
      </c>
      <c r="AQH1371" s="84" t="s">
        <v>247</v>
      </c>
      <c r="AQI1371" s="84" t="s">
        <v>4695</v>
      </c>
      <c r="AQJ1371" s="84">
        <f t="shared" ref="AQJ1371:AQR1371" si="2107">AQJ1365</f>
        <v>0</v>
      </c>
      <c r="AQK1371" s="84">
        <f t="shared" si="2107"/>
        <v>0</v>
      </c>
      <c r="AQL1371" s="84">
        <f t="shared" si="2107"/>
        <v>0</v>
      </c>
      <c r="AQM1371" s="84">
        <f t="shared" si="2107"/>
        <v>0</v>
      </c>
      <c r="AQN1371" s="84">
        <f t="shared" si="2107"/>
        <v>2000000</v>
      </c>
      <c r="AQO1371" s="84">
        <f t="shared" si="2107"/>
        <v>0</v>
      </c>
      <c r="AQP1371" s="84">
        <f t="shared" si="2107"/>
        <v>0</v>
      </c>
      <c r="AQQ1371" s="84">
        <f t="shared" si="2107"/>
        <v>2000000</v>
      </c>
      <c r="AQR1371" s="84">
        <f t="shared" si="2107"/>
        <v>2000000</v>
      </c>
      <c r="AQX1371" s="84" t="s">
        <v>247</v>
      </c>
      <c r="AQY1371" s="84" t="s">
        <v>4695</v>
      </c>
      <c r="AQZ1371" s="84">
        <f t="shared" ref="AQZ1371:ARH1371" si="2108">AQZ1365</f>
        <v>0</v>
      </c>
      <c r="ARA1371" s="84">
        <f t="shared" si="2108"/>
        <v>0</v>
      </c>
      <c r="ARB1371" s="84">
        <f t="shared" si="2108"/>
        <v>0</v>
      </c>
      <c r="ARC1371" s="84">
        <f t="shared" si="2108"/>
        <v>0</v>
      </c>
      <c r="ARD1371" s="84">
        <f t="shared" si="2108"/>
        <v>2000000</v>
      </c>
      <c r="ARE1371" s="84">
        <f t="shared" si="2108"/>
        <v>0</v>
      </c>
      <c r="ARF1371" s="84">
        <f t="shared" si="2108"/>
        <v>0</v>
      </c>
      <c r="ARG1371" s="84">
        <f t="shared" si="2108"/>
        <v>2000000</v>
      </c>
      <c r="ARH1371" s="84">
        <f t="shared" si="2108"/>
        <v>2000000</v>
      </c>
      <c r="ARN1371" s="84" t="s">
        <v>247</v>
      </c>
      <c r="ARO1371" s="84" t="s">
        <v>4695</v>
      </c>
      <c r="ARP1371" s="84">
        <f t="shared" ref="ARP1371:ARX1371" si="2109">ARP1365</f>
        <v>0</v>
      </c>
      <c r="ARQ1371" s="84">
        <f t="shared" si="2109"/>
        <v>0</v>
      </c>
      <c r="ARR1371" s="84">
        <f t="shared" si="2109"/>
        <v>0</v>
      </c>
      <c r="ARS1371" s="84">
        <f t="shared" si="2109"/>
        <v>0</v>
      </c>
      <c r="ART1371" s="84">
        <f t="shared" si="2109"/>
        <v>2000000</v>
      </c>
      <c r="ARU1371" s="84">
        <f t="shared" si="2109"/>
        <v>0</v>
      </c>
      <c r="ARV1371" s="84">
        <f t="shared" si="2109"/>
        <v>0</v>
      </c>
      <c r="ARW1371" s="84">
        <f t="shared" si="2109"/>
        <v>2000000</v>
      </c>
      <c r="ARX1371" s="84">
        <f t="shared" si="2109"/>
        <v>2000000</v>
      </c>
      <c r="ASD1371" s="84" t="s">
        <v>247</v>
      </c>
      <c r="ASE1371" s="84" t="s">
        <v>4695</v>
      </c>
      <c r="ASF1371" s="84">
        <f t="shared" ref="ASF1371:ASN1371" si="2110">ASF1365</f>
        <v>0</v>
      </c>
      <c r="ASG1371" s="84">
        <f t="shared" si="2110"/>
        <v>0</v>
      </c>
      <c r="ASH1371" s="84">
        <f t="shared" si="2110"/>
        <v>0</v>
      </c>
      <c r="ASI1371" s="84">
        <f t="shared" si="2110"/>
        <v>0</v>
      </c>
      <c r="ASJ1371" s="84">
        <f t="shared" si="2110"/>
        <v>2000000</v>
      </c>
      <c r="ASK1371" s="84">
        <f t="shared" si="2110"/>
        <v>0</v>
      </c>
      <c r="ASL1371" s="84">
        <f t="shared" si="2110"/>
        <v>0</v>
      </c>
      <c r="ASM1371" s="84">
        <f t="shared" si="2110"/>
        <v>2000000</v>
      </c>
      <c r="ASN1371" s="84">
        <f t="shared" si="2110"/>
        <v>2000000</v>
      </c>
      <c r="AST1371" s="84" t="s">
        <v>247</v>
      </c>
      <c r="ASU1371" s="84" t="s">
        <v>4695</v>
      </c>
      <c r="ASV1371" s="84">
        <f t="shared" ref="ASV1371:ATD1371" si="2111">ASV1365</f>
        <v>0</v>
      </c>
      <c r="ASW1371" s="84">
        <f t="shared" si="2111"/>
        <v>0</v>
      </c>
      <c r="ASX1371" s="84">
        <f t="shared" si="2111"/>
        <v>0</v>
      </c>
      <c r="ASY1371" s="84">
        <f t="shared" si="2111"/>
        <v>0</v>
      </c>
      <c r="ASZ1371" s="84">
        <f t="shared" si="2111"/>
        <v>2000000</v>
      </c>
      <c r="ATA1371" s="84">
        <f t="shared" si="2111"/>
        <v>0</v>
      </c>
      <c r="ATB1371" s="84">
        <f t="shared" si="2111"/>
        <v>0</v>
      </c>
      <c r="ATC1371" s="84">
        <f t="shared" si="2111"/>
        <v>2000000</v>
      </c>
      <c r="ATD1371" s="84">
        <f t="shared" si="2111"/>
        <v>2000000</v>
      </c>
      <c r="ATJ1371" s="84" t="s">
        <v>247</v>
      </c>
      <c r="ATK1371" s="84" t="s">
        <v>4695</v>
      </c>
      <c r="ATL1371" s="84">
        <f t="shared" ref="ATL1371:ATT1371" si="2112">ATL1365</f>
        <v>0</v>
      </c>
      <c r="ATM1371" s="84">
        <f t="shared" si="2112"/>
        <v>0</v>
      </c>
      <c r="ATN1371" s="84">
        <f t="shared" si="2112"/>
        <v>0</v>
      </c>
      <c r="ATO1371" s="84">
        <f t="shared" si="2112"/>
        <v>0</v>
      </c>
      <c r="ATP1371" s="84">
        <f t="shared" si="2112"/>
        <v>2000000</v>
      </c>
      <c r="ATQ1371" s="84">
        <f t="shared" si="2112"/>
        <v>0</v>
      </c>
      <c r="ATR1371" s="84">
        <f t="shared" si="2112"/>
        <v>0</v>
      </c>
      <c r="ATS1371" s="84">
        <f t="shared" si="2112"/>
        <v>2000000</v>
      </c>
      <c r="ATT1371" s="84">
        <f t="shared" si="2112"/>
        <v>2000000</v>
      </c>
      <c r="ATZ1371" s="84" t="s">
        <v>247</v>
      </c>
      <c r="AUA1371" s="84" t="s">
        <v>4695</v>
      </c>
      <c r="AUB1371" s="84">
        <f t="shared" ref="AUB1371:AUJ1371" si="2113">AUB1365</f>
        <v>0</v>
      </c>
      <c r="AUC1371" s="84">
        <f t="shared" si="2113"/>
        <v>0</v>
      </c>
      <c r="AUD1371" s="84">
        <f t="shared" si="2113"/>
        <v>0</v>
      </c>
      <c r="AUE1371" s="84">
        <f t="shared" si="2113"/>
        <v>0</v>
      </c>
      <c r="AUF1371" s="84">
        <f t="shared" si="2113"/>
        <v>2000000</v>
      </c>
      <c r="AUG1371" s="84">
        <f t="shared" si="2113"/>
        <v>0</v>
      </c>
      <c r="AUH1371" s="84">
        <f t="shared" si="2113"/>
        <v>0</v>
      </c>
      <c r="AUI1371" s="84">
        <f t="shared" si="2113"/>
        <v>2000000</v>
      </c>
      <c r="AUJ1371" s="84">
        <f t="shared" si="2113"/>
        <v>2000000</v>
      </c>
      <c r="AUP1371" s="84" t="s">
        <v>247</v>
      </c>
      <c r="AUQ1371" s="84" t="s">
        <v>4695</v>
      </c>
      <c r="AUR1371" s="84">
        <f t="shared" ref="AUR1371:AUZ1371" si="2114">AUR1365</f>
        <v>0</v>
      </c>
      <c r="AUS1371" s="84">
        <f t="shared" si="2114"/>
        <v>0</v>
      </c>
      <c r="AUT1371" s="84">
        <f t="shared" si="2114"/>
        <v>0</v>
      </c>
      <c r="AUU1371" s="84">
        <f t="shared" si="2114"/>
        <v>0</v>
      </c>
      <c r="AUV1371" s="84">
        <f t="shared" si="2114"/>
        <v>2000000</v>
      </c>
      <c r="AUW1371" s="84">
        <f t="shared" si="2114"/>
        <v>0</v>
      </c>
      <c r="AUX1371" s="84">
        <f t="shared" si="2114"/>
        <v>0</v>
      </c>
      <c r="AUY1371" s="84">
        <f t="shared" si="2114"/>
        <v>2000000</v>
      </c>
      <c r="AUZ1371" s="84">
        <f t="shared" si="2114"/>
        <v>2000000</v>
      </c>
      <c r="AVF1371" s="84" t="s">
        <v>247</v>
      </c>
      <c r="AVG1371" s="84" t="s">
        <v>4695</v>
      </c>
      <c r="AVH1371" s="84">
        <f t="shared" ref="AVH1371:AVP1371" si="2115">AVH1365</f>
        <v>0</v>
      </c>
      <c r="AVI1371" s="84">
        <f t="shared" si="2115"/>
        <v>0</v>
      </c>
      <c r="AVJ1371" s="84">
        <f t="shared" si="2115"/>
        <v>0</v>
      </c>
      <c r="AVK1371" s="84">
        <f t="shared" si="2115"/>
        <v>0</v>
      </c>
      <c r="AVL1371" s="84">
        <f t="shared" si="2115"/>
        <v>2000000</v>
      </c>
      <c r="AVM1371" s="84">
        <f t="shared" si="2115"/>
        <v>0</v>
      </c>
      <c r="AVN1371" s="84">
        <f t="shared" si="2115"/>
        <v>0</v>
      </c>
      <c r="AVO1371" s="84">
        <f t="shared" si="2115"/>
        <v>2000000</v>
      </c>
      <c r="AVP1371" s="84">
        <f t="shared" si="2115"/>
        <v>2000000</v>
      </c>
      <c r="AVV1371" s="84" t="s">
        <v>247</v>
      </c>
      <c r="AVW1371" s="84" t="s">
        <v>4695</v>
      </c>
      <c r="AVX1371" s="84">
        <f t="shared" ref="AVX1371:AWF1371" si="2116">AVX1365</f>
        <v>0</v>
      </c>
      <c r="AVY1371" s="84">
        <f t="shared" si="2116"/>
        <v>0</v>
      </c>
      <c r="AVZ1371" s="84">
        <f t="shared" si="2116"/>
        <v>0</v>
      </c>
      <c r="AWA1371" s="84">
        <f t="shared" si="2116"/>
        <v>0</v>
      </c>
      <c r="AWB1371" s="84">
        <f t="shared" si="2116"/>
        <v>2000000</v>
      </c>
      <c r="AWC1371" s="84">
        <f t="shared" si="2116"/>
        <v>0</v>
      </c>
      <c r="AWD1371" s="84">
        <f t="shared" si="2116"/>
        <v>0</v>
      </c>
      <c r="AWE1371" s="84">
        <f t="shared" si="2116"/>
        <v>2000000</v>
      </c>
      <c r="AWF1371" s="84">
        <f t="shared" si="2116"/>
        <v>2000000</v>
      </c>
      <c r="AWL1371" s="84" t="s">
        <v>247</v>
      </c>
      <c r="AWM1371" s="84" t="s">
        <v>4695</v>
      </c>
      <c r="AWN1371" s="84">
        <f t="shared" ref="AWN1371:AWV1371" si="2117">AWN1365</f>
        <v>0</v>
      </c>
      <c r="AWO1371" s="84">
        <f t="shared" si="2117"/>
        <v>0</v>
      </c>
      <c r="AWP1371" s="84">
        <f t="shared" si="2117"/>
        <v>0</v>
      </c>
      <c r="AWQ1371" s="84">
        <f t="shared" si="2117"/>
        <v>0</v>
      </c>
      <c r="AWR1371" s="84">
        <f t="shared" si="2117"/>
        <v>2000000</v>
      </c>
      <c r="AWS1371" s="84">
        <f t="shared" si="2117"/>
        <v>0</v>
      </c>
      <c r="AWT1371" s="84">
        <f t="shared" si="2117"/>
        <v>0</v>
      </c>
      <c r="AWU1371" s="84">
        <f t="shared" si="2117"/>
        <v>2000000</v>
      </c>
      <c r="AWV1371" s="84">
        <f t="shared" si="2117"/>
        <v>2000000</v>
      </c>
      <c r="AXB1371" s="84" t="s">
        <v>247</v>
      </c>
      <c r="AXC1371" s="84" t="s">
        <v>4695</v>
      </c>
      <c r="AXD1371" s="84">
        <f t="shared" ref="AXD1371:AXL1371" si="2118">AXD1365</f>
        <v>0</v>
      </c>
      <c r="AXE1371" s="84">
        <f t="shared" si="2118"/>
        <v>0</v>
      </c>
      <c r="AXF1371" s="84">
        <f t="shared" si="2118"/>
        <v>0</v>
      </c>
      <c r="AXG1371" s="84">
        <f t="shared" si="2118"/>
        <v>0</v>
      </c>
      <c r="AXH1371" s="84">
        <f t="shared" si="2118"/>
        <v>2000000</v>
      </c>
      <c r="AXI1371" s="84">
        <f t="shared" si="2118"/>
        <v>0</v>
      </c>
      <c r="AXJ1371" s="84">
        <f t="shared" si="2118"/>
        <v>0</v>
      </c>
      <c r="AXK1371" s="84">
        <f t="shared" si="2118"/>
        <v>2000000</v>
      </c>
      <c r="AXL1371" s="84">
        <f t="shared" si="2118"/>
        <v>2000000</v>
      </c>
      <c r="AXR1371" s="84" t="s">
        <v>247</v>
      </c>
      <c r="AXS1371" s="84" t="s">
        <v>4695</v>
      </c>
      <c r="AXT1371" s="84">
        <f t="shared" ref="AXT1371:AYB1371" si="2119">AXT1365</f>
        <v>0</v>
      </c>
      <c r="AXU1371" s="84">
        <f t="shared" si="2119"/>
        <v>0</v>
      </c>
      <c r="AXV1371" s="84">
        <f t="shared" si="2119"/>
        <v>0</v>
      </c>
      <c r="AXW1371" s="84">
        <f t="shared" si="2119"/>
        <v>0</v>
      </c>
      <c r="AXX1371" s="84">
        <f t="shared" si="2119"/>
        <v>2000000</v>
      </c>
      <c r="AXY1371" s="84">
        <f t="shared" si="2119"/>
        <v>0</v>
      </c>
      <c r="AXZ1371" s="84">
        <f t="shared" si="2119"/>
        <v>0</v>
      </c>
      <c r="AYA1371" s="84">
        <f t="shared" si="2119"/>
        <v>2000000</v>
      </c>
      <c r="AYB1371" s="84">
        <f t="shared" si="2119"/>
        <v>2000000</v>
      </c>
      <c r="AYH1371" s="84" t="s">
        <v>247</v>
      </c>
      <c r="AYI1371" s="84" t="s">
        <v>4695</v>
      </c>
      <c r="AYJ1371" s="84">
        <f t="shared" ref="AYJ1371:AYR1371" si="2120">AYJ1365</f>
        <v>0</v>
      </c>
      <c r="AYK1371" s="84">
        <f t="shared" si="2120"/>
        <v>0</v>
      </c>
      <c r="AYL1371" s="84">
        <f t="shared" si="2120"/>
        <v>0</v>
      </c>
      <c r="AYM1371" s="84">
        <f t="shared" si="2120"/>
        <v>0</v>
      </c>
      <c r="AYN1371" s="84">
        <f t="shared" si="2120"/>
        <v>2000000</v>
      </c>
      <c r="AYO1371" s="84">
        <f t="shared" si="2120"/>
        <v>0</v>
      </c>
      <c r="AYP1371" s="84">
        <f t="shared" si="2120"/>
        <v>0</v>
      </c>
      <c r="AYQ1371" s="84">
        <f t="shared" si="2120"/>
        <v>2000000</v>
      </c>
      <c r="AYR1371" s="84">
        <f t="shared" si="2120"/>
        <v>2000000</v>
      </c>
      <c r="AYX1371" s="84" t="s">
        <v>247</v>
      </c>
      <c r="AYY1371" s="84" t="s">
        <v>4695</v>
      </c>
      <c r="AYZ1371" s="84">
        <f t="shared" ref="AYZ1371:AZH1371" si="2121">AYZ1365</f>
        <v>0</v>
      </c>
      <c r="AZA1371" s="84">
        <f t="shared" si="2121"/>
        <v>0</v>
      </c>
      <c r="AZB1371" s="84">
        <f t="shared" si="2121"/>
        <v>0</v>
      </c>
      <c r="AZC1371" s="84">
        <f t="shared" si="2121"/>
        <v>0</v>
      </c>
      <c r="AZD1371" s="84">
        <f t="shared" si="2121"/>
        <v>2000000</v>
      </c>
      <c r="AZE1371" s="84">
        <f t="shared" si="2121"/>
        <v>0</v>
      </c>
      <c r="AZF1371" s="84">
        <f t="shared" si="2121"/>
        <v>0</v>
      </c>
      <c r="AZG1371" s="84">
        <f t="shared" si="2121"/>
        <v>2000000</v>
      </c>
      <c r="AZH1371" s="84">
        <f t="shared" si="2121"/>
        <v>2000000</v>
      </c>
      <c r="AZN1371" s="84" t="s">
        <v>247</v>
      </c>
      <c r="AZO1371" s="84" t="s">
        <v>4695</v>
      </c>
      <c r="AZP1371" s="84">
        <f t="shared" ref="AZP1371:AZX1371" si="2122">AZP1365</f>
        <v>0</v>
      </c>
      <c r="AZQ1371" s="84">
        <f t="shared" si="2122"/>
        <v>0</v>
      </c>
      <c r="AZR1371" s="84">
        <f t="shared" si="2122"/>
        <v>0</v>
      </c>
      <c r="AZS1371" s="84">
        <f t="shared" si="2122"/>
        <v>0</v>
      </c>
      <c r="AZT1371" s="84">
        <f t="shared" si="2122"/>
        <v>2000000</v>
      </c>
      <c r="AZU1371" s="84">
        <f t="shared" si="2122"/>
        <v>0</v>
      </c>
      <c r="AZV1371" s="84">
        <f t="shared" si="2122"/>
        <v>0</v>
      </c>
      <c r="AZW1371" s="84">
        <f t="shared" si="2122"/>
        <v>2000000</v>
      </c>
      <c r="AZX1371" s="84">
        <f t="shared" si="2122"/>
        <v>2000000</v>
      </c>
      <c r="BAD1371" s="84" t="s">
        <v>247</v>
      </c>
      <c r="BAE1371" s="84" t="s">
        <v>4695</v>
      </c>
      <c r="BAF1371" s="84">
        <f t="shared" ref="BAF1371:BAN1371" si="2123">BAF1365</f>
        <v>0</v>
      </c>
      <c r="BAG1371" s="84">
        <f t="shared" si="2123"/>
        <v>0</v>
      </c>
      <c r="BAH1371" s="84">
        <f t="shared" si="2123"/>
        <v>0</v>
      </c>
      <c r="BAI1371" s="84">
        <f t="shared" si="2123"/>
        <v>0</v>
      </c>
      <c r="BAJ1371" s="84">
        <f t="shared" si="2123"/>
        <v>2000000</v>
      </c>
      <c r="BAK1371" s="84">
        <f t="shared" si="2123"/>
        <v>0</v>
      </c>
      <c r="BAL1371" s="84">
        <f t="shared" si="2123"/>
        <v>0</v>
      </c>
      <c r="BAM1371" s="84">
        <f t="shared" si="2123"/>
        <v>2000000</v>
      </c>
      <c r="BAN1371" s="84">
        <f t="shared" si="2123"/>
        <v>2000000</v>
      </c>
      <c r="BAT1371" s="84" t="s">
        <v>247</v>
      </c>
      <c r="BAU1371" s="84" t="s">
        <v>4695</v>
      </c>
      <c r="BAV1371" s="84">
        <f t="shared" ref="BAV1371:BBD1371" si="2124">BAV1365</f>
        <v>0</v>
      </c>
      <c r="BAW1371" s="84">
        <f t="shared" si="2124"/>
        <v>0</v>
      </c>
      <c r="BAX1371" s="84">
        <f t="shared" si="2124"/>
        <v>0</v>
      </c>
      <c r="BAY1371" s="84">
        <f t="shared" si="2124"/>
        <v>0</v>
      </c>
      <c r="BAZ1371" s="84">
        <f t="shared" si="2124"/>
        <v>2000000</v>
      </c>
      <c r="BBA1371" s="84">
        <f t="shared" si="2124"/>
        <v>0</v>
      </c>
      <c r="BBB1371" s="84">
        <f t="shared" si="2124"/>
        <v>0</v>
      </c>
      <c r="BBC1371" s="84">
        <f t="shared" si="2124"/>
        <v>2000000</v>
      </c>
      <c r="BBD1371" s="84">
        <f t="shared" si="2124"/>
        <v>2000000</v>
      </c>
      <c r="BBJ1371" s="84" t="s">
        <v>247</v>
      </c>
      <c r="BBK1371" s="84" t="s">
        <v>4695</v>
      </c>
      <c r="BBL1371" s="84">
        <f t="shared" ref="BBL1371:BBT1371" si="2125">BBL1365</f>
        <v>0</v>
      </c>
      <c r="BBM1371" s="84">
        <f t="shared" si="2125"/>
        <v>0</v>
      </c>
      <c r="BBN1371" s="84">
        <f t="shared" si="2125"/>
        <v>0</v>
      </c>
      <c r="BBO1371" s="84">
        <f t="shared" si="2125"/>
        <v>0</v>
      </c>
      <c r="BBP1371" s="84">
        <f t="shared" si="2125"/>
        <v>2000000</v>
      </c>
      <c r="BBQ1371" s="84">
        <f t="shared" si="2125"/>
        <v>0</v>
      </c>
      <c r="BBR1371" s="84">
        <f t="shared" si="2125"/>
        <v>0</v>
      </c>
      <c r="BBS1371" s="84">
        <f t="shared" si="2125"/>
        <v>2000000</v>
      </c>
      <c r="BBT1371" s="84">
        <f t="shared" si="2125"/>
        <v>2000000</v>
      </c>
      <c r="BBZ1371" s="84" t="s">
        <v>247</v>
      </c>
      <c r="BCA1371" s="84" t="s">
        <v>4695</v>
      </c>
      <c r="BCB1371" s="84">
        <f t="shared" ref="BCB1371:BCJ1371" si="2126">BCB1365</f>
        <v>0</v>
      </c>
      <c r="BCC1371" s="84">
        <f t="shared" si="2126"/>
        <v>0</v>
      </c>
      <c r="BCD1371" s="84">
        <f t="shared" si="2126"/>
        <v>0</v>
      </c>
      <c r="BCE1371" s="84">
        <f t="shared" si="2126"/>
        <v>0</v>
      </c>
      <c r="BCF1371" s="84">
        <f t="shared" si="2126"/>
        <v>2000000</v>
      </c>
      <c r="BCG1371" s="84">
        <f t="shared" si="2126"/>
        <v>0</v>
      </c>
      <c r="BCH1371" s="84">
        <f t="shared" si="2126"/>
        <v>0</v>
      </c>
      <c r="BCI1371" s="84">
        <f t="shared" si="2126"/>
        <v>2000000</v>
      </c>
      <c r="BCJ1371" s="84">
        <f t="shared" si="2126"/>
        <v>2000000</v>
      </c>
      <c r="BCP1371" s="84" t="s">
        <v>247</v>
      </c>
      <c r="BCQ1371" s="84" t="s">
        <v>4695</v>
      </c>
      <c r="BCR1371" s="84">
        <f t="shared" ref="BCR1371:BCZ1371" si="2127">BCR1365</f>
        <v>0</v>
      </c>
      <c r="BCS1371" s="84">
        <f t="shared" si="2127"/>
        <v>0</v>
      </c>
      <c r="BCT1371" s="84">
        <f t="shared" si="2127"/>
        <v>0</v>
      </c>
      <c r="BCU1371" s="84">
        <f t="shared" si="2127"/>
        <v>0</v>
      </c>
      <c r="BCV1371" s="84">
        <f t="shared" si="2127"/>
        <v>2000000</v>
      </c>
      <c r="BCW1371" s="84">
        <f t="shared" si="2127"/>
        <v>0</v>
      </c>
      <c r="BCX1371" s="84">
        <f t="shared" si="2127"/>
        <v>0</v>
      </c>
      <c r="BCY1371" s="84">
        <f t="shared" si="2127"/>
        <v>2000000</v>
      </c>
      <c r="BCZ1371" s="84">
        <f t="shared" si="2127"/>
        <v>2000000</v>
      </c>
      <c r="BDF1371" s="84" t="s">
        <v>247</v>
      </c>
      <c r="BDG1371" s="84" t="s">
        <v>4695</v>
      </c>
      <c r="BDH1371" s="84">
        <f t="shared" ref="BDH1371:BDP1371" si="2128">BDH1365</f>
        <v>0</v>
      </c>
      <c r="BDI1371" s="84">
        <f t="shared" si="2128"/>
        <v>0</v>
      </c>
      <c r="BDJ1371" s="84">
        <f t="shared" si="2128"/>
        <v>0</v>
      </c>
      <c r="BDK1371" s="84">
        <f t="shared" si="2128"/>
        <v>0</v>
      </c>
      <c r="BDL1371" s="84">
        <f t="shared" si="2128"/>
        <v>2000000</v>
      </c>
      <c r="BDM1371" s="84">
        <f t="shared" si="2128"/>
        <v>0</v>
      </c>
      <c r="BDN1371" s="84">
        <f t="shared" si="2128"/>
        <v>0</v>
      </c>
      <c r="BDO1371" s="84">
        <f t="shared" si="2128"/>
        <v>2000000</v>
      </c>
      <c r="BDP1371" s="84">
        <f t="shared" si="2128"/>
        <v>2000000</v>
      </c>
      <c r="BDV1371" s="84" t="s">
        <v>247</v>
      </c>
      <c r="BDW1371" s="84" t="s">
        <v>4695</v>
      </c>
      <c r="BDX1371" s="84">
        <f t="shared" ref="BDX1371:BEF1371" si="2129">BDX1365</f>
        <v>0</v>
      </c>
      <c r="BDY1371" s="84">
        <f t="shared" si="2129"/>
        <v>0</v>
      </c>
      <c r="BDZ1371" s="84">
        <f t="shared" si="2129"/>
        <v>0</v>
      </c>
      <c r="BEA1371" s="84">
        <f t="shared" si="2129"/>
        <v>0</v>
      </c>
      <c r="BEB1371" s="84">
        <f t="shared" si="2129"/>
        <v>2000000</v>
      </c>
      <c r="BEC1371" s="84">
        <f t="shared" si="2129"/>
        <v>0</v>
      </c>
      <c r="BED1371" s="84">
        <f t="shared" si="2129"/>
        <v>0</v>
      </c>
      <c r="BEE1371" s="84">
        <f t="shared" si="2129"/>
        <v>2000000</v>
      </c>
      <c r="BEF1371" s="84">
        <f t="shared" si="2129"/>
        <v>2000000</v>
      </c>
      <c r="BEL1371" s="84" t="s">
        <v>247</v>
      </c>
      <c r="BEM1371" s="84" t="s">
        <v>4695</v>
      </c>
      <c r="BEN1371" s="84">
        <f t="shared" ref="BEN1371:BEV1371" si="2130">BEN1365</f>
        <v>0</v>
      </c>
      <c r="BEO1371" s="84">
        <f t="shared" si="2130"/>
        <v>0</v>
      </c>
      <c r="BEP1371" s="84">
        <f t="shared" si="2130"/>
        <v>0</v>
      </c>
      <c r="BEQ1371" s="84">
        <f t="shared" si="2130"/>
        <v>0</v>
      </c>
      <c r="BER1371" s="84">
        <f t="shared" si="2130"/>
        <v>2000000</v>
      </c>
      <c r="BES1371" s="84">
        <f t="shared" si="2130"/>
        <v>0</v>
      </c>
      <c r="BET1371" s="84">
        <f t="shared" si="2130"/>
        <v>0</v>
      </c>
      <c r="BEU1371" s="84">
        <f t="shared" si="2130"/>
        <v>2000000</v>
      </c>
      <c r="BEV1371" s="84">
        <f t="shared" si="2130"/>
        <v>2000000</v>
      </c>
      <c r="BFB1371" s="84" t="s">
        <v>247</v>
      </c>
      <c r="BFC1371" s="84" t="s">
        <v>4695</v>
      </c>
      <c r="BFD1371" s="84">
        <f t="shared" ref="BFD1371:BFL1371" si="2131">BFD1365</f>
        <v>0</v>
      </c>
      <c r="BFE1371" s="84">
        <f t="shared" si="2131"/>
        <v>0</v>
      </c>
      <c r="BFF1371" s="84">
        <f t="shared" si="2131"/>
        <v>0</v>
      </c>
      <c r="BFG1371" s="84">
        <f t="shared" si="2131"/>
        <v>0</v>
      </c>
      <c r="BFH1371" s="84">
        <f t="shared" si="2131"/>
        <v>2000000</v>
      </c>
      <c r="BFI1371" s="84">
        <f t="shared" si="2131"/>
        <v>0</v>
      </c>
      <c r="BFJ1371" s="84">
        <f t="shared" si="2131"/>
        <v>0</v>
      </c>
      <c r="BFK1371" s="84">
        <f t="shared" si="2131"/>
        <v>2000000</v>
      </c>
      <c r="BFL1371" s="84">
        <f t="shared" si="2131"/>
        <v>2000000</v>
      </c>
      <c r="BFR1371" s="84" t="s">
        <v>247</v>
      </c>
      <c r="BFS1371" s="84" t="s">
        <v>4695</v>
      </c>
      <c r="BFT1371" s="84">
        <f t="shared" ref="BFT1371:BGB1371" si="2132">BFT1365</f>
        <v>0</v>
      </c>
      <c r="BFU1371" s="84">
        <f t="shared" si="2132"/>
        <v>0</v>
      </c>
      <c r="BFV1371" s="84">
        <f t="shared" si="2132"/>
        <v>0</v>
      </c>
      <c r="BFW1371" s="84">
        <f t="shared" si="2132"/>
        <v>0</v>
      </c>
      <c r="BFX1371" s="84">
        <f t="shared" si="2132"/>
        <v>2000000</v>
      </c>
      <c r="BFY1371" s="84">
        <f t="shared" si="2132"/>
        <v>0</v>
      </c>
      <c r="BFZ1371" s="84">
        <f t="shared" si="2132"/>
        <v>0</v>
      </c>
      <c r="BGA1371" s="84">
        <f t="shared" si="2132"/>
        <v>2000000</v>
      </c>
      <c r="BGB1371" s="84">
        <f t="shared" si="2132"/>
        <v>2000000</v>
      </c>
      <c r="BGH1371" s="84" t="s">
        <v>247</v>
      </c>
      <c r="BGI1371" s="84" t="s">
        <v>4695</v>
      </c>
      <c r="BGJ1371" s="84">
        <f t="shared" ref="BGJ1371:BGR1371" si="2133">BGJ1365</f>
        <v>0</v>
      </c>
      <c r="BGK1371" s="84">
        <f t="shared" si="2133"/>
        <v>0</v>
      </c>
      <c r="BGL1371" s="84">
        <f t="shared" si="2133"/>
        <v>0</v>
      </c>
      <c r="BGM1371" s="84">
        <f t="shared" si="2133"/>
        <v>0</v>
      </c>
      <c r="BGN1371" s="84">
        <f t="shared" si="2133"/>
        <v>2000000</v>
      </c>
      <c r="BGO1371" s="84">
        <f t="shared" si="2133"/>
        <v>0</v>
      </c>
      <c r="BGP1371" s="84">
        <f t="shared" si="2133"/>
        <v>0</v>
      </c>
      <c r="BGQ1371" s="84">
        <f t="shared" si="2133"/>
        <v>2000000</v>
      </c>
      <c r="BGR1371" s="84">
        <f t="shared" si="2133"/>
        <v>2000000</v>
      </c>
      <c r="BGX1371" s="84" t="s">
        <v>247</v>
      </c>
      <c r="BGY1371" s="84" t="s">
        <v>4695</v>
      </c>
      <c r="BGZ1371" s="84">
        <f t="shared" ref="BGZ1371:BHH1371" si="2134">BGZ1365</f>
        <v>0</v>
      </c>
      <c r="BHA1371" s="84">
        <f t="shared" si="2134"/>
        <v>0</v>
      </c>
      <c r="BHB1371" s="84">
        <f t="shared" si="2134"/>
        <v>0</v>
      </c>
      <c r="BHC1371" s="84">
        <f t="shared" si="2134"/>
        <v>0</v>
      </c>
      <c r="BHD1371" s="84">
        <f t="shared" si="2134"/>
        <v>2000000</v>
      </c>
      <c r="BHE1371" s="84">
        <f t="shared" si="2134"/>
        <v>0</v>
      </c>
      <c r="BHF1371" s="84">
        <f t="shared" si="2134"/>
        <v>0</v>
      </c>
      <c r="BHG1371" s="84">
        <f t="shared" si="2134"/>
        <v>2000000</v>
      </c>
      <c r="BHH1371" s="84">
        <f t="shared" si="2134"/>
        <v>2000000</v>
      </c>
      <c r="BHN1371" s="84" t="s">
        <v>247</v>
      </c>
      <c r="BHO1371" s="84" t="s">
        <v>4695</v>
      </c>
      <c r="BHP1371" s="84">
        <f t="shared" ref="BHP1371:BHX1371" si="2135">BHP1365</f>
        <v>0</v>
      </c>
      <c r="BHQ1371" s="84">
        <f t="shared" si="2135"/>
        <v>0</v>
      </c>
      <c r="BHR1371" s="84">
        <f t="shared" si="2135"/>
        <v>0</v>
      </c>
      <c r="BHS1371" s="84">
        <f t="shared" si="2135"/>
        <v>0</v>
      </c>
      <c r="BHT1371" s="84">
        <f t="shared" si="2135"/>
        <v>2000000</v>
      </c>
      <c r="BHU1371" s="84">
        <f t="shared" si="2135"/>
        <v>0</v>
      </c>
      <c r="BHV1371" s="84">
        <f t="shared" si="2135"/>
        <v>0</v>
      </c>
      <c r="BHW1371" s="84">
        <f t="shared" si="2135"/>
        <v>2000000</v>
      </c>
      <c r="BHX1371" s="84">
        <f t="shared" si="2135"/>
        <v>2000000</v>
      </c>
      <c r="BID1371" s="84" t="s">
        <v>247</v>
      </c>
      <c r="BIE1371" s="84" t="s">
        <v>4695</v>
      </c>
      <c r="BIF1371" s="84">
        <f t="shared" ref="BIF1371:BIN1371" si="2136">BIF1365</f>
        <v>0</v>
      </c>
      <c r="BIG1371" s="84">
        <f t="shared" si="2136"/>
        <v>0</v>
      </c>
      <c r="BIH1371" s="84">
        <f t="shared" si="2136"/>
        <v>0</v>
      </c>
      <c r="BII1371" s="84">
        <f t="shared" si="2136"/>
        <v>0</v>
      </c>
      <c r="BIJ1371" s="84">
        <f t="shared" si="2136"/>
        <v>2000000</v>
      </c>
      <c r="BIK1371" s="84">
        <f t="shared" si="2136"/>
        <v>0</v>
      </c>
      <c r="BIL1371" s="84">
        <f t="shared" si="2136"/>
        <v>0</v>
      </c>
      <c r="BIM1371" s="84">
        <f t="shared" si="2136"/>
        <v>2000000</v>
      </c>
      <c r="BIN1371" s="84">
        <f t="shared" si="2136"/>
        <v>2000000</v>
      </c>
      <c r="BIT1371" s="84" t="s">
        <v>247</v>
      </c>
      <c r="BIU1371" s="84" t="s">
        <v>4695</v>
      </c>
      <c r="BIV1371" s="84">
        <f t="shared" ref="BIV1371:BJD1371" si="2137">BIV1365</f>
        <v>0</v>
      </c>
      <c r="BIW1371" s="84">
        <f t="shared" si="2137"/>
        <v>0</v>
      </c>
      <c r="BIX1371" s="84">
        <f t="shared" si="2137"/>
        <v>0</v>
      </c>
      <c r="BIY1371" s="84">
        <f t="shared" si="2137"/>
        <v>0</v>
      </c>
      <c r="BIZ1371" s="84">
        <f t="shared" si="2137"/>
        <v>2000000</v>
      </c>
      <c r="BJA1371" s="84">
        <f t="shared" si="2137"/>
        <v>0</v>
      </c>
      <c r="BJB1371" s="84">
        <f t="shared" si="2137"/>
        <v>0</v>
      </c>
      <c r="BJC1371" s="84">
        <f t="shared" si="2137"/>
        <v>2000000</v>
      </c>
      <c r="BJD1371" s="84">
        <f t="shared" si="2137"/>
        <v>2000000</v>
      </c>
      <c r="BJJ1371" s="84" t="s">
        <v>247</v>
      </c>
      <c r="BJK1371" s="84" t="s">
        <v>4695</v>
      </c>
      <c r="BJL1371" s="84">
        <f t="shared" ref="BJL1371:BJT1371" si="2138">BJL1365</f>
        <v>0</v>
      </c>
      <c r="BJM1371" s="84">
        <f t="shared" si="2138"/>
        <v>0</v>
      </c>
      <c r="BJN1371" s="84">
        <f t="shared" si="2138"/>
        <v>0</v>
      </c>
      <c r="BJO1371" s="84">
        <f t="shared" si="2138"/>
        <v>0</v>
      </c>
      <c r="BJP1371" s="84">
        <f t="shared" si="2138"/>
        <v>2000000</v>
      </c>
      <c r="BJQ1371" s="84">
        <f t="shared" si="2138"/>
        <v>0</v>
      </c>
      <c r="BJR1371" s="84">
        <f t="shared" si="2138"/>
        <v>0</v>
      </c>
      <c r="BJS1371" s="84">
        <f t="shared" si="2138"/>
        <v>2000000</v>
      </c>
      <c r="BJT1371" s="84">
        <f t="shared" si="2138"/>
        <v>2000000</v>
      </c>
      <c r="BJZ1371" s="84" t="s">
        <v>247</v>
      </c>
      <c r="BKA1371" s="84" t="s">
        <v>4695</v>
      </c>
      <c r="BKB1371" s="84">
        <f t="shared" ref="BKB1371:BKJ1371" si="2139">BKB1365</f>
        <v>0</v>
      </c>
      <c r="BKC1371" s="84">
        <f t="shared" si="2139"/>
        <v>0</v>
      </c>
      <c r="BKD1371" s="84">
        <f t="shared" si="2139"/>
        <v>0</v>
      </c>
      <c r="BKE1371" s="84">
        <f t="shared" si="2139"/>
        <v>0</v>
      </c>
      <c r="BKF1371" s="84">
        <f t="shared" si="2139"/>
        <v>2000000</v>
      </c>
      <c r="BKG1371" s="84">
        <f t="shared" si="2139"/>
        <v>0</v>
      </c>
      <c r="BKH1371" s="84">
        <f t="shared" si="2139"/>
        <v>0</v>
      </c>
      <c r="BKI1371" s="84">
        <f t="shared" si="2139"/>
        <v>2000000</v>
      </c>
      <c r="BKJ1371" s="84">
        <f t="shared" si="2139"/>
        <v>2000000</v>
      </c>
      <c r="BKP1371" s="84" t="s">
        <v>247</v>
      </c>
      <c r="BKQ1371" s="84" t="s">
        <v>4695</v>
      </c>
      <c r="BKR1371" s="84">
        <f t="shared" ref="BKR1371:BKZ1371" si="2140">BKR1365</f>
        <v>0</v>
      </c>
      <c r="BKS1371" s="84">
        <f t="shared" si="2140"/>
        <v>0</v>
      </c>
      <c r="BKT1371" s="84">
        <f t="shared" si="2140"/>
        <v>0</v>
      </c>
      <c r="BKU1371" s="84">
        <f t="shared" si="2140"/>
        <v>0</v>
      </c>
      <c r="BKV1371" s="84">
        <f t="shared" si="2140"/>
        <v>2000000</v>
      </c>
      <c r="BKW1371" s="84">
        <f t="shared" si="2140"/>
        <v>0</v>
      </c>
      <c r="BKX1371" s="84">
        <f t="shared" si="2140"/>
        <v>0</v>
      </c>
      <c r="BKY1371" s="84">
        <f t="shared" si="2140"/>
        <v>2000000</v>
      </c>
      <c r="BKZ1371" s="84">
        <f t="shared" si="2140"/>
        <v>2000000</v>
      </c>
      <c r="BLF1371" s="84" t="s">
        <v>247</v>
      </c>
      <c r="BLG1371" s="84" t="s">
        <v>4695</v>
      </c>
      <c r="BLH1371" s="84">
        <f t="shared" ref="BLH1371:BLP1371" si="2141">BLH1365</f>
        <v>0</v>
      </c>
      <c r="BLI1371" s="84">
        <f t="shared" si="2141"/>
        <v>0</v>
      </c>
      <c r="BLJ1371" s="84">
        <f t="shared" si="2141"/>
        <v>0</v>
      </c>
      <c r="BLK1371" s="84">
        <f t="shared" si="2141"/>
        <v>0</v>
      </c>
      <c r="BLL1371" s="84">
        <f t="shared" si="2141"/>
        <v>2000000</v>
      </c>
      <c r="BLM1371" s="84">
        <f t="shared" si="2141"/>
        <v>0</v>
      </c>
      <c r="BLN1371" s="84">
        <f t="shared" si="2141"/>
        <v>0</v>
      </c>
      <c r="BLO1371" s="84">
        <f t="shared" si="2141"/>
        <v>2000000</v>
      </c>
      <c r="BLP1371" s="84">
        <f t="shared" si="2141"/>
        <v>2000000</v>
      </c>
      <c r="BLV1371" s="84" t="s">
        <v>247</v>
      </c>
      <c r="BLW1371" s="84" t="s">
        <v>4695</v>
      </c>
      <c r="BLX1371" s="84">
        <f t="shared" ref="BLX1371:BMF1371" si="2142">BLX1365</f>
        <v>0</v>
      </c>
      <c r="BLY1371" s="84">
        <f t="shared" si="2142"/>
        <v>0</v>
      </c>
      <c r="BLZ1371" s="84">
        <f t="shared" si="2142"/>
        <v>0</v>
      </c>
      <c r="BMA1371" s="84">
        <f t="shared" si="2142"/>
        <v>0</v>
      </c>
      <c r="BMB1371" s="84">
        <f t="shared" si="2142"/>
        <v>2000000</v>
      </c>
      <c r="BMC1371" s="84">
        <f t="shared" si="2142"/>
        <v>0</v>
      </c>
      <c r="BMD1371" s="84">
        <f t="shared" si="2142"/>
        <v>0</v>
      </c>
      <c r="BME1371" s="84">
        <f t="shared" si="2142"/>
        <v>2000000</v>
      </c>
      <c r="BMF1371" s="84">
        <f t="shared" si="2142"/>
        <v>2000000</v>
      </c>
      <c r="BML1371" s="84" t="s">
        <v>247</v>
      </c>
      <c r="BMM1371" s="84" t="s">
        <v>4695</v>
      </c>
      <c r="BMN1371" s="84">
        <f t="shared" ref="BMN1371:BMV1371" si="2143">BMN1365</f>
        <v>0</v>
      </c>
      <c r="BMO1371" s="84">
        <f t="shared" si="2143"/>
        <v>0</v>
      </c>
      <c r="BMP1371" s="84">
        <f t="shared" si="2143"/>
        <v>0</v>
      </c>
      <c r="BMQ1371" s="84">
        <f t="shared" si="2143"/>
        <v>0</v>
      </c>
      <c r="BMR1371" s="84">
        <f t="shared" si="2143"/>
        <v>2000000</v>
      </c>
      <c r="BMS1371" s="84">
        <f t="shared" si="2143"/>
        <v>0</v>
      </c>
      <c r="BMT1371" s="84">
        <f t="shared" si="2143"/>
        <v>0</v>
      </c>
      <c r="BMU1371" s="84">
        <f t="shared" si="2143"/>
        <v>2000000</v>
      </c>
      <c r="BMV1371" s="84">
        <f t="shared" si="2143"/>
        <v>2000000</v>
      </c>
      <c r="BNB1371" s="84" t="s">
        <v>247</v>
      </c>
      <c r="BNC1371" s="84" t="s">
        <v>4695</v>
      </c>
      <c r="BND1371" s="84">
        <f t="shared" ref="BND1371:BNL1371" si="2144">BND1365</f>
        <v>0</v>
      </c>
      <c r="BNE1371" s="84">
        <f t="shared" si="2144"/>
        <v>0</v>
      </c>
      <c r="BNF1371" s="84">
        <f t="shared" si="2144"/>
        <v>0</v>
      </c>
      <c r="BNG1371" s="84">
        <f t="shared" si="2144"/>
        <v>0</v>
      </c>
      <c r="BNH1371" s="84">
        <f t="shared" si="2144"/>
        <v>2000000</v>
      </c>
      <c r="BNI1371" s="84">
        <f t="shared" si="2144"/>
        <v>0</v>
      </c>
      <c r="BNJ1371" s="84">
        <f t="shared" si="2144"/>
        <v>0</v>
      </c>
      <c r="BNK1371" s="84">
        <f t="shared" si="2144"/>
        <v>2000000</v>
      </c>
      <c r="BNL1371" s="84">
        <f t="shared" si="2144"/>
        <v>2000000</v>
      </c>
      <c r="BNR1371" s="84" t="s">
        <v>247</v>
      </c>
      <c r="BNS1371" s="84" t="s">
        <v>4695</v>
      </c>
      <c r="BNT1371" s="84">
        <f t="shared" ref="BNT1371:BOB1371" si="2145">BNT1365</f>
        <v>0</v>
      </c>
      <c r="BNU1371" s="84">
        <f t="shared" si="2145"/>
        <v>0</v>
      </c>
      <c r="BNV1371" s="84">
        <f t="shared" si="2145"/>
        <v>0</v>
      </c>
      <c r="BNW1371" s="84">
        <f t="shared" si="2145"/>
        <v>0</v>
      </c>
      <c r="BNX1371" s="84">
        <f t="shared" si="2145"/>
        <v>2000000</v>
      </c>
      <c r="BNY1371" s="84">
        <f t="shared" si="2145"/>
        <v>0</v>
      </c>
      <c r="BNZ1371" s="84">
        <f t="shared" si="2145"/>
        <v>0</v>
      </c>
      <c r="BOA1371" s="84">
        <f t="shared" si="2145"/>
        <v>2000000</v>
      </c>
      <c r="BOB1371" s="84">
        <f t="shared" si="2145"/>
        <v>2000000</v>
      </c>
      <c r="BOH1371" s="84" t="s">
        <v>247</v>
      </c>
      <c r="BOI1371" s="84" t="s">
        <v>4695</v>
      </c>
      <c r="BOJ1371" s="84">
        <f t="shared" ref="BOJ1371:BOR1371" si="2146">BOJ1365</f>
        <v>0</v>
      </c>
      <c r="BOK1371" s="84">
        <f t="shared" si="2146"/>
        <v>0</v>
      </c>
      <c r="BOL1371" s="84">
        <f t="shared" si="2146"/>
        <v>0</v>
      </c>
      <c r="BOM1371" s="84">
        <f t="shared" si="2146"/>
        <v>0</v>
      </c>
      <c r="BON1371" s="84">
        <f t="shared" si="2146"/>
        <v>2000000</v>
      </c>
      <c r="BOO1371" s="84">
        <f t="shared" si="2146"/>
        <v>0</v>
      </c>
      <c r="BOP1371" s="84">
        <f t="shared" si="2146"/>
        <v>0</v>
      </c>
      <c r="BOQ1371" s="84">
        <f t="shared" si="2146"/>
        <v>2000000</v>
      </c>
      <c r="BOR1371" s="84">
        <f t="shared" si="2146"/>
        <v>2000000</v>
      </c>
      <c r="BOX1371" s="84" t="s">
        <v>247</v>
      </c>
      <c r="BOY1371" s="84" t="s">
        <v>4695</v>
      </c>
      <c r="BOZ1371" s="84">
        <f t="shared" ref="BOZ1371:BPH1371" si="2147">BOZ1365</f>
        <v>0</v>
      </c>
      <c r="BPA1371" s="84">
        <f t="shared" si="2147"/>
        <v>0</v>
      </c>
      <c r="BPB1371" s="84">
        <f t="shared" si="2147"/>
        <v>0</v>
      </c>
      <c r="BPC1371" s="84">
        <f t="shared" si="2147"/>
        <v>0</v>
      </c>
      <c r="BPD1371" s="84">
        <f t="shared" si="2147"/>
        <v>2000000</v>
      </c>
      <c r="BPE1371" s="84">
        <f t="shared" si="2147"/>
        <v>0</v>
      </c>
      <c r="BPF1371" s="84">
        <f t="shared" si="2147"/>
        <v>0</v>
      </c>
      <c r="BPG1371" s="84">
        <f t="shared" si="2147"/>
        <v>2000000</v>
      </c>
      <c r="BPH1371" s="84">
        <f t="shared" si="2147"/>
        <v>2000000</v>
      </c>
      <c r="BPN1371" s="84" t="s">
        <v>247</v>
      </c>
      <c r="BPO1371" s="84" t="s">
        <v>4695</v>
      </c>
      <c r="BPP1371" s="84">
        <f t="shared" ref="BPP1371:BPX1371" si="2148">BPP1365</f>
        <v>0</v>
      </c>
      <c r="BPQ1371" s="84">
        <f t="shared" si="2148"/>
        <v>0</v>
      </c>
      <c r="BPR1371" s="84">
        <f t="shared" si="2148"/>
        <v>0</v>
      </c>
      <c r="BPS1371" s="84">
        <f t="shared" si="2148"/>
        <v>0</v>
      </c>
      <c r="BPT1371" s="84">
        <f t="shared" si="2148"/>
        <v>2000000</v>
      </c>
      <c r="BPU1371" s="84">
        <f t="shared" si="2148"/>
        <v>0</v>
      </c>
      <c r="BPV1371" s="84">
        <f t="shared" si="2148"/>
        <v>0</v>
      </c>
      <c r="BPW1371" s="84">
        <f t="shared" si="2148"/>
        <v>2000000</v>
      </c>
      <c r="BPX1371" s="84">
        <f t="shared" si="2148"/>
        <v>2000000</v>
      </c>
      <c r="BQD1371" s="84" t="s">
        <v>247</v>
      </c>
      <c r="BQE1371" s="84" t="s">
        <v>4695</v>
      </c>
      <c r="BQF1371" s="84">
        <f t="shared" ref="BQF1371:BQN1371" si="2149">BQF1365</f>
        <v>0</v>
      </c>
      <c r="BQG1371" s="84">
        <f t="shared" si="2149"/>
        <v>0</v>
      </c>
      <c r="BQH1371" s="84">
        <f t="shared" si="2149"/>
        <v>0</v>
      </c>
      <c r="BQI1371" s="84">
        <f t="shared" si="2149"/>
        <v>0</v>
      </c>
      <c r="BQJ1371" s="84">
        <f t="shared" si="2149"/>
        <v>2000000</v>
      </c>
      <c r="BQK1371" s="84">
        <f t="shared" si="2149"/>
        <v>0</v>
      </c>
      <c r="BQL1371" s="84">
        <f t="shared" si="2149"/>
        <v>0</v>
      </c>
      <c r="BQM1371" s="84">
        <f t="shared" si="2149"/>
        <v>2000000</v>
      </c>
      <c r="BQN1371" s="84">
        <f t="shared" si="2149"/>
        <v>2000000</v>
      </c>
      <c r="BQT1371" s="84" t="s">
        <v>247</v>
      </c>
      <c r="BQU1371" s="84" t="s">
        <v>4695</v>
      </c>
      <c r="BQV1371" s="84">
        <f t="shared" ref="BQV1371:BRD1371" si="2150">BQV1365</f>
        <v>0</v>
      </c>
      <c r="BQW1371" s="84">
        <f t="shared" si="2150"/>
        <v>0</v>
      </c>
      <c r="BQX1371" s="84">
        <f t="shared" si="2150"/>
        <v>0</v>
      </c>
      <c r="BQY1371" s="84">
        <f t="shared" si="2150"/>
        <v>0</v>
      </c>
      <c r="BQZ1371" s="84">
        <f t="shared" si="2150"/>
        <v>2000000</v>
      </c>
      <c r="BRA1371" s="84">
        <f t="shared" si="2150"/>
        <v>0</v>
      </c>
      <c r="BRB1371" s="84">
        <f t="shared" si="2150"/>
        <v>0</v>
      </c>
      <c r="BRC1371" s="84">
        <f t="shared" si="2150"/>
        <v>2000000</v>
      </c>
      <c r="BRD1371" s="84">
        <f t="shared" si="2150"/>
        <v>2000000</v>
      </c>
      <c r="BRJ1371" s="84" t="s">
        <v>247</v>
      </c>
      <c r="BRK1371" s="84" t="s">
        <v>4695</v>
      </c>
      <c r="BRL1371" s="84">
        <f t="shared" ref="BRL1371:BRT1371" si="2151">BRL1365</f>
        <v>0</v>
      </c>
      <c r="BRM1371" s="84">
        <f t="shared" si="2151"/>
        <v>0</v>
      </c>
      <c r="BRN1371" s="84">
        <f t="shared" si="2151"/>
        <v>0</v>
      </c>
      <c r="BRO1371" s="84">
        <f t="shared" si="2151"/>
        <v>0</v>
      </c>
      <c r="BRP1371" s="84">
        <f t="shared" si="2151"/>
        <v>2000000</v>
      </c>
      <c r="BRQ1371" s="84">
        <f t="shared" si="2151"/>
        <v>0</v>
      </c>
      <c r="BRR1371" s="84">
        <f t="shared" si="2151"/>
        <v>0</v>
      </c>
      <c r="BRS1371" s="84">
        <f t="shared" si="2151"/>
        <v>2000000</v>
      </c>
      <c r="BRT1371" s="84">
        <f t="shared" si="2151"/>
        <v>2000000</v>
      </c>
      <c r="BRZ1371" s="84" t="s">
        <v>247</v>
      </c>
      <c r="BSA1371" s="84" t="s">
        <v>4695</v>
      </c>
      <c r="BSB1371" s="84">
        <f t="shared" ref="BSB1371:BSJ1371" si="2152">BSB1365</f>
        <v>0</v>
      </c>
      <c r="BSC1371" s="84">
        <f t="shared" si="2152"/>
        <v>0</v>
      </c>
      <c r="BSD1371" s="84">
        <f t="shared" si="2152"/>
        <v>0</v>
      </c>
      <c r="BSE1371" s="84">
        <f t="shared" si="2152"/>
        <v>0</v>
      </c>
      <c r="BSF1371" s="84">
        <f t="shared" si="2152"/>
        <v>2000000</v>
      </c>
      <c r="BSG1371" s="84">
        <f t="shared" si="2152"/>
        <v>0</v>
      </c>
      <c r="BSH1371" s="84">
        <f t="shared" si="2152"/>
        <v>0</v>
      </c>
      <c r="BSI1371" s="84">
        <f t="shared" si="2152"/>
        <v>2000000</v>
      </c>
      <c r="BSJ1371" s="84">
        <f t="shared" si="2152"/>
        <v>2000000</v>
      </c>
      <c r="BSP1371" s="84" t="s">
        <v>247</v>
      </c>
      <c r="BSQ1371" s="84" t="s">
        <v>4695</v>
      </c>
      <c r="BSR1371" s="84">
        <f t="shared" ref="BSR1371:BSZ1371" si="2153">BSR1365</f>
        <v>0</v>
      </c>
      <c r="BSS1371" s="84">
        <f t="shared" si="2153"/>
        <v>0</v>
      </c>
      <c r="BST1371" s="84">
        <f t="shared" si="2153"/>
        <v>0</v>
      </c>
      <c r="BSU1371" s="84">
        <f t="shared" si="2153"/>
        <v>0</v>
      </c>
      <c r="BSV1371" s="84">
        <f t="shared" si="2153"/>
        <v>2000000</v>
      </c>
      <c r="BSW1371" s="84">
        <f t="shared" si="2153"/>
        <v>0</v>
      </c>
      <c r="BSX1371" s="84">
        <f t="shared" si="2153"/>
        <v>0</v>
      </c>
      <c r="BSY1371" s="84">
        <f t="shared" si="2153"/>
        <v>2000000</v>
      </c>
      <c r="BSZ1371" s="84">
        <f t="shared" si="2153"/>
        <v>2000000</v>
      </c>
      <c r="BTF1371" s="84" t="s">
        <v>247</v>
      </c>
      <c r="BTG1371" s="84" t="s">
        <v>4695</v>
      </c>
      <c r="BTH1371" s="84">
        <f t="shared" ref="BTH1371:BTP1371" si="2154">BTH1365</f>
        <v>0</v>
      </c>
      <c r="BTI1371" s="84">
        <f t="shared" si="2154"/>
        <v>0</v>
      </c>
      <c r="BTJ1371" s="84">
        <f t="shared" si="2154"/>
        <v>0</v>
      </c>
      <c r="BTK1371" s="84">
        <f t="shared" si="2154"/>
        <v>0</v>
      </c>
      <c r="BTL1371" s="84">
        <f t="shared" si="2154"/>
        <v>2000000</v>
      </c>
      <c r="BTM1371" s="84">
        <f t="shared" si="2154"/>
        <v>0</v>
      </c>
      <c r="BTN1371" s="84">
        <f t="shared" si="2154"/>
        <v>0</v>
      </c>
      <c r="BTO1371" s="84">
        <f t="shared" si="2154"/>
        <v>2000000</v>
      </c>
      <c r="BTP1371" s="84">
        <f t="shared" si="2154"/>
        <v>2000000</v>
      </c>
      <c r="BTV1371" s="84" t="s">
        <v>247</v>
      </c>
      <c r="BTW1371" s="84" t="s">
        <v>4695</v>
      </c>
      <c r="BTX1371" s="84">
        <f t="shared" ref="BTX1371:BUF1371" si="2155">BTX1365</f>
        <v>0</v>
      </c>
      <c r="BTY1371" s="84">
        <f t="shared" si="2155"/>
        <v>0</v>
      </c>
      <c r="BTZ1371" s="84">
        <f t="shared" si="2155"/>
        <v>0</v>
      </c>
      <c r="BUA1371" s="84">
        <f t="shared" si="2155"/>
        <v>0</v>
      </c>
      <c r="BUB1371" s="84">
        <f t="shared" si="2155"/>
        <v>2000000</v>
      </c>
      <c r="BUC1371" s="84">
        <f t="shared" si="2155"/>
        <v>0</v>
      </c>
      <c r="BUD1371" s="84">
        <f t="shared" si="2155"/>
        <v>0</v>
      </c>
      <c r="BUE1371" s="84">
        <f t="shared" si="2155"/>
        <v>2000000</v>
      </c>
      <c r="BUF1371" s="84">
        <f t="shared" si="2155"/>
        <v>2000000</v>
      </c>
      <c r="BUL1371" s="84" t="s">
        <v>247</v>
      </c>
      <c r="BUM1371" s="84" t="s">
        <v>4695</v>
      </c>
      <c r="BUN1371" s="84">
        <f t="shared" ref="BUN1371:BUV1371" si="2156">BUN1365</f>
        <v>0</v>
      </c>
      <c r="BUO1371" s="84">
        <f t="shared" si="2156"/>
        <v>0</v>
      </c>
      <c r="BUP1371" s="84">
        <f t="shared" si="2156"/>
        <v>0</v>
      </c>
      <c r="BUQ1371" s="84">
        <f t="shared" si="2156"/>
        <v>0</v>
      </c>
      <c r="BUR1371" s="84">
        <f t="shared" si="2156"/>
        <v>2000000</v>
      </c>
      <c r="BUS1371" s="84">
        <f t="shared" si="2156"/>
        <v>0</v>
      </c>
      <c r="BUT1371" s="84">
        <f t="shared" si="2156"/>
        <v>0</v>
      </c>
      <c r="BUU1371" s="84">
        <f t="shared" si="2156"/>
        <v>2000000</v>
      </c>
      <c r="BUV1371" s="84">
        <f t="shared" si="2156"/>
        <v>2000000</v>
      </c>
      <c r="BVB1371" s="84" t="s">
        <v>247</v>
      </c>
      <c r="BVC1371" s="84" t="s">
        <v>4695</v>
      </c>
      <c r="BVD1371" s="84">
        <f t="shared" ref="BVD1371:BVL1371" si="2157">BVD1365</f>
        <v>0</v>
      </c>
      <c r="BVE1371" s="84">
        <f t="shared" si="2157"/>
        <v>0</v>
      </c>
      <c r="BVF1371" s="84">
        <f t="shared" si="2157"/>
        <v>0</v>
      </c>
      <c r="BVG1371" s="84">
        <f t="shared" si="2157"/>
        <v>0</v>
      </c>
      <c r="BVH1371" s="84">
        <f t="shared" si="2157"/>
        <v>2000000</v>
      </c>
      <c r="BVI1371" s="84">
        <f t="shared" si="2157"/>
        <v>0</v>
      </c>
      <c r="BVJ1371" s="84">
        <f t="shared" si="2157"/>
        <v>0</v>
      </c>
      <c r="BVK1371" s="84">
        <f t="shared" si="2157"/>
        <v>2000000</v>
      </c>
      <c r="BVL1371" s="84">
        <f t="shared" si="2157"/>
        <v>2000000</v>
      </c>
      <c r="BVR1371" s="84" t="s">
        <v>247</v>
      </c>
      <c r="BVS1371" s="84" t="s">
        <v>4695</v>
      </c>
      <c r="BVT1371" s="84">
        <f t="shared" ref="BVT1371:BWB1371" si="2158">BVT1365</f>
        <v>0</v>
      </c>
      <c r="BVU1371" s="84">
        <f t="shared" si="2158"/>
        <v>0</v>
      </c>
      <c r="BVV1371" s="84">
        <f t="shared" si="2158"/>
        <v>0</v>
      </c>
      <c r="BVW1371" s="84">
        <f t="shared" si="2158"/>
        <v>0</v>
      </c>
      <c r="BVX1371" s="84">
        <f t="shared" si="2158"/>
        <v>2000000</v>
      </c>
      <c r="BVY1371" s="84">
        <f t="shared" si="2158"/>
        <v>0</v>
      </c>
      <c r="BVZ1371" s="84">
        <f t="shared" si="2158"/>
        <v>0</v>
      </c>
      <c r="BWA1371" s="84">
        <f t="shared" si="2158"/>
        <v>2000000</v>
      </c>
      <c r="BWB1371" s="84">
        <f t="shared" si="2158"/>
        <v>2000000</v>
      </c>
      <c r="BWH1371" s="84" t="s">
        <v>247</v>
      </c>
      <c r="BWI1371" s="84" t="s">
        <v>4695</v>
      </c>
      <c r="BWJ1371" s="84">
        <f t="shared" ref="BWJ1371:BWR1371" si="2159">BWJ1365</f>
        <v>0</v>
      </c>
      <c r="BWK1371" s="84">
        <f t="shared" si="2159"/>
        <v>0</v>
      </c>
      <c r="BWL1371" s="84">
        <f t="shared" si="2159"/>
        <v>0</v>
      </c>
      <c r="BWM1371" s="84">
        <f t="shared" si="2159"/>
        <v>0</v>
      </c>
      <c r="BWN1371" s="84">
        <f t="shared" si="2159"/>
        <v>2000000</v>
      </c>
      <c r="BWO1371" s="84">
        <f t="shared" si="2159"/>
        <v>0</v>
      </c>
      <c r="BWP1371" s="84">
        <f t="shared" si="2159"/>
        <v>0</v>
      </c>
      <c r="BWQ1371" s="84">
        <f t="shared" si="2159"/>
        <v>2000000</v>
      </c>
      <c r="BWR1371" s="84">
        <f t="shared" si="2159"/>
        <v>2000000</v>
      </c>
      <c r="BWX1371" s="84" t="s">
        <v>247</v>
      </c>
      <c r="BWY1371" s="84" t="s">
        <v>4695</v>
      </c>
      <c r="BWZ1371" s="84">
        <f t="shared" ref="BWZ1371:BXH1371" si="2160">BWZ1365</f>
        <v>0</v>
      </c>
      <c r="BXA1371" s="84">
        <f t="shared" si="2160"/>
        <v>0</v>
      </c>
      <c r="BXB1371" s="84">
        <f t="shared" si="2160"/>
        <v>0</v>
      </c>
      <c r="BXC1371" s="84">
        <f t="shared" si="2160"/>
        <v>0</v>
      </c>
      <c r="BXD1371" s="84">
        <f t="shared" si="2160"/>
        <v>2000000</v>
      </c>
      <c r="BXE1371" s="84">
        <f t="shared" si="2160"/>
        <v>0</v>
      </c>
      <c r="BXF1371" s="84">
        <f t="shared" si="2160"/>
        <v>0</v>
      </c>
      <c r="BXG1371" s="84">
        <f t="shared" si="2160"/>
        <v>2000000</v>
      </c>
      <c r="BXH1371" s="84">
        <f t="shared" si="2160"/>
        <v>2000000</v>
      </c>
      <c r="BXN1371" s="84" t="s">
        <v>247</v>
      </c>
      <c r="BXO1371" s="84" t="s">
        <v>4695</v>
      </c>
      <c r="BXP1371" s="84">
        <f t="shared" ref="BXP1371:BXX1371" si="2161">BXP1365</f>
        <v>0</v>
      </c>
      <c r="BXQ1371" s="84">
        <f t="shared" si="2161"/>
        <v>0</v>
      </c>
      <c r="BXR1371" s="84">
        <f t="shared" si="2161"/>
        <v>0</v>
      </c>
      <c r="BXS1371" s="84">
        <f t="shared" si="2161"/>
        <v>0</v>
      </c>
      <c r="BXT1371" s="84">
        <f t="shared" si="2161"/>
        <v>2000000</v>
      </c>
      <c r="BXU1371" s="84">
        <f t="shared" si="2161"/>
        <v>0</v>
      </c>
      <c r="BXV1371" s="84">
        <f t="shared" si="2161"/>
        <v>0</v>
      </c>
      <c r="BXW1371" s="84">
        <f t="shared" si="2161"/>
        <v>2000000</v>
      </c>
      <c r="BXX1371" s="84">
        <f t="shared" si="2161"/>
        <v>2000000</v>
      </c>
      <c r="BYD1371" s="84" t="s">
        <v>247</v>
      </c>
      <c r="BYE1371" s="84" t="s">
        <v>4695</v>
      </c>
      <c r="BYF1371" s="84">
        <f t="shared" ref="BYF1371:BYN1371" si="2162">BYF1365</f>
        <v>0</v>
      </c>
      <c r="BYG1371" s="84">
        <f t="shared" si="2162"/>
        <v>0</v>
      </c>
      <c r="BYH1371" s="84">
        <f t="shared" si="2162"/>
        <v>0</v>
      </c>
      <c r="BYI1371" s="84">
        <f t="shared" si="2162"/>
        <v>0</v>
      </c>
      <c r="BYJ1371" s="84">
        <f t="shared" si="2162"/>
        <v>2000000</v>
      </c>
      <c r="BYK1371" s="84">
        <f t="shared" si="2162"/>
        <v>0</v>
      </c>
      <c r="BYL1371" s="84">
        <f t="shared" si="2162"/>
        <v>0</v>
      </c>
      <c r="BYM1371" s="84">
        <f t="shared" si="2162"/>
        <v>2000000</v>
      </c>
      <c r="BYN1371" s="84">
        <f t="shared" si="2162"/>
        <v>2000000</v>
      </c>
      <c r="BYT1371" s="84" t="s">
        <v>247</v>
      </c>
      <c r="BYU1371" s="84" t="s">
        <v>4695</v>
      </c>
      <c r="BYV1371" s="84">
        <f t="shared" ref="BYV1371:BZD1371" si="2163">BYV1365</f>
        <v>0</v>
      </c>
      <c r="BYW1371" s="84">
        <f t="shared" si="2163"/>
        <v>0</v>
      </c>
      <c r="BYX1371" s="84">
        <f t="shared" si="2163"/>
        <v>0</v>
      </c>
      <c r="BYY1371" s="84">
        <f t="shared" si="2163"/>
        <v>0</v>
      </c>
      <c r="BYZ1371" s="84">
        <f t="shared" si="2163"/>
        <v>2000000</v>
      </c>
      <c r="BZA1371" s="84">
        <f t="shared" si="2163"/>
        <v>0</v>
      </c>
      <c r="BZB1371" s="84">
        <f t="shared" si="2163"/>
        <v>0</v>
      </c>
      <c r="BZC1371" s="84">
        <f t="shared" si="2163"/>
        <v>2000000</v>
      </c>
      <c r="BZD1371" s="84">
        <f t="shared" si="2163"/>
        <v>2000000</v>
      </c>
      <c r="BZJ1371" s="84" t="s">
        <v>247</v>
      </c>
      <c r="BZK1371" s="84" t="s">
        <v>4695</v>
      </c>
      <c r="BZL1371" s="84">
        <f>BZL1365</f>
        <v>0</v>
      </c>
      <c r="BZM1371" s="84">
        <f>BZM1365</f>
        <v>0</v>
      </c>
      <c r="BZN1371" s="84">
        <f>BZN1365</f>
        <v>0</v>
      </c>
      <c r="BZO1371" s="84">
        <f>BZO1365</f>
        <v>0</v>
      </c>
      <c r="BZP1371" s="84">
        <f>BZP1365</f>
        <v>2000000</v>
      </c>
      <c r="BZQ1371" s="84">
        <f>BZQ1365</f>
        <v>0</v>
      </c>
      <c r="BZR1371" s="84">
        <f>BZR1365</f>
        <v>0</v>
      </c>
      <c r="BZS1371" s="84">
        <f>BZS1365</f>
        <v>2000000</v>
      </c>
      <c r="BZT1371" s="84">
        <f>BZT1365</f>
        <v>2000000</v>
      </c>
      <c r="BZZ1371" s="84" t="s">
        <v>247</v>
      </c>
      <c r="CAA1371" s="84" t="s">
        <v>4695</v>
      </c>
      <c r="CAB1371" s="84">
        <f t="shared" ref="CAB1371:CAJ1371" si="2164">CAB1365</f>
        <v>0</v>
      </c>
      <c r="CAC1371" s="84">
        <f t="shared" si="2164"/>
        <v>0</v>
      </c>
      <c r="CAD1371" s="84">
        <f t="shared" si="2164"/>
        <v>0</v>
      </c>
      <c r="CAE1371" s="84">
        <f t="shared" si="2164"/>
        <v>0</v>
      </c>
      <c r="CAF1371" s="84">
        <f t="shared" si="2164"/>
        <v>2000000</v>
      </c>
      <c r="CAG1371" s="84">
        <f t="shared" si="2164"/>
        <v>0</v>
      </c>
      <c r="CAH1371" s="84">
        <f t="shared" si="2164"/>
        <v>0</v>
      </c>
      <c r="CAI1371" s="84">
        <f t="shared" si="2164"/>
        <v>2000000</v>
      </c>
      <c r="CAJ1371" s="84">
        <f t="shared" si="2164"/>
        <v>2000000</v>
      </c>
      <c r="CAP1371" s="84" t="s">
        <v>247</v>
      </c>
      <c r="CAQ1371" s="84" t="s">
        <v>4695</v>
      </c>
      <c r="CAR1371" s="84">
        <f t="shared" ref="CAR1371:CAZ1371" si="2165">CAR1365</f>
        <v>0</v>
      </c>
      <c r="CAS1371" s="84">
        <f t="shared" si="2165"/>
        <v>0</v>
      </c>
      <c r="CAT1371" s="84">
        <f t="shared" si="2165"/>
        <v>0</v>
      </c>
      <c r="CAU1371" s="84">
        <f t="shared" si="2165"/>
        <v>0</v>
      </c>
      <c r="CAV1371" s="84">
        <f t="shared" si="2165"/>
        <v>2000000</v>
      </c>
      <c r="CAW1371" s="84">
        <f t="shared" si="2165"/>
        <v>0</v>
      </c>
      <c r="CAX1371" s="84">
        <f t="shared" si="2165"/>
        <v>0</v>
      </c>
      <c r="CAY1371" s="84">
        <f t="shared" si="2165"/>
        <v>2000000</v>
      </c>
      <c r="CAZ1371" s="84">
        <f t="shared" si="2165"/>
        <v>2000000</v>
      </c>
      <c r="CBF1371" s="84" t="s">
        <v>247</v>
      </c>
      <c r="CBG1371" s="84" t="s">
        <v>4695</v>
      </c>
      <c r="CBH1371" s="84">
        <f t="shared" ref="CBH1371:CBP1371" si="2166">CBH1365</f>
        <v>0</v>
      </c>
      <c r="CBI1371" s="84">
        <f t="shared" si="2166"/>
        <v>0</v>
      </c>
      <c r="CBJ1371" s="84">
        <f t="shared" si="2166"/>
        <v>0</v>
      </c>
      <c r="CBK1371" s="84">
        <f t="shared" si="2166"/>
        <v>0</v>
      </c>
      <c r="CBL1371" s="84">
        <f t="shared" si="2166"/>
        <v>2000000</v>
      </c>
      <c r="CBM1371" s="84">
        <f t="shared" si="2166"/>
        <v>0</v>
      </c>
      <c r="CBN1371" s="84">
        <f t="shared" si="2166"/>
        <v>0</v>
      </c>
      <c r="CBO1371" s="84">
        <f t="shared" si="2166"/>
        <v>2000000</v>
      </c>
      <c r="CBP1371" s="84">
        <f t="shared" si="2166"/>
        <v>2000000</v>
      </c>
      <c r="CBV1371" s="84" t="s">
        <v>247</v>
      </c>
      <c r="CBW1371" s="84" t="s">
        <v>4695</v>
      </c>
      <c r="CBX1371" s="84">
        <f t="shared" ref="CBX1371:CCF1371" si="2167">CBX1365</f>
        <v>0</v>
      </c>
      <c r="CBY1371" s="84">
        <f t="shared" si="2167"/>
        <v>0</v>
      </c>
      <c r="CBZ1371" s="84">
        <f t="shared" si="2167"/>
        <v>0</v>
      </c>
      <c r="CCA1371" s="84">
        <f t="shared" si="2167"/>
        <v>0</v>
      </c>
      <c r="CCB1371" s="84">
        <f t="shared" si="2167"/>
        <v>2000000</v>
      </c>
      <c r="CCC1371" s="84">
        <f t="shared" si="2167"/>
        <v>0</v>
      </c>
      <c r="CCD1371" s="84">
        <f t="shared" si="2167"/>
        <v>0</v>
      </c>
      <c r="CCE1371" s="84">
        <f t="shared" si="2167"/>
        <v>2000000</v>
      </c>
      <c r="CCF1371" s="84">
        <f t="shared" si="2167"/>
        <v>2000000</v>
      </c>
      <c r="CCL1371" s="84" t="s">
        <v>247</v>
      </c>
      <c r="CCM1371" s="84" t="s">
        <v>4695</v>
      </c>
      <c r="CCN1371" s="84">
        <f t="shared" ref="CCN1371:CCV1371" si="2168">CCN1365</f>
        <v>0</v>
      </c>
      <c r="CCO1371" s="84">
        <f t="shared" si="2168"/>
        <v>0</v>
      </c>
      <c r="CCP1371" s="84">
        <f t="shared" si="2168"/>
        <v>0</v>
      </c>
      <c r="CCQ1371" s="84">
        <f t="shared" si="2168"/>
        <v>0</v>
      </c>
      <c r="CCR1371" s="84">
        <f t="shared" si="2168"/>
        <v>2000000</v>
      </c>
      <c r="CCS1371" s="84">
        <f t="shared" si="2168"/>
        <v>0</v>
      </c>
      <c r="CCT1371" s="84">
        <f t="shared" si="2168"/>
        <v>0</v>
      </c>
      <c r="CCU1371" s="84">
        <f t="shared" si="2168"/>
        <v>2000000</v>
      </c>
      <c r="CCV1371" s="84">
        <f t="shared" si="2168"/>
        <v>2000000</v>
      </c>
      <c r="CDB1371" s="84" t="s">
        <v>247</v>
      </c>
      <c r="CDC1371" s="84" t="s">
        <v>4695</v>
      </c>
      <c r="CDD1371" s="84">
        <f t="shared" ref="CDD1371:CDL1371" si="2169">CDD1365</f>
        <v>0</v>
      </c>
      <c r="CDE1371" s="84">
        <f t="shared" si="2169"/>
        <v>0</v>
      </c>
      <c r="CDF1371" s="84">
        <f t="shared" si="2169"/>
        <v>0</v>
      </c>
      <c r="CDG1371" s="84">
        <f t="shared" si="2169"/>
        <v>0</v>
      </c>
      <c r="CDH1371" s="84">
        <f t="shared" si="2169"/>
        <v>2000000</v>
      </c>
      <c r="CDI1371" s="84">
        <f t="shared" si="2169"/>
        <v>0</v>
      </c>
      <c r="CDJ1371" s="84">
        <f t="shared" si="2169"/>
        <v>0</v>
      </c>
      <c r="CDK1371" s="84">
        <f t="shared" si="2169"/>
        <v>2000000</v>
      </c>
      <c r="CDL1371" s="84">
        <f t="shared" si="2169"/>
        <v>2000000</v>
      </c>
      <c r="CDR1371" s="84" t="s">
        <v>247</v>
      </c>
      <c r="CDS1371" s="84" t="s">
        <v>4695</v>
      </c>
      <c r="CDT1371" s="84">
        <f t="shared" ref="CDT1371:CEB1371" si="2170">CDT1365</f>
        <v>0</v>
      </c>
      <c r="CDU1371" s="84">
        <f t="shared" si="2170"/>
        <v>0</v>
      </c>
      <c r="CDV1371" s="84">
        <f t="shared" si="2170"/>
        <v>0</v>
      </c>
      <c r="CDW1371" s="84">
        <f t="shared" si="2170"/>
        <v>0</v>
      </c>
      <c r="CDX1371" s="84">
        <f t="shared" si="2170"/>
        <v>2000000</v>
      </c>
      <c r="CDY1371" s="84">
        <f t="shared" si="2170"/>
        <v>0</v>
      </c>
      <c r="CDZ1371" s="84">
        <f t="shared" si="2170"/>
        <v>0</v>
      </c>
      <c r="CEA1371" s="84">
        <f t="shared" si="2170"/>
        <v>2000000</v>
      </c>
      <c r="CEB1371" s="84">
        <f t="shared" si="2170"/>
        <v>2000000</v>
      </c>
      <c r="CEH1371" s="84" t="s">
        <v>247</v>
      </c>
      <c r="CEI1371" s="84" t="s">
        <v>4695</v>
      </c>
      <c r="CEJ1371" s="84">
        <f t="shared" ref="CEJ1371:CER1371" si="2171">CEJ1365</f>
        <v>0</v>
      </c>
      <c r="CEK1371" s="84">
        <f t="shared" si="2171"/>
        <v>0</v>
      </c>
      <c r="CEL1371" s="84">
        <f t="shared" si="2171"/>
        <v>0</v>
      </c>
      <c r="CEM1371" s="84">
        <f t="shared" si="2171"/>
        <v>0</v>
      </c>
      <c r="CEN1371" s="84">
        <f t="shared" si="2171"/>
        <v>2000000</v>
      </c>
      <c r="CEO1371" s="84">
        <f t="shared" si="2171"/>
        <v>0</v>
      </c>
      <c r="CEP1371" s="84">
        <f t="shared" si="2171"/>
        <v>0</v>
      </c>
      <c r="CEQ1371" s="84">
        <f t="shared" si="2171"/>
        <v>2000000</v>
      </c>
      <c r="CER1371" s="84">
        <f t="shared" si="2171"/>
        <v>2000000</v>
      </c>
      <c r="CEX1371" s="84" t="s">
        <v>247</v>
      </c>
      <c r="CEY1371" s="84" t="s">
        <v>4695</v>
      </c>
      <c r="CEZ1371" s="84">
        <f t="shared" ref="CEZ1371:CFH1371" si="2172">CEZ1365</f>
        <v>0</v>
      </c>
      <c r="CFA1371" s="84">
        <f t="shared" si="2172"/>
        <v>0</v>
      </c>
      <c r="CFB1371" s="84">
        <f t="shared" si="2172"/>
        <v>0</v>
      </c>
      <c r="CFC1371" s="84">
        <f t="shared" si="2172"/>
        <v>0</v>
      </c>
      <c r="CFD1371" s="84">
        <f t="shared" si="2172"/>
        <v>2000000</v>
      </c>
      <c r="CFE1371" s="84">
        <f t="shared" si="2172"/>
        <v>0</v>
      </c>
      <c r="CFF1371" s="84">
        <f t="shared" si="2172"/>
        <v>0</v>
      </c>
      <c r="CFG1371" s="84">
        <f t="shared" si="2172"/>
        <v>2000000</v>
      </c>
      <c r="CFH1371" s="84">
        <f t="shared" si="2172"/>
        <v>2000000</v>
      </c>
      <c r="CFN1371" s="84" t="s">
        <v>247</v>
      </c>
      <c r="CFO1371" s="84" t="s">
        <v>4695</v>
      </c>
      <c r="CFP1371" s="84">
        <f t="shared" ref="CFP1371:CFX1371" si="2173">CFP1365</f>
        <v>0</v>
      </c>
      <c r="CFQ1371" s="84">
        <f t="shared" si="2173"/>
        <v>0</v>
      </c>
      <c r="CFR1371" s="84">
        <f t="shared" si="2173"/>
        <v>0</v>
      </c>
      <c r="CFS1371" s="84">
        <f t="shared" si="2173"/>
        <v>0</v>
      </c>
      <c r="CFT1371" s="84">
        <f t="shared" si="2173"/>
        <v>2000000</v>
      </c>
      <c r="CFU1371" s="84">
        <f t="shared" si="2173"/>
        <v>0</v>
      </c>
      <c r="CFV1371" s="84">
        <f t="shared" si="2173"/>
        <v>0</v>
      </c>
      <c r="CFW1371" s="84">
        <f t="shared" si="2173"/>
        <v>2000000</v>
      </c>
      <c r="CFX1371" s="84">
        <f t="shared" si="2173"/>
        <v>2000000</v>
      </c>
      <c r="CGD1371" s="84" t="s">
        <v>247</v>
      </c>
      <c r="CGE1371" s="84" t="s">
        <v>4695</v>
      </c>
      <c r="CGF1371" s="84">
        <f t="shared" ref="CGF1371:CGN1371" si="2174">CGF1365</f>
        <v>0</v>
      </c>
      <c r="CGG1371" s="84">
        <f t="shared" si="2174"/>
        <v>0</v>
      </c>
      <c r="CGH1371" s="84">
        <f t="shared" si="2174"/>
        <v>0</v>
      </c>
      <c r="CGI1371" s="84">
        <f t="shared" si="2174"/>
        <v>0</v>
      </c>
      <c r="CGJ1371" s="84">
        <f t="shared" si="2174"/>
        <v>2000000</v>
      </c>
      <c r="CGK1371" s="84">
        <f t="shared" si="2174"/>
        <v>0</v>
      </c>
      <c r="CGL1371" s="84">
        <f t="shared" si="2174"/>
        <v>0</v>
      </c>
      <c r="CGM1371" s="84">
        <f t="shared" si="2174"/>
        <v>2000000</v>
      </c>
      <c r="CGN1371" s="84">
        <f t="shared" si="2174"/>
        <v>2000000</v>
      </c>
      <c r="CGT1371" s="84" t="s">
        <v>247</v>
      </c>
      <c r="CGU1371" s="84" t="s">
        <v>4695</v>
      </c>
      <c r="CGV1371" s="84">
        <f t="shared" ref="CGV1371:CHD1371" si="2175">CGV1365</f>
        <v>0</v>
      </c>
      <c r="CGW1371" s="84">
        <f t="shared" si="2175"/>
        <v>0</v>
      </c>
      <c r="CGX1371" s="84">
        <f t="shared" si="2175"/>
        <v>0</v>
      </c>
      <c r="CGY1371" s="84">
        <f t="shared" si="2175"/>
        <v>0</v>
      </c>
      <c r="CGZ1371" s="84">
        <f t="shared" si="2175"/>
        <v>2000000</v>
      </c>
      <c r="CHA1371" s="84">
        <f t="shared" si="2175"/>
        <v>0</v>
      </c>
      <c r="CHB1371" s="84">
        <f t="shared" si="2175"/>
        <v>0</v>
      </c>
      <c r="CHC1371" s="84">
        <f t="shared" si="2175"/>
        <v>2000000</v>
      </c>
      <c r="CHD1371" s="84">
        <f t="shared" si="2175"/>
        <v>2000000</v>
      </c>
      <c r="CHJ1371" s="84" t="s">
        <v>247</v>
      </c>
      <c r="CHK1371" s="84" t="s">
        <v>4695</v>
      </c>
      <c r="CHL1371" s="84">
        <f t="shared" ref="CHL1371:CHT1371" si="2176">CHL1365</f>
        <v>0</v>
      </c>
      <c r="CHM1371" s="84">
        <f t="shared" si="2176"/>
        <v>0</v>
      </c>
      <c r="CHN1371" s="84">
        <f t="shared" si="2176"/>
        <v>0</v>
      </c>
      <c r="CHO1371" s="84">
        <f t="shared" si="2176"/>
        <v>0</v>
      </c>
      <c r="CHP1371" s="84">
        <f t="shared" si="2176"/>
        <v>2000000</v>
      </c>
      <c r="CHQ1371" s="84">
        <f t="shared" si="2176"/>
        <v>0</v>
      </c>
      <c r="CHR1371" s="84">
        <f t="shared" si="2176"/>
        <v>0</v>
      </c>
      <c r="CHS1371" s="84">
        <f t="shared" si="2176"/>
        <v>2000000</v>
      </c>
      <c r="CHT1371" s="84">
        <f t="shared" si="2176"/>
        <v>2000000</v>
      </c>
      <c r="CHZ1371" s="84" t="s">
        <v>247</v>
      </c>
      <c r="CIA1371" s="84" t="s">
        <v>4695</v>
      </c>
      <c r="CIB1371" s="84">
        <f t="shared" ref="CIB1371:CIJ1371" si="2177">CIB1365</f>
        <v>0</v>
      </c>
      <c r="CIC1371" s="84">
        <f t="shared" si="2177"/>
        <v>0</v>
      </c>
      <c r="CID1371" s="84">
        <f t="shared" si="2177"/>
        <v>0</v>
      </c>
      <c r="CIE1371" s="84">
        <f t="shared" si="2177"/>
        <v>0</v>
      </c>
      <c r="CIF1371" s="84">
        <f t="shared" si="2177"/>
        <v>2000000</v>
      </c>
      <c r="CIG1371" s="84">
        <f t="shared" si="2177"/>
        <v>0</v>
      </c>
      <c r="CIH1371" s="84">
        <f t="shared" si="2177"/>
        <v>0</v>
      </c>
      <c r="CII1371" s="84">
        <f t="shared" si="2177"/>
        <v>2000000</v>
      </c>
      <c r="CIJ1371" s="84">
        <f t="shared" si="2177"/>
        <v>2000000</v>
      </c>
      <c r="CIP1371" s="84" t="s">
        <v>247</v>
      </c>
      <c r="CIQ1371" s="84" t="s">
        <v>4695</v>
      </c>
      <c r="CIR1371" s="84">
        <f t="shared" ref="CIR1371:CIZ1371" si="2178">CIR1365</f>
        <v>0</v>
      </c>
      <c r="CIS1371" s="84">
        <f t="shared" si="2178"/>
        <v>0</v>
      </c>
      <c r="CIT1371" s="84">
        <f t="shared" si="2178"/>
        <v>0</v>
      </c>
      <c r="CIU1371" s="84">
        <f t="shared" si="2178"/>
        <v>0</v>
      </c>
      <c r="CIV1371" s="84">
        <f t="shared" si="2178"/>
        <v>2000000</v>
      </c>
      <c r="CIW1371" s="84">
        <f t="shared" si="2178"/>
        <v>0</v>
      </c>
      <c r="CIX1371" s="84">
        <f t="shared" si="2178"/>
        <v>0</v>
      </c>
      <c r="CIY1371" s="84">
        <f t="shared" si="2178"/>
        <v>2000000</v>
      </c>
      <c r="CIZ1371" s="84">
        <f t="shared" si="2178"/>
        <v>2000000</v>
      </c>
      <c r="CJF1371" s="84" t="s">
        <v>247</v>
      </c>
      <c r="CJG1371" s="84" t="s">
        <v>4695</v>
      </c>
      <c r="CJH1371" s="84">
        <f t="shared" ref="CJH1371:CJP1371" si="2179">CJH1365</f>
        <v>0</v>
      </c>
      <c r="CJI1371" s="84">
        <f t="shared" si="2179"/>
        <v>0</v>
      </c>
      <c r="CJJ1371" s="84">
        <f t="shared" si="2179"/>
        <v>0</v>
      </c>
      <c r="CJK1371" s="84">
        <f t="shared" si="2179"/>
        <v>0</v>
      </c>
      <c r="CJL1371" s="84">
        <f t="shared" si="2179"/>
        <v>2000000</v>
      </c>
      <c r="CJM1371" s="84">
        <f t="shared" si="2179"/>
        <v>0</v>
      </c>
      <c r="CJN1371" s="84">
        <f t="shared" si="2179"/>
        <v>0</v>
      </c>
      <c r="CJO1371" s="84">
        <f t="shared" si="2179"/>
        <v>2000000</v>
      </c>
      <c r="CJP1371" s="84">
        <f t="shared" si="2179"/>
        <v>2000000</v>
      </c>
      <c r="CJV1371" s="84" t="s">
        <v>247</v>
      </c>
      <c r="CJW1371" s="84" t="s">
        <v>4695</v>
      </c>
      <c r="CJX1371" s="84">
        <f t="shared" ref="CJX1371:CKF1371" si="2180">CJX1365</f>
        <v>0</v>
      </c>
      <c r="CJY1371" s="84">
        <f t="shared" si="2180"/>
        <v>0</v>
      </c>
      <c r="CJZ1371" s="84">
        <f t="shared" si="2180"/>
        <v>0</v>
      </c>
      <c r="CKA1371" s="84">
        <f t="shared" si="2180"/>
        <v>0</v>
      </c>
      <c r="CKB1371" s="84">
        <f t="shared" si="2180"/>
        <v>2000000</v>
      </c>
      <c r="CKC1371" s="84">
        <f t="shared" si="2180"/>
        <v>0</v>
      </c>
      <c r="CKD1371" s="84">
        <f t="shared" si="2180"/>
        <v>0</v>
      </c>
      <c r="CKE1371" s="84">
        <f t="shared" si="2180"/>
        <v>2000000</v>
      </c>
      <c r="CKF1371" s="84">
        <f t="shared" si="2180"/>
        <v>2000000</v>
      </c>
      <c r="CKL1371" s="84" t="s">
        <v>247</v>
      </c>
      <c r="CKM1371" s="84" t="s">
        <v>4695</v>
      </c>
      <c r="CKN1371" s="84">
        <f t="shared" ref="CKN1371:CKV1371" si="2181">CKN1365</f>
        <v>0</v>
      </c>
      <c r="CKO1371" s="84">
        <f t="shared" si="2181"/>
        <v>0</v>
      </c>
      <c r="CKP1371" s="84">
        <f t="shared" si="2181"/>
        <v>0</v>
      </c>
      <c r="CKQ1371" s="84">
        <f t="shared" si="2181"/>
        <v>0</v>
      </c>
      <c r="CKR1371" s="84">
        <f t="shared" si="2181"/>
        <v>2000000</v>
      </c>
      <c r="CKS1371" s="84">
        <f t="shared" si="2181"/>
        <v>0</v>
      </c>
      <c r="CKT1371" s="84">
        <f t="shared" si="2181"/>
        <v>0</v>
      </c>
      <c r="CKU1371" s="84">
        <f t="shared" si="2181"/>
        <v>2000000</v>
      </c>
      <c r="CKV1371" s="84">
        <f t="shared" si="2181"/>
        <v>2000000</v>
      </c>
      <c r="CLB1371" s="84" t="s">
        <v>247</v>
      </c>
      <c r="CLC1371" s="84" t="s">
        <v>4695</v>
      </c>
      <c r="CLD1371" s="84">
        <f t="shared" ref="CLD1371:CLL1371" si="2182">CLD1365</f>
        <v>0</v>
      </c>
      <c r="CLE1371" s="84">
        <f t="shared" si="2182"/>
        <v>0</v>
      </c>
      <c r="CLF1371" s="84">
        <f t="shared" si="2182"/>
        <v>0</v>
      </c>
      <c r="CLG1371" s="84">
        <f t="shared" si="2182"/>
        <v>0</v>
      </c>
      <c r="CLH1371" s="84">
        <f t="shared" si="2182"/>
        <v>2000000</v>
      </c>
      <c r="CLI1371" s="84">
        <f t="shared" si="2182"/>
        <v>0</v>
      </c>
      <c r="CLJ1371" s="84">
        <f t="shared" si="2182"/>
        <v>0</v>
      </c>
      <c r="CLK1371" s="84">
        <f t="shared" si="2182"/>
        <v>2000000</v>
      </c>
      <c r="CLL1371" s="84">
        <f t="shared" si="2182"/>
        <v>2000000</v>
      </c>
      <c r="CLR1371" s="84" t="s">
        <v>247</v>
      </c>
      <c r="CLS1371" s="84" t="s">
        <v>4695</v>
      </c>
      <c r="CLT1371" s="84">
        <f t="shared" ref="CLT1371:CMB1371" si="2183">CLT1365</f>
        <v>0</v>
      </c>
      <c r="CLU1371" s="84">
        <f t="shared" si="2183"/>
        <v>0</v>
      </c>
      <c r="CLV1371" s="84">
        <f t="shared" si="2183"/>
        <v>0</v>
      </c>
      <c r="CLW1371" s="84">
        <f t="shared" si="2183"/>
        <v>0</v>
      </c>
      <c r="CLX1371" s="84">
        <f t="shared" si="2183"/>
        <v>2000000</v>
      </c>
      <c r="CLY1371" s="84">
        <f t="shared" si="2183"/>
        <v>0</v>
      </c>
      <c r="CLZ1371" s="84">
        <f t="shared" si="2183"/>
        <v>0</v>
      </c>
      <c r="CMA1371" s="84">
        <f t="shared" si="2183"/>
        <v>2000000</v>
      </c>
      <c r="CMB1371" s="84">
        <f t="shared" si="2183"/>
        <v>2000000</v>
      </c>
      <c r="CMH1371" s="84" t="s">
        <v>247</v>
      </c>
      <c r="CMI1371" s="84" t="s">
        <v>4695</v>
      </c>
      <c r="CMJ1371" s="84">
        <f t="shared" ref="CMJ1371:CMR1371" si="2184">CMJ1365</f>
        <v>0</v>
      </c>
      <c r="CMK1371" s="84">
        <f t="shared" si="2184"/>
        <v>0</v>
      </c>
      <c r="CML1371" s="84">
        <f t="shared" si="2184"/>
        <v>0</v>
      </c>
      <c r="CMM1371" s="84">
        <f t="shared" si="2184"/>
        <v>0</v>
      </c>
      <c r="CMN1371" s="84">
        <f t="shared" si="2184"/>
        <v>2000000</v>
      </c>
      <c r="CMO1371" s="84">
        <f t="shared" si="2184"/>
        <v>0</v>
      </c>
      <c r="CMP1371" s="84">
        <f t="shared" si="2184"/>
        <v>0</v>
      </c>
      <c r="CMQ1371" s="84">
        <f t="shared" si="2184"/>
        <v>2000000</v>
      </c>
      <c r="CMR1371" s="84">
        <f t="shared" si="2184"/>
        <v>2000000</v>
      </c>
      <c r="CMX1371" s="84" t="s">
        <v>247</v>
      </c>
      <c r="CMY1371" s="84" t="s">
        <v>4695</v>
      </c>
      <c r="CMZ1371" s="84">
        <f t="shared" ref="CMZ1371:CNH1371" si="2185">CMZ1365</f>
        <v>0</v>
      </c>
      <c r="CNA1371" s="84">
        <f t="shared" si="2185"/>
        <v>0</v>
      </c>
      <c r="CNB1371" s="84">
        <f t="shared" si="2185"/>
        <v>0</v>
      </c>
      <c r="CNC1371" s="84">
        <f t="shared" si="2185"/>
        <v>0</v>
      </c>
      <c r="CND1371" s="84">
        <f t="shared" si="2185"/>
        <v>2000000</v>
      </c>
      <c r="CNE1371" s="84">
        <f t="shared" si="2185"/>
        <v>0</v>
      </c>
      <c r="CNF1371" s="84">
        <f t="shared" si="2185"/>
        <v>0</v>
      </c>
      <c r="CNG1371" s="84">
        <f t="shared" si="2185"/>
        <v>2000000</v>
      </c>
      <c r="CNH1371" s="84">
        <f t="shared" si="2185"/>
        <v>2000000</v>
      </c>
      <c r="CNN1371" s="84" t="s">
        <v>247</v>
      </c>
      <c r="CNO1371" s="84" t="s">
        <v>4695</v>
      </c>
      <c r="CNP1371" s="84">
        <f t="shared" ref="CNP1371:CNX1371" si="2186">CNP1365</f>
        <v>0</v>
      </c>
      <c r="CNQ1371" s="84">
        <f t="shared" si="2186"/>
        <v>0</v>
      </c>
      <c r="CNR1371" s="84">
        <f t="shared" si="2186"/>
        <v>0</v>
      </c>
      <c r="CNS1371" s="84">
        <f t="shared" si="2186"/>
        <v>0</v>
      </c>
      <c r="CNT1371" s="84">
        <f t="shared" si="2186"/>
        <v>2000000</v>
      </c>
      <c r="CNU1371" s="84">
        <f t="shared" si="2186"/>
        <v>0</v>
      </c>
      <c r="CNV1371" s="84">
        <f t="shared" si="2186"/>
        <v>0</v>
      </c>
      <c r="CNW1371" s="84">
        <f t="shared" si="2186"/>
        <v>2000000</v>
      </c>
      <c r="CNX1371" s="84">
        <f t="shared" si="2186"/>
        <v>2000000</v>
      </c>
      <c r="COD1371" s="84" t="s">
        <v>247</v>
      </c>
      <c r="COE1371" s="84" t="s">
        <v>4695</v>
      </c>
      <c r="COF1371" s="84">
        <f t="shared" ref="COF1371:CON1371" si="2187">COF1365</f>
        <v>0</v>
      </c>
      <c r="COG1371" s="84">
        <f t="shared" si="2187"/>
        <v>0</v>
      </c>
      <c r="COH1371" s="84">
        <f t="shared" si="2187"/>
        <v>0</v>
      </c>
      <c r="COI1371" s="84">
        <f t="shared" si="2187"/>
        <v>0</v>
      </c>
      <c r="COJ1371" s="84">
        <f t="shared" si="2187"/>
        <v>2000000</v>
      </c>
      <c r="COK1371" s="84">
        <f t="shared" si="2187"/>
        <v>0</v>
      </c>
      <c r="COL1371" s="84">
        <f t="shared" si="2187"/>
        <v>0</v>
      </c>
      <c r="COM1371" s="84">
        <f t="shared" si="2187"/>
        <v>2000000</v>
      </c>
      <c r="CON1371" s="84">
        <f t="shared" si="2187"/>
        <v>2000000</v>
      </c>
      <c r="COT1371" s="84" t="s">
        <v>247</v>
      </c>
      <c r="COU1371" s="84" t="s">
        <v>4695</v>
      </c>
      <c r="COV1371" s="84">
        <f t="shared" ref="COV1371:CPD1371" si="2188">COV1365</f>
        <v>0</v>
      </c>
      <c r="COW1371" s="84">
        <f t="shared" si="2188"/>
        <v>0</v>
      </c>
      <c r="COX1371" s="84">
        <f t="shared" si="2188"/>
        <v>0</v>
      </c>
      <c r="COY1371" s="84">
        <f t="shared" si="2188"/>
        <v>0</v>
      </c>
      <c r="COZ1371" s="84">
        <f t="shared" si="2188"/>
        <v>2000000</v>
      </c>
      <c r="CPA1371" s="84">
        <f t="shared" si="2188"/>
        <v>0</v>
      </c>
      <c r="CPB1371" s="84">
        <f t="shared" si="2188"/>
        <v>0</v>
      </c>
      <c r="CPC1371" s="84">
        <f t="shared" si="2188"/>
        <v>2000000</v>
      </c>
      <c r="CPD1371" s="84">
        <f t="shared" si="2188"/>
        <v>2000000</v>
      </c>
      <c r="CPJ1371" s="84" t="s">
        <v>247</v>
      </c>
      <c r="CPK1371" s="84" t="s">
        <v>4695</v>
      </c>
      <c r="CPL1371" s="84">
        <f t="shared" ref="CPL1371:CPT1371" si="2189">CPL1365</f>
        <v>0</v>
      </c>
      <c r="CPM1371" s="84">
        <f t="shared" si="2189"/>
        <v>0</v>
      </c>
      <c r="CPN1371" s="84">
        <f t="shared" si="2189"/>
        <v>0</v>
      </c>
      <c r="CPO1371" s="84">
        <f t="shared" si="2189"/>
        <v>0</v>
      </c>
      <c r="CPP1371" s="84">
        <f t="shared" si="2189"/>
        <v>2000000</v>
      </c>
      <c r="CPQ1371" s="84">
        <f t="shared" si="2189"/>
        <v>0</v>
      </c>
      <c r="CPR1371" s="84">
        <f t="shared" si="2189"/>
        <v>0</v>
      </c>
      <c r="CPS1371" s="84">
        <f t="shared" si="2189"/>
        <v>2000000</v>
      </c>
      <c r="CPT1371" s="84">
        <f t="shared" si="2189"/>
        <v>2000000</v>
      </c>
      <c r="CPZ1371" s="84" t="s">
        <v>247</v>
      </c>
      <c r="CQA1371" s="84" t="s">
        <v>4695</v>
      </c>
      <c r="CQB1371" s="84">
        <f t="shared" ref="CQB1371:CQJ1371" si="2190">CQB1365</f>
        <v>0</v>
      </c>
      <c r="CQC1371" s="84">
        <f t="shared" si="2190"/>
        <v>0</v>
      </c>
      <c r="CQD1371" s="84">
        <f t="shared" si="2190"/>
        <v>0</v>
      </c>
      <c r="CQE1371" s="84">
        <f t="shared" si="2190"/>
        <v>0</v>
      </c>
      <c r="CQF1371" s="84">
        <f t="shared" si="2190"/>
        <v>2000000</v>
      </c>
      <c r="CQG1371" s="84">
        <f t="shared" si="2190"/>
        <v>0</v>
      </c>
      <c r="CQH1371" s="84">
        <f t="shared" si="2190"/>
        <v>0</v>
      </c>
      <c r="CQI1371" s="84">
        <f t="shared" si="2190"/>
        <v>2000000</v>
      </c>
      <c r="CQJ1371" s="84">
        <f t="shared" si="2190"/>
        <v>2000000</v>
      </c>
      <c r="CQP1371" s="84" t="s">
        <v>247</v>
      </c>
      <c r="CQQ1371" s="84" t="s">
        <v>4695</v>
      </c>
      <c r="CQR1371" s="84">
        <f t="shared" ref="CQR1371:CQZ1371" si="2191">CQR1365</f>
        <v>0</v>
      </c>
      <c r="CQS1371" s="84">
        <f t="shared" si="2191"/>
        <v>0</v>
      </c>
      <c r="CQT1371" s="84">
        <f t="shared" si="2191"/>
        <v>0</v>
      </c>
      <c r="CQU1371" s="84">
        <f t="shared" si="2191"/>
        <v>0</v>
      </c>
      <c r="CQV1371" s="84">
        <f t="shared" si="2191"/>
        <v>2000000</v>
      </c>
      <c r="CQW1371" s="84">
        <f t="shared" si="2191"/>
        <v>0</v>
      </c>
      <c r="CQX1371" s="84">
        <f t="shared" si="2191"/>
        <v>0</v>
      </c>
      <c r="CQY1371" s="84">
        <f t="shared" si="2191"/>
        <v>2000000</v>
      </c>
      <c r="CQZ1371" s="84">
        <f t="shared" si="2191"/>
        <v>2000000</v>
      </c>
      <c r="CRF1371" s="84" t="s">
        <v>247</v>
      </c>
      <c r="CRG1371" s="84" t="s">
        <v>4695</v>
      </c>
      <c r="CRH1371" s="84">
        <f t="shared" ref="CRH1371:CRP1371" si="2192">CRH1365</f>
        <v>0</v>
      </c>
      <c r="CRI1371" s="84">
        <f t="shared" si="2192"/>
        <v>0</v>
      </c>
      <c r="CRJ1371" s="84">
        <f t="shared" si="2192"/>
        <v>0</v>
      </c>
      <c r="CRK1371" s="84">
        <f t="shared" si="2192"/>
        <v>0</v>
      </c>
      <c r="CRL1371" s="84">
        <f t="shared" si="2192"/>
        <v>2000000</v>
      </c>
      <c r="CRM1371" s="84">
        <f t="shared" si="2192"/>
        <v>0</v>
      </c>
      <c r="CRN1371" s="84">
        <f t="shared" si="2192"/>
        <v>0</v>
      </c>
      <c r="CRO1371" s="84">
        <f t="shared" si="2192"/>
        <v>2000000</v>
      </c>
      <c r="CRP1371" s="84">
        <f t="shared" si="2192"/>
        <v>2000000</v>
      </c>
      <c r="CRV1371" s="84" t="s">
        <v>247</v>
      </c>
      <c r="CRW1371" s="84" t="s">
        <v>4695</v>
      </c>
      <c r="CRX1371" s="84">
        <f t="shared" ref="CRX1371:CSF1371" si="2193">CRX1365</f>
        <v>0</v>
      </c>
      <c r="CRY1371" s="84">
        <f t="shared" si="2193"/>
        <v>0</v>
      </c>
      <c r="CRZ1371" s="84">
        <f t="shared" si="2193"/>
        <v>0</v>
      </c>
      <c r="CSA1371" s="84">
        <f t="shared" si="2193"/>
        <v>0</v>
      </c>
      <c r="CSB1371" s="84">
        <f t="shared" si="2193"/>
        <v>2000000</v>
      </c>
      <c r="CSC1371" s="84">
        <f t="shared" si="2193"/>
        <v>0</v>
      </c>
      <c r="CSD1371" s="84">
        <f t="shared" si="2193"/>
        <v>0</v>
      </c>
      <c r="CSE1371" s="84">
        <f t="shared" si="2193"/>
        <v>2000000</v>
      </c>
      <c r="CSF1371" s="84">
        <f t="shared" si="2193"/>
        <v>2000000</v>
      </c>
      <c r="CSL1371" s="84" t="s">
        <v>247</v>
      </c>
      <c r="CSM1371" s="84" t="s">
        <v>4695</v>
      </c>
      <c r="CSN1371" s="84">
        <f t="shared" ref="CSN1371:CSV1371" si="2194">CSN1365</f>
        <v>0</v>
      </c>
      <c r="CSO1371" s="84">
        <f t="shared" si="2194"/>
        <v>0</v>
      </c>
      <c r="CSP1371" s="84">
        <f t="shared" si="2194"/>
        <v>0</v>
      </c>
      <c r="CSQ1371" s="84">
        <f t="shared" si="2194"/>
        <v>0</v>
      </c>
      <c r="CSR1371" s="84">
        <f t="shared" si="2194"/>
        <v>2000000</v>
      </c>
      <c r="CSS1371" s="84">
        <f t="shared" si="2194"/>
        <v>0</v>
      </c>
      <c r="CST1371" s="84">
        <f t="shared" si="2194"/>
        <v>0</v>
      </c>
      <c r="CSU1371" s="84">
        <f t="shared" si="2194"/>
        <v>2000000</v>
      </c>
      <c r="CSV1371" s="84">
        <f t="shared" si="2194"/>
        <v>2000000</v>
      </c>
      <c r="CTB1371" s="84" t="s">
        <v>247</v>
      </c>
      <c r="CTC1371" s="84" t="s">
        <v>4695</v>
      </c>
      <c r="CTD1371" s="84">
        <f t="shared" ref="CTD1371:CTL1371" si="2195">CTD1365</f>
        <v>0</v>
      </c>
      <c r="CTE1371" s="84">
        <f t="shared" si="2195"/>
        <v>0</v>
      </c>
      <c r="CTF1371" s="84">
        <f t="shared" si="2195"/>
        <v>0</v>
      </c>
      <c r="CTG1371" s="84">
        <f t="shared" si="2195"/>
        <v>0</v>
      </c>
      <c r="CTH1371" s="84">
        <f t="shared" si="2195"/>
        <v>2000000</v>
      </c>
      <c r="CTI1371" s="84">
        <f t="shared" si="2195"/>
        <v>0</v>
      </c>
      <c r="CTJ1371" s="84">
        <f t="shared" si="2195"/>
        <v>0</v>
      </c>
      <c r="CTK1371" s="84">
        <f t="shared" si="2195"/>
        <v>2000000</v>
      </c>
      <c r="CTL1371" s="84">
        <f t="shared" si="2195"/>
        <v>2000000</v>
      </c>
      <c r="CTR1371" s="84" t="s">
        <v>247</v>
      </c>
      <c r="CTS1371" s="84" t="s">
        <v>4695</v>
      </c>
      <c r="CTT1371" s="84">
        <f t="shared" ref="CTT1371:CUB1371" si="2196">CTT1365</f>
        <v>0</v>
      </c>
      <c r="CTU1371" s="84">
        <f t="shared" si="2196"/>
        <v>0</v>
      </c>
      <c r="CTV1371" s="84">
        <f t="shared" si="2196"/>
        <v>0</v>
      </c>
      <c r="CTW1371" s="84">
        <f t="shared" si="2196"/>
        <v>0</v>
      </c>
      <c r="CTX1371" s="84">
        <f t="shared" si="2196"/>
        <v>2000000</v>
      </c>
      <c r="CTY1371" s="84">
        <f t="shared" si="2196"/>
        <v>0</v>
      </c>
      <c r="CTZ1371" s="84">
        <f t="shared" si="2196"/>
        <v>0</v>
      </c>
      <c r="CUA1371" s="84">
        <f t="shared" si="2196"/>
        <v>2000000</v>
      </c>
      <c r="CUB1371" s="84">
        <f t="shared" si="2196"/>
        <v>2000000</v>
      </c>
      <c r="CUH1371" s="84" t="s">
        <v>247</v>
      </c>
      <c r="CUI1371" s="84" t="s">
        <v>4695</v>
      </c>
      <c r="CUJ1371" s="84">
        <f t="shared" ref="CUJ1371:CUR1371" si="2197">CUJ1365</f>
        <v>0</v>
      </c>
      <c r="CUK1371" s="84">
        <f t="shared" si="2197"/>
        <v>0</v>
      </c>
      <c r="CUL1371" s="84">
        <f t="shared" si="2197"/>
        <v>0</v>
      </c>
      <c r="CUM1371" s="84">
        <f t="shared" si="2197"/>
        <v>0</v>
      </c>
      <c r="CUN1371" s="84">
        <f t="shared" si="2197"/>
        <v>2000000</v>
      </c>
      <c r="CUO1371" s="84">
        <f t="shared" si="2197"/>
        <v>0</v>
      </c>
      <c r="CUP1371" s="84">
        <f t="shared" si="2197"/>
        <v>0</v>
      </c>
      <c r="CUQ1371" s="84">
        <f t="shared" si="2197"/>
        <v>2000000</v>
      </c>
      <c r="CUR1371" s="84">
        <f t="shared" si="2197"/>
        <v>2000000</v>
      </c>
      <c r="CUX1371" s="84" t="s">
        <v>247</v>
      </c>
      <c r="CUY1371" s="84" t="s">
        <v>4695</v>
      </c>
      <c r="CUZ1371" s="84">
        <f t="shared" ref="CUZ1371:CVH1371" si="2198">CUZ1365</f>
        <v>0</v>
      </c>
      <c r="CVA1371" s="84">
        <f t="shared" si="2198"/>
        <v>0</v>
      </c>
      <c r="CVB1371" s="84">
        <f t="shared" si="2198"/>
        <v>0</v>
      </c>
      <c r="CVC1371" s="84">
        <f t="shared" si="2198"/>
        <v>0</v>
      </c>
      <c r="CVD1371" s="84">
        <f t="shared" si="2198"/>
        <v>2000000</v>
      </c>
      <c r="CVE1371" s="84">
        <f t="shared" si="2198"/>
        <v>0</v>
      </c>
      <c r="CVF1371" s="84">
        <f t="shared" si="2198"/>
        <v>0</v>
      </c>
      <c r="CVG1371" s="84">
        <f t="shared" si="2198"/>
        <v>2000000</v>
      </c>
      <c r="CVH1371" s="84">
        <f t="shared" si="2198"/>
        <v>2000000</v>
      </c>
      <c r="CVN1371" s="84" t="s">
        <v>247</v>
      </c>
      <c r="CVO1371" s="84" t="s">
        <v>4695</v>
      </c>
      <c r="CVP1371" s="84">
        <f t="shared" ref="CVP1371:CVX1371" si="2199">CVP1365</f>
        <v>0</v>
      </c>
      <c r="CVQ1371" s="84">
        <f t="shared" si="2199"/>
        <v>0</v>
      </c>
      <c r="CVR1371" s="84">
        <f t="shared" si="2199"/>
        <v>0</v>
      </c>
      <c r="CVS1371" s="84">
        <f t="shared" si="2199"/>
        <v>0</v>
      </c>
      <c r="CVT1371" s="84">
        <f t="shared" si="2199"/>
        <v>2000000</v>
      </c>
      <c r="CVU1371" s="84">
        <f t="shared" si="2199"/>
        <v>0</v>
      </c>
      <c r="CVV1371" s="84">
        <f t="shared" si="2199"/>
        <v>0</v>
      </c>
      <c r="CVW1371" s="84">
        <f t="shared" si="2199"/>
        <v>2000000</v>
      </c>
      <c r="CVX1371" s="84">
        <f t="shared" si="2199"/>
        <v>2000000</v>
      </c>
      <c r="CWD1371" s="84" t="s">
        <v>247</v>
      </c>
      <c r="CWE1371" s="84" t="s">
        <v>4695</v>
      </c>
      <c r="CWF1371" s="84">
        <f t="shared" ref="CWF1371:CWN1371" si="2200">CWF1365</f>
        <v>0</v>
      </c>
      <c r="CWG1371" s="84">
        <f t="shared" si="2200"/>
        <v>0</v>
      </c>
      <c r="CWH1371" s="84">
        <f t="shared" si="2200"/>
        <v>0</v>
      </c>
      <c r="CWI1371" s="84">
        <f t="shared" si="2200"/>
        <v>0</v>
      </c>
      <c r="CWJ1371" s="84">
        <f t="shared" si="2200"/>
        <v>2000000</v>
      </c>
      <c r="CWK1371" s="84">
        <f t="shared" si="2200"/>
        <v>0</v>
      </c>
      <c r="CWL1371" s="84">
        <f t="shared" si="2200"/>
        <v>0</v>
      </c>
      <c r="CWM1371" s="84">
        <f t="shared" si="2200"/>
        <v>2000000</v>
      </c>
      <c r="CWN1371" s="84">
        <f t="shared" si="2200"/>
        <v>2000000</v>
      </c>
      <c r="CWT1371" s="84" t="s">
        <v>247</v>
      </c>
      <c r="CWU1371" s="84" t="s">
        <v>4695</v>
      </c>
      <c r="CWV1371" s="84">
        <f t="shared" ref="CWV1371:CXD1371" si="2201">CWV1365</f>
        <v>0</v>
      </c>
      <c r="CWW1371" s="84">
        <f t="shared" si="2201"/>
        <v>0</v>
      </c>
      <c r="CWX1371" s="84">
        <f t="shared" si="2201"/>
        <v>0</v>
      </c>
      <c r="CWY1371" s="84">
        <f t="shared" si="2201"/>
        <v>0</v>
      </c>
      <c r="CWZ1371" s="84">
        <f t="shared" si="2201"/>
        <v>2000000</v>
      </c>
      <c r="CXA1371" s="84">
        <f t="shared" si="2201"/>
        <v>0</v>
      </c>
      <c r="CXB1371" s="84">
        <f t="shared" si="2201"/>
        <v>0</v>
      </c>
      <c r="CXC1371" s="84">
        <f t="shared" si="2201"/>
        <v>2000000</v>
      </c>
      <c r="CXD1371" s="84">
        <f t="shared" si="2201"/>
        <v>2000000</v>
      </c>
      <c r="CXJ1371" s="84" t="s">
        <v>247</v>
      </c>
      <c r="CXK1371" s="84" t="s">
        <v>4695</v>
      </c>
      <c r="CXL1371" s="84">
        <f t="shared" ref="CXL1371:CXT1371" si="2202">CXL1365</f>
        <v>0</v>
      </c>
      <c r="CXM1371" s="84">
        <f t="shared" si="2202"/>
        <v>0</v>
      </c>
      <c r="CXN1371" s="84">
        <f t="shared" si="2202"/>
        <v>0</v>
      </c>
      <c r="CXO1371" s="84">
        <f t="shared" si="2202"/>
        <v>0</v>
      </c>
      <c r="CXP1371" s="84">
        <f t="shared" si="2202"/>
        <v>2000000</v>
      </c>
      <c r="CXQ1371" s="84">
        <f t="shared" si="2202"/>
        <v>0</v>
      </c>
      <c r="CXR1371" s="84">
        <f t="shared" si="2202"/>
        <v>0</v>
      </c>
      <c r="CXS1371" s="84">
        <f t="shared" si="2202"/>
        <v>2000000</v>
      </c>
      <c r="CXT1371" s="84">
        <f t="shared" si="2202"/>
        <v>2000000</v>
      </c>
      <c r="CXZ1371" s="84" t="s">
        <v>247</v>
      </c>
      <c r="CYA1371" s="84" t="s">
        <v>4695</v>
      </c>
      <c r="CYB1371" s="84">
        <f t="shared" ref="CYB1371:CYJ1371" si="2203">CYB1365</f>
        <v>0</v>
      </c>
      <c r="CYC1371" s="84">
        <f t="shared" si="2203"/>
        <v>0</v>
      </c>
      <c r="CYD1371" s="84">
        <f t="shared" si="2203"/>
        <v>0</v>
      </c>
      <c r="CYE1371" s="84">
        <f t="shared" si="2203"/>
        <v>0</v>
      </c>
      <c r="CYF1371" s="84">
        <f t="shared" si="2203"/>
        <v>2000000</v>
      </c>
      <c r="CYG1371" s="84">
        <f t="shared" si="2203"/>
        <v>0</v>
      </c>
      <c r="CYH1371" s="84">
        <f t="shared" si="2203"/>
        <v>0</v>
      </c>
      <c r="CYI1371" s="84">
        <f t="shared" si="2203"/>
        <v>2000000</v>
      </c>
      <c r="CYJ1371" s="84">
        <f t="shared" si="2203"/>
        <v>2000000</v>
      </c>
      <c r="CYP1371" s="84" t="s">
        <v>247</v>
      </c>
      <c r="CYQ1371" s="84" t="s">
        <v>4695</v>
      </c>
      <c r="CYR1371" s="84">
        <f t="shared" ref="CYR1371:CYZ1371" si="2204">CYR1365</f>
        <v>0</v>
      </c>
      <c r="CYS1371" s="84">
        <f t="shared" si="2204"/>
        <v>0</v>
      </c>
      <c r="CYT1371" s="84">
        <f t="shared" si="2204"/>
        <v>0</v>
      </c>
      <c r="CYU1371" s="84">
        <f t="shared" si="2204"/>
        <v>0</v>
      </c>
      <c r="CYV1371" s="84">
        <f t="shared" si="2204"/>
        <v>2000000</v>
      </c>
      <c r="CYW1371" s="84">
        <f t="shared" si="2204"/>
        <v>0</v>
      </c>
      <c r="CYX1371" s="84">
        <f t="shared" si="2204"/>
        <v>0</v>
      </c>
      <c r="CYY1371" s="84">
        <f t="shared" si="2204"/>
        <v>2000000</v>
      </c>
      <c r="CYZ1371" s="84">
        <f t="shared" si="2204"/>
        <v>2000000</v>
      </c>
      <c r="CZF1371" s="84" t="s">
        <v>247</v>
      </c>
      <c r="CZG1371" s="84" t="s">
        <v>4695</v>
      </c>
      <c r="CZH1371" s="84">
        <f t="shared" ref="CZH1371:CZP1371" si="2205">CZH1365</f>
        <v>0</v>
      </c>
      <c r="CZI1371" s="84">
        <f t="shared" si="2205"/>
        <v>0</v>
      </c>
      <c r="CZJ1371" s="84">
        <f t="shared" si="2205"/>
        <v>0</v>
      </c>
      <c r="CZK1371" s="84">
        <f t="shared" si="2205"/>
        <v>0</v>
      </c>
      <c r="CZL1371" s="84">
        <f t="shared" si="2205"/>
        <v>2000000</v>
      </c>
      <c r="CZM1371" s="84">
        <f t="shared" si="2205"/>
        <v>0</v>
      </c>
      <c r="CZN1371" s="84">
        <f t="shared" si="2205"/>
        <v>0</v>
      </c>
      <c r="CZO1371" s="84">
        <f t="shared" si="2205"/>
        <v>2000000</v>
      </c>
      <c r="CZP1371" s="84">
        <f t="shared" si="2205"/>
        <v>2000000</v>
      </c>
      <c r="CZV1371" s="84" t="s">
        <v>247</v>
      </c>
      <c r="CZW1371" s="84" t="s">
        <v>4695</v>
      </c>
      <c r="CZX1371" s="84">
        <f t="shared" ref="CZX1371:DAF1371" si="2206">CZX1365</f>
        <v>0</v>
      </c>
      <c r="CZY1371" s="84">
        <f t="shared" si="2206"/>
        <v>0</v>
      </c>
      <c r="CZZ1371" s="84">
        <f t="shared" si="2206"/>
        <v>0</v>
      </c>
      <c r="DAA1371" s="84">
        <f t="shared" si="2206"/>
        <v>0</v>
      </c>
      <c r="DAB1371" s="84">
        <f t="shared" si="2206"/>
        <v>2000000</v>
      </c>
      <c r="DAC1371" s="84">
        <f t="shared" si="2206"/>
        <v>0</v>
      </c>
      <c r="DAD1371" s="84">
        <f t="shared" si="2206"/>
        <v>0</v>
      </c>
      <c r="DAE1371" s="84">
        <f t="shared" si="2206"/>
        <v>2000000</v>
      </c>
      <c r="DAF1371" s="84">
        <f t="shared" si="2206"/>
        <v>2000000</v>
      </c>
      <c r="DAL1371" s="84" t="s">
        <v>247</v>
      </c>
      <c r="DAM1371" s="84" t="s">
        <v>4695</v>
      </c>
      <c r="DAN1371" s="84">
        <f t="shared" ref="DAN1371:DAV1371" si="2207">DAN1365</f>
        <v>0</v>
      </c>
      <c r="DAO1371" s="84">
        <f t="shared" si="2207"/>
        <v>0</v>
      </c>
      <c r="DAP1371" s="84">
        <f t="shared" si="2207"/>
        <v>0</v>
      </c>
      <c r="DAQ1371" s="84">
        <f t="shared" si="2207"/>
        <v>0</v>
      </c>
      <c r="DAR1371" s="84">
        <f t="shared" si="2207"/>
        <v>2000000</v>
      </c>
      <c r="DAS1371" s="84">
        <f t="shared" si="2207"/>
        <v>0</v>
      </c>
      <c r="DAT1371" s="84">
        <f t="shared" si="2207"/>
        <v>0</v>
      </c>
      <c r="DAU1371" s="84">
        <f t="shared" si="2207"/>
        <v>2000000</v>
      </c>
      <c r="DAV1371" s="84">
        <f t="shared" si="2207"/>
        <v>2000000</v>
      </c>
      <c r="DBB1371" s="84" t="s">
        <v>247</v>
      </c>
      <c r="DBC1371" s="84" t="s">
        <v>4695</v>
      </c>
      <c r="DBD1371" s="84">
        <f t="shared" ref="DBD1371:DBL1371" si="2208">DBD1365</f>
        <v>0</v>
      </c>
      <c r="DBE1371" s="84">
        <f t="shared" si="2208"/>
        <v>0</v>
      </c>
      <c r="DBF1371" s="84">
        <f t="shared" si="2208"/>
        <v>0</v>
      </c>
      <c r="DBG1371" s="84">
        <f t="shared" si="2208"/>
        <v>0</v>
      </c>
      <c r="DBH1371" s="84">
        <f t="shared" si="2208"/>
        <v>2000000</v>
      </c>
      <c r="DBI1371" s="84">
        <f t="shared" si="2208"/>
        <v>0</v>
      </c>
      <c r="DBJ1371" s="84">
        <f t="shared" si="2208"/>
        <v>0</v>
      </c>
      <c r="DBK1371" s="84">
        <f t="shared" si="2208"/>
        <v>2000000</v>
      </c>
      <c r="DBL1371" s="84">
        <f t="shared" si="2208"/>
        <v>2000000</v>
      </c>
      <c r="DBR1371" s="84" t="s">
        <v>247</v>
      </c>
      <c r="DBS1371" s="84" t="s">
        <v>4695</v>
      </c>
      <c r="DBT1371" s="84">
        <f t="shared" ref="DBT1371:DCB1371" si="2209">DBT1365</f>
        <v>0</v>
      </c>
      <c r="DBU1371" s="84">
        <f t="shared" si="2209"/>
        <v>0</v>
      </c>
      <c r="DBV1371" s="84">
        <f t="shared" si="2209"/>
        <v>0</v>
      </c>
      <c r="DBW1371" s="84">
        <f t="shared" si="2209"/>
        <v>0</v>
      </c>
      <c r="DBX1371" s="84">
        <f t="shared" si="2209"/>
        <v>2000000</v>
      </c>
      <c r="DBY1371" s="84">
        <f t="shared" si="2209"/>
        <v>0</v>
      </c>
      <c r="DBZ1371" s="84">
        <f t="shared" si="2209"/>
        <v>0</v>
      </c>
      <c r="DCA1371" s="84">
        <f t="shared" si="2209"/>
        <v>2000000</v>
      </c>
      <c r="DCB1371" s="84">
        <f t="shared" si="2209"/>
        <v>2000000</v>
      </c>
      <c r="DCH1371" s="84" t="s">
        <v>247</v>
      </c>
      <c r="DCI1371" s="84" t="s">
        <v>4695</v>
      </c>
      <c r="DCJ1371" s="84">
        <f t="shared" ref="DCJ1371:DCR1371" si="2210">DCJ1365</f>
        <v>0</v>
      </c>
      <c r="DCK1371" s="84">
        <f t="shared" si="2210"/>
        <v>0</v>
      </c>
      <c r="DCL1371" s="84">
        <f t="shared" si="2210"/>
        <v>0</v>
      </c>
      <c r="DCM1371" s="84">
        <f t="shared" si="2210"/>
        <v>0</v>
      </c>
      <c r="DCN1371" s="84">
        <f t="shared" si="2210"/>
        <v>2000000</v>
      </c>
      <c r="DCO1371" s="84">
        <f t="shared" si="2210"/>
        <v>0</v>
      </c>
      <c r="DCP1371" s="84">
        <f t="shared" si="2210"/>
        <v>0</v>
      </c>
      <c r="DCQ1371" s="84">
        <f t="shared" si="2210"/>
        <v>2000000</v>
      </c>
      <c r="DCR1371" s="84">
        <f t="shared" si="2210"/>
        <v>2000000</v>
      </c>
      <c r="DCX1371" s="84" t="s">
        <v>247</v>
      </c>
      <c r="DCY1371" s="84" t="s">
        <v>4695</v>
      </c>
      <c r="DCZ1371" s="84">
        <f t="shared" ref="DCZ1371:DDH1371" si="2211">DCZ1365</f>
        <v>0</v>
      </c>
      <c r="DDA1371" s="84">
        <f t="shared" si="2211"/>
        <v>0</v>
      </c>
      <c r="DDB1371" s="84">
        <f t="shared" si="2211"/>
        <v>0</v>
      </c>
      <c r="DDC1371" s="84">
        <f t="shared" si="2211"/>
        <v>0</v>
      </c>
      <c r="DDD1371" s="84">
        <f t="shared" si="2211"/>
        <v>2000000</v>
      </c>
      <c r="DDE1371" s="84">
        <f t="shared" si="2211"/>
        <v>0</v>
      </c>
      <c r="DDF1371" s="84">
        <f t="shared" si="2211"/>
        <v>0</v>
      </c>
      <c r="DDG1371" s="84">
        <f t="shared" si="2211"/>
        <v>2000000</v>
      </c>
      <c r="DDH1371" s="84">
        <f t="shared" si="2211"/>
        <v>2000000</v>
      </c>
      <c r="DDN1371" s="84" t="s">
        <v>247</v>
      </c>
      <c r="DDO1371" s="84" t="s">
        <v>4695</v>
      </c>
      <c r="DDP1371" s="84">
        <f t="shared" ref="DDP1371:DDX1371" si="2212">DDP1365</f>
        <v>0</v>
      </c>
      <c r="DDQ1371" s="84">
        <f t="shared" si="2212"/>
        <v>0</v>
      </c>
      <c r="DDR1371" s="84">
        <f t="shared" si="2212"/>
        <v>0</v>
      </c>
      <c r="DDS1371" s="84">
        <f t="shared" si="2212"/>
        <v>0</v>
      </c>
      <c r="DDT1371" s="84">
        <f t="shared" si="2212"/>
        <v>2000000</v>
      </c>
      <c r="DDU1371" s="84">
        <f t="shared" si="2212"/>
        <v>0</v>
      </c>
      <c r="DDV1371" s="84">
        <f t="shared" si="2212"/>
        <v>0</v>
      </c>
      <c r="DDW1371" s="84">
        <f t="shared" si="2212"/>
        <v>2000000</v>
      </c>
      <c r="DDX1371" s="84">
        <f t="shared" si="2212"/>
        <v>2000000</v>
      </c>
      <c r="DED1371" s="84" t="s">
        <v>247</v>
      </c>
      <c r="DEE1371" s="84" t="s">
        <v>4695</v>
      </c>
      <c r="DEF1371" s="84">
        <f t="shared" ref="DEF1371:DEN1371" si="2213">DEF1365</f>
        <v>0</v>
      </c>
      <c r="DEG1371" s="84">
        <f t="shared" si="2213"/>
        <v>0</v>
      </c>
      <c r="DEH1371" s="84">
        <f t="shared" si="2213"/>
        <v>0</v>
      </c>
      <c r="DEI1371" s="84">
        <f t="shared" si="2213"/>
        <v>0</v>
      </c>
      <c r="DEJ1371" s="84">
        <f t="shared" si="2213"/>
        <v>2000000</v>
      </c>
      <c r="DEK1371" s="84">
        <f t="shared" si="2213"/>
        <v>0</v>
      </c>
      <c r="DEL1371" s="84">
        <f t="shared" si="2213"/>
        <v>0</v>
      </c>
      <c r="DEM1371" s="84">
        <f t="shared" si="2213"/>
        <v>2000000</v>
      </c>
      <c r="DEN1371" s="84">
        <f t="shared" si="2213"/>
        <v>2000000</v>
      </c>
      <c r="DET1371" s="84" t="s">
        <v>247</v>
      </c>
      <c r="DEU1371" s="84" t="s">
        <v>4695</v>
      </c>
      <c r="DEV1371" s="84">
        <f t="shared" ref="DEV1371:DFD1371" si="2214">DEV1365</f>
        <v>0</v>
      </c>
      <c r="DEW1371" s="84">
        <f t="shared" si="2214"/>
        <v>0</v>
      </c>
      <c r="DEX1371" s="84">
        <f t="shared" si="2214"/>
        <v>0</v>
      </c>
      <c r="DEY1371" s="84">
        <f t="shared" si="2214"/>
        <v>0</v>
      </c>
      <c r="DEZ1371" s="84">
        <f t="shared" si="2214"/>
        <v>2000000</v>
      </c>
      <c r="DFA1371" s="84">
        <f t="shared" si="2214"/>
        <v>0</v>
      </c>
      <c r="DFB1371" s="84">
        <f t="shared" si="2214"/>
        <v>0</v>
      </c>
      <c r="DFC1371" s="84">
        <f t="shared" si="2214"/>
        <v>2000000</v>
      </c>
      <c r="DFD1371" s="84">
        <f t="shared" si="2214"/>
        <v>2000000</v>
      </c>
      <c r="DFJ1371" s="84" t="s">
        <v>247</v>
      </c>
      <c r="DFK1371" s="84" t="s">
        <v>4695</v>
      </c>
      <c r="DFL1371" s="84">
        <f t="shared" ref="DFL1371:DFT1371" si="2215">DFL1365</f>
        <v>0</v>
      </c>
      <c r="DFM1371" s="84">
        <f t="shared" si="2215"/>
        <v>0</v>
      </c>
      <c r="DFN1371" s="84">
        <f t="shared" si="2215"/>
        <v>0</v>
      </c>
      <c r="DFO1371" s="84">
        <f t="shared" si="2215"/>
        <v>0</v>
      </c>
      <c r="DFP1371" s="84">
        <f t="shared" si="2215"/>
        <v>2000000</v>
      </c>
      <c r="DFQ1371" s="84">
        <f t="shared" si="2215"/>
        <v>0</v>
      </c>
      <c r="DFR1371" s="84">
        <f t="shared" si="2215"/>
        <v>0</v>
      </c>
      <c r="DFS1371" s="84">
        <f t="shared" si="2215"/>
        <v>2000000</v>
      </c>
      <c r="DFT1371" s="84">
        <f t="shared" si="2215"/>
        <v>2000000</v>
      </c>
      <c r="DFZ1371" s="84" t="s">
        <v>247</v>
      </c>
      <c r="DGA1371" s="84" t="s">
        <v>4695</v>
      </c>
      <c r="DGB1371" s="84">
        <f t="shared" ref="DGB1371:DGJ1371" si="2216">DGB1365</f>
        <v>0</v>
      </c>
      <c r="DGC1371" s="84">
        <f t="shared" si="2216"/>
        <v>0</v>
      </c>
      <c r="DGD1371" s="84">
        <f t="shared" si="2216"/>
        <v>0</v>
      </c>
      <c r="DGE1371" s="84">
        <f t="shared" si="2216"/>
        <v>0</v>
      </c>
      <c r="DGF1371" s="84">
        <f t="shared" si="2216"/>
        <v>2000000</v>
      </c>
      <c r="DGG1371" s="84">
        <f t="shared" si="2216"/>
        <v>0</v>
      </c>
      <c r="DGH1371" s="84">
        <f t="shared" si="2216"/>
        <v>0</v>
      </c>
      <c r="DGI1371" s="84">
        <f t="shared" si="2216"/>
        <v>2000000</v>
      </c>
      <c r="DGJ1371" s="84">
        <f t="shared" si="2216"/>
        <v>2000000</v>
      </c>
      <c r="DGP1371" s="84" t="s">
        <v>247</v>
      </c>
      <c r="DGQ1371" s="84" t="s">
        <v>4695</v>
      </c>
      <c r="DGR1371" s="84">
        <f t="shared" ref="DGR1371:DGZ1371" si="2217">DGR1365</f>
        <v>0</v>
      </c>
      <c r="DGS1371" s="84">
        <f t="shared" si="2217"/>
        <v>0</v>
      </c>
      <c r="DGT1371" s="84">
        <f t="shared" si="2217"/>
        <v>0</v>
      </c>
      <c r="DGU1371" s="84">
        <f t="shared" si="2217"/>
        <v>0</v>
      </c>
      <c r="DGV1371" s="84">
        <f t="shared" si="2217"/>
        <v>2000000</v>
      </c>
      <c r="DGW1371" s="84">
        <f t="shared" si="2217"/>
        <v>0</v>
      </c>
      <c r="DGX1371" s="84">
        <f t="shared" si="2217"/>
        <v>0</v>
      </c>
      <c r="DGY1371" s="84">
        <f t="shared" si="2217"/>
        <v>2000000</v>
      </c>
      <c r="DGZ1371" s="84">
        <f t="shared" si="2217"/>
        <v>2000000</v>
      </c>
      <c r="DHF1371" s="84" t="s">
        <v>247</v>
      </c>
      <c r="DHG1371" s="84" t="s">
        <v>4695</v>
      </c>
      <c r="DHH1371" s="84">
        <f t="shared" ref="DHH1371:DHP1371" si="2218">DHH1365</f>
        <v>0</v>
      </c>
      <c r="DHI1371" s="84">
        <f t="shared" si="2218"/>
        <v>0</v>
      </c>
      <c r="DHJ1371" s="84">
        <f t="shared" si="2218"/>
        <v>0</v>
      </c>
      <c r="DHK1371" s="84">
        <f t="shared" si="2218"/>
        <v>0</v>
      </c>
      <c r="DHL1371" s="84">
        <f t="shared" si="2218"/>
        <v>2000000</v>
      </c>
      <c r="DHM1371" s="84">
        <f t="shared" si="2218"/>
        <v>0</v>
      </c>
      <c r="DHN1371" s="84">
        <f t="shared" si="2218"/>
        <v>0</v>
      </c>
      <c r="DHO1371" s="84">
        <f t="shared" si="2218"/>
        <v>2000000</v>
      </c>
      <c r="DHP1371" s="84">
        <f t="shared" si="2218"/>
        <v>2000000</v>
      </c>
      <c r="DHV1371" s="84" t="s">
        <v>247</v>
      </c>
      <c r="DHW1371" s="84" t="s">
        <v>4695</v>
      </c>
      <c r="DHX1371" s="84">
        <f t="shared" ref="DHX1371:DIF1371" si="2219">DHX1365</f>
        <v>0</v>
      </c>
      <c r="DHY1371" s="84">
        <f t="shared" si="2219"/>
        <v>0</v>
      </c>
      <c r="DHZ1371" s="84">
        <f t="shared" si="2219"/>
        <v>0</v>
      </c>
      <c r="DIA1371" s="84">
        <f t="shared" si="2219"/>
        <v>0</v>
      </c>
      <c r="DIB1371" s="84">
        <f t="shared" si="2219"/>
        <v>2000000</v>
      </c>
      <c r="DIC1371" s="84">
        <f t="shared" si="2219"/>
        <v>0</v>
      </c>
      <c r="DID1371" s="84">
        <f t="shared" si="2219"/>
        <v>0</v>
      </c>
      <c r="DIE1371" s="84">
        <f t="shared" si="2219"/>
        <v>2000000</v>
      </c>
      <c r="DIF1371" s="84">
        <f t="shared" si="2219"/>
        <v>2000000</v>
      </c>
      <c r="DIL1371" s="84" t="s">
        <v>247</v>
      </c>
      <c r="DIM1371" s="84" t="s">
        <v>4695</v>
      </c>
      <c r="DIN1371" s="84">
        <f t="shared" ref="DIN1371:DIV1371" si="2220">DIN1365</f>
        <v>0</v>
      </c>
      <c r="DIO1371" s="84">
        <f t="shared" si="2220"/>
        <v>0</v>
      </c>
      <c r="DIP1371" s="84">
        <f t="shared" si="2220"/>
        <v>0</v>
      </c>
      <c r="DIQ1371" s="84">
        <f t="shared" si="2220"/>
        <v>0</v>
      </c>
      <c r="DIR1371" s="84">
        <f t="shared" si="2220"/>
        <v>2000000</v>
      </c>
      <c r="DIS1371" s="84">
        <f t="shared" si="2220"/>
        <v>0</v>
      </c>
      <c r="DIT1371" s="84">
        <f t="shared" si="2220"/>
        <v>0</v>
      </c>
      <c r="DIU1371" s="84">
        <f t="shared" si="2220"/>
        <v>2000000</v>
      </c>
      <c r="DIV1371" s="84">
        <f t="shared" si="2220"/>
        <v>2000000</v>
      </c>
      <c r="DJB1371" s="84" t="s">
        <v>247</v>
      </c>
      <c r="DJC1371" s="84" t="s">
        <v>4695</v>
      </c>
      <c r="DJD1371" s="84">
        <f t="shared" ref="DJD1371:DJL1371" si="2221">DJD1365</f>
        <v>0</v>
      </c>
      <c r="DJE1371" s="84">
        <f t="shared" si="2221"/>
        <v>0</v>
      </c>
      <c r="DJF1371" s="84">
        <f t="shared" si="2221"/>
        <v>0</v>
      </c>
      <c r="DJG1371" s="84">
        <f t="shared" si="2221"/>
        <v>0</v>
      </c>
      <c r="DJH1371" s="84">
        <f t="shared" si="2221"/>
        <v>2000000</v>
      </c>
      <c r="DJI1371" s="84">
        <f t="shared" si="2221"/>
        <v>0</v>
      </c>
      <c r="DJJ1371" s="84">
        <f t="shared" si="2221"/>
        <v>0</v>
      </c>
      <c r="DJK1371" s="84">
        <f t="shared" si="2221"/>
        <v>2000000</v>
      </c>
      <c r="DJL1371" s="84">
        <f t="shared" si="2221"/>
        <v>2000000</v>
      </c>
      <c r="DJR1371" s="84" t="s">
        <v>247</v>
      </c>
      <c r="DJS1371" s="84" t="s">
        <v>4695</v>
      </c>
      <c r="DJT1371" s="84">
        <f t="shared" ref="DJT1371:DKB1371" si="2222">DJT1365</f>
        <v>0</v>
      </c>
      <c r="DJU1371" s="84">
        <f t="shared" si="2222"/>
        <v>0</v>
      </c>
      <c r="DJV1371" s="84">
        <f t="shared" si="2222"/>
        <v>0</v>
      </c>
      <c r="DJW1371" s="84">
        <f t="shared" si="2222"/>
        <v>0</v>
      </c>
      <c r="DJX1371" s="84">
        <f t="shared" si="2222"/>
        <v>2000000</v>
      </c>
      <c r="DJY1371" s="84">
        <f t="shared" si="2222"/>
        <v>0</v>
      </c>
      <c r="DJZ1371" s="84">
        <f t="shared" si="2222"/>
        <v>0</v>
      </c>
      <c r="DKA1371" s="84">
        <f t="shared" si="2222"/>
        <v>2000000</v>
      </c>
      <c r="DKB1371" s="84">
        <f t="shared" si="2222"/>
        <v>2000000</v>
      </c>
      <c r="DKH1371" s="84" t="s">
        <v>247</v>
      </c>
      <c r="DKI1371" s="84" t="s">
        <v>4695</v>
      </c>
      <c r="DKJ1371" s="84">
        <f t="shared" ref="DKJ1371:DKR1371" si="2223">DKJ1365</f>
        <v>0</v>
      </c>
      <c r="DKK1371" s="84">
        <f t="shared" si="2223"/>
        <v>0</v>
      </c>
      <c r="DKL1371" s="84">
        <f t="shared" si="2223"/>
        <v>0</v>
      </c>
      <c r="DKM1371" s="84">
        <f t="shared" si="2223"/>
        <v>0</v>
      </c>
      <c r="DKN1371" s="84">
        <f t="shared" si="2223"/>
        <v>2000000</v>
      </c>
      <c r="DKO1371" s="84">
        <f t="shared" si="2223"/>
        <v>0</v>
      </c>
      <c r="DKP1371" s="84">
        <f t="shared" si="2223"/>
        <v>0</v>
      </c>
      <c r="DKQ1371" s="84">
        <f t="shared" si="2223"/>
        <v>2000000</v>
      </c>
      <c r="DKR1371" s="84">
        <f t="shared" si="2223"/>
        <v>2000000</v>
      </c>
      <c r="DKX1371" s="84" t="s">
        <v>247</v>
      </c>
      <c r="DKY1371" s="84" t="s">
        <v>4695</v>
      </c>
      <c r="DKZ1371" s="84">
        <f t="shared" ref="DKZ1371:DLH1371" si="2224">DKZ1365</f>
        <v>0</v>
      </c>
      <c r="DLA1371" s="84">
        <f t="shared" si="2224"/>
        <v>0</v>
      </c>
      <c r="DLB1371" s="84">
        <f t="shared" si="2224"/>
        <v>0</v>
      </c>
      <c r="DLC1371" s="84">
        <f t="shared" si="2224"/>
        <v>0</v>
      </c>
      <c r="DLD1371" s="84">
        <f t="shared" si="2224"/>
        <v>2000000</v>
      </c>
      <c r="DLE1371" s="84">
        <f t="shared" si="2224"/>
        <v>0</v>
      </c>
      <c r="DLF1371" s="84">
        <f t="shared" si="2224"/>
        <v>0</v>
      </c>
      <c r="DLG1371" s="84">
        <f t="shared" si="2224"/>
        <v>2000000</v>
      </c>
      <c r="DLH1371" s="84">
        <f t="shared" si="2224"/>
        <v>2000000</v>
      </c>
      <c r="DLN1371" s="84" t="s">
        <v>247</v>
      </c>
      <c r="DLO1371" s="84" t="s">
        <v>4695</v>
      </c>
      <c r="DLP1371" s="84">
        <f t="shared" ref="DLP1371:DLX1371" si="2225">DLP1365</f>
        <v>0</v>
      </c>
      <c r="DLQ1371" s="84">
        <f t="shared" si="2225"/>
        <v>0</v>
      </c>
      <c r="DLR1371" s="84">
        <f t="shared" si="2225"/>
        <v>0</v>
      </c>
      <c r="DLS1371" s="84">
        <f t="shared" si="2225"/>
        <v>0</v>
      </c>
      <c r="DLT1371" s="84">
        <f t="shared" si="2225"/>
        <v>2000000</v>
      </c>
      <c r="DLU1371" s="84">
        <f t="shared" si="2225"/>
        <v>0</v>
      </c>
      <c r="DLV1371" s="84">
        <f t="shared" si="2225"/>
        <v>0</v>
      </c>
      <c r="DLW1371" s="84">
        <f t="shared" si="2225"/>
        <v>2000000</v>
      </c>
      <c r="DLX1371" s="84">
        <f t="shared" si="2225"/>
        <v>2000000</v>
      </c>
      <c r="DMD1371" s="84" t="s">
        <v>247</v>
      </c>
      <c r="DME1371" s="84" t="s">
        <v>4695</v>
      </c>
      <c r="DMF1371" s="84">
        <f t="shared" ref="DMF1371:DMN1371" si="2226">DMF1365</f>
        <v>0</v>
      </c>
      <c r="DMG1371" s="84">
        <f t="shared" si="2226"/>
        <v>0</v>
      </c>
      <c r="DMH1371" s="84">
        <f t="shared" si="2226"/>
        <v>0</v>
      </c>
      <c r="DMI1371" s="84">
        <f t="shared" si="2226"/>
        <v>0</v>
      </c>
      <c r="DMJ1371" s="84">
        <f t="shared" si="2226"/>
        <v>2000000</v>
      </c>
      <c r="DMK1371" s="84">
        <f t="shared" si="2226"/>
        <v>0</v>
      </c>
      <c r="DML1371" s="84">
        <f t="shared" si="2226"/>
        <v>0</v>
      </c>
      <c r="DMM1371" s="84">
        <f t="shared" si="2226"/>
        <v>2000000</v>
      </c>
      <c r="DMN1371" s="84">
        <f t="shared" si="2226"/>
        <v>2000000</v>
      </c>
      <c r="DMT1371" s="84" t="s">
        <v>247</v>
      </c>
      <c r="DMU1371" s="84" t="s">
        <v>4695</v>
      </c>
      <c r="DMV1371" s="84">
        <f>DMV1365</f>
        <v>0</v>
      </c>
      <c r="DMW1371" s="84">
        <f>DMW1365</f>
        <v>0</v>
      </c>
      <c r="DMX1371" s="84">
        <f>DMX1365</f>
        <v>0</v>
      </c>
      <c r="DMY1371" s="84">
        <f>DMY1365</f>
        <v>0</v>
      </c>
      <c r="DMZ1371" s="84">
        <f>DMZ1365</f>
        <v>2000000</v>
      </c>
      <c r="DNA1371" s="84">
        <f>DNA1365</f>
        <v>0</v>
      </c>
      <c r="DNB1371" s="84">
        <f>DNB1365</f>
        <v>0</v>
      </c>
      <c r="DNC1371" s="84">
        <f>DNC1365</f>
        <v>2000000</v>
      </c>
      <c r="DND1371" s="84">
        <f>DND1365</f>
        <v>2000000</v>
      </c>
      <c r="DNJ1371" s="84" t="s">
        <v>247</v>
      </c>
      <c r="DNK1371" s="84" t="s">
        <v>4695</v>
      </c>
      <c r="DNL1371" s="84">
        <f t="shared" ref="DNL1371:DNT1371" si="2227">DNL1365</f>
        <v>0</v>
      </c>
      <c r="DNM1371" s="84">
        <f t="shared" si="2227"/>
        <v>0</v>
      </c>
      <c r="DNN1371" s="84">
        <f t="shared" si="2227"/>
        <v>0</v>
      </c>
      <c r="DNO1371" s="84">
        <f t="shared" si="2227"/>
        <v>0</v>
      </c>
      <c r="DNP1371" s="84">
        <f t="shared" si="2227"/>
        <v>2000000</v>
      </c>
      <c r="DNQ1371" s="84">
        <f t="shared" si="2227"/>
        <v>0</v>
      </c>
      <c r="DNR1371" s="84">
        <f t="shared" si="2227"/>
        <v>0</v>
      </c>
      <c r="DNS1371" s="84">
        <f t="shared" si="2227"/>
        <v>2000000</v>
      </c>
      <c r="DNT1371" s="84">
        <f t="shared" si="2227"/>
        <v>2000000</v>
      </c>
      <c r="DNZ1371" s="84" t="s">
        <v>247</v>
      </c>
      <c r="DOA1371" s="84" t="s">
        <v>4695</v>
      </c>
      <c r="DOB1371" s="84">
        <f t="shared" ref="DOB1371:DOJ1371" si="2228">DOB1365</f>
        <v>0</v>
      </c>
      <c r="DOC1371" s="84">
        <f t="shared" si="2228"/>
        <v>0</v>
      </c>
      <c r="DOD1371" s="84">
        <f t="shared" si="2228"/>
        <v>0</v>
      </c>
      <c r="DOE1371" s="84">
        <f t="shared" si="2228"/>
        <v>0</v>
      </c>
      <c r="DOF1371" s="84">
        <f t="shared" si="2228"/>
        <v>2000000</v>
      </c>
      <c r="DOG1371" s="84">
        <f t="shared" si="2228"/>
        <v>0</v>
      </c>
      <c r="DOH1371" s="84">
        <f t="shared" si="2228"/>
        <v>0</v>
      </c>
      <c r="DOI1371" s="84">
        <f t="shared" si="2228"/>
        <v>2000000</v>
      </c>
      <c r="DOJ1371" s="84">
        <f t="shared" si="2228"/>
        <v>2000000</v>
      </c>
      <c r="DOP1371" s="84" t="s">
        <v>247</v>
      </c>
      <c r="DOQ1371" s="84" t="s">
        <v>4695</v>
      </c>
      <c r="DOR1371" s="84">
        <f t="shared" ref="DOR1371:DOZ1371" si="2229">DOR1365</f>
        <v>0</v>
      </c>
      <c r="DOS1371" s="84">
        <f t="shared" si="2229"/>
        <v>0</v>
      </c>
      <c r="DOT1371" s="84">
        <f t="shared" si="2229"/>
        <v>0</v>
      </c>
      <c r="DOU1371" s="84">
        <f t="shared" si="2229"/>
        <v>0</v>
      </c>
      <c r="DOV1371" s="84">
        <f t="shared" si="2229"/>
        <v>2000000</v>
      </c>
      <c r="DOW1371" s="84">
        <f t="shared" si="2229"/>
        <v>0</v>
      </c>
      <c r="DOX1371" s="84">
        <f t="shared" si="2229"/>
        <v>0</v>
      </c>
      <c r="DOY1371" s="84">
        <f t="shared" si="2229"/>
        <v>2000000</v>
      </c>
      <c r="DOZ1371" s="84">
        <f t="shared" si="2229"/>
        <v>2000000</v>
      </c>
      <c r="DPF1371" s="84" t="s">
        <v>247</v>
      </c>
      <c r="DPG1371" s="84" t="s">
        <v>4695</v>
      </c>
      <c r="DPH1371" s="84">
        <f t="shared" ref="DPH1371:DPP1371" si="2230">DPH1365</f>
        <v>0</v>
      </c>
      <c r="DPI1371" s="84">
        <f t="shared" si="2230"/>
        <v>0</v>
      </c>
      <c r="DPJ1371" s="84">
        <f t="shared" si="2230"/>
        <v>0</v>
      </c>
      <c r="DPK1371" s="84">
        <f t="shared" si="2230"/>
        <v>0</v>
      </c>
      <c r="DPL1371" s="84">
        <f t="shared" si="2230"/>
        <v>2000000</v>
      </c>
      <c r="DPM1371" s="84">
        <f t="shared" si="2230"/>
        <v>0</v>
      </c>
      <c r="DPN1371" s="84">
        <f t="shared" si="2230"/>
        <v>0</v>
      </c>
      <c r="DPO1371" s="84">
        <f t="shared" si="2230"/>
        <v>2000000</v>
      </c>
      <c r="DPP1371" s="84">
        <f t="shared" si="2230"/>
        <v>2000000</v>
      </c>
      <c r="DPV1371" s="84" t="s">
        <v>247</v>
      </c>
      <c r="DPW1371" s="84" t="s">
        <v>4695</v>
      </c>
      <c r="DPX1371" s="84">
        <f t="shared" ref="DPX1371:DQF1371" si="2231">DPX1365</f>
        <v>0</v>
      </c>
      <c r="DPY1371" s="84">
        <f t="shared" si="2231"/>
        <v>0</v>
      </c>
      <c r="DPZ1371" s="84">
        <f t="shared" si="2231"/>
        <v>0</v>
      </c>
      <c r="DQA1371" s="84">
        <f t="shared" si="2231"/>
        <v>0</v>
      </c>
      <c r="DQB1371" s="84">
        <f t="shared" si="2231"/>
        <v>2000000</v>
      </c>
      <c r="DQC1371" s="84">
        <f t="shared" si="2231"/>
        <v>0</v>
      </c>
      <c r="DQD1371" s="84">
        <f t="shared" si="2231"/>
        <v>0</v>
      </c>
      <c r="DQE1371" s="84">
        <f t="shared" si="2231"/>
        <v>2000000</v>
      </c>
      <c r="DQF1371" s="84">
        <f t="shared" si="2231"/>
        <v>2000000</v>
      </c>
      <c r="DQL1371" s="84" t="s">
        <v>247</v>
      </c>
      <c r="DQM1371" s="84" t="s">
        <v>4695</v>
      </c>
      <c r="DQN1371" s="84">
        <f t="shared" ref="DQN1371:DQV1371" si="2232">DQN1365</f>
        <v>0</v>
      </c>
      <c r="DQO1371" s="84">
        <f t="shared" si="2232"/>
        <v>0</v>
      </c>
      <c r="DQP1371" s="84">
        <f t="shared" si="2232"/>
        <v>0</v>
      </c>
      <c r="DQQ1371" s="84">
        <f t="shared" si="2232"/>
        <v>0</v>
      </c>
      <c r="DQR1371" s="84">
        <f t="shared" si="2232"/>
        <v>2000000</v>
      </c>
      <c r="DQS1371" s="84">
        <f t="shared" si="2232"/>
        <v>0</v>
      </c>
      <c r="DQT1371" s="84">
        <f t="shared" si="2232"/>
        <v>0</v>
      </c>
      <c r="DQU1371" s="84">
        <f t="shared" si="2232"/>
        <v>2000000</v>
      </c>
      <c r="DQV1371" s="84">
        <f t="shared" si="2232"/>
        <v>2000000</v>
      </c>
      <c r="DRB1371" s="84" t="s">
        <v>247</v>
      </c>
      <c r="DRC1371" s="84" t="s">
        <v>4695</v>
      </c>
      <c r="DRD1371" s="84">
        <f t="shared" ref="DRD1371:DRL1371" si="2233">DRD1365</f>
        <v>0</v>
      </c>
      <c r="DRE1371" s="84">
        <f t="shared" si="2233"/>
        <v>0</v>
      </c>
      <c r="DRF1371" s="84">
        <f t="shared" si="2233"/>
        <v>0</v>
      </c>
      <c r="DRG1371" s="84">
        <f t="shared" si="2233"/>
        <v>0</v>
      </c>
      <c r="DRH1371" s="84">
        <f t="shared" si="2233"/>
        <v>2000000</v>
      </c>
      <c r="DRI1371" s="84">
        <f t="shared" si="2233"/>
        <v>0</v>
      </c>
      <c r="DRJ1371" s="84">
        <f t="shared" si="2233"/>
        <v>0</v>
      </c>
      <c r="DRK1371" s="84">
        <f t="shared" si="2233"/>
        <v>2000000</v>
      </c>
      <c r="DRL1371" s="84">
        <f t="shared" si="2233"/>
        <v>2000000</v>
      </c>
      <c r="DRR1371" s="84" t="s">
        <v>247</v>
      </c>
      <c r="DRS1371" s="84" t="s">
        <v>4695</v>
      </c>
      <c r="DRT1371" s="84">
        <f t="shared" ref="DRT1371:DSB1371" si="2234">DRT1365</f>
        <v>0</v>
      </c>
      <c r="DRU1371" s="84">
        <f t="shared" si="2234"/>
        <v>0</v>
      </c>
      <c r="DRV1371" s="84">
        <f t="shared" si="2234"/>
        <v>0</v>
      </c>
      <c r="DRW1371" s="84">
        <f t="shared" si="2234"/>
        <v>0</v>
      </c>
      <c r="DRX1371" s="84">
        <f t="shared" si="2234"/>
        <v>2000000</v>
      </c>
      <c r="DRY1371" s="84">
        <f t="shared" si="2234"/>
        <v>0</v>
      </c>
      <c r="DRZ1371" s="84">
        <f t="shared" si="2234"/>
        <v>0</v>
      </c>
      <c r="DSA1371" s="84">
        <f t="shared" si="2234"/>
        <v>2000000</v>
      </c>
      <c r="DSB1371" s="84">
        <f t="shared" si="2234"/>
        <v>2000000</v>
      </c>
      <c r="DSH1371" s="84" t="s">
        <v>247</v>
      </c>
      <c r="DSI1371" s="84" t="s">
        <v>4695</v>
      </c>
      <c r="DSJ1371" s="84">
        <f t="shared" ref="DSJ1371:DSR1371" si="2235">DSJ1365</f>
        <v>0</v>
      </c>
      <c r="DSK1371" s="84">
        <f t="shared" si="2235"/>
        <v>0</v>
      </c>
      <c r="DSL1371" s="84">
        <f t="shared" si="2235"/>
        <v>0</v>
      </c>
      <c r="DSM1371" s="84">
        <f t="shared" si="2235"/>
        <v>0</v>
      </c>
      <c r="DSN1371" s="84">
        <f t="shared" si="2235"/>
        <v>2000000</v>
      </c>
      <c r="DSO1371" s="84">
        <f t="shared" si="2235"/>
        <v>0</v>
      </c>
      <c r="DSP1371" s="84">
        <f t="shared" si="2235"/>
        <v>0</v>
      </c>
      <c r="DSQ1371" s="84">
        <f t="shared" si="2235"/>
        <v>2000000</v>
      </c>
      <c r="DSR1371" s="84">
        <f t="shared" si="2235"/>
        <v>2000000</v>
      </c>
      <c r="DSX1371" s="84" t="s">
        <v>247</v>
      </c>
      <c r="DSY1371" s="84" t="s">
        <v>4695</v>
      </c>
      <c r="DSZ1371" s="84">
        <f t="shared" ref="DSZ1371:DTH1371" si="2236">DSZ1365</f>
        <v>0</v>
      </c>
      <c r="DTA1371" s="84">
        <f t="shared" si="2236"/>
        <v>0</v>
      </c>
      <c r="DTB1371" s="84">
        <f t="shared" si="2236"/>
        <v>0</v>
      </c>
      <c r="DTC1371" s="84">
        <f t="shared" si="2236"/>
        <v>0</v>
      </c>
      <c r="DTD1371" s="84">
        <f t="shared" si="2236"/>
        <v>2000000</v>
      </c>
      <c r="DTE1371" s="84">
        <f t="shared" si="2236"/>
        <v>0</v>
      </c>
      <c r="DTF1371" s="84">
        <f t="shared" si="2236"/>
        <v>0</v>
      </c>
      <c r="DTG1371" s="84">
        <f t="shared" si="2236"/>
        <v>2000000</v>
      </c>
      <c r="DTH1371" s="84">
        <f t="shared" si="2236"/>
        <v>2000000</v>
      </c>
      <c r="DTN1371" s="84" t="s">
        <v>247</v>
      </c>
      <c r="DTO1371" s="84" t="s">
        <v>4695</v>
      </c>
      <c r="DTP1371" s="84">
        <f t="shared" ref="DTP1371:DTX1371" si="2237">DTP1365</f>
        <v>0</v>
      </c>
      <c r="DTQ1371" s="84">
        <f t="shared" si="2237"/>
        <v>0</v>
      </c>
      <c r="DTR1371" s="84">
        <f t="shared" si="2237"/>
        <v>0</v>
      </c>
      <c r="DTS1371" s="84">
        <f t="shared" si="2237"/>
        <v>0</v>
      </c>
      <c r="DTT1371" s="84">
        <f t="shared" si="2237"/>
        <v>2000000</v>
      </c>
      <c r="DTU1371" s="84">
        <f t="shared" si="2237"/>
        <v>0</v>
      </c>
      <c r="DTV1371" s="84">
        <f t="shared" si="2237"/>
        <v>0</v>
      </c>
      <c r="DTW1371" s="84">
        <f t="shared" si="2237"/>
        <v>2000000</v>
      </c>
      <c r="DTX1371" s="84">
        <f t="shared" si="2237"/>
        <v>2000000</v>
      </c>
      <c r="DUD1371" s="84" t="s">
        <v>247</v>
      </c>
      <c r="DUE1371" s="84" t="s">
        <v>4695</v>
      </c>
      <c r="DUF1371" s="84">
        <f t="shared" ref="DUF1371:DUN1371" si="2238">DUF1365</f>
        <v>0</v>
      </c>
      <c r="DUG1371" s="84">
        <f t="shared" si="2238"/>
        <v>0</v>
      </c>
      <c r="DUH1371" s="84">
        <f t="shared" si="2238"/>
        <v>0</v>
      </c>
      <c r="DUI1371" s="84">
        <f t="shared" si="2238"/>
        <v>0</v>
      </c>
      <c r="DUJ1371" s="84">
        <f t="shared" si="2238"/>
        <v>2000000</v>
      </c>
      <c r="DUK1371" s="84">
        <f t="shared" si="2238"/>
        <v>0</v>
      </c>
      <c r="DUL1371" s="84">
        <f t="shared" si="2238"/>
        <v>0</v>
      </c>
      <c r="DUM1371" s="84">
        <f t="shared" si="2238"/>
        <v>2000000</v>
      </c>
      <c r="DUN1371" s="84">
        <f t="shared" si="2238"/>
        <v>2000000</v>
      </c>
      <c r="DUT1371" s="84" t="s">
        <v>247</v>
      </c>
      <c r="DUU1371" s="84" t="s">
        <v>4695</v>
      </c>
      <c r="DUV1371" s="84">
        <f t="shared" ref="DUV1371:DVD1371" si="2239">DUV1365</f>
        <v>0</v>
      </c>
      <c r="DUW1371" s="84">
        <f t="shared" si="2239"/>
        <v>0</v>
      </c>
      <c r="DUX1371" s="84">
        <f t="shared" si="2239"/>
        <v>0</v>
      </c>
      <c r="DUY1371" s="84">
        <f t="shared" si="2239"/>
        <v>0</v>
      </c>
      <c r="DUZ1371" s="84">
        <f t="shared" si="2239"/>
        <v>2000000</v>
      </c>
      <c r="DVA1371" s="84">
        <f t="shared" si="2239"/>
        <v>0</v>
      </c>
      <c r="DVB1371" s="84">
        <f t="shared" si="2239"/>
        <v>0</v>
      </c>
      <c r="DVC1371" s="84">
        <f t="shared" si="2239"/>
        <v>2000000</v>
      </c>
      <c r="DVD1371" s="84">
        <f t="shared" si="2239"/>
        <v>2000000</v>
      </c>
      <c r="DVJ1371" s="84" t="s">
        <v>247</v>
      </c>
      <c r="DVK1371" s="84" t="s">
        <v>4695</v>
      </c>
      <c r="DVL1371" s="84">
        <f t="shared" ref="DVL1371:DVT1371" si="2240">DVL1365</f>
        <v>0</v>
      </c>
      <c r="DVM1371" s="84">
        <f t="shared" si="2240"/>
        <v>0</v>
      </c>
      <c r="DVN1371" s="84">
        <f t="shared" si="2240"/>
        <v>0</v>
      </c>
      <c r="DVO1371" s="84">
        <f t="shared" si="2240"/>
        <v>0</v>
      </c>
      <c r="DVP1371" s="84">
        <f t="shared" si="2240"/>
        <v>2000000</v>
      </c>
      <c r="DVQ1371" s="84">
        <f t="shared" si="2240"/>
        <v>0</v>
      </c>
      <c r="DVR1371" s="84">
        <f t="shared" si="2240"/>
        <v>0</v>
      </c>
      <c r="DVS1371" s="84">
        <f t="shared" si="2240"/>
        <v>2000000</v>
      </c>
      <c r="DVT1371" s="84">
        <f t="shared" si="2240"/>
        <v>2000000</v>
      </c>
      <c r="DVZ1371" s="84" t="s">
        <v>247</v>
      </c>
      <c r="DWA1371" s="84" t="s">
        <v>4695</v>
      </c>
      <c r="DWB1371" s="84">
        <f t="shared" ref="DWB1371:DWJ1371" si="2241">DWB1365</f>
        <v>0</v>
      </c>
      <c r="DWC1371" s="84">
        <f t="shared" si="2241"/>
        <v>0</v>
      </c>
      <c r="DWD1371" s="84">
        <f t="shared" si="2241"/>
        <v>0</v>
      </c>
      <c r="DWE1371" s="84">
        <f t="shared" si="2241"/>
        <v>0</v>
      </c>
      <c r="DWF1371" s="84">
        <f t="shared" si="2241"/>
        <v>2000000</v>
      </c>
      <c r="DWG1371" s="84">
        <f t="shared" si="2241"/>
        <v>0</v>
      </c>
      <c r="DWH1371" s="84">
        <f t="shared" si="2241"/>
        <v>0</v>
      </c>
      <c r="DWI1371" s="84">
        <f t="shared" si="2241"/>
        <v>2000000</v>
      </c>
      <c r="DWJ1371" s="84">
        <f t="shared" si="2241"/>
        <v>2000000</v>
      </c>
      <c r="DWP1371" s="84" t="s">
        <v>247</v>
      </c>
      <c r="DWQ1371" s="84" t="s">
        <v>4695</v>
      </c>
      <c r="DWR1371" s="84">
        <f t="shared" ref="DWR1371:DWZ1371" si="2242">DWR1365</f>
        <v>0</v>
      </c>
      <c r="DWS1371" s="84">
        <f t="shared" si="2242"/>
        <v>0</v>
      </c>
      <c r="DWT1371" s="84">
        <f t="shared" si="2242"/>
        <v>0</v>
      </c>
      <c r="DWU1371" s="84">
        <f t="shared" si="2242"/>
        <v>0</v>
      </c>
      <c r="DWV1371" s="84">
        <f t="shared" si="2242"/>
        <v>2000000</v>
      </c>
      <c r="DWW1371" s="84">
        <f t="shared" si="2242"/>
        <v>0</v>
      </c>
      <c r="DWX1371" s="84">
        <f t="shared" si="2242"/>
        <v>0</v>
      </c>
      <c r="DWY1371" s="84">
        <f t="shared" si="2242"/>
        <v>2000000</v>
      </c>
      <c r="DWZ1371" s="84">
        <f t="shared" si="2242"/>
        <v>2000000</v>
      </c>
      <c r="DXF1371" s="84" t="s">
        <v>247</v>
      </c>
      <c r="DXG1371" s="84" t="s">
        <v>4695</v>
      </c>
      <c r="DXH1371" s="84">
        <f t="shared" ref="DXH1371:DXP1371" si="2243">DXH1365</f>
        <v>0</v>
      </c>
      <c r="DXI1371" s="84">
        <f t="shared" si="2243"/>
        <v>0</v>
      </c>
      <c r="DXJ1371" s="84">
        <f t="shared" si="2243"/>
        <v>0</v>
      </c>
      <c r="DXK1371" s="84">
        <f t="shared" si="2243"/>
        <v>0</v>
      </c>
      <c r="DXL1371" s="84">
        <f t="shared" si="2243"/>
        <v>2000000</v>
      </c>
      <c r="DXM1371" s="84">
        <f t="shared" si="2243"/>
        <v>0</v>
      </c>
      <c r="DXN1371" s="84">
        <f t="shared" si="2243"/>
        <v>0</v>
      </c>
      <c r="DXO1371" s="84">
        <f t="shared" si="2243"/>
        <v>2000000</v>
      </c>
      <c r="DXP1371" s="84">
        <f t="shared" si="2243"/>
        <v>2000000</v>
      </c>
      <c r="DXV1371" s="84" t="s">
        <v>247</v>
      </c>
      <c r="DXW1371" s="84" t="s">
        <v>4695</v>
      </c>
      <c r="DXX1371" s="84">
        <f t="shared" ref="DXX1371:DYF1371" si="2244">DXX1365</f>
        <v>0</v>
      </c>
      <c r="DXY1371" s="84">
        <f t="shared" si="2244"/>
        <v>0</v>
      </c>
      <c r="DXZ1371" s="84">
        <f t="shared" si="2244"/>
        <v>0</v>
      </c>
      <c r="DYA1371" s="84">
        <f t="shared" si="2244"/>
        <v>0</v>
      </c>
      <c r="DYB1371" s="84">
        <f t="shared" si="2244"/>
        <v>2000000</v>
      </c>
      <c r="DYC1371" s="84">
        <f t="shared" si="2244"/>
        <v>0</v>
      </c>
      <c r="DYD1371" s="84">
        <f t="shared" si="2244"/>
        <v>0</v>
      </c>
      <c r="DYE1371" s="84">
        <f t="shared" si="2244"/>
        <v>2000000</v>
      </c>
      <c r="DYF1371" s="84">
        <f t="shared" si="2244"/>
        <v>2000000</v>
      </c>
      <c r="DYL1371" s="84" t="s">
        <v>247</v>
      </c>
      <c r="DYM1371" s="84" t="s">
        <v>4695</v>
      </c>
      <c r="DYN1371" s="84">
        <f t="shared" ref="DYN1371:DYV1371" si="2245">DYN1365</f>
        <v>0</v>
      </c>
      <c r="DYO1371" s="84">
        <f t="shared" si="2245"/>
        <v>0</v>
      </c>
      <c r="DYP1371" s="84">
        <f t="shared" si="2245"/>
        <v>0</v>
      </c>
      <c r="DYQ1371" s="84">
        <f t="shared" si="2245"/>
        <v>0</v>
      </c>
      <c r="DYR1371" s="84">
        <f t="shared" si="2245"/>
        <v>2000000</v>
      </c>
      <c r="DYS1371" s="84">
        <f t="shared" si="2245"/>
        <v>0</v>
      </c>
      <c r="DYT1371" s="84">
        <f t="shared" si="2245"/>
        <v>0</v>
      </c>
      <c r="DYU1371" s="84">
        <f t="shared" si="2245"/>
        <v>2000000</v>
      </c>
      <c r="DYV1371" s="84">
        <f t="shared" si="2245"/>
        <v>2000000</v>
      </c>
      <c r="DZB1371" s="84" t="s">
        <v>247</v>
      </c>
      <c r="DZC1371" s="84" t="s">
        <v>4695</v>
      </c>
      <c r="DZD1371" s="84">
        <f t="shared" ref="DZD1371:DZL1371" si="2246">DZD1365</f>
        <v>0</v>
      </c>
      <c r="DZE1371" s="84">
        <f t="shared" si="2246"/>
        <v>0</v>
      </c>
      <c r="DZF1371" s="84">
        <f t="shared" si="2246"/>
        <v>0</v>
      </c>
      <c r="DZG1371" s="84">
        <f t="shared" si="2246"/>
        <v>0</v>
      </c>
      <c r="DZH1371" s="84">
        <f t="shared" si="2246"/>
        <v>2000000</v>
      </c>
      <c r="DZI1371" s="84">
        <f t="shared" si="2246"/>
        <v>0</v>
      </c>
      <c r="DZJ1371" s="84">
        <f t="shared" si="2246"/>
        <v>0</v>
      </c>
      <c r="DZK1371" s="84">
        <f t="shared" si="2246"/>
        <v>2000000</v>
      </c>
      <c r="DZL1371" s="84">
        <f t="shared" si="2246"/>
        <v>2000000</v>
      </c>
      <c r="DZR1371" s="84" t="s">
        <v>247</v>
      </c>
      <c r="DZS1371" s="84" t="s">
        <v>4695</v>
      </c>
      <c r="DZT1371" s="84">
        <f t="shared" ref="DZT1371:EAB1371" si="2247">DZT1365</f>
        <v>0</v>
      </c>
      <c r="DZU1371" s="84">
        <f t="shared" si="2247"/>
        <v>0</v>
      </c>
      <c r="DZV1371" s="84">
        <f t="shared" si="2247"/>
        <v>0</v>
      </c>
      <c r="DZW1371" s="84">
        <f t="shared" si="2247"/>
        <v>0</v>
      </c>
      <c r="DZX1371" s="84">
        <f t="shared" si="2247"/>
        <v>2000000</v>
      </c>
      <c r="DZY1371" s="84">
        <f t="shared" si="2247"/>
        <v>0</v>
      </c>
      <c r="DZZ1371" s="84">
        <f t="shared" si="2247"/>
        <v>0</v>
      </c>
      <c r="EAA1371" s="84">
        <f t="shared" si="2247"/>
        <v>2000000</v>
      </c>
      <c r="EAB1371" s="84">
        <f t="shared" si="2247"/>
        <v>2000000</v>
      </c>
      <c r="EAH1371" s="84" t="s">
        <v>247</v>
      </c>
      <c r="EAI1371" s="84" t="s">
        <v>4695</v>
      </c>
      <c r="EAJ1371" s="84">
        <f t="shared" ref="EAJ1371:EAR1371" si="2248">EAJ1365</f>
        <v>0</v>
      </c>
      <c r="EAK1371" s="84">
        <f t="shared" si="2248"/>
        <v>0</v>
      </c>
      <c r="EAL1371" s="84">
        <f t="shared" si="2248"/>
        <v>0</v>
      </c>
      <c r="EAM1371" s="84">
        <f t="shared" si="2248"/>
        <v>0</v>
      </c>
      <c r="EAN1371" s="84">
        <f t="shared" si="2248"/>
        <v>2000000</v>
      </c>
      <c r="EAO1371" s="84">
        <f t="shared" si="2248"/>
        <v>0</v>
      </c>
      <c r="EAP1371" s="84">
        <f t="shared" si="2248"/>
        <v>0</v>
      </c>
      <c r="EAQ1371" s="84">
        <f t="shared" si="2248"/>
        <v>2000000</v>
      </c>
      <c r="EAR1371" s="84">
        <f t="shared" si="2248"/>
        <v>2000000</v>
      </c>
      <c r="EAX1371" s="84" t="s">
        <v>247</v>
      </c>
      <c r="EAY1371" s="84" t="s">
        <v>4695</v>
      </c>
      <c r="EAZ1371" s="84">
        <f t="shared" ref="EAZ1371:EBH1371" si="2249">EAZ1365</f>
        <v>0</v>
      </c>
      <c r="EBA1371" s="84">
        <f t="shared" si="2249"/>
        <v>0</v>
      </c>
      <c r="EBB1371" s="84">
        <f t="shared" si="2249"/>
        <v>0</v>
      </c>
      <c r="EBC1371" s="84">
        <f t="shared" si="2249"/>
        <v>0</v>
      </c>
      <c r="EBD1371" s="84">
        <f t="shared" si="2249"/>
        <v>2000000</v>
      </c>
      <c r="EBE1371" s="84">
        <f t="shared" si="2249"/>
        <v>0</v>
      </c>
      <c r="EBF1371" s="84">
        <f t="shared" si="2249"/>
        <v>0</v>
      </c>
      <c r="EBG1371" s="84">
        <f t="shared" si="2249"/>
        <v>2000000</v>
      </c>
      <c r="EBH1371" s="84">
        <f t="shared" si="2249"/>
        <v>2000000</v>
      </c>
      <c r="EBN1371" s="84" t="s">
        <v>247</v>
      </c>
      <c r="EBO1371" s="84" t="s">
        <v>4695</v>
      </c>
      <c r="EBP1371" s="84">
        <f t="shared" ref="EBP1371:EBX1371" si="2250">EBP1365</f>
        <v>0</v>
      </c>
      <c r="EBQ1371" s="84">
        <f t="shared" si="2250"/>
        <v>0</v>
      </c>
      <c r="EBR1371" s="84">
        <f t="shared" si="2250"/>
        <v>0</v>
      </c>
      <c r="EBS1371" s="84">
        <f t="shared" si="2250"/>
        <v>0</v>
      </c>
      <c r="EBT1371" s="84">
        <f t="shared" si="2250"/>
        <v>2000000</v>
      </c>
      <c r="EBU1371" s="84">
        <f t="shared" si="2250"/>
        <v>0</v>
      </c>
      <c r="EBV1371" s="84">
        <f t="shared" si="2250"/>
        <v>0</v>
      </c>
      <c r="EBW1371" s="84">
        <f t="shared" si="2250"/>
        <v>2000000</v>
      </c>
      <c r="EBX1371" s="84">
        <f t="shared" si="2250"/>
        <v>2000000</v>
      </c>
      <c r="ECD1371" s="84" t="s">
        <v>247</v>
      </c>
      <c r="ECE1371" s="84" t="s">
        <v>4695</v>
      </c>
      <c r="ECF1371" s="84">
        <f t="shared" ref="ECF1371:ECN1371" si="2251">ECF1365</f>
        <v>0</v>
      </c>
      <c r="ECG1371" s="84">
        <f t="shared" si="2251"/>
        <v>0</v>
      </c>
      <c r="ECH1371" s="84">
        <f t="shared" si="2251"/>
        <v>0</v>
      </c>
      <c r="ECI1371" s="84">
        <f t="shared" si="2251"/>
        <v>0</v>
      </c>
      <c r="ECJ1371" s="84">
        <f t="shared" si="2251"/>
        <v>2000000</v>
      </c>
      <c r="ECK1371" s="84">
        <f t="shared" si="2251"/>
        <v>0</v>
      </c>
      <c r="ECL1371" s="84">
        <f t="shared" si="2251"/>
        <v>0</v>
      </c>
      <c r="ECM1371" s="84">
        <f t="shared" si="2251"/>
        <v>2000000</v>
      </c>
      <c r="ECN1371" s="84">
        <f t="shared" si="2251"/>
        <v>2000000</v>
      </c>
      <c r="ECT1371" s="84" t="s">
        <v>247</v>
      </c>
      <c r="ECU1371" s="84" t="s">
        <v>4695</v>
      </c>
      <c r="ECV1371" s="84">
        <f t="shared" ref="ECV1371:EDD1371" si="2252">ECV1365</f>
        <v>0</v>
      </c>
      <c r="ECW1371" s="84">
        <f t="shared" si="2252"/>
        <v>0</v>
      </c>
      <c r="ECX1371" s="84">
        <f t="shared" si="2252"/>
        <v>0</v>
      </c>
      <c r="ECY1371" s="84">
        <f t="shared" si="2252"/>
        <v>0</v>
      </c>
      <c r="ECZ1371" s="84">
        <f t="shared" si="2252"/>
        <v>2000000</v>
      </c>
      <c r="EDA1371" s="84">
        <f t="shared" si="2252"/>
        <v>0</v>
      </c>
      <c r="EDB1371" s="84">
        <f t="shared" si="2252"/>
        <v>0</v>
      </c>
      <c r="EDC1371" s="84">
        <f t="shared" si="2252"/>
        <v>2000000</v>
      </c>
      <c r="EDD1371" s="84">
        <f t="shared" si="2252"/>
        <v>2000000</v>
      </c>
      <c r="EDJ1371" s="84" t="s">
        <v>247</v>
      </c>
      <c r="EDK1371" s="84" t="s">
        <v>4695</v>
      </c>
      <c r="EDL1371" s="84">
        <f t="shared" ref="EDL1371:EDT1371" si="2253">EDL1365</f>
        <v>0</v>
      </c>
      <c r="EDM1371" s="84">
        <f t="shared" si="2253"/>
        <v>0</v>
      </c>
      <c r="EDN1371" s="84">
        <f t="shared" si="2253"/>
        <v>0</v>
      </c>
      <c r="EDO1371" s="84">
        <f t="shared" si="2253"/>
        <v>0</v>
      </c>
      <c r="EDP1371" s="84">
        <f t="shared" si="2253"/>
        <v>2000000</v>
      </c>
      <c r="EDQ1371" s="84">
        <f t="shared" si="2253"/>
        <v>0</v>
      </c>
      <c r="EDR1371" s="84">
        <f t="shared" si="2253"/>
        <v>0</v>
      </c>
      <c r="EDS1371" s="84">
        <f t="shared" si="2253"/>
        <v>2000000</v>
      </c>
      <c r="EDT1371" s="84">
        <f t="shared" si="2253"/>
        <v>2000000</v>
      </c>
      <c r="EDZ1371" s="84" t="s">
        <v>247</v>
      </c>
      <c r="EEA1371" s="84" t="s">
        <v>4695</v>
      </c>
      <c r="EEB1371" s="84">
        <f t="shared" ref="EEB1371:EEJ1371" si="2254">EEB1365</f>
        <v>0</v>
      </c>
      <c r="EEC1371" s="84">
        <f t="shared" si="2254"/>
        <v>0</v>
      </c>
      <c r="EED1371" s="84">
        <f t="shared" si="2254"/>
        <v>0</v>
      </c>
      <c r="EEE1371" s="84">
        <f t="shared" si="2254"/>
        <v>0</v>
      </c>
      <c r="EEF1371" s="84">
        <f t="shared" si="2254"/>
        <v>2000000</v>
      </c>
      <c r="EEG1371" s="84">
        <f t="shared" si="2254"/>
        <v>0</v>
      </c>
      <c r="EEH1371" s="84">
        <f t="shared" si="2254"/>
        <v>0</v>
      </c>
      <c r="EEI1371" s="84">
        <f t="shared" si="2254"/>
        <v>2000000</v>
      </c>
      <c r="EEJ1371" s="84">
        <f t="shared" si="2254"/>
        <v>2000000</v>
      </c>
      <c r="EEP1371" s="84" t="s">
        <v>247</v>
      </c>
      <c r="EEQ1371" s="84" t="s">
        <v>4695</v>
      </c>
      <c r="EER1371" s="84">
        <f t="shared" ref="EER1371:EEZ1371" si="2255">EER1365</f>
        <v>0</v>
      </c>
      <c r="EES1371" s="84">
        <f t="shared" si="2255"/>
        <v>0</v>
      </c>
      <c r="EET1371" s="84">
        <f t="shared" si="2255"/>
        <v>0</v>
      </c>
      <c r="EEU1371" s="84">
        <f t="shared" si="2255"/>
        <v>0</v>
      </c>
      <c r="EEV1371" s="84">
        <f t="shared" si="2255"/>
        <v>2000000</v>
      </c>
      <c r="EEW1371" s="84">
        <f t="shared" si="2255"/>
        <v>0</v>
      </c>
      <c r="EEX1371" s="84">
        <f t="shared" si="2255"/>
        <v>0</v>
      </c>
      <c r="EEY1371" s="84">
        <f t="shared" si="2255"/>
        <v>2000000</v>
      </c>
      <c r="EEZ1371" s="84">
        <f t="shared" si="2255"/>
        <v>2000000</v>
      </c>
      <c r="EFF1371" s="84" t="s">
        <v>247</v>
      </c>
      <c r="EFG1371" s="84" t="s">
        <v>4695</v>
      </c>
      <c r="EFH1371" s="84">
        <f t="shared" ref="EFH1371:EFP1371" si="2256">EFH1365</f>
        <v>0</v>
      </c>
      <c r="EFI1371" s="84">
        <f t="shared" si="2256"/>
        <v>0</v>
      </c>
      <c r="EFJ1371" s="84">
        <f t="shared" si="2256"/>
        <v>0</v>
      </c>
      <c r="EFK1371" s="84">
        <f t="shared" si="2256"/>
        <v>0</v>
      </c>
      <c r="EFL1371" s="84">
        <f t="shared" si="2256"/>
        <v>2000000</v>
      </c>
      <c r="EFM1371" s="84">
        <f t="shared" si="2256"/>
        <v>0</v>
      </c>
      <c r="EFN1371" s="84">
        <f t="shared" si="2256"/>
        <v>0</v>
      </c>
      <c r="EFO1371" s="84">
        <f t="shared" si="2256"/>
        <v>2000000</v>
      </c>
      <c r="EFP1371" s="84">
        <f t="shared" si="2256"/>
        <v>2000000</v>
      </c>
      <c r="EFV1371" s="84" t="s">
        <v>247</v>
      </c>
      <c r="EFW1371" s="84" t="s">
        <v>4695</v>
      </c>
      <c r="EFX1371" s="84">
        <f t="shared" ref="EFX1371:EGF1371" si="2257">EFX1365</f>
        <v>0</v>
      </c>
      <c r="EFY1371" s="84">
        <f t="shared" si="2257"/>
        <v>0</v>
      </c>
      <c r="EFZ1371" s="84">
        <f t="shared" si="2257"/>
        <v>0</v>
      </c>
      <c r="EGA1371" s="84">
        <f t="shared" si="2257"/>
        <v>0</v>
      </c>
      <c r="EGB1371" s="84">
        <f t="shared" si="2257"/>
        <v>2000000</v>
      </c>
      <c r="EGC1371" s="84">
        <f t="shared" si="2257"/>
        <v>0</v>
      </c>
      <c r="EGD1371" s="84">
        <f t="shared" si="2257"/>
        <v>0</v>
      </c>
      <c r="EGE1371" s="84">
        <f t="shared" si="2257"/>
        <v>2000000</v>
      </c>
      <c r="EGF1371" s="84">
        <f t="shared" si="2257"/>
        <v>2000000</v>
      </c>
      <c r="EGL1371" s="84" t="s">
        <v>247</v>
      </c>
      <c r="EGM1371" s="84" t="s">
        <v>4695</v>
      </c>
      <c r="EGN1371" s="84">
        <f t="shared" ref="EGN1371:EGV1371" si="2258">EGN1365</f>
        <v>0</v>
      </c>
      <c r="EGO1371" s="84">
        <f t="shared" si="2258"/>
        <v>0</v>
      </c>
      <c r="EGP1371" s="84">
        <f t="shared" si="2258"/>
        <v>0</v>
      </c>
      <c r="EGQ1371" s="84">
        <f t="shared" si="2258"/>
        <v>0</v>
      </c>
      <c r="EGR1371" s="84">
        <f t="shared" si="2258"/>
        <v>2000000</v>
      </c>
      <c r="EGS1371" s="84">
        <f t="shared" si="2258"/>
        <v>0</v>
      </c>
      <c r="EGT1371" s="84">
        <f t="shared" si="2258"/>
        <v>0</v>
      </c>
      <c r="EGU1371" s="84">
        <f t="shared" si="2258"/>
        <v>2000000</v>
      </c>
      <c r="EGV1371" s="84">
        <f t="shared" si="2258"/>
        <v>2000000</v>
      </c>
      <c r="EHB1371" s="84" t="s">
        <v>247</v>
      </c>
      <c r="EHC1371" s="84" t="s">
        <v>4695</v>
      </c>
      <c r="EHD1371" s="84">
        <f t="shared" ref="EHD1371:EHL1371" si="2259">EHD1365</f>
        <v>0</v>
      </c>
      <c r="EHE1371" s="84">
        <f t="shared" si="2259"/>
        <v>0</v>
      </c>
      <c r="EHF1371" s="84">
        <f t="shared" si="2259"/>
        <v>0</v>
      </c>
      <c r="EHG1371" s="84">
        <f t="shared" si="2259"/>
        <v>0</v>
      </c>
      <c r="EHH1371" s="84">
        <f t="shared" si="2259"/>
        <v>2000000</v>
      </c>
      <c r="EHI1371" s="84">
        <f t="shared" si="2259"/>
        <v>0</v>
      </c>
      <c r="EHJ1371" s="84">
        <f t="shared" si="2259"/>
        <v>0</v>
      </c>
      <c r="EHK1371" s="84">
        <f t="shared" si="2259"/>
        <v>2000000</v>
      </c>
      <c r="EHL1371" s="84">
        <f t="shared" si="2259"/>
        <v>2000000</v>
      </c>
      <c r="EHR1371" s="84" t="s">
        <v>247</v>
      </c>
      <c r="EHS1371" s="84" t="s">
        <v>4695</v>
      </c>
      <c r="EHT1371" s="84">
        <f t="shared" ref="EHT1371:EIB1371" si="2260">EHT1365</f>
        <v>0</v>
      </c>
      <c r="EHU1371" s="84">
        <f t="shared" si="2260"/>
        <v>0</v>
      </c>
      <c r="EHV1371" s="84">
        <f t="shared" si="2260"/>
        <v>0</v>
      </c>
      <c r="EHW1371" s="84">
        <f t="shared" si="2260"/>
        <v>0</v>
      </c>
      <c r="EHX1371" s="84">
        <f t="shared" si="2260"/>
        <v>2000000</v>
      </c>
      <c r="EHY1371" s="84">
        <f t="shared" si="2260"/>
        <v>0</v>
      </c>
      <c r="EHZ1371" s="84">
        <f t="shared" si="2260"/>
        <v>0</v>
      </c>
      <c r="EIA1371" s="84">
        <f t="shared" si="2260"/>
        <v>2000000</v>
      </c>
      <c r="EIB1371" s="84">
        <f t="shared" si="2260"/>
        <v>2000000</v>
      </c>
      <c r="EIH1371" s="84" t="s">
        <v>247</v>
      </c>
      <c r="EII1371" s="84" t="s">
        <v>4695</v>
      </c>
      <c r="EIJ1371" s="84">
        <f t="shared" ref="EIJ1371:EIR1371" si="2261">EIJ1365</f>
        <v>0</v>
      </c>
      <c r="EIK1371" s="84">
        <f t="shared" si="2261"/>
        <v>0</v>
      </c>
      <c r="EIL1371" s="84">
        <f t="shared" si="2261"/>
        <v>0</v>
      </c>
      <c r="EIM1371" s="84">
        <f t="shared" si="2261"/>
        <v>0</v>
      </c>
      <c r="EIN1371" s="84">
        <f t="shared" si="2261"/>
        <v>2000000</v>
      </c>
      <c r="EIO1371" s="84">
        <f t="shared" si="2261"/>
        <v>0</v>
      </c>
      <c r="EIP1371" s="84">
        <f t="shared" si="2261"/>
        <v>0</v>
      </c>
      <c r="EIQ1371" s="84">
        <f t="shared" si="2261"/>
        <v>2000000</v>
      </c>
      <c r="EIR1371" s="84">
        <f t="shared" si="2261"/>
        <v>2000000</v>
      </c>
      <c r="EIX1371" s="84" t="s">
        <v>247</v>
      </c>
      <c r="EIY1371" s="84" t="s">
        <v>4695</v>
      </c>
      <c r="EIZ1371" s="84">
        <f t="shared" ref="EIZ1371:EJH1371" si="2262">EIZ1365</f>
        <v>0</v>
      </c>
      <c r="EJA1371" s="84">
        <f t="shared" si="2262"/>
        <v>0</v>
      </c>
      <c r="EJB1371" s="84">
        <f t="shared" si="2262"/>
        <v>0</v>
      </c>
      <c r="EJC1371" s="84">
        <f t="shared" si="2262"/>
        <v>0</v>
      </c>
      <c r="EJD1371" s="84">
        <f t="shared" si="2262"/>
        <v>2000000</v>
      </c>
      <c r="EJE1371" s="84">
        <f t="shared" si="2262"/>
        <v>0</v>
      </c>
      <c r="EJF1371" s="84">
        <f t="shared" si="2262"/>
        <v>0</v>
      </c>
      <c r="EJG1371" s="84">
        <f t="shared" si="2262"/>
        <v>2000000</v>
      </c>
      <c r="EJH1371" s="84">
        <f t="shared" si="2262"/>
        <v>2000000</v>
      </c>
      <c r="EJN1371" s="84" t="s">
        <v>247</v>
      </c>
      <c r="EJO1371" s="84" t="s">
        <v>4695</v>
      </c>
      <c r="EJP1371" s="84">
        <f t="shared" ref="EJP1371:EJX1371" si="2263">EJP1365</f>
        <v>0</v>
      </c>
      <c r="EJQ1371" s="84">
        <f t="shared" si="2263"/>
        <v>0</v>
      </c>
      <c r="EJR1371" s="84">
        <f t="shared" si="2263"/>
        <v>0</v>
      </c>
      <c r="EJS1371" s="84">
        <f t="shared" si="2263"/>
        <v>0</v>
      </c>
      <c r="EJT1371" s="84">
        <f t="shared" si="2263"/>
        <v>2000000</v>
      </c>
      <c r="EJU1371" s="84">
        <f t="shared" si="2263"/>
        <v>0</v>
      </c>
      <c r="EJV1371" s="84">
        <f t="shared" si="2263"/>
        <v>0</v>
      </c>
      <c r="EJW1371" s="84">
        <f t="shared" si="2263"/>
        <v>2000000</v>
      </c>
      <c r="EJX1371" s="84">
        <f t="shared" si="2263"/>
        <v>2000000</v>
      </c>
      <c r="EKD1371" s="84" t="s">
        <v>247</v>
      </c>
      <c r="EKE1371" s="84" t="s">
        <v>4695</v>
      </c>
      <c r="EKF1371" s="84">
        <f t="shared" ref="EKF1371:EKN1371" si="2264">EKF1365</f>
        <v>0</v>
      </c>
      <c r="EKG1371" s="84">
        <f t="shared" si="2264"/>
        <v>0</v>
      </c>
      <c r="EKH1371" s="84">
        <f t="shared" si="2264"/>
        <v>0</v>
      </c>
      <c r="EKI1371" s="84">
        <f t="shared" si="2264"/>
        <v>0</v>
      </c>
      <c r="EKJ1371" s="84">
        <f t="shared" si="2264"/>
        <v>2000000</v>
      </c>
      <c r="EKK1371" s="84">
        <f t="shared" si="2264"/>
        <v>0</v>
      </c>
      <c r="EKL1371" s="84">
        <f t="shared" si="2264"/>
        <v>0</v>
      </c>
      <c r="EKM1371" s="84">
        <f t="shared" si="2264"/>
        <v>2000000</v>
      </c>
      <c r="EKN1371" s="84">
        <f t="shared" si="2264"/>
        <v>2000000</v>
      </c>
      <c r="EKT1371" s="84" t="s">
        <v>247</v>
      </c>
      <c r="EKU1371" s="84" t="s">
        <v>4695</v>
      </c>
      <c r="EKV1371" s="84">
        <f t="shared" ref="EKV1371:ELD1371" si="2265">EKV1365</f>
        <v>0</v>
      </c>
      <c r="EKW1371" s="84">
        <f t="shared" si="2265"/>
        <v>0</v>
      </c>
      <c r="EKX1371" s="84">
        <f t="shared" si="2265"/>
        <v>0</v>
      </c>
      <c r="EKY1371" s="84">
        <f t="shared" si="2265"/>
        <v>0</v>
      </c>
      <c r="EKZ1371" s="84">
        <f t="shared" si="2265"/>
        <v>2000000</v>
      </c>
      <c r="ELA1371" s="84">
        <f t="shared" si="2265"/>
        <v>0</v>
      </c>
      <c r="ELB1371" s="84">
        <f t="shared" si="2265"/>
        <v>0</v>
      </c>
      <c r="ELC1371" s="84">
        <f t="shared" si="2265"/>
        <v>2000000</v>
      </c>
      <c r="ELD1371" s="84">
        <f t="shared" si="2265"/>
        <v>2000000</v>
      </c>
      <c r="ELJ1371" s="84" t="s">
        <v>247</v>
      </c>
      <c r="ELK1371" s="84" t="s">
        <v>4695</v>
      </c>
      <c r="ELL1371" s="84">
        <f t="shared" ref="ELL1371:ELT1371" si="2266">ELL1365</f>
        <v>0</v>
      </c>
      <c r="ELM1371" s="84">
        <f t="shared" si="2266"/>
        <v>0</v>
      </c>
      <c r="ELN1371" s="84">
        <f t="shared" si="2266"/>
        <v>0</v>
      </c>
      <c r="ELO1371" s="84">
        <f t="shared" si="2266"/>
        <v>0</v>
      </c>
      <c r="ELP1371" s="84">
        <f t="shared" si="2266"/>
        <v>2000000</v>
      </c>
      <c r="ELQ1371" s="84">
        <f t="shared" si="2266"/>
        <v>0</v>
      </c>
      <c r="ELR1371" s="84">
        <f t="shared" si="2266"/>
        <v>0</v>
      </c>
      <c r="ELS1371" s="84">
        <f t="shared" si="2266"/>
        <v>2000000</v>
      </c>
      <c r="ELT1371" s="84">
        <f t="shared" si="2266"/>
        <v>2000000</v>
      </c>
      <c r="ELZ1371" s="84" t="s">
        <v>247</v>
      </c>
      <c r="EMA1371" s="84" t="s">
        <v>4695</v>
      </c>
      <c r="EMB1371" s="84">
        <f t="shared" ref="EMB1371:EMJ1371" si="2267">EMB1365</f>
        <v>0</v>
      </c>
      <c r="EMC1371" s="84">
        <f t="shared" si="2267"/>
        <v>0</v>
      </c>
      <c r="EMD1371" s="84">
        <f t="shared" si="2267"/>
        <v>0</v>
      </c>
      <c r="EME1371" s="84">
        <f t="shared" si="2267"/>
        <v>0</v>
      </c>
      <c r="EMF1371" s="84">
        <f t="shared" si="2267"/>
        <v>2000000</v>
      </c>
      <c r="EMG1371" s="84">
        <f t="shared" si="2267"/>
        <v>0</v>
      </c>
      <c r="EMH1371" s="84">
        <f t="shared" si="2267"/>
        <v>0</v>
      </c>
      <c r="EMI1371" s="84">
        <f t="shared" si="2267"/>
        <v>2000000</v>
      </c>
      <c r="EMJ1371" s="84">
        <f t="shared" si="2267"/>
        <v>2000000</v>
      </c>
      <c r="EMP1371" s="84" t="s">
        <v>247</v>
      </c>
      <c r="EMQ1371" s="84" t="s">
        <v>4695</v>
      </c>
      <c r="EMR1371" s="84">
        <f t="shared" ref="EMR1371:EMZ1371" si="2268">EMR1365</f>
        <v>0</v>
      </c>
      <c r="EMS1371" s="84">
        <f t="shared" si="2268"/>
        <v>0</v>
      </c>
      <c r="EMT1371" s="84">
        <f t="shared" si="2268"/>
        <v>0</v>
      </c>
      <c r="EMU1371" s="84">
        <f t="shared" si="2268"/>
        <v>0</v>
      </c>
      <c r="EMV1371" s="84">
        <f t="shared" si="2268"/>
        <v>2000000</v>
      </c>
      <c r="EMW1371" s="84">
        <f t="shared" si="2268"/>
        <v>0</v>
      </c>
      <c r="EMX1371" s="84">
        <f t="shared" si="2268"/>
        <v>0</v>
      </c>
      <c r="EMY1371" s="84">
        <f t="shared" si="2268"/>
        <v>2000000</v>
      </c>
      <c r="EMZ1371" s="84">
        <f t="shared" si="2268"/>
        <v>2000000</v>
      </c>
      <c r="ENF1371" s="84" t="s">
        <v>247</v>
      </c>
      <c r="ENG1371" s="84" t="s">
        <v>4695</v>
      </c>
      <c r="ENH1371" s="84">
        <f t="shared" ref="ENH1371:ENP1371" si="2269">ENH1365</f>
        <v>0</v>
      </c>
      <c r="ENI1371" s="84">
        <f t="shared" si="2269"/>
        <v>0</v>
      </c>
      <c r="ENJ1371" s="84">
        <f t="shared" si="2269"/>
        <v>0</v>
      </c>
      <c r="ENK1371" s="84">
        <f t="shared" si="2269"/>
        <v>0</v>
      </c>
      <c r="ENL1371" s="84">
        <f t="shared" si="2269"/>
        <v>2000000</v>
      </c>
      <c r="ENM1371" s="84">
        <f t="shared" si="2269"/>
        <v>0</v>
      </c>
      <c r="ENN1371" s="84">
        <f t="shared" si="2269"/>
        <v>0</v>
      </c>
      <c r="ENO1371" s="84">
        <f t="shared" si="2269"/>
        <v>2000000</v>
      </c>
      <c r="ENP1371" s="84">
        <f t="shared" si="2269"/>
        <v>2000000</v>
      </c>
      <c r="ENV1371" s="84" t="s">
        <v>247</v>
      </c>
      <c r="ENW1371" s="84" t="s">
        <v>4695</v>
      </c>
      <c r="ENX1371" s="84">
        <f t="shared" ref="ENX1371:EOF1371" si="2270">ENX1365</f>
        <v>0</v>
      </c>
      <c r="ENY1371" s="84">
        <f t="shared" si="2270"/>
        <v>0</v>
      </c>
      <c r="ENZ1371" s="84">
        <f t="shared" si="2270"/>
        <v>0</v>
      </c>
      <c r="EOA1371" s="84">
        <f t="shared" si="2270"/>
        <v>0</v>
      </c>
      <c r="EOB1371" s="84">
        <f t="shared" si="2270"/>
        <v>2000000</v>
      </c>
      <c r="EOC1371" s="84">
        <f t="shared" si="2270"/>
        <v>0</v>
      </c>
      <c r="EOD1371" s="84">
        <f t="shared" si="2270"/>
        <v>0</v>
      </c>
      <c r="EOE1371" s="84">
        <f t="shared" si="2270"/>
        <v>2000000</v>
      </c>
      <c r="EOF1371" s="84">
        <f t="shared" si="2270"/>
        <v>2000000</v>
      </c>
      <c r="EOL1371" s="84" t="s">
        <v>247</v>
      </c>
      <c r="EOM1371" s="84" t="s">
        <v>4695</v>
      </c>
      <c r="EON1371" s="84">
        <f t="shared" ref="EON1371:EOV1371" si="2271">EON1365</f>
        <v>0</v>
      </c>
      <c r="EOO1371" s="84">
        <f t="shared" si="2271"/>
        <v>0</v>
      </c>
      <c r="EOP1371" s="84">
        <f t="shared" si="2271"/>
        <v>0</v>
      </c>
      <c r="EOQ1371" s="84">
        <f t="shared" si="2271"/>
        <v>0</v>
      </c>
      <c r="EOR1371" s="84">
        <f t="shared" si="2271"/>
        <v>2000000</v>
      </c>
      <c r="EOS1371" s="84">
        <f t="shared" si="2271"/>
        <v>0</v>
      </c>
      <c r="EOT1371" s="84">
        <f t="shared" si="2271"/>
        <v>0</v>
      </c>
      <c r="EOU1371" s="84">
        <f t="shared" si="2271"/>
        <v>2000000</v>
      </c>
      <c r="EOV1371" s="84">
        <f t="shared" si="2271"/>
        <v>2000000</v>
      </c>
      <c r="EPB1371" s="84" t="s">
        <v>247</v>
      </c>
      <c r="EPC1371" s="84" t="s">
        <v>4695</v>
      </c>
      <c r="EPD1371" s="84">
        <f t="shared" ref="EPD1371:EPL1371" si="2272">EPD1365</f>
        <v>0</v>
      </c>
      <c r="EPE1371" s="84">
        <f t="shared" si="2272"/>
        <v>0</v>
      </c>
      <c r="EPF1371" s="84">
        <f t="shared" si="2272"/>
        <v>0</v>
      </c>
      <c r="EPG1371" s="84">
        <f t="shared" si="2272"/>
        <v>0</v>
      </c>
      <c r="EPH1371" s="84">
        <f t="shared" si="2272"/>
        <v>2000000</v>
      </c>
      <c r="EPI1371" s="84">
        <f t="shared" si="2272"/>
        <v>0</v>
      </c>
      <c r="EPJ1371" s="84">
        <f t="shared" si="2272"/>
        <v>0</v>
      </c>
      <c r="EPK1371" s="84">
        <f t="shared" si="2272"/>
        <v>2000000</v>
      </c>
      <c r="EPL1371" s="84">
        <f t="shared" si="2272"/>
        <v>2000000</v>
      </c>
      <c r="EPR1371" s="84" t="s">
        <v>247</v>
      </c>
      <c r="EPS1371" s="84" t="s">
        <v>4695</v>
      </c>
      <c r="EPT1371" s="84">
        <f t="shared" ref="EPT1371:EQB1371" si="2273">EPT1365</f>
        <v>0</v>
      </c>
      <c r="EPU1371" s="84">
        <f t="shared" si="2273"/>
        <v>0</v>
      </c>
      <c r="EPV1371" s="84">
        <f t="shared" si="2273"/>
        <v>0</v>
      </c>
      <c r="EPW1371" s="84">
        <f t="shared" si="2273"/>
        <v>0</v>
      </c>
      <c r="EPX1371" s="84">
        <f t="shared" si="2273"/>
        <v>2000000</v>
      </c>
      <c r="EPY1371" s="84">
        <f t="shared" si="2273"/>
        <v>0</v>
      </c>
      <c r="EPZ1371" s="84">
        <f t="shared" si="2273"/>
        <v>0</v>
      </c>
      <c r="EQA1371" s="84">
        <f t="shared" si="2273"/>
        <v>2000000</v>
      </c>
      <c r="EQB1371" s="84">
        <f t="shared" si="2273"/>
        <v>2000000</v>
      </c>
      <c r="EQH1371" s="84" t="s">
        <v>247</v>
      </c>
      <c r="EQI1371" s="84" t="s">
        <v>4695</v>
      </c>
      <c r="EQJ1371" s="84">
        <f t="shared" ref="EQJ1371:EQR1371" si="2274">EQJ1365</f>
        <v>0</v>
      </c>
      <c r="EQK1371" s="84">
        <f t="shared" si="2274"/>
        <v>0</v>
      </c>
      <c r="EQL1371" s="84">
        <f t="shared" si="2274"/>
        <v>0</v>
      </c>
      <c r="EQM1371" s="84">
        <f t="shared" si="2274"/>
        <v>0</v>
      </c>
      <c r="EQN1371" s="84">
        <f t="shared" si="2274"/>
        <v>2000000</v>
      </c>
      <c r="EQO1371" s="84">
        <f t="shared" si="2274"/>
        <v>0</v>
      </c>
      <c r="EQP1371" s="84">
        <f t="shared" si="2274"/>
        <v>0</v>
      </c>
      <c r="EQQ1371" s="84">
        <f t="shared" si="2274"/>
        <v>2000000</v>
      </c>
      <c r="EQR1371" s="84">
        <f t="shared" si="2274"/>
        <v>2000000</v>
      </c>
      <c r="EQX1371" s="84" t="s">
        <v>247</v>
      </c>
      <c r="EQY1371" s="84" t="s">
        <v>4695</v>
      </c>
      <c r="EQZ1371" s="84">
        <f t="shared" ref="EQZ1371:ERH1371" si="2275">EQZ1365</f>
        <v>0</v>
      </c>
      <c r="ERA1371" s="84">
        <f t="shared" si="2275"/>
        <v>0</v>
      </c>
      <c r="ERB1371" s="84">
        <f t="shared" si="2275"/>
        <v>0</v>
      </c>
      <c r="ERC1371" s="84">
        <f t="shared" si="2275"/>
        <v>0</v>
      </c>
      <c r="ERD1371" s="84">
        <f t="shared" si="2275"/>
        <v>2000000</v>
      </c>
      <c r="ERE1371" s="84">
        <f t="shared" si="2275"/>
        <v>0</v>
      </c>
      <c r="ERF1371" s="84">
        <f t="shared" si="2275"/>
        <v>0</v>
      </c>
      <c r="ERG1371" s="84">
        <f t="shared" si="2275"/>
        <v>2000000</v>
      </c>
      <c r="ERH1371" s="84">
        <f t="shared" si="2275"/>
        <v>2000000</v>
      </c>
      <c r="ERN1371" s="84" t="s">
        <v>247</v>
      </c>
      <c r="ERO1371" s="84" t="s">
        <v>4695</v>
      </c>
      <c r="ERP1371" s="84">
        <f t="shared" ref="ERP1371:ERX1371" si="2276">ERP1365</f>
        <v>0</v>
      </c>
      <c r="ERQ1371" s="84">
        <f t="shared" si="2276"/>
        <v>0</v>
      </c>
      <c r="ERR1371" s="84">
        <f t="shared" si="2276"/>
        <v>0</v>
      </c>
      <c r="ERS1371" s="84">
        <f t="shared" si="2276"/>
        <v>0</v>
      </c>
      <c r="ERT1371" s="84">
        <f t="shared" si="2276"/>
        <v>2000000</v>
      </c>
      <c r="ERU1371" s="84">
        <f t="shared" si="2276"/>
        <v>0</v>
      </c>
      <c r="ERV1371" s="84">
        <f t="shared" si="2276"/>
        <v>0</v>
      </c>
      <c r="ERW1371" s="84">
        <f t="shared" si="2276"/>
        <v>2000000</v>
      </c>
      <c r="ERX1371" s="84">
        <f t="shared" si="2276"/>
        <v>2000000</v>
      </c>
      <c r="ESD1371" s="84" t="s">
        <v>247</v>
      </c>
      <c r="ESE1371" s="84" t="s">
        <v>4695</v>
      </c>
      <c r="ESF1371" s="84">
        <f t="shared" ref="ESF1371:ESN1371" si="2277">ESF1365</f>
        <v>0</v>
      </c>
      <c r="ESG1371" s="84">
        <f t="shared" si="2277"/>
        <v>0</v>
      </c>
      <c r="ESH1371" s="84">
        <f t="shared" si="2277"/>
        <v>0</v>
      </c>
      <c r="ESI1371" s="84">
        <f t="shared" si="2277"/>
        <v>0</v>
      </c>
      <c r="ESJ1371" s="84">
        <f t="shared" si="2277"/>
        <v>2000000</v>
      </c>
      <c r="ESK1371" s="84">
        <f t="shared" si="2277"/>
        <v>0</v>
      </c>
      <c r="ESL1371" s="84">
        <f t="shared" si="2277"/>
        <v>0</v>
      </c>
      <c r="ESM1371" s="84">
        <f t="shared" si="2277"/>
        <v>2000000</v>
      </c>
      <c r="ESN1371" s="84">
        <f t="shared" si="2277"/>
        <v>2000000</v>
      </c>
      <c r="EST1371" s="84" t="s">
        <v>247</v>
      </c>
      <c r="ESU1371" s="84" t="s">
        <v>4695</v>
      </c>
      <c r="ESV1371" s="84">
        <f t="shared" ref="ESV1371:ETD1371" si="2278">ESV1365</f>
        <v>0</v>
      </c>
      <c r="ESW1371" s="84">
        <f t="shared" si="2278"/>
        <v>0</v>
      </c>
      <c r="ESX1371" s="84">
        <f t="shared" si="2278"/>
        <v>0</v>
      </c>
      <c r="ESY1371" s="84">
        <f t="shared" si="2278"/>
        <v>0</v>
      </c>
      <c r="ESZ1371" s="84">
        <f t="shared" si="2278"/>
        <v>2000000</v>
      </c>
      <c r="ETA1371" s="84">
        <f t="shared" si="2278"/>
        <v>0</v>
      </c>
      <c r="ETB1371" s="84">
        <f t="shared" si="2278"/>
        <v>0</v>
      </c>
      <c r="ETC1371" s="84">
        <f t="shared" si="2278"/>
        <v>2000000</v>
      </c>
      <c r="ETD1371" s="84">
        <f t="shared" si="2278"/>
        <v>2000000</v>
      </c>
      <c r="ETJ1371" s="84" t="s">
        <v>247</v>
      </c>
      <c r="ETK1371" s="84" t="s">
        <v>4695</v>
      </c>
      <c r="ETL1371" s="84">
        <f t="shared" ref="ETL1371:ETT1371" si="2279">ETL1365</f>
        <v>0</v>
      </c>
      <c r="ETM1371" s="84">
        <f t="shared" si="2279"/>
        <v>0</v>
      </c>
      <c r="ETN1371" s="84">
        <f t="shared" si="2279"/>
        <v>0</v>
      </c>
      <c r="ETO1371" s="84">
        <f t="shared" si="2279"/>
        <v>0</v>
      </c>
      <c r="ETP1371" s="84">
        <f t="shared" si="2279"/>
        <v>2000000</v>
      </c>
      <c r="ETQ1371" s="84">
        <f t="shared" si="2279"/>
        <v>0</v>
      </c>
      <c r="ETR1371" s="84">
        <f t="shared" si="2279"/>
        <v>0</v>
      </c>
      <c r="ETS1371" s="84">
        <f t="shared" si="2279"/>
        <v>2000000</v>
      </c>
      <c r="ETT1371" s="84">
        <f t="shared" si="2279"/>
        <v>2000000</v>
      </c>
      <c r="ETZ1371" s="84" t="s">
        <v>247</v>
      </c>
      <c r="EUA1371" s="84" t="s">
        <v>4695</v>
      </c>
      <c r="EUB1371" s="84">
        <f t="shared" ref="EUB1371:EUJ1371" si="2280">EUB1365</f>
        <v>0</v>
      </c>
      <c r="EUC1371" s="84">
        <f t="shared" si="2280"/>
        <v>0</v>
      </c>
      <c r="EUD1371" s="84">
        <f t="shared" si="2280"/>
        <v>0</v>
      </c>
      <c r="EUE1371" s="84">
        <f t="shared" si="2280"/>
        <v>0</v>
      </c>
      <c r="EUF1371" s="84">
        <f t="shared" si="2280"/>
        <v>2000000</v>
      </c>
      <c r="EUG1371" s="84">
        <f t="shared" si="2280"/>
        <v>0</v>
      </c>
      <c r="EUH1371" s="84">
        <f t="shared" si="2280"/>
        <v>0</v>
      </c>
      <c r="EUI1371" s="84">
        <f t="shared" si="2280"/>
        <v>2000000</v>
      </c>
      <c r="EUJ1371" s="84">
        <f t="shared" si="2280"/>
        <v>2000000</v>
      </c>
      <c r="EUP1371" s="84" t="s">
        <v>247</v>
      </c>
      <c r="EUQ1371" s="84" t="s">
        <v>4695</v>
      </c>
      <c r="EUR1371" s="84">
        <f t="shared" ref="EUR1371:EUZ1371" si="2281">EUR1365</f>
        <v>0</v>
      </c>
      <c r="EUS1371" s="84">
        <f t="shared" si="2281"/>
        <v>0</v>
      </c>
      <c r="EUT1371" s="84">
        <f t="shared" si="2281"/>
        <v>0</v>
      </c>
      <c r="EUU1371" s="84">
        <f t="shared" si="2281"/>
        <v>0</v>
      </c>
      <c r="EUV1371" s="84">
        <f t="shared" si="2281"/>
        <v>2000000</v>
      </c>
      <c r="EUW1371" s="84">
        <f t="shared" si="2281"/>
        <v>0</v>
      </c>
      <c r="EUX1371" s="84">
        <f t="shared" si="2281"/>
        <v>0</v>
      </c>
      <c r="EUY1371" s="84">
        <f t="shared" si="2281"/>
        <v>2000000</v>
      </c>
      <c r="EUZ1371" s="84">
        <f t="shared" si="2281"/>
        <v>2000000</v>
      </c>
      <c r="EVF1371" s="84" t="s">
        <v>247</v>
      </c>
      <c r="EVG1371" s="84" t="s">
        <v>4695</v>
      </c>
      <c r="EVH1371" s="84">
        <f t="shared" ref="EVH1371:EVP1371" si="2282">EVH1365</f>
        <v>0</v>
      </c>
      <c r="EVI1371" s="84">
        <f t="shared" si="2282"/>
        <v>0</v>
      </c>
      <c r="EVJ1371" s="84">
        <f t="shared" si="2282"/>
        <v>0</v>
      </c>
      <c r="EVK1371" s="84">
        <f t="shared" si="2282"/>
        <v>0</v>
      </c>
      <c r="EVL1371" s="84">
        <f t="shared" si="2282"/>
        <v>2000000</v>
      </c>
      <c r="EVM1371" s="84">
        <f t="shared" si="2282"/>
        <v>0</v>
      </c>
      <c r="EVN1371" s="84">
        <f t="shared" si="2282"/>
        <v>0</v>
      </c>
      <c r="EVO1371" s="84">
        <f t="shared" si="2282"/>
        <v>2000000</v>
      </c>
      <c r="EVP1371" s="84">
        <f t="shared" si="2282"/>
        <v>2000000</v>
      </c>
      <c r="EVV1371" s="84" t="s">
        <v>247</v>
      </c>
      <c r="EVW1371" s="84" t="s">
        <v>4695</v>
      </c>
      <c r="EVX1371" s="84">
        <f t="shared" ref="EVX1371:EWF1371" si="2283">EVX1365</f>
        <v>0</v>
      </c>
      <c r="EVY1371" s="84">
        <f t="shared" si="2283"/>
        <v>0</v>
      </c>
      <c r="EVZ1371" s="84">
        <f t="shared" si="2283"/>
        <v>0</v>
      </c>
      <c r="EWA1371" s="84">
        <f t="shared" si="2283"/>
        <v>0</v>
      </c>
      <c r="EWB1371" s="84">
        <f t="shared" si="2283"/>
        <v>2000000</v>
      </c>
      <c r="EWC1371" s="84">
        <f t="shared" si="2283"/>
        <v>0</v>
      </c>
      <c r="EWD1371" s="84">
        <f t="shared" si="2283"/>
        <v>0</v>
      </c>
      <c r="EWE1371" s="84">
        <f t="shared" si="2283"/>
        <v>2000000</v>
      </c>
      <c r="EWF1371" s="84">
        <f t="shared" si="2283"/>
        <v>2000000</v>
      </c>
      <c r="EWL1371" s="84" t="s">
        <v>247</v>
      </c>
      <c r="EWM1371" s="84" t="s">
        <v>4695</v>
      </c>
      <c r="EWN1371" s="84">
        <f t="shared" ref="EWN1371:EWV1371" si="2284">EWN1365</f>
        <v>0</v>
      </c>
      <c r="EWO1371" s="84">
        <f t="shared" si="2284"/>
        <v>0</v>
      </c>
      <c r="EWP1371" s="84">
        <f t="shared" si="2284"/>
        <v>0</v>
      </c>
      <c r="EWQ1371" s="84">
        <f t="shared" si="2284"/>
        <v>0</v>
      </c>
      <c r="EWR1371" s="84">
        <f t="shared" si="2284"/>
        <v>2000000</v>
      </c>
      <c r="EWS1371" s="84">
        <f t="shared" si="2284"/>
        <v>0</v>
      </c>
      <c r="EWT1371" s="84">
        <f t="shared" si="2284"/>
        <v>0</v>
      </c>
      <c r="EWU1371" s="84">
        <f t="shared" si="2284"/>
        <v>2000000</v>
      </c>
      <c r="EWV1371" s="84">
        <f t="shared" si="2284"/>
        <v>2000000</v>
      </c>
      <c r="EXB1371" s="84" t="s">
        <v>247</v>
      </c>
      <c r="EXC1371" s="84" t="s">
        <v>4695</v>
      </c>
      <c r="EXD1371" s="84">
        <f t="shared" ref="EXD1371:EXL1371" si="2285">EXD1365</f>
        <v>0</v>
      </c>
      <c r="EXE1371" s="84">
        <f t="shared" si="2285"/>
        <v>0</v>
      </c>
      <c r="EXF1371" s="84">
        <f t="shared" si="2285"/>
        <v>0</v>
      </c>
      <c r="EXG1371" s="84">
        <f t="shared" si="2285"/>
        <v>0</v>
      </c>
      <c r="EXH1371" s="84">
        <f t="shared" si="2285"/>
        <v>2000000</v>
      </c>
      <c r="EXI1371" s="84">
        <f t="shared" si="2285"/>
        <v>0</v>
      </c>
      <c r="EXJ1371" s="84">
        <f t="shared" si="2285"/>
        <v>0</v>
      </c>
      <c r="EXK1371" s="84">
        <f t="shared" si="2285"/>
        <v>2000000</v>
      </c>
      <c r="EXL1371" s="84">
        <f t="shared" si="2285"/>
        <v>2000000</v>
      </c>
      <c r="EXR1371" s="84" t="s">
        <v>247</v>
      </c>
      <c r="EXS1371" s="84" t="s">
        <v>4695</v>
      </c>
      <c r="EXT1371" s="84">
        <f t="shared" ref="EXT1371:EYB1371" si="2286">EXT1365</f>
        <v>0</v>
      </c>
      <c r="EXU1371" s="84">
        <f t="shared" si="2286"/>
        <v>0</v>
      </c>
      <c r="EXV1371" s="84">
        <f t="shared" si="2286"/>
        <v>0</v>
      </c>
      <c r="EXW1371" s="84">
        <f t="shared" si="2286"/>
        <v>0</v>
      </c>
      <c r="EXX1371" s="84">
        <f t="shared" si="2286"/>
        <v>2000000</v>
      </c>
      <c r="EXY1371" s="84">
        <f t="shared" si="2286"/>
        <v>0</v>
      </c>
      <c r="EXZ1371" s="84">
        <f t="shared" si="2286"/>
        <v>0</v>
      </c>
      <c r="EYA1371" s="84">
        <f t="shared" si="2286"/>
        <v>2000000</v>
      </c>
      <c r="EYB1371" s="84">
        <f t="shared" si="2286"/>
        <v>2000000</v>
      </c>
      <c r="EYH1371" s="84" t="s">
        <v>247</v>
      </c>
      <c r="EYI1371" s="84" t="s">
        <v>4695</v>
      </c>
      <c r="EYJ1371" s="84">
        <f t="shared" ref="EYJ1371:EYR1371" si="2287">EYJ1365</f>
        <v>0</v>
      </c>
      <c r="EYK1371" s="84">
        <f t="shared" si="2287"/>
        <v>0</v>
      </c>
      <c r="EYL1371" s="84">
        <f t="shared" si="2287"/>
        <v>0</v>
      </c>
      <c r="EYM1371" s="84">
        <f t="shared" si="2287"/>
        <v>0</v>
      </c>
      <c r="EYN1371" s="84">
        <f t="shared" si="2287"/>
        <v>2000000</v>
      </c>
      <c r="EYO1371" s="84">
        <f t="shared" si="2287"/>
        <v>0</v>
      </c>
      <c r="EYP1371" s="84">
        <f t="shared" si="2287"/>
        <v>0</v>
      </c>
      <c r="EYQ1371" s="84">
        <f t="shared" si="2287"/>
        <v>2000000</v>
      </c>
      <c r="EYR1371" s="84">
        <f t="shared" si="2287"/>
        <v>2000000</v>
      </c>
      <c r="EYX1371" s="84" t="s">
        <v>247</v>
      </c>
      <c r="EYY1371" s="84" t="s">
        <v>4695</v>
      </c>
      <c r="EYZ1371" s="84">
        <f t="shared" ref="EYZ1371:EZH1371" si="2288">EYZ1365</f>
        <v>0</v>
      </c>
      <c r="EZA1371" s="84">
        <f t="shared" si="2288"/>
        <v>0</v>
      </c>
      <c r="EZB1371" s="84">
        <f t="shared" si="2288"/>
        <v>0</v>
      </c>
      <c r="EZC1371" s="84">
        <f t="shared" si="2288"/>
        <v>0</v>
      </c>
      <c r="EZD1371" s="84">
        <f t="shared" si="2288"/>
        <v>2000000</v>
      </c>
      <c r="EZE1371" s="84">
        <f t="shared" si="2288"/>
        <v>0</v>
      </c>
      <c r="EZF1371" s="84">
        <f t="shared" si="2288"/>
        <v>0</v>
      </c>
      <c r="EZG1371" s="84">
        <f t="shared" si="2288"/>
        <v>2000000</v>
      </c>
      <c r="EZH1371" s="84">
        <f t="shared" si="2288"/>
        <v>2000000</v>
      </c>
      <c r="EZN1371" s="84" t="s">
        <v>247</v>
      </c>
      <c r="EZO1371" s="84" t="s">
        <v>4695</v>
      </c>
      <c r="EZP1371" s="84">
        <f t="shared" ref="EZP1371:EZX1371" si="2289">EZP1365</f>
        <v>0</v>
      </c>
      <c r="EZQ1371" s="84">
        <f t="shared" si="2289"/>
        <v>0</v>
      </c>
      <c r="EZR1371" s="84">
        <f t="shared" si="2289"/>
        <v>0</v>
      </c>
      <c r="EZS1371" s="84">
        <f t="shared" si="2289"/>
        <v>0</v>
      </c>
      <c r="EZT1371" s="84">
        <f t="shared" si="2289"/>
        <v>2000000</v>
      </c>
      <c r="EZU1371" s="84">
        <f t="shared" si="2289"/>
        <v>0</v>
      </c>
      <c r="EZV1371" s="84">
        <f t="shared" si="2289"/>
        <v>0</v>
      </c>
      <c r="EZW1371" s="84">
        <f t="shared" si="2289"/>
        <v>2000000</v>
      </c>
      <c r="EZX1371" s="84">
        <f t="shared" si="2289"/>
        <v>2000000</v>
      </c>
      <c r="FAD1371" s="84" t="s">
        <v>247</v>
      </c>
      <c r="FAE1371" s="84" t="s">
        <v>4695</v>
      </c>
      <c r="FAF1371" s="84">
        <f>FAF1365</f>
        <v>0</v>
      </c>
      <c r="FAG1371" s="84">
        <f>FAG1365</f>
        <v>0</v>
      </c>
      <c r="FAH1371" s="84">
        <f>FAH1365</f>
        <v>0</v>
      </c>
      <c r="FAI1371" s="84">
        <f>FAI1365</f>
        <v>0</v>
      </c>
      <c r="FAJ1371" s="84">
        <f>FAJ1365</f>
        <v>2000000</v>
      </c>
      <c r="FAK1371" s="84">
        <f>FAK1365</f>
        <v>0</v>
      </c>
      <c r="FAL1371" s="84">
        <f>FAL1365</f>
        <v>0</v>
      </c>
      <c r="FAM1371" s="84">
        <f>FAM1365</f>
        <v>2000000</v>
      </c>
      <c r="FAN1371" s="84">
        <f>FAN1365</f>
        <v>2000000</v>
      </c>
      <c r="FAT1371" s="84" t="s">
        <v>247</v>
      </c>
      <c r="FAU1371" s="84" t="s">
        <v>4695</v>
      </c>
      <c r="FAV1371" s="84">
        <f t="shared" ref="FAV1371:FBD1371" si="2290">FAV1365</f>
        <v>0</v>
      </c>
      <c r="FAW1371" s="84">
        <f t="shared" si="2290"/>
        <v>0</v>
      </c>
      <c r="FAX1371" s="84">
        <f t="shared" si="2290"/>
        <v>0</v>
      </c>
      <c r="FAY1371" s="84">
        <f t="shared" si="2290"/>
        <v>0</v>
      </c>
      <c r="FAZ1371" s="84">
        <f t="shared" si="2290"/>
        <v>2000000</v>
      </c>
      <c r="FBA1371" s="84">
        <f t="shared" si="2290"/>
        <v>0</v>
      </c>
      <c r="FBB1371" s="84">
        <f t="shared" si="2290"/>
        <v>0</v>
      </c>
      <c r="FBC1371" s="84">
        <f t="shared" si="2290"/>
        <v>2000000</v>
      </c>
      <c r="FBD1371" s="84">
        <f t="shared" si="2290"/>
        <v>2000000</v>
      </c>
      <c r="FBJ1371" s="84" t="s">
        <v>247</v>
      </c>
      <c r="FBK1371" s="84" t="s">
        <v>4695</v>
      </c>
      <c r="FBL1371" s="84">
        <f t="shared" ref="FBL1371:FBT1371" si="2291">FBL1365</f>
        <v>0</v>
      </c>
      <c r="FBM1371" s="84">
        <f t="shared" si="2291"/>
        <v>0</v>
      </c>
      <c r="FBN1371" s="84">
        <f t="shared" si="2291"/>
        <v>0</v>
      </c>
      <c r="FBO1371" s="84">
        <f t="shared" si="2291"/>
        <v>0</v>
      </c>
      <c r="FBP1371" s="84">
        <f t="shared" si="2291"/>
        <v>2000000</v>
      </c>
      <c r="FBQ1371" s="84">
        <f t="shared" si="2291"/>
        <v>0</v>
      </c>
      <c r="FBR1371" s="84">
        <f t="shared" si="2291"/>
        <v>0</v>
      </c>
      <c r="FBS1371" s="84">
        <f t="shared" si="2291"/>
        <v>2000000</v>
      </c>
      <c r="FBT1371" s="84">
        <f t="shared" si="2291"/>
        <v>2000000</v>
      </c>
      <c r="FBZ1371" s="84" t="s">
        <v>247</v>
      </c>
      <c r="FCA1371" s="84" t="s">
        <v>4695</v>
      </c>
      <c r="FCB1371" s="84">
        <f t="shared" ref="FCB1371:FCJ1371" si="2292">FCB1365</f>
        <v>0</v>
      </c>
      <c r="FCC1371" s="84">
        <f t="shared" si="2292"/>
        <v>0</v>
      </c>
      <c r="FCD1371" s="84">
        <f t="shared" si="2292"/>
        <v>0</v>
      </c>
      <c r="FCE1371" s="84">
        <f t="shared" si="2292"/>
        <v>0</v>
      </c>
      <c r="FCF1371" s="84">
        <f t="shared" si="2292"/>
        <v>2000000</v>
      </c>
      <c r="FCG1371" s="84">
        <f t="shared" si="2292"/>
        <v>0</v>
      </c>
      <c r="FCH1371" s="84">
        <f t="shared" si="2292"/>
        <v>0</v>
      </c>
      <c r="FCI1371" s="84">
        <f t="shared" si="2292"/>
        <v>2000000</v>
      </c>
      <c r="FCJ1371" s="84">
        <f t="shared" si="2292"/>
        <v>2000000</v>
      </c>
      <c r="FCP1371" s="84" t="s">
        <v>247</v>
      </c>
      <c r="FCQ1371" s="84" t="s">
        <v>4695</v>
      </c>
      <c r="FCR1371" s="84">
        <f t="shared" ref="FCR1371:FCZ1371" si="2293">FCR1365</f>
        <v>0</v>
      </c>
      <c r="FCS1371" s="84">
        <f t="shared" si="2293"/>
        <v>0</v>
      </c>
      <c r="FCT1371" s="84">
        <f t="shared" si="2293"/>
        <v>0</v>
      </c>
      <c r="FCU1371" s="84">
        <f t="shared" si="2293"/>
        <v>0</v>
      </c>
      <c r="FCV1371" s="84">
        <f t="shared" si="2293"/>
        <v>2000000</v>
      </c>
      <c r="FCW1371" s="84">
        <f t="shared" si="2293"/>
        <v>0</v>
      </c>
      <c r="FCX1371" s="84">
        <f t="shared" si="2293"/>
        <v>0</v>
      </c>
      <c r="FCY1371" s="84">
        <f t="shared" si="2293"/>
        <v>2000000</v>
      </c>
      <c r="FCZ1371" s="84">
        <f t="shared" si="2293"/>
        <v>2000000</v>
      </c>
      <c r="FDF1371" s="84" t="s">
        <v>247</v>
      </c>
      <c r="FDG1371" s="84" t="s">
        <v>4695</v>
      </c>
      <c r="FDH1371" s="84">
        <f t="shared" ref="FDH1371:FDP1371" si="2294">FDH1365</f>
        <v>0</v>
      </c>
      <c r="FDI1371" s="84">
        <f t="shared" si="2294"/>
        <v>0</v>
      </c>
      <c r="FDJ1371" s="84">
        <f t="shared" si="2294"/>
        <v>0</v>
      </c>
      <c r="FDK1371" s="84">
        <f t="shared" si="2294"/>
        <v>0</v>
      </c>
      <c r="FDL1371" s="84">
        <f t="shared" si="2294"/>
        <v>2000000</v>
      </c>
      <c r="FDM1371" s="84">
        <f t="shared" si="2294"/>
        <v>0</v>
      </c>
      <c r="FDN1371" s="84">
        <f t="shared" si="2294"/>
        <v>0</v>
      </c>
      <c r="FDO1371" s="84">
        <f t="shared" si="2294"/>
        <v>2000000</v>
      </c>
      <c r="FDP1371" s="84">
        <f t="shared" si="2294"/>
        <v>2000000</v>
      </c>
      <c r="FDV1371" s="84" t="s">
        <v>247</v>
      </c>
      <c r="FDW1371" s="84" t="s">
        <v>4695</v>
      </c>
      <c r="FDX1371" s="84">
        <f t="shared" ref="FDX1371:FEF1371" si="2295">FDX1365</f>
        <v>0</v>
      </c>
      <c r="FDY1371" s="84">
        <f t="shared" si="2295"/>
        <v>0</v>
      </c>
      <c r="FDZ1371" s="84">
        <f t="shared" si="2295"/>
        <v>0</v>
      </c>
      <c r="FEA1371" s="84">
        <f t="shared" si="2295"/>
        <v>0</v>
      </c>
      <c r="FEB1371" s="84">
        <f t="shared" si="2295"/>
        <v>2000000</v>
      </c>
      <c r="FEC1371" s="84">
        <f t="shared" si="2295"/>
        <v>0</v>
      </c>
      <c r="FED1371" s="84">
        <f t="shared" si="2295"/>
        <v>0</v>
      </c>
      <c r="FEE1371" s="84">
        <f t="shared" si="2295"/>
        <v>2000000</v>
      </c>
      <c r="FEF1371" s="84">
        <f t="shared" si="2295"/>
        <v>2000000</v>
      </c>
      <c r="FEL1371" s="84" t="s">
        <v>247</v>
      </c>
      <c r="FEM1371" s="84" t="s">
        <v>4695</v>
      </c>
      <c r="FEN1371" s="84">
        <f t="shared" ref="FEN1371:FEV1371" si="2296">FEN1365</f>
        <v>0</v>
      </c>
      <c r="FEO1371" s="84">
        <f t="shared" si="2296"/>
        <v>0</v>
      </c>
      <c r="FEP1371" s="84">
        <f t="shared" si="2296"/>
        <v>0</v>
      </c>
      <c r="FEQ1371" s="84">
        <f t="shared" si="2296"/>
        <v>0</v>
      </c>
      <c r="FER1371" s="84">
        <f t="shared" si="2296"/>
        <v>2000000</v>
      </c>
      <c r="FES1371" s="84">
        <f t="shared" si="2296"/>
        <v>0</v>
      </c>
      <c r="FET1371" s="84">
        <f t="shared" si="2296"/>
        <v>0</v>
      </c>
      <c r="FEU1371" s="84">
        <f t="shared" si="2296"/>
        <v>2000000</v>
      </c>
      <c r="FEV1371" s="84">
        <f t="shared" si="2296"/>
        <v>2000000</v>
      </c>
      <c r="FFB1371" s="84" t="s">
        <v>247</v>
      </c>
      <c r="FFC1371" s="84" t="s">
        <v>4695</v>
      </c>
      <c r="FFD1371" s="84">
        <f t="shared" ref="FFD1371:FFL1371" si="2297">FFD1365</f>
        <v>0</v>
      </c>
      <c r="FFE1371" s="84">
        <f t="shared" si="2297"/>
        <v>0</v>
      </c>
      <c r="FFF1371" s="84">
        <f t="shared" si="2297"/>
        <v>0</v>
      </c>
      <c r="FFG1371" s="84">
        <f t="shared" si="2297"/>
        <v>0</v>
      </c>
      <c r="FFH1371" s="84">
        <f t="shared" si="2297"/>
        <v>2000000</v>
      </c>
      <c r="FFI1371" s="84">
        <f t="shared" si="2297"/>
        <v>0</v>
      </c>
      <c r="FFJ1371" s="84">
        <f t="shared" si="2297"/>
        <v>0</v>
      </c>
      <c r="FFK1371" s="84">
        <f t="shared" si="2297"/>
        <v>2000000</v>
      </c>
      <c r="FFL1371" s="84">
        <f t="shared" si="2297"/>
        <v>2000000</v>
      </c>
      <c r="FFR1371" s="84" t="s">
        <v>247</v>
      </c>
      <c r="FFS1371" s="84" t="s">
        <v>4695</v>
      </c>
      <c r="FFT1371" s="84">
        <f t="shared" ref="FFT1371:FGB1371" si="2298">FFT1365</f>
        <v>0</v>
      </c>
      <c r="FFU1371" s="84">
        <f t="shared" si="2298"/>
        <v>0</v>
      </c>
      <c r="FFV1371" s="84">
        <f t="shared" si="2298"/>
        <v>0</v>
      </c>
      <c r="FFW1371" s="84">
        <f t="shared" si="2298"/>
        <v>0</v>
      </c>
      <c r="FFX1371" s="84">
        <f t="shared" si="2298"/>
        <v>2000000</v>
      </c>
      <c r="FFY1371" s="84">
        <f t="shared" si="2298"/>
        <v>0</v>
      </c>
      <c r="FFZ1371" s="84">
        <f t="shared" si="2298"/>
        <v>0</v>
      </c>
      <c r="FGA1371" s="84">
        <f t="shared" si="2298"/>
        <v>2000000</v>
      </c>
      <c r="FGB1371" s="84">
        <f t="shared" si="2298"/>
        <v>2000000</v>
      </c>
      <c r="FGH1371" s="84" t="s">
        <v>247</v>
      </c>
      <c r="FGI1371" s="84" t="s">
        <v>4695</v>
      </c>
      <c r="FGJ1371" s="84">
        <f t="shared" ref="FGJ1371:FGR1371" si="2299">FGJ1365</f>
        <v>0</v>
      </c>
      <c r="FGK1371" s="84">
        <f t="shared" si="2299"/>
        <v>0</v>
      </c>
      <c r="FGL1371" s="84">
        <f t="shared" si="2299"/>
        <v>0</v>
      </c>
      <c r="FGM1371" s="84">
        <f t="shared" si="2299"/>
        <v>0</v>
      </c>
      <c r="FGN1371" s="84">
        <f t="shared" si="2299"/>
        <v>2000000</v>
      </c>
      <c r="FGO1371" s="84">
        <f t="shared" si="2299"/>
        <v>0</v>
      </c>
      <c r="FGP1371" s="84">
        <f t="shared" si="2299"/>
        <v>0</v>
      </c>
      <c r="FGQ1371" s="84">
        <f t="shared" si="2299"/>
        <v>2000000</v>
      </c>
      <c r="FGR1371" s="84">
        <f t="shared" si="2299"/>
        <v>2000000</v>
      </c>
      <c r="FGX1371" s="84" t="s">
        <v>247</v>
      </c>
      <c r="FGY1371" s="84" t="s">
        <v>4695</v>
      </c>
      <c r="FGZ1371" s="84">
        <f t="shared" ref="FGZ1371:FHH1371" si="2300">FGZ1365</f>
        <v>0</v>
      </c>
      <c r="FHA1371" s="84">
        <f t="shared" si="2300"/>
        <v>0</v>
      </c>
      <c r="FHB1371" s="84">
        <f t="shared" si="2300"/>
        <v>0</v>
      </c>
      <c r="FHC1371" s="84">
        <f t="shared" si="2300"/>
        <v>0</v>
      </c>
      <c r="FHD1371" s="84">
        <f t="shared" si="2300"/>
        <v>2000000</v>
      </c>
      <c r="FHE1371" s="84">
        <f t="shared" si="2300"/>
        <v>0</v>
      </c>
      <c r="FHF1371" s="84">
        <f t="shared" si="2300"/>
        <v>0</v>
      </c>
      <c r="FHG1371" s="84">
        <f t="shared" si="2300"/>
        <v>2000000</v>
      </c>
      <c r="FHH1371" s="84">
        <f t="shared" si="2300"/>
        <v>2000000</v>
      </c>
      <c r="FHN1371" s="84" t="s">
        <v>247</v>
      </c>
      <c r="FHO1371" s="84" t="s">
        <v>4695</v>
      </c>
      <c r="FHP1371" s="84">
        <f t="shared" ref="FHP1371:FHX1371" si="2301">FHP1365</f>
        <v>0</v>
      </c>
      <c r="FHQ1371" s="84">
        <f t="shared" si="2301"/>
        <v>0</v>
      </c>
      <c r="FHR1371" s="84">
        <f t="shared" si="2301"/>
        <v>0</v>
      </c>
      <c r="FHS1371" s="84">
        <f t="shared" si="2301"/>
        <v>0</v>
      </c>
      <c r="FHT1371" s="84">
        <f t="shared" si="2301"/>
        <v>2000000</v>
      </c>
      <c r="FHU1371" s="84">
        <f t="shared" si="2301"/>
        <v>0</v>
      </c>
      <c r="FHV1371" s="84">
        <f t="shared" si="2301"/>
        <v>0</v>
      </c>
      <c r="FHW1371" s="84">
        <f t="shared" si="2301"/>
        <v>2000000</v>
      </c>
      <c r="FHX1371" s="84">
        <f t="shared" si="2301"/>
        <v>2000000</v>
      </c>
      <c r="FID1371" s="84" t="s">
        <v>247</v>
      </c>
      <c r="FIE1371" s="84" t="s">
        <v>4695</v>
      </c>
      <c r="FIF1371" s="84">
        <f t="shared" ref="FIF1371:FIN1371" si="2302">FIF1365</f>
        <v>0</v>
      </c>
      <c r="FIG1371" s="84">
        <f t="shared" si="2302"/>
        <v>0</v>
      </c>
      <c r="FIH1371" s="84">
        <f t="shared" si="2302"/>
        <v>0</v>
      </c>
      <c r="FII1371" s="84">
        <f t="shared" si="2302"/>
        <v>0</v>
      </c>
      <c r="FIJ1371" s="84">
        <f t="shared" si="2302"/>
        <v>2000000</v>
      </c>
      <c r="FIK1371" s="84">
        <f t="shared" si="2302"/>
        <v>0</v>
      </c>
      <c r="FIL1371" s="84">
        <f t="shared" si="2302"/>
        <v>0</v>
      </c>
      <c r="FIM1371" s="84">
        <f t="shared" si="2302"/>
        <v>2000000</v>
      </c>
      <c r="FIN1371" s="84">
        <f t="shared" si="2302"/>
        <v>2000000</v>
      </c>
      <c r="FIT1371" s="84" t="s">
        <v>247</v>
      </c>
      <c r="FIU1371" s="84" t="s">
        <v>4695</v>
      </c>
      <c r="FIV1371" s="84">
        <f t="shared" ref="FIV1371:FJD1371" si="2303">FIV1365</f>
        <v>0</v>
      </c>
      <c r="FIW1371" s="84">
        <f t="shared" si="2303"/>
        <v>0</v>
      </c>
      <c r="FIX1371" s="84">
        <f t="shared" si="2303"/>
        <v>0</v>
      </c>
      <c r="FIY1371" s="84">
        <f t="shared" si="2303"/>
        <v>0</v>
      </c>
      <c r="FIZ1371" s="84">
        <f t="shared" si="2303"/>
        <v>2000000</v>
      </c>
      <c r="FJA1371" s="84">
        <f t="shared" si="2303"/>
        <v>0</v>
      </c>
      <c r="FJB1371" s="84">
        <f t="shared" si="2303"/>
        <v>0</v>
      </c>
      <c r="FJC1371" s="84">
        <f t="shared" si="2303"/>
        <v>2000000</v>
      </c>
      <c r="FJD1371" s="84">
        <f t="shared" si="2303"/>
        <v>2000000</v>
      </c>
      <c r="FJJ1371" s="84" t="s">
        <v>247</v>
      </c>
      <c r="FJK1371" s="84" t="s">
        <v>4695</v>
      </c>
      <c r="FJL1371" s="84">
        <f t="shared" ref="FJL1371:FJT1371" si="2304">FJL1365</f>
        <v>0</v>
      </c>
      <c r="FJM1371" s="84">
        <f t="shared" si="2304"/>
        <v>0</v>
      </c>
      <c r="FJN1371" s="84">
        <f t="shared" si="2304"/>
        <v>0</v>
      </c>
      <c r="FJO1371" s="84">
        <f t="shared" si="2304"/>
        <v>0</v>
      </c>
      <c r="FJP1371" s="84">
        <f t="shared" si="2304"/>
        <v>2000000</v>
      </c>
      <c r="FJQ1371" s="84">
        <f t="shared" si="2304"/>
        <v>0</v>
      </c>
      <c r="FJR1371" s="84">
        <f t="shared" si="2304"/>
        <v>0</v>
      </c>
      <c r="FJS1371" s="84">
        <f t="shared" si="2304"/>
        <v>2000000</v>
      </c>
      <c r="FJT1371" s="84">
        <f t="shared" si="2304"/>
        <v>2000000</v>
      </c>
      <c r="FJZ1371" s="84" t="s">
        <v>247</v>
      </c>
      <c r="FKA1371" s="84" t="s">
        <v>4695</v>
      </c>
      <c r="FKB1371" s="84">
        <f t="shared" ref="FKB1371:FKJ1371" si="2305">FKB1365</f>
        <v>0</v>
      </c>
      <c r="FKC1371" s="84">
        <f t="shared" si="2305"/>
        <v>0</v>
      </c>
      <c r="FKD1371" s="84">
        <f t="shared" si="2305"/>
        <v>0</v>
      </c>
      <c r="FKE1371" s="84">
        <f t="shared" si="2305"/>
        <v>0</v>
      </c>
      <c r="FKF1371" s="84">
        <f t="shared" si="2305"/>
        <v>2000000</v>
      </c>
      <c r="FKG1371" s="84">
        <f t="shared" si="2305"/>
        <v>0</v>
      </c>
      <c r="FKH1371" s="84">
        <f t="shared" si="2305"/>
        <v>0</v>
      </c>
      <c r="FKI1371" s="84">
        <f t="shared" si="2305"/>
        <v>2000000</v>
      </c>
      <c r="FKJ1371" s="84">
        <f t="shared" si="2305"/>
        <v>2000000</v>
      </c>
      <c r="FKP1371" s="84" t="s">
        <v>247</v>
      </c>
      <c r="FKQ1371" s="84" t="s">
        <v>4695</v>
      </c>
      <c r="FKR1371" s="84">
        <f t="shared" ref="FKR1371:FKZ1371" si="2306">FKR1365</f>
        <v>0</v>
      </c>
      <c r="FKS1371" s="84">
        <f t="shared" si="2306"/>
        <v>0</v>
      </c>
      <c r="FKT1371" s="84">
        <f t="shared" si="2306"/>
        <v>0</v>
      </c>
      <c r="FKU1371" s="84">
        <f t="shared" si="2306"/>
        <v>0</v>
      </c>
      <c r="FKV1371" s="84">
        <f t="shared" si="2306"/>
        <v>2000000</v>
      </c>
      <c r="FKW1371" s="84">
        <f t="shared" si="2306"/>
        <v>0</v>
      </c>
      <c r="FKX1371" s="84">
        <f t="shared" si="2306"/>
        <v>0</v>
      </c>
      <c r="FKY1371" s="84">
        <f t="shared" si="2306"/>
        <v>2000000</v>
      </c>
      <c r="FKZ1371" s="84">
        <f t="shared" si="2306"/>
        <v>2000000</v>
      </c>
      <c r="FLF1371" s="84" t="s">
        <v>247</v>
      </c>
      <c r="FLG1371" s="84" t="s">
        <v>4695</v>
      </c>
      <c r="FLH1371" s="84">
        <f t="shared" ref="FLH1371:FLP1371" si="2307">FLH1365</f>
        <v>0</v>
      </c>
      <c r="FLI1371" s="84">
        <f t="shared" si="2307"/>
        <v>0</v>
      </c>
      <c r="FLJ1371" s="84">
        <f t="shared" si="2307"/>
        <v>0</v>
      </c>
      <c r="FLK1371" s="84">
        <f t="shared" si="2307"/>
        <v>0</v>
      </c>
      <c r="FLL1371" s="84">
        <f t="shared" si="2307"/>
        <v>2000000</v>
      </c>
      <c r="FLM1371" s="84">
        <f t="shared" si="2307"/>
        <v>0</v>
      </c>
      <c r="FLN1371" s="84">
        <f t="shared" si="2307"/>
        <v>0</v>
      </c>
      <c r="FLO1371" s="84">
        <f t="shared" si="2307"/>
        <v>2000000</v>
      </c>
      <c r="FLP1371" s="84">
        <f t="shared" si="2307"/>
        <v>2000000</v>
      </c>
      <c r="FLV1371" s="84" t="s">
        <v>247</v>
      </c>
      <c r="FLW1371" s="84" t="s">
        <v>4695</v>
      </c>
      <c r="FLX1371" s="84">
        <f t="shared" ref="FLX1371:FMF1371" si="2308">FLX1365</f>
        <v>0</v>
      </c>
      <c r="FLY1371" s="84">
        <f t="shared" si="2308"/>
        <v>0</v>
      </c>
      <c r="FLZ1371" s="84">
        <f t="shared" si="2308"/>
        <v>0</v>
      </c>
      <c r="FMA1371" s="84">
        <f t="shared" si="2308"/>
        <v>0</v>
      </c>
      <c r="FMB1371" s="84">
        <f t="shared" si="2308"/>
        <v>2000000</v>
      </c>
      <c r="FMC1371" s="84">
        <f t="shared" si="2308"/>
        <v>0</v>
      </c>
      <c r="FMD1371" s="84">
        <f t="shared" si="2308"/>
        <v>0</v>
      </c>
      <c r="FME1371" s="84">
        <f t="shared" si="2308"/>
        <v>2000000</v>
      </c>
      <c r="FMF1371" s="84">
        <f t="shared" si="2308"/>
        <v>2000000</v>
      </c>
      <c r="FML1371" s="84" t="s">
        <v>247</v>
      </c>
      <c r="FMM1371" s="84" t="s">
        <v>4695</v>
      </c>
      <c r="FMN1371" s="84">
        <f t="shared" ref="FMN1371:FMV1371" si="2309">FMN1365</f>
        <v>0</v>
      </c>
      <c r="FMO1371" s="84">
        <f t="shared" si="2309"/>
        <v>0</v>
      </c>
      <c r="FMP1371" s="84">
        <f t="shared" si="2309"/>
        <v>0</v>
      </c>
      <c r="FMQ1371" s="84">
        <f t="shared" si="2309"/>
        <v>0</v>
      </c>
      <c r="FMR1371" s="84">
        <f t="shared" si="2309"/>
        <v>2000000</v>
      </c>
      <c r="FMS1371" s="84">
        <f t="shared" si="2309"/>
        <v>0</v>
      </c>
      <c r="FMT1371" s="84">
        <f t="shared" si="2309"/>
        <v>0</v>
      </c>
      <c r="FMU1371" s="84">
        <f t="shared" si="2309"/>
        <v>2000000</v>
      </c>
      <c r="FMV1371" s="84">
        <f t="shared" si="2309"/>
        <v>2000000</v>
      </c>
      <c r="FNB1371" s="84" t="s">
        <v>247</v>
      </c>
      <c r="FNC1371" s="84" t="s">
        <v>4695</v>
      </c>
      <c r="FND1371" s="84">
        <f t="shared" ref="FND1371:FNL1371" si="2310">FND1365</f>
        <v>0</v>
      </c>
      <c r="FNE1371" s="84">
        <f t="shared" si="2310"/>
        <v>0</v>
      </c>
      <c r="FNF1371" s="84">
        <f t="shared" si="2310"/>
        <v>0</v>
      </c>
      <c r="FNG1371" s="84">
        <f t="shared" si="2310"/>
        <v>0</v>
      </c>
      <c r="FNH1371" s="84">
        <f t="shared" si="2310"/>
        <v>2000000</v>
      </c>
      <c r="FNI1371" s="84">
        <f t="shared" si="2310"/>
        <v>0</v>
      </c>
      <c r="FNJ1371" s="84">
        <f t="shared" si="2310"/>
        <v>0</v>
      </c>
      <c r="FNK1371" s="84">
        <f t="shared" si="2310"/>
        <v>2000000</v>
      </c>
      <c r="FNL1371" s="84">
        <f t="shared" si="2310"/>
        <v>2000000</v>
      </c>
      <c r="FNR1371" s="84" t="s">
        <v>247</v>
      </c>
      <c r="FNS1371" s="84" t="s">
        <v>4695</v>
      </c>
      <c r="FNT1371" s="84">
        <f t="shared" ref="FNT1371:FOB1371" si="2311">FNT1365</f>
        <v>0</v>
      </c>
      <c r="FNU1371" s="84">
        <f t="shared" si="2311"/>
        <v>0</v>
      </c>
      <c r="FNV1371" s="84">
        <f t="shared" si="2311"/>
        <v>0</v>
      </c>
      <c r="FNW1371" s="84">
        <f t="shared" si="2311"/>
        <v>0</v>
      </c>
      <c r="FNX1371" s="84">
        <f t="shared" si="2311"/>
        <v>2000000</v>
      </c>
      <c r="FNY1371" s="84">
        <f t="shared" si="2311"/>
        <v>0</v>
      </c>
      <c r="FNZ1371" s="84">
        <f t="shared" si="2311"/>
        <v>0</v>
      </c>
      <c r="FOA1371" s="84">
        <f t="shared" si="2311"/>
        <v>2000000</v>
      </c>
      <c r="FOB1371" s="84">
        <f t="shared" si="2311"/>
        <v>2000000</v>
      </c>
      <c r="FOH1371" s="84" t="s">
        <v>247</v>
      </c>
      <c r="FOI1371" s="84" t="s">
        <v>4695</v>
      </c>
      <c r="FOJ1371" s="84">
        <f t="shared" ref="FOJ1371:FOR1371" si="2312">FOJ1365</f>
        <v>0</v>
      </c>
      <c r="FOK1371" s="84">
        <f t="shared" si="2312"/>
        <v>0</v>
      </c>
      <c r="FOL1371" s="84">
        <f t="shared" si="2312"/>
        <v>0</v>
      </c>
      <c r="FOM1371" s="84">
        <f t="shared" si="2312"/>
        <v>0</v>
      </c>
      <c r="FON1371" s="84">
        <f t="shared" si="2312"/>
        <v>2000000</v>
      </c>
      <c r="FOO1371" s="84">
        <f t="shared" si="2312"/>
        <v>0</v>
      </c>
      <c r="FOP1371" s="84">
        <f t="shared" si="2312"/>
        <v>0</v>
      </c>
      <c r="FOQ1371" s="84">
        <f t="shared" si="2312"/>
        <v>2000000</v>
      </c>
      <c r="FOR1371" s="84">
        <f t="shared" si="2312"/>
        <v>2000000</v>
      </c>
      <c r="FOX1371" s="84" t="s">
        <v>247</v>
      </c>
      <c r="FOY1371" s="84" t="s">
        <v>4695</v>
      </c>
      <c r="FOZ1371" s="84">
        <f t="shared" ref="FOZ1371:FPH1371" si="2313">FOZ1365</f>
        <v>0</v>
      </c>
      <c r="FPA1371" s="84">
        <f t="shared" si="2313"/>
        <v>0</v>
      </c>
      <c r="FPB1371" s="84">
        <f t="shared" si="2313"/>
        <v>0</v>
      </c>
      <c r="FPC1371" s="84">
        <f t="shared" si="2313"/>
        <v>0</v>
      </c>
      <c r="FPD1371" s="84">
        <f t="shared" si="2313"/>
        <v>2000000</v>
      </c>
      <c r="FPE1371" s="84">
        <f t="shared" si="2313"/>
        <v>0</v>
      </c>
      <c r="FPF1371" s="84">
        <f t="shared" si="2313"/>
        <v>0</v>
      </c>
      <c r="FPG1371" s="84">
        <f t="shared" si="2313"/>
        <v>2000000</v>
      </c>
      <c r="FPH1371" s="84">
        <f t="shared" si="2313"/>
        <v>2000000</v>
      </c>
      <c r="FPN1371" s="84" t="s">
        <v>247</v>
      </c>
      <c r="FPO1371" s="84" t="s">
        <v>4695</v>
      </c>
      <c r="FPP1371" s="84">
        <f t="shared" ref="FPP1371:FPX1371" si="2314">FPP1365</f>
        <v>0</v>
      </c>
      <c r="FPQ1371" s="84">
        <f t="shared" si="2314"/>
        <v>0</v>
      </c>
      <c r="FPR1371" s="84">
        <f t="shared" si="2314"/>
        <v>0</v>
      </c>
      <c r="FPS1371" s="84">
        <f t="shared" si="2314"/>
        <v>0</v>
      </c>
      <c r="FPT1371" s="84">
        <f t="shared" si="2314"/>
        <v>2000000</v>
      </c>
      <c r="FPU1371" s="84">
        <f t="shared" si="2314"/>
        <v>0</v>
      </c>
      <c r="FPV1371" s="84">
        <f t="shared" si="2314"/>
        <v>0</v>
      </c>
      <c r="FPW1371" s="84">
        <f t="shared" si="2314"/>
        <v>2000000</v>
      </c>
      <c r="FPX1371" s="84">
        <f t="shared" si="2314"/>
        <v>2000000</v>
      </c>
      <c r="FQD1371" s="84" t="s">
        <v>247</v>
      </c>
      <c r="FQE1371" s="84" t="s">
        <v>4695</v>
      </c>
      <c r="FQF1371" s="84">
        <f t="shared" ref="FQF1371:FQN1371" si="2315">FQF1365</f>
        <v>0</v>
      </c>
      <c r="FQG1371" s="84">
        <f t="shared" si="2315"/>
        <v>0</v>
      </c>
      <c r="FQH1371" s="84">
        <f t="shared" si="2315"/>
        <v>0</v>
      </c>
      <c r="FQI1371" s="84">
        <f t="shared" si="2315"/>
        <v>0</v>
      </c>
      <c r="FQJ1371" s="84">
        <f t="shared" si="2315"/>
        <v>2000000</v>
      </c>
      <c r="FQK1371" s="84">
        <f t="shared" si="2315"/>
        <v>0</v>
      </c>
      <c r="FQL1371" s="84">
        <f t="shared" si="2315"/>
        <v>0</v>
      </c>
      <c r="FQM1371" s="84">
        <f t="shared" si="2315"/>
        <v>2000000</v>
      </c>
      <c r="FQN1371" s="84">
        <f t="shared" si="2315"/>
        <v>2000000</v>
      </c>
      <c r="FQT1371" s="84" t="s">
        <v>247</v>
      </c>
      <c r="FQU1371" s="84" t="s">
        <v>4695</v>
      </c>
      <c r="FQV1371" s="84">
        <f t="shared" ref="FQV1371:FRD1371" si="2316">FQV1365</f>
        <v>0</v>
      </c>
      <c r="FQW1371" s="84">
        <f t="shared" si="2316"/>
        <v>0</v>
      </c>
      <c r="FQX1371" s="84">
        <f t="shared" si="2316"/>
        <v>0</v>
      </c>
      <c r="FQY1371" s="84">
        <f t="shared" si="2316"/>
        <v>0</v>
      </c>
      <c r="FQZ1371" s="84">
        <f t="shared" si="2316"/>
        <v>2000000</v>
      </c>
      <c r="FRA1371" s="84">
        <f t="shared" si="2316"/>
        <v>0</v>
      </c>
      <c r="FRB1371" s="84">
        <f t="shared" si="2316"/>
        <v>0</v>
      </c>
      <c r="FRC1371" s="84">
        <f t="shared" si="2316"/>
        <v>2000000</v>
      </c>
      <c r="FRD1371" s="84">
        <f t="shared" si="2316"/>
        <v>2000000</v>
      </c>
      <c r="FRJ1371" s="84" t="s">
        <v>247</v>
      </c>
      <c r="FRK1371" s="84" t="s">
        <v>4695</v>
      </c>
      <c r="FRL1371" s="84">
        <f t="shared" ref="FRL1371:FRT1371" si="2317">FRL1365</f>
        <v>0</v>
      </c>
      <c r="FRM1371" s="84">
        <f t="shared" si="2317"/>
        <v>0</v>
      </c>
      <c r="FRN1371" s="84">
        <f t="shared" si="2317"/>
        <v>0</v>
      </c>
      <c r="FRO1371" s="84">
        <f t="shared" si="2317"/>
        <v>0</v>
      </c>
      <c r="FRP1371" s="84">
        <f t="shared" si="2317"/>
        <v>2000000</v>
      </c>
      <c r="FRQ1371" s="84">
        <f t="shared" si="2317"/>
        <v>0</v>
      </c>
      <c r="FRR1371" s="84">
        <f t="shared" si="2317"/>
        <v>0</v>
      </c>
      <c r="FRS1371" s="84">
        <f t="shared" si="2317"/>
        <v>2000000</v>
      </c>
      <c r="FRT1371" s="84">
        <f t="shared" si="2317"/>
        <v>2000000</v>
      </c>
      <c r="FRZ1371" s="84" t="s">
        <v>247</v>
      </c>
      <c r="FSA1371" s="84" t="s">
        <v>4695</v>
      </c>
      <c r="FSB1371" s="84">
        <f t="shared" ref="FSB1371:FSJ1371" si="2318">FSB1365</f>
        <v>0</v>
      </c>
      <c r="FSC1371" s="84">
        <f t="shared" si="2318"/>
        <v>0</v>
      </c>
      <c r="FSD1371" s="84">
        <f t="shared" si="2318"/>
        <v>0</v>
      </c>
      <c r="FSE1371" s="84">
        <f t="shared" si="2318"/>
        <v>0</v>
      </c>
      <c r="FSF1371" s="84">
        <f t="shared" si="2318"/>
        <v>2000000</v>
      </c>
      <c r="FSG1371" s="84">
        <f t="shared" si="2318"/>
        <v>0</v>
      </c>
      <c r="FSH1371" s="84">
        <f t="shared" si="2318"/>
        <v>0</v>
      </c>
      <c r="FSI1371" s="84">
        <f t="shared" si="2318"/>
        <v>2000000</v>
      </c>
      <c r="FSJ1371" s="84">
        <f t="shared" si="2318"/>
        <v>2000000</v>
      </c>
      <c r="FSP1371" s="84" t="s">
        <v>247</v>
      </c>
      <c r="FSQ1371" s="84" t="s">
        <v>4695</v>
      </c>
      <c r="FSR1371" s="84">
        <f t="shared" ref="FSR1371:FSZ1371" si="2319">FSR1365</f>
        <v>0</v>
      </c>
      <c r="FSS1371" s="84">
        <f t="shared" si="2319"/>
        <v>0</v>
      </c>
      <c r="FST1371" s="84">
        <f t="shared" si="2319"/>
        <v>0</v>
      </c>
      <c r="FSU1371" s="84">
        <f t="shared" si="2319"/>
        <v>0</v>
      </c>
      <c r="FSV1371" s="84">
        <f t="shared" si="2319"/>
        <v>2000000</v>
      </c>
      <c r="FSW1371" s="84">
        <f t="shared" si="2319"/>
        <v>0</v>
      </c>
      <c r="FSX1371" s="84">
        <f t="shared" si="2319"/>
        <v>0</v>
      </c>
      <c r="FSY1371" s="84">
        <f t="shared" si="2319"/>
        <v>2000000</v>
      </c>
      <c r="FSZ1371" s="84">
        <f t="shared" si="2319"/>
        <v>2000000</v>
      </c>
      <c r="FTF1371" s="84" t="s">
        <v>247</v>
      </c>
      <c r="FTG1371" s="84" t="s">
        <v>4695</v>
      </c>
      <c r="FTH1371" s="84">
        <f t="shared" ref="FTH1371:FTP1371" si="2320">FTH1365</f>
        <v>0</v>
      </c>
      <c r="FTI1371" s="84">
        <f t="shared" si="2320"/>
        <v>0</v>
      </c>
      <c r="FTJ1371" s="84">
        <f t="shared" si="2320"/>
        <v>0</v>
      </c>
      <c r="FTK1371" s="84">
        <f t="shared" si="2320"/>
        <v>0</v>
      </c>
      <c r="FTL1371" s="84">
        <f t="shared" si="2320"/>
        <v>2000000</v>
      </c>
      <c r="FTM1371" s="84">
        <f t="shared" si="2320"/>
        <v>0</v>
      </c>
      <c r="FTN1371" s="84">
        <f t="shared" si="2320"/>
        <v>0</v>
      </c>
      <c r="FTO1371" s="84">
        <f t="shared" si="2320"/>
        <v>2000000</v>
      </c>
      <c r="FTP1371" s="84">
        <f t="shared" si="2320"/>
        <v>2000000</v>
      </c>
      <c r="FTV1371" s="84" t="s">
        <v>247</v>
      </c>
      <c r="FTW1371" s="84" t="s">
        <v>4695</v>
      </c>
      <c r="FTX1371" s="84">
        <f t="shared" ref="FTX1371:FUF1371" si="2321">FTX1365</f>
        <v>0</v>
      </c>
      <c r="FTY1371" s="84">
        <f t="shared" si="2321"/>
        <v>0</v>
      </c>
      <c r="FTZ1371" s="84">
        <f t="shared" si="2321"/>
        <v>0</v>
      </c>
      <c r="FUA1371" s="84">
        <f t="shared" si="2321"/>
        <v>0</v>
      </c>
      <c r="FUB1371" s="84">
        <f t="shared" si="2321"/>
        <v>2000000</v>
      </c>
      <c r="FUC1371" s="84">
        <f t="shared" si="2321"/>
        <v>0</v>
      </c>
      <c r="FUD1371" s="84">
        <f t="shared" si="2321"/>
        <v>0</v>
      </c>
      <c r="FUE1371" s="84">
        <f t="shared" si="2321"/>
        <v>2000000</v>
      </c>
      <c r="FUF1371" s="84">
        <f t="shared" si="2321"/>
        <v>2000000</v>
      </c>
      <c r="FUL1371" s="84" t="s">
        <v>247</v>
      </c>
      <c r="FUM1371" s="84" t="s">
        <v>4695</v>
      </c>
      <c r="FUN1371" s="84">
        <f t="shared" ref="FUN1371:FUV1371" si="2322">FUN1365</f>
        <v>0</v>
      </c>
      <c r="FUO1371" s="84">
        <f t="shared" si="2322"/>
        <v>0</v>
      </c>
      <c r="FUP1371" s="84">
        <f t="shared" si="2322"/>
        <v>0</v>
      </c>
      <c r="FUQ1371" s="84">
        <f t="shared" si="2322"/>
        <v>0</v>
      </c>
      <c r="FUR1371" s="84">
        <f t="shared" si="2322"/>
        <v>2000000</v>
      </c>
      <c r="FUS1371" s="84">
        <f t="shared" si="2322"/>
        <v>0</v>
      </c>
      <c r="FUT1371" s="84">
        <f t="shared" si="2322"/>
        <v>0</v>
      </c>
      <c r="FUU1371" s="84">
        <f t="shared" si="2322"/>
        <v>2000000</v>
      </c>
      <c r="FUV1371" s="84">
        <f t="shared" si="2322"/>
        <v>2000000</v>
      </c>
      <c r="FVB1371" s="84" t="s">
        <v>247</v>
      </c>
      <c r="FVC1371" s="84" t="s">
        <v>4695</v>
      </c>
      <c r="FVD1371" s="84">
        <f t="shared" ref="FVD1371:FVL1371" si="2323">FVD1365</f>
        <v>0</v>
      </c>
      <c r="FVE1371" s="84">
        <f t="shared" si="2323"/>
        <v>0</v>
      </c>
      <c r="FVF1371" s="84">
        <f t="shared" si="2323"/>
        <v>0</v>
      </c>
      <c r="FVG1371" s="84">
        <f t="shared" si="2323"/>
        <v>0</v>
      </c>
      <c r="FVH1371" s="84">
        <f t="shared" si="2323"/>
        <v>2000000</v>
      </c>
      <c r="FVI1371" s="84">
        <f t="shared" si="2323"/>
        <v>0</v>
      </c>
      <c r="FVJ1371" s="84">
        <f t="shared" si="2323"/>
        <v>0</v>
      </c>
      <c r="FVK1371" s="84">
        <f t="shared" si="2323"/>
        <v>2000000</v>
      </c>
      <c r="FVL1371" s="84">
        <f t="shared" si="2323"/>
        <v>2000000</v>
      </c>
      <c r="FVR1371" s="84" t="s">
        <v>247</v>
      </c>
      <c r="FVS1371" s="84" t="s">
        <v>4695</v>
      </c>
      <c r="FVT1371" s="84">
        <f t="shared" ref="FVT1371:FWB1371" si="2324">FVT1365</f>
        <v>0</v>
      </c>
      <c r="FVU1371" s="84">
        <f t="shared" si="2324"/>
        <v>0</v>
      </c>
      <c r="FVV1371" s="84">
        <f t="shared" si="2324"/>
        <v>0</v>
      </c>
      <c r="FVW1371" s="84">
        <f t="shared" si="2324"/>
        <v>0</v>
      </c>
      <c r="FVX1371" s="84">
        <f t="shared" si="2324"/>
        <v>2000000</v>
      </c>
      <c r="FVY1371" s="84">
        <f t="shared" si="2324"/>
        <v>0</v>
      </c>
      <c r="FVZ1371" s="84">
        <f t="shared" si="2324"/>
        <v>0</v>
      </c>
      <c r="FWA1371" s="84">
        <f t="shared" si="2324"/>
        <v>2000000</v>
      </c>
      <c r="FWB1371" s="84">
        <f t="shared" si="2324"/>
        <v>2000000</v>
      </c>
      <c r="FWH1371" s="84" t="s">
        <v>247</v>
      </c>
      <c r="FWI1371" s="84" t="s">
        <v>4695</v>
      </c>
      <c r="FWJ1371" s="84">
        <f t="shared" ref="FWJ1371:FWR1371" si="2325">FWJ1365</f>
        <v>0</v>
      </c>
      <c r="FWK1371" s="84">
        <f t="shared" si="2325"/>
        <v>0</v>
      </c>
      <c r="FWL1371" s="84">
        <f t="shared" si="2325"/>
        <v>0</v>
      </c>
      <c r="FWM1371" s="84">
        <f t="shared" si="2325"/>
        <v>0</v>
      </c>
      <c r="FWN1371" s="84">
        <f t="shared" si="2325"/>
        <v>2000000</v>
      </c>
      <c r="FWO1371" s="84">
        <f t="shared" si="2325"/>
        <v>0</v>
      </c>
      <c r="FWP1371" s="84">
        <f t="shared" si="2325"/>
        <v>0</v>
      </c>
      <c r="FWQ1371" s="84">
        <f t="shared" si="2325"/>
        <v>2000000</v>
      </c>
      <c r="FWR1371" s="84">
        <f t="shared" si="2325"/>
        <v>2000000</v>
      </c>
      <c r="FWX1371" s="84" t="s">
        <v>247</v>
      </c>
      <c r="FWY1371" s="84" t="s">
        <v>4695</v>
      </c>
      <c r="FWZ1371" s="84">
        <f t="shared" ref="FWZ1371:FXH1371" si="2326">FWZ1365</f>
        <v>0</v>
      </c>
      <c r="FXA1371" s="84">
        <f t="shared" si="2326"/>
        <v>0</v>
      </c>
      <c r="FXB1371" s="84">
        <f t="shared" si="2326"/>
        <v>0</v>
      </c>
      <c r="FXC1371" s="84">
        <f t="shared" si="2326"/>
        <v>0</v>
      </c>
      <c r="FXD1371" s="84">
        <f t="shared" si="2326"/>
        <v>2000000</v>
      </c>
      <c r="FXE1371" s="84">
        <f t="shared" si="2326"/>
        <v>0</v>
      </c>
      <c r="FXF1371" s="84">
        <f t="shared" si="2326"/>
        <v>0</v>
      </c>
      <c r="FXG1371" s="84">
        <f t="shared" si="2326"/>
        <v>2000000</v>
      </c>
      <c r="FXH1371" s="84">
        <f t="shared" si="2326"/>
        <v>2000000</v>
      </c>
      <c r="FXN1371" s="84" t="s">
        <v>247</v>
      </c>
      <c r="FXO1371" s="84" t="s">
        <v>4695</v>
      </c>
      <c r="FXP1371" s="84">
        <f t="shared" ref="FXP1371:FXX1371" si="2327">FXP1365</f>
        <v>0</v>
      </c>
      <c r="FXQ1371" s="84">
        <f t="shared" si="2327"/>
        <v>0</v>
      </c>
      <c r="FXR1371" s="84">
        <f t="shared" si="2327"/>
        <v>0</v>
      </c>
      <c r="FXS1371" s="84">
        <f t="shared" si="2327"/>
        <v>0</v>
      </c>
      <c r="FXT1371" s="84">
        <f t="shared" si="2327"/>
        <v>2000000</v>
      </c>
      <c r="FXU1371" s="84">
        <f t="shared" si="2327"/>
        <v>0</v>
      </c>
      <c r="FXV1371" s="84">
        <f t="shared" si="2327"/>
        <v>0</v>
      </c>
      <c r="FXW1371" s="84">
        <f t="shared" si="2327"/>
        <v>2000000</v>
      </c>
      <c r="FXX1371" s="84">
        <f t="shared" si="2327"/>
        <v>2000000</v>
      </c>
      <c r="FYD1371" s="84" t="s">
        <v>247</v>
      </c>
      <c r="FYE1371" s="84" t="s">
        <v>4695</v>
      </c>
      <c r="FYF1371" s="84">
        <f t="shared" ref="FYF1371:FYN1371" si="2328">FYF1365</f>
        <v>0</v>
      </c>
      <c r="FYG1371" s="84">
        <f t="shared" si="2328"/>
        <v>0</v>
      </c>
      <c r="FYH1371" s="84">
        <f t="shared" si="2328"/>
        <v>0</v>
      </c>
      <c r="FYI1371" s="84">
        <f t="shared" si="2328"/>
        <v>0</v>
      </c>
      <c r="FYJ1371" s="84">
        <f t="shared" si="2328"/>
        <v>2000000</v>
      </c>
      <c r="FYK1371" s="84">
        <f t="shared" si="2328"/>
        <v>0</v>
      </c>
      <c r="FYL1371" s="84">
        <f t="shared" si="2328"/>
        <v>0</v>
      </c>
      <c r="FYM1371" s="84">
        <f t="shared" si="2328"/>
        <v>2000000</v>
      </c>
      <c r="FYN1371" s="84">
        <f t="shared" si="2328"/>
        <v>2000000</v>
      </c>
      <c r="FYT1371" s="84" t="s">
        <v>247</v>
      </c>
      <c r="FYU1371" s="84" t="s">
        <v>4695</v>
      </c>
      <c r="FYV1371" s="84">
        <f t="shared" ref="FYV1371:FZD1371" si="2329">FYV1365</f>
        <v>0</v>
      </c>
      <c r="FYW1371" s="84">
        <f t="shared" si="2329"/>
        <v>0</v>
      </c>
      <c r="FYX1371" s="84">
        <f t="shared" si="2329"/>
        <v>0</v>
      </c>
      <c r="FYY1371" s="84">
        <f t="shared" si="2329"/>
        <v>0</v>
      </c>
      <c r="FYZ1371" s="84">
        <f t="shared" si="2329"/>
        <v>2000000</v>
      </c>
      <c r="FZA1371" s="84">
        <f t="shared" si="2329"/>
        <v>0</v>
      </c>
      <c r="FZB1371" s="84">
        <f t="shared" si="2329"/>
        <v>0</v>
      </c>
      <c r="FZC1371" s="84">
        <f t="shared" si="2329"/>
        <v>2000000</v>
      </c>
      <c r="FZD1371" s="84">
        <f t="shared" si="2329"/>
        <v>2000000</v>
      </c>
      <c r="FZJ1371" s="84" t="s">
        <v>247</v>
      </c>
      <c r="FZK1371" s="84" t="s">
        <v>4695</v>
      </c>
      <c r="FZL1371" s="84">
        <f t="shared" ref="FZL1371:FZT1371" si="2330">FZL1365</f>
        <v>0</v>
      </c>
      <c r="FZM1371" s="84">
        <f t="shared" si="2330"/>
        <v>0</v>
      </c>
      <c r="FZN1371" s="84">
        <f t="shared" si="2330"/>
        <v>0</v>
      </c>
      <c r="FZO1371" s="84">
        <f t="shared" si="2330"/>
        <v>0</v>
      </c>
      <c r="FZP1371" s="84">
        <f t="shared" si="2330"/>
        <v>2000000</v>
      </c>
      <c r="FZQ1371" s="84">
        <f t="shared" si="2330"/>
        <v>0</v>
      </c>
      <c r="FZR1371" s="84">
        <f t="shared" si="2330"/>
        <v>0</v>
      </c>
      <c r="FZS1371" s="84">
        <f t="shared" si="2330"/>
        <v>2000000</v>
      </c>
      <c r="FZT1371" s="84">
        <f t="shared" si="2330"/>
        <v>2000000</v>
      </c>
      <c r="FZZ1371" s="84" t="s">
        <v>247</v>
      </c>
      <c r="GAA1371" s="84" t="s">
        <v>4695</v>
      </c>
      <c r="GAB1371" s="84">
        <f t="shared" ref="GAB1371:GAJ1371" si="2331">GAB1365</f>
        <v>0</v>
      </c>
      <c r="GAC1371" s="84">
        <f t="shared" si="2331"/>
        <v>0</v>
      </c>
      <c r="GAD1371" s="84">
        <f t="shared" si="2331"/>
        <v>0</v>
      </c>
      <c r="GAE1371" s="84">
        <f t="shared" si="2331"/>
        <v>0</v>
      </c>
      <c r="GAF1371" s="84">
        <f t="shared" si="2331"/>
        <v>2000000</v>
      </c>
      <c r="GAG1371" s="84">
        <f t="shared" si="2331"/>
        <v>0</v>
      </c>
      <c r="GAH1371" s="84">
        <f t="shared" si="2331"/>
        <v>0</v>
      </c>
      <c r="GAI1371" s="84">
        <f t="shared" si="2331"/>
        <v>2000000</v>
      </c>
      <c r="GAJ1371" s="84">
        <f t="shared" si="2331"/>
        <v>2000000</v>
      </c>
      <c r="GAP1371" s="84" t="s">
        <v>247</v>
      </c>
      <c r="GAQ1371" s="84" t="s">
        <v>4695</v>
      </c>
      <c r="GAR1371" s="84">
        <f t="shared" ref="GAR1371:GAZ1371" si="2332">GAR1365</f>
        <v>0</v>
      </c>
      <c r="GAS1371" s="84">
        <f t="shared" si="2332"/>
        <v>0</v>
      </c>
      <c r="GAT1371" s="84">
        <f t="shared" si="2332"/>
        <v>0</v>
      </c>
      <c r="GAU1371" s="84">
        <f t="shared" si="2332"/>
        <v>0</v>
      </c>
      <c r="GAV1371" s="84">
        <f t="shared" si="2332"/>
        <v>2000000</v>
      </c>
      <c r="GAW1371" s="84">
        <f t="shared" si="2332"/>
        <v>0</v>
      </c>
      <c r="GAX1371" s="84">
        <f t="shared" si="2332"/>
        <v>0</v>
      </c>
      <c r="GAY1371" s="84">
        <f t="shared" si="2332"/>
        <v>2000000</v>
      </c>
      <c r="GAZ1371" s="84">
        <f t="shared" si="2332"/>
        <v>2000000</v>
      </c>
      <c r="GBF1371" s="84" t="s">
        <v>247</v>
      </c>
      <c r="GBG1371" s="84" t="s">
        <v>4695</v>
      </c>
      <c r="GBH1371" s="84">
        <f t="shared" ref="GBH1371:GBP1371" si="2333">GBH1365</f>
        <v>0</v>
      </c>
      <c r="GBI1371" s="84">
        <f t="shared" si="2333"/>
        <v>0</v>
      </c>
      <c r="GBJ1371" s="84">
        <f t="shared" si="2333"/>
        <v>0</v>
      </c>
      <c r="GBK1371" s="84">
        <f t="shared" si="2333"/>
        <v>0</v>
      </c>
      <c r="GBL1371" s="84">
        <f t="shared" si="2333"/>
        <v>2000000</v>
      </c>
      <c r="GBM1371" s="84">
        <f t="shared" si="2333"/>
        <v>0</v>
      </c>
      <c r="GBN1371" s="84">
        <f t="shared" si="2333"/>
        <v>0</v>
      </c>
      <c r="GBO1371" s="84">
        <f t="shared" si="2333"/>
        <v>2000000</v>
      </c>
      <c r="GBP1371" s="84">
        <f t="shared" si="2333"/>
        <v>2000000</v>
      </c>
      <c r="GBV1371" s="84" t="s">
        <v>247</v>
      </c>
      <c r="GBW1371" s="84" t="s">
        <v>4695</v>
      </c>
      <c r="GBX1371" s="84">
        <f t="shared" ref="GBX1371:GCF1371" si="2334">GBX1365</f>
        <v>0</v>
      </c>
      <c r="GBY1371" s="84">
        <f t="shared" si="2334"/>
        <v>0</v>
      </c>
      <c r="GBZ1371" s="84">
        <f t="shared" si="2334"/>
        <v>0</v>
      </c>
      <c r="GCA1371" s="84">
        <f t="shared" si="2334"/>
        <v>0</v>
      </c>
      <c r="GCB1371" s="84">
        <f t="shared" si="2334"/>
        <v>2000000</v>
      </c>
      <c r="GCC1371" s="84">
        <f t="shared" si="2334"/>
        <v>0</v>
      </c>
      <c r="GCD1371" s="84">
        <f t="shared" si="2334"/>
        <v>0</v>
      </c>
      <c r="GCE1371" s="84">
        <f t="shared" si="2334"/>
        <v>2000000</v>
      </c>
      <c r="GCF1371" s="84">
        <f t="shared" si="2334"/>
        <v>2000000</v>
      </c>
      <c r="GCL1371" s="84" t="s">
        <v>247</v>
      </c>
      <c r="GCM1371" s="84" t="s">
        <v>4695</v>
      </c>
      <c r="GCN1371" s="84">
        <f t="shared" ref="GCN1371:GCV1371" si="2335">GCN1365</f>
        <v>0</v>
      </c>
      <c r="GCO1371" s="84">
        <f t="shared" si="2335"/>
        <v>0</v>
      </c>
      <c r="GCP1371" s="84">
        <f t="shared" si="2335"/>
        <v>0</v>
      </c>
      <c r="GCQ1371" s="84">
        <f t="shared" si="2335"/>
        <v>0</v>
      </c>
      <c r="GCR1371" s="84">
        <f t="shared" si="2335"/>
        <v>2000000</v>
      </c>
      <c r="GCS1371" s="84">
        <f t="shared" si="2335"/>
        <v>0</v>
      </c>
      <c r="GCT1371" s="84">
        <f t="shared" si="2335"/>
        <v>0</v>
      </c>
      <c r="GCU1371" s="84">
        <f t="shared" si="2335"/>
        <v>2000000</v>
      </c>
      <c r="GCV1371" s="84">
        <f t="shared" si="2335"/>
        <v>2000000</v>
      </c>
      <c r="GDB1371" s="84" t="s">
        <v>247</v>
      </c>
      <c r="GDC1371" s="84" t="s">
        <v>4695</v>
      </c>
      <c r="GDD1371" s="84">
        <f t="shared" ref="GDD1371:GDL1371" si="2336">GDD1365</f>
        <v>0</v>
      </c>
      <c r="GDE1371" s="84">
        <f t="shared" si="2336"/>
        <v>0</v>
      </c>
      <c r="GDF1371" s="84">
        <f t="shared" si="2336"/>
        <v>0</v>
      </c>
      <c r="GDG1371" s="84">
        <f t="shared" si="2336"/>
        <v>0</v>
      </c>
      <c r="GDH1371" s="84">
        <f t="shared" si="2336"/>
        <v>2000000</v>
      </c>
      <c r="GDI1371" s="84">
        <f t="shared" si="2336"/>
        <v>0</v>
      </c>
      <c r="GDJ1371" s="84">
        <f t="shared" si="2336"/>
        <v>0</v>
      </c>
      <c r="GDK1371" s="84">
        <f t="shared" si="2336"/>
        <v>2000000</v>
      </c>
      <c r="GDL1371" s="84">
        <f t="shared" si="2336"/>
        <v>2000000</v>
      </c>
      <c r="GDR1371" s="84" t="s">
        <v>247</v>
      </c>
      <c r="GDS1371" s="84" t="s">
        <v>4695</v>
      </c>
      <c r="GDT1371" s="84">
        <f t="shared" ref="GDT1371:GEB1371" si="2337">GDT1365</f>
        <v>0</v>
      </c>
      <c r="GDU1371" s="84">
        <f t="shared" si="2337"/>
        <v>0</v>
      </c>
      <c r="GDV1371" s="84">
        <f t="shared" si="2337"/>
        <v>0</v>
      </c>
      <c r="GDW1371" s="84">
        <f t="shared" si="2337"/>
        <v>0</v>
      </c>
      <c r="GDX1371" s="84">
        <f t="shared" si="2337"/>
        <v>2000000</v>
      </c>
      <c r="GDY1371" s="84">
        <f t="shared" si="2337"/>
        <v>0</v>
      </c>
      <c r="GDZ1371" s="84">
        <f t="shared" si="2337"/>
        <v>0</v>
      </c>
      <c r="GEA1371" s="84">
        <f t="shared" si="2337"/>
        <v>2000000</v>
      </c>
      <c r="GEB1371" s="84">
        <f t="shared" si="2337"/>
        <v>2000000</v>
      </c>
      <c r="GEH1371" s="84" t="s">
        <v>247</v>
      </c>
      <c r="GEI1371" s="84" t="s">
        <v>4695</v>
      </c>
      <c r="GEJ1371" s="84">
        <f t="shared" ref="GEJ1371:GER1371" si="2338">GEJ1365</f>
        <v>0</v>
      </c>
      <c r="GEK1371" s="84">
        <f t="shared" si="2338"/>
        <v>0</v>
      </c>
      <c r="GEL1371" s="84">
        <f t="shared" si="2338"/>
        <v>0</v>
      </c>
      <c r="GEM1371" s="84">
        <f t="shared" si="2338"/>
        <v>0</v>
      </c>
      <c r="GEN1371" s="84">
        <f t="shared" si="2338"/>
        <v>2000000</v>
      </c>
      <c r="GEO1371" s="84">
        <f t="shared" si="2338"/>
        <v>0</v>
      </c>
      <c r="GEP1371" s="84">
        <f t="shared" si="2338"/>
        <v>0</v>
      </c>
      <c r="GEQ1371" s="84">
        <f t="shared" si="2338"/>
        <v>2000000</v>
      </c>
      <c r="GER1371" s="84">
        <f t="shared" si="2338"/>
        <v>2000000</v>
      </c>
      <c r="GEX1371" s="84" t="s">
        <v>247</v>
      </c>
      <c r="GEY1371" s="84" t="s">
        <v>4695</v>
      </c>
      <c r="GEZ1371" s="84">
        <f t="shared" ref="GEZ1371:GFH1371" si="2339">GEZ1365</f>
        <v>0</v>
      </c>
      <c r="GFA1371" s="84">
        <f t="shared" si="2339"/>
        <v>0</v>
      </c>
      <c r="GFB1371" s="84">
        <f t="shared" si="2339"/>
        <v>0</v>
      </c>
      <c r="GFC1371" s="84">
        <f t="shared" si="2339"/>
        <v>0</v>
      </c>
      <c r="GFD1371" s="84">
        <f t="shared" si="2339"/>
        <v>2000000</v>
      </c>
      <c r="GFE1371" s="84">
        <f t="shared" si="2339"/>
        <v>0</v>
      </c>
      <c r="GFF1371" s="84">
        <f t="shared" si="2339"/>
        <v>0</v>
      </c>
      <c r="GFG1371" s="84">
        <f t="shared" si="2339"/>
        <v>2000000</v>
      </c>
      <c r="GFH1371" s="84">
        <f t="shared" si="2339"/>
        <v>2000000</v>
      </c>
      <c r="GFN1371" s="84" t="s">
        <v>247</v>
      </c>
      <c r="GFO1371" s="84" t="s">
        <v>4695</v>
      </c>
      <c r="GFP1371" s="84">
        <f t="shared" ref="GFP1371:GFX1371" si="2340">GFP1365</f>
        <v>0</v>
      </c>
      <c r="GFQ1371" s="84">
        <f t="shared" si="2340"/>
        <v>0</v>
      </c>
      <c r="GFR1371" s="84">
        <f t="shared" si="2340"/>
        <v>0</v>
      </c>
      <c r="GFS1371" s="84">
        <f t="shared" si="2340"/>
        <v>0</v>
      </c>
      <c r="GFT1371" s="84">
        <f t="shared" si="2340"/>
        <v>2000000</v>
      </c>
      <c r="GFU1371" s="84">
        <f t="shared" si="2340"/>
        <v>0</v>
      </c>
      <c r="GFV1371" s="84">
        <f t="shared" si="2340"/>
        <v>0</v>
      </c>
      <c r="GFW1371" s="84">
        <f t="shared" si="2340"/>
        <v>2000000</v>
      </c>
      <c r="GFX1371" s="84">
        <f t="shared" si="2340"/>
        <v>2000000</v>
      </c>
      <c r="GGD1371" s="84" t="s">
        <v>247</v>
      </c>
      <c r="GGE1371" s="84" t="s">
        <v>4695</v>
      </c>
      <c r="GGF1371" s="84">
        <f t="shared" ref="GGF1371:GGN1371" si="2341">GGF1365</f>
        <v>0</v>
      </c>
      <c r="GGG1371" s="84">
        <f t="shared" si="2341"/>
        <v>0</v>
      </c>
      <c r="GGH1371" s="84">
        <f t="shared" si="2341"/>
        <v>0</v>
      </c>
      <c r="GGI1371" s="84">
        <f t="shared" si="2341"/>
        <v>0</v>
      </c>
      <c r="GGJ1371" s="84">
        <f t="shared" si="2341"/>
        <v>2000000</v>
      </c>
      <c r="GGK1371" s="84">
        <f t="shared" si="2341"/>
        <v>0</v>
      </c>
      <c r="GGL1371" s="84">
        <f t="shared" si="2341"/>
        <v>0</v>
      </c>
      <c r="GGM1371" s="84">
        <f t="shared" si="2341"/>
        <v>2000000</v>
      </c>
      <c r="GGN1371" s="84">
        <f t="shared" si="2341"/>
        <v>2000000</v>
      </c>
      <c r="GGT1371" s="84" t="s">
        <v>247</v>
      </c>
      <c r="GGU1371" s="84" t="s">
        <v>4695</v>
      </c>
      <c r="GGV1371" s="84">
        <f t="shared" ref="GGV1371:GHD1371" si="2342">GGV1365</f>
        <v>0</v>
      </c>
      <c r="GGW1371" s="84">
        <f t="shared" si="2342"/>
        <v>0</v>
      </c>
      <c r="GGX1371" s="84">
        <f t="shared" si="2342"/>
        <v>0</v>
      </c>
      <c r="GGY1371" s="84">
        <f t="shared" si="2342"/>
        <v>0</v>
      </c>
      <c r="GGZ1371" s="84">
        <f t="shared" si="2342"/>
        <v>2000000</v>
      </c>
      <c r="GHA1371" s="84">
        <f t="shared" si="2342"/>
        <v>0</v>
      </c>
      <c r="GHB1371" s="84">
        <f t="shared" si="2342"/>
        <v>0</v>
      </c>
      <c r="GHC1371" s="84">
        <f t="shared" si="2342"/>
        <v>2000000</v>
      </c>
      <c r="GHD1371" s="84">
        <f t="shared" si="2342"/>
        <v>2000000</v>
      </c>
      <c r="GHJ1371" s="84" t="s">
        <v>247</v>
      </c>
      <c r="GHK1371" s="84" t="s">
        <v>4695</v>
      </c>
      <c r="GHL1371" s="84">
        <f t="shared" ref="GHL1371:GHT1371" si="2343">GHL1365</f>
        <v>0</v>
      </c>
      <c r="GHM1371" s="84">
        <f t="shared" si="2343"/>
        <v>0</v>
      </c>
      <c r="GHN1371" s="84">
        <f t="shared" si="2343"/>
        <v>0</v>
      </c>
      <c r="GHO1371" s="84">
        <f t="shared" si="2343"/>
        <v>0</v>
      </c>
      <c r="GHP1371" s="84">
        <f t="shared" si="2343"/>
        <v>2000000</v>
      </c>
      <c r="GHQ1371" s="84">
        <f t="shared" si="2343"/>
        <v>0</v>
      </c>
      <c r="GHR1371" s="84">
        <f t="shared" si="2343"/>
        <v>0</v>
      </c>
      <c r="GHS1371" s="84">
        <f t="shared" si="2343"/>
        <v>2000000</v>
      </c>
      <c r="GHT1371" s="84">
        <f t="shared" si="2343"/>
        <v>2000000</v>
      </c>
      <c r="GHZ1371" s="84" t="s">
        <v>247</v>
      </c>
      <c r="GIA1371" s="84" t="s">
        <v>4695</v>
      </c>
      <c r="GIB1371" s="84">
        <f t="shared" ref="GIB1371:GIJ1371" si="2344">GIB1365</f>
        <v>0</v>
      </c>
      <c r="GIC1371" s="84">
        <f t="shared" si="2344"/>
        <v>0</v>
      </c>
      <c r="GID1371" s="84">
        <f t="shared" si="2344"/>
        <v>0</v>
      </c>
      <c r="GIE1371" s="84">
        <f t="shared" si="2344"/>
        <v>0</v>
      </c>
      <c r="GIF1371" s="84">
        <f t="shared" si="2344"/>
        <v>2000000</v>
      </c>
      <c r="GIG1371" s="84">
        <f t="shared" si="2344"/>
        <v>0</v>
      </c>
      <c r="GIH1371" s="84">
        <f t="shared" si="2344"/>
        <v>0</v>
      </c>
      <c r="GII1371" s="84">
        <f t="shared" si="2344"/>
        <v>2000000</v>
      </c>
      <c r="GIJ1371" s="84">
        <f t="shared" si="2344"/>
        <v>2000000</v>
      </c>
      <c r="GIP1371" s="84" t="s">
        <v>247</v>
      </c>
      <c r="GIQ1371" s="84" t="s">
        <v>4695</v>
      </c>
      <c r="GIR1371" s="84">
        <f t="shared" ref="GIR1371:GIZ1371" si="2345">GIR1365</f>
        <v>0</v>
      </c>
      <c r="GIS1371" s="84">
        <f t="shared" si="2345"/>
        <v>0</v>
      </c>
      <c r="GIT1371" s="84">
        <f t="shared" si="2345"/>
        <v>0</v>
      </c>
      <c r="GIU1371" s="84">
        <f t="shared" si="2345"/>
        <v>0</v>
      </c>
      <c r="GIV1371" s="84">
        <f t="shared" si="2345"/>
        <v>2000000</v>
      </c>
      <c r="GIW1371" s="84">
        <f t="shared" si="2345"/>
        <v>0</v>
      </c>
      <c r="GIX1371" s="84">
        <f t="shared" si="2345"/>
        <v>0</v>
      </c>
      <c r="GIY1371" s="84">
        <f t="shared" si="2345"/>
        <v>2000000</v>
      </c>
      <c r="GIZ1371" s="84">
        <f t="shared" si="2345"/>
        <v>2000000</v>
      </c>
      <c r="GJF1371" s="84" t="s">
        <v>247</v>
      </c>
      <c r="GJG1371" s="84" t="s">
        <v>4695</v>
      </c>
      <c r="GJH1371" s="84">
        <f t="shared" ref="GJH1371:GJP1371" si="2346">GJH1365</f>
        <v>0</v>
      </c>
      <c r="GJI1371" s="84">
        <f t="shared" si="2346"/>
        <v>0</v>
      </c>
      <c r="GJJ1371" s="84">
        <f t="shared" si="2346"/>
        <v>0</v>
      </c>
      <c r="GJK1371" s="84">
        <f t="shared" si="2346"/>
        <v>0</v>
      </c>
      <c r="GJL1371" s="84">
        <f t="shared" si="2346"/>
        <v>2000000</v>
      </c>
      <c r="GJM1371" s="84">
        <f t="shared" si="2346"/>
        <v>0</v>
      </c>
      <c r="GJN1371" s="84">
        <f t="shared" si="2346"/>
        <v>0</v>
      </c>
      <c r="GJO1371" s="84">
        <f t="shared" si="2346"/>
        <v>2000000</v>
      </c>
      <c r="GJP1371" s="84">
        <f t="shared" si="2346"/>
        <v>2000000</v>
      </c>
      <c r="GJV1371" s="84" t="s">
        <v>247</v>
      </c>
      <c r="GJW1371" s="84" t="s">
        <v>4695</v>
      </c>
      <c r="GJX1371" s="84">
        <f t="shared" ref="GJX1371:GKF1371" si="2347">GJX1365</f>
        <v>0</v>
      </c>
      <c r="GJY1371" s="84">
        <f t="shared" si="2347"/>
        <v>0</v>
      </c>
      <c r="GJZ1371" s="84">
        <f t="shared" si="2347"/>
        <v>0</v>
      </c>
      <c r="GKA1371" s="84">
        <f t="shared" si="2347"/>
        <v>0</v>
      </c>
      <c r="GKB1371" s="84">
        <f t="shared" si="2347"/>
        <v>2000000</v>
      </c>
      <c r="GKC1371" s="84">
        <f t="shared" si="2347"/>
        <v>0</v>
      </c>
      <c r="GKD1371" s="84">
        <f t="shared" si="2347"/>
        <v>0</v>
      </c>
      <c r="GKE1371" s="84">
        <f t="shared" si="2347"/>
        <v>2000000</v>
      </c>
      <c r="GKF1371" s="84">
        <f t="shared" si="2347"/>
        <v>2000000</v>
      </c>
      <c r="GKL1371" s="84" t="s">
        <v>247</v>
      </c>
      <c r="GKM1371" s="84" t="s">
        <v>4695</v>
      </c>
      <c r="GKN1371" s="84">
        <f t="shared" ref="GKN1371:GKV1371" si="2348">GKN1365</f>
        <v>0</v>
      </c>
      <c r="GKO1371" s="84">
        <f t="shared" si="2348"/>
        <v>0</v>
      </c>
      <c r="GKP1371" s="84">
        <f t="shared" si="2348"/>
        <v>0</v>
      </c>
      <c r="GKQ1371" s="84">
        <f t="shared" si="2348"/>
        <v>0</v>
      </c>
      <c r="GKR1371" s="84">
        <f t="shared" si="2348"/>
        <v>2000000</v>
      </c>
      <c r="GKS1371" s="84">
        <f t="shared" si="2348"/>
        <v>0</v>
      </c>
      <c r="GKT1371" s="84">
        <f t="shared" si="2348"/>
        <v>0</v>
      </c>
      <c r="GKU1371" s="84">
        <f t="shared" si="2348"/>
        <v>2000000</v>
      </c>
      <c r="GKV1371" s="84">
        <f t="shared" si="2348"/>
        <v>2000000</v>
      </c>
      <c r="GLB1371" s="84" t="s">
        <v>247</v>
      </c>
      <c r="GLC1371" s="84" t="s">
        <v>4695</v>
      </c>
      <c r="GLD1371" s="84">
        <f t="shared" ref="GLD1371:GLL1371" si="2349">GLD1365</f>
        <v>0</v>
      </c>
      <c r="GLE1371" s="84">
        <f t="shared" si="2349"/>
        <v>0</v>
      </c>
      <c r="GLF1371" s="84">
        <f t="shared" si="2349"/>
        <v>0</v>
      </c>
      <c r="GLG1371" s="84">
        <f t="shared" si="2349"/>
        <v>0</v>
      </c>
      <c r="GLH1371" s="84">
        <f t="shared" si="2349"/>
        <v>2000000</v>
      </c>
      <c r="GLI1371" s="84">
        <f t="shared" si="2349"/>
        <v>0</v>
      </c>
      <c r="GLJ1371" s="84">
        <f t="shared" si="2349"/>
        <v>0</v>
      </c>
      <c r="GLK1371" s="84">
        <f t="shared" si="2349"/>
        <v>2000000</v>
      </c>
      <c r="GLL1371" s="84">
        <f t="shared" si="2349"/>
        <v>2000000</v>
      </c>
      <c r="GLR1371" s="84" t="s">
        <v>247</v>
      </c>
      <c r="GLS1371" s="84" t="s">
        <v>4695</v>
      </c>
      <c r="GLT1371" s="84">
        <f t="shared" ref="GLT1371:GMB1371" si="2350">GLT1365</f>
        <v>0</v>
      </c>
      <c r="GLU1371" s="84">
        <f t="shared" si="2350"/>
        <v>0</v>
      </c>
      <c r="GLV1371" s="84">
        <f t="shared" si="2350"/>
        <v>0</v>
      </c>
      <c r="GLW1371" s="84">
        <f t="shared" si="2350"/>
        <v>0</v>
      </c>
      <c r="GLX1371" s="84">
        <f t="shared" si="2350"/>
        <v>2000000</v>
      </c>
      <c r="GLY1371" s="84">
        <f t="shared" si="2350"/>
        <v>0</v>
      </c>
      <c r="GLZ1371" s="84">
        <f t="shared" si="2350"/>
        <v>0</v>
      </c>
      <c r="GMA1371" s="84">
        <f t="shared" si="2350"/>
        <v>2000000</v>
      </c>
      <c r="GMB1371" s="84">
        <f t="shared" si="2350"/>
        <v>2000000</v>
      </c>
      <c r="GMH1371" s="84" t="s">
        <v>247</v>
      </c>
      <c r="GMI1371" s="84" t="s">
        <v>4695</v>
      </c>
      <c r="GMJ1371" s="84">
        <f t="shared" ref="GMJ1371:GMR1371" si="2351">GMJ1365</f>
        <v>0</v>
      </c>
      <c r="GMK1371" s="84">
        <f t="shared" si="2351"/>
        <v>0</v>
      </c>
      <c r="GML1371" s="84">
        <f t="shared" si="2351"/>
        <v>0</v>
      </c>
      <c r="GMM1371" s="84">
        <f t="shared" si="2351"/>
        <v>0</v>
      </c>
      <c r="GMN1371" s="84">
        <f t="shared" si="2351"/>
        <v>2000000</v>
      </c>
      <c r="GMO1371" s="84">
        <f t="shared" si="2351"/>
        <v>0</v>
      </c>
      <c r="GMP1371" s="84">
        <f t="shared" si="2351"/>
        <v>0</v>
      </c>
      <c r="GMQ1371" s="84">
        <f t="shared" si="2351"/>
        <v>2000000</v>
      </c>
      <c r="GMR1371" s="84">
        <f t="shared" si="2351"/>
        <v>2000000</v>
      </c>
      <c r="GMX1371" s="84" t="s">
        <v>247</v>
      </c>
      <c r="GMY1371" s="84" t="s">
        <v>4695</v>
      </c>
      <c r="GMZ1371" s="84">
        <f t="shared" ref="GMZ1371:GNH1371" si="2352">GMZ1365</f>
        <v>0</v>
      </c>
      <c r="GNA1371" s="84">
        <f t="shared" si="2352"/>
        <v>0</v>
      </c>
      <c r="GNB1371" s="84">
        <f t="shared" si="2352"/>
        <v>0</v>
      </c>
      <c r="GNC1371" s="84">
        <f t="shared" si="2352"/>
        <v>0</v>
      </c>
      <c r="GND1371" s="84">
        <f t="shared" si="2352"/>
        <v>2000000</v>
      </c>
      <c r="GNE1371" s="84">
        <f t="shared" si="2352"/>
        <v>0</v>
      </c>
      <c r="GNF1371" s="84">
        <f t="shared" si="2352"/>
        <v>0</v>
      </c>
      <c r="GNG1371" s="84">
        <f t="shared" si="2352"/>
        <v>2000000</v>
      </c>
      <c r="GNH1371" s="84">
        <f t="shared" si="2352"/>
        <v>2000000</v>
      </c>
      <c r="GNN1371" s="84" t="s">
        <v>247</v>
      </c>
      <c r="GNO1371" s="84" t="s">
        <v>4695</v>
      </c>
      <c r="GNP1371" s="84">
        <f>GNP1365</f>
        <v>0</v>
      </c>
      <c r="GNQ1371" s="84">
        <f>GNQ1365</f>
        <v>0</v>
      </c>
      <c r="GNR1371" s="84">
        <f>GNR1365</f>
        <v>0</v>
      </c>
      <c r="GNS1371" s="84">
        <f>GNS1365</f>
        <v>0</v>
      </c>
      <c r="GNT1371" s="84">
        <f>GNT1365</f>
        <v>2000000</v>
      </c>
      <c r="GNU1371" s="84">
        <f>GNU1365</f>
        <v>0</v>
      </c>
      <c r="GNV1371" s="84">
        <f>GNV1365</f>
        <v>0</v>
      </c>
      <c r="GNW1371" s="84">
        <f>GNW1365</f>
        <v>2000000</v>
      </c>
      <c r="GNX1371" s="84">
        <f>GNX1365</f>
        <v>2000000</v>
      </c>
      <c r="GOD1371" s="84" t="s">
        <v>247</v>
      </c>
      <c r="GOE1371" s="84" t="s">
        <v>4695</v>
      </c>
      <c r="GOF1371" s="84">
        <f t="shared" ref="GOF1371:GON1371" si="2353">GOF1365</f>
        <v>0</v>
      </c>
      <c r="GOG1371" s="84">
        <f t="shared" si="2353"/>
        <v>0</v>
      </c>
      <c r="GOH1371" s="84">
        <f t="shared" si="2353"/>
        <v>0</v>
      </c>
      <c r="GOI1371" s="84">
        <f t="shared" si="2353"/>
        <v>0</v>
      </c>
      <c r="GOJ1371" s="84">
        <f t="shared" si="2353"/>
        <v>2000000</v>
      </c>
      <c r="GOK1371" s="84">
        <f t="shared" si="2353"/>
        <v>0</v>
      </c>
      <c r="GOL1371" s="84">
        <f t="shared" si="2353"/>
        <v>0</v>
      </c>
      <c r="GOM1371" s="84">
        <f t="shared" si="2353"/>
        <v>2000000</v>
      </c>
      <c r="GON1371" s="84">
        <f t="shared" si="2353"/>
        <v>2000000</v>
      </c>
      <c r="GOT1371" s="84" t="s">
        <v>247</v>
      </c>
      <c r="GOU1371" s="84" t="s">
        <v>4695</v>
      </c>
      <c r="GOV1371" s="84">
        <f t="shared" ref="GOV1371:GPD1371" si="2354">GOV1365</f>
        <v>0</v>
      </c>
      <c r="GOW1371" s="84">
        <f t="shared" si="2354"/>
        <v>0</v>
      </c>
      <c r="GOX1371" s="84">
        <f t="shared" si="2354"/>
        <v>0</v>
      </c>
      <c r="GOY1371" s="84">
        <f t="shared" si="2354"/>
        <v>0</v>
      </c>
      <c r="GOZ1371" s="84">
        <f t="shared" si="2354"/>
        <v>2000000</v>
      </c>
      <c r="GPA1371" s="84">
        <f t="shared" si="2354"/>
        <v>0</v>
      </c>
      <c r="GPB1371" s="84">
        <f t="shared" si="2354"/>
        <v>0</v>
      </c>
      <c r="GPC1371" s="84">
        <f t="shared" si="2354"/>
        <v>2000000</v>
      </c>
      <c r="GPD1371" s="84">
        <f t="shared" si="2354"/>
        <v>2000000</v>
      </c>
      <c r="GPJ1371" s="84" t="s">
        <v>247</v>
      </c>
      <c r="GPK1371" s="84" t="s">
        <v>4695</v>
      </c>
      <c r="GPL1371" s="84">
        <f t="shared" ref="GPL1371:GPT1371" si="2355">GPL1365</f>
        <v>0</v>
      </c>
      <c r="GPM1371" s="84">
        <f t="shared" si="2355"/>
        <v>0</v>
      </c>
      <c r="GPN1371" s="84">
        <f t="shared" si="2355"/>
        <v>0</v>
      </c>
      <c r="GPO1371" s="84">
        <f t="shared" si="2355"/>
        <v>0</v>
      </c>
      <c r="GPP1371" s="84">
        <f t="shared" si="2355"/>
        <v>2000000</v>
      </c>
      <c r="GPQ1371" s="84">
        <f t="shared" si="2355"/>
        <v>0</v>
      </c>
      <c r="GPR1371" s="84">
        <f t="shared" si="2355"/>
        <v>0</v>
      </c>
      <c r="GPS1371" s="84">
        <f t="shared" si="2355"/>
        <v>2000000</v>
      </c>
      <c r="GPT1371" s="84">
        <f t="shared" si="2355"/>
        <v>2000000</v>
      </c>
      <c r="GPZ1371" s="84" t="s">
        <v>247</v>
      </c>
      <c r="GQA1371" s="84" t="s">
        <v>4695</v>
      </c>
      <c r="GQB1371" s="84">
        <f t="shared" ref="GQB1371:GQJ1371" si="2356">GQB1365</f>
        <v>0</v>
      </c>
      <c r="GQC1371" s="84">
        <f t="shared" si="2356"/>
        <v>0</v>
      </c>
      <c r="GQD1371" s="84">
        <f t="shared" si="2356"/>
        <v>0</v>
      </c>
      <c r="GQE1371" s="84">
        <f t="shared" si="2356"/>
        <v>0</v>
      </c>
      <c r="GQF1371" s="84">
        <f t="shared" si="2356"/>
        <v>2000000</v>
      </c>
      <c r="GQG1371" s="84">
        <f t="shared" si="2356"/>
        <v>0</v>
      </c>
      <c r="GQH1371" s="84">
        <f t="shared" si="2356"/>
        <v>0</v>
      </c>
      <c r="GQI1371" s="84">
        <f t="shared" si="2356"/>
        <v>2000000</v>
      </c>
      <c r="GQJ1371" s="84">
        <f t="shared" si="2356"/>
        <v>2000000</v>
      </c>
      <c r="GQP1371" s="84" t="s">
        <v>247</v>
      </c>
      <c r="GQQ1371" s="84" t="s">
        <v>4695</v>
      </c>
      <c r="GQR1371" s="84">
        <f t="shared" ref="GQR1371:GQZ1371" si="2357">GQR1365</f>
        <v>0</v>
      </c>
      <c r="GQS1371" s="84">
        <f t="shared" si="2357"/>
        <v>0</v>
      </c>
      <c r="GQT1371" s="84">
        <f t="shared" si="2357"/>
        <v>0</v>
      </c>
      <c r="GQU1371" s="84">
        <f t="shared" si="2357"/>
        <v>0</v>
      </c>
      <c r="GQV1371" s="84">
        <f t="shared" si="2357"/>
        <v>2000000</v>
      </c>
      <c r="GQW1371" s="84">
        <f t="shared" si="2357"/>
        <v>0</v>
      </c>
      <c r="GQX1371" s="84">
        <f t="shared" si="2357"/>
        <v>0</v>
      </c>
      <c r="GQY1371" s="84">
        <f t="shared" si="2357"/>
        <v>2000000</v>
      </c>
      <c r="GQZ1371" s="84">
        <f t="shared" si="2357"/>
        <v>2000000</v>
      </c>
      <c r="GRF1371" s="84" t="s">
        <v>247</v>
      </c>
      <c r="GRG1371" s="84" t="s">
        <v>4695</v>
      </c>
      <c r="GRH1371" s="84">
        <f t="shared" ref="GRH1371:GRP1371" si="2358">GRH1365</f>
        <v>0</v>
      </c>
      <c r="GRI1371" s="84">
        <f t="shared" si="2358"/>
        <v>0</v>
      </c>
      <c r="GRJ1371" s="84">
        <f t="shared" si="2358"/>
        <v>0</v>
      </c>
      <c r="GRK1371" s="84">
        <f t="shared" si="2358"/>
        <v>0</v>
      </c>
      <c r="GRL1371" s="84">
        <f t="shared" si="2358"/>
        <v>2000000</v>
      </c>
      <c r="GRM1371" s="84">
        <f t="shared" si="2358"/>
        <v>0</v>
      </c>
      <c r="GRN1371" s="84">
        <f t="shared" si="2358"/>
        <v>0</v>
      </c>
      <c r="GRO1371" s="84">
        <f t="shared" si="2358"/>
        <v>2000000</v>
      </c>
      <c r="GRP1371" s="84">
        <f t="shared" si="2358"/>
        <v>2000000</v>
      </c>
      <c r="GRV1371" s="84" t="s">
        <v>247</v>
      </c>
      <c r="GRW1371" s="84" t="s">
        <v>4695</v>
      </c>
      <c r="GRX1371" s="84">
        <f t="shared" ref="GRX1371:GSF1371" si="2359">GRX1365</f>
        <v>0</v>
      </c>
      <c r="GRY1371" s="84">
        <f t="shared" si="2359"/>
        <v>0</v>
      </c>
      <c r="GRZ1371" s="84">
        <f t="shared" si="2359"/>
        <v>0</v>
      </c>
      <c r="GSA1371" s="84">
        <f t="shared" si="2359"/>
        <v>0</v>
      </c>
      <c r="GSB1371" s="84">
        <f t="shared" si="2359"/>
        <v>2000000</v>
      </c>
      <c r="GSC1371" s="84">
        <f t="shared" si="2359"/>
        <v>0</v>
      </c>
      <c r="GSD1371" s="84">
        <f t="shared" si="2359"/>
        <v>0</v>
      </c>
      <c r="GSE1371" s="84">
        <f t="shared" si="2359"/>
        <v>2000000</v>
      </c>
      <c r="GSF1371" s="84">
        <f t="shared" si="2359"/>
        <v>2000000</v>
      </c>
      <c r="GSL1371" s="84" t="s">
        <v>247</v>
      </c>
      <c r="GSM1371" s="84" t="s">
        <v>4695</v>
      </c>
      <c r="GSN1371" s="84">
        <f t="shared" ref="GSN1371:GSV1371" si="2360">GSN1365</f>
        <v>0</v>
      </c>
      <c r="GSO1371" s="84">
        <f t="shared" si="2360"/>
        <v>0</v>
      </c>
      <c r="GSP1371" s="84">
        <f t="shared" si="2360"/>
        <v>0</v>
      </c>
      <c r="GSQ1371" s="84">
        <f t="shared" si="2360"/>
        <v>0</v>
      </c>
      <c r="GSR1371" s="84">
        <f t="shared" si="2360"/>
        <v>2000000</v>
      </c>
      <c r="GSS1371" s="84">
        <f t="shared" si="2360"/>
        <v>0</v>
      </c>
      <c r="GST1371" s="84">
        <f t="shared" si="2360"/>
        <v>0</v>
      </c>
      <c r="GSU1371" s="84">
        <f t="shared" si="2360"/>
        <v>2000000</v>
      </c>
      <c r="GSV1371" s="84">
        <f t="shared" si="2360"/>
        <v>2000000</v>
      </c>
      <c r="GTB1371" s="84" t="s">
        <v>247</v>
      </c>
      <c r="GTC1371" s="84" t="s">
        <v>4695</v>
      </c>
      <c r="GTD1371" s="84">
        <f t="shared" ref="GTD1371:GTL1371" si="2361">GTD1365</f>
        <v>0</v>
      </c>
      <c r="GTE1371" s="84">
        <f t="shared" si="2361"/>
        <v>0</v>
      </c>
      <c r="GTF1371" s="84">
        <f t="shared" si="2361"/>
        <v>0</v>
      </c>
      <c r="GTG1371" s="84">
        <f t="shared" si="2361"/>
        <v>0</v>
      </c>
      <c r="GTH1371" s="84">
        <f t="shared" si="2361"/>
        <v>2000000</v>
      </c>
      <c r="GTI1371" s="84">
        <f t="shared" si="2361"/>
        <v>0</v>
      </c>
      <c r="GTJ1371" s="84">
        <f t="shared" si="2361"/>
        <v>0</v>
      </c>
      <c r="GTK1371" s="84">
        <f t="shared" si="2361"/>
        <v>2000000</v>
      </c>
      <c r="GTL1371" s="84">
        <f t="shared" si="2361"/>
        <v>2000000</v>
      </c>
      <c r="GTR1371" s="84" t="s">
        <v>247</v>
      </c>
      <c r="GTS1371" s="84" t="s">
        <v>4695</v>
      </c>
      <c r="GTT1371" s="84">
        <f t="shared" ref="GTT1371:GUB1371" si="2362">GTT1365</f>
        <v>0</v>
      </c>
      <c r="GTU1371" s="84">
        <f t="shared" si="2362"/>
        <v>0</v>
      </c>
      <c r="GTV1371" s="84">
        <f t="shared" si="2362"/>
        <v>0</v>
      </c>
      <c r="GTW1371" s="84">
        <f t="shared" si="2362"/>
        <v>0</v>
      </c>
      <c r="GTX1371" s="84">
        <f t="shared" si="2362"/>
        <v>2000000</v>
      </c>
      <c r="GTY1371" s="84">
        <f t="shared" si="2362"/>
        <v>0</v>
      </c>
      <c r="GTZ1371" s="84">
        <f t="shared" si="2362"/>
        <v>0</v>
      </c>
      <c r="GUA1371" s="84">
        <f t="shared" si="2362"/>
        <v>2000000</v>
      </c>
      <c r="GUB1371" s="84">
        <f t="shared" si="2362"/>
        <v>2000000</v>
      </c>
      <c r="GUH1371" s="84" t="s">
        <v>247</v>
      </c>
      <c r="GUI1371" s="84" t="s">
        <v>4695</v>
      </c>
      <c r="GUJ1371" s="84">
        <f t="shared" ref="GUJ1371:GUR1371" si="2363">GUJ1365</f>
        <v>0</v>
      </c>
      <c r="GUK1371" s="84">
        <f t="shared" si="2363"/>
        <v>0</v>
      </c>
      <c r="GUL1371" s="84">
        <f t="shared" si="2363"/>
        <v>0</v>
      </c>
      <c r="GUM1371" s="84">
        <f t="shared" si="2363"/>
        <v>0</v>
      </c>
      <c r="GUN1371" s="84">
        <f t="shared" si="2363"/>
        <v>2000000</v>
      </c>
      <c r="GUO1371" s="84">
        <f t="shared" si="2363"/>
        <v>0</v>
      </c>
      <c r="GUP1371" s="84">
        <f t="shared" si="2363"/>
        <v>0</v>
      </c>
      <c r="GUQ1371" s="84">
        <f t="shared" si="2363"/>
        <v>2000000</v>
      </c>
      <c r="GUR1371" s="84">
        <f t="shared" si="2363"/>
        <v>2000000</v>
      </c>
      <c r="GUX1371" s="84" t="s">
        <v>247</v>
      </c>
      <c r="GUY1371" s="84" t="s">
        <v>4695</v>
      </c>
      <c r="GUZ1371" s="84">
        <f t="shared" ref="GUZ1371:GVH1371" si="2364">GUZ1365</f>
        <v>0</v>
      </c>
      <c r="GVA1371" s="84">
        <f t="shared" si="2364"/>
        <v>0</v>
      </c>
      <c r="GVB1371" s="84">
        <f t="shared" si="2364"/>
        <v>0</v>
      </c>
      <c r="GVC1371" s="84">
        <f t="shared" si="2364"/>
        <v>0</v>
      </c>
      <c r="GVD1371" s="84">
        <f t="shared" si="2364"/>
        <v>2000000</v>
      </c>
      <c r="GVE1371" s="84">
        <f t="shared" si="2364"/>
        <v>0</v>
      </c>
      <c r="GVF1371" s="84">
        <f t="shared" si="2364"/>
        <v>0</v>
      </c>
      <c r="GVG1371" s="84">
        <f t="shared" si="2364"/>
        <v>2000000</v>
      </c>
      <c r="GVH1371" s="84">
        <f t="shared" si="2364"/>
        <v>2000000</v>
      </c>
      <c r="GVN1371" s="84" t="s">
        <v>247</v>
      </c>
      <c r="GVO1371" s="84" t="s">
        <v>4695</v>
      </c>
      <c r="GVP1371" s="84">
        <f t="shared" ref="GVP1371:GVX1371" si="2365">GVP1365</f>
        <v>0</v>
      </c>
      <c r="GVQ1371" s="84">
        <f t="shared" si="2365"/>
        <v>0</v>
      </c>
      <c r="GVR1371" s="84">
        <f t="shared" si="2365"/>
        <v>0</v>
      </c>
      <c r="GVS1371" s="84">
        <f t="shared" si="2365"/>
        <v>0</v>
      </c>
      <c r="GVT1371" s="84">
        <f t="shared" si="2365"/>
        <v>2000000</v>
      </c>
      <c r="GVU1371" s="84">
        <f t="shared" si="2365"/>
        <v>0</v>
      </c>
      <c r="GVV1371" s="84">
        <f t="shared" si="2365"/>
        <v>0</v>
      </c>
      <c r="GVW1371" s="84">
        <f t="shared" si="2365"/>
        <v>2000000</v>
      </c>
      <c r="GVX1371" s="84">
        <f t="shared" si="2365"/>
        <v>2000000</v>
      </c>
      <c r="GWD1371" s="84" t="s">
        <v>247</v>
      </c>
      <c r="GWE1371" s="84" t="s">
        <v>4695</v>
      </c>
      <c r="GWF1371" s="84">
        <f t="shared" ref="GWF1371:GWN1371" si="2366">GWF1365</f>
        <v>0</v>
      </c>
      <c r="GWG1371" s="84">
        <f t="shared" si="2366"/>
        <v>0</v>
      </c>
      <c r="GWH1371" s="84">
        <f t="shared" si="2366"/>
        <v>0</v>
      </c>
      <c r="GWI1371" s="84">
        <f t="shared" si="2366"/>
        <v>0</v>
      </c>
      <c r="GWJ1371" s="84">
        <f t="shared" si="2366"/>
        <v>2000000</v>
      </c>
      <c r="GWK1371" s="84">
        <f t="shared" si="2366"/>
        <v>0</v>
      </c>
      <c r="GWL1371" s="84">
        <f t="shared" si="2366"/>
        <v>0</v>
      </c>
      <c r="GWM1371" s="84">
        <f t="shared" si="2366"/>
        <v>2000000</v>
      </c>
      <c r="GWN1371" s="84">
        <f t="shared" si="2366"/>
        <v>2000000</v>
      </c>
      <c r="GWT1371" s="84" t="s">
        <v>247</v>
      </c>
      <c r="GWU1371" s="84" t="s">
        <v>4695</v>
      </c>
      <c r="GWV1371" s="84">
        <f t="shared" ref="GWV1371:GXD1371" si="2367">GWV1365</f>
        <v>0</v>
      </c>
      <c r="GWW1371" s="84">
        <f t="shared" si="2367"/>
        <v>0</v>
      </c>
      <c r="GWX1371" s="84">
        <f t="shared" si="2367"/>
        <v>0</v>
      </c>
      <c r="GWY1371" s="84">
        <f t="shared" si="2367"/>
        <v>0</v>
      </c>
      <c r="GWZ1371" s="84">
        <f t="shared" si="2367"/>
        <v>2000000</v>
      </c>
      <c r="GXA1371" s="84">
        <f t="shared" si="2367"/>
        <v>0</v>
      </c>
      <c r="GXB1371" s="84">
        <f t="shared" si="2367"/>
        <v>0</v>
      </c>
      <c r="GXC1371" s="84">
        <f t="shared" si="2367"/>
        <v>2000000</v>
      </c>
      <c r="GXD1371" s="84">
        <f t="shared" si="2367"/>
        <v>2000000</v>
      </c>
      <c r="GXJ1371" s="84" t="s">
        <v>247</v>
      </c>
      <c r="GXK1371" s="84" t="s">
        <v>4695</v>
      </c>
      <c r="GXL1371" s="84">
        <f t="shared" ref="GXL1371:GXT1371" si="2368">GXL1365</f>
        <v>0</v>
      </c>
      <c r="GXM1371" s="84">
        <f t="shared" si="2368"/>
        <v>0</v>
      </c>
      <c r="GXN1371" s="84">
        <f t="shared" si="2368"/>
        <v>0</v>
      </c>
      <c r="GXO1371" s="84">
        <f t="shared" si="2368"/>
        <v>0</v>
      </c>
      <c r="GXP1371" s="84">
        <f t="shared" si="2368"/>
        <v>2000000</v>
      </c>
      <c r="GXQ1371" s="84">
        <f t="shared" si="2368"/>
        <v>0</v>
      </c>
      <c r="GXR1371" s="84">
        <f t="shared" si="2368"/>
        <v>0</v>
      </c>
      <c r="GXS1371" s="84">
        <f t="shared" si="2368"/>
        <v>2000000</v>
      </c>
      <c r="GXT1371" s="84">
        <f t="shared" si="2368"/>
        <v>2000000</v>
      </c>
      <c r="GXZ1371" s="84" t="s">
        <v>247</v>
      </c>
      <c r="GYA1371" s="84" t="s">
        <v>4695</v>
      </c>
      <c r="GYB1371" s="84">
        <f t="shared" ref="GYB1371:GYJ1371" si="2369">GYB1365</f>
        <v>0</v>
      </c>
      <c r="GYC1371" s="84">
        <f t="shared" si="2369"/>
        <v>0</v>
      </c>
      <c r="GYD1371" s="84">
        <f t="shared" si="2369"/>
        <v>0</v>
      </c>
      <c r="GYE1371" s="84">
        <f t="shared" si="2369"/>
        <v>0</v>
      </c>
      <c r="GYF1371" s="84">
        <f t="shared" si="2369"/>
        <v>2000000</v>
      </c>
      <c r="GYG1371" s="84">
        <f t="shared" si="2369"/>
        <v>0</v>
      </c>
      <c r="GYH1371" s="84">
        <f t="shared" si="2369"/>
        <v>0</v>
      </c>
      <c r="GYI1371" s="84">
        <f t="shared" si="2369"/>
        <v>2000000</v>
      </c>
      <c r="GYJ1371" s="84">
        <f t="shared" si="2369"/>
        <v>2000000</v>
      </c>
      <c r="GYP1371" s="84" t="s">
        <v>247</v>
      </c>
      <c r="GYQ1371" s="84" t="s">
        <v>4695</v>
      </c>
      <c r="GYR1371" s="84">
        <f t="shared" ref="GYR1371:GYZ1371" si="2370">GYR1365</f>
        <v>0</v>
      </c>
      <c r="GYS1371" s="84">
        <f t="shared" si="2370"/>
        <v>0</v>
      </c>
      <c r="GYT1371" s="84">
        <f t="shared" si="2370"/>
        <v>0</v>
      </c>
      <c r="GYU1371" s="84">
        <f t="shared" si="2370"/>
        <v>0</v>
      </c>
      <c r="GYV1371" s="84">
        <f t="shared" si="2370"/>
        <v>2000000</v>
      </c>
      <c r="GYW1371" s="84">
        <f t="shared" si="2370"/>
        <v>0</v>
      </c>
      <c r="GYX1371" s="84">
        <f t="shared" si="2370"/>
        <v>0</v>
      </c>
      <c r="GYY1371" s="84">
        <f t="shared" si="2370"/>
        <v>2000000</v>
      </c>
      <c r="GYZ1371" s="84">
        <f t="shared" si="2370"/>
        <v>2000000</v>
      </c>
      <c r="GZF1371" s="84" t="s">
        <v>247</v>
      </c>
      <c r="GZG1371" s="84" t="s">
        <v>4695</v>
      </c>
      <c r="GZH1371" s="84">
        <f t="shared" ref="GZH1371:GZP1371" si="2371">GZH1365</f>
        <v>0</v>
      </c>
      <c r="GZI1371" s="84">
        <f t="shared" si="2371"/>
        <v>0</v>
      </c>
      <c r="GZJ1371" s="84">
        <f t="shared" si="2371"/>
        <v>0</v>
      </c>
      <c r="GZK1371" s="84">
        <f t="shared" si="2371"/>
        <v>0</v>
      </c>
      <c r="GZL1371" s="84">
        <f t="shared" si="2371"/>
        <v>2000000</v>
      </c>
      <c r="GZM1371" s="84">
        <f t="shared" si="2371"/>
        <v>0</v>
      </c>
      <c r="GZN1371" s="84">
        <f t="shared" si="2371"/>
        <v>0</v>
      </c>
      <c r="GZO1371" s="84">
        <f t="shared" si="2371"/>
        <v>2000000</v>
      </c>
      <c r="GZP1371" s="84">
        <f t="shared" si="2371"/>
        <v>2000000</v>
      </c>
      <c r="GZV1371" s="84" t="s">
        <v>247</v>
      </c>
      <c r="GZW1371" s="84" t="s">
        <v>4695</v>
      </c>
      <c r="GZX1371" s="84">
        <f t="shared" ref="GZX1371:HAF1371" si="2372">GZX1365</f>
        <v>0</v>
      </c>
      <c r="GZY1371" s="84">
        <f t="shared" si="2372"/>
        <v>0</v>
      </c>
      <c r="GZZ1371" s="84">
        <f t="shared" si="2372"/>
        <v>0</v>
      </c>
      <c r="HAA1371" s="84">
        <f t="shared" si="2372"/>
        <v>0</v>
      </c>
      <c r="HAB1371" s="84">
        <f t="shared" si="2372"/>
        <v>2000000</v>
      </c>
      <c r="HAC1371" s="84">
        <f t="shared" si="2372"/>
        <v>0</v>
      </c>
      <c r="HAD1371" s="84">
        <f t="shared" si="2372"/>
        <v>0</v>
      </c>
      <c r="HAE1371" s="84">
        <f t="shared" si="2372"/>
        <v>2000000</v>
      </c>
      <c r="HAF1371" s="84">
        <f t="shared" si="2372"/>
        <v>2000000</v>
      </c>
      <c r="HAL1371" s="84" t="s">
        <v>247</v>
      </c>
      <c r="HAM1371" s="84" t="s">
        <v>4695</v>
      </c>
      <c r="HAN1371" s="84">
        <f t="shared" ref="HAN1371:HAV1371" si="2373">HAN1365</f>
        <v>0</v>
      </c>
      <c r="HAO1371" s="84">
        <f t="shared" si="2373"/>
        <v>0</v>
      </c>
      <c r="HAP1371" s="84">
        <f t="shared" si="2373"/>
        <v>0</v>
      </c>
      <c r="HAQ1371" s="84">
        <f t="shared" si="2373"/>
        <v>0</v>
      </c>
      <c r="HAR1371" s="84">
        <f t="shared" si="2373"/>
        <v>2000000</v>
      </c>
      <c r="HAS1371" s="84">
        <f t="shared" si="2373"/>
        <v>0</v>
      </c>
      <c r="HAT1371" s="84">
        <f t="shared" si="2373"/>
        <v>0</v>
      </c>
      <c r="HAU1371" s="84">
        <f t="shared" si="2373"/>
        <v>2000000</v>
      </c>
      <c r="HAV1371" s="84">
        <f t="shared" si="2373"/>
        <v>2000000</v>
      </c>
      <c r="HBB1371" s="84" t="s">
        <v>247</v>
      </c>
      <c r="HBC1371" s="84" t="s">
        <v>4695</v>
      </c>
      <c r="HBD1371" s="84">
        <f t="shared" ref="HBD1371:HBL1371" si="2374">HBD1365</f>
        <v>0</v>
      </c>
      <c r="HBE1371" s="84">
        <f t="shared" si="2374"/>
        <v>0</v>
      </c>
      <c r="HBF1371" s="84">
        <f t="shared" si="2374"/>
        <v>0</v>
      </c>
      <c r="HBG1371" s="84">
        <f t="shared" si="2374"/>
        <v>0</v>
      </c>
      <c r="HBH1371" s="84">
        <f t="shared" si="2374"/>
        <v>2000000</v>
      </c>
      <c r="HBI1371" s="84">
        <f t="shared" si="2374"/>
        <v>0</v>
      </c>
      <c r="HBJ1371" s="84">
        <f t="shared" si="2374"/>
        <v>0</v>
      </c>
      <c r="HBK1371" s="84">
        <f t="shared" si="2374"/>
        <v>2000000</v>
      </c>
      <c r="HBL1371" s="84">
        <f t="shared" si="2374"/>
        <v>2000000</v>
      </c>
      <c r="HBR1371" s="84" t="s">
        <v>247</v>
      </c>
      <c r="HBS1371" s="84" t="s">
        <v>4695</v>
      </c>
      <c r="HBT1371" s="84">
        <f t="shared" ref="HBT1371:HCB1371" si="2375">HBT1365</f>
        <v>0</v>
      </c>
      <c r="HBU1371" s="84">
        <f t="shared" si="2375"/>
        <v>0</v>
      </c>
      <c r="HBV1371" s="84">
        <f t="shared" si="2375"/>
        <v>0</v>
      </c>
      <c r="HBW1371" s="84">
        <f t="shared" si="2375"/>
        <v>0</v>
      </c>
      <c r="HBX1371" s="84">
        <f t="shared" si="2375"/>
        <v>2000000</v>
      </c>
      <c r="HBY1371" s="84">
        <f t="shared" si="2375"/>
        <v>0</v>
      </c>
      <c r="HBZ1371" s="84">
        <f t="shared" si="2375"/>
        <v>0</v>
      </c>
      <c r="HCA1371" s="84">
        <f t="shared" si="2375"/>
        <v>2000000</v>
      </c>
      <c r="HCB1371" s="84">
        <f t="shared" si="2375"/>
        <v>2000000</v>
      </c>
      <c r="HCH1371" s="84" t="s">
        <v>247</v>
      </c>
      <c r="HCI1371" s="84" t="s">
        <v>4695</v>
      </c>
      <c r="HCJ1371" s="84">
        <f t="shared" ref="HCJ1371:HCR1371" si="2376">HCJ1365</f>
        <v>0</v>
      </c>
      <c r="HCK1371" s="84">
        <f t="shared" si="2376"/>
        <v>0</v>
      </c>
      <c r="HCL1371" s="84">
        <f t="shared" si="2376"/>
        <v>0</v>
      </c>
      <c r="HCM1371" s="84">
        <f t="shared" si="2376"/>
        <v>0</v>
      </c>
      <c r="HCN1371" s="84">
        <f t="shared" si="2376"/>
        <v>2000000</v>
      </c>
      <c r="HCO1371" s="84">
        <f t="shared" si="2376"/>
        <v>0</v>
      </c>
      <c r="HCP1371" s="84">
        <f t="shared" si="2376"/>
        <v>0</v>
      </c>
      <c r="HCQ1371" s="84">
        <f t="shared" si="2376"/>
        <v>2000000</v>
      </c>
      <c r="HCR1371" s="84">
        <f t="shared" si="2376"/>
        <v>2000000</v>
      </c>
      <c r="HCX1371" s="84" t="s">
        <v>247</v>
      </c>
      <c r="HCY1371" s="84" t="s">
        <v>4695</v>
      </c>
      <c r="HCZ1371" s="84">
        <f t="shared" ref="HCZ1371:HDH1371" si="2377">HCZ1365</f>
        <v>0</v>
      </c>
      <c r="HDA1371" s="84">
        <f t="shared" si="2377"/>
        <v>0</v>
      </c>
      <c r="HDB1371" s="84">
        <f t="shared" si="2377"/>
        <v>0</v>
      </c>
      <c r="HDC1371" s="84">
        <f t="shared" si="2377"/>
        <v>0</v>
      </c>
      <c r="HDD1371" s="84">
        <f t="shared" si="2377"/>
        <v>2000000</v>
      </c>
      <c r="HDE1371" s="84">
        <f t="shared" si="2377"/>
        <v>0</v>
      </c>
      <c r="HDF1371" s="84">
        <f t="shared" si="2377"/>
        <v>0</v>
      </c>
      <c r="HDG1371" s="84">
        <f t="shared" si="2377"/>
        <v>2000000</v>
      </c>
      <c r="HDH1371" s="84">
        <f t="shared" si="2377"/>
        <v>2000000</v>
      </c>
      <c r="HDN1371" s="84" t="s">
        <v>247</v>
      </c>
      <c r="HDO1371" s="84" t="s">
        <v>4695</v>
      </c>
      <c r="HDP1371" s="84">
        <f t="shared" ref="HDP1371:HDX1371" si="2378">HDP1365</f>
        <v>0</v>
      </c>
      <c r="HDQ1371" s="84">
        <f t="shared" si="2378"/>
        <v>0</v>
      </c>
      <c r="HDR1371" s="84">
        <f t="shared" si="2378"/>
        <v>0</v>
      </c>
      <c r="HDS1371" s="84">
        <f t="shared" si="2378"/>
        <v>0</v>
      </c>
      <c r="HDT1371" s="84">
        <f t="shared" si="2378"/>
        <v>2000000</v>
      </c>
      <c r="HDU1371" s="84">
        <f t="shared" si="2378"/>
        <v>0</v>
      </c>
      <c r="HDV1371" s="84">
        <f t="shared" si="2378"/>
        <v>0</v>
      </c>
      <c r="HDW1371" s="84">
        <f t="shared" si="2378"/>
        <v>2000000</v>
      </c>
      <c r="HDX1371" s="84">
        <f t="shared" si="2378"/>
        <v>2000000</v>
      </c>
      <c r="HED1371" s="84" t="s">
        <v>247</v>
      </c>
      <c r="HEE1371" s="84" t="s">
        <v>4695</v>
      </c>
      <c r="HEF1371" s="84">
        <f t="shared" ref="HEF1371:HEN1371" si="2379">HEF1365</f>
        <v>0</v>
      </c>
      <c r="HEG1371" s="84">
        <f t="shared" si="2379"/>
        <v>0</v>
      </c>
      <c r="HEH1371" s="84">
        <f t="shared" si="2379"/>
        <v>0</v>
      </c>
      <c r="HEI1371" s="84">
        <f t="shared" si="2379"/>
        <v>0</v>
      </c>
      <c r="HEJ1371" s="84">
        <f t="shared" si="2379"/>
        <v>2000000</v>
      </c>
      <c r="HEK1371" s="84">
        <f t="shared" si="2379"/>
        <v>0</v>
      </c>
      <c r="HEL1371" s="84">
        <f t="shared" si="2379"/>
        <v>0</v>
      </c>
      <c r="HEM1371" s="84">
        <f t="shared" si="2379"/>
        <v>2000000</v>
      </c>
      <c r="HEN1371" s="84">
        <f t="shared" si="2379"/>
        <v>2000000</v>
      </c>
      <c r="HET1371" s="84" t="s">
        <v>247</v>
      </c>
      <c r="HEU1371" s="84" t="s">
        <v>4695</v>
      </c>
      <c r="HEV1371" s="84">
        <f t="shared" ref="HEV1371:HFD1371" si="2380">HEV1365</f>
        <v>0</v>
      </c>
      <c r="HEW1371" s="84">
        <f t="shared" si="2380"/>
        <v>0</v>
      </c>
      <c r="HEX1371" s="84">
        <f t="shared" si="2380"/>
        <v>0</v>
      </c>
      <c r="HEY1371" s="84">
        <f t="shared" si="2380"/>
        <v>0</v>
      </c>
      <c r="HEZ1371" s="84">
        <f t="shared" si="2380"/>
        <v>2000000</v>
      </c>
      <c r="HFA1371" s="84">
        <f t="shared" si="2380"/>
        <v>0</v>
      </c>
      <c r="HFB1371" s="84">
        <f t="shared" si="2380"/>
        <v>0</v>
      </c>
      <c r="HFC1371" s="84">
        <f t="shared" si="2380"/>
        <v>2000000</v>
      </c>
      <c r="HFD1371" s="84">
        <f t="shared" si="2380"/>
        <v>2000000</v>
      </c>
      <c r="HFJ1371" s="84" t="s">
        <v>247</v>
      </c>
      <c r="HFK1371" s="84" t="s">
        <v>4695</v>
      </c>
      <c r="HFL1371" s="84">
        <f t="shared" ref="HFL1371:HFT1371" si="2381">HFL1365</f>
        <v>0</v>
      </c>
      <c r="HFM1371" s="84">
        <f t="shared" si="2381"/>
        <v>0</v>
      </c>
      <c r="HFN1371" s="84">
        <f t="shared" si="2381"/>
        <v>0</v>
      </c>
      <c r="HFO1371" s="84">
        <f t="shared" si="2381"/>
        <v>0</v>
      </c>
      <c r="HFP1371" s="84">
        <f t="shared" si="2381"/>
        <v>2000000</v>
      </c>
      <c r="HFQ1371" s="84">
        <f t="shared" si="2381"/>
        <v>0</v>
      </c>
      <c r="HFR1371" s="84">
        <f t="shared" si="2381"/>
        <v>0</v>
      </c>
      <c r="HFS1371" s="84">
        <f t="shared" si="2381"/>
        <v>2000000</v>
      </c>
      <c r="HFT1371" s="84">
        <f t="shared" si="2381"/>
        <v>2000000</v>
      </c>
      <c r="HFZ1371" s="84" t="s">
        <v>247</v>
      </c>
      <c r="HGA1371" s="84" t="s">
        <v>4695</v>
      </c>
      <c r="HGB1371" s="84">
        <f t="shared" ref="HGB1371:HGJ1371" si="2382">HGB1365</f>
        <v>0</v>
      </c>
      <c r="HGC1371" s="84">
        <f t="shared" si="2382"/>
        <v>0</v>
      </c>
      <c r="HGD1371" s="84">
        <f t="shared" si="2382"/>
        <v>0</v>
      </c>
      <c r="HGE1371" s="84">
        <f t="shared" si="2382"/>
        <v>0</v>
      </c>
      <c r="HGF1371" s="84">
        <f t="shared" si="2382"/>
        <v>2000000</v>
      </c>
      <c r="HGG1371" s="84">
        <f t="shared" si="2382"/>
        <v>0</v>
      </c>
      <c r="HGH1371" s="84">
        <f t="shared" si="2382"/>
        <v>0</v>
      </c>
      <c r="HGI1371" s="84">
        <f t="shared" si="2382"/>
        <v>2000000</v>
      </c>
      <c r="HGJ1371" s="84">
        <f t="shared" si="2382"/>
        <v>2000000</v>
      </c>
      <c r="HGP1371" s="84" t="s">
        <v>247</v>
      </c>
      <c r="HGQ1371" s="84" t="s">
        <v>4695</v>
      </c>
      <c r="HGR1371" s="84">
        <f t="shared" ref="HGR1371:HGZ1371" si="2383">HGR1365</f>
        <v>0</v>
      </c>
      <c r="HGS1371" s="84">
        <f t="shared" si="2383"/>
        <v>0</v>
      </c>
      <c r="HGT1371" s="84">
        <f t="shared" si="2383"/>
        <v>0</v>
      </c>
      <c r="HGU1371" s="84">
        <f t="shared" si="2383"/>
        <v>0</v>
      </c>
      <c r="HGV1371" s="84">
        <f t="shared" si="2383"/>
        <v>2000000</v>
      </c>
      <c r="HGW1371" s="84">
        <f t="shared" si="2383"/>
        <v>0</v>
      </c>
      <c r="HGX1371" s="84">
        <f t="shared" si="2383"/>
        <v>0</v>
      </c>
      <c r="HGY1371" s="84">
        <f t="shared" si="2383"/>
        <v>2000000</v>
      </c>
      <c r="HGZ1371" s="84">
        <f t="shared" si="2383"/>
        <v>2000000</v>
      </c>
      <c r="HHF1371" s="84" t="s">
        <v>247</v>
      </c>
      <c r="HHG1371" s="84" t="s">
        <v>4695</v>
      </c>
      <c r="HHH1371" s="84">
        <f t="shared" ref="HHH1371:HHP1371" si="2384">HHH1365</f>
        <v>0</v>
      </c>
      <c r="HHI1371" s="84">
        <f t="shared" si="2384"/>
        <v>0</v>
      </c>
      <c r="HHJ1371" s="84">
        <f t="shared" si="2384"/>
        <v>0</v>
      </c>
      <c r="HHK1371" s="84">
        <f t="shared" si="2384"/>
        <v>0</v>
      </c>
      <c r="HHL1371" s="84">
        <f t="shared" si="2384"/>
        <v>2000000</v>
      </c>
      <c r="HHM1371" s="84">
        <f t="shared" si="2384"/>
        <v>0</v>
      </c>
      <c r="HHN1371" s="84">
        <f t="shared" si="2384"/>
        <v>0</v>
      </c>
      <c r="HHO1371" s="84">
        <f t="shared" si="2384"/>
        <v>2000000</v>
      </c>
      <c r="HHP1371" s="84">
        <f t="shared" si="2384"/>
        <v>2000000</v>
      </c>
      <c r="HHV1371" s="84" t="s">
        <v>247</v>
      </c>
      <c r="HHW1371" s="84" t="s">
        <v>4695</v>
      </c>
      <c r="HHX1371" s="84">
        <f t="shared" ref="HHX1371:HIF1371" si="2385">HHX1365</f>
        <v>0</v>
      </c>
      <c r="HHY1371" s="84">
        <f t="shared" si="2385"/>
        <v>0</v>
      </c>
      <c r="HHZ1371" s="84">
        <f t="shared" si="2385"/>
        <v>0</v>
      </c>
      <c r="HIA1371" s="84">
        <f t="shared" si="2385"/>
        <v>0</v>
      </c>
      <c r="HIB1371" s="84">
        <f t="shared" si="2385"/>
        <v>2000000</v>
      </c>
      <c r="HIC1371" s="84">
        <f t="shared" si="2385"/>
        <v>0</v>
      </c>
      <c r="HID1371" s="84">
        <f t="shared" si="2385"/>
        <v>0</v>
      </c>
      <c r="HIE1371" s="84">
        <f t="shared" si="2385"/>
        <v>2000000</v>
      </c>
      <c r="HIF1371" s="84">
        <f t="shared" si="2385"/>
        <v>2000000</v>
      </c>
      <c r="HIL1371" s="84" t="s">
        <v>247</v>
      </c>
      <c r="HIM1371" s="84" t="s">
        <v>4695</v>
      </c>
      <c r="HIN1371" s="84">
        <f t="shared" ref="HIN1371:HIV1371" si="2386">HIN1365</f>
        <v>0</v>
      </c>
      <c r="HIO1371" s="84">
        <f t="shared" si="2386"/>
        <v>0</v>
      </c>
      <c r="HIP1371" s="84">
        <f t="shared" si="2386"/>
        <v>0</v>
      </c>
      <c r="HIQ1371" s="84">
        <f t="shared" si="2386"/>
        <v>0</v>
      </c>
      <c r="HIR1371" s="84">
        <f t="shared" si="2386"/>
        <v>2000000</v>
      </c>
      <c r="HIS1371" s="84">
        <f t="shared" si="2386"/>
        <v>0</v>
      </c>
      <c r="HIT1371" s="84">
        <f t="shared" si="2386"/>
        <v>0</v>
      </c>
      <c r="HIU1371" s="84">
        <f t="shared" si="2386"/>
        <v>2000000</v>
      </c>
      <c r="HIV1371" s="84">
        <f t="shared" si="2386"/>
        <v>2000000</v>
      </c>
      <c r="HJB1371" s="84" t="s">
        <v>247</v>
      </c>
      <c r="HJC1371" s="84" t="s">
        <v>4695</v>
      </c>
      <c r="HJD1371" s="84">
        <f t="shared" ref="HJD1371:HJL1371" si="2387">HJD1365</f>
        <v>0</v>
      </c>
      <c r="HJE1371" s="84">
        <f t="shared" si="2387"/>
        <v>0</v>
      </c>
      <c r="HJF1371" s="84">
        <f t="shared" si="2387"/>
        <v>0</v>
      </c>
      <c r="HJG1371" s="84">
        <f t="shared" si="2387"/>
        <v>0</v>
      </c>
      <c r="HJH1371" s="84">
        <f t="shared" si="2387"/>
        <v>2000000</v>
      </c>
      <c r="HJI1371" s="84">
        <f t="shared" si="2387"/>
        <v>0</v>
      </c>
      <c r="HJJ1371" s="84">
        <f t="shared" si="2387"/>
        <v>0</v>
      </c>
      <c r="HJK1371" s="84">
        <f t="shared" si="2387"/>
        <v>2000000</v>
      </c>
      <c r="HJL1371" s="84">
        <f t="shared" si="2387"/>
        <v>2000000</v>
      </c>
      <c r="HJR1371" s="84" t="s">
        <v>247</v>
      </c>
      <c r="HJS1371" s="84" t="s">
        <v>4695</v>
      </c>
      <c r="HJT1371" s="84">
        <f t="shared" ref="HJT1371:HKB1371" si="2388">HJT1365</f>
        <v>0</v>
      </c>
      <c r="HJU1371" s="84">
        <f t="shared" si="2388"/>
        <v>0</v>
      </c>
      <c r="HJV1371" s="84">
        <f t="shared" si="2388"/>
        <v>0</v>
      </c>
      <c r="HJW1371" s="84">
        <f t="shared" si="2388"/>
        <v>0</v>
      </c>
      <c r="HJX1371" s="84">
        <f t="shared" si="2388"/>
        <v>2000000</v>
      </c>
      <c r="HJY1371" s="84">
        <f t="shared" si="2388"/>
        <v>0</v>
      </c>
      <c r="HJZ1371" s="84">
        <f t="shared" si="2388"/>
        <v>0</v>
      </c>
      <c r="HKA1371" s="84">
        <f t="shared" si="2388"/>
        <v>2000000</v>
      </c>
      <c r="HKB1371" s="84">
        <f t="shared" si="2388"/>
        <v>2000000</v>
      </c>
      <c r="HKH1371" s="84" t="s">
        <v>247</v>
      </c>
      <c r="HKI1371" s="84" t="s">
        <v>4695</v>
      </c>
      <c r="HKJ1371" s="84">
        <f t="shared" ref="HKJ1371:HKR1371" si="2389">HKJ1365</f>
        <v>0</v>
      </c>
      <c r="HKK1371" s="84">
        <f t="shared" si="2389"/>
        <v>0</v>
      </c>
      <c r="HKL1371" s="84">
        <f t="shared" si="2389"/>
        <v>0</v>
      </c>
      <c r="HKM1371" s="84">
        <f t="shared" si="2389"/>
        <v>0</v>
      </c>
      <c r="HKN1371" s="84">
        <f t="shared" si="2389"/>
        <v>2000000</v>
      </c>
      <c r="HKO1371" s="84">
        <f t="shared" si="2389"/>
        <v>0</v>
      </c>
      <c r="HKP1371" s="84">
        <f t="shared" si="2389"/>
        <v>0</v>
      </c>
      <c r="HKQ1371" s="84">
        <f t="shared" si="2389"/>
        <v>2000000</v>
      </c>
      <c r="HKR1371" s="84">
        <f t="shared" si="2389"/>
        <v>2000000</v>
      </c>
      <c r="HKX1371" s="84" t="s">
        <v>247</v>
      </c>
      <c r="HKY1371" s="84" t="s">
        <v>4695</v>
      </c>
      <c r="HKZ1371" s="84">
        <f t="shared" ref="HKZ1371:HLH1371" si="2390">HKZ1365</f>
        <v>0</v>
      </c>
      <c r="HLA1371" s="84">
        <f t="shared" si="2390"/>
        <v>0</v>
      </c>
      <c r="HLB1371" s="84">
        <f t="shared" si="2390"/>
        <v>0</v>
      </c>
      <c r="HLC1371" s="84">
        <f t="shared" si="2390"/>
        <v>0</v>
      </c>
      <c r="HLD1371" s="84">
        <f t="shared" si="2390"/>
        <v>2000000</v>
      </c>
      <c r="HLE1371" s="84">
        <f t="shared" si="2390"/>
        <v>0</v>
      </c>
      <c r="HLF1371" s="84">
        <f t="shared" si="2390"/>
        <v>0</v>
      </c>
      <c r="HLG1371" s="84">
        <f t="shared" si="2390"/>
        <v>2000000</v>
      </c>
      <c r="HLH1371" s="84">
        <f t="shared" si="2390"/>
        <v>2000000</v>
      </c>
      <c r="HLN1371" s="84" t="s">
        <v>247</v>
      </c>
      <c r="HLO1371" s="84" t="s">
        <v>4695</v>
      </c>
      <c r="HLP1371" s="84">
        <f t="shared" ref="HLP1371:HLX1371" si="2391">HLP1365</f>
        <v>0</v>
      </c>
      <c r="HLQ1371" s="84">
        <f t="shared" si="2391"/>
        <v>0</v>
      </c>
      <c r="HLR1371" s="84">
        <f t="shared" si="2391"/>
        <v>0</v>
      </c>
      <c r="HLS1371" s="84">
        <f t="shared" si="2391"/>
        <v>0</v>
      </c>
      <c r="HLT1371" s="84">
        <f t="shared" si="2391"/>
        <v>2000000</v>
      </c>
      <c r="HLU1371" s="84">
        <f t="shared" si="2391"/>
        <v>0</v>
      </c>
      <c r="HLV1371" s="84">
        <f t="shared" si="2391"/>
        <v>0</v>
      </c>
      <c r="HLW1371" s="84">
        <f t="shared" si="2391"/>
        <v>2000000</v>
      </c>
      <c r="HLX1371" s="84">
        <f t="shared" si="2391"/>
        <v>2000000</v>
      </c>
      <c r="HMD1371" s="84" t="s">
        <v>247</v>
      </c>
      <c r="HME1371" s="84" t="s">
        <v>4695</v>
      </c>
      <c r="HMF1371" s="84">
        <f t="shared" ref="HMF1371:HMN1371" si="2392">HMF1365</f>
        <v>0</v>
      </c>
      <c r="HMG1371" s="84">
        <f t="shared" si="2392"/>
        <v>0</v>
      </c>
      <c r="HMH1371" s="84">
        <f t="shared" si="2392"/>
        <v>0</v>
      </c>
      <c r="HMI1371" s="84">
        <f t="shared" si="2392"/>
        <v>0</v>
      </c>
      <c r="HMJ1371" s="84">
        <f t="shared" si="2392"/>
        <v>2000000</v>
      </c>
      <c r="HMK1371" s="84">
        <f t="shared" si="2392"/>
        <v>0</v>
      </c>
      <c r="HML1371" s="84">
        <f t="shared" si="2392"/>
        <v>0</v>
      </c>
      <c r="HMM1371" s="84">
        <f t="shared" si="2392"/>
        <v>2000000</v>
      </c>
      <c r="HMN1371" s="84">
        <f t="shared" si="2392"/>
        <v>2000000</v>
      </c>
      <c r="HMT1371" s="84" t="s">
        <v>247</v>
      </c>
      <c r="HMU1371" s="84" t="s">
        <v>4695</v>
      </c>
      <c r="HMV1371" s="84">
        <f t="shared" ref="HMV1371:HND1371" si="2393">HMV1365</f>
        <v>0</v>
      </c>
      <c r="HMW1371" s="84">
        <f t="shared" si="2393"/>
        <v>0</v>
      </c>
      <c r="HMX1371" s="84">
        <f t="shared" si="2393"/>
        <v>0</v>
      </c>
      <c r="HMY1371" s="84">
        <f t="shared" si="2393"/>
        <v>0</v>
      </c>
      <c r="HMZ1371" s="84">
        <f t="shared" si="2393"/>
        <v>2000000</v>
      </c>
      <c r="HNA1371" s="84">
        <f t="shared" si="2393"/>
        <v>0</v>
      </c>
      <c r="HNB1371" s="84">
        <f t="shared" si="2393"/>
        <v>0</v>
      </c>
      <c r="HNC1371" s="84">
        <f t="shared" si="2393"/>
        <v>2000000</v>
      </c>
      <c r="HND1371" s="84">
        <f t="shared" si="2393"/>
        <v>2000000</v>
      </c>
      <c r="HNJ1371" s="84" t="s">
        <v>247</v>
      </c>
      <c r="HNK1371" s="84" t="s">
        <v>4695</v>
      </c>
      <c r="HNL1371" s="84">
        <f t="shared" ref="HNL1371:HNT1371" si="2394">HNL1365</f>
        <v>0</v>
      </c>
      <c r="HNM1371" s="84">
        <f t="shared" si="2394"/>
        <v>0</v>
      </c>
      <c r="HNN1371" s="84">
        <f t="shared" si="2394"/>
        <v>0</v>
      </c>
      <c r="HNO1371" s="84">
        <f t="shared" si="2394"/>
        <v>0</v>
      </c>
      <c r="HNP1371" s="84">
        <f t="shared" si="2394"/>
        <v>2000000</v>
      </c>
      <c r="HNQ1371" s="84">
        <f t="shared" si="2394"/>
        <v>0</v>
      </c>
      <c r="HNR1371" s="84">
        <f t="shared" si="2394"/>
        <v>0</v>
      </c>
      <c r="HNS1371" s="84">
        <f t="shared" si="2394"/>
        <v>2000000</v>
      </c>
      <c r="HNT1371" s="84">
        <f t="shared" si="2394"/>
        <v>2000000</v>
      </c>
      <c r="HNZ1371" s="84" t="s">
        <v>247</v>
      </c>
      <c r="HOA1371" s="84" t="s">
        <v>4695</v>
      </c>
      <c r="HOB1371" s="84">
        <f t="shared" ref="HOB1371:HOJ1371" si="2395">HOB1365</f>
        <v>0</v>
      </c>
      <c r="HOC1371" s="84">
        <f t="shared" si="2395"/>
        <v>0</v>
      </c>
      <c r="HOD1371" s="84">
        <f t="shared" si="2395"/>
        <v>0</v>
      </c>
      <c r="HOE1371" s="84">
        <f t="shared" si="2395"/>
        <v>0</v>
      </c>
      <c r="HOF1371" s="84">
        <f t="shared" si="2395"/>
        <v>2000000</v>
      </c>
      <c r="HOG1371" s="84">
        <f t="shared" si="2395"/>
        <v>0</v>
      </c>
      <c r="HOH1371" s="84">
        <f t="shared" si="2395"/>
        <v>0</v>
      </c>
      <c r="HOI1371" s="84">
        <f t="shared" si="2395"/>
        <v>2000000</v>
      </c>
      <c r="HOJ1371" s="84">
        <f t="shared" si="2395"/>
        <v>2000000</v>
      </c>
      <c r="HOP1371" s="84" t="s">
        <v>247</v>
      </c>
      <c r="HOQ1371" s="84" t="s">
        <v>4695</v>
      </c>
      <c r="HOR1371" s="84">
        <f t="shared" ref="HOR1371:HOZ1371" si="2396">HOR1365</f>
        <v>0</v>
      </c>
      <c r="HOS1371" s="84">
        <f t="shared" si="2396"/>
        <v>0</v>
      </c>
      <c r="HOT1371" s="84">
        <f t="shared" si="2396"/>
        <v>0</v>
      </c>
      <c r="HOU1371" s="84">
        <f t="shared" si="2396"/>
        <v>0</v>
      </c>
      <c r="HOV1371" s="84">
        <f t="shared" si="2396"/>
        <v>2000000</v>
      </c>
      <c r="HOW1371" s="84">
        <f t="shared" si="2396"/>
        <v>0</v>
      </c>
      <c r="HOX1371" s="84">
        <f t="shared" si="2396"/>
        <v>0</v>
      </c>
      <c r="HOY1371" s="84">
        <f t="shared" si="2396"/>
        <v>2000000</v>
      </c>
      <c r="HOZ1371" s="84">
        <f t="shared" si="2396"/>
        <v>2000000</v>
      </c>
      <c r="HPF1371" s="84" t="s">
        <v>247</v>
      </c>
      <c r="HPG1371" s="84" t="s">
        <v>4695</v>
      </c>
      <c r="HPH1371" s="84">
        <f t="shared" ref="HPH1371:HPP1371" si="2397">HPH1365</f>
        <v>0</v>
      </c>
      <c r="HPI1371" s="84">
        <f t="shared" si="2397"/>
        <v>0</v>
      </c>
      <c r="HPJ1371" s="84">
        <f t="shared" si="2397"/>
        <v>0</v>
      </c>
      <c r="HPK1371" s="84">
        <f t="shared" si="2397"/>
        <v>0</v>
      </c>
      <c r="HPL1371" s="84">
        <f t="shared" si="2397"/>
        <v>2000000</v>
      </c>
      <c r="HPM1371" s="84">
        <f t="shared" si="2397"/>
        <v>0</v>
      </c>
      <c r="HPN1371" s="84">
        <f t="shared" si="2397"/>
        <v>0</v>
      </c>
      <c r="HPO1371" s="84">
        <f t="shared" si="2397"/>
        <v>2000000</v>
      </c>
      <c r="HPP1371" s="84">
        <f t="shared" si="2397"/>
        <v>2000000</v>
      </c>
      <c r="HPV1371" s="84" t="s">
        <v>247</v>
      </c>
      <c r="HPW1371" s="84" t="s">
        <v>4695</v>
      </c>
      <c r="HPX1371" s="84">
        <f t="shared" ref="HPX1371:HQF1371" si="2398">HPX1365</f>
        <v>0</v>
      </c>
      <c r="HPY1371" s="84">
        <f t="shared" si="2398"/>
        <v>0</v>
      </c>
      <c r="HPZ1371" s="84">
        <f t="shared" si="2398"/>
        <v>0</v>
      </c>
      <c r="HQA1371" s="84">
        <f t="shared" si="2398"/>
        <v>0</v>
      </c>
      <c r="HQB1371" s="84">
        <f t="shared" si="2398"/>
        <v>2000000</v>
      </c>
      <c r="HQC1371" s="84">
        <f t="shared" si="2398"/>
        <v>0</v>
      </c>
      <c r="HQD1371" s="84">
        <f t="shared" si="2398"/>
        <v>0</v>
      </c>
      <c r="HQE1371" s="84">
        <f t="shared" si="2398"/>
        <v>2000000</v>
      </c>
      <c r="HQF1371" s="84">
        <f t="shared" si="2398"/>
        <v>2000000</v>
      </c>
      <c r="HQL1371" s="84" t="s">
        <v>247</v>
      </c>
      <c r="HQM1371" s="84" t="s">
        <v>4695</v>
      </c>
      <c r="HQN1371" s="84">
        <f t="shared" ref="HQN1371:HQV1371" si="2399">HQN1365</f>
        <v>0</v>
      </c>
      <c r="HQO1371" s="84">
        <f t="shared" si="2399"/>
        <v>0</v>
      </c>
      <c r="HQP1371" s="84">
        <f t="shared" si="2399"/>
        <v>0</v>
      </c>
      <c r="HQQ1371" s="84">
        <f t="shared" si="2399"/>
        <v>0</v>
      </c>
      <c r="HQR1371" s="84">
        <f t="shared" si="2399"/>
        <v>2000000</v>
      </c>
      <c r="HQS1371" s="84">
        <f t="shared" si="2399"/>
        <v>0</v>
      </c>
      <c r="HQT1371" s="84">
        <f t="shared" si="2399"/>
        <v>0</v>
      </c>
      <c r="HQU1371" s="84">
        <f t="shared" si="2399"/>
        <v>2000000</v>
      </c>
      <c r="HQV1371" s="84">
        <f t="shared" si="2399"/>
        <v>2000000</v>
      </c>
      <c r="HRB1371" s="84" t="s">
        <v>247</v>
      </c>
      <c r="HRC1371" s="84" t="s">
        <v>4695</v>
      </c>
      <c r="HRD1371" s="84">
        <f t="shared" ref="HRD1371:HRL1371" si="2400">HRD1365</f>
        <v>0</v>
      </c>
      <c r="HRE1371" s="84">
        <f t="shared" si="2400"/>
        <v>0</v>
      </c>
      <c r="HRF1371" s="84">
        <f t="shared" si="2400"/>
        <v>0</v>
      </c>
      <c r="HRG1371" s="84">
        <f t="shared" si="2400"/>
        <v>0</v>
      </c>
      <c r="HRH1371" s="84">
        <f t="shared" si="2400"/>
        <v>2000000</v>
      </c>
      <c r="HRI1371" s="84">
        <f t="shared" si="2400"/>
        <v>0</v>
      </c>
      <c r="HRJ1371" s="84">
        <f t="shared" si="2400"/>
        <v>0</v>
      </c>
      <c r="HRK1371" s="84">
        <f t="shared" si="2400"/>
        <v>2000000</v>
      </c>
      <c r="HRL1371" s="84">
        <f t="shared" si="2400"/>
        <v>2000000</v>
      </c>
      <c r="HRR1371" s="84" t="s">
        <v>247</v>
      </c>
      <c r="HRS1371" s="84" t="s">
        <v>4695</v>
      </c>
      <c r="HRT1371" s="84">
        <f t="shared" ref="HRT1371:HSB1371" si="2401">HRT1365</f>
        <v>0</v>
      </c>
      <c r="HRU1371" s="84">
        <f t="shared" si="2401"/>
        <v>0</v>
      </c>
      <c r="HRV1371" s="84">
        <f t="shared" si="2401"/>
        <v>0</v>
      </c>
      <c r="HRW1371" s="84">
        <f t="shared" si="2401"/>
        <v>0</v>
      </c>
      <c r="HRX1371" s="84">
        <f t="shared" si="2401"/>
        <v>2000000</v>
      </c>
      <c r="HRY1371" s="84">
        <f t="shared" si="2401"/>
        <v>0</v>
      </c>
      <c r="HRZ1371" s="84">
        <f t="shared" si="2401"/>
        <v>0</v>
      </c>
      <c r="HSA1371" s="84">
        <f t="shared" si="2401"/>
        <v>2000000</v>
      </c>
      <c r="HSB1371" s="84">
        <f t="shared" si="2401"/>
        <v>2000000</v>
      </c>
      <c r="HSH1371" s="84" t="s">
        <v>247</v>
      </c>
      <c r="HSI1371" s="84" t="s">
        <v>4695</v>
      </c>
      <c r="HSJ1371" s="84">
        <f t="shared" ref="HSJ1371:HSR1371" si="2402">HSJ1365</f>
        <v>0</v>
      </c>
      <c r="HSK1371" s="84">
        <f t="shared" si="2402"/>
        <v>0</v>
      </c>
      <c r="HSL1371" s="84">
        <f t="shared" si="2402"/>
        <v>0</v>
      </c>
      <c r="HSM1371" s="84">
        <f t="shared" si="2402"/>
        <v>0</v>
      </c>
      <c r="HSN1371" s="84">
        <f t="shared" si="2402"/>
        <v>2000000</v>
      </c>
      <c r="HSO1371" s="84">
        <f t="shared" si="2402"/>
        <v>0</v>
      </c>
      <c r="HSP1371" s="84">
        <f t="shared" si="2402"/>
        <v>0</v>
      </c>
      <c r="HSQ1371" s="84">
        <f t="shared" si="2402"/>
        <v>2000000</v>
      </c>
      <c r="HSR1371" s="84">
        <f t="shared" si="2402"/>
        <v>2000000</v>
      </c>
      <c r="HSX1371" s="84" t="s">
        <v>247</v>
      </c>
      <c r="HSY1371" s="84" t="s">
        <v>4695</v>
      </c>
      <c r="HSZ1371" s="84">
        <f t="shared" ref="HSZ1371:HTH1371" si="2403">HSZ1365</f>
        <v>0</v>
      </c>
      <c r="HTA1371" s="84">
        <f t="shared" si="2403"/>
        <v>0</v>
      </c>
      <c r="HTB1371" s="84">
        <f t="shared" si="2403"/>
        <v>0</v>
      </c>
      <c r="HTC1371" s="84">
        <f t="shared" si="2403"/>
        <v>0</v>
      </c>
      <c r="HTD1371" s="84">
        <f t="shared" si="2403"/>
        <v>2000000</v>
      </c>
      <c r="HTE1371" s="84">
        <f t="shared" si="2403"/>
        <v>0</v>
      </c>
      <c r="HTF1371" s="84">
        <f t="shared" si="2403"/>
        <v>0</v>
      </c>
      <c r="HTG1371" s="84">
        <f t="shared" si="2403"/>
        <v>2000000</v>
      </c>
      <c r="HTH1371" s="84">
        <f t="shared" si="2403"/>
        <v>2000000</v>
      </c>
      <c r="HTN1371" s="84" t="s">
        <v>247</v>
      </c>
      <c r="HTO1371" s="84" t="s">
        <v>4695</v>
      </c>
      <c r="HTP1371" s="84">
        <f t="shared" ref="HTP1371:HTX1371" si="2404">HTP1365</f>
        <v>0</v>
      </c>
      <c r="HTQ1371" s="84">
        <f t="shared" si="2404"/>
        <v>0</v>
      </c>
      <c r="HTR1371" s="84">
        <f t="shared" si="2404"/>
        <v>0</v>
      </c>
      <c r="HTS1371" s="84">
        <f t="shared" si="2404"/>
        <v>0</v>
      </c>
      <c r="HTT1371" s="84">
        <f t="shared" si="2404"/>
        <v>2000000</v>
      </c>
      <c r="HTU1371" s="84">
        <f t="shared" si="2404"/>
        <v>0</v>
      </c>
      <c r="HTV1371" s="84">
        <f t="shared" si="2404"/>
        <v>0</v>
      </c>
      <c r="HTW1371" s="84">
        <f t="shared" si="2404"/>
        <v>2000000</v>
      </c>
      <c r="HTX1371" s="84">
        <f t="shared" si="2404"/>
        <v>2000000</v>
      </c>
      <c r="HUD1371" s="84" t="s">
        <v>247</v>
      </c>
      <c r="HUE1371" s="84" t="s">
        <v>4695</v>
      </c>
      <c r="HUF1371" s="84">
        <f t="shared" ref="HUF1371:HUN1371" si="2405">HUF1365</f>
        <v>0</v>
      </c>
      <c r="HUG1371" s="84">
        <f t="shared" si="2405"/>
        <v>0</v>
      </c>
      <c r="HUH1371" s="84">
        <f t="shared" si="2405"/>
        <v>0</v>
      </c>
      <c r="HUI1371" s="84">
        <f t="shared" si="2405"/>
        <v>0</v>
      </c>
      <c r="HUJ1371" s="84">
        <f t="shared" si="2405"/>
        <v>2000000</v>
      </c>
      <c r="HUK1371" s="84">
        <f t="shared" si="2405"/>
        <v>0</v>
      </c>
      <c r="HUL1371" s="84">
        <f t="shared" si="2405"/>
        <v>0</v>
      </c>
      <c r="HUM1371" s="84">
        <f t="shared" si="2405"/>
        <v>2000000</v>
      </c>
      <c r="HUN1371" s="84">
        <f t="shared" si="2405"/>
        <v>2000000</v>
      </c>
      <c r="HUT1371" s="84" t="s">
        <v>247</v>
      </c>
      <c r="HUU1371" s="84" t="s">
        <v>4695</v>
      </c>
      <c r="HUV1371" s="84">
        <f t="shared" ref="HUV1371:HVD1371" si="2406">HUV1365</f>
        <v>0</v>
      </c>
      <c r="HUW1371" s="84">
        <f t="shared" si="2406"/>
        <v>0</v>
      </c>
      <c r="HUX1371" s="84">
        <f t="shared" si="2406"/>
        <v>0</v>
      </c>
      <c r="HUY1371" s="84">
        <f t="shared" si="2406"/>
        <v>0</v>
      </c>
      <c r="HUZ1371" s="84">
        <f t="shared" si="2406"/>
        <v>2000000</v>
      </c>
      <c r="HVA1371" s="84">
        <f t="shared" si="2406"/>
        <v>0</v>
      </c>
      <c r="HVB1371" s="84">
        <f t="shared" si="2406"/>
        <v>0</v>
      </c>
      <c r="HVC1371" s="84">
        <f t="shared" si="2406"/>
        <v>2000000</v>
      </c>
      <c r="HVD1371" s="84">
        <f t="shared" si="2406"/>
        <v>2000000</v>
      </c>
      <c r="HVJ1371" s="84" t="s">
        <v>247</v>
      </c>
      <c r="HVK1371" s="84" t="s">
        <v>4695</v>
      </c>
      <c r="HVL1371" s="84">
        <f t="shared" ref="HVL1371:HVT1371" si="2407">HVL1365</f>
        <v>0</v>
      </c>
      <c r="HVM1371" s="84">
        <f t="shared" si="2407"/>
        <v>0</v>
      </c>
      <c r="HVN1371" s="84">
        <f t="shared" si="2407"/>
        <v>0</v>
      </c>
      <c r="HVO1371" s="84">
        <f t="shared" si="2407"/>
        <v>0</v>
      </c>
      <c r="HVP1371" s="84">
        <f t="shared" si="2407"/>
        <v>2000000</v>
      </c>
      <c r="HVQ1371" s="84">
        <f t="shared" si="2407"/>
        <v>0</v>
      </c>
      <c r="HVR1371" s="84">
        <f t="shared" si="2407"/>
        <v>0</v>
      </c>
      <c r="HVS1371" s="84">
        <f t="shared" si="2407"/>
        <v>2000000</v>
      </c>
      <c r="HVT1371" s="84">
        <f t="shared" si="2407"/>
        <v>2000000</v>
      </c>
      <c r="HVZ1371" s="84" t="s">
        <v>247</v>
      </c>
      <c r="HWA1371" s="84" t="s">
        <v>4695</v>
      </c>
      <c r="HWB1371" s="84">
        <f t="shared" ref="HWB1371:HWJ1371" si="2408">HWB1365</f>
        <v>0</v>
      </c>
      <c r="HWC1371" s="84">
        <f t="shared" si="2408"/>
        <v>0</v>
      </c>
      <c r="HWD1371" s="84">
        <f t="shared" si="2408"/>
        <v>0</v>
      </c>
      <c r="HWE1371" s="84">
        <f t="shared" si="2408"/>
        <v>0</v>
      </c>
      <c r="HWF1371" s="84">
        <f t="shared" si="2408"/>
        <v>2000000</v>
      </c>
      <c r="HWG1371" s="84">
        <f t="shared" si="2408"/>
        <v>0</v>
      </c>
      <c r="HWH1371" s="84">
        <f t="shared" si="2408"/>
        <v>0</v>
      </c>
      <c r="HWI1371" s="84">
        <f t="shared" si="2408"/>
        <v>2000000</v>
      </c>
      <c r="HWJ1371" s="84">
        <f t="shared" si="2408"/>
        <v>2000000</v>
      </c>
      <c r="HWP1371" s="84" t="s">
        <v>247</v>
      </c>
      <c r="HWQ1371" s="84" t="s">
        <v>4695</v>
      </c>
      <c r="HWR1371" s="84">
        <f t="shared" ref="HWR1371:HWZ1371" si="2409">HWR1365</f>
        <v>0</v>
      </c>
      <c r="HWS1371" s="84">
        <f t="shared" si="2409"/>
        <v>0</v>
      </c>
      <c r="HWT1371" s="84">
        <f t="shared" si="2409"/>
        <v>0</v>
      </c>
      <c r="HWU1371" s="84">
        <f t="shared" si="2409"/>
        <v>0</v>
      </c>
      <c r="HWV1371" s="84">
        <f t="shared" si="2409"/>
        <v>2000000</v>
      </c>
      <c r="HWW1371" s="84">
        <f t="shared" si="2409"/>
        <v>0</v>
      </c>
      <c r="HWX1371" s="84">
        <f t="shared" si="2409"/>
        <v>0</v>
      </c>
      <c r="HWY1371" s="84">
        <f t="shared" si="2409"/>
        <v>2000000</v>
      </c>
      <c r="HWZ1371" s="84">
        <f t="shared" si="2409"/>
        <v>2000000</v>
      </c>
      <c r="HXF1371" s="84" t="s">
        <v>247</v>
      </c>
      <c r="HXG1371" s="84" t="s">
        <v>4695</v>
      </c>
      <c r="HXH1371" s="84">
        <f t="shared" ref="HXH1371:HXP1371" si="2410">HXH1365</f>
        <v>0</v>
      </c>
      <c r="HXI1371" s="84">
        <f t="shared" si="2410"/>
        <v>0</v>
      </c>
      <c r="HXJ1371" s="84">
        <f t="shared" si="2410"/>
        <v>0</v>
      </c>
      <c r="HXK1371" s="84">
        <f t="shared" si="2410"/>
        <v>0</v>
      </c>
      <c r="HXL1371" s="84">
        <f t="shared" si="2410"/>
        <v>2000000</v>
      </c>
      <c r="HXM1371" s="84">
        <f t="shared" si="2410"/>
        <v>0</v>
      </c>
      <c r="HXN1371" s="84">
        <f t="shared" si="2410"/>
        <v>0</v>
      </c>
      <c r="HXO1371" s="84">
        <f t="shared" si="2410"/>
        <v>2000000</v>
      </c>
      <c r="HXP1371" s="84">
        <f t="shared" si="2410"/>
        <v>2000000</v>
      </c>
      <c r="HXV1371" s="84" t="s">
        <v>247</v>
      </c>
      <c r="HXW1371" s="84" t="s">
        <v>4695</v>
      </c>
      <c r="HXX1371" s="84">
        <f t="shared" ref="HXX1371:HYF1371" si="2411">HXX1365</f>
        <v>0</v>
      </c>
      <c r="HXY1371" s="84">
        <f t="shared" si="2411"/>
        <v>0</v>
      </c>
      <c r="HXZ1371" s="84">
        <f t="shared" si="2411"/>
        <v>0</v>
      </c>
      <c r="HYA1371" s="84">
        <f t="shared" si="2411"/>
        <v>0</v>
      </c>
      <c r="HYB1371" s="84">
        <f t="shared" si="2411"/>
        <v>2000000</v>
      </c>
      <c r="HYC1371" s="84">
        <f t="shared" si="2411"/>
        <v>0</v>
      </c>
      <c r="HYD1371" s="84">
        <f t="shared" si="2411"/>
        <v>0</v>
      </c>
      <c r="HYE1371" s="84">
        <f t="shared" si="2411"/>
        <v>2000000</v>
      </c>
      <c r="HYF1371" s="84">
        <f t="shared" si="2411"/>
        <v>2000000</v>
      </c>
      <c r="HYL1371" s="84" t="s">
        <v>247</v>
      </c>
      <c r="HYM1371" s="84" t="s">
        <v>4695</v>
      </c>
      <c r="HYN1371" s="84">
        <f t="shared" ref="HYN1371:HYV1371" si="2412">HYN1365</f>
        <v>0</v>
      </c>
      <c r="HYO1371" s="84">
        <f t="shared" si="2412"/>
        <v>0</v>
      </c>
      <c r="HYP1371" s="84">
        <f t="shared" si="2412"/>
        <v>0</v>
      </c>
      <c r="HYQ1371" s="84">
        <f t="shared" si="2412"/>
        <v>0</v>
      </c>
      <c r="HYR1371" s="84">
        <f t="shared" si="2412"/>
        <v>2000000</v>
      </c>
      <c r="HYS1371" s="84">
        <f t="shared" si="2412"/>
        <v>0</v>
      </c>
      <c r="HYT1371" s="84">
        <f t="shared" si="2412"/>
        <v>0</v>
      </c>
      <c r="HYU1371" s="84">
        <f t="shared" si="2412"/>
        <v>2000000</v>
      </c>
      <c r="HYV1371" s="84">
        <f t="shared" si="2412"/>
        <v>2000000</v>
      </c>
      <c r="HZB1371" s="84" t="s">
        <v>247</v>
      </c>
      <c r="HZC1371" s="84" t="s">
        <v>4695</v>
      </c>
      <c r="HZD1371" s="84">
        <f t="shared" ref="HZD1371:HZL1371" si="2413">HZD1365</f>
        <v>0</v>
      </c>
      <c r="HZE1371" s="84">
        <f t="shared" si="2413"/>
        <v>0</v>
      </c>
      <c r="HZF1371" s="84">
        <f t="shared" si="2413"/>
        <v>0</v>
      </c>
      <c r="HZG1371" s="84">
        <f t="shared" si="2413"/>
        <v>0</v>
      </c>
      <c r="HZH1371" s="84">
        <f t="shared" si="2413"/>
        <v>2000000</v>
      </c>
      <c r="HZI1371" s="84">
        <f t="shared" si="2413"/>
        <v>0</v>
      </c>
      <c r="HZJ1371" s="84">
        <f t="shared" si="2413"/>
        <v>0</v>
      </c>
      <c r="HZK1371" s="84">
        <f t="shared" si="2413"/>
        <v>2000000</v>
      </c>
      <c r="HZL1371" s="84">
        <f t="shared" si="2413"/>
        <v>2000000</v>
      </c>
      <c r="HZR1371" s="84" t="s">
        <v>247</v>
      </c>
      <c r="HZS1371" s="84" t="s">
        <v>4695</v>
      </c>
      <c r="HZT1371" s="84">
        <f t="shared" ref="HZT1371:IAB1371" si="2414">HZT1365</f>
        <v>0</v>
      </c>
      <c r="HZU1371" s="84">
        <f t="shared" si="2414"/>
        <v>0</v>
      </c>
      <c r="HZV1371" s="84">
        <f t="shared" si="2414"/>
        <v>0</v>
      </c>
      <c r="HZW1371" s="84">
        <f t="shared" si="2414"/>
        <v>0</v>
      </c>
      <c r="HZX1371" s="84">
        <f t="shared" si="2414"/>
        <v>2000000</v>
      </c>
      <c r="HZY1371" s="84">
        <f t="shared" si="2414"/>
        <v>0</v>
      </c>
      <c r="HZZ1371" s="84">
        <f t="shared" si="2414"/>
        <v>0</v>
      </c>
      <c r="IAA1371" s="84">
        <f t="shared" si="2414"/>
        <v>2000000</v>
      </c>
      <c r="IAB1371" s="84">
        <f t="shared" si="2414"/>
        <v>2000000</v>
      </c>
      <c r="IAH1371" s="84" t="s">
        <v>247</v>
      </c>
      <c r="IAI1371" s="84" t="s">
        <v>4695</v>
      </c>
      <c r="IAJ1371" s="84">
        <f t="shared" ref="IAJ1371:IAR1371" si="2415">IAJ1365</f>
        <v>0</v>
      </c>
      <c r="IAK1371" s="84">
        <f t="shared" si="2415"/>
        <v>0</v>
      </c>
      <c r="IAL1371" s="84">
        <f t="shared" si="2415"/>
        <v>0</v>
      </c>
      <c r="IAM1371" s="84">
        <f t="shared" si="2415"/>
        <v>0</v>
      </c>
      <c r="IAN1371" s="84">
        <f t="shared" si="2415"/>
        <v>2000000</v>
      </c>
      <c r="IAO1371" s="84">
        <f t="shared" si="2415"/>
        <v>0</v>
      </c>
      <c r="IAP1371" s="84">
        <f t="shared" si="2415"/>
        <v>0</v>
      </c>
      <c r="IAQ1371" s="84">
        <f t="shared" si="2415"/>
        <v>2000000</v>
      </c>
      <c r="IAR1371" s="84">
        <f t="shared" si="2415"/>
        <v>2000000</v>
      </c>
      <c r="IAX1371" s="84" t="s">
        <v>247</v>
      </c>
      <c r="IAY1371" s="84" t="s">
        <v>4695</v>
      </c>
      <c r="IAZ1371" s="84">
        <f>IAZ1365</f>
        <v>0</v>
      </c>
      <c r="IBA1371" s="84">
        <f>IBA1365</f>
        <v>0</v>
      </c>
      <c r="IBB1371" s="84">
        <f>IBB1365</f>
        <v>0</v>
      </c>
      <c r="IBC1371" s="84">
        <f>IBC1365</f>
        <v>0</v>
      </c>
      <c r="IBD1371" s="84">
        <f>IBD1365</f>
        <v>2000000</v>
      </c>
      <c r="IBE1371" s="84">
        <f>IBE1365</f>
        <v>0</v>
      </c>
      <c r="IBF1371" s="84">
        <f>IBF1365</f>
        <v>0</v>
      </c>
      <c r="IBG1371" s="84">
        <f>IBG1365</f>
        <v>2000000</v>
      </c>
      <c r="IBH1371" s="84">
        <f>IBH1365</f>
        <v>2000000</v>
      </c>
      <c r="IBN1371" s="84" t="s">
        <v>247</v>
      </c>
      <c r="IBO1371" s="84" t="s">
        <v>4695</v>
      </c>
      <c r="IBP1371" s="84">
        <f t="shared" ref="IBP1371:IBX1371" si="2416">IBP1365</f>
        <v>0</v>
      </c>
      <c r="IBQ1371" s="84">
        <f t="shared" si="2416"/>
        <v>0</v>
      </c>
      <c r="IBR1371" s="84">
        <f t="shared" si="2416"/>
        <v>0</v>
      </c>
      <c r="IBS1371" s="84">
        <f t="shared" si="2416"/>
        <v>0</v>
      </c>
      <c r="IBT1371" s="84">
        <f t="shared" si="2416"/>
        <v>2000000</v>
      </c>
      <c r="IBU1371" s="84">
        <f t="shared" si="2416"/>
        <v>0</v>
      </c>
      <c r="IBV1371" s="84">
        <f t="shared" si="2416"/>
        <v>0</v>
      </c>
      <c r="IBW1371" s="84">
        <f t="shared" si="2416"/>
        <v>2000000</v>
      </c>
      <c r="IBX1371" s="84">
        <f t="shared" si="2416"/>
        <v>2000000</v>
      </c>
      <c r="ICD1371" s="84" t="s">
        <v>247</v>
      </c>
      <c r="ICE1371" s="84" t="s">
        <v>4695</v>
      </c>
      <c r="ICF1371" s="84">
        <f t="shared" ref="ICF1371:ICN1371" si="2417">ICF1365</f>
        <v>0</v>
      </c>
      <c r="ICG1371" s="84">
        <f t="shared" si="2417"/>
        <v>0</v>
      </c>
      <c r="ICH1371" s="84">
        <f t="shared" si="2417"/>
        <v>0</v>
      </c>
      <c r="ICI1371" s="84">
        <f t="shared" si="2417"/>
        <v>0</v>
      </c>
      <c r="ICJ1371" s="84">
        <f t="shared" si="2417"/>
        <v>2000000</v>
      </c>
      <c r="ICK1371" s="84">
        <f t="shared" si="2417"/>
        <v>0</v>
      </c>
      <c r="ICL1371" s="84">
        <f t="shared" si="2417"/>
        <v>0</v>
      </c>
      <c r="ICM1371" s="84">
        <f t="shared" si="2417"/>
        <v>2000000</v>
      </c>
      <c r="ICN1371" s="84">
        <f t="shared" si="2417"/>
        <v>2000000</v>
      </c>
      <c r="ICT1371" s="84" t="s">
        <v>247</v>
      </c>
      <c r="ICU1371" s="84" t="s">
        <v>4695</v>
      </c>
      <c r="ICV1371" s="84">
        <f t="shared" ref="ICV1371:IDD1371" si="2418">ICV1365</f>
        <v>0</v>
      </c>
      <c r="ICW1371" s="84">
        <f t="shared" si="2418"/>
        <v>0</v>
      </c>
      <c r="ICX1371" s="84">
        <f t="shared" si="2418"/>
        <v>0</v>
      </c>
      <c r="ICY1371" s="84">
        <f t="shared" si="2418"/>
        <v>0</v>
      </c>
      <c r="ICZ1371" s="84">
        <f t="shared" si="2418"/>
        <v>2000000</v>
      </c>
      <c r="IDA1371" s="84">
        <f t="shared" si="2418"/>
        <v>0</v>
      </c>
      <c r="IDB1371" s="84">
        <f t="shared" si="2418"/>
        <v>0</v>
      </c>
      <c r="IDC1371" s="84">
        <f t="shared" si="2418"/>
        <v>2000000</v>
      </c>
      <c r="IDD1371" s="84">
        <f t="shared" si="2418"/>
        <v>2000000</v>
      </c>
      <c r="IDJ1371" s="84" t="s">
        <v>247</v>
      </c>
      <c r="IDK1371" s="84" t="s">
        <v>4695</v>
      </c>
      <c r="IDL1371" s="84">
        <f t="shared" ref="IDL1371:IDT1371" si="2419">IDL1365</f>
        <v>0</v>
      </c>
      <c r="IDM1371" s="84">
        <f t="shared" si="2419"/>
        <v>0</v>
      </c>
      <c r="IDN1371" s="84">
        <f t="shared" si="2419"/>
        <v>0</v>
      </c>
      <c r="IDO1371" s="84">
        <f t="shared" si="2419"/>
        <v>0</v>
      </c>
      <c r="IDP1371" s="84">
        <f t="shared" si="2419"/>
        <v>2000000</v>
      </c>
      <c r="IDQ1371" s="84">
        <f t="shared" si="2419"/>
        <v>0</v>
      </c>
      <c r="IDR1371" s="84">
        <f t="shared" si="2419"/>
        <v>0</v>
      </c>
      <c r="IDS1371" s="84">
        <f t="shared" si="2419"/>
        <v>2000000</v>
      </c>
      <c r="IDT1371" s="84">
        <f t="shared" si="2419"/>
        <v>2000000</v>
      </c>
      <c r="IDZ1371" s="84" t="s">
        <v>247</v>
      </c>
      <c r="IEA1371" s="84" t="s">
        <v>4695</v>
      </c>
      <c r="IEB1371" s="84">
        <f t="shared" ref="IEB1371:IEJ1371" si="2420">IEB1365</f>
        <v>0</v>
      </c>
      <c r="IEC1371" s="84">
        <f t="shared" si="2420"/>
        <v>0</v>
      </c>
      <c r="IED1371" s="84">
        <f t="shared" si="2420"/>
        <v>0</v>
      </c>
      <c r="IEE1371" s="84">
        <f t="shared" si="2420"/>
        <v>0</v>
      </c>
      <c r="IEF1371" s="84">
        <f t="shared" si="2420"/>
        <v>2000000</v>
      </c>
      <c r="IEG1371" s="84">
        <f t="shared" si="2420"/>
        <v>0</v>
      </c>
      <c r="IEH1371" s="84">
        <f t="shared" si="2420"/>
        <v>0</v>
      </c>
      <c r="IEI1371" s="84">
        <f t="shared" si="2420"/>
        <v>2000000</v>
      </c>
      <c r="IEJ1371" s="84">
        <f t="shared" si="2420"/>
        <v>2000000</v>
      </c>
      <c r="IEP1371" s="84" t="s">
        <v>247</v>
      </c>
      <c r="IEQ1371" s="84" t="s">
        <v>4695</v>
      </c>
      <c r="IER1371" s="84">
        <f t="shared" ref="IER1371:IEZ1371" si="2421">IER1365</f>
        <v>0</v>
      </c>
      <c r="IES1371" s="84">
        <f t="shared" si="2421"/>
        <v>0</v>
      </c>
      <c r="IET1371" s="84">
        <f t="shared" si="2421"/>
        <v>0</v>
      </c>
      <c r="IEU1371" s="84">
        <f t="shared" si="2421"/>
        <v>0</v>
      </c>
      <c r="IEV1371" s="84">
        <f t="shared" si="2421"/>
        <v>2000000</v>
      </c>
      <c r="IEW1371" s="84">
        <f t="shared" si="2421"/>
        <v>0</v>
      </c>
      <c r="IEX1371" s="84">
        <f t="shared" si="2421"/>
        <v>0</v>
      </c>
      <c r="IEY1371" s="84">
        <f t="shared" si="2421"/>
        <v>2000000</v>
      </c>
      <c r="IEZ1371" s="84">
        <f t="shared" si="2421"/>
        <v>2000000</v>
      </c>
      <c r="IFF1371" s="84" t="s">
        <v>247</v>
      </c>
      <c r="IFG1371" s="84" t="s">
        <v>4695</v>
      </c>
      <c r="IFH1371" s="84">
        <f t="shared" ref="IFH1371:IFP1371" si="2422">IFH1365</f>
        <v>0</v>
      </c>
      <c r="IFI1371" s="84">
        <f t="shared" si="2422"/>
        <v>0</v>
      </c>
      <c r="IFJ1371" s="84">
        <f t="shared" si="2422"/>
        <v>0</v>
      </c>
      <c r="IFK1371" s="84">
        <f t="shared" si="2422"/>
        <v>0</v>
      </c>
      <c r="IFL1371" s="84">
        <f t="shared" si="2422"/>
        <v>2000000</v>
      </c>
      <c r="IFM1371" s="84">
        <f t="shared" si="2422"/>
        <v>0</v>
      </c>
      <c r="IFN1371" s="84">
        <f t="shared" si="2422"/>
        <v>0</v>
      </c>
      <c r="IFO1371" s="84">
        <f t="shared" si="2422"/>
        <v>2000000</v>
      </c>
      <c r="IFP1371" s="84">
        <f t="shared" si="2422"/>
        <v>2000000</v>
      </c>
      <c r="IFV1371" s="84" t="s">
        <v>247</v>
      </c>
      <c r="IFW1371" s="84" t="s">
        <v>4695</v>
      </c>
      <c r="IFX1371" s="84">
        <f t="shared" ref="IFX1371:IGF1371" si="2423">IFX1365</f>
        <v>0</v>
      </c>
      <c r="IFY1371" s="84">
        <f t="shared" si="2423"/>
        <v>0</v>
      </c>
      <c r="IFZ1371" s="84">
        <f t="shared" si="2423"/>
        <v>0</v>
      </c>
      <c r="IGA1371" s="84">
        <f t="shared" si="2423"/>
        <v>0</v>
      </c>
      <c r="IGB1371" s="84">
        <f t="shared" si="2423"/>
        <v>2000000</v>
      </c>
      <c r="IGC1371" s="84">
        <f t="shared" si="2423"/>
        <v>0</v>
      </c>
      <c r="IGD1371" s="84">
        <f t="shared" si="2423"/>
        <v>0</v>
      </c>
      <c r="IGE1371" s="84">
        <f t="shared" si="2423"/>
        <v>2000000</v>
      </c>
      <c r="IGF1371" s="84">
        <f t="shared" si="2423"/>
        <v>2000000</v>
      </c>
      <c r="IGL1371" s="84" t="s">
        <v>247</v>
      </c>
      <c r="IGM1371" s="84" t="s">
        <v>4695</v>
      </c>
      <c r="IGN1371" s="84">
        <f t="shared" ref="IGN1371:IGV1371" si="2424">IGN1365</f>
        <v>0</v>
      </c>
      <c r="IGO1371" s="84">
        <f t="shared" si="2424"/>
        <v>0</v>
      </c>
      <c r="IGP1371" s="84">
        <f t="shared" si="2424"/>
        <v>0</v>
      </c>
      <c r="IGQ1371" s="84">
        <f t="shared" si="2424"/>
        <v>0</v>
      </c>
      <c r="IGR1371" s="84">
        <f t="shared" si="2424"/>
        <v>2000000</v>
      </c>
      <c r="IGS1371" s="84">
        <f t="shared" si="2424"/>
        <v>0</v>
      </c>
      <c r="IGT1371" s="84">
        <f t="shared" si="2424"/>
        <v>0</v>
      </c>
      <c r="IGU1371" s="84">
        <f t="shared" si="2424"/>
        <v>2000000</v>
      </c>
      <c r="IGV1371" s="84">
        <f t="shared" si="2424"/>
        <v>2000000</v>
      </c>
      <c r="IHB1371" s="84" t="s">
        <v>247</v>
      </c>
      <c r="IHC1371" s="84" t="s">
        <v>4695</v>
      </c>
      <c r="IHD1371" s="84">
        <f t="shared" ref="IHD1371:IHL1371" si="2425">IHD1365</f>
        <v>0</v>
      </c>
      <c r="IHE1371" s="84">
        <f t="shared" si="2425"/>
        <v>0</v>
      </c>
      <c r="IHF1371" s="84">
        <f t="shared" si="2425"/>
        <v>0</v>
      </c>
      <c r="IHG1371" s="84">
        <f t="shared" si="2425"/>
        <v>0</v>
      </c>
      <c r="IHH1371" s="84">
        <f t="shared" si="2425"/>
        <v>2000000</v>
      </c>
      <c r="IHI1371" s="84">
        <f t="shared" si="2425"/>
        <v>0</v>
      </c>
      <c r="IHJ1371" s="84">
        <f t="shared" si="2425"/>
        <v>0</v>
      </c>
      <c r="IHK1371" s="84">
        <f t="shared" si="2425"/>
        <v>2000000</v>
      </c>
      <c r="IHL1371" s="84">
        <f t="shared" si="2425"/>
        <v>2000000</v>
      </c>
      <c r="IHR1371" s="84" t="s">
        <v>247</v>
      </c>
      <c r="IHS1371" s="84" t="s">
        <v>4695</v>
      </c>
      <c r="IHT1371" s="84">
        <f t="shared" ref="IHT1371:IIB1371" si="2426">IHT1365</f>
        <v>0</v>
      </c>
      <c r="IHU1371" s="84">
        <f t="shared" si="2426"/>
        <v>0</v>
      </c>
      <c r="IHV1371" s="84">
        <f t="shared" si="2426"/>
        <v>0</v>
      </c>
      <c r="IHW1371" s="84">
        <f t="shared" si="2426"/>
        <v>0</v>
      </c>
      <c r="IHX1371" s="84">
        <f t="shared" si="2426"/>
        <v>2000000</v>
      </c>
      <c r="IHY1371" s="84">
        <f t="shared" si="2426"/>
        <v>0</v>
      </c>
      <c r="IHZ1371" s="84">
        <f t="shared" si="2426"/>
        <v>0</v>
      </c>
      <c r="IIA1371" s="84">
        <f t="shared" si="2426"/>
        <v>2000000</v>
      </c>
      <c r="IIB1371" s="84">
        <f t="shared" si="2426"/>
        <v>2000000</v>
      </c>
      <c r="IIH1371" s="84" t="s">
        <v>247</v>
      </c>
      <c r="III1371" s="84" t="s">
        <v>4695</v>
      </c>
      <c r="IIJ1371" s="84">
        <f t="shared" ref="IIJ1371:IIR1371" si="2427">IIJ1365</f>
        <v>0</v>
      </c>
      <c r="IIK1371" s="84">
        <f t="shared" si="2427"/>
        <v>0</v>
      </c>
      <c r="IIL1371" s="84">
        <f t="shared" si="2427"/>
        <v>0</v>
      </c>
      <c r="IIM1371" s="84">
        <f t="shared" si="2427"/>
        <v>0</v>
      </c>
      <c r="IIN1371" s="84">
        <f t="shared" si="2427"/>
        <v>2000000</v>
      </c>
      <c r="IIO1371" s="84">
        <f t="shared" si="2427"/>
        <v>0</v>
      </c>
      <c r="IIP1371" s="84">
        <f t="shared" si="2427"/>
        <v>0</v>
      </c>
      <c r="IIQ1371" s="84">
        <f t="shared" si="2427"/>
        <v>2000000</v>
      </c>
      <c r="IIR1371" s="84">
        <f t="shared" si="2427"/>
        <v>2000000</v>
      </c>
      <c r="IIX1371" s="84" t="s">
        <v>247</v>
      </c>
      <c r="IIY1371" s="84" t="s">
        <v>4695</v>
      </c>
      <c r="IIZ1371" s="84">
        <f t="shared" ref="IIZ1371:IJH1371" si="2428">IIZ1365</f>
        <v>0</v>
      </c>
      <c r="IJA1371" s="84">
        <f t="shared" si="2428"/>
        <v>0</v>
      </c>
      <c r="IJB1371" s="84">
        <f t="shared" si="2428"/>
        <v>0</v>
      </c>
      <c r="IJC1371" s="84">
        <f t="shared" si="2428"/>
        <v>0</v>
      </c>
      <c r="IJD1371" s="84">
        <f t="shared" si="2428"/>
        <v>2000000</v>
      </c>
      <c r="IJE1371" s="84">
        <f t="shared" si="2428"/>
        <v>0</v>
      </c>
      <c r="IJF1371" s="84">
        <f t="shared" si="2428"/>
        <v>0</v>
      </c>
      <c r="IJG1371" s="84">
        <f t="shared" si="2428"/>
        <v>2000000</v>
      </c>
      <c r="IJH1371" s="84">
        <f t="shared" si="2428"/>
        <v>2000000</v>
      </c>
      <c r="IJN1371" s="84" t="s">
        <v>247</v>
      </c>
      <c r="IJO1371" s="84" t="s">
        <v>4695</v>
      </c>
      <c r="IJP1371" s="84">
        <f t="shared" ref="IJP1371:IJX1371" si="2429">IJP1365</f>
        <v>0</v>
      </c>
      <c r="IJQ1371" s="84">
        <f t="shared" si="2429"/>
        <v>0</v>
      </c>
      <c r="IJR1371" s="84">
        <f t="shared" si="2429"/>
        <v>0</v>
      </c>
      <c r="IJS1371" s="84">
        <f t="shared" si="2429"/>
        <v>0</v>
      </c>
      <c r="IJT1371" s="84">
        <f t="shared" si="2429"/>
        <v>2000000</v>
      </c>
      <c r="IJU1371" s="84">
        <f t="shared" si="2429"/>
        <v>0</v>
      </c>
      <c r="IJV1371" s="84">
        <f t="shared" si="2429"/>
        <v>0</v>
      </c>
      <c r="IJW1371" s="84">
        <f t="shared" si="2429"/>
        <v>2000000</v>
      </c>
      <c r="IJX1371" s="84">
        <f t="shared" si="2429"/>
        <v>2000000</v>
      </c>
      <c r="IKD1371" s="84" t="s">
        <v>247</v>
      </c>
      <c r="IKE1371" s="84" t="s">
        <v>4695</v>
      </c>
      <c r="IKF1371" s="84">
        <f t="shared" ref="IKF1371:IKN1371" si="2430">IKF1365</f>
        <v>0</v>
      </c>
      <c r="IKG1371" s="84">
        <f t="shared" si="2430"/>
        <v>0</v>
      </c>
      <c r="IKH1371" s="84">
        <f t="shared" si="2430"/>
        <v>0</v>
      </c>
      <c r="IKI1371" s="84">
        <f t="shared" si="2430"/>
        <v>0</v>
      </c>
      <c r="IKJ1371" s="84">
        <f t="shared" si="2430"/>
        <v>2000000</v>
      </c>
      <c r="IKK1371" s="84">
        <f t="shared" si="2430"/>
        <v>0</v>
      </c>
      <c r="IKL1371" s="84">
        <f t="shared" si="2430"/>
        <v>0</v>
      </c>
      <c r="IKM1371" s="84">
        <f t="shared" si="2430"/>
        <v>2000000</v>
      </c>
      <c r="IKN1371" s="84">
        <f t="shared" si="2430"/>
        <v>2000000</v>
      </c>
      <c r="IKT1371" s="84" t="s">
        <v>247</v>
      </c>
      <c r="IKU1371" s="84" t="s">
        <v>4695</v>
      </c>
      <c r="IKV1371" s="84">
        <f t="shared" ref="IKV1371:ILD1371" si="2431">IKV1365</f>
        <v>0</v>
      </c>
      <c r="IKW1371" s="84">
        <f t="shared" si="2431"/>
        <v>0</v>
      </c>
      <c r="IKX1371" s="84">
        <f t="shared" si="2431"/>
        <v>0</v>
      </c>
      <c r="IKY1371" s="84">
        <f t="shared" si="2431"/>
        <v>0</v>
      </c>
      <c r="IKZ1371" s="84">
        <f t="shared" si="2431"/>
        <v>2000000</v>
      </c>
      <c r="ILA1371" s="84">
        <f t="shared" si="2431"/>
        <v>0</v>
      </c>
      <c r="ILB1371" s="84">
        <f t="shared" si="2431"/>
        <v>0</v>
      </c>
      <c r="ILC1371" s="84">
        <f t="shared" si="2431"/>
        <v>2000000</v>
      </c>
      <c r="ILD1371" s="84">
        <f t="shared" si="2431"/>
        <v>2000000</v>
      </c>
      <c r="ILJ1371" s="84" t="s">
        <v>247</v>
      </c>
      <c r="ILK1371" s="84" t="s">
        <v>4695</v>
      </c>
      <c r="ILL1371" s="84">
        <f t="shared" ref="ILL1371:ILT1371" si="2432">ILL1365</f>
        <v>0</v>
      </c>
      <c r="ILM1371" s="84">
        <f t="shared" si="2432"/>
        <v>0</v>
      </c>
      <c r="ILN1371" s="84">
        <f t="shared" si="2432"/>
        <v>0</v>
      </c>
      <c r="ILO1371" s="84">
        <f t="shared" si="2432"/>
        <v>0</v>
      </c>
      <c r="ILP1371" s="84">
        <f t="shared" si="2432"/>
        <v>2000000</v>
      </c>
      <c r="ILQ1371" s="84">
        <f t="shared" si="2432"/>
        <v>0</v>
      </c>
      <c r="ILR1371" s="84">
        <f t="shared" si="2432"/>
        <v>0</v>
      </c>
      <c r="ILS1371" s="84">
        <f t="shared" si="2432"/>
        <v>2000000</v>
      </c>
      <c r="ILT1371" s="84">
        <f t="shared" si="2432"/>
        <v>2000000</v>
      </c>
      <c r="ILZ1371" s="84" t="s">
        <v>247</v>
      </c>
      <c r="IMA1371" s="84" t="s">
        <v>4695</v>
      </c>
      <c r="IMB1371" s="84">
        <f t="shared" ref="IMB1371:IMJ1371" si="2433">IMB1365</f>
        <v>0</v>
      </c>
      <c r="IMC1371" s="84">
        <f t="shared" si="2433"/>
        <v>0</v>
      </c>
      <c r="IMD1371" s="84">
        <f t="shared" si="2433"/>
        <v>0</v>
      </c>
      <c r="IME1371" s="84">
        <f t="shared" si="2433"/>
        <v>0</v>
      </c>
      <c r="IMF1371" s="84">
        <f t="shared" si="2433"/>
        <v>2000000</v>
      </c>
      <c r="IMG1371" s="84">
        <f t="shared" si="2433"/>
        <v>0</v>
      </c>
      <c r="IMH1371" s="84">
        <f t="shared" si="2433"/>
        <v>0</v>
      </c>
      <c r="IMI1371" s="84">
        <f t="shared" si="2433"/>
        <v>2000000</v>
      </c>
      <c r="IMJ1371" s="84">
        <f t="shared" si="2433"/>
        <v>2000000</v>
      </c>
      <c r="IMP1371" s="84" t="s">
        <v>247</v>
      </c>
      <c r="IMQ1371" s="84" t="s">
        <v>4695</v>
      </c>
      <c r="IMR1371" s="84">
        <f t="shared" ref="IMR1371:IMZ1371" si="2434">IMR1365</f>
        <v>0</v>
      </c>
      <c r="IMS1371" s="84">
        <f t="shared" si="2434"/>
        <v>0</v>
      </c>
      <c r="IMT1371" s="84">
        <f t="shared" si="2434"/>
        <v>0</v>
      </c>
      <c r="IMU1371" s="84">
        <f t="shared" si="2434"/>
        <v>0</v>
      </c>
      <c r="IMV1371" s="84">
        <f t="shared" si="2434"/>
        <v>2000000</v>
      </c>
      <c r="IMW1371" s="84">
        <f t="shared" si="2434"/>
        <v>0</v>
      </c>
      <c r="IMX1371" s="84">
        <f t="shared" si="2434"/>
        <v>0</v>
      </c>
      <c r="IMY1371" s="84">
        <f t="shared" si="2434"/>
        <v>2000000</v>
      </c>
      <c r="IMZ1371" s="84">
        <f t="shared" si="2434"/>
        <v>2000000</v>
      </c>
      <c r="INF1371" s="84" t="s">
        <v>247</v>
      </c>
      <c r="ING1371" s="84" t="s">
        <v>4695</v>
      </c>
      <c r="INH1371" s="84">
        <f t="shared" ref="INH1371:INP1371" si="2435">INH1365</f>
        <v>0</v>
      </c>
      <c r="INI1371" s="84">
        <f t="shared" si="2435"/>
        <v>0</v>
      </c>
      <c r="INJ1371" s="84">
        <f t="shared" si="2435"/>
        <v>0</v>
      </c>
      <c r="INK1371" s="84">
        <f t="shared" si="2435"/>
        <v>0</v>
      </c>
      <c r="INL1371" s="84">
        <f t="shared" si="2435"/>
        <v>2000000</v>
      </c>
      <c r="INM1371" s="84">
        <f t="shared" si="2435"/>
        <v>0</v>
      </c>
      <c r="INN1371" s="84">
        <f t="shared" si="2435"/>
        <v>0</v>
      </c>
      <c r="INO1371" s="84">
        <f t="shared" si="2435"/>
        <v>2000000</v>
      </c>
      <c r="INP1371" s="84">
        <f t="shared" si="2435"/>
        <v>2000000</v>
      </c>
      <c r="INV1371" s="84" t="s">
        <v>247</v>
      </c>
      <c r="INW1371" s="84" t="s">
        <v>4695</v>
      </c>
      <c r="INX1371" s="84">
        <f t="shared" ref="INX1371:IOF1371" si="2436">INX1365</f>
        <v>0</v>
      </c>
      <c r="INY1371" s="84">
        <f t="shared" si="2436"/>
        <v>0</v>
      </c>
      <c r="INZ1371" s="84">
        <f t="shared" si="2436"/>
        <v>0</v>
      </c>
      <c r="IOA1371" s="84">
        <f t="shared" si="2436"/>
        <v>0</v>
      </c>
      <c r="IOB1371" s="84">
        <f t="shared" si="2436"/>
        <v>2000000</v>
      </c>
      <c r="IOC1371" s="84">
        <f t="shared" si="2436"/>
        <v>0</v>
      </c>
      <c r="IOD1371" s="84">
        <f t="shared" si="2436"/>
        <v>0</v>
      </c>
      <c r="IOE1371" s="84">
        <f t="shared" si="2436"/>
        <v>2000000</v>
      </c>
      <c r="IOF1371" s="84">
        <f t="shared" si="2436"/>
        <v>2000000</v>
      </c>
      <c r="IOL1371" s="84" t="s">
        <v>247</v>
      </c>
      <c r="IOM1371" s="84" t="s">
        <v>4695</v>
      </c>
      <c r="ION1371" s="84">
        <f t="shared" ref="ION1371:IOV1371" si="2437">ION1365</f>
        <v>0</v>
      </c>
      <c r="IOO1371" s="84">
        <f t="shared" si="2437"/>
        <v>0</v>
      </c>
      <c r="IOP1371" s="84">
        <f t="shared" si="2437"/>
        <v>0</v>
      </c>
      <c r="IOQ1371" s="84">
        <f t="shared" si="2437"/>
        <v>0</v>
      </c>
      <c r="IOR1371" s="84">
        <f t="shared" si="2437"/>
        <v>2000000</v>
      </c>
      <c r="IOS1371" s="84">
        <f t="shared" si="2437"/>
        <v>0</v>
      </c>
      <c r="IOT1371" s="84">
        <f t="shared" si="2437"/>
        <v>0</v>
      </c>
      <c r="IOU1371" s="84">
        <f t="shared" si="2437"/>
        <v>2000000</v>
      </c>
      <c r="IOV1371" s="84">
        <f t="shared" si="2437"/>
        <v>2000000</v>
      </c>
      <c r="IPB1371" s="84" t="s">
        <v>247</v>
      </c>
      <c r="IPC1371" s="84" t="s">
        <v>4695</v>
      </c>
      <c r="IPD1371" s="84">
        <f t="shared" ref="IPD1371:IPL1371" si="2438">IPD1365</f>
        <v>0</v>
      </c>
      <c r="IPE1371" s="84">
        <f t="shared" si="2438"/>
        <v>0</v>
      </c>
      <c r="IPF1371" s="84">
        <f t="shared" si="2438"/>
        <v>0</v>
      </c>
      <c r="IPG1371" s="84">
        <f t="shared" si="2438"/>
        <v>0</v>
      </c>
      <c r="IPH1371" s="84">
        <f t="shared" si="2438"/>
        <v>2000000</v>
      </c>
      <c r="IPI1371" s="84">
        <f t="shared" si="2438"/>
        <v>0</v>
      </c>
      <c r="IPJ1371" s="84">
        <f t="shared" si="2438"/>
        <v>0</v>
      </c>
      <c r="IPK1371" s="84">
        <f t="shared" si="2438"/>
        <v>2000000</v>
      </c>
      <c r="IPL1371" s="84">
        <f t="shared" si="2438"/>
        <v>2000000</v>
      </c>
      <c r="IPR1371" s="84" t="s">
        <v>247</v>
      </c>
      <c r="IPS1371" s="84" t="s">
        <v>4695</v>
      </c>
      <c r="IPT1371" s="84">
        <f t="shared" ref="IPT1371:IQB1371" si="2439">IPT1365</f>
        <v>0</v>
      </c>
      <c r="IPU1371" s="84">
        <f t="shared" si="2439"/>
        <v>0</v>
      </c>
      <c r="IPV1371" s="84">
        <f t="shared" si="2439"/>
        <v>0</v>
      </c>
      <c r="IPW1371" s="84">
        <f t="shared" si="2439"/>
        <v>0</v>
      </c>
      <c r="IPX1371" s="84">
        <f t="shared" si="2439"/>
        <v>2000000</v>
      </c>
      <c r="IPY1371" s="84">
        <f t="shared" si="2439"/>
        <v>0</v>
      </c>
      <c r="IPZ1371" s="84">
        <f t="shared" si="2439"/>
        <v>0</v>
      </c>
      <c r="IQA1371" s="84">
        <f t="shared" si="2439"/>
        <v>2000000</v>
      </c>
      <c r="IQB1371" s="84">
        <f t="shared" si="2439"/>
        <v>2000000</v>
      </c>
      <c r="IQH1371" s="84" t="s">
        <v>247</v>
      </c>
      <c r="IQI1371" s="84" t="s">
        <v>4695</v>
      </c>
      <c r="IQJ1371" s="84">
        <f t="shared" ref="IQJ1371:IQR1371" si="2440">IQJ1365</f>
        <v>0</v>
      </c>
      <c r="IQK1371" s="84">
        <f t="shared" si="2440"/>
        <v>0</v>
      </c>
      <c r="IQL1371" s="84">
        <f t="shared" si="2440"/>
        <v>0</v>
      </c>
      <c r="IQM1371" s="84">
        <f t="shared" si="2440"/>
        <v>0</v>
      </c>
      <c r="IQN1371" s="84">
        <f t="shared" si="2440"/>
        <v>2000000</v>
      </c>
      <c r="IQO1371" s="84">
        <f t="shared" si="2440"/>
        <v>0</v>
      </c>
      <c r="IQP1371" s="84">
        <f t="shared" si="2440"/>
        <v>0</v>
      </c>
      <c r="IQQ1371" s="84">
        <f t="shared" si="2440"/>
        <v>2000000</v>
      </c>
      <c r="IQR1371" s="84">
        <f t="shared" si="2440"/>
        <v>2000000</v>
      </c>
      <c r="IQX1371" s="84" t="s">
        <v>247</v>
      </c>
      <c r="IQY1371" s="84" t="s">
        <v>4695</v>
      </c>
      <c r="IQZ1371" s="84">
        <f t="shared" ref="IQZ1371:IRH1371" si="2441">IQZ1365</f>
        <v>0</v>
      </c>
      <c r="IRA1371" s="84">
        <f t="shared" si="2441"/>
        <v>0</v>
      </c>
      <c r="IRB1371" s="84">
        <f t="shared" si="2441"/>
        <v>0</v>
      </c>
      <c r="IRC1371" s="84">
        <f t="shared" si="2441"/>
        <v>0</v>
      </c>
      <c r="IRD1371" s="84">
        <f t="shared" si="2441"/>
        <v>2000000</v>
      </c>
      <c r="IRE1371" s="84">
        <f t="shared" si="2441"/>
        <v>0</v>
      </c>
      <c r="IRF1371" s="84">
        <f t="shared" si="2441"/>
        <v>0</v>
      </c>
      <c r="IRG1371" s="84">
        <f t="shared" si="2441"/>
        <v>2000000</v>
      </c>
      <c r="IRH1371" s="84">
        <f t="shared" si="2441"/>
        <v>2000000</v>
      </c>
      <c r="IRN1371" s="84" t="s">
        <v>247</v>
      </c>
      <c r="IRO1371" s="84" t="s">
        <v>4695</v>
      </c>
      <c r="IRP1371" s="84">
        <f t="shared" ref="IRP1371:IRX1371" si="2442">IRP1365</f>
        <v>0</v>
      </c>
      <c r="IRQ1371" s="84">
        <f t="shared" si="2442"/>
        <v>0</v>
      </c>
      <c r="IRR1371" s="84">
        <f t="shared" si="2442"/>
        <v>0</v>
      </c>
      <c r="IRS1371" s="84">
        <f t="shared" si="2442"/>
        <v>0</v>
      </c>
      <c r="IRT1371" s="84">
        <f t="shared" si="2442"/>
        <v>2000000</v>
      </c>
      <c r="IRU1371" s="84">
        <f t="shared" si="2442"/>
        <v>0</v>
      </c>
      <c r="IRV1371" s="84">
        <f t="shared" si="2442"/>
        <v>0</v>
      </c>
      <c r="IRW1371" s="84">
        <f t="shared" si="2442"/>
        <v>2000000</v>
      </c>
      <c r="IRX1371" s="84">
        <f t="shared" si="2442"/>
        <v>2000000</v>
      </c>
      <c r="ISD1371" s="84" t="s">
        <v>247</v>
      </c>
      <c r="ISE1371" s="84" t="s">
        <v>4695</v>
      </c>
      <c r="ISF1371" s="84">
        <f t="shared" ref="ISF1371:ISN1371" si="2443">ISF1365</f>
        <v>0</v>
      </c>
      <c r="ISG1371" s="84">
        <f t="shared" si="2443"/>
        <v>0</v>
      </c>
      <c r="ISH1371" s="84">
        <f t="shared" si="2443"/>
        <v>0</v>
      </c>
      <c r="ISI1371" s="84">
        <f t="shared" si="2443"/>
        <v>0</v>
      </c>
      <c r="ISJ1371" s="84">
        <f t="shared" si="2443"/>
        <v>2000000</v>
      </c>
      <c r="ISK1371" s="84">
        <f t="shared" si="2443"/>
        <v>0</v>
      </c>
      <c r="ISL1371" s="84">
        <f t="shared" si="2443"/>
        <v>0</v>
      </c>
      <c r="ISM1371" s="84">
        <f t="shared" si="2443"/>
        <v>2000000</v>
      </c>
      <c r="ISN1371" s="84">
        <f t="shared" si="2443"/>
        <v>2000000</v>
      </c>
      <c r="IST1371" s="84" t="s">
        <v>247</v>
      </c>
      <c r="ISU1371" s="84" t="s">
        <v>4695</v>
      </c>
      <c r="ISV1371" s="84">
        <f t="shared" ref="ISV1371:ITD1371" si="2444">ISV1365</f>
        <v>0</v>
      </c>
      <c r="ISW1371" s="84">
        <f t="shared" si="2444"/>
        <v>0</v>
      </c>
      <c r="ISX1371" s="84">
        <f t="shared" si="2444"/>
        <v>0</v>
      </c>
      <c r="ISY1371" s="84">
        <f t="shared" si="2444"/>
        <v>0</v>
      </c>
      <c r="ISZ1371" s="84">
        <f t="shared" si="2444"/>
        <v>2000000</v>
      </c>
      <c r="ITA1371" s="84">
        <f t="shared" si="2444"/>
        <v>0</v>
      </c>
      <c r="ITB1371" s="84">
        <f t="shared" si="2444"/>
        <v>0</v>
      </c>
      <c r="ITC1371" s="84">
        <f t="shared" si="2444"/>
        <v>2000000</v>
      </c>
      <c r="ITD1371" s="84">
        <f t="shared" si="2444"/>
        <v>2000000</v>
      </c>
      <c r="ITJ1371" s="84" t="s">
        <v>247</v>
      </c>
      <c r="ITK1371" s="84" t="s">
        <v>4695</v>
      </c>
      <c r="ITL1371" s="84">
        <f t="shared" ref="ITL1371:ITT1371" si="2445">ITL1365</f>
        <v>0</v>
      </c>
      <c r="ITM1371" s="84">
        <f t="shared" si="2445"/>
        <v>0</v>
      </c>
      <c r="ITN1371" s="84">
        <f t="shared" si="2445"/>
        <v>0</v>
      </c>
      <c r="ITO1371" s="84">
        <f t="shared" si="2445"/>
        <v>0</v>
      </c>
      <c r="ITP1371" s="84">
        <f t="shared" si="2445"/>
        <v>2000000</v>
      </c>
      <c r="ITQ1371" s="84">
        <f t="shared" si="2445"/>
        <v>0</v>
      </c>
      <c r="ITR1371" s="84">
        <f t="shared" si="2445"/>
        <v>0</v>
      </c>
      <c r="ITS1371" s="84">
        <f t="shared" si="2445"/>
        <v>2000000</v>
      </c>
      <c r="ITT1371" s="84">
        <f t="shared" si="2445"/>
        <v>2000000</v>
      </c>
      <c r="ITZ1371" s="84" t="s">
        <v>247</v>
      </c>
      <c r="IUA1371" s="84" t="s">
        <v>4695</v>
      </c>
      <c r="IUB1371" s="84">
        <f t="shared" ref="IUB1371:IUJ1371" si="2446">IUB1365</f>
        <v>0</v>
      </c>
      <c r="IUC1371" s="84">
        <f t="shared" si="2446"/>
        <v>0</v>
      </c>
      <c r="IUD1371" s="84">
        <f t="shared" si="2446"/>
        <v>0</v>
      </c>
      <c r="IUE1371" s="84">
        <f t="shared" si="2446"/>
        <v>0</v>
      </c>
      <c r="IUF1371" s="84">
        <f t="shared" si="2446"/>
        <v>2000000</v>
      </c>
      <c r="IUG1371" s="84">
        <f t="shared" si="2446"/>
        <v>0</v>
      </c>
      <c r="IUH1371" s="84">
        <f t="shared" si="2446"/>
        <v>0</v>
      </c>
      <c r="IUI1371" s="84">
        <f t="shared" si="2446"/>
        <v>2000000</v>
      </c>
      <c r="IUJ1371" s="84">
        <f t="shared" si="2446"/>
        <v>2000000</v>
      </c>
      <c r="IUP1371" s="84" t="s">
        <v>247</v>
      </c>
      <c r="IUQ1371" s="84" t="s">
        <v>4695</v>
      </c>
      <c r="IUR1371" s="84">
        <f t="shared" ref="IUR1371:IUZ1371" si="2447">IUR1365</f>
        <v>0</v>
      </c>
      <c r="IUS1371" s="84">
        <f t="shared" si="2447"/>
        <v>0</v>
      </c>
      <c r="IUT1371" s="84">
        <f t="shared" si="2447"/>
        <v>0</v>
      </c>
      <c r="IUU1371" s="84">
        <f t="shared" si="2447"/>
        <v>0</v>
      </c>
      <c r="IUV1371" s="84">
        <f t="shared" si="2447"/>
        <v>2000000</v>
      </c>
      <c r="IUW1371" s="84">
        <f t="shared" si="2447"/>
        <v>0</v>
      </c>
      <c r="IUX1371" s="84">
        <f t="shared" si="2447"/>
        <v>0</v>
      </c>
      <c r="IUY1371" s="84">
        <f t="shared" si="2447"/>
        <v>2000000</v>
      </c>
      <c r="IUZ1371" s="84">
        <f t="shared" si="2447"/>
        <v>2000000</v>
      </c>
      <c r="IVF1371" s="84" t="s">
        <v>247</v>
      </c>
      <c r="IVG1371" s="84" t="s">
        <v>4695</v>
      </c>
      <c r="IVH1371" s="84">
        <f t="shared" ref="IVH1371:IVP1371" si="2448">IVH1365</f>
        <v>0</v>
      </c>
      <c r="IVI1371" s="84">
        <f t="shared" si="2448"/>
        <v>0</v>
      </c>
      <c r="IVJ1371" s="84">
        <f t="shared" si="2448"/>
        <v>0</v>
      </c>
      <c r="IVK1371" s="84">
        <f t="shared" si="2448"/>
        <v>0</v>
      </c>
      <c r="IVL1371" s="84">
        <f t="shared" si="2448"/>
        <v>2000000</v>
      </c>
      <c r="IVM1371" s="84">
        <f t="shared" si="2448"/>
        <v>0</v>
      </c>
      <c r="IVN1371" s="84">
        <f t="shared" si="2448"/>
        <v>0</v>
      </c>
      <c r="IVO1371" s="84">
        <f t="shared" si="2448"/>
        <v>2000000</v>
      </c>
      <c r="IVP1371" s="84">
        <f t="shared" si="2448"/>
        <v>2000000</v>
      </c>
      <c r="IVV1371" s="84" t="s">
        <v>247</v>
      </c>
      <c r="IVW1371" s="84" t="s">
        <v>4695</v>
      </c>
      <c r="IVX1371" s="84">
        <f t="shared" ref="IVX1371:IWF1371" si="2449">IVX1365</f>
        <v>0</v>
      </c>
      <c r="IVY1371" s="84">
        <f t="shared" si="2449"/>
        <v>0</v>
      </c>
      <c r="IVZ1371" s="84">
        <f t="shared" si="2449"/>
        <v>0</v>
      </c>
      <c r="IWA1371" s="84">
        <f t="shared" si="2449"/>
        <v>0</v>
      </c>
      <c r="IWB1371" s="84">
        <f t="shared" si="2449"/>
        <v>2000000</v>
      </c>
      <c r="IWC1371" s="84">
        <f t="shared" si="2449"/>
        <v>0</v>
      </c>
      <c r="IWD1371" s="84">
        <f t="shared" si="2449"/>
        <v>0</v>
      </c>
      <c r="IWE1371" s="84">
        <f t="shared" si="2449"/>
        <v>2000000</v>
      </c>
      <c r="IWF1371" s="84">
        <f t="shared" si="2449"/>
        <v>2000000</v>
      </c>
      <c r="IWL1371" s="84" t="s">
        <v>247</v>
      </c>
      <c r="IWM1371" s="84" t="s">
        <v>4695</v>
      </c>
      <c r="IWN1371" s="84">
        <f t="shared" ref="IWN1371:IWV1371" si="2450">IWN1365</f>
        <v>0</v>
      </c>
      <c r="IWO1371" s="84">
        <f t="shared" si="2450"/>
        <v>0</v>
      </c>
      <c r="IWP1371" s="84">
        <f t="shared" si="2450"/>
        <v>0</v>
      </c>
      <c r="IWQ1371" s="84">
        <f t="shared" si="2450"/>
        <v>0</v>
      </c>
      <c r="IWR1371" s="84">
        <f t="shared" si="2450"/>
        <v>2000000</v>
      </c>
      <c r="IWS1371" s="84">
        <f t="shared" si="2450"/>
        <v>0</v>
      </c>
      <c r="IWT1371" s="84">
        <f t="shared" si="2450"/>
        <v>0</v>
      </c>
      <c r="IWU1371" s="84">
        <f t="shared" si="2450"/>
        <v>2000000</v>
      </c>
      <c r="IWV1371" s="84">
        <f t="shared" si="2450"/>
        <v>2000000</v>
      </c>
      <c r="IXB1371" s="84" t="s">
        <v>247</v>
      </c>
      <c r="IXC1371" s="84" t="s">
        <v>4695</v>
      </c>
      <c r="IXD1371" s="84">
        <f t="shared" ref="IXD1371:IXL1371" si="2451">IXD1365</f>
        <v>0</v>
      </c>
      <c r="IXE1371" s="84">
        <f t="shared" si="2451"/>
        <v>0</v>
      </c>
      <c r="IXF1371" s="84">
        <f t="shared" si="2451"/>
        <v>0</v>
      </c>
      <c r="IXG1371" s="84">
        <f t="shared" si="2451"/>
        <v>0</v>
      </c>
      <c r="IXH1371" s="84">
        <f t="shared" si="2451"/>
        <v>2000000</v>
      </c>
      <c r="IXI1371" s="84">
        <f t="shared" si="2451"/>
        <v>0</v>
      </c>
      <c r="IXJ1371" s="84">
        <f t="shared" si="2451"/>
        <v>0</v>
      </c>
      <c r="IXK1371" s="84">
        <f t="shared" si="2451"/>
        <v>2000000</v>
      </c>
      <c r="IXL1371" s="84">
        <f t="shared" si="2451"/>
        <v>2000000</v>
      </c>
      <c r="IXR1371" s="84" t="s">
        <v>247</v>
      </c>
      <c r="IXS1371" s="84" t="s">
        <v>4695</v>
      </c>
      <c r="IXT1371" s="84">
        <f t="shared" ref="IXT1371:IYB1371" si="2452">IXT1365</f>
        <v>0</v>
      </c>
      <c r="IXU1371" s="84">
        <f t="shared" si="2452"/>
        <v>0</v>
      </c>
      <c r="IXV1371" s="84">
        <f t="shared" si="2452"/>
        <v>0</v>
      </c>
      <c r="IXW1371" s="84">
        <f t="shared" si="2452"/>
        <v>0</v>
      </c>
      <c r="IXX1371" s="84">
        <f t="shared" si="2452"/>
        <v>2000000</v>
      </c>
      <c r="IXY1371" s="84">
        <f t="shared" si="2452"/>
        <v>0</v>
      </c>
      <c r="IXZ1371" s="84">
        <f t="shared" si="2452"/>
        <v>0</v>
      </c>
      <c r="IYA1371" s="84">
        <f t="shared" si="2452"/>
        <v>2000000</v>
      </c>
      <c r="IYB1371" s="84">
        <f t="shared" si="2452"/>
        <v>2000000</v>
      </c>
      <c r="IYH1371" s="84" t="s">
        <v>247</v>
      </c>
      <c r="IYI1371" s="84" t="s">
        <v>4695</v>
      </c>
      <c r="IYJ1371" s="84">
        <f t="shared" ref="IYJ1371:IYR1371" si="2453">IYJ1365</f>
        <v>0</v>
      </c>
      <c r="IYK1371" s="84">
        <f t="shared" si="2453"/>
        <v>0</v>
      </c>
      <c r="IYL1371" s="84">
        <f t="shared" si="2453"/>
        <v>0</v>
      </c>
      <c r="IYM1371" s="84">
        <f t="shared" si="2453"/>
        <v>0</v>
      </c>
      <c r="IYN1371" s="84">
        <f t="shared" si="2453"/>
        <v>2000000</v>
      </c>
      <c r="IYO1371" s="84">
        <f t="shared" si="2453"/>
        <v>0</v>
      </c>
      <c r="IYP1371" s="84">
        <f t="shared" si="2453"/>
        <v>0</v>
      </c>
      <c r="IYQ1371" s="84">
        <f t="shared" si="2453"/>
        <v>2000000</v>
      </c>
      <c r="IYR1371" s="84">
        <f t="shared" si="2453"/>
        <v>2000000</v>
      </c>
      <c r="IYX1371" s="84" t="s">
        <v>247</v>
      </c>
      <c r="IYY1371" s="84" t="s">
        <v>4695</v>
      </c>
      <c r="IYZ1371" s="84">
        <f t="shared" ref="IYZ1371:IZH1371" si="2454">IYZ1365</f>
        <v>0</v>
      </c>
      <c r="IZA1371" s="84">
        <f t="shared" si="2454"/>
        <v>0</v>
      </c>
      <c r="IZB1371" s="84">
        <f t="shared" si="2454"/>
        <v>0</v>
      </c>
      <c r="IZC1371" s="84">
        <f t="shared" si="2454"/>
        <v>0</v>
      </c>
      <c r="IZD1371" s="84">
        <f t="shared" si="2454"/>
        <v>2000000</v>
      </c>
      <c r="IZE1371" s="84">
        <f t="shared" si="2454"/>
        <v>0</v>
      </c>
      <c r="IZF1371" s="84">
        <f t="shared" si="2454"/>
        <v>0</v>
      </c>
      <c r="IZG1371" s="84">
        <f t="shared" si="2454"/>
        <v>2000000</v>
      </c>
      <c r="IZH1371" s="84">
        <f t="shared" si="2454"/>
        <v>2000000</v>
      </c>
      <c r="IZN1371" s="84" t="s">
        <v>247</v>
      </c>
      <c r="IZO1371" s="84" t="s">
        <v>4695</v>
      </c>
      <c r="IZP1371" s="84">
        <f t="shared" ref="IZP1371:IZX1371" si="2455">IZP1365</f>
        <v>0</v>
      </c>
      <c r="IZQ1371" s="84">
        <f t="shared" si="2455"/>
        <v>0</v>
      </c>
      <c r="IZR1371" s="84">
        <f t="shared" si="2455"/>
        <v>0</v>
      </c>
      <c r="IZS1371" s="84">
        <f t="shared" si="2455"/>
        <v>0</v>
      </c>
      <c r="IZT1371" s="84">
        <f t="shared" si="2455"/>
        <v>2000000</v>
      </c>
      <c r="IZU1371" s="84">
        <f t="shared" si="2455"/>
        <v>0</v>
      </c>
      <c r="IZV1371" s="84">
        <f t="shared" si="2455"/>
        <v>0</v>
      </c>
      <c r="IZW1371" s="84">
        <f t="shared" si="2455"/>
        <v>2000000</v>
      </c>
      <c r="IZX1371" s="84">
        <f t="shared" si="2455"/>
        <v>2000000</v>
      </c>
      <c r="JAD1371" s="84" t="s">
        <v>247</v>
      </c>
      <c r="JAE1371" s="84" t="s">
        <v>4695</v>
      </c>
      <c r="JAF1371" s="84">
        <f t="shared" ref="JAF1371:JAN1371" si="2456">JAF1365</f>
        <v>0</v>
      </c>
      <c r="JAG1371" s="84">
        <f t="shared" si="2456"/>
        <v>0</v>
      </c>
      <c r="JAH1371" s="84">
        <f t="shared" si="2456"/>
        <v>0</v>
      </c>
      <c r="JAI1371" s="84">
        <f t="shared" si="2456"/>
        <v>0</v>
      </c>
      <c r="JAJ1371" s="84">
        <f t="shared" si="2456"/>
        <v>2000000</v>
      </c>
      <c r="JAK1371" s="84">
        <f t="shared" si="2456"/>
        <v>0</v>
      </c>
      <c r="JAL1371" s="84">
        <f t="shared" si="2456"/>
        <v>0</v>
      </c>
      <c r="JAM1371" s="84">
        <f t="shared" si="2456"/>
        <v>2000000</v>
      </c>
      <c r="JAN1371" s="84">
        <f t="shared" si="2456"/>
        <v>2000000</v>
      </c>
      <c r="JAT1371" s="84" t="s">
        <v>247</v>
      </c>
      <c r="JAU1371" s="84" t="s">
        <v>4695</v>
      </c>
      <c r="JAV1371" s="84">
        <f t="shared" ref="JAV1371:JBD1371" si="2457">JAV1365</f>
        <v>0</v>
      </c>
      <c r="JAW1371" s="84">
        <f t="shared" si="2457"/>
        <v>0</v>
      </c>
      <c r="JAX1371" s="84">
        <f t="shared" si="2457"/>
        <v>0</v>
      </c>
      <c r="JAY1371" s="84">
        <f t="shared" si="2457"/>
        <v>0</v>
      </c>
      <c r="JAZ1371" s="84">
        <f t="shared" si="2457"/>
        <v>2000000</v>
      </c>
      <c r="JBA1371" s="84">
        <f t="shared" si="2457"/>
        <v>0</v>
      </c>
      <c r="JBB1371" s="84">
        <f t="shared" si="2457"/>
        <v>0</v>
      </c>
      <c r="JBC1371" s="84">
        <f t="shared" si="2457"/>
        <v>2000000</v>
      </c>
      <c r="JBD1371" s="84">
        <f t="shared" si="2457"/>
        <v>2000000</v>
      </c>
      <c r="JBJ1371" s="84" t="s">
        <v>247</v>
      </c>
      <c r="JBK1371" s="84" t="s">
        <v>4695</v>
      </c>
      <c r="JBL1371" s="84">
        <f t="shared" ref="JBL1371:JBT1371" si="2458">JBL1365</f>
        <v>0</v>
      </c>
      <c r="JBM1371" s="84">
        <f t="shared" si="2458"/>
        <v>0</v>
      </c>
      <c r="JBN1371" s="84">
        <f t="shared" si="2458"/>
        <v>0</v>
      </c>
      <c r="JBO1371" s="84">
        <f t="shared" si="2458"/>
        <v>0</v>
      </c>
      <c r="JBP1371" s="84">
        <f t="shared" si="2458"/>
        <v>2000000</v>
      </c>
      <c r="JBQ1371" s="84">
        <f t="shared" si="2458"/>
        <v>0</v>
      </c>
      <c r="JBR1371" s="84">
        <f t="shared" si="2458"/>
        <v>0</v>
      </c>
      <c r="JBS1371" s="84">
        <f t="shared" si="2458"/>
        <v>2000000</v>
      </c>
      <c r="JBT1371" s="84">
        <f t="shared" si="2458"/>
        <v>2000000</v>
      </c>
      <c r="JBZ1371" s="84" t="s">
        <v>247</v>
      </c>
      <c r="JCA1371" s="84" t="s">
        <v>4695</v>
      </c>
      <c r="JCB1371" s="84">
        <f t="shared" ref="JCB1371:JCJ1371" si="2459">JCB1365</f>
        <v>0</v>
      </c>
      <c r="JCC1371" s="84">
        <f t="shared" si="2459"/>
        <v>0</v>
      </c>
      <c r="JCD1371" s="84">
        <f t="shared" si="2459"/>
        <v>0</v>
      </c>
      <c r="JCE1371" s="84">
        <f t="shared" si="2459"/>
        <v>0</v>
      </c>
      <c r="JCF1371" s="84">
        <f t="shared" si="2459"/>
        <v>2000000</v>
      </c>
      <c r="JCG1371" s="84">
        <f t="shared" si="2459"/>
        <v>0</v>
      </c>
      <c r="JCH1371" s="84">
        <f t="shared" si="2459"/>
        <v>0</v>
      </c>
      <c r="JCI1371" s="84">
        <f t="shared" si="2459"/>
        <v>2000000</v>
      </c>
      <c r="JCJ1371" s="84">
        <f t="shared" si="2459"/>
        <v>2000000</v>
      </c>
      <c r="JCP1371" s="84" t="s">
        <v>247</v>
      </c>
      <c r="JCQ1371" s="84" t="s">
        <v>4695</v>
      </c>
      <c r="JCR1371" s="84">
        <f t="shared" ref="JCR1371:JCZ1371" si="2460">JCR1365</f>
        <v>0</v>
      </c>
      <c r="JCS1371" s="84">
        <f t="shared" si="2460"/>
        <v>0</v>
      </c>
      <c r="JCT1371" s="84">
        <f t="shared" si="2460"/>
        <v>0</v>
      </c>
      <c r="JCU1371" s="84">
        <f t="shared" si="2460"/>
        <v>0</v>
      </c>
      <c r="JCV1371" s="84">
        <f t="shared" si="2460"/>
        <v>2000000</v>
      </c>
      <c r="JCW1371" s="84">
        <f t="shared" si="2460"/>
        <v>0</v>
      </c>
      <c r="JCX1371" s="84">
        <f t="shared" si="2460"/>
        <v>0</v>
      </c>
      <c r="JCY1371" s="84">
        <f t="shared" si="2460"/>
        <v>2000000</v>
      </c>
      <c r="JCZ1371" s="84">
        <f t="shared" si="2460"/>
        <v>2000000</v>
      </c>
      <c r="JDF1371" s="84" t="s">
        <v>247</v>
      </c>
      <c r="JDG1371" s="84" t="s">
        <v>4695</v>
      </c>
      <c r="JDH1371" s="84">
        <f t="shared" ref="JDH1371:JDP1371" si="2461">JDH1365</f>
        <v>0</v>
      </c>
      <c r="JDI1371" s="84">
        <f t="shared" si="2461"/>
        <v>0</v>
      </c>
      <c r="JDJ1371" s="84">
        <f t="shared" si="2461"/>
        <v>0</v>
      </c>
      <c r="JDK1371" s="84">
        <f t="shared" si="2461"/>
        <v>0</v>
      </c>
      <c r="JDL1371" s="84">
        <f t="shared" si="2461"/>
        <v>2000000</v>
      </c>
      <c r="JDM1371" s="84">
        <f t="shared" si="2461"/>
        <v>0</v>
      </c>
      <c r="JDN1371" s="84">
        <f t="shared" si="2461"/>
        <v>0</v>
      </c>
      <c r="JDO1371" s="84">
        <f t="shared" si="2461"/>
        <v>2000000</v>
      </c>
      <c r="JDP1371" s="84">
        <f t="shared" si="2461"/>
        <v>2000000</v>
      </c>
      <c r="JDV1371" s="84" t="s">
        <v>247</v>
      </c>
      <c r="JDW1371" s="84" t="s">
        <v>4695</v>
      </c>
      <c r="JDX1371" s="84">
        <f t="shared" ref="JDX1371:JEF1371" si="2462">JDX1365</f>
        <v>0</v>
      </c>
      <c r="JDY1371" s="84">
        <f t="shared" si="2462"/>
        <v>0</v>
      </c>
      <c r="JDZ1371" s="84">
        <f t="shared" si="2462"/>
        <v>0</v>
      </c>
      <c r="JEA1371" s="84">
        <f t="shared" si="2462"/>
        <v>0</v>
      </c>
      <c r="JEB1371" s="84">
        <f t="shared" si="2462"/>
        <v>2000000</v>
      </c>
      <c r="JEC1371" s="84">
        <f t="shared" si="2462"/>
        <v>0</v>
      </c>
      <c r="JED1371" s="84">
        <f t="shared" si="2462"/>
        <v>0</v>
      </c>
      <c r="JEE1371" s="84">
        <f t="shared" si="2462"/>
        <v>2000000</v>
      </c>
      <c r="JEF1371" s="84">
        <f t="shared" si="2462"/>
        <v>2000000</v>
      </c>
      <c r="JEL1371" s="84" t="s">
        <v>247</v>
      </c>
      <c r="JEM1371" s="84" t="s">
        <v>4695</v>
      </c>
      <c r="JEN1371" s="84">
        <f t="shared" ref="JEN1371:JEV1371" si="2463">JEN1365</f>
        <v>0</v>
      </c>
      <c r="JEO1371" s="84">
        <f t="shared" si="2463"/>
        <v>0</v>
      </c>
      <c r="JEP1371" s="84">
        <f t="shared" si="2463"/>
        <v>0</v>
      </c>
      <c r="JEQ1371" s="84">
        <f t="shared" si="2463"/>
        <v>0</v>
      </c>
      <c r="JER1371" s="84">
        <f t="shared" si="2463"/>
        <v>2000000</v>
      </c>
      <c r="JES1371" s="84">
        <f t="shared" si="2463"/>
        <v>0</v>
      </c>
      <c r="JET1371" s="84">
        <f t="shared" si="2463"/>
        <v>0</v>
      </c>
      <c r="JEU1371" s="84">
        <f t="shared" si="2463"/>
        <v>2000000</v>
      </c>
      <c r="JEV1371" s="84">
        <f t="shared" si="2463"/>
        <v>2000000</v>
      </c>
      <c r="JFB1371" s="84" t="s">
        <v>247</v>
      </c>
      <c r="JFC1371" s="84" t="s">
        <v>4695</v>
      </c>
      <c r="JFD1371" s="84">
        <f t="shared" ref="JFD1371:JFL1371" si="2464">JFD1365</f>
        <v>0</v>
      </c>
      <c r="JFE1371" s="84">
        <f t="shared" si="2464"/>
        <v>0</v>
      </c>
      <c r="JFF1371" s="84">
        <f t="shared" si="2464"/>
        <v>0</v>
      </c>
      <c r="JFG1371" s="84">
        <f t="shared" si="2464"/>
        <v>0</v>
      </c>
      <c r="JFH1371" s="84">
        <f t="shared" si="2464"/>
        <v>2000000</v>
      </c>
      <c r="JFI1371" s="84">
        <f t="shared" si="2464"/>
        <v>0</v>
      </c>
      <c r="JFJ1371" s="84">
        <f t="shared" si="2464"/>
        <v>0</v>
      </c>
      <c r="JFK1371" s="84">
        <f t="shared" si="2464"/>
        <v>2000000</v>
      </c>
      <c r="JFL1371" s="84">
        <f t="shared" si="2464"/>
        <v>2000000</v>
      </c>
      <c r="JFR1371" s="84" t="s">
        <v>247</v>
      </c>
      <c r="JFS1371" s="84" t="s">
        <v>4695</v>
      </c>
      <c r="JFT1371" s="84">
        <f t="shared" ref="JFT1371:JGB1371" si="2465">JFT1365</f>
        <v>0</v>
      </c>
      <c r="JFU1371" s="84">
        <f t="shared" si="2465"/>
        <v>0</v>
      </c>
      <c r="JFV1371" s="84">
        <f t="shared" si="2465"/>
        <v>0</v>
      </c>
      <c r="JFW1371" s="84">
        <f t="shared" si="2465"/>
        <v>0</v>
      </c>
      <c r="JFX1371" s="84">
        <f t="shared" si="2465"/>
        <v>2000000</v>
      </c>
      <c r="JFY1371" s="84">
        <f t="shared" si="2465"/>
        <v>0</v>
      </c>
      <c r="JFZ1371" s="84">
        <f t="shared" si="2465"/>
        <v>0</v>
      </c>
      <c r="JGA1371" s="84">
        <f t="shared" si="2465"/>
        <v>2000000</v>
      </c>
      <c r="JGB1371" s="84">
        <f t="shared" si="2465"/>
        <v>2000000</v>
      </c>
      <c r="JGH1371" s="84" t="s">
        <v>247</v>
      </c>
      <c r="JGI1371" s="84" t="s">
        <v>4695</v>
      </c>
      <c r="JGJ1371" s="84">
        <f t="shared" ref="JGJ1371:JGR1371" si="2466">JGJ1365</f>
        <v>0</v>
      </c>
      <c r="JGK1371" s="84">
        <f t="shared" si="2466"/>
        <v>0</v>
      </c>
      <c r="JGL1371" s="84">
        <f t="shared" si="2466"/>
        <v>0</v>
      </c>
      <c r="JGM1371" s="84">
        <f t="shared" si="2466"/>
        <v>0</v>
      </c>
      <c r="JGN1371" s="84">
        <f t="shared" si="2466"/>
        <v>2000000</v>
      </c>
      <c r="JGO1371" s="84">
        <f t="shared" si="2466"/>
        <v>0</v>
      </c>
      <c r="JGP1371" s="84">
        <f t="shared" si="2466"/>
        <v>0</v>
      </c>
      <c r="JGQ1371" s="84">
        <f t="shared" si="2466"/>
        <v>2000000</v>
      </c>
      <c r="JGR1371" s="84">
        <f t="shared" si="2466"/>
        <v>2000000</v>
      </c>
      <c r="JGX1371" s="84" t="s">
        <v>247</v>
      </c>
      <c r="JGY1371" s="84" t="s">
        <v>4695</v>
      </c>
      <c r="JGZ1371" s="84">
        <f t="shared" ref="JGZ1371:JHH1371" si="2467">JGZ1365</f>
        <v>0</v>
      </c>
      <c r="JHA1371" s="84">
        <f t="shared" si="2467"/>
        <v>0</v>
      </c>
      <c r="JHB1371" s="84">
        <f t="shared" si="2467"/>
        <v>0</v>
      </c>
      <c r="JHC1371" s="84">
        <f t="shared" si="2467"/>
        <v>0</v>
      </c>
      <c r="JHD1371" s="84">
        <f t="shared" si="2467"/>
        <v>2000000</v>
      </c>
      <c r="JHE1371" s="84">
        <f t="shared" si="2467"/>
        <v>0</v>
      </c>
      <c r="JHF1371" s="84">
        <f t="shared" si="2467"/>
        <v>0</v>
      </c>
      <c r="JHG1371" s="84">
        <f t="shared" si="2467"/>
        <v>2000000</v>
      </c>
      <c r="JHH1371" s="84">
        <f t="shared" si="2467"/>
        <v>2000000</v>
      </c>
      <c r="JHN1371" s="84" t="s">
        <v>247</v>
      </c>
      <c r="JHO1371" s="84" t="s">
        <v>4695</v>
      </c>
      <c r="JHP1371" s="84">
        <f t="shared" ref="JHP1371:JHX1371" si="2468">JHP1365</f>
        <v>0</v>
      </c>
      <c r="JHQ1371" s="84">
        <f t="shared" si="2468"/>
        <v>0</v>
      </c>
      <c r="JHR1371" s="84">
        <f t="shared" si="2468"/>
        <v>0</v>
      </c>
      <c r="JHS1371" s="84">
        <f t="shared" si="2468"/>
        <v>0</v>
      </c>
      <c r="JHT1371" s="84">
        <f t="shared" si="2468"/>
        <v>2000000</v>
      </c>
      <c r="JHU1371" s="84">
        <f t="shared" si="2468"/>
        <v>0</v>
      </c>
      <c r="JHV1371" s="84">
        <f t="shared" si="2468"/>
        <v>0</v>
      </c>
      <c r="JHW1371" s="84">
        <f t="shared" si="2468"/>
        <v>2000000</v>
      </c>
      <c r="JHX1371" s="84">
        <f t="shared" si="2468"/>
        <v>2000000</v>
      </c>
      <c r="JID1371" s="84" t="s">
        <v>247</v>
      </c>
      <c r="JIE1371" s="84" t="s">
        <v>4695</v>
      </c>
      <c r="JIF1371" s="84">
        <f t="shared" ref="JIF1371:JIN1371" si="2469">JIF1365</f>
        <v>0</v>
      </c>
      <c r="JIG1371" s="84">
        <f t="shared" si="2469"/>
        <v>0</v>
      </c>
      <c r="JIH1371" s="84">
        <f t="shared" si="2469"/>
        <v>0</v>
      </c>
      <c r="JII1371" s="84">
        <f t="shared" si="2469"/>
        <v>0</v>
      </c>
      <c r="JIJ1371" s="84">
        <f t="shared" si="2469"/>
        <v>2000000</v>
      </c>
      <c r="JIK1371" s="84">
        <f t="shared" si="2469"/>
        <v>0</v>
      </c>
      <c r="JIL1371" s="84">
        <f t="shared" si="2469"/>
        <v>0</v>
      </c>
      <c r="JIM1371" s="84">
        <f t="shared" si="2469"/>
        <v>2000000</v>
      </c>
      <c r="JIN1371" s="84">
        <f t="shared" si="2469"/>
        <v>2000000</v>
      </c>
      <c r="JIT1371" s="84" t="s">
        <v>247</v>
      </c>
      <c r="JIU1371" s="84" t="s">
        <v>4695</v>
      </c>
      <c r="JIV1371" s="84">
        <f t="shared" ref="JIV1371:JJD1371" si="2470">JIV1365</f>
        <v>0</v>
      </c>
      <c r="JIW1371" s="84">
        <f t="shared" si="2470"/>
        <v>0</v>
      </c>
      <c r="JIX1371" s="84">
        <f t="shared" si="2470"/>
        <v>0</v>
      </c>
      <c r="JIY1371" s="84">
        <f t="shared" si="2470"/>
        <v>0</v>
      </c>
      <c r="JIZ1371" s="84">
        <f t="shared" si="2470"/>
        <v>2000000</v>
      </c>
      <c r="JJA1371" s="84">
        <f t="shared" si="2470"/>
        <v>0</v>
      </c>
      <c r="JJB1371" s="84">
        <f t="shared" si="2470"/>
        <v>0</v>
      </c>
      <c r="JJC1371" s="84">
        <f t="shared" si="2470"/>
        <v>2000000</v>
      </c>
      <c r="JJD1371" s="84">
        <f t="shared" si="2470"/>
        <v>2000000</v>
      </c>
      <c r="JJJ1371" s="84" t="s">
        <v>247</v>
      </c>
      <c r="JJK1371" s="84" t="s">
        <v>4695</v>
      </c>
      <c r="JJL1371" s="84">
        <f t="shared" ref="JJL1371:JJT1371" si="2471">JJL1365</f>
        <v>0</v>
      </c>
      <c r="JJM1371" s="84">
        <f t="shared" si="2471"/>
        <v>0</v>
      </c>
      <c r="JJN1371" s="84">
        <f t="shared" si="2471"/>
        <v>0</v>
      </c>
      <c r="JJO1371" s="84">
        <f t="shared" si="2471"/>
        <v>0</v>
      </c>
      <c r="JJP1371" s="84">
        <f t="shared" si="2471"/>
        <v>2000000</v>
      </c>
      <c r="JJQ1371" s="84">
        <f t="shared" si="2471"/>
        <v>0</v>
      </c>
      <c r="JJR1371" s="84">
        <f t="shared" si="2471"/>
        <v>0</v>
      </c>
      <c r="JJS1371" s="84">
        <f t="shared" si="2471"/>
        <v>2000000</v>
      </c>
      <c r="JJT1371" s="84">
        <f t="shared" si="2471"/>
        <v>2000000</v>
      </c>
      <c r="JJZ1371" s="84" t="s">
        <v>247</v>
      </c>
      <c r="JKA1371" s="84" t="s">
        <v>4695</v>
      </c>
      <c r="JKB1371" s="84">
        <f t="shared" ref="JKB1371:JKJ1371" si="2472">JKB1365</f>
        <v>0</v>
      </c>
      <c r="JKC1371" s="84">
        <f t="shared" si="2472"/>
        <v>0</v>
      </c>
      <c r="JKD1371" s="84">
        <f t="shared" si="2472"/>
        <v>0</v>
      </c>
      <c r="JKE1371" s="84">
        <f t="shared" si="2472"/>
        <v>0</v>
      </c>
      <c r="JKF1371" s="84">
        <f t="shared" si="2472"/>
        <v>2000000</v>
      </c>
      <c r="JKG1371" s="84">
        <f t="shared" si="2472"/>
        <v>0</v>
      </c>
      <c r="JKH1371" s="84">
        <f t="shared" si="2472"/>
        <v>0</v>
      </c>
      <c r="JKI1371" s="84">
        <f t="shared" si="2472"/>
        <v>2000000</v>
      </c>
      <c r="JKJ1371" s="84">
        <f t="shared" si="2472"/>
        <v>2000000</v>
      </c>
      <c r="JKP1371" s="84" t="s">
        <v>247</v>
      </c>
      <c r="JKQ1371" s="84" t="s">
        <v>4695</v>
      </c>
      <c r="JKR1371" s="84">
        <f t="shared" ref="JKR1371:JKZ1371" si="2473">JKR1365</f>
        <v>0</v>
      </c>
      <c r="JKS1371" s="84">
        <f t="shared" si="2473"/>
        <v>0</v>
      </c>
      <c r="JKT1371" s="84">
        <f t="shared" si="2473"/>
        <v>0</v>
      </c>
      <c r="JKU1371" s="84">
        <f t="shared" si="2473"/>
        <v>0</v>
      </c>
      <c r="JKV1371" s="84">
        <f t="shared" si="2473"/>
        <v>2000000</v>
      </c>
      <c r="JKW1371" s="84">
        <f t="shared" si="2473"/>
        <v>0</v>
      </c>
      <c r="JKX1371" s="84">
        <f t="shared" si="2473"/>
        <v>0</v>
      </c>
      <c r="JKY1371" s="84">
        <f t="shared" si="2473"/>
        <v>2000000</v>
      </c>
      <c r="JKZ1371" s="84">
        <f t="shared" si="2473"/>
        <v>2000000</v>
      </c>
      <c r="JLF1371" s="84" t="s">
        <v>247</v>
      </c>
      <c r="JLG1371" s="84" t="s">
        <v>4695</v>
      </c>
      <c r="JLH1371" s="84">
        <f t="shared" ref="JLH1371:JLP1371" si="2474">JLH1365</f>
        <v>0</v>
      </c>
      <c r="JLI1371" s="84">
        <f t="shared" si="2474"/>
        <v>0</v>
      </c>
      <c r="JLJ1371" s="84">
        <f t="shared" si="2474"/>
        <v>0</v>
      </c>
      <c r="JLK1371" s="84">
        <f t="shared" si="2474"/>
        <v>0</v>
      </c>
      <c r="JLL1371" s="84">
        <f t="shared" si="2474"/>
        <v>2000000</v>
      </c>
      <c r="JLM1371" s="84">
        <f t="shared" si="2474"/>
        <v>0</v>
      </c>
      <c r="JLN1371" s="84">
        <f t="shared" si="2474"/>
        <v>0</v>
      </c>
      <c r="JLO1371" s="84">
        <f t="shared" si="2474"/>
        <v>2000000</v>
      </c>
      <c r="JLP1371" s="84">
        <f t="shared" si="2474"/>
        <v>2000000</v>
      </c>
      <c r="JLV1371" s="84" t="s">
        <v>247</v>
      </c>
      <c r="JLW1371" s="84" t="s">
        <v>4695</v>
      </c>
      <c r="JLX1371" s="84">
        <f t="shared" ref="JLX1371:JMF1371" si="2475">JLX1365</f>
        <v>0</v>
      </c>
      <c r="JLY1371" s="84">
        <f t="shared" si="2475"/>
        <v>0</v>
      </c>
      <c r="JLZ1371" s="84">
        <f t="shared" si="2475"/>
        <v>0</v>
      </c>
      <c r="JMA1371" s="84">
        <f t="shared" si="2475"/>
        <v>0</v>
      </c>
      <c r="JMB1371" s="84">
        <f t="shared" si="2475"/>
        <v>2000000</v>
      </c>
      <c r="JMC1371" s="84">
        <f t="shared" si="2475"/>
        <v>0</v>
      </c>
      <c r="JMD1371" s="84">
        <f t="shared" si="2475"/>
        <v>0</v>
      </c>
      <c r="JME1371" s="84">
        <f t="shared" si="2475"/>
        <v>2000000</v>
      </c>
      <c r="JMF1371" s="84">
        <f t="shared" si="2475"/>
        <v>2000000</v>
      </c>
      <c r="JML1371" s="84" t="s">
        <v>247</v>
      </c>
      <c r="JMM1371" s="84" t="s">
        <v>4695</v>
      </c>
      <c r="JMN1371" s="84">
        <f t="shared" ref="JMN1371:JMV1371" si="2476">JMN1365</f>
        <v>0</v>
      </c>
      <c r="JMO1371" s="84">
        <f t="shared" si="2476"/>
        <v>0</v>
      </c>
      <c r="JMP1371" s="84">
        <f t="shared" si="2476"/>
        <v>0</v>
      </c>
      <c r="JMQ1371" s="84">
        <f t="shared" si="2476"/>
        <v>0</v>
      </c>
      <c r="JMR1371" s="84">
        <f t="shared" si="2476"/>
        <v>2000000</v>
      </c>
      <c r="JMS1371" s="84">
        <f t="shared" si="2476"/>
        <v>0</v>
      </c>
      <c r="JMT1371" s="84">
        <f t="shared" si="2476"/>
        <v>0</v>
      </c>
      <c r="JMU1371" s="84">
        <f t="shared" si="2476"/>
        <v>2000000</v>
      </c>
      <c r="JMV1371" s="84">
        <f t="shared" si="2476"/>
        <v>2000000</v>
      </c>
      <c r="JNB1371" s="84" t="s">
        <v>247</v>
      </c>
      <c r="JNC1371" s="84" t="s">
        <v>4695</v>
      </c>
      <c r="JND1371" s="84">
        <f t="shared" ref="JND1371:JNL1371" si="2477">JND1365</f>
        <v>0</v>
      </c>
      <c r="JNE1371" s="84">
        <f t="shared" si="2477"/>
        <v>0</v>
      </c>
      <c r="JNF1371" s="84">
        <f t="shared" si="2477"/>
        <v>0</v>
      </c>
      <c r="JNG1371" s="84">
        <f t="shared" si="2477"/>
        <v>0</v>
      </c>
      <c r="JNH1371" s="84">
        <f t="shared" si="2477"/>
        <v>2000000</v>
      </c>
      <c r="JNI1371" s="84">
        <f t="shared" si="2477"/>
        <v>0</v>
      </c>
      <c r="JNJ1371" s="84">
        <f t="shared" si="2477"/>
        <v>0</v>
      </c>
      <c r="JNK1371" s="84">
        <f t="shared" si="2477"/>
        <v>2000000</v>
      </c>
      <c r="JNL1371" s="84">
        <f t="shared" si="2477"/>
        <v>2000000</v>
      </c>
      <c r="JNR1371" s="84" t="s">
        <v>247</v>
      </c>
      <c r="JNS1371" s="84" t="s">
        <v>4695</v>
      </c>
      <c r="JNT1371" s="84">
        <f t="shared" ref="JNT1371:JOB1371" si="2478">JNT1365</f>
        <v>0</v>
      </c>
      <c r="JNU1371" s="84">
        <f t="shared" si="2478"/>
        <v>0</v>
      </c>
      <c r="JNV1371" s="84">
        <f t="shared" si="2478"/>
        <v>0</v>
      </c>
      <c r="JNW1371" s="84">
        <f t="shared" si="2478"/>
        <v>0</v>
      </c>
      <c r="JNX1371" s="84">
        <f t="shared" si="2478"/>
        <v>2000000</v>
      </c>
      <c r="JNY1371" s="84">
        <f t="shared" si="2478"/>
        <v>0</v>
      </c>
      <c r="JNZ1371" s="84">
        <f t="shared" si="2478"/>
        <v>0</v>
      </c>
      <c r="JOA1371" s="84">
        <f t="shared" si="2478"/>
        <v>2000000</v>
      </c>
      <c r="JOB1371" s="84">
        <f t="shared" si="2478"/>
        <v>2000000</v>
      </c>
      <c r="JOH1371" s="84" t="s">
        <v>247</v>
      </c>
      <c r="JOI1371" s="84" t="s">
        <v>4695</v>
      </c>
      <c r="JOJ1371" s="84">
        <f>JOJ1365</f>
        <v>0</v>
      </c>
      <c r="JOK1371" s="84">
        <f>JOK1365</f>
        <v>0</v>
      </c>
      <c r="JOL1371" s="84">
        <f>JOL1365</f>
        <v>0</v>
      </c>
      <c r="JOM1371" s="84">
        <f>JOM1365</f>
        <v>0</v>
      </c>
      <c r="JON1371" s="84">
        <f>JON1365</f>
        <v>2000000</v>
      </c>
      <c r="JOO1371" s="84">
        <f>JOO1365</f>
        <v>0</v>
      </c>
      <c r="JOP1371" s="84">
        <f>JOP1365</f>
        <v>0</v>
      </c>
      <c r="JOQ1371" s="84">
        <f>JOQ1365</f>
        <v>2000000</v>
      </c>
      <c r="JOR1371" s="84">
        <f>JOR1365</f>
        <v>2000000</v>
      </c>
      <c r="JOX1371" s="84" t="s">
        <v>247</v>
      </c>
      <c r="JOY1371" s="84" t="s">
        <v>4695</v>
      </c>
      <c r="JOZ1371" s="84">
        <f t="shared" ref="JOZ1371:JPH1371" si="2479">JOZ1365</f>
        <v>0</v>
      </c>
      <c r="JPA1371" s="84">
        <f t="shared" si="2479"/>
        <v>0</v>
      </c>
      <c r="JPB1371" s="84">
        <f t="shared" si="2479"/>
        <v>0</v>
      </c>
      <c r="JPC1371" s="84">
        <f t="shared" si="2479"/>
        <v>0</v>
      </c>
      <c r="JPD1371" s="84">
        <f t="shared" si="2479"/>
        <v>2000000</v>
      </c>
      <c r="JPE1371" s="84">
        <f t="shared" si="2479"/>
        <v>0</v>
      </c>
      <c r="JPF1371" s="84">
        <f t="shared" si="2479"/>
        <v>0</v>
      </c>
      <c r="JPG1371" s="84">
        <f t="shared" si="2479"/>
        <v>2000000</v>
      </c>
      <c r="JPH1371" s="84">
        <f t="shared" si="2479"/>
        <v>2000000</v>
      </c>
      <c r="JPN1371" s="84" t="s">
        <v>247</v>
      </c>
      <c r="JPO1371" s="84" t="s">
        <v>4695</v>
      </c>
      <c r="JPP1371" s="84">
        <f t="shared" ref="JPP1371:JPX1371" si="2480">JPP1365</f>
        <v>0</v>
      </c>
      <c r="JPQ1371" s="84">
        <f t="shared" si="2480"/>
        <v>0</v>
      </c>
      <c r="JPR1371" s="84">
        <f t="shared" si="2480"/>
        <v>0</v>
      </c>
      <c r="JPS1371" s="84">
        <f t="shared" si="2480"/>
        <v>0</v>
      </c>
      <c r="JPT1371" s="84">
        <f t="shared" si="2480"/>
        <v>2000000</v>
      </c>
      <c r="JPU1371" s="84">
        <f t="shared" si="2480"/>
        <v>0</v>
      </c>
      <c r="JPV1371" s="84">
        <f t="shared" si="2480"/>
        <v>0</v>
      </c>
      <c r="JPW1371" s="84">
        <f t="shared" si="2480"/>
        <v>2000000</v>
      </c>
      <c r="JPX1371" s="84">
        <f t="shared" si="2480"/>
        <v>2000000</v>
      </c>
      <c r="JQD1371" s="84" t="s">
        <v>247</v>
      </c>
      <c r="JQE1371" s="84" t="s">
        <v>4695</v>
      </c>
      <c r="JQF1371" s="84">
        <f t="shared" ref="JQF1371:JQN1371" si="2481">JQF1365</f>
        <v>0</v>
      </c>
      <c r="JQG1371" s="84">
        <f t="shared" si="2481"/>
        <v>0</v>
      </c>
      <c r="JQH1371" s="84">
        <f t="shared" si="2481"/>
        <v>0</v>
      </c>
      <c r="JQI1371" s="84">
        <f t="shared" si="2481"/>
        <v>0</v>
      </c>
      <c r="JQJ1371" s="84">
        <f t="shared" si="2481"/>
        <v>2000000</v>
      </c>
      <c r="JQK1371" s="84">
        <f t="shared" si="2481"/>
        <v>0</v>
      </c>
      <c r="JQL1371" s="84">
        <f t="shared" si="2481"/>
        <v>0</v>
      </c>
      <c r="JQM1371" s="84">
        <f t="shared" si="2481"/>
        <v>2000000</v>
      </c>
      <c r="JQN1371" s="84">
        <f t="shared" si="2481"/>
        <v>2000000</v>
      </c>
      <c r="JQT1371" s="84" t="s">
        <v>247</v>
      </c>
      <c r="JQU1371" s="84" t="s">
        <v>4695</v>
      </c>
      <c r="JQV1371" s="84">
        <f t="shared" ref="JQV1371:JRD1371" si="2482">JQV1365</f>
        <v>0</v>
      </c>
      <c r="JQW1371" s="84">
        <f t="shared" si="2482"/>
        <v>0</v>
      </c>
      <c r="JQX1371" s="84">
        <f t="shared" si="2482"/>
        <v>0</v>
      </c>
      <c r="JQY1371" s="84">
        <f t="shared" si="2482"/>
        <v>0</v>
      </c>
      <c r="JQZ1371" s="84">
        <f t="shared" si="2482"/>
        <v>2000000</v>
      </c>
      <c r="JRA1371" s="84">
        <f t="shared" si="2482"/>
        <v>0</v>
      </c>
      <c r="JRB1371" s="84">
        <f t="shared" si="2482"/>
        <v>0</v>
      </c>
      <c r="JRC1371" s="84">
        <f t="shared" si="2482"/>
        <v>2000000</v>
      </c>
      <c r="JRD1371" s="84">
        <f t="shared" si="2482"/>
        <v>2000000</v>
      </c>
      <c r="JRJ1371" s="84" t="s">
        <v>247</v>
      </c>
      <c r="JRK1371" s="84" t="s">
        <v>4695</v>
      </c>
      <c r="JRL1371" s="84">
        <f t="shared" ref="JRL1371:JRT1371" si="2483">JRL1365</f>
        <v>0</v>
      </c>
      <c r="JRM1371" s="84">
        <f t="shared" si="2483"/>
        <v>0</v>
      </c>
      <c r="JRN1371" s="84">
        <f t="shared" si="2483"/>
        <v>0</v>
      </c>
      <c r="JRO1371" s="84">
        <f t="shared" si="2483"/>
        <v>0</v>
      </c>
      <c r="JRP1371" s="84">
        <f t="shared" si="2483"/>
        <v>2000000</v>
      </c>
      <c r="JRQ1371" s="84">
        <f t="shared" si="2483"/>
        <v>0</v>
      </c>
      <c r="JRR1371" s="84">
        <f t="shared" si="2483"/>
        <v>0</v>
      </c>
      <c r="JRS1371" s="84">
        <f t="shared" si="2483"/>
        <v>2000000</v>
      </c>
      <c r="JRT1371" s="84">
        <f t="shared" si="2483"/>
        <v>2000000</v>
      </c>
      <c r="JRZ1371" s="84" t="s">
        <v>247</v>
      </c>
      <c r="JSA1371" s="84" t="s">
        <v>4695</v>
      </c>
      <c r="JSB1371" s="84">
        <f t="shared" ref="JSB1371:JSJ1371" si="2484">JSB1365</f>
        <v>0</v>
      </c>
      <c r="JSC1371" s="84">
        <f t="shared" si="2484"/>
        <v>0</v>
      </c>
      <c r="JSD1371" s="84">
        <f t="shared" si="2484"/>
        <v>0</v>
      </c>
      <c r="JSE1371" s="84">
        <f t="shared" si="2484"/>
        <v>0</v>
      </c>
      <c r="JSF1371" s="84">
        <f t="shared" si="2484"/>
        <v>2000000</v>
      </c>
      <c r="JSG1371" s="84">
        <f t="shared" si="2484"/>
        <v>0</v>
      </c>
      <c r="JSH1371" s="84">
        <f t="shared" si="2484"/>
        <v>0</v>
      </c>
      <c r="JSI1371" s="84">
        <f t="shared" si="2484"/>
        <v>2000000</v>
      </c>
      <c r="JSJ1371" s="84">
        <f t="shared" si="2484"/>
        <v>2000000</v>
      </c>
      <c r="JSP1371" s="84" t="s">
        <v>247</v>
      </c>
      <c r="JSQ1371" s="84" t="s">
        <v>4695</v>
      </c>
      <c r="JSR1371" s="84">
        <f t="shared" ref="JSR1371:JSZ1371" si="2485">JSR1365</f>
        <v>0</v>
      </c>
      <c r="JSS1371" s="84">
        <f t="shared" si="2485"/>
        <v>0</v>
      </c>
      <c r="JST1371" s="84">
        <f t="shared" si="2485"/>
        <v>0</v>
      </c>
      <c r="JSU1371" s="84">
        <f t="shared" si="2485"/>
        <v>0</v>
      </c>
      <c r="JSV1371" s="84">
        <f t="shared" si="2485"/>
        <v>2000000</v>
      </c>
      <c r="JSW1371" s="84">
        <f t="shared" si="2485"/>
        <v>0</v>
      </c>
      <c r="JSX1371" s="84">
        <f t="shared" si="2485"/>
        <v>0</v>
      </c>
      <c r="JSY1371" s="84">
        <f t="shared" si="2485"/>
        <v>2000000</v>
      </c>
      <c r="JSZ1371" s="84">
        <f t="shared" si="2485"/>
        <v>2000000</v>
      </c>
      <c r="JTF1371" s="84" t="s">
        <v>247</v>
      </c>
      <c r="JTG1371" s="84" t="s">
        <v>4695</v>
      </c>
      <c r="JTH1371" s="84">
        <f t="shared" ref="JTH1371:JTP1371" si="2486">JTH1365</f>
        <v>0</v>
      </c>
      <c r="JTI1371" s="84">
        <f t="shared" si="2486"/>
        <v>0</v>
      </c>
      <c r="JTJ1371" s="84">
        <f t="shared" si="2486"/>
        <v>0</v>
      </c>
      <c r="JTK1371" s="84">
        <f t="shared" si="2486"/>
        <v>0</v>
      </c>
      <c r="JTL1371" s="84">
        <f t="shared" si="2486"/>
        <v>2000000</v>
      </c>
      <c r="JTM1371" s="84">
        <f t="shared" si="2486"/>
        <v>0</v>
      </c>
      <c r="JTN1371" s="84">
        <f t="shared" si="2486"/>
        <v>0</v>
      </c>
      <c r="JTO1371" s="84">
        <f t="shared" si="2486"/>
        <v>2000000</v>
      </c>
      <c r="JTP1371" s="84">
        <f t="shared" si="2486"/>
        <v>2000000</v>
      </c>
      <c r="JTV1371" s="84" t="s">
        <v>247</v>
      </c>
      <c r="JTW1371" s="84" t="s">
        <v>4695</v>
      </c>
      <c r="JTX1371" s="84">
        <f t="shared" ref="JTX1371:JUF1371" si="2487">JTX1365</f>
        <v>0</v>
      </c>
      <c r="JTY1371" s="84">
        <f t="shared" si="2487"/>
        <v>0</v>
      </c>
      <c r="JTZ1371" s="84">
        <f t="shared" si="2487"/>
        <v>0</v>
      </c>
      <c r="JUA1371" s="84">
        <f t="shared" si="2487"/>
        <v>0</v>
      </c>
      <c r="JUB1371" s="84">
        <f t="shared" si="2487"/>
        <v>2000000</v>
      </c>
      <c r="JUC1371" s="84">
        <f t="shared" si="2487"/>
        <v>0</v>
      </c>
      <c r="JUD1371" s="84">
        <f t="shared" si="2487"/>
        <v>0</v>
      </c>
      <c r="JUE1371" s="84">
        <f t="shared" si="2487"/>
        <v>2000000</v>
      </c>
      <c r="JUF1371" s="84">
        <f t="shared" si="2487"/>
        <v>2000000</v>
      </c>
      <c r="JUL1371" s="84" t="s">
        <v>247</v>
      </c>
      <c r="JUM1371" s="84" t="s">
        <v>4695</v>
      </c>
      <c r="JUN1371" s="84">
        <f t="shared" ref="JUN1371:JUV1371" si="2488">JUN1365</f>
        <v>0</v>
      </c>
      <c r="JUO1371" s="84">
        <f t="shared" si="2488"/>
        <v>0</v>
      </c>
      <c r="JUP1371" s="84">
        <f t="shared" si="2488"/>
        <v>0</v>
      </c>
      <c r="JUQ1371" s="84">
        <f t="shared" si="2488"/>
        <v>0</v>
      </c>
      <c r="JUR1371" s="84">
        <f t="shared" si="2488"/>
        <v>2000000</v>
      </c>
      <c r="JUS1371" s="84">
        <f t="shared" si="2488"/>
        <v>0</v>
      </c>
      <c r="JUT1371" s="84">
        <f t="shared" si="2488"/>
        <v>0</v>
      </c>
      <c r="JUU1371" s="84">
        <f t="shared" si="2488"/>
        <v>2000000</v>
      </c>
      <c r="JUV1371" s="84">
        <f t="shared" si="2488"/>
        <v>2000000</v>
      </c>
      <c r="JVB1371" s="84" t="s">
        <v>247</v>
      </c>
      <c r="JVC1371" s="84" t="s">
        <v>4695</v>
      </c>
      <c r="JVD1371" s="84">
        <f t="shared" ref="JVD1371:JVL1371" si="2489">JVD1365</f>
        <v>0</v>
      </c>
      <c r="JVE1371" s="84">
        <f t="shared" si="2489"/>
        <v>0</v>
      </c>
      <c r="JVF1371" s="84">
        <f t="shared" si="2489"/>
        <v>0</v>
      </c>
      <c r="JVG1371" s="84">
        <f t="shared" si="2489"/>
        <v>0</v>
      </c>
      <c r="JVH1371" s="84">
        <f t="shared" si="2489"/>
        <v>2000000</v>
      </c>
      <c r="JVI1371" s="84">
        <f t="shared" si="2489"/>
        <v>0</v>
      </c>
      <c r="JVJ1371" s="84">
        <f t="shared" si="2489"/>
        <v>0</v>
      </c>
      <c r="JVK1371" s="84">
        <f t="shared" si="2489"/>
        <v>2000000</v>
      </c>
      <c r="JVL1371" s="84">
        <f t="shared" si="2489"/>
        <v>2000000</v>
      </c>
      <c r="JVR1371" s="84" t="s">
        <v>247</v>
      </c>
      <c r="JVS1371" s="84" t="s">
        <v>4695</v>
      </c>
      <c r="JVT1371" s="84">
        <f t="shared" ref="JVT1371:JWB1371" si="2490">JVT1365</f>
        <v>0</v>
      </c>
      <c r="JVU1371" s="84">
        <f t="shared" si="2490"/>
        <v>0</v>
      </c>
      <c r="JVV1371" s="84">
        <f t="shared" si="2490"/>
        <v>0</v>
      </c>
      <c r="JVW1371" s="84">
        <f t="shared" si="2490"/>
        <v>0</v>
      </c>
      <c r="JVX1371" s="84">
        <f t="shared" si="2490"/>
        <v>2000000</v>
      </c>
      <c r="JVY1371" s="84">
        <f t="shared" si="2490"/>
        <v>0</v>
      </c>
      <c r="JVZ1371" s="84">
        <f t="shared" si="2490"/>
        <v>0</v>
      </c>
      <c r="JWA1371" s="84">
        <f t="shared" si="2490"/>
        <v>2000000</v>
      </c>
      <c r="JWB1371" s="84">
        <f t="shared" si="2490"/>
        <v>2000000</v>
      </c>
      <c r="JWH1371" s="84" t="s">
        <v>247</v>
      </c>
      <c r="JWI1371" s="84" t="s">
        <v>4695</v>
      </c>
      <c r="JWJ1371" s="84">
        <f t="shared" ref="JWJ1371:JWR1371" si="2491">JWJ1365</f>
        <v>0</v>
      </c>
      <c r="JWK1371" s="84">
        <f t="shared" si="2491"/>
        <v>0</v>
      </c>
      <c r="JWL1371" s="84">
        <f t="shared" si="2491"/>
        <v>0</v>
      </c>
      <c r="JWM1371" s="84">
        <f t="shared" si="2491"/>
        <v>0</v>
      </c>
      <c r="JWN1371" s="84">
        <f t="shared" si="2491"/>
        <v>2000000</v>
      </c>
      <c r="JWO1371" s="84">
        <f t="shared" si="2491"/>
        <v>0</v>
      </c>
      <c r="JWP1371" s="84">
        <f t="shared" si="2491"/>
        <v>0</v>
      </c>
      <c r="JWQ1371" s="84">
        <f t="shared" si="2491"/>
        <v>2000000</v>
      </c>
      <c r="JWR1371" s="84">
        <f t="shared" si="2491"/>
        <v>2000000</v>
      </c>
      <c r="JWX1371" s="84" t="s">
        <v>247</v>
      </c>
      <c r="JWY1371" s="84" t="s">
        <v>4695</v>
      </c>
      <c r="JWZ1371" s="84">
        <f t="shared" ref="JWZ1371:JXH1371" si="2492">JWZ1365</f>
        <v>0</v>
      </c>
      <c r="JXA1371" s="84">
        <f t="shared" si="2492"/>
        <v>0</v>
      </c>
      <c r="JXB1371" s="84">
        <f t="shared" si="2492"/>
        <v>0</v>
      </c>
      <c r="JXC1371" s="84">
        <f t="shared" si="2492"/>
        <v>0</v>
      </c>
      <c r="JXD1371" s="84">
        <f t="shared" si="2492"/>
        <v>2000000</v>
      </c>
      <c r="JXE1371" s="84">
        <f t="shared" si="2492"/>
        <v>0</v>
      </c>
      <c r="JXF1371" s="84">
        <f t="shared" si="2492"/>
        <v>0</v>
      </c>
      <c r="JXG1371" s="84">
        <f t="shared" si="2492"/>
        <v>2000000</v>
      </c>
      <c r="JXH1371" s="84">
        <f t="shared" si="2492"/>
        <v>2000000</v>
      </c>
      <c r="JXN1371" s="84" t="s">
        <v>247</v>
      </c>
      <c r="JXO1371" s="84" t="s">
        <v>4695</v>
      </c>
      <c r="JXP1371" s="84">
        <f t="shared" ref="JXP1371:JXX1371" si="2493">JXP1365</f>
        <v>0</v>
      </c>
      <c r="JXQ1371" s="84">
        <f t="shared" si="2493"/>
        <v>0</v>
      </c>
      <c r="JXR1371" s="84">
        <f t="shared" si="2493"/>
        <v>0</v>
      </c>
      <c r="JXS1371" s="84">
        <f t="shared" si="2493"/>
        <v>0</v>
      </c>
      <c r="JXT1371" s="84">
        <f t="shared" si="2493"/>
        <v>2000000</v>
      </c>
      <c r="JXU1371" s="84">
        <f t="shared" si="2493"/>
        <v>0</v>
      </c>
      <c r="JXV1371" s="84">
        <f t="shared" si="2493"/>
        <v>0</v>
      </c>
      <c r="JXW1371" s="84">
        <f t="shared" si="2493"/>
        <v>2000000</v>
      </c>
      <c r="JXX1371" s="84">
        <f t="shared" si="2493"/>
        <v>2000000</v>
      </c>
      <c r="JYD1371" s="84" t="s">
        <v>247</v>
      </c>
      <c r="JYE1371" s="84" t="s">
        <v>4695</v>
      </c>
      <c r="JYF1371" s="84">
        <f t="shared" ref="JYF1371:JYN1371" si="2494">JYF1365</f>
        <v>0</v>
      </c>
      <c r="JYG1371" s="84">
        <f t="shared" si="2494"/>
        <v>0</v>
      </c>
      <c r="JYH1371" s="84">
        <f t="shared" si="2494"/>
        <v>0</v>
      </c>
      <c r="JYI1371" s="84">
        <f t="shared" si="2494"/>
        <v>0</v>
      </c>
      <c r="JYJ1371" s="84">
        <f t="shared" si="2494"/>
        <v>2000000</v>
      </c>
      <c r="JYK1371" s="84">
        <f t="shared" si="2494"/>
        <v>0</v>
      </c>
      <c r="JYL1371" s="84">
        <f t="shared" si="2494"/>
        <v>0</v>
      </c>
      <c r="JYM1371" s="84">
        <f t="shared" si="2494"/>
        <v>2000000</v>
      </c>
      <c r="JYN1371" s="84">
        <f t="shared" si="2494"/>
        <v>2000000</v>
      </c>
      <c r="JYT1371" s="84" t="s">
        <v>247</v>
      </c>
      <c r="JYU1371" s="84" t="s">
        <v>4695</v>
      </c>
      <c r="JYV1371" s="84">
        <f t="shared" ref="JYV1371:JZD1371" si="2495">JYV1365</f>
        <v>0</v>
      </c>
      <c r="JYW1371" s="84">
        <f t="shared" si="2495"/>
        <v>0</v>
      </c>
      <c r="JYX1371" s="84">
        <f t="shared" si="2495"/>
        <v>0</v>
      </c>
      <c r="JYY1371" s="84">
        <f t="shared" si="2495"/>
        <v>0</v>
      </c>
      <c r="JYZ1371" s="84">
        <f t="shared" si="2495"/>
        <v>2000000</v>
      </c>
      <c r="JZA1371" s="84">
        <f t="shared" si="2495"/>
        <v>0</v>
      </c>
      <c r="JZB1371" s="84">
        <f t="shared" si="2495"/>
        <v>0</v>
      </c>
      <c r="JZC1371" s="84">
        <f t="shared" si="2495"/>
        <v>2000000</v>
      </c>
      <c r="JZD1371" s="84">
        <f t="shared" si="2495"/>
        <v>2000000</v>
      </c>
      <c r="JZJ1371" s="84" t="s">
        <v>247</v>
      </c>
      <c r="JZK1371" s="84" t="s">
        <v>4695</v>
      </c>
      <c r="JZL1371" s="84">
        <f t="shared" ref="JZL1371:JZT1371" si="2496">JZL1365</f>
        <v>0</v>
      </c>
      <c r="JZM1371" s="84">
        <f t="shared" si="2496"/>
        <v>0</v>
      </c>
      <c r="JZN1371" s="84">
        <f t="shared" si="2496"/>
        <v>0</v>
      </c>
      <c r="JZO1371" s="84">
        <f t="shared" si="2496"/>
        <v>0</v>
      </c>
      <c r="JZP1371" s="84">
        <f t="shared" si="2496"/>
        <v>2000000</v>
      </c>
      <c r="JZQ1371" s="84">
        <f t="shared" si="2496"/>
        <v>0</v>
      </c>
      <c r="JZR1371" s="84">
        <f t="shared" si="2496"/>
        <v>0</v>
      </c>
      <c r="JZS1371" s="84">
        <f t="shared" si="2496"/>
        <v>2000000</v>
      </c>
      <c r="JZT1371" s="84">
        <f t="shared" si="2496"/>
        <v>2000000</v>
      </c>
      <c r="JZZ1371" s="84" t="s">
        <v>247</v>
      </c>
      <c r="KAA1371" s="84" t="s">
        <v>4695</v>
      </c>
      <c r="KAB1371" s="84">
        <f t="shared" ref="KAB1371:KAJ1371" si="2497">KAB1365</f>
        <v>0</v>
      </c>
      <c r="KAC1371" s="84">
        <f t="shared" si="2497"/>
        <v>0</v>
      </c>
      <c r="KAD1371" s="84">
        <f t="shared" si="2497"/>
        <v>0</v>
      </c>
      <c r="KAE1371" s="84">
        <f t="shared" si="2497"/>
        <v>0</v>
      </c>
      <c r="KAF1371" s="84">
        <f t="shared" si="2497"/>
        <v>2000000</v>
      </c>
      <c r="KAG1371" s="84">
        <f t="shared" si="2497"/>
        <v>0</v>
      </c>
      <c r="KAH1371" s="84">
        <f t="shared" si="2497"/>
        <v>0</v>
      </c>
      <c r="KAI1371" s="84">
        <f t="shared" si="2497"/>
        <v>2000000</v>
      </c>
      <c r="KAJ1371" s="84">
        <f t="shared" si="2497"/>
        <v>2000000</v>
      </c>
      <c r="KAP1371" s="84" t="s">
        <v>247</v>
      </c>
      <c r="KAQ1371" s="84" t="s">
        <v>4695</v>
      </c>
      <c r="KAR1371" s="84">
        <f t="shared" ref="KAR1371:KAZ1371" si="2498">KAR1365</f>
        <v>0</v>
      </c>
      <c r="KAS1371" s="84">
        <f t="shared" si="2498"/>
        <v>0</v>
      </c>
      <c r="KAT1371" s="84">
        <f t="shared" si="2498"/>
        <v>0</v>
      </c>
      <c r="KAU1371" s="84">
        <f t="shared" si="2498"/>
        <v>0</v>
      </c>
      <c r="KAV1371" s="84">
        <f t="shared" si="2498"/>
        <v>2000000</v>
      </c>
      <c r="KAW1371" s="84">
        <f t="shared" si="2498"/>
        <v>0</v>
      </c>
      <c r="KAX1371" s="84">
        <f t="shared" si="2498"/>
        <v>0</v>
      </c>
      <c r="KAY1371" s="84">
        <f t="shared" si="2498"/>
        <v>2000000</v>
      </c>
      <c r="KAZ1371" s="84">
        <f t="shared" si="2498"/>
        <v>2000000</v>
      </c>
      <c r="KBF1371" s="84" t="s">
        <v>247</v>
      </c>
      <c r="KBG1371" s="84" t="s">
        <v>4695</v>
      </c>
      <c r="KBH1371" s="84">
        <f t="shared" ref="KBH1371:KBP1371" si="2499">KBH1365</f>
        <v>0</v>
      </c>
      <c r="KBI1371" s="84">
        <f t="shared" si="2499"/>
        <v>0</v>
      </c>
      <c r="KBJ1371" s="84">
        <f t="shared" si="2499"/>
        <v>0</v>
      </c>
      <c r="KBK1371" s="84">
        <f t="shared" si="2499"/>
        <v>0</v>
      </c>
      <c r="KBL1371" s="84">
        <f t="shared" si="2499"/>
        <v>2000000</v>
      </c>
      <c r="KBM1371" s="84">
        <f t="shared" si="2499"/>
        <v>0</v>
      </c>
      <c r="KBN1371" s="84">
        <f t="shared" si="2499"/>
        <v>0</v>
      </c>
      <c r="KBO1371" s="84">
        <f t="shared" si="2499"/>
        <v>2000000</v>
      </c>
      <c r="KBP1371" s="84">
        <f t="shared" si="2499"/>
        <v>2000000</v>
      </c>
      <c r="KBV1371" s="84" t="s">
        <v>247</v>
      </c>
      <c r="KBW1371" s="84" t="s">
        <v>4695</v>
      </c>
      <c r="KBX1371" s="84">
        <f t="shared" ref="KBX1371:KCF1371" si="2500">KBX1365</f>
        <v>0</v>
      </c>
      <c r="KBY1371" s="84">
        <f t="shared" si="2500"/>
        <v>0</v>
      </c>
      <c r="KBZ1371" s="84">
        <f t="shared" si="2500"/>
        <v>0</v>
      </c>
      <c r="KCA1371" s="84">
        <f t="shared" si="2500"/>
        <v>0</v>
      </c>
      <c r="KCB1371" s="84">
        <f t="shared" si="2500"/>
        <v>2000000</v>
      </c>
      <c r="KCC1371" s="84">
        <f t="shared" si="2500"/>
        <v>0</v>
      </c>
      <c r="KCD1371" s="84">
        <f t="shared" si="2500"/>
        <v>0</v>
      </c>
      <c r="KCE1371" s="84">
        <f t="shared" si="2500"/>
        <v>2000000</v>
      </c>
      <c r="KCF1371" s="84">
        <f t="shared" si="2500"/>
        <v>2000000</v>
      </c>
      <c r="KCL1371" s="84" t="s">
        <v>247</v>
      </c>
      <c r="KCM1371" s="84" t="s">
        <v>4695</v>
      </c>
      <c r="KCN1371" s="84">
        <f t="shared" ref="KCN1371:KCV1371" si="2501">KCN1365</f>
        <v>0</v>
      </c>
      <c r="KCO1371" s="84">
        <f t="shared" si="2501"/>
        <v>0</v>
      </c>
      <c r="KCP1371" s="84">
        <f t="shared" si="2501"/>
        <v>0</v>
      </c>
      <c r="KCQ1371" s="84">
        <f t="shared" si="2501"/>
        <v>0</v>
      </c>
      <c r="KCR1371" s="84">
        <f t="shared" si="2501"/>
        <v>2000000</v>
      </c>
      <c r="KCS1371" s="84">
        <f t="shared" si="2501"/>
        <v>0</v>
      </c>
      <c r="KCT1371" s="84">
        <f t="shared" si="2501"/>
        <v>0</v>
      </c>
      <c r="KCU1371" s="84">
        <f t="shared" si="2501"/>
        <v>2000000</v>
      </c>
      <c r="KCV1371" s="84">
        <f t="shared" si="2501"/>
        <v>2000000</v>
      </c>
      <c r="KDB1371" s="84" t="s">
        <v>247</v>
      </c>
      <c r="KDC1371" s="84" t="s">
        <v>4695</v>
      </c>
      <c r="KDD1371" s="84">
        <f t="shared" ref="KDD1371:KDL1371" si="2502">KDD1365</f>
        <v>0</v>
      </c>
      <c r="KDE1371" s="84">
        <f t="shared" si="2502"/>
        <v>0</v>
      </c>
      <c r="KDF1371" s="84">
        <f t="shared" si="2502"/>
        <v>0</v>
      </c>
      <c r="KDG1371" s="84">
        <f t="shared" si="2502"/>
        <v>0</v>
      </c>
      <c r="KDH1371" s="84">
        <f t="shared" si="2502"/>
        <v>2000000</v>
      </c>
      <c r="KDI1371" s="84">
        <f t="shared" si="2502"/>
        <v>0</v>
      </c>
      <c r="KDJ1371" s="84">
        <f t="shared" si="2502"/>
        <v>0</v>
      </c>
      <c r="KDK1371" s="84">
        <f t="shared" si="2502"/>
        <v>2000000</v>
      </c>
      <c r="KDL1371" s="84">
        <f t="shared" si="2502"/>
        <v>2000000</v>
      </c>
      <c r="KDR1371" s="84" t="s">
        <v>247</v>
      </c>
      <c r="KDS1371" s="84" t="s">
        <v>4695</v>
      </c>
      <c r="KDT1371" s="84">
        <f t="shared" ref="KDT1371:KEB1371" si="2503">KDT1365</f>
        <v>0</v>
      </c>
      <c r="KDU1371" s="84">
        <f t="shared" si="2503"/>
        <v>0</v>
      </c>
      <c r="KDV1371" s="84">
        <f t="shared" si="2503"/>
        <v>0</v>
      </c>
      <c r="KDW1371" s="84">
        <f t="shared" si="2503"/>
        <v>0</v>
      </c>
      <c r="KDX1371" s="84">
        <f t="shared" si="2503"/>
        <v>2000000</v>
      </c>
      <c r="KDY1371" s="84">
        <f t="shared" si="2503"/>
        <v>0</v>
      </c>
      <c r="KDZ1371" s="84">
        <f t="shared" si="2503"/>
        <v>0</v>
      </c>
      <c r="KEA1371" s="84">
        <f t="shared" si="2503"/>
        <v>2000000</v>
      </c>
      <c r="KEB1371" s="84">
        <f t="shared" si="2503"/>
        <v>2000000</v>
      </c>
      <c r="KEH1371" s="84" t="s">
        <v>247</v>
      </c>
      <c r="KEI1371" s="84" t="s">
        <v>4695</v>
      </c>
      <c r="KEJ1371" s="84">
        <f t="shared" ref="KEJ1371:KER1371" si="2504">KEJ1365</f>
        <v>0</v>
      </c>
      <c r="KEK1371" s="84">
        <f t="shared" si="2504"/>
        <v>0</v>
      </c>
      <c r="KEL1371" s="84">
        <f t="shared" si="2504"/>
        <v>0</v>
      </c>
      <c r="KEM1371" s="84">
        <f t="shared" si="2504"/>
        <v>0</v>
      </c>
      <c r="KEN1371" s="84">
        <f t="shared" si="2504"/>
        <v>2000000</v>
      </c>
      <c r="KEO1371" s="84">
        <f t="shared" si="2504"/>
        <v>0</v>
      </c>
      <c r="KEP1371" s="84">
        <f t="shared" si="2504"/>
        <v>0</v>
      </c>
      <c r="KEQ1371" s="84">
        <f t="shared" si="2504"/>
        <v>2000000</v>
      </c>
      <c r="KER1371" s="84">
        <f t="shared" si="2504"/>
        <v>2000000</v>
      </c>
      <c r="KEX1371" s="84" t="s">
        <v>247</v>
      </c>
      <c r="KEY1371" s="84" t="s">
        <v>4695</v>
      </c>
      <c r="KEZ1371" s="84">
        <f t="shared" ref="KEZ1371:KFH1371" si="2505">KEZ1365</f>
        <v>0</v>
      </c>
      <c r="KFA1371" s="84">
        <f t="shared" si="2505"/>
        <v>0</v>
      </c>
      <c r="KFB1371" s="84">
        <f t="shared" si="2505"/>
        <v>0</v>
      </c>
      <c r="KFC1371" s="84">
        <f t="shared" si="2505"/>
        <v>0</v>
      </c>
      <c r="KFD1371" s="84">
        <f t="shared" si="2505"/>
        <v>2000000</v>
      </c>
      <c r="KFE1371" s="84">
        <f t="shared" si="2505"/>
        <v>0</v>
      </c>
      <c r="KFF1371" s="84">
        <f t="shared" si="2505"/>
        <v>0</v>
      </c>
      <c r="KFG1371" s="84">
        <f t="shared" si="2505"/>
        <v>2000000</v>
      </c>
      <c r="KFH1371" s="84">
        <f t="shared" si="2505"/>
        <v>2000000</v>
      </c>
      <c r="KFN1371" s="84" t="s">
        <v>247</v>
      </c>
      <c r="KFO1371" s="84" t="s">
        <v>4695</v>
      </c>
      <c r="KFP1371" s="84">
        <f t="shared" ref="KFP1371:KFX1371" si="2506">KFP1365</f>
        <v>0</v>
      </c>
      <c r="KFQ1371" s="84">
        <f t="shared" si="2506"/>
        <v>0</v>
      </c>
      <c r="KFR1371" s="84">
        <f t="shared" si="2506"/>
        <v>0</v>
      </c>
      <c r="KFS1371" s="84">
        <f t="shared" si="2506"/>
        <v>0</v>
      </c>
      <c r="KFT1371" s="84">
        <f t="shared" si="2506"/>
        <v>2000000</v>
      </c>
      <c r="KFU1371" s="84">
        <f t="shared" si="2506"/>
        <v>0</v>
      </c>
      <c r="KFV1371" s="84">
        <f t="shared" si="2506"/>
        <v>0</v>
      </c>
      <c r="KFW1371" s="84">
        <f t="shared" si="2506"/>
        <v>2000000</v>
      </c>
      <c r="KFX1371" s="84">
        <f t="shared" si="2506"/>
        <v>2000000</v>
      </c>
      <c r="KGD1371" s="84" t="s">
        <v>247</v>
      </c>
      <c r="KGE1371" s="84" t="s">
        <v>4695</v>
      </c>
      <c r="KGF1371" s="84">
        <f t="shared" ref="KGF1371:KGN1371" si="2507">KGF1365</f>
        <v>0</v>
      </c>
      <c r="KGG1371" s="84">
        <f t="shared" si="2507"/>
        <v>0</v>
      </c>
      <c r="KGH1371" s="84">
        <f t="shared" si="2507"/>
        <v>0</v>
      </c>
      <c r="KGI1371" s="84">
        <f t="shared" si="2507"/>
        <v>0</v>
      </c>
      <c r="KGJ1371" s="84">
        <f t="shared" si="2507"/>
        <v>2000000</v>
      </c>
      <c r="KGK1371" s="84">
        <f t="shared" si="2507"/>
        <v>0</v>
      </c>
      <c r="KGL1371" s="84">
        <f t="shared" si="2507"/>
        <v>0</v>
      </c>
      <c r="KGM1371" s="84">
        <f t="shared" si="2507"/>
        <v>2000000</v>
      </c>
      <c r="KGN1371" s="84">
        <f t="shared" si="2507"/>
        <v>2000000</v>
      </c>
      <c r="KGT1371" s="84" t="s">
        <v>247</v>
      </c>
      <c r="KGU1371" s="84" t="s">
        <v>4695</v>
      </c>
      <c r="KGV1371" s="84">
        <f t="shared" ref="KGV1371:KHD1371" si="2508">KGV1365</f>
        <v>0</v>
      </c>
      <c r="KGW1371" s="84">
        <f t="shared" si="2508"/>
        <v>0</v>
      </c>
      <c r="KGX1371" s="84">
        <f t="shared" si="2508"/>
        <v>0</v>
      </c>
      <c r="KGY1371" s="84">
        <f t="shared" si="2508"/>
        <v>0</v>
      </c>
      <c r="KGZ1371" s="84">
        <f t="shared" si="2508"/>
        <v>2000000</v>
      </c>
      <c r="KHA1371" s="84">
        <f t="shared" si="2508"/>
        <v>0</v>
      </c>
      <c r="KHB1371" s="84">
        <f t="shared" si="2508"/>
        <v>0</v>
      </c>
      <c r="KHC1371" s="84">
        <f t="shared" si="2508"/>
        <v>2000000</v>
      </c>
      <c r="KHD1371" s="84">
        <f t="shared" si="2508"/>
        <v>2000000</v>
      </c>
      <c r="KHJ1371" s="84" t="s">
        <v>247</v>
      </c>
      <c r="KHK1371" s="84" t="s">
        <v>4695</v>
      </c>
      <c r="KHL1371" s="84">
        <f t="shared" ref="KHL1371:KHT1371" si="2509">KHL1365</f>
        <v>0</v>
      </c>
      <c r="KHM1371" s="84">
        <f t="shared" si="2509"/>
        <v>0</v>
      </c>
      <c r="KHN1371" s="84">
        <f t="shared" si="2509"/>
        <v>0</v>
      </c>
      <c r="KHO1371" s="84">
        <f t="shared" si="2509"/>
        <v>0</v>
      </c>
      <c r="KHP1371" s="84">
        <f t="shared" si="2509"/>
        <v>2000000</v>
      </c>
      <c r="KHQ1371" s="84">
        <f t="shared" si="2509"/>
        <v>0</v>
      </c>
      <c r="KHR1371" s="84">
        <f t="shared" si="2509"/>
        <v>0</v>
      </c>
      <c r="KHS1371" s="84">
        <f t="shared" si="2509"/>
        <v>2000000</v>
      </c>
      <c r="KHT1371" s="84">
        <f t="shared" si="2509"/>
        <v>2000000</v>
      </c>
      <c r="KHZ1371" s="84" t="s">
        <v>247</v>
      </c>
      <c r="KIA1371" s="84" t="s">
        <v>4695</v>
      </c>
      <c r="KIB1371" s="84">
        <f t="shared" ref="KIB1371:KIJ1371" si="2510">KIB1365</f>
        <v>0</v>
      </c>
      <c r="KIC1371" s="84">
        <f t="shared" si="2510"/>
        <v>0</v>
      </c>
      <c r="KID1371" s="84">
        <f t="shared" si="2510"/>
        <v>0</v>
      </c>
      <c r="KIE1371" s="84">
        <f t="shared" si="2510"/>
        <v>0</v>
      </c>
      <c r="KIF1371" s="84">
        <f t="shared" si="2510"/>
        <v>2000000</v>
      </c>
      <c r="KIG1371" s="84">
        <f t="shared" si="2510"/>
        <v>0</v>
      </c>
      <c r="KIH1371" s="84">
        <f t="shared" si="2510"/>
        <v>0</v>
      </c>
      <c r="KII1371" s="84">
        <f t="shared" si="2510"/>
        <v>2000000</v>
      </c>
      <c r="KIJ1371" s="84">
        <f t="shared" si="2510"/>
        <v>2000000</v>
      </c>
      <c r="KIP1371" s="84" t="s">
        <v>247</v>
      </c>
      <c r="KIQ1371" s="84" t="s">
        <v>4695</v>
      </c>
      <c r="KIR1371" s="84">
        <f t="shared" ref="KIR1371:KIZ1371" si="2511">KIR1365</f>
        <v>0</v>
      </c>
      <c r="KIS1371" s="84">
        <f t="shared" si="2511"/>
        <v>0</v>
      </c>
      <c r="KIT1371" s="84">
        <f t="shared" si="2511"/>
        <v>0</v>
      </c>
      <c r="KIU1371" s="84">
        <f t="shared" si="2511"/>
        <v>0</v>
      </c>
      <c r="KIV1371" s="84">
        <f t="shared" si="2511"/>
        <v>2000000</v>
      </c>
      <c r="KIW1371" s="84">
        <f t="shared" si="2511"/>
        <v>0</v>
      </c>
      <c r="KIX1371" s="84">
        <f t="shared" si="2511"/>
        <v>0</v>
      </c>
      <c r="KIY1371" s="84">
        <f t="shared" si="2511"/>
        <v>2000000</v>
      </c>
      <c r="KIZ1371" s="84">
        <f t="shared" si="2511"/>
        <v>2000000</v>
      </c>
      <c r="KJF1371" s="84" t="s">
        <v>247</v>
      </c>
      <c r="KJG1371" s="84" t="s">
        <v>4695</v>
      </c>
      <c r="KJH1371" s="84">
        <f t="shared" ref="KJH1371:KJP1371" si="2512">KJH1365</f>
        <v>0</v>
      </c>
      <c r="KJI1371" s="84">
        <f t="shared" si="2512"/>
        <v>0</v>
      </c>
      <c r="KJJ1371" s="84">
        <f t="shared" si="2512"/>
        <v>0</v>
      </c>
      <c r="KJK1371" s="84">
        <f t="shared" si="2512"/>
        <v>0</v>
      </c>
      <c r="KJL1371" s="84">
        <f t="shared" si="2512"/>
        <v>2000000</v>
      </c>
      <c r="KJM1371" s="84">
        <f t="shared" si="2512"/>
        <v>0</v>
      </c>
      <c r="KJN1371" s="84">
        <f t="shared" si="2512"/>
        <v>0</v>
      </c>
      <c r="KJO1371" s="84">
        <f t="shared" si="2512"/>
        <v>2000000</v>
      </c>
      <c r="KJP1371" s="84">
        <f t="shared" si="2512"/>
        <v>2000000</v>
      </c>
      <c r="KJV1371" s="84" t="s">
        <v>247</v>
      </c>
      <c r="KJW1371" s="84" t="s">
        <v>4695</v>
      </c>
      <c r="KJX1371" s="84">
        <f t="shared" ref="KJX1371:KKF1371" si="2513">KJX1365</f>
        <v>0</v>
      </c>
      <c r="KJY1371" s="84">
        <f t="shared" si="2513"/>
        <v>0</v>
      </c>
      <c r="KJZ1371" s="84">
        <f t="shared" si="2513"/>
        <v>0</v>
      </c>
      <c r="KKA1371" s="84">
        <f t="shared" si="2513"/>
        <v>0</v>
      </c>
      <c r="KKB1371" s="84">
        <f t="shared" si="2513"/>
        <v>2000000</v>
      </c>
      <c r="KKC1371" s="84">
        <f t="shared" si="2513"/>
        <v>0</v>
      </c>
      <c r="KKD1371" s="84">
        <f t="shared" si="2513"/>
        <v>0</v>
      </c>
      <c r="KKE1371" s="84">
        <f t="shared" si="2513"/>
        <v>2000000</v>
      </c>
      <c r="KKF1371" s="84">
        <f t="shared" si="2513"/>
        <v>2000000</v>
      </c>
      <c r="KKL1371" s="84" t="s">
        <v>247</v>
      </c>
      <c r="KKM1371" s="84" t="s">
        <v>4695</v>
      </c>
      <c r="KKN1371" s="84">
        <f t="shared" ref="KKN1371:KKV1371" si="2514">KKN1365</f>
        <v>0</v>
      </c>
      <c r="KKO1371" s="84">
        <f t="shared" si="2514"/>
        <v>0</v>
      </c>
      <c r="KKP1371" s="84">
        <f t="shared" si="2514"/>
        <v>0</v>
      </c>
      <c r="KKQ1371" s="84">
        <f t="shared" si="2514"/>
        <v>0</v>
      </c>
      <c r="KKR1371" s="84">
        <f t="shared" si="2514"/>
        <v>2000000</v>
      </c>
      <c r="KKS1371" s="84">
        <f t="shared" si="2514"/>
        <v>0</v>
      </c>
      <c r="KKT1371" s="84">
        <f t="shared" si="2514"/>
        <v>0</v>
      </c>
      <c r="KKU1371" s="84">
        <f t="shared" si="2514"/>
        <v>2000000</v>
      </c>
      <c r="KKV1371" s="84">
        <f t="shared" si="2514"/>
        <v>2000000</v>
      </c>
      <c r="KLB1371" s="84" t="s">
        <v>247</v>
      </c>
      <c r="KLC1371" s="84" t="s">
        <v>4695</v>
      </c>
      <c r="KLD1371" s="84">
        <f t="shared" ref="KLD1371:KLL1371" si="2515">KLD1365</f>
        <v>0</v>
      </c>
      <c r="KLE1371" s="84">
        <f t="shared" si="2515"/>
        <v>0</v>
      </c>
      <c r="KLF1371" s="84">
        <f t="shared" si="2515"/>
        <v>0</v>
      </c>
      <c r="KLG1371" s="84">
        <f t="shared" si="2515"/>
        <v>0</v>
      </c>
      <c r="KLH1371" s="84">
        <f t="shared" si="2515"/>
        <v>2000000</v>
      </c>
      <c r="KLI1371" s="84">
        <f t="shared" si="2515"/>
        <v>0</v>
      </c>
      <c r="KLJ1371" s="84">
        <f t="shared" si="2515"/>
        <v>0</v>
      </c>
      <c r="KLK1371" s="84">
        <f t="shared" si="2515"/>
        <v>2000000</v>
      </c>
      <c r="KLL1371" s="84">
        <f t="shared" si="2515"/>
        <v>2000000</v>
      </c>
      <c r="KLR1371" s="84" t="s">
        <v>247</v>
      </c>
      <c r="KLS1371" s="84" t="s">
        <v>4695</v>
      </c>
      <c r="KLT1371" s="84">
        <f t="shared" ref="KLT1371:KMB1371" si="2516">KLT1365</f>
        <v>0</v>
      </c>
      <c r="KLU1371" s="84">
        <f t="shared" si="2516"/>
        <v>0</v>
      </c>
      <c r="KLV1371" s="84">
        <f t="shared" si="2516"/>
        <v>0</v>
      </c>
      <c r="KLW1371" s="84">
        <f t="shared" si="2516"/>
        <v>0</v>
      </c>
      <c r="KLX1371" s="84">
        <f t="shared" si="2516"/>
        <v>2000000</v>
      </c>
      <c r="KLY1371" s="84">
        <f t="shared" si="2516"/>
        <v>0</v>
      </c>
      <c r="KLZ1371" s="84">
        <f t="shared" si="2516"/>
        <v>0</v>
      </c>
      <c r="KMA1371" s="84">
        <f t="shared" si="2516"/>
        <v>2000000</v>
      </c>
      <c r="KMB1371" s="84">
        <f t="shared" si="2516"/>
        <v>2000000</v>
      </c>
      <c r="KMH1371" s="84" t="s">
        <v>247</v>
      </c>
      <c r="KMI1371" s="84" t="s">
        <v>4695</v>
      </c>
      <c r="KMJ1371" s="84">
        <f t="shared" ref="KMJ1371:KMR1371" si="2517">KMJ1365</f>
        <v>0</v>
      </c>
      <c r="KMK1371" s="84">
        <f t="shared" si="2517"/>
        <v>0</v>
      </c>
      <c r="KML1371" s="84">
        <f t="shared" si="2517"/>
        <v>0</v>
      </c>
      <c r="KMM1371" s="84">
        <f t="shared" si="2517"/>
        <v>0</v>
      </c>
      <c r="KMN1371" s="84">
        <f t="shared" si="2517"/>
        <v>2000000</v>
      </c>
      <c r="KMO1371" s="84">
        <f t="shared" si="2517"/>
        <v>0</v>
      </c>
      <c r="KMP1371" s="84">
        <f t="shared" si="2517"/>
        <v>0</v>
      </c>
      <c r="KMQ1371" s="84">
        <f t="shared" si="2517"/>
        <v>2000000</v>
      </c>
      <c r="KMR1371" s="84">
        <f t="shared" si="2517"/>
        <v>2000000</v>
      </c>
      <c r="KMX1371" s="84" t="s">
        <v>247</v>
      </c>
      <c r="KMY1371" s="84" t="s">
        <v>4695</v>
      </c>
      <c r="KMZ1371" s="84">
        <f t="shared" ref="KMZ1371:KNH1371" si="2518">KMZ1365</f>
        <v>0</v>
      </c>
      <c r="KNA1371" s="84">
        <f t="shared" si="2518"/>
        <v>0</v>
      </c>
      <c r="KNB1371" s="84">
        <f t="shared" si="2518"/>
        <v>0</v>
      </c>
      <c r="KNC1371" s="84">
        <f t="shared" si="2518"/>
        <v>0</v>
      </c>
      <c r="KND1371" s="84">
        <f t="shared" si="2518"/>
        <v>2000000</v>
      </c>
      <c r="KNE1371" s="84">
        <f t="shared" si="2518"/>
        <v>0</v>
      </c>
      <c r="KNF1371" s="84">
        <f t="shared" si="2518"/>
        <v>0</v>
      </c>
      <c r="KNG1371" s="84">
        <f t="shared" si="2518"/>
        <v>2000000</v>
      </c>
      <c r="KNH1371" s="84">
        <f t="shared" si="2518"/>
        <v>2000000</v>
      </c>
      <c r="KNN1371" s="84" t="s">
        <v>247</v>
      </c>
      <c r="KNO1371" s="84" t="s">
        <v>4695</v>
      </c>
      <c r="KNP1371" s="84">
        <f t="shared" ref="KNP1371:KNX1371" si="2519">KNP1365</f>
        <v>0</v>
      </c>
      <c r="KNQ1371" s="84">
        <f t="shared" si="2519"/>
        <v>0</v>
      </c>
      <c r="KNR1371" s="84">
        <f t="shared" si="2519"/>
        <v>0</v>
      </c>
      <c r="KNS1371" s="84">
        <f t="shared" si="2519"/>
        <v>0</v>
      </c>
      <c r="KNT1371" s="84">
        <f t="shared" si="2519"/>
        <v>2000000</v>
      </c>
      <c r="KNU1371" s="84">
        <f t="shared" si="2519"/>
        <v>0</v>
      </c>
      <c r="KNV1371" s="84">
        <f t="shared" si="2519"/>
        <v>0</v>
      </c>
      <c r="KNW1371" s="84">
        <f t="shared" si="2519"/>
        <v>2000000</v>
      </c>
      <c r="KNX1371" s="84">
        <f t="shared" si="2519"/>
        <v>2000000</v>
      </c>
      <c r="KOD1371" s="84" t="s">
        <v>247</v>
      </c>
      <c r="KOE1371" s="84" t="s">
        <v>4695</v>
      </c>
      <c r="KOF1371" s="84">
        <f t="shared" ref="KOF1371:KON1371" si="2520">KOF1365</f>
        <v>0</v>
      </c>
      <c r="KOG1371" s="84">
        <f t="shared" si="2520"/>
        <v>0</v>
      </c>
      <c r="KOH1371" s="84">
        <f t="shared" si="2520"/>
        <v>0</v>
      </c>
      <c r="KOI1371" s="84">
        <f t="shared" si="2520"/>
        <v>0</v>
      </c>
      <c r="KOJ1371" s="84">
        <f t="shared" si="2520"/>
        <v>2000000</v>
      </c>
      <c r="KOK1371" s="84">
        <f t="shared" si="2520"/>
        <v>0</v>
      </c>
      <c r="KOL1371" s="84">
        <f t="shared" si="2520"/>
        <v>0</v>
      </c>
      <c r="KOM1371" s="84">
        <f t="shared" si="2520"/>
        <v>2000000</v>
      </c>
      <c r="KON1371" s="84">
        <f t="shared" si="2520"/>
        <v>2000000</v>
      </c>
      <c r="KOT1371" s="84" t="s">
        <v>247</v>
      </c>
      <c r="KOU1371" s="84" t="s">
        <v>4695</v>
      </c>
      <c r="KOV1371" s="84">
        <f t="shared" ref="KOV1371:KPD1371" si="2521">KOV1365</f>
        <v>0</v>
      </c>
      <c r="KOW1371" s="84">
        <f t="shared" si="2521"/>
        <v>0</v>
      </c>
      <c r="KOX1371" s="84">
        <f t="shared" si="2521"/>
        <v>0</v>
      </c>
      <c r="KOY1371" s="84">
        <f t="shared" si="2521"/>
        <v>0</v>
      </c>
      <c r="KOZ1371" s="84">
        <f t="shared" si="2521"/>
        <v>2000000</v>
      </c>
      <c r="KPA1371" s="84">
        <f t="shared" si="2521"/>
        <v>0</v>
      </c>
      <c r="KPB1371" s="84">
        <f t="shared" si="2521"/>
        <v>0</v>
      </c>
      <c r="KPC1371" s="84">
        <f t="shared" si="2521"/>
        <v>2000000</v>
      </c>
      <c r="KPD1371" s="84">
        <f t="shared" si="2521"/>
        <v>2000000</v>
      </c>
      <c r="KPJ1371" s="84" t="s">
        <v>247</v>
      </c>
      <c r="KPK1371" s="84" t="s">
        <v>4695</v>
      </c>
      <c r="KPL1371" s="84">
        <f t="shared" ref="KPL1371:KPT1371" si="2522">KPL1365</f>
        <v>0</v>
      </c>
      <c r="KPM1371" s="84">
        <f t="shared" si="2522"/>
        <v>0</v>
      </c>
      <c r="KPN1371" s="84">
        <f t="shared" si="2522"/>
        <v>0</v>
      </c>
      <c r="KPO1371" s="84">
        <f t="shared" si="2522"/>
        <v>0</v>
      </c>
      <c r="KPP1371" s="84">
        <f t="shared" si="2522"/>
        <v>2000000</v>
      </c>
      <c r="KPQ1371" s="84">
        <f t="shared" si="2522"/>
        <v>0</v>
      </c>
      <c r="KPR1371" s="84">
        <f t="shared" si="2522"/>
        <v>0</v>
      </c>
      <c r="KPS1371" s="84">
        <f t="shared" si="2522"/>
        <v>2000000</v>
      </c>
      <c r="KPT1371" s="84">
        <f t="shared" si="2522"/>
        <v>2000000</v>
      </c>
      <c r="KPZ1371" s="84" t="s">
        <v>247</v>
      </c>
      <c r="KQA1371" s="84" t="s">
        <v>4695</v>
      </c>
      <c r="KQB1371" s="84">
        <f t="shared" ref="KQB1371:KQJ1371" si="2523">KQB1365</f>
        <v>0</v>
      </c>
      <c r="KQC1371" s="84">
        <f t="shared" si="2523"/>
        <v>0</v>
      </c>
      <c r="KQD1371" s="84">
        <f t="shared" si="2523"/>
        <v>0</v>
      </c>
      <c r="KQE1371" s="84">
        <f t="shared" si="2523"/>
        <v>0</v>
      </c>
      <c r="KQF1371" s="84">
        <f t="shared" si="2523"/>
        <v>2000000</v>
      </c>
      <c r="KQG1371" s="84">
        <f t="shared" si="2523"/>
        <v>0</v>
      </c>
      <c r="KQH1371" s="84">
        <f t="shared" si="2523"/>
        <v>0</v>
      </c>
      <c r="KQI1371" s="84">
        <f t="shared" si="2523"/>
        <v>2000000</v>
      </c>
      <c r="KQJ1371" s="84">
        <f t="shared" si="2523"/>
        <v>2000000</v>
      </c>
      <c r="KQP1371" s="84" t="s">
        <v>247</v>
      </c>
      <c r="KQQ1371" s="84" t="s">
        <v>4695</v>
      </c>
      <c r="KQR1371" s="84">
        <f t="shared" ref="KQR1371:KQZ1371" si="2524">KQR1365</f>
        <v>0</v>
      </c>
      <c r="KQS1371" s="84">
        <f t="shared" si="2524"/>
        <v>0</v>
      </c>
      <c r="KQT1371" s="84">
        <f t="shared" si="2524"/>
        <v>0</v>
      </c>
      <c r="KQU1371" s="84">
        <f t="shared" si="2524"/>
        <v>0</v>
      </c>
      <c r="KQV1371" s="84">
        <f t="shared" si="2524"/>
        <v>2000000</v>
      </c>
      <c r="KQW1371" s="84">
        <f t="shared" si="2524"/>
        <v>0</v>
      </c>
      <c r="KQX1371" s="84">
        <f t="shared" si="2524"/>
        <v>0</v>
      </c>
      <c r="KQY1371" s="84">
        <f t="shared" si="2524"/>
        <v>2000000</v>
      </c>
      <c r="KQZ1371" s="84">
        <f t="shared" si="2524"/>
        <v>2000000</v>
      </c>
      <c r="KRF1371" s="84" t="s">
        <v>247</v>
      </c>
      <c r="KRG1371" s="84" t="s">
        <v>4695</v>
      </c>
      <c r="KRH1371" s="84">
        <f t="shared" ref="KRH1371:KRP1371" si="2525">KRH1365</f>
        <v>0</v>
      </c>
      <c r="KRI1371" s="84">
        <f t="shared" si="2525"/>
        <v>0</v>
      </c>
      <c r="KRJ1371" s="84">
        <f t="shared" si="2525"/>
        <v>0</v>
      </c>
      <c r="KRK1371" s="84">
        <f t="shared" si="2525"/>
        <v>0</v>
      </c>
      <c r="KRL1371" s="84">
        <f t="shared" si="2525"/>
        <v>2000000</v>
      </c>
      <c r="KRM1371" s="84">
        <f t="shared" si="2525"/>
        <v>0</v>
      </c>
      <c r="KRN1371" s="84">
        <f t="shared" si="2525"/>
        <v>0</v>
      </c>
      <c r="KRO1371" s="84">
        <f t="shared" si="2525"/>
        <v>2000000</v>
      </c>
      <c r="KRP1371" s="84">
        <f t="shared" si="2525"/>
        <v>2000000</v>
      </c>
      <c r="KRV1371" s="84" t="s">
        <v>247</v>
      </c>
      <c r="KRW1371" s="84" t="s">
        <v>4695</v>
      </c>
      <c r="KRX1371" s="84">
        <f t="shared" ref="KRX1371:KSF1371" si="2526">KRX1365</f>
        <v>0</v>
      </c>
      <c r="KRY1371" s="84">
        <f t="shared" si="2526"/>
        <v>0</v>
      </c>
      <c r="KRZ1371" s="84">
        <f t="shared" si="2526"/>
        <v>0</v>
      </c>
      <c r="KSA1371" s="84">
        <f t="shared" si="2526"/>
        <v>0</v>
      </c>
      <c r="KSB1371" s="84">
        <f t="shared" si="2526"/>
        <v>2000000</v>
      </c>
      <c r="KSC1371" s="84">
        <f t="shared" si="2526"/>
        <v>0</v>
      </c>
      <c r="KSD1371" s="84">
        <f t="shared" si="2526"/>
        <v>0</v>
      </c>
      <c r="KSE1371" s="84">
        <f t="shared" si="2526"/>
        <v>2000000</v>
      </c>
      <c r="KSF1371" s="84">
        <f t="shared" si="2526"/>
        <v>2000000</v>
      </c>
      <c r="KSL1371" s="84" t="s">
        <v>247</v>
      </c>
      <c r="KSM1371" s="84" t="s">
        <v>4695</v>
      </c>
      <c r="KSN1371" s="84">
        <f t="shared" ref="KSN1371:KSV1371" si="2527">KSN1365</f>
        <v>0</v>
      </c>
      <c r="KSO1371" s="84">
        <f t="shared" si="2527"/>
        <v>0</v>
      </c>
      <c r="KSP1371" s="84">
        <f t="shared" si="2527"/>
        <v>0</v>
      </c>
      <c r="KSQ1371" s="84">
        <f t="shared" si="2527"/>
        <v>0</v>
      </c>
      <c r="KSR1371" s="84">
        <f t="shared" si="2527"/>
        <v>2000000</v>
      </c>
      <c r="KSS1371" s="84">
        <f t="shared" si="2527"/>
        <v>0</v>
      </c>
      <c r="KST1371" s="84">
        <f t="shared" si="2527"/>
        <v>0</v>
      </c>
      <c r="KSU1371" s="84">
        <f t="shared" si="2527"/>
        <v>2000000</v>
      </c>
      <c r="KSV1371" s="84">
        <f t="shared" si="2527"/>
        <v>2000000</v>
      </c>
      <c r="KTB1371" s="84" t="s">
        <v>247</v>
      </c>
      <c r="KTC1371" s="84" t="s">
        <v>4695</v>
      </c>
      <c r="KTD1371" s="84">
        <f t="shared" ref="KTD1371:KTL1371" si="2528">KTD1365</f>
        <v>0</v>
      </c>
      <c r="KTE1371" s="84">
        <f t="shared" si="2528"/>
        <v>0</v>
      </c>
      <c r="KTF1371" s="84">
        <f t="shared" si="2528"/>
        <v>0</v>
      </c>
      <c r="KTG1371" s="84">
        <f t="shared" si="2528"/>
        <v>0</v>
      </c>
      <c r="KTH1371" s="84">
        <f t="shared" si="2528"/>
        <v>2000000</v>
      </c>
      <c r="KTI1371" s="84">
        <f t="shared" si="2528"/>
        <v>0</v>
      </c>
      <c r="KTJ1371" s="84">
        <f t="shared" si="2528"/>
        <v>0</v>
      </c>
      <c r="KTK1371" s="84">
        <f t="shared" si="2528"/>
        <v>2000000</v>
      </c>
      <c r="KTL1371" s="84">
        <f t="shared" si="2528"/>
        <v>2000000</v>
      </c>
      <c r="KTR1371" s="84" t="s">
        <v>247</v>
      </c>
      <c r="KTS1371" s="84" t="s">
        <v>4695</v>
      </c>
      <c r="KTT1371" s="84">
        <f t="shared" ref="KTT1371:KUB1371" si="2529">KTT1365</f>
        <v>0</v>
      </c>
      <c r="KTU1371" s="84">
        <f t="shared" si="2529"/>
        <v>0</v>
      </c>
      <c r="KTV1371" s="84">
        <f t="shared" si="2529"/>
        <v>0</v>
      </c>
      <c r="KTW1371" s="84">
        <f t="shared" si="2529"/>
        <v>0</v>
      </c>
      <c r="KTX1371" s="84">
        <f t="shared" si="2529"/>
        <v>2000000</v>
      </c>
      <c r="KTY1371" s="84">
        <f t="shared" si="2529"/>
        <v>0</v>
      </c>
      <c r="KTZ1371" s="84">
        <f t="shared" si="2529"/>
        <v>0</v>
      </c>
      <c r="KUA1371" s="84">
        <f t="shared" si="2529"/>
        <v>2000000</v>
      </c>
      <c r="KUB1371" s="84">
        <f t="shared" si="2529"/>
        <v>2000000</v>
      </c>
      <c r="KUH1371" s="84" t="s">
        <v>247</v>
      </c>
      <c r="KUI1371" s="84" t="s">
        <v>4695</v>
      </c>
      <c r="KUJ1371" s="84">
        <f t="shared" ref="KUJ1371:KUR1371" si="2530">KUJ1365</f>
        <v>0</v>
      </c>
      <c r="KUK1371" s="84">
        <f t="shared" si="2530"/>
        <v>0</v>
      </c>
      <c r="KUL1371" s="84">
        <f t="shared" si="2530"/>
        <v>0</v>
      </c>
      <c r="KUM1371" s="84">
        <f t="shared" si="2530"/>
        <v>0</v>
      </c>
      <c r="KUN1371" s="84">
        <f t="shared" si="2530"/>
        <v>2000000</v>
      </c>
      <c r="KUO1371" s="84">
        <f t="shared" si="2530"/>
        <v>0</v>
      </c>
      <c r="KUP1371" s="84">
        <f t="shared" si="2530"/>
        <v>0</v>
      </c>
      <c r="KUQ1371" s="84">
        <f t="shared" si="2530"/>
        <v>2000000</v>
      </c>
      <c r="KUR1371" s="84">
        <f t="shared" si="2530"/>
        <v>2000000</v>
      </c>
      <c r="KUX1371" s="84" t="s">
        <v>247</v>
      </c>
      <c r="KUY1371" s="84" t="s">
        <v>4695</v>
      </c>
      <c r="KUZ1371" s="84">
        <f t="shared" ref="KUZ1371:KVH1371" si="2531">KUZ1365</f>
        <v>0</v>
      </c>
      <c r="KVA1371" s="84">
        <f t="shared" si="2531"/>
        <v>0</v>
      </c>
      <c r="KVB1371" s="84">
        <f t="shared" si="2531"/>
        <v>0</v>
      </c>
      <c r="KVC1371" s="84">
        <f t="shared" si="2531"/>
        <v>0</v>
      </c>
      <c r="KVD1371" s="84">
        <f t="shared" si="2531"/>
        <v>2000000</v>
      </c>
      <c r="KVE1371" s="84">
        <f t="shared" si="2531"/>
        <v>0</v>
      </c>
      <c r="KVF1371" s="84">
        <f t="shared" si="2531"/>
        <v>0</v>
      </c>
      <c r="KVG1371" s="84">
        <f t="shared" si="2531"/>
        <v>2000000</v>
      </c>
      <c r="KVH1371" s="84">
        <f t="shared" si="2531"/>
        <v>2000000</v>
      </c>
      <c r="KVN1371" s="84" t="s">
        <v>247</v>
      </c>
      <c r="KVO1371" s="84" t="s">
        <v>4695</v>
      </c>
      <c r="KVP1371" s="84">
        <f t="shared" ref="KVP1371:KVX1371" si="2532">KVP1365</f>
        <v>0</v>
      </c>
      <c r="KVQ1371" s="84">
        <f t="shared" si="2532"/>
        <v>0</v>
      </c>
      <c r="KVR1371" s="84">
        <f t="shared" si="2532"/>
        <v>0</v>
      </c>
      <c r="KVS1371" s="84">
        <f t="shared" si="2532"/>
        <v>0</v>
      </c>
      <c r="KVT1371" s="84">
        <f t="shared" si="2532"/>
        <v>2000000</v>
      </c>
      <c r="KVU1371" s="84">
        <f t="shared" si="2532"/>
        <v>0</v>
      </c>
      <c r="KVV1371" s="84">
        <f t="shared" si="2532"/>
        <v>0</v>
      </c>
      <c r="KVW1371" s="84">
        <f t="shared" si="2532"/>
        <v>2000000</v>
      </c>
      <c r="KVX1371" s="84">
        <f t="shared" si="2532"/>
        <v>2000000</v>
      </c>
      <c r="KWD1371" s="84" t="s">
        <v>247</v>
      </c>
      <c r="KWE1371" s="84" t="s">
        <v>4695</v>
      </c>
      <c r="KWF1371" s="84">
        <f t="shared" ref="KWF1371:KWN1371" si="2533">KWF1365</f>
        <v>0</v>
      </c>
      <c r="KWG1371" s="84">
        <f t="shared" si="2533"/>
        <v>0</v>
      </c>
      <c r="KWH1371" s="84">
        <f t="shared" si="2533"/>
        <v>0</v>
      </c>
      <c r="KWI1371" s="84">
        <f t="shared" si="2533"/>
        <v>0</v>
      </c>
      <c r="KWJ1371" s="84">
        <f t="shared" si="2533"/>
        <v>2000000</v>
      </c>
      <c r="KWK1371" s="84">
        <f t="shared" si="2533"/>
        <v>0</v>
      </c>
      <c r="KWL1371" s="84">
        <f t="shared" si="2533"/>
        <v>0</v>
      </c>
      <c r="KWM1371" s="84">
        <f t="shared" si="2533"/>
        <v>2000000</v>
      </c>
      <c r="KWN1371" s="84">
        <f t="shared" si="2533"/>
        <v>2000000</v>
      </c>
      <c r="KWT1371" s="84" t="s">
        <v>247</v>
      </c>
      <c r="KWU1371" s="84" t="s">
        <v>4695</v>
      </c>
      <c r="KWV1371" s="84">
        <f t="shared" ref="KWV1371:KXD1371" si="2534">KWV1365</f>
        <v>0</v>
      </c>
      <c r="KWW1371" s="84">
        <f t="shared" si="2534"/>
        <v>0</v>
      </c>
      <c r="KWX1371" s="84">
        <f t="shared" si="2534"/>
        <v>0</v>
      </c>
      <c r="KWY1371" s="84">
        <f t="shared" si="2534"/>
        <v>0</v>
      </c>
      <c r="KWZ1371" s="84">
        <f t="shared" si="2534"/>
        <v>2000000</v>
      </c>
      <c r="KXA1371" s="84">
        <f t="shared" si="2534"/>
        <v>0</v>
      </c>
      <c r="KXB1371" s="84">
        <f t="shared" si="2534"/>
        <v>0</v>
      </c>
      <c r="KXC1371" s="84">
        <f t="shared" si="2534"/>
        <v>2000000</v>
      </c>
      <c r="KXD1371" s="84">
        <f t="shared" si="2534"/>
        <v>2000000</v>
      </c>
      <c r="KXJ1371" s="84" t="s">
        <v>247</v>
      </c>
      <c r="KXK1371" s="84" t="s">
        <v>4695</v>
      </c>
      <c r="KXL1371" s="84">
        <f t="shared" ref="KXL1371:KXT1371" si="2535">KXL1365</f>
        <v>0</v>
      </c>
      <c r="KXM1371" s="84">
        <f t="shared" si="2535"/>
        <v>0</v>
      </c>
      <c r="KXN1371" s="84">
        <f t="shared" si="2535"/>
        <v>0</v>
      </c>
      <c r="KXO1371" s="84">
        <f t="shared" si="2535"/>
        <v>0</v>
      </c>
      <c r="KXP1371" s="84">
        <f t="shared" si="2535"/>
        <v>2000000</v>
      </c>
      <c r="KXQ1371" s="84">
        <f t="shared" si="2535"/>
        <v>0</v>
      </c>
      <c r="KXR1371" s="84">
        <f t="shared" si="2535"/>
        <v>0</v>
      </c>
      <c r="KXS1371" s="84">
        <f t="shared" si="2535"/>
        <v>2000000</v>
      </c>
      <c r="KXT1371" s="84">
        <f t="shared" si="2535"/>
        <v>2000000</v>
      </c>
      <c r="KXZ1371" s="84" t="s">
        <v>247</v>
      </c>
      <c r="KYA1371" s="84" t="s">
        <v>4695</v>
      </c>
      <c r="KYB1371" s="84">
        <f t="shared" ref="KYB1371:KYJ1371" si="2536">KYB1365</f>
        <v>0</v>
      </c>
      <c r="KYC1371" s="84">
        <f t="shared" si="2536"/>
        <v>0</v>
      </c>
      <c r="KYD1371" s="84">
        <f t="shared" si="2536"/>
        <v>0</v>
      </c>
      <c r="KYE1371" s="84">
        <f t="shared" si="2536"/>
        <v>0</v>
      </c>
      <c r="KYF1371" s="84">
        <f t="shared" si="2536"/>
        <v>2000000</v>
      </c>
      <c r="KYG1371" s="84">
        <f t="shared" si="2536"/>
        <v>0</v>
      </c>
      <c r="KYH1371" s="84">
        <f t="shared" si="2536"/>
        <v>0</v>
      </c>
      <c r="KYI1371" s="84">
        <f t="shared" si="2536"/>
        <v>2000000</v>
      </c>
      <c r="KYJ1371" s="84">
        <f t="shared" si="2536"/>
        <v>2000000</v>
      </c>
      <c r="KYP1371" s="84" t="s">
        <v>247</v>
      </c>
      <c r="KYQ1371" s="84" t="s">
        <v>4695</v>
      </c>
      <c r="KYR1371" s="84">
        <f t="shared" ref="KYR1371:KYZ1371" si="2537">KYR1365</f>
        <v>0</v>
      </c>
      <c r="KYS1371" s="84">
        <f t="shared" si="2537"/>
        <v>0</v>
      </c>
      <c r="KYT1371" s="84">
        <f t="shared" si="2537"/>
        <v>0</v>
      </c>
      <c r="KYU1371" s="84">
        <f t="shared" si="2537"/>
        <v>0</v>
      </c>
      <c r="KYV1371" s="84">
        <f t="shared" si="2537"/>
        <v>2000000</v>
      </c>
      <c r="KYW1371" s="84">
        <f t="shared" si="2537"/>
        <v>0</v>
      </c>
      <c r="KYX1371" s="84">
        <f t="shared" si="2537"/>
        <v>0</v>
      </c>
      <c r="KYY1371" s="84">
        <f t="shared" si="2537"/>
        <v>2000000</v>
      </c>
      <c r="KYZ1371" s="84">
        <f t="shared" si="2537"/>
        <v>2000000</v>
      </c>
      <c r="KZF1371" s="84" t="s">
        <v>247</v>
      </c>
      <c r="KZG1371" s="84" t="s">
        <v>4695</v>
      </c>
      <c r="KZH1371" s="84">
        <f t="shared" ref="KZH1371:KZP1371" si="2538">KZH1365</f>
        <v>0</v>
      </c>
      <c r="KZI1371" s="84">
        <f t="shared" si="2538"/>
        <v>0</v>
      </c>
      <c r="KZJ1371" s="84">
        <f t="shared" si="2538"/>
        <v>0</v>
      </c>
      <c r="KZK1371" s="84">
        <f t="shared" si="2538"/>
        <v>0</v>
      </c>
      <c r="KZL1371" s="84">
        <f t="shared" si="2538"/>
        <v>2000000</v>
      </c>
      <c r="KZM1371" s="84">
        <f t="shared" si="2538"/>
        <v>0</v>
      </c>
      <c r="KZN1371" s="84">
        <f t="shared" si="2538"/>
        <v>0</v>
      </c>
      <c r="KZO1371" s="84">
        <f t="shared" si="2538"/>
        <v>2000000</v>
      </c>
      <c r="KZP1371" s="84">
        <f t="shared" si="2538"/>
        <v>2000000</v>
      </c>
      <c r="KZV1371" s="84" t="s">
        <v>247</v>
      </c>
      <c r="KZW1371" s="84" t="s">
        <v>4695</v>
      </c>
      <c r="KZX1371" s="84">
        <f t="shared" ref="KZX1371:LAF1371" si="2539">KZX1365</f>
        <v>0</v>
      </c>
      <c r="KZY1371" s="84">
        <f t="shared" si="2539"/>
        <v>0</v>
      </c>
      <c r="KZZ1371" s="84">
        <f t="shared" si="2539"/>
        <v>0</v>
      </c>
      <c r="LAA1371" s="84">
        <f t="shared" si="2539"/>
        <v>0</v>
      </c>
      <c r="LAB1371" s="84">
        <f t="shared" si="2539"/>
        <v>2000000</v>
      </c>
      <c r="LAC1371" s="84">
        <f t="shared" si="2539"/>
        <v>0</v>
      </c>
      <c r="LAD1371" s="84">
        <f t="shared" si="2539"/>
        <v>0</v>
      </c>
      <c r="LAE1371" s="84">
        <f t="shared" si="2539"/>
        <v>2000000</v>
      </c>
      <c r="LAF1371" s="84">
        <f t="shared" si="2539"/>
        <v>2000000</v>
      </c>
      <c r="LAL1371" s="84" t="s">
        <v>247</v>
      </c>
      <c r="LAM1371" s="84" t="s">
        <v>4695</v>
      </c>
      <c r="LAN1371" s="84">
        <f t="shared" ref="LAN1371:LAV1371" si="2540">LAN1365</f>
        <v>0</v>
      </c>
      <c r="LAO1371" s="84">
        <f t="shared" si="2540"/>
        <v>0</v>
      </c>
      <c r="LAP1371" s="84">
        <f t="shared" si="2540"/>
        <v>0</v>
      </c>
      <c r="LAQ1371" s="84">
        <f t="shared" si="2540"/>
        <v>0</v>
      </c>
      <c r="LAR1371" s="84">
        <f t="shared" si="2540"/>
        <v>2000000</v>
      </c>
      <c r="LAS1371" s="84">
        <f t="shared" si="2540"/>
        <v>0</v>
      </c>
      <c r="LAT1371" s="84">
        <f t="shared" si="2540"/>
        <v>0</v>
      </c>
      <c r="LAU1371" s="84">
        <f t="shared" si="2540"/>
        <v>2000000</v>
      </c>
      <c r="LAV1371" s="84">
        <f t="shared" si="2540"/>
        <v>2000000</v>
      </c>
      <c r="LBB1371" s="84" t="s">
        <v>247</v>
      </c>
      <c r="LBC1371" s="84" t="s">
        <v>4695</v>
      </c>
      <c r="LBD1371" s="84">
        <f t="shared" ref="LBD1371:LBL1371" si="2541">LBD1365</f>
        <v>0</v>
      </c>
      <c r="LBE1371" s="84">
        <f t="shared" si="2541"/>
        <v>0</v>
      </c>
      <c r="LBF1371" s="84">
        <f t="shared" si="2541"/>
        <v>0</v>
      </c>
      <c r="LBG1371" s="84">
        <f t="shared" si="2541"/>
        <v>0</v>
      </c>
      <c r="LBH1371" s="84">
        <f t="shared" si="2541"/>
        <v>2000000</v>
      </c>
      <c r="LBI1371" s="84">
        <f t="shared" si="2541"/>
        <v>0</v>
      </c>
      <c r="LBJ1371" s="84">
        <f t="shared" si="2541"/>
        <v>0</v>
      </c>
      <c r="LBK1371" s="84">
        <f t="shared" si="2541"/>
        <v>2000000</v>
      </c>
      <c r="LBL1371" s="84">
        <f t="shared" si="2541"/>
        <v>2000000</v>
      </c>
      <c r="LBR1371" s="84" t="s">
        <v>247</v>
      </c>
      <c r="LBS1371" s="84" t="s">
        <v>4695</v>
      </c>
      <c r="LBT1371" s="84">
        <f>LBT1365</f>
        <v>0</v>
      </c>
      <c r="LBU1371" s="84">
        <f>LBU1365</f>
        <v>0</v>
      </c>
      <c r="LBV1371" s="84">
        <f>LBV1365</f>
        <v>0</v>
      </c>
      <c r="LBW1371" s="84">
        <f>LBW1365</f>
        <v>0</v>
      </c>
      <c r="LBX1371" s="84">
        <f>LBX1365</f>
        <v>2000000</v>
      </c>
      <c r="LBY1371" s="84">
        <f>LBY1365</f>
        <v>0</v>
      </c>
      <c r="LBZ1371" s="84">
        <f>LBZ1365</f>
        <v>0</v>
      </c>
      <c r="LCA1371" s="84">
        <f>LCA1365</f>
        <v>2000000</v>
      </c>
      <c r="LCB1371" s="84">
        <f>LCB1365</f>
        <v>2000000</v>
      </c>
      <c r="LCH1371" s="84" t="s">
        <v>247</v>
      </c>
      <c r="LCI1371" s="84" t="s">
        <v>4695</v>
      </c>
      <c r="LCJ1371" s="84">
        <f t="shared" ref="LCJ1371:LCR1371" si="2542">LCJ1365</f>
        <v>0</v>
      </c>
      <c r="LCK1371" s="84">
        <f t="shared" si="2542"/>
        <v>0</v>
      </c>
      <c r="LCL1371" s="84">
        <f t="shared" si="2542"/>
        <v>0</v>
      </c>
      <c r="LCM1371" s="84">
        <f t="shared" si="2542"/>
        <v>0</v>
      </c>
      <c r="LCN1371" s="84">
        <f t="shared" si="2542"/>
        <v>2000000</v>
      </c>
      <c r="LCO1371" s="84">
        <f t="shared" si="2542"/>
        <v>0</v>
      </c>
      <c r="LCP1371" s="84">
        <f t="shared" si="2542"/>
        <v>0</v>
      </c>
      <c r="LCQ1371" s="84">
        <f t="shared" si="2542"/>
        <v>2000000</v>
      </c>
      <c r="LCR1371" s="84">
        <f t="shared" si="2542"/>
        <v>2000000</v>
      </c>
      <c r="LCX1371" s="84" t="s">
        <v>247</v>
      </c>
      <c r="LCY1371" s="84" t="s">
        <v>4695</v>
      </c>
      <c r="LCZ1371" s="84">
        <f t="shared" ref="LCZ1371:LDH1371" si="2543">LCZ1365</f>
        <v>0</v>
      </c>
      <c r="LDA1371" s="84">
        <f t="shared" si="2543"/>
        <v>0</v>
      </c>
      <c r="LDB1371" s="84">
        <f t="shared" si="2543"/>
        <v>0</v>
      </c>
      <c r="LDC1371" s="84">
        <f t="shared" si="2543"/>
        <v>0</v>
      </c>
      <c r="LDD1371" s="84">
        <f t="shared" si="2543"/>
        <v>2000000</v>
      </c>
      <c r="LDE1371" s="84">
        <f t="shared" si="2543"/>
        <v>0</v>
      </c>
      <c r="LDF1371" s="84">
        <f t="shared" si="2543"/>
        <v>0</v>
      </c>
      <c r="LDG1371" s="84">
        <f t="shared" si="2543"/>
        <v>2000000</v>
      </c>
      <c r="LDH1371" s="84">
        <f t="shared" si="2543"/>
        <v>2000000</v>
      </c>
      <c r="LDN1371" s="84" t="s">
        <v>247</v>
      </c>
      <c r="LDO1371" s="84" t="s">
        <v>4695</v>
      </c>
      <c r="LDP1371" s="84">
        <f t="shared" ref="LDP1371:LDX1371" si="2544">LDP1365</f>
        <v>0</v>
      </c>
      <c r="LDQ1371" s="84">
        <f t="shared" si="2544"/>
        <v>0</v>
      </c>
      <c r="LDR1371" s="84">
        <f t="shared" si="2544"/>
        <v>0</v>
      </c>
      <c r="LDS1371" s="84">
        <f t="shared" si="2544"/>
        <v>0</v>
      </c>
      <c r="LDT1371" s="84">
        <f t="shared" si="2544"/>
        <v>2000000</v>
      </c>
      <c r="LDU1371" s="84">
        <f t="shared" si="2544"/>
        <v>0</v>
      </c>
      <c r="LDV1371" s="84">
        <f t="shared" si="2544"/>
        <v>0</v>
      </c>
      <c r="LDW1371" s="84">
        <f t="shared" si="2544"/>
        <v>2000000</v>
      </c>
      <c r="LDX1371" s="84">
        <f t="shared" si="2544"/>
        <v>2000000</v>
      </c>
      <c r="LED1371" s="84" t="s">
        <v>247</v>
      </c>
      <c r="LEE1371" s="84" t="s">
        <v>4695</v>
      </c>
      <c r="LEF1371" s="84">
        <f t="shared" ref="LEF1371:LEN1371" si="2545">LEF1365</f>
        <v>0</v>
      </c>
      <c r="LEG1371" s="84">
        <f t="shared" si="2545"/>
        <v>0</v>
      </c>
      <c r="LEH1371" s="84">
        <f t="shared" si="2545"/>
        <v>0</v>
      </c>
      <c r="LEI1371" s="84">
        <f t="shared" si="2545"/>
        <v>0</v>
      </c>
      <c r="LEJ1371" s="84">
        <f t="shared" si="2545"/>
        <v>2000000</v>
      </c>
      <c r="LEK1371" s="84">
        <f t="shared" si="2545"/>
        <v>0</v>
      </c>
      <c r="LEL1371" s="84">
        <f t="shared" si="2545"/>
        <v>0</v>
      </c>
      <c r="LEM1371" s="84">
        <f t="shared" si="2545"/>
        <v>2000000</v>
      </c>
      <c r="LEN1371" s="84">
        <f t="shared" si="2545"/>
        <v>2000000</v>
      </c>
      <c r="LET1371" s="84" t="s">
        <v>247</v>
      </c>
      <c r="LEU1371" s="84" t="s">
        <v>4695</v>
      </c>
      <c r="LEV1371" s="84">
        <f t="shared" ref="LEV1371:LFD1371" si="2546">LEV1365</f>
        <v>0</v>
      </c>
      <c r="LEW1371" s="84">
        <f t="shared" si="2546"/>
        <v>0</v>
      </c>
      <c r="LEX1371" s="84">
        <f t="shared" si="2546"/>
        <v>0</v>
      </c>
      <c r="LEY1371" s="84">
        <f t="shared" si="2546"/>
        <v>0</v>
      </c>
      <c r="LEZ1371" s="84">
        <f t="shared" si="2546"/>
        <v>2000000</v>
      </c>
      <c r="LFA1371" s="84">
        <f t="shared" si="2546"/>
        <v>0</v>
      </c>
      <c r="LFB1371" s="84">
        <f t="shared" si="2546"/>
        <v>0</v>
      </c>
      <c r="LFC1371" s="84">
        <f t="shared" si="2546"/>
        <v>2000000</v>
      </c>
      <c r="LFD1371" s="84">
        <f t="shared" si="2546"/>
        <v>2000000</v>
      </c>
      <c r="LFJ1371" s="84" t="s">
        <v>247</v>
      </c>
      <c r="LFK1371" s="84" t="s">
        <v>4695</v>
      </c>
      <c r="LFL1371" s="84">
        <f t="shared" ref="LFL1371:LFT1371" si="2547">LFL1365</f>
        <v>0</v>
      </c>
      <c r="LFM1371" s="84">
        <f t="shared" si="2547"/>
        <v>0</v>
      </c>
      <c r="LFN1371" s="84">
        <f t="shared" si="2547"/>
        <v>0</v>
      </c>
      <c r="LFO1371" s="84">
        <f t="shared" si="2547"/>
        <v>0</v>
      </c>
      <c r="LFP1371" s="84">
        <f t="shared" si="2547"/>
        <v>2000000</v>
      </c>
      <c r="LFQ1371" s="84">
        <f t="shared" si="2547"/>
        <v>0</v>
      </c>
      <c r="LFR1371" s="84">
        <f t="shared" si="2547"/>
        <v>0</v>
      </c>
      <c r="LFS1371" s="84">
        <f t="shared" si="2547"/>
        <v>2000000</v>
      </c>
      <c r="LFT1371" s="84">
        <f t="shared" si="2547"/>
        <v>2000000</v>
      </c>
      <c r="LFZ1371" s="84" t="s">
        <v>247</v>
      </c>
      <c r="LGA1371" s="84" t="s">
        <v>4695</v>
      </c>
      <c r="LGB1371" s="84">
        <f t="shared" ref="LGB1371:LGJ1371" si="2548">LGB1365</f>
        <v>0</v>
      </c>
      <c r="LGC1371" s="84">
        <f t="shared" si="2548"/>
        <v>0</v>
      </c>
      <c r="LGD1371" s="84">
        <f t="shared" si="2548"/>
        <v>0</v>
      </c>
      <c r="LGE1371" s="84">
        <f t="shared" si="2548"/>
        <v>0</v>
      </c>
      <c r="LGF1371" s="84">
        <f t="shared" si="2548"/>
        <v>2000000</v>
      </c>
      <c r="LGG1371" s="84">
        <f t="shared" si="2548"/>
        <v>0</v>
      </c>
      <c r="LGH1371" s="84">
        <f t="shared" si="2548"/>
        <v>0</v>
      </c>
      <c r="LGI1371" s="84">
        <f t="shared" si="2548"/>
        <v>2000000</v>
      </c>
      <c r="LGJ1371" s="84">
        <f t="shared" si="2548"/>
        <v>2000000</v>
      </c>
      <c r="LGP1371" s="84" t="s">
        <v>247</v>
      </c>
      <c r="LGQ1371" s="84" t="s">
        <v>4695</v>
      </c>
      <c r="LGR1371" s="84">
        <f t="shared" ref="LGR1371:LGZ1371" si="2549">LGR1365</f>
        <v>0</v>
      </c>
      <c r="LGS1371" s="84">
        <f t="shared" si="2549"/>
        <v>0</v>
      </c>
      <c r="LGT1371" s="84">
        <f t="shared" si="2549"/>
        <v>0</v>
      </c>
      <c r="LGU1371" s="84">
        <f t="shared" si="2549"/>
        <v>0</v>
      </c>
      <c r="LGV1371" s="84">
        <f t="shared" si="2549"/>
        <v>2000000</v>
      </c>
      <c r="LGW1371" s="84">
        <f t="shared" si="2549"/>
        <v>0</v>
      </c>
      <c r="LGX1371" s="84">
        <f t="shared" si="2549"/>
        <v>0</v>
      </c>
      <c r="LGY1371" s="84">
        <f t="shared" si="2549"/>
        <v>2000000</v>
      </c>
      <c r="LGZ1371" s="84">
        <f t="shared" si="2549"/>
        <v>2000000</v>
      </c>
      <c r="LHF1371" s="84" t="s">
        <v>247</v>
      </c>
      <c r="LHG1371" s="84" t="s">
        <v>4695</v>
      </c>
      <c r="LHH1371" s="84">
        <f t="shared" ref="LHH1371:LHP1371" si="2550">LHH1365</f>
        <v>0</v>
      </c>
      <c r="LHI1371" s="84">
        <f t="shared" si="2550"/>
        <v>0</v>
      </c>
      <c r="LHJ1371" s="84">
        <f t="shared" si="2550"/>
        <v>0</v>
      </c>
      <c r="LHK1371" s="84">
        <f t="shared" si="2550"/>
        <v>0</v>
      </c>
      <c r="LHL1371" s="84">
        <f t="shared" si="2550"/>
        <v>2000000</v>
      </c>
      <c r="LHM1371" s="84">
        <f t="shared" si="2550"/>
        <v>0</v>
      </c>
      <c r="LHN1371" s="84">
        <f t="shared" si="2550"/>
        <v>0</v>
      </c>
      <c r="LHO1371" s="84">
        <f t="shared" si="2550"/>
        <v>2000000</v>
      </c>
      <c r="LHP1371" s="84">
        <f t="shared" si="2550"/>
        <v>2000000</v>
      </c>
      <c r="LHV1371" s="84" t="s">
        <v>247</v>
      </c>
      <c r="LHW1371" s="84" t="s">
        <v>4695</v>
      </c>
      <c r="LHX1371" s="84">
        <f t="shared" ref="LHX1371:LIF1371" si="2551">LHX1365</f>
        <v>0</v>
      </c>
      <c r="LHY1371" s="84">
        <f t="shared" si="2551"/>
        <v>0</v>
      </c>
      <c r="LHZ1371" s="84">
        <f t="shared" si="2551"/>
        <v>0</v>
      </c>
      <c r="LIA1371" s="84">
        <f t="shared" si="2551"/>
        <v>0</v>
      </c>
      <c r="LIB1371" s="84">
        <f t="shared" si="2551"/>
        <v>2000000</v>
      </c>
      <c r="LIC1371" s="84">
        <f t="shared" si="2551"/>
        <v>0</v>
      </c>
      <c r="LID1371" s="84">
        <f t="shared" si="2551"/>
        <v>0</v>
      </c>
      <c r="LIE1371" s="84">
        <f t="shared" si="2551"/>
        <v>2000000</v>
      </c>
      <c r="LIF1371" s="84">
        <f t="shared" si="2551"/>
        <v>2000000</v>
      </c>
      <c r="LIL1371" s="84" t="s">
        <v>247</v>
      </c>
      <c r="LIM1371" s="84" t="s">
        <v>4695</v>
      </c>
      <c r="LIN1371" s="84">
        <f t="shared" ref="LIN1371:LIV1371" si="2552">LIN1365</f>
        <v>0</v>
      </c>
      <c r="LIO1371" s="84">
        <f t="shared" si="2552"/>
        <v>0</v>
      </c>
      <c r="LIP1371" s="84">
        <f t="shared" si="2552"/>
        <v>0</v>
      </c>
      <c r="LIQ1371" s="84">
        <f t="shared" si="2552"/>
        <v>0</v>
      </c>
      <c r="LIR1371" s="84">
        <f t="shared" si="2552"/>
        <v>2000000</v>
      </c>
      <c r="LIS1371" s="84">
        <f t="shared" si="2552"/>
        <v>0</v>
      </c>
      <c r="LIT1371" s="84">
        <f t="shared" si="2552"/>
        <v>0</v>
      </c>
      <c r="LIU1371" s="84">
        <f t="shared" si="2552"/>
        <v>2000000</v>
      </c>
      <c r="LIV1371" s="84">
        <f t="shared" si="2552"/>
        <v>2000000</v>
      </c>
      <c r="LJB1371" s="84" t="s">
        <v>247</v>
      </c>
      <c r="LJC1371" s="84" t="s">
        <v>4695</v>
      </c>
      <c r="LJD1371" s="84">
        <f t="shared" ref="LJD1371:LJL1371" si="2553">LJD1365</f>
        <v>0</v>
      </c>
      <c r="LJE1371" s="84">
        <f t="shared" si="2553"/>
        <v>0</v>
      </c>
      <c r="LJF1371" s="84">
        <f t="shared" si="2553"/>
        <v>0</v>
      </c>
      <c r="LJG1371" s="84">
        <f t="shared" si="2553"/>
        <v>0</v>
      </c>
      <c r="LJH1371" s="84">
        <f t="shared" si="2553"/>
        <v>2000000</v>
      </c>
      <c r="LJI1371" s="84">
        <f t="shared" si="2553"/>
        <v>0</v>
      </c>
      <c r="LJJ1371" s="84">
        <f t="shared" si="2553"/>
        <v>0</v>
      </c>
      <c r="LJK1371" s="84">
        <f t="shared" si="2553"/>
        <v>2000000</v>
      </c>
      <c r="LJL1371" s="84">
        <f t="shared" si="2553"/>
        <v>2000000</v>
      </c>
      <c r="LJR1371" s="84" t="s">
        <v>247</v>
      </c>
      <c r="LJS1371" s="84" t="s">
        <v>4695</v>
      </c>
      <c r="LJT1371" s="84">
        <f t="shared" ref="LJT1371:LKB1371" si="2554">LJT1365</f>
        <v>0</v>
      </c>
      <c r="LJU1371" s="84">
        <f t="shared" si="2554"/>
        <v>0</v>
      </c>
      <c r="LJV1371" s="84">
        <f t="shared" si="2554"/>
        <v>0</v>
      </c>
      <c r="LJW1371" s="84">
        <f t="shared" si="2554"/>
        <v>0</v>
      </c>
      <c r="LJX1371" s="84">
        <f t="shared" si="2554"/>
        <v>2000000</v>
      </c>
      <c r="LJY1371" s="84">
        <f t="shared" si="2554"/>
        <v>0</v>
      </c>
      <c r="LJZ1371" s="84">
        <f t="shared" si="2554"/>
        <v>0</v>
      </c>
      <c r="LKA1371" s="84">
        <f t="shared" si="2554"/>
        <v>2000000</v>
      </c>
      <c r="LKB1371" s="84">
        <f t="shared" si="2554"/>
        <v>2000000</v>
      </c>
      <c r="LKH1371" s="84" t="s">
        <v>247</v>
      </c>
      <c r="LKI1371" s="84" t="s">
        <v>4695</v>
      </c>
      <c r="LKJ1371" s="84">
        <f t="shared" ref="LKJ1371:LKR1371" si="2555">LKJ1365</f>
        <v>0</v>
      </c>
      <c r="LKK1371" s="84">
        <f t="shared" si="2555"/>
        <v>0</v>
      </c>
      <c r="LKL1371" s="84">
        <f t="shared" si="2555"/>
        <v>0</v>
      </c>
      <c r="LKM1371" s="84">
        <f t="shared" si="2555"/>
        <v>0</v>
      </c>
      <c r="LKN1371" s="84">
        <f t="shared" si="2555"/>
        <v>2000000</v>
      </c>
      <c r="LKO1371" s="84">
        <f t="shared" si="2555"/>
        <v>0</v>
      </c>
      <c r="LKP1371" s="84">
        <f t="shared" si="2555"/>
        <v>0</v>
      </c>
      <c r="LKQ1371" s="84">
        <f t="shared" si="2555"/>
        <v>2000000</v>
      </c>
      <c r="LKR1371" s="84">
        <f t="shared" si="2555"/>
        <v>2000000</v>
      </c>
      <c r="LKX1371" s="84" t="s">
        <v>247</v>
      </c>
      <c r="LKY1371" s="84" t="s">
        <v>4695</v>
      </c>
      <c r="LKZ1371" s="84">
        <f t="shared" ref="LKZ1371:LLH1371" si="2556">LKZ1365</f>
        <v>0</v>
      </c>
      <c r="LLA1371" s="84">
        <f t="shared" si="2556"/>
        <v>0</v>
      </c>
      <c r="LLB1371" s="84">
        <f t="shared" si="2556"/>
        <v>0</v>
      </c>
      <c r="LLC1371" s="84">
        <f t="shared" si="2556"/>
        <v>0</v>
      </c>
      <c r="LLD1371" s="84">
        <f t="shared" si="2556"/>
        <v>2000000</v>
      </c>
      <c r="LLE1371" s="84">
        <f t="shared" si="2556"/>
        <v>0</v>
      </c>
      <c r="LLF1371" s="84">
        <f t="shared" si="2556"/>
        <v>0</v>
      </c>
      <c r="LLG1371" s="84">
        <f t="shared" si="2556"/>
        <v>2000000</v>
      </c>
      <c r="LLH1371" s="84">
        <f t="shared" si="2556"/>
        <v>2000000</v>
      </c>
      <c r="LLN1371" s="84" t="s">
        <v>247</v>
      </c>
      <c r="LLO1371" s="84" t="s">
        <v>4695</v>
      </c>
      <c r="LLP1371" s="84">
        <f t="shared" ref="LLP1371:LLX1371" si="2557">LLP1365</f>
        <v>0</v>
      </c>
      <c r="LLQ1371" s="84">
        <f t="shared" si="2557"/>
        <v>0</v>
      </c>
      <c r="LLR1371" s="84">
        <f t="shared" si="2557"/>
        <v>0</v>
      </c>
      <c r="LLS1371" s="84">
        <f t="shared" si="2557"/>
        <v>0</v>
      </c>
      <c r="LLT1371" s="84">
        <f t="shared" si="2557"/>
        <v>2000000</v>
      </c>
      <c r="LLU1371" s="84">
        <f t="shared" si="2557"/>
        <v>0</v>
      </c>
      <c r="LLV1371" s="84">
        <f t="shared" si="2557"/>
        <v>0</v>
      </c>
      <c r="LLW1371" s="84">
        <f t="shared" si="2557"/>
        <v>2000000</v>
      </c>
      <c r="LLX1371" s="84">
        <f t="shared" si="2557"/>
        <v>2000000</v>
      </c>
      <c r="LMD1371" s="84" t="s">
        <v>247</v>
      </c>
      <c r="LME1371" s="84" t="s">
        <v>4695</v>
      </c>
      <c r="LMF1371" s="84">
        <f t="shared" ref="LMF1371:LMN1371" si="2558">LMF1365</f>
        <v>0</v>
      </c>
      <c r="LMG1371" s="84">
        <f t="shared" si="2558"/>
        <v>0</v>
      </c>
      <c r="LMH1371" s="84">
        <f t="shared" si="2558"/>
        <v>0</v>
      </c>
      <c r="LMI1371" s="84">
        <f t="shared" si="2558"/>
        <v>0</v>
      </c>
      <c r="LMJ1371" s="84">
        <f t="shared" si="2558"/>
        <v>2000000</v>
      </c>
      <c r="LMK1371" s="84">
        <f t="shared" si="2558"/>
        <v>0</v>
      </c>
      <c r="LML1371" s="84">
        <f t="shared" si="2558"/>
        <v>0</v>
      </c>
      <c r="LMM1371" s="84">
        <f t="shared" si="2558"/>
        <v>2000000</v>
      </c>
      <c r="LMN1371" s="84">
        <f t="shared" si="2558"/>
        <v>2000000</v>
      </c>
      <c r="LMT1371" s="84" t="s">
        <v>247</v>
      </c>
      <c r="LMU1371" s="84" t="s">
        <v>4695</v>
      </c>
      <c r="LMV1371" s="84">
        <f t="shared" ref="LMV1371:LND1371" si="2559">LMV1365</f>
        <v>0</v>
      </c>
      <c r="LMW1371" s="84">
        <f t="shared" si="2559"/>
        <v>0</v>
      </c>
      <c r="LMX1371" s="84">
        <f t="shared" si="2559"/>
        <v>0</v>
      </c>
      <c r="LMY1371" s="84">
        <f t="shared" si="2559"/>
        <v>0</v>
      </c>
      <c r="LMZ1371" s="84">
        <f t="shared" si="2559"/>
        <v>2000000</v>
      </c>
      <c r="LNA1371" s="84">
        <f t="shared" si="2559"/>
        <v>0</v>
      </c>
      <c r="LNB1371" s="84">
        <f t="shared" si="2559"/>
        <v>0</v>
      </c>
      <c r="LNC1371" s="84">
        <f t="shared" si="2559"/>
        <v>2000000</v>
      </c>
      <c r="LND1371" s="84">
        <f t="shared" si="2559"/>
        <v>2000000</v>
      </c>
      <c r="LNJ1371" s="84" t="s">
        <v>247</v>
      </c>
      <c r="LNK1371" s="84" t="s">
        <v>4695</v>
      </c>
      <c r="LNL1371" s="84">
        <f t="shared" ref="LNL1371:LNT1371" si="2560">LNL1365</f>
        <v>0</v>
      </c>
      <c r="LNM1371" s="84">
        <f t="shared" si="2560"/>
        <v>0</v>
      </c>
      <c r="LNN1371" s="84">
        <f t="shared" si="2560"/>
        <v>0</v>
      </c>
      <c r="LNO1371" s="84">
        <f t="shared" si="2560"/>
        <v>0</v>
      </c>
      <c r="LNP1371" s="84">
        <f t="shared" si="2560"/>
        <v>2000000</v>
      </c>
      <c r="LNQ1371" s="84">
        <f t="shared" si="2560"/>
        <v>0</v>
      </c>
      <c r="LNR1371" s="84">
        <f t="shared" si="2560"/>
        <v>0</v>
      </c>
      <c r="LNS1371" s="84">
        <f t="shared" si="2560"/>
        <v>2000000</v>
      </c>
      <c r="LNT1371" s="84">
        <f t="shared" si="2560"/>
        <v>2000000</v>
      </c>
      <c r="LNZ1371" s="84" t="s">
        <v>247</v>
      </c>
      <c r="LOA1371" s="84" t="s">
        <v>4695</v>
      </c>
      <c r="LOB1371" s="84">
        <f t="shared" ref="LOB1371:LOJ1371" si="2561">LOB1365</f>
        <v>0</v>
      </c>
      <c r="LOC1371" s="84">
        <f t="shared" si="2561"/>
        <v>0</v>
      </c>
      <c r="LOD1371" s="84">
        <f t="shared" si="2561"/>
        <v>0</v>
      </c>
      <c r="LOE1371" s="84">
        <f t="shared" si="2561"/>
        <v>0</v>
      </c>
      <c r="LOF1371" s="84">
        <f t="shared" si="2561"/>
        <v>2000000</v>
      </c>
      <c r="LOG1371" s="84">
        <f t="shared" si="2561"/>
        <v>0</v>
      </c>
      <c r="LOH1371" s="84">
        <f t="shared" si="2561"/>
        <v>0</v>
      </c>
      <c r="LOI1371" s="84">
        <f t="shared" si="2561"/>
        <v>2000000</v>
      </c>
      <c r="LOJ1371" s="84">
        <f t="shared" si="2561"/>
        <v>2000000</v>
      </c>
      <c r="LOP1371" s="84" t="s">
        <v>247</v>
      </c>
      <c r="LOQ1371" s="84" t="s">
        <v>4695</v>
      </c>
      <c r="LOR1371" s="84">
        <f t="shared" ref="LOR1371:LOZ1371" si="2562">LOR1365</f>
        <v>0</v>
      </c>
      <c r="LOS1371" s="84">
        <f t="shared" si="2562"/>
        <v>0</v>
      </c>
      <c r="LOT1371" s="84">
        <f t="shared" si="2562"/>
        <v>0</v>
      </c>
      <c r="LOU1371" s="84">
        <f t="shared" si="2562"/>
        <v>0</v>
      </c>
      <c r="LOV1371" s="84">
        <f t="shared" si="2562"/>
        <v>2000000</v>
      </c>
      <c r="LOW1371" s="84">
        <f t="shared" si="2562"/>
        <v>0</v>
      </c>
      <c r="LOX1371" s="84">
        <f t="shared" si="2562"/>
        <v>0</v>
      </c>
      <c r="LOY1371" s="84">
        <f t="shared" si="2562"/>
        <v>2000000</v>
      </c>
      <c r="LOZ1371" s="84">
        <f t="shared" si="2562"/>
        <v>2000000</v>
      </c>
      <c r="LPF1371" s="84" t="s">
        <v>247</v>
      </c>
      <c r="LPG1371" s="84" t="s">
        <v>4695</v>
      </c>
      <c r="LPH1371" s="84">
        <f t="shared" ref="LPH1371:LPP1371" si="2563">LPH1365</f>
        <v>0</v>
      </c>
      <c r="LPI1371" s="84">
        <f t="shared" si="2563"/>
        <v>0</v>
      </c>
      <c r="LPJ1371" s="84">
        <f t="shared" si="2563"/>
        <v>0</v>
      </c>
      <c r="LPK1371" s="84">
        <f t="shared" si="2563"/>
        <v>0</v>
      </c>
      <c r="LPL1371" s="84">
        <f t="shared" si="2563"/>
        <v>2000000</v>
      </c>
      <c r="LPM1371" s="84">
        <f t="shared" si="2563"/>
        <v>0</v>
      </c>
      <c r="LPN1371" s="84">
        <f t="shared" si="2563"/>
        <v>0</v>
      </c>
      <c r="LPO1371" s="84">
        <f t="shared" si="2563"/>
        <v>2000000</v>
      </c>
      <c r="LPP1371" s="84">
        <f t="shared" si="2563"/>
        <v>2000000</v>
      </c>
      <c r="LPV1371" s="84" t="s">
        <v>247</v>
      </c>
      <c r="LPW1371" s="84" t="s">
        <v>4695</v>
      </c>
      <c r="LPX1371" s="84">
        <f t="shared" ref="LPX1371:LQF1371" si="2564">LPX1365</f>
        <v>0</v>
      </c>
      <c r="LPY1371" s="84">
        <f t="shared" si="2564"/>
        <v>0</v>
      </c>
      <c r="LPZ1371" s="84">
        <f t="shared" si="2564"/>
        <v>0</v>
      </c>
      <c r="LQA1371" s="84">
        <f t="shared" si="2564"/>
        <v>0</v>
      </c>
      <c r="LQB1371" s="84">
        <f t="shared" si="2564"/>
        <v>2000000</v>
      </c>
      <c r="LQC1371" s="84">
        <f t="shared" si="2564"/>
        <v>0</v>
      </c>
      <c r="LQD1371" s="84">
        <f t="shared" si="2564"/>
        <v>0</v>
      </c>
      <c r="LQE1371" s="84">
        <f t="shared" si="2564"/>
        <v>2000000</v>
      </c>
      <c r="LQF1371" s="84">
        <f t="shared" si="2564"/>
        <v>2000000</v>
      </c>
      <c r="LQL1371" s="84" t="s">
        <v>247</v>
      </c>
      <c r="LQM1371" s="84" t="s">
        <v>4695</v>
      </c>
      <c r="LQN1371" s="84">
        <f t="shared" ref="LQN1371:LQV1371" si="2565">LQN1365</f>
        <v>0</v>
      </c>
      <c r="LQO1371" s="84">
        <f t="shared" si="2565"/>
        <v>0</v>
      </c>
      <c r="LQP1371" s="84">
        <f t="shared" si="2565"/>
        <v>0</v>
      </c>
      <c r="LQQ1371" s="84">
        <f t="shared" si="2565"/>
        <v>0</v>
      </c>
      <c r="LQR1371" s="84">
        <f t="shared" si="2565"/>
        <v>2000000</v>
      </c>
      <c r="LQS1371" s="84">
        <f t="shared" si="2565"/>
        <v>0</v>
      </c>
      <c r="LQT1371" s="84">
        <f t="shared" si="2565"/>
        <v>0</v>
      </c>
      <c r="LQU1371" s="84">
        <f t="shared" si="2565"/>
        <v>2000000</v>
      </c>
      <c r="LQV1371" s="84">
        <f t="shared" si="2565"/>
        <v>2000000</v>
      </c>
      <c r="LRB1371" s="84" t="s">
        <v>247</v>
      </c>
      <c r="LRC1371" s="84" t="s">
        <v>4695</v>
      </c>
      <c r="LRD1371" s="84">
        <f t="shared" ref="LRD1371:LRL1371" si="2566">LRD1365</f>
        <v>0</v>
      </c>
      <c r="LRE1371" s="84">
        <f t="shared" si="2566"/>
        <v>0</v>
      </c>
      <c r="LRF1371" s="84">
        <f t="shared" si="2566"/>
        <v>0</v>
      </c>
      <c r="LRG1371" s="84">
        <f t="shared" si="2566"/>
        <v>0</v>
      </c>
      <c r="LRH1371" s="84">
        <f t="shared" si="2566"/>
        <v>2000000</v>
      </c>
      <c r="LRI1371" s="84">
        <f t="shared" si="2566"/>
        <v>0</v>
      </c>
      <c r="LRJ1371" s="84">
        <f t="shared" si="2566"/>
        <v>0</v>
      </c>
      <c r="LRK1371" s="84">
        <f t="shared" si="2566"/>
        <v>2000000</v>
      </c>
      <c r="LRL1371" s="84">
        <f t="shared" si="2566"/>
        <v>2000000</v>
      </c>
      <c r="LRR1371" s="84" t="s">
        <v>247</v>
      </c>
      <c r="LRS1371" s="84" t="s">
        <v>4695</v>
      </c>
      <c r="LRT1371" s="84">
        <f t="shared" ref="LRT1371:LSB1371" si="2567">LRT1365</f>
        <v>0</v>
      </c>
      <c r="LRU1371" s="84">
        <f t="shared" si="2567"/>
        <v>0</v>
      </c>
      <c r="LRV1371" s="84">
        <f t="shared" si="2567"/>
        <v>0</v>
      </c>
      <c r="LRW1371" s="84">
        <f t="shared" si="2567"/>
        <v>0</v>
      </c>
      <c r="LRX1371" s="84">
        <f t="shared" si="2567"/>
        <v>2000000</v>
      </c>
      <c r="LRY1371" s="84">
        <f t="shared" si="2567"/>
        <v>0</v>
      </c>
      <c r="LRZ1371" s="84">
        <f t="shared" si="2567"/>
        <v>0</v>
      </c>
      <c r="LSA1371" s="84">
        <f t="shared" si="2567"/>
        <v>2000000</v>
      </c>
      <c r="LSB1371" s="84">
        <f t="shared" si="2567"/>
        <v>2000000</v>
      </c>
      <c r="LSH1371" s="84" t="s">
        <v>247</v>
      </c>
      <c r="LSI1371" s="84" t="s">
        <v>4695</v>
      </c>
      <c r="LSJ1371" s="84">
        <f t="shared" ref="LSJ1371:LSR1371" si="2568">LSJ1365</f>
        <v>0</v>
      </c>
      <c r="LSK1371" s="84">
        <f t="shared" si="2568"/>
        <v>0</v>
      </c>
      <c r="LSL1371" s="84">
        <f t="shared" si="2568"/>
        <v>0</v>
      </c>
      <c r="LSM1371" s="84">
        <f t="shared" si="2568"/>
        <v>0</v>
      </c>
      <c r="LSN1371" s="84">
        <f t="shared" si="2568"/>
        <v>2000000</v>
      </c>
      <c r="LSO1371" s="84">
        <f t="shared" si="2568"/>
        <v>0</v>
      </c>
      <c r="LSP1371" s="84">
        <f t="shared" si="2568"/>
        <v>0</v>
      </c>
      <c r="LSQ1371" s="84">
        <f t="shared" si="2568"/>
        <v>2000000</v>
      </c>
      <c r="LSR1371" s="84">
        <f t="shared" si="2568"/>
        <v>2000000</v>
      </c>
      <c r="LSX1371" s="84" t="s">
        <v>247</v>
      </c>
      <c r="LSY1371" s="84" t="s">
        <v>4695</v>
      </c>
      <c r="LSZ1371" s="84">
        <f t="shared" ref="LSZ1371:LTH1371" si="2569">LSZ1365</f>
        <v>0</v>
      </c>
      <c r="LTA1371" s="84">
        <f t="shared" si="2569"/>
        <v>0</v>
      </c>
      <c r="LTB1371" s="84">
        <f t="shared" si="2569"/>
        <v>0</v>
      </c>
      <c r="LTC1371" s="84">
        <f t="shared" si="2569"/>
        <v>0</v>
      </c>
      <c r="LTD1371" s="84">
        <f t="shared" si="2569"/>
        <v>2000000</v>
      </c>
      <c r="LTE1371" s="84">
        <f t="shared" si="2569"/>
        <v>0</v>
      </c>
      <c r="LTF1371" s="84">
        <f t="shared" si="2569"/>
        <v>0</v>
      </c>
      <c r="LTG1371" s="84">
        <f t="shared" si="2569"/>
        <v>2000000</v>
      </c>
      <c r="LTH1371" s="84">
        <f t="shared" si="2569"/>
        <v>2000000</v>
      </c>
      <c r="LTN1371" s="84" t="s">
        <v>247</v>
      </c>
      <c r="LTO1371" s="84" t="s">
        <v>4695</v>
      </c>
      <c r="LTP1371" s="84">
        <f t="shared" ref="LTP1371:LTX1371" si="2570">LTP1365</f>
        <v>0</v>
      </c>
      <c r="LTQ1371" s="84">
        <f t="shared" si="2570"/>
        <v>0</v>
      </c>
      <c r="LTR1371" s="84">
        <f t="shared" si="2570"/>
        <v>0</v>
      </c>
      <c r="LTS1371" s="84">
        <f t="shared" si="2570"/>
        <v>0</v>
      </c>
      <c r="LTT1371" s="84">
        <f t="shared" si="2570"/>
        <v>2000000</v>
      </c>
      <c r="LTU1371" s="84">
        <f t="shared" si="2570"/>
        <v>0</v>
      </c>
      <c r="LTV1371" s="84">
        <f t="shared" si="2570"/>
        <v>0</v>
      </c>
      <c r="LTW1371" s="84">
        <f t="shared" si="2570"/>
        <v>2000000</v>
      </c>
      <c r="LTX1371" s="84">
        <f t="shared" si="2570"/>
        <v>2000000</v>
      </c>
      <c r="LUD1371" s="84" t="s">
        <v>247</v>
      </c>
      <c r="LUE1371" s="84" t="s">
        <v>4695</v>
      </c>
      <c r="LUF1371" s="84">
        <f t="shared" ref="LUF1371:LUN1371" si="2571">LUF1365</f>
        <v>0</v>
      </c>
      <c r="LUG1371" s="84">
        <f t="shared" si="2571"/>
        <v>0</v>
      </c>
      <c r="LUH1371" s="84">
        <f t="shared" si="2571"/>
        <v>0</v>
      </c>
      <c r="LUI1371" s="84">
        <f t="shared" si="2571"/>
        <v>0</v>
      </c>
      <c r="LUJ1371" s="84">
        <f t="shared" si="2571"/>
        <v>2000000</v>
      </c>
      <c r="LUK1371" s="84">
        <f t="shared" si="2571"/>
        <v>0</v>
      </c>
      <c r="LUL1371" s="84">
        <f t="shared" si="2571"/>
        <v>0</v>
      </c>
      <c r="LUM1371" s="84">
        <f t="shared" si="2571"/>
        <v>2000000</v>
      </c>
      <c r="LUN1371" s="84">
        <f t="shared" si="2571"/>
        <v>2000000</v>
      </c>
      <c r="LUT1371" s="84" t="s">
        <v>247</v>
      </c>
      <c r="LUU1371" s="84" t="s">
        <v>4695</v>
      </c>
      <c r="LUV1371" s="84">
        <f t="shared" ref="LUV1371:LVD1371" si="2572">LUV1365</f>
        <v>0</v>
      </c>
      <c r="LUW1371" s="84">
        <f t="shared" si="2572"/>
        <v>0</v>
      </c>
      <c r="LUX1371" s="84">
        <f t="shared" si="2572"/>
        <v>0</v>
      </c>
      <c r="LUY1371" s="84">
        <f t="shared" si="2572"/>
        <v>0</v>
      </c>
      <c r="LUZ1371" s="84">
        <f t="shared" si="2572"/>
        <v>2000000</v>
      </c>
      <c r="LVA1371" s="84">
        <f t="shared" si="2572"/>
        <v>0</v>
      </c>
      <c r="LVB1371" s="84">
        <f t="shared" si="2572"/>
        <v>0</v>
      </c>
      <c r="LVC1371" s="84">
        <f t="shared" si="2572"/>
        <v>2000000</v>
      </c>
      <c r="LVD1371" s="84">
        <f t="shared" si="2572"/>
        <v>2000000</v>
      </c>
      <c r="LVJ1371" s="84" t="s">
        <v>247</v>
      </c>
      <c r="LVK1371" s="84" t="s">
        <v>4695</v>
      </c>
      <c r="LVL1371" s="84">
        <f t="shared" ref="LVL1371:LVT1371" si="2573">LVL1365</f>
        <v>0</v>
      </c>
      <c r="LVM1371" s="84">
        <f t="shared" si="2573"/>
        <v>0</v>
      </c>
      <c r="LVN1371" s="84">
        <f t="shared" si="2573"/>
        <v>0</v>
      </c>
      <c r="LVO1371" s="84">
        <f t="shared" si="2573"/>
        <v>0</v>
      </c>
      <c r="LVP1371" s="84">
        <f t="shared" si="2573"/>
        <v>2000000</v>
      </c>
      <c r="LVQ1371" s="84">
        <f t="shared" si="2573"/>
        <v>0</v>
      </c>
      <c r="LVR1371" s="84">
        <f t="shared" si="2573"/>
        <v>0</v>
      </c>
      <c r="LVS1371" s="84">
        <f t="shared" si="2573"/>
        <v>2000000</v>
      </c>
      <c r="LVT1371" s="84">
        <f t="shared" si="2573"/>
        <v>2000000</v>
      </c>
      <c r="LVZ1371" s="84" t="s">
        <v>247</v>
      </c>
      <c r="LWA1371" s="84" t="s">
        <v>4695</v>
      </c>
      <c r="LWB1371" s="84">
        <f t="shared" ref="LWB1371:LWJ1371" si="2574">LWB1365</f>
        <v>0</v>
      </c>
      <c r="LWC1371" s="84">
        <f t="shared" si="2574"/>
        <v>0</v>
      </c>
      <c r="LWD1371" s="84">
        <f t="shared" si="2574"/>
        <v>0</v>
      </c>
      <c r="LWE1371" s="84">
        <f t="shared" si="2574"/>
        <v>0</v>
      </c>
      <c r="LWF1371" s="84">
        <f t="shared" si="2574"/>
        <v>2000000</v>
      </c>
      <c r="LWG1371" s="84">
        <f t="shared" si="2574"/>
        <v>0</v>
      </c>
      <c r="LWH1371" s="84">
        <f t="shared" si="2574"/>
        <v>0</v>
      </c>
      <c r="LWI1371" s="84">
        <f t="shared" si="2574"/>
        <v>2000000</v>
      </c>
      <c r="LWJ1371" s="84">
        <f t="shared" si="2574"/>
        <v>2000000</v>
      </c>
      <c r="LWP1371" s="84" t="s">
        <v>247</v>
      </c>
      <c r="LWQ1371" s="84" t="s">
        <v>4695</v>
      </c>
      <c r="LWR1371" s="84">
        <f t="shared" ref="LWR1371:LWZ1371" si="2575">LWR1365</f>
        <v>0</v>
      </c>
      <c r="LWS1371" s="84">
        <f t="shared" si="2575"/>
        <v>0</v>
      </c>
      <c r="LWT1371" s="84">
        <f t="shared" si="2575"/>
        <v>0</v>
      </c>
      <c r="LWU1371" s="84">
        <f t="shared" si="2575"/>
        <v>0</v>
      </c>
      <c r="LWV1371" s="84">
        <f t="shared" si="2575"/>
        <v>2000000</v>
      </c>
      <c r="LWW1371" s="84">
        <f t="shared" si="2575"/>
        <v>0</v>
      </c>
      <c r="LWX1371" s="84">
        <f t="shared" si="2575"/>
        <v>0</v>
      </c>
      <c r="LWY1371" s="84">
        <f t="shared" si="2575"/>
        <v>2000000</v>
      </c>
      <c r="LWZ1371" s="84">
        <f t="shared" si="2575"/>
        <v>2000000</v>
      </c>
      <c r="LXF1371" s="84" t="s">
        <v>247</v>
      </c>
      <c r="LXG1371" s="84" t="s">
        <v>4695</v>
      </c>
      <c r="LXH1371" s="84">
        <f t="shared" ref="LXH1371:LXP1371" si="2576">LXH1365</f>
        <v>0</v>
      </c>
      <c r="LXI1371" s="84">
        <f t="shared" si="2576"/>
        <v>0</v>
      </c>
      <c r="LXJ1371" s="84">
        <f t="shared" si="2576"/>
        <v>0</v>
      </c>
      <c r="LXK1371" s="84">
        <f t="shared" si="2576"/>
        <v>0</v>
      </c>
      <c r="LXL1371" s="84">
        <f t="shared" si="2576"/>
        <v>2000000</v>
      </c>
      <c r="LXM1371" s="84">
        <f t="shared" si="2576"/>
        <v>0</v>
      </c>
      <c r="LXN1371" s="84">
        <f t="shared" si="2576"/>
        <v>0</v>
      </c>
      <c r="LXO1371" s="84">
        <f t="shared" si="2576"/>
        <v>2000000</v>
      </c>
      <c r="LXP1371" s="84">
        <f t="shared" si="2576"/>
        <v>2000000</v>
      </c>
      <c r="LXV1371" s="84" t="s">
        <v>247</v>
      </c>
      <c r="LXW1371" s="84" t="s">
        <v>4695</v>
      </c>
      <c r="LXX1371" s="84">
        <f t="shared" ref="LXX1371:LYF1371" si="2577">LXX1365</f>
        <v>0</v>
      </c>
      <c r="LXY1371" s="84">
        <f t="shared" si="2577"/>
        <v>0</v>
      </c>
      <c r="LXZ1371" s="84">
        <f t="shared" si="2577"/>
        <v>0</v>
      </c>
      <c r="LYA1371" s="84">
        <f t="shared" si="2577"/>
        <v>0</v>
      </c>
      <c r="LYB1371" s="84">
        <f t="shared" si="2577"/>
        <v>2000000</v>
      </c>
      <c r="LYC1371" s="84">
        <f t="shared" si="2577"/>
        <v>0</v>
      </c>
      <c r="LYD1371" s="84">
        <f t="shared" si="2577"/>
        <v>0</v>
      </c>
      <c r="LYE1371" s="84">
        <f t="shared" si="2577"/>
        <v>2000000</v>
      </c>
      <c r="LYF1371" s="84">
        <f t="shared" si="2577"/>
        <v>2000000</v>
      </c>
      <c r="LYL1371" s="84" t="s">
        <v>247</v>
      </c>
      <c r="LYM1371" s="84" t="s">
        <v>4695</v>
      </c>
      <c r="LYN1371" s="84">
        <f t="shared" ref="LYN1371:LYV1371" si="2578">LYN1365</f>
        <v>0</v>
      </c>
      <c r="LYO1371" s="84">
        <f t="shared" si="2578"/>
        <v>0</v>
      </c>
      <c r="LYP1371" s="84">
        <f t="shared" si="2578"/>
        <v>0</v>
      </c>
      <c r="LYQ1371" s="84">
        <f t="shared" si="2578"/>
        <v>0</v>
      </c>
      <c r="LYR1371" s="84">
        <f t="shared" si="2578"/>
        <v>2000000</v>
      </c>
      <c r="LYS1371" s="84">
        <f t="shared" si="2578"/>
        <v>0</v>
      </c>
      <c r="LYT1371" s="84">
        <f t="shared" si="2578"/>
        <v>0</v>
      </c>
      <c r="LYU1371" s="84">
        <f t="shared" si="2578"/>
        <v>2000000</v>
      </c>
      <c r="LYV1371" s="84">
        <f t="shared" si="2578"/>
        <v>2000000</v>
      </c>
      <c r="LZB1371" s="84" t="s">
        <v>247</v>
      </c>
      <c r="LZC1371" s="84" t="s">
        <v>4695</v>
      </c>
      <c r="LZD1371" s="84">
        <f t="shared" ref="LZD1371:LZL1371" si="2579">LZD1365</f>
        <v>0</v>
      </c>
      <c r="LZE1371" s="84">
        <f t="shared" si="2579"/>
        <v>0</v>
      </c>
      <c r="LZF1371" s="84">
        <f t="shared" si="2579"/>
        <v>0</v>
      </c>
      <c r="LZG1371" s="84">
        <f t="shared" si="2579"/>
        <v>0</v>
      </c>
      <c r="LZH1371" s="84">
        <f t="shared" si="2579"/>
        <v>2000000</v>
      </c>
      <c r="LZI1371" s="84">
        <f t="shared" si="2579"/>
        <v>0</v>
      </c>
      <c r="LZJ1371" s="84">
        <f t="shared" si="2579"/>
        <v>0</v>
      </c>
      <c r="LZK1371" s="84">
        <f t="shared" si="2579"/>
        <v>2000000</v>
      </c>
      <c r="LZL1371" s="84">
        <f t="shared" si="2579"/>
        <v>2000000</v>
      </c>
      <c r="LZR1371" s="84" t="s">
        <v>247</v>
      </c>
      <c r="LZS1371" s="84" t="s">
        <v>4695</v>
      </c>
      <c r="LZT1371" s="84">
        <f t="shared" ref="LZT1371:MAB1371" si="2580">LZT1365</f>
        <v>0</v>
      </c>
      <c r="LZU1371" s="84">
        <f t="shared" si="2580"/>
        <v>0</v>
      </c>
      <c r="LZV1371" s="84">
        <f t="shared" si="2580"/>
        <v>0</v>
      </c>
      <c r="LZW1371" s="84">
        <f t="shared" si="2580"/>
        <v>0</v>
      </c>
      <c r="LZX1371" s="84">
        <f t="shared" si="2580"/>
        <v>2000000</v>
      </c>
      <c r="LZY1371" s="84">
        <f t="shared" si="2580"/>
        <v>0</v>
      </c>
      <c r="LZZ1371" s="84">
        <f t="shared" si="2580"/>
        <v>0</v>
      </c>
      <c r="MAA1371" s="84">
        <f t="shared" si="2580"/>
        <v>2000000</v>
      </c>
      <c r="MAB1371" s="84">
        <f t="shared" si="2580"/>
        <v>2000000</v>
      </c>
      <c r="MAH1371" s="84" t="s">
        <v>247</v>
      </c>
      <c r="MAI1371" s="84" t="s">
        <v>4695</v>
      </c>
      <c r="MAJ1371" s="84">
        <f t="shared" ref="MAJ1371:MAR1371" si="2581">MAJ1365</f>
        <v>0</v>
      </c>
      <c r="MAK1371" s="84">
        <f t="shared" si="2581"/>
        <v>0</v>
      </c>
      <c r="MAL1371" s="84">
        <f t="shared" si="2581"/>
        <v>0</v>
      </c>
      <c r="MAM1371" s="84">
        <f t="shared" si="2581"/>
        <v>0</v>
      </c>
      <c r="MAN1371" s="84">
        <f t="shared" si="2581"/>
        <v>2000000</v>
      </c>
      <c r="MAO1371" s="84">
        <f t="shared" si="2581"/>
        <v>0</v>
      </c>
      <c r="MAP1371" s="84">
        <f t="shared" si="2581"/>
        <v>0</v>
      </c>
      <c r="MAQ1371" s="84">
        <f t="shared" si="2581"/>
        <v>2000000</v>
      </c>
      <c r="MAR1371" s="84">
        <f t="shared" si="2581"/>
        <v>2000000</v>
      </c>
      <c r="MAX1371" s="84" t="s">
        <v>247</v>
      </c>
      <c r="MAY1371" s="84" t="s">
        <v>4695</v>
      </c>
      <c r="MAZ1371" s="84">
        <f t="shared" ref="MAZ1371:MBH1371" si="2582">MAZ1365</f>
        <v>0</v>
      </c>
      <c r="MBA1371" s="84">
        <f t="shared" si="2582"/>
        <v>0</v>
      </c>
      <c r="MBB1371" s="84">
        <f t="shared" si="2582"/>
        <v>0</v>
      </c>
      <c r="MBC1371" s="84">
        <f t="shared" si="2582"/>
        <v>0</v>
      </c>
      <c r="MBD1371" s="84">
        <f t="shared" si="2582"/>
        <v>2000000</v>
      </c>
      <c r="MBE1371" s="84">
        <f t="shared" si="2582"/>
        <v>0</v>
      </c>
      <c r="MBF1371" s="84">
        <f t="shared" si="2582"/>
        <v>0</v>
      </c>
      <c r="MBG1371" s="84">
        <f t="shared" si="2582"/>
        <v>2000000</v>
      </c>
      <c r="MBH1371" s="84">
        <f t="shared" si="2582"/>
        <v>2000000</v>
      </c>
      <c r="MBN1371" s="84" t="s">
        <v>247</v>
      </c>
      <c r="MBO1371" s="84" t="s">
        <v>4695</v>
      </c>
      <c r="MBP1371" s="84">
        <f t="shared" ref="MBP1371:MBX1371" si="2583">MBP1365</f>
        <v>0</v>
      </c>
      <c r="MBQ1371" s="84">
        <f t="shared" si="2583"/>
        <v>0</v>
      </c>
      <c r="MBR1371" s="84">
        <f t="shared" si="2583"/>
        <v>0</v>
      </c>
      <c r="MBS1371" s="84">
        <f t="shared" si="2583"/>
        <v>0</v>
      </c>
      <c r="MBT1371" s="84">
        <f t="shared" si="2583"/>
        <v>2000000</v>
      </c>
      <c r="MBU1371" s="84">
        <f t="shared" si="2583"/>
        <v>0</v>
      </c>
      <c r="MBV1371" s="84">
        <f t="shared" si="2583"/>
        <v>0</v>
      </c>
      <c r="MBW1371" s="84">
        <f t="shared" si="2583"/>
        <v>2000000</v>
      </c>
      <c r="MBX1371" s="84">
        <f t="shared" si="2583"/>
        <v>2000000</v>
      </c>
      <c r="MCD1371" s="84" t="s">
        <v>247</v>
      </c>
      <c r="MCE1371" s="84" t="s">
        <v>4695</v>
      </c>
      <c r="MCF1371" s="84">
        <f t="shared" ref="MCF1371:MCN1371" si="2584">MCF1365</f>
        <v>0</v>
      </c>
      <c r="MCG1371" s="84">
        <f t="shared" si="2584"/>
        <v>0</v>
      </c>
      <c r="MCH1371" s="84">
        <f t="shared" si="2584"/>
        <v>0</v>
      </c>
      <c r="MCI1371" s="84">
        <f t="shared" si="2584"/>
        <v>0</v>
      </c>
      <c r="MCJ1371" s="84">
        <f t="shared" si="2584"/>
        <v>2000000</v>
      </c>
      <c r="MCK1371" s="84">
        <f t="shared" si="2584"/>
        <v>0</v>
      </c>
      <c r="MCL1371" s="84">
        <f t="shared" si="2584"/>
        <v>0</v>
      </c>
      <c r="MCM1371" s="84">
        <f t="shared" si="2584"/>
        <v>2000000</v>
      </c>
      <c r="MCN1371" s="84">
        <f t="shared" si="2584"/>
        <v>2000000</v>
      </c>
      <c r="MCT1371" s="84" t="s">
        <v>247</v>
      </c>
      <c r="MCU1371" s="84" t="s">
        <v>4695</v>
      </c>
      <c r="MCV1371" s="84">
        <f t="shared" ref="MCV1371:MDD1371" si="2585">MCV1365</f>
        <v>0</v>
      </c>
      <c r="MCW1371" s="84">
        <f t="shared" si="2585"/>
        <v>0</v>
      </c>
      <c r="MCX1371" s="84">
        <f t="shared" si="2585"/>
        <v>0</v>
      </c>
      <c r="MCY1371" s="84">
        <f t="shared" si="2585"/>
        <v>0</v>
      </c>
      <c r="MCZ1371" s="84">
        <f t="shared" si="2585"/>
        <v>2000000</v>
      </c>
      <c r="MDA1371" s="84">
        <f t="shared" si="2585"/>
        <v>0</v>
      </c>
      <c r="MDB1371" s="84">
        <f t="shared" si="2585"/>
        <v>0</v>
      </c>
      <c r="MDC1371" s="84">
        <f t="shared" si="2585"/>
        <v>2000000</v>
      </c>
      <c r="MDD1371" s="84">
        <f t="shared" si="2585"/>
        <v>2000000</v>
      </c>
      <c r="MDJ1371" s="84" t="s">
        <v>247</v>
      </c>
      <c r="MDK1371" s="84" t="s">
        <v>4695</v>
      </c>
      <c r="MDL1371" s="84">
        <f t="shared" ref="MDL1371:MDT1371" si="2586">MDL1365</f>
        <v>0</v>
      </c>
      <c r="MDM1371" s="84">
        <f t="shared" si="2586"/>
        <v>0</v>
      </c>
      <c r="MDN1371" s="84">
        <f t="shared" si="2586"/>
        <v>0</v>
      </c>
      <c r="MDO1371" s="84">
        <f t="shared" si="2586"/>
        <v>0</v>
      </c>
      <c r="MDP1371" s="84">
        <f t="shared" si="2586"/>
        <v>2000000</v>
      </c>
      <c r="MDQ1371" s="84">
        <f t="shared" si="2586"/>
        <v>0</v>
      </c>
      <c r="MDR1371" s="84">
        <f t="shared" si="2586"/>
        <v>0</v>
      </c>
      <c r="MDS1371" s="84">
        <f t="shared" si="2586"/>
        <v>2000000</v>
      </c>
      <c r="MDT1371" s="84">
        <f t="shared" si="2586"/>
        <v>2000000</v>
      </c>
      <c r="MDZ1371" s="84" t="s">
        <v>247</v>
      </c>
      <c r="MEA1371" s="84" t="s">
        <v>4695</v>
      </c>
      <c r="MEB1371" s="84">
        <f t="shared" ref="MEB1371:MEJ1371" si="2587">MEB1365</f>
        <v>0</v>
      </c>
      <c r="MEC1371" s="84">
        <f t="shared" si="2587"/>
        <v>0</v>
      </c>
      <c r="MED1371" s="84">
        <f t="shared" si="2587"/>
        <v>0</v>
      </c>
      <c r="MEE1371" s="84">
        <f t="shared" si="2587"/>
        <v>0</v>
      </c>
      <c r="MEF1371" s="84">
        <f t="shared" si="2587"/>
        <v>2000000</v>
      </c>
      <c r="MEG1371" s="84">
        <f t="shared" si="2587"/>
        <v>0</v>
      </c>
      <c r="MEH1371" s="84">
        <f t="shared" si="2587"/>
        <v>0</v>
      </c>
      <c r="MEI1371" s="84">
        <f t="shared" si="2587"/>
        <v>2000000</v>
      </c>
      <c r="MEJ1371" s="84">
        <f t="shared" si="2587"/>
        <v>2000000</v>
      </c>
      <c r="MEP1371" s="84" t="s">
        <v>247</v>
      </c>
      <c r="MEQ1371" s="84" t="s">
        <v>4695</v>
      </c>
      <c r="MER1371" s="84">
        <f t="shared" ref="MER1371:MEZ1371" si="2588">MER1365</f>
        <v>0</v>
      </c>
      <c r="MES1371" s="84">
        <f t="shared" si="2588"/>
        <v>0</v>
      </c>
      <c r="MET1371" s="84">
        <f t="shared" si="2588"/>
        <v>0</v>
      </c>
      <c r="MEU1371" s="84">
        <f t="shared" si="2588"/>
        <v>0</v>
      </c>
      <c r="MEV1371" s="84">
        <f t="shared" si="2588"/>
        <v>2000000</v>
      </c>
      <c r="MEW1371" s="84">
        <f t="shared" si="2588"/>
        <v>0</v>
      </c>
      <c r="MEX1371" s="84">
        <f t="shared" si="2588"/>
        <v>0</v>
      </c>
      <c r="MEY1371" s="84">
        <f t="shared" si="2588"/>
        <v>2000000</v>
      </c>
      <c r="MEZ1371" s="84">
        <f t="shared" si="2588"/>
        <v>2000000</v>
      </c>
      <c r="MFF1371" s="84" t="s">
        <v>247</v>
      </c>
      <c r="MFG1371" s="84" t="s">
        <v>4695</v>
      </c>
      <c r="MFH1371" s="84">
        <f t="shared" ref="MFH1371:MFP1371" si="2589">MFH1365</f>
        <v>0</v>
      </c>
      <c r="MFI1371" s="84">
        <f t="shared" si="2589"/>
        <v>0</v>
      </c>
      <c r="MFJ1371" s="84">
        <f t="shared" si="2589"/>
        <v>0</v>
      </c>
      <c r="MFK1371" s="84">
        <f t="shared" si="2589"/>
        <v>0</v>
      </c>
      <c r="MFL1371" s="84">
        <f t="shared" si="2589"/>
        <v>2000000</v>
      </c>
      <c r="MFM1371" s="84">
        <f t="shared" si="2589"/>
        <v>0</v>
      </c>
      <c r="MFN1371" s="84">
        <f t="shared" si="2589"/>
        <v>0</v>
      </c>
      <c r="MFO1371" s="84">
        <f t="shared" si="2589"/>
        <v>2000000</v>
      </c>
      <c r="MFP1371" s="84">
        <f t="shared" si="2589"/>
        <v>2000000</v>
      </c>
      <c r="MFV1371" s="84" t="s">
        <v>247</v>
      </c>
      <c r="MFW1371" s="84" t="s">
        <v>4695</v>
      </c>
      <c r="MFX1371" s="84">
        <f t="shared" ref="MFX1371:MGF1371" si="2590">MFX1365</f>
        <v>0</v>
      </c>
      <c r="MFY1371" s="84">
        <f t="shared" si="2590"/>
        <v>0</v>
      </c>
      <c r="MFZ1371" s="84">
        <f t="shared" si="2590"/>
        <v>0</v>
      </c>
      <c r="MGA1371" s="84">
        <f t="shared" si="2590"/>
        <v>0</v>
      </c>
      <c r="MGB1371" s="84">
        <f t="shared" si="2590"/>
        <v>2000000</v>
      </c>
      <c r="MGC1371" s="84">
        <f t="shared" si="2590"/>
        <v>0</v>
      </c>
      <c r="MGD1371" s="84">
        <f t="shared" si="2590"/>
        <v>0</v>
      </c>
      <c r="MGE1371" s="84">
        <f t="shared" si="2590"/>
        <v>2000000</v>
      </c>
      <c r="MGF1371" s="84">
        <f t="shared" si="2590"/>
        <v>2000000</v>
      </c>
      <c r="MGL1371" s="84" t="s">
        <v>247</v>
      </c>
      <c r="MGM1371" s="84" t="s">
        <v>4695</v>
      </c>
      <c r="MGN1371" s="84">
        <f t="shared" ref="MGN1371:MGV1371" si="2591">MGN1365</f>
        <v>0</v>
      </c>
      <c r="MGO1371" s="84">
        <f t="shared" si="2591"/>
        <v>0</v>
      </c>
      <c r="MGP1371" s="84">
        <f t="shared" si="2591"/>
        <v>0</v>
      </c>
      <c r="MGQ1371" s="84">
        <f t="shared" si="2591"/>
        <v>0</v>
      </c>
      <c r="MGR1371" s="84">
        <f t="shared" si="2591"/>
        <v>2000000</v>
      </c>
      <c r="MGS1371" s="84">
        <f t="shared" si="2591"/>
        <v>0</v>
      </c>
      <c r="MGT1371" s="84">
        <f t="shared" si="2591"/>
        <v>0</v>
      </c>
      <c r="MGU1371" s="84">
        <f t="shared" si="2591"/>
        <v>2000000</v>
      </c>
      <c r="MGV1371" s="84">
        <f t="shared" si="2591"/>
        <v>2000000</v>
      </c>
      <c r="MHB1371" s="84" t="s">
        <v>247</v>
      </c>
      <c r="MHC1371" s="84" t="s">
        <v>4695</v>
      </c>
      <c r="MHD1371" s="84">
        <f t="shared" ref="MHD1371:MHL1371" si="2592">MHD1365</f>
        <v>0</v>
      </c>
      <c r="MHE1371" s="84">
        <f t="shared" si="2592"/>
        <v>0</v>
      </c>
      <c r="MHF1371" s="84">
        <f t="shared" si="2592"/>
        <v>0</v>
      </c>
      <c r="MHG1371" s="84">
        <f t="shared" si="2592"/>
        <v>0</v>
      </c>
      <c r="MHH1371" s="84">
        <f t="shared" si="2592"/>
        <v>2000000</v>
      </c>
      <c r="MHI1371" s="84">
        <f t="shared" si="2592"/>
        <v>0</v>
      </c>
      <c r="MHJ1371" s="84">
        <f t="shared" si="2592"/>
        <v>0</v>
      </c>
      <c r="MHK1371" s="84">
        <f t="shared" si="2592"/>
        <v>2000000</v>
      </c>
      <c r="MHL1371" s="84">
        <f t="shared" si="2592"/>
        <v>2000000</v>
      </c>
      <c r="MHR1371" s="84" t="s">
        <v>247</v>
      </c>
      <c r="MHS1371" s="84" t="s">
        <v>4695</v>
      </c>
      <c r="MHT1371" s="84">
        <f t="shared" ref="MHT1371:MIB1371" si="2593">MHT1365</f>
        <v>0</v>
      </c>
      <c r="MHU1371" s="84">
        <f t="shared" si="2593"/>
        <v>0</v>
      </c>
      <c r="MHV1371" s="84">
        <f t="shared" si="2593"/>
        <v>0</v>
      </c>
      <c r="MHW1371" s="84">
        <f t="shared" si="2593"/>
        <v>0</v>
      </c>
      <c r="MHX1371" s="84">
        <f t="shared" si="2593"/>
        <v>2000000</v>
      </c>
      <c r="MHY1371" s="84">
        <f t="shared" si="2593"/>
        <v>0</v>
      </c>
      <c r="MHZ1371" s="84">
        <f t="shared" si="2593"/>
        <v>0</v>
      </c>
      <c r="MIA1371" s="84">
        <f t="shared" si="2593"/>
        <v>2000000</v>
      </c>
      <c r="MIB1371" s="84">
        <f t="shared" si="2593"/>
        <v>2000000</v>
      </c>
      <c r="MIH1371" s="84" t="s">
        <v>247</v>
      </c>
      <c r="MII1371" s="84" t="s">
        <v>4695</v>
      </c>
      <c r="MIJ1371" s="84">
        <f t="shared" ref="MIJ1371:MIR1371" si="2594">MIJ1365</f>
        <v>0</v>
      </c>
      <c r="MIK1371" s="84">
        <f t="shared" si="2594"/>
        <v>0</v>
      </c>
      <c r="MIL1371" s="84">
        <f t="shared" si="2594"/>
        <v>0</v>
      </c>
      <c r="MIM1371" s="84">
        <f t="shared" si="2594"/>
        <v>0</v>
      </c>
      <c r="MIN1371" s="84">
        <f t="shared" si="2594"/>
        <v>2000000</v>
      </c>
      <c r="MIO1371" s="84">
        <f t="shared" si="2594"/>
        <v>0</v>
      </c>
      <c r="MIP1371" s="84">
        <f t="shared" si="2594"/>
        <v>0</v>
      </c>
      <c r="MIQ1371" s="84">
        <f t="shared" si="2594"/>
        <v>2000000</v>
      </c>
      <c r="MIR1371" s="84">
        <f t="shared" si="2594"/>
        <v>2000000</v>
      </c>
      <c r="MIX1371" s="84" t="s">
        <v>247</v>
      </c>
      <c r="MIY1371" s="84" t="s">
        <v>4695</v>
      </c>
      <c r="MIZ1371" s="84">
        <f t="shared" ref="MIZ1371:MJH1371" si="2595">MIZ1365</f>
        <v>0</v>
      </c>
      <c r="MJA1371" s="84">
        <f t="shared" si="2595"/>
        <v>0</v>
      </c>
      <c r="MJB1371" s="84">
        <f t="shared" si="2595"/>
        <v>0</v>
      </c>
      <c r="MJC1371" s="84">
        <f t="shared" si="2595"/>
        <v>0</v>
      </c>
      <c r="MJD1371" s="84">
        <f t="shared" si="2595"/>
        <v>2000000</v>
      </c>
      <c r="MJE1371" s="84">
        <f t="shared" si="2595"/>
        <v>0</v>
      </c>
      <c r="MJF1371" s="84">
        <f t="shared" si="2595"/>
        <v>0</v>
      </c>
      <c r="MJG1371" s="84">
        <f t="shared" si="2595"/>
        <v>2000000</v>
      </c>
      <c r="MJH1371" s="84">
        <f t="shared" si="2595"/>
        <v>2000000</v>
      </c>
      <c r="MJN1371" s="84" t="s">
        <v>247</v>
      </c>
      <c r="MJO1371" s="84" t="s">
        <v>4695</v>
      </c>
      <c r="MJP1371" s="84">
        <f t="shared" ref="MJP1371:MJX1371" si="2596">MJP1365</f>
        <v>0</v>
      </c>
      <c r="MJQ1371" s="84">
        <f t="shared" si="2596"/>
        <v>0</v>
      </c>
      <c r="MJR1371" s="84">
        <f t="shared" si="2596"/>
        <v>0</v>
      </c>
      <c r="MJS1371" s="84">
        <f t="shared" si="2596"/>
        <v>0</v>
      </c>
      <c r="MJT1371" s="84">
        <f t="shared" si="2596"/>
        <v>2000000</v>
      </c>
      <c r="MJU1371" s="84">
        <f t="shared" si="2596"/>
        <v>0</v>
      </c>
      <c r="MJV1371" s="84">
        <f t="shared" si="2596"/>
        <v>0</v>
      </c>
      <c r="MJW1371" s="84">
        <f t="shared" si="2596"/>
        <v>2000000</v>
      </c>
      <c r="MJX1371" s="84">
        <f t="shared" si="2596"/>
        <v>2000000</v>
      </c>
      <c r="MKD1371" s="84" t="s">
        <v>247</v>
      </c>
      <c r="MKE1371" s="84" t="s">
        <v>4695</v>
      </c>
      <c r="MKF1371" s="84">
        <f t="shared" ref="MKF1371:MKN1371" si="2597">MKF1365</f>
        <v>0</v>
      </c>
      <c r="MKG1371" s="84">
        <f t="shared" si="2597"/>
        <v>0</v>
      </c>
      <c r="MKH1371" s="84">
        <f t="shared" si="2597"/>
        <v>0</v>
      </c>
      <c r="MKI1371" s="84">
        <f t="shared" si="2597"/>
        <v>0</v>
      </c>
      <c r="MKJ1371" s="84">
        <f t="shared" si="2597"/>
        <v>2000000</v>
      </c>
      <c r="MKK1371" s="84">
        <f t="shared" si="2597"/>
        <v>0</v>
      </c>
      <c r="MKL1371" s="84">
        <f t="shared" si="2597"/>
        <v>0</v>
      </c>
      <c r="MKM1371" s="84">
        <f t="shared" si="2597"/>
        <v>2000000</v>
      </c>
      <c r="MKN1371" s="84">
        <f t="shared" si="2597"/>
        <v>2000000</v>
      </c>
      <c r="MKT1371" s="84" t="s">
        <v>247</v>
      </c>
      <c r="MKU1371" s="84" t="s">
        <v>4695</v>
      </c>
      <c r="MKV1371" s="84">
        <f t="shared" ref="MKV1371:MLD1371" si="2598">MKV1365</f>
        <v>0</v>
      </c>
      <c r="MKW1371" s="84">
        <f t="shared" si="2598"/>
        <v>0</v>
      </c>
      <c r="MKX1371" s="84">
        <f t="shared" si="2598"/>
        <v>0</v>
      </c>
      <c r="MKY1371" s="84">
        <f t="shared" si="2598"/>
        <v>0</v>
      </c>
      <c r="MKZ1371" s="84">
        <f t="shared" si="2598"/>
        <v>2000000</v>
      </c>
      <c r="MLA1371" s="84">
        <f t="shared" si="2598"/>
        <v>0</v>
      </c>
      <c r="MLB1371" s="84">
        <f t="shared" si="2598"/>
        <v>0</v>
      </c>
      <c r="MLC1371" s="84">
        <f t="shared" si="2598"/>
        <v>2000000</v>
      </c>
      <c r="MLD1371" s="84">
        <f t="shared" si="2598"/>
        <v>2000000</v>
      </c>
      <c r="MLJ1371" s="84" t="s">
        <v>247</v>
      </c>
      <c r="MLK1371" s="84" t="s">
        <v>4695</v>
      </c>
      <c r="MLL1371" s="84">
        <f t="shared" ref="MLL1371:MLT1371" si="2599">MLL1365</f>
        <v>0</v>
      </c>
      <c r="MLM1371" s="84">
        <f t="shared" si="2599"/>
        <v>0</v>
      </c>
      <c r="MLN1371" s="84">
        <f t="shared" si="2599"/>
        <v>0</v>
      </c>
      <c r="MLO1371" s="84">
        <f t="shared" si="2599"/>
        <v>0</v>
      </c>
      <c r="MLP1371" s="84">
        <f t="shared" si="2599"/>
        <v>2000000</v>
      </c>
      <c r="MLQ1371" s="84">
        <f t="shared" si="2599"/>
        <v>0</v>
      </c>
      <c r="MLR1371" s="84">
        <f t="shared" si="2599"/>
        <v>0</v>
      </c>
      <c r="MLS1371" s="84">
        <f t="shared" si="2599"/>
        <v>2000000</v>
      </c>
      <c r="MLT1371" s="84">
        <f t="shared" si="2599"/>
        <v>2000000</v>
      </c>
      <c r="MLZ1371" s="84" t="s">
        <v>247</v>
      </c>
      <c r="MMA1371" s="84" t="s">
        <v>4695</v>
      </c>
      <c r="MMB1371" s="84">
        <f t="shared" ref="MMB1371:MMJ1371" si="2600">MMB1365</f>
        <v>0</v>
      </c>
      <c r="MMC1371" s="84">
        <f t="shared" si="2600"/>
        <v>0</v>
      </c>
      <c r="MMD1371" s="84">
        <f t="shared" si="2600"/>
        <v>0</v>
      </c>
      <c r="MME1371" s="84">
        <f t="shared" si="2600"/>
        <v>0</v>
      </c>
      <c r="MMF1371" s="84">
        <f t="shared" si="2600"/>
        <v>2000000</v>
      </c>
      <c r="MMG1371" s="84">
        <f t="shared" si="2600"/>
        <v>0</v>
      </c>
      <c r="MMH1371" s="84">
        <f t="shared" si="2600"/>
        <v>0</v>
      </c>
      <c r="MMI1371" s="84">
        <f t="shared" si="2600"/>
        <v>2000000</v>
      </c>
      <c r="MMJ1371" s="84">
        <f t="shared" si="2600"/>
        <v>2000000</v>
      </c>
      <c r="MMP1371" s="84" t="s">
        <v>247</v>
      </c>
      <c r="MMQ1371" s="84" t="s">
        <v>4695</v>
      </c>
      <c r="MMR1371" s="84">
        <f t="shared" ref="MMR1371:MMZ1371" si="2601">MMR1365</f>
        <v>0</v>
      </c>
      <c r="MMS1371" s="84">
        <f t="shared" si="2601"/>
        <v>0</v>
      </c>
      <c r="MMT1371" s="84">
        <f t="shared" si="2601"/>
        <v>0</v>
      </c>
      <c r="MMU1371" s="84">
        <f t="shared" si="2601"/>
        <v>0</v>
      </c>
      <c r="MMV1371" s="84">
        <f t="shared" si="2601"/>
        <v>2000000</v>
      </c>
      <c r="MMW1371" s="84">
        <f t="shared" si="2601"/>
        <v>0</v>
      </c>
      <c r="MMX1371" s="84">
        <f t="shared" si="2601"/>
        <v>0</v>
      </c>
      <c r="MMY1371" s="84">
        <f t="shared" si="2601"/>
        <v>2000000</v>
      </c>
      <c r="MMZ1371" s="84">
        <f t="shared" si="2601"/>
        <v>2000000</v>
      </c>
      <c r="MNF1371" s="84" t="s">
        <v>247</v>
      </c>
      <c r="MNG1371" s="84" t="s">
        <v>4695</v>
      </c>
      <c r="MNH1371" s="84">
        <f t="shared" ref="MNH1371:MNP1371" si="2602">MNH1365</f>
        <v>0</v>
      </c>
      <c r="MNI1371" s="84">
        <f t="shared" si="2602"/>
        <v>0</v>
      </c>
      <c r="MNJ1371" s="84">
        <f t="shared" si="2602"/>
        <v>0</v>
      </c>
      <c r="MNK1371" s="84">
        <f t="shared" si="2602"/>
        <v>0</v>
      </c>
      <c r="MNL1371" s="84">
        <f t="shared" si="2602"/>
        <v>2000000</v>
      </c>
      <c r="MNM1371" s="84">
        <f t="shared" si="2602"/>
        <v>0</v>
      </c>
      <c r="MNN1371" s="84">
        <f t="shared" si="2602"/>
        <v>0</v>
      </c>
      <c r="MNO1371" s="84">
        <f t="shared" si="2602"/>
        <v>2000000</v>
      </c>
      <c r="MNP1371" s="84">
        <f t="shared" si="2602"/>
        <v>2000000</v>
      </c>
      <c r="MNV1371" s="84" t="s">
        <v>247</v>
      </c>
      <c r="MNW1371" s="84" t="s">
        <v>4695</v>
      </c>
      <c r="MNX1371" s="84">
        <f t="shared" ref="MNX1371:MOF1371" si="2603">MNX1365</f>
        <v>0</v>
      </c>
      <c r="MNY1371" s="84">
        <f t="shared" si="2603"/>
        <v>0</v>
      </c>
      <c r="MNZ1371" s="84">
        <f t="shared" si="2603"/>
        <v>0</v>
      </c>
      <c r="MOA1371" s="84">
        <f t="shared" si="2603"/>
        <v>0</v>
      </c>
      <c r="MOB1371" s="84">
        <f t="shared" si="2603"/>
        <v>2000000</v>
      </c>
      <c r="MOC1371" s="84">
        <f t="shared" si="2603"/>
        <v>0</v>
      </c>
      <c r="MOD1371" s="84">
        <f t="shared" si="2603"/>
        <v>0</v>
      </c>
      <c r="MOE1371" s="84">
        <f t="shared" si="2603"/>
        <v>2000000</v>
      </c>
      <c r="MOF1371" s="84">
        <f t="shared" si="2603"/>
        <v>2000000</v>
      </c>
      <c r="MOL1371" s="84" t="s">
        <v>247</v>
      </c>
      <c r="MOM1371" s="84" t="s">
        <v>4695</v>
      </c>
      <c r="MON1371" s="84">
        <f t="shared" ref="MON1371:MOV1371" si="2604">MON1365</f>
        <v>0</v>
      </c>
      <c r="MOO1371" s="84">
        <f t="shared" si="2604"/>
        <v>0</v>
      </c>
      <c r="MOP1371" s="84">
        <f t="shared" si="2604"/>
        <v>0</v>
      </c>
      <c r="MOQ1371" s="84">
        <f t="shared" si="2604"/>
        <v>0</v>
      </c>
      <c r="MOR1371" s="84">
        <f t="shared" si="2604"/>
        <v>2000000</v>
      </c>
      <c r="MOS1371" s="84">
        <f t="shared" si="2604"/>
        <v>0</v>
      </c>
      <c r="MOT1371" s="84">
        <f t="shared" si="2604"/>
        <v>0</v>
      </c>
      <c r="MOU1371" s="84">
        <f t="shared" si="2604"/>
        <v>2000000</v>
      </c>
      <c r="MOV1371" s="84">
        <f t="shared" si="2604"/>
        <v>2000000</v>
      </c>
      <c r="MPB1371" s="84" t="s">
        <v>247</v>
      </c>
      <c r="MPC1371" s="84" t="s">
        <v>4695</v>
      </c>
      <c r="MPD1371" s="84">
        <f>MPD1365</f>
        <v>0</v>
      </c>
      <c r="MPE1371" s="84">
        <f>MPE1365</f>
        <v>0</v>
      </c>
      <c r="MPF1371" s="84">
        <f>MPF1365</f>
        <v>0</v>
      </c>
      <c r="MPG1371" s="84">
        <f>MPG1365</f>
        <v>0</v>
      </c>
      <c r="MPH1371" s="84">
        <f>MPH1365</f>
        <v>2000000</v>
      </c>
      <c r="MPI1371" s="84">
        <f>MPI1365</f>
        <v>0</v>
      </c>
      <c r="MPJ1371" s="84">
        <f>MPJ1365</f>
        <v>0</v>
      </c>
      <c r="MPK1371" s="84">
        <f>MPK1365</f>
        <v>2000000</v>
      </c>
      <c r="MPL1371" s="84">
        <f>MPL1365</f>
        <v>2000000</v>
      </c>
      <c r="MPR1371" s="84" t="s">
        <v>247</v>
      </c>
      <c r="MPS1371" s="84" t="s">
        <v>4695</v>
      </c>
      <c r="MPT1371" s="84">
        <f t="shared" ref="MPT1371:MQB1371" si="2605">MPT1365</f>
        <v>0</v>
      </c>
      <c r="MPU1371" s="84">
        <f t="shared" si="2605"/>
        <v>0</v>
      </c>
      <c r="MPV1371" s="84">
        <f t="shared" si="2605"/>
        <v>0</v>
      </c>
      <c r="MPW1371" s="84">
        <f t="shared" si="2605"/>
        <v>0</v>
      </c>
      <c r="MPX1371" s="84">
        <f t="shared" si="2605"/>
        <v>2000000</v>
      </c>
      <c r="MPY1371" s="84">
        <f t="shared" si="2605"/>
        <v>0</v>
      </c>
      <c r="MPZ1371" s="84">
        <f t="shared" si="2605"/>
        <v>0</v>
      </c>
      <c r="MQA1371" s="84">
        <f t="shared" si="2605"/>
        <v>2000000</v>
      </c>
      <c r="MQB1371" s="84">
        <f t="shared" si="2605"/>
        <v>2000000</v>
      </c>
      <c r="MQH1371" s="84" t="s">
        <v>247</v>
      </c>
      <c r="MQI1371" s="84" t="s">
        <v>4695</v>
      </c>
      <c r="MQJ1371" s="84">
        <f t="shared" ref="MQJ1371:MQR1371" si="2606">MQJ1365</f>
        <v>0</v>
      </c>
      <c r="MQK1371" s="84">
        <f t="shared" si="2606"/>
        <v>0</v>
      </c>
      <c r="MQL1371" s="84">
        <f t="shared" si="2606"/>
        <v>0</v>
      </c>
      <c r="MQM1371" s="84">
        <f t="shared" si="2606"/>
        <v>0</v>
      </c>
      <c r="MQN1371" s="84">
        <f t="shared" si="2606"/>
        <v>2000000</v>
      </c>
      <c r="MQO1371" s="84">
        <f t="shared" si="2606"/>
        <v>0</v>
      </c>
      <c r="MQP1371" s="84">
        <f t="shared" si="2606"/>
        <v>0</v>
      </c>
      <c r="MQQ1371" s="84">
        <f t="shared" si="2606"/>
        <v>2000000</v>
      </c>
      <c r="MQR1371" s="84">
        <f t="shared" si="2606"/>
        <v>2000000</v>
      </c>
      <c r="MQX1371" s="84" t="s">
        <v>247</v>
      </c>
      <c r="MQY1371" s="84" t="s">
        <v>4695</v>
      </c>
      <c r="MQZ1371" s="84">
        <f t="shared" ref="MQZ1371:MRH1371" si="2607">MQZ1365</f>
        <v>0</v>
      </c>
      <c r="MRA1371" s="84">
        <f t="shared" si="2607"/>
        <v>0</v>
      </c>
      <c r="MRB1371" s="84">
        <f t="shared" si="2607"/>
        <v>0</v>
      </c>
      <c r="MRC1371" s="84">
        <f t="shared" si="2607"/>
        <v>0</v>
      </c>
      <c r="MRD1371" s="84">
        <f t="shared" si="2607"/>
        <v>2000000</v>
      </c>
      <c r="MRE1371" s="84">
        <f t="shared" si="2607"/>
        <v>0</v>
      </c>
      <c r="MRF1371" s="84">
        <f t="shared" si="2607"/>
        <v>0</v>
      </c>
      <c r="MRG1371" s="84">
        <f t="shared" si="2607"/>
        <v>2000000</v>
      </c>
      <c r="MRH1371" s="84">
        <f t="shared" si="2607"/>
        <v>2000000</v>
      </c>
      <c r="MRN1371" s="84" t="s">
        <v>247</v>
      </c>
      <c r="MRO1371" s="84" t="s">
        <v>4695</v>
      </c>
      <c r="MRP1371" s="84">
        <f t="shared" ref="MRP1371:MRX1371" si="2608">MRP1365</f>
        <v>0</v>
      </c>
      <c r="MRQ1371" s="84">
        <f t="shared" si="2608"/>
        <v>0</v>
      </c>
      <c r="MRR1371" s="84">
        <f t="shared" si="2608"/>
        <v>0</v>
      </c>
      <c r="MRS1371" s="84">
        <f t="shared" si="2608"/>
        <v>0</v>
      </c>
      <c r="MRT1371" s="84">
        <f t="shared" si="2608"/>
        <v>2000000</v>
      </c>
      <c r="MRU1371" s="84">
        <f t="shared" si="2608"/>
        <v>0</v>
      </c>
      <c r="MRV1371" s="84">
        <f t="shared" si="2608"/>
        <v>0</v>
      </c>
      <c r="MRW1371" s="84">
        <f t="shared" si="2608"/>
        <v>2000000</v>
      </c>
      <c r="MRX1371" s="84">
        <f t="shared" si="2608"/>
        <v>2000000</v>
      </c>
      <c r="MSD1371" s="84" t="s">
        <v>247</v>
      </c>
      <c r="MSE1371" s="84" t="s">
        <v>4695</v>
      </c>
      <c r="MSF1371" s="84">
        <f t="shared" ref="MSF1371:MSN1371" si="2609">MSF1365</f>
        <v>0</v>
      </c>
      <c r="MSG1371" s="84">
        <f t="shared" si="2609"/>
        <v>0</v>
      </c>
      <c r="MSH1371" s="84">
        <f t="shared" si="2609"/>
        <v>0</v>
      </c>
      <c r="MSI1371" s="84">
        <f t="shared" si="2609"/>
        <v>0</v>
      </c>
      <c r="MSJ1371" s="84">
        <f t="shared" si="2609"/>
        <v>2000000</v>
      </c>
      <c r="MSK1371" s="84">
        <f t="shared" si="2609"/>
        <v>0</v>
      </c>
      <c r="MSL1371" s="84">
        <f t="shared" si="2609"/>
        <v>0</v>
      </c>
      <c r="MSM1371" s="84">
        <f t="shared" si="2609"/>
        <v>2000000</v>
      </c>
      <c r="MSN1371" s="84">
        <f t="shared" si="2609"/>
        <v>2000000</v>
      </c>
      <c r="MST1371" s="84" t="s">
        <v>247</v>
      </c>
      <c r="MSU1371" s="84" t="s">
        <v>4695</v>
      </c>
      <c r="MSV1371" s="84">
        <f t="shared" ref="MSV1371:MTD1371" si="2610">MSV1365</f>
        <v>0</v>
      </c>
      <c r="MSW1371" s="84">
        <f t="shared" si="2610"/>
        <v>0</v>
      </c>
      <c r="MSX1371" s="84">
        <f t="shared" si="2610"/>
        <v>0</v>
      </c>
      <c r="MSY1371" s="84">
        <f t="shared" si="2610"/>
        <v>0</v>
      </c>
      <c r="MSZ1371" s="84">
        <f t="shared" si="2610"/>
        <v>2000000</v>
      </c>
      <c r="MTA1371" s="84">
        <f t="shared" si="2610"/>
        <v>0</v>
      </c>
      <c r="MTB1371" s="84">
        <f t="shared" si="2610"/>
        <v>0</v>
      </c>
      <c r="MTC1371" s="84">
        <f t="shared" si="2610"/>
        <v>2000000</v>
      </c>
      <c r="MTD1371" s="84">
        <f t="shared" si="2610"/>
        <v>2000000</v>
      </c>
      <c r="MTJ1371" s="84" t="s">
        <v>247</v>
      </c>
      <c r="MTK1371" s="84" t="s">
        <v>4695</v>
      </c>
      <c r="MTL1371" s="84">
        <f t="shared" ref="MTL1371:MTT1371" si="2611">MTL1365</f>
        <v>0</v>
      </c>
      <c r="MTM1371" s="84">
        <f t="shared" si="2611"/>
        <v>0</v>
      </c>
      <c r="MTN1371" s="84">
        <f t="shared" si="2611"/>
        <v>0</v>
      </c>
      <c r="MTO1371" s="84">
        <f t="shared" si="2611"/>
        <v>0</v>
      </c>
      <c r="MTP1371" s="84">
        <f t="shared" si="2611"/>
        <v>2000000</v>
      </c>
      <c r="MTQ1371" s="84">
        <f t="shared" si="2611"/>
        <v>0</v>
      </c>
      <c r="MTR1371" s="84">
        <f t="shared" si="2611"/>
        <v>0</v>
      </c>
      <c r="MTS1371" s="84">
        <f t="shared" si="2611"/>
        <v>2000000</v>
      </c>
      <c r="MTT1371" s="84">
        <f t="shared" si="2611"/>
        <v>2000000</v>
      </c>
      <c r="MTZ1371" s="84" t="s">
        <v>247</v>
      </c>
      <c r="MUA1371" s="84" t="s">
        <v>4695</v>
      </c>
      <c r="MUB1371" s="84">
        <f t="shared" ref="MUB1371:MUJ1371" si="2612">MUB1365</f>
        <v>0</v>
      </c>
      <c r="MUC1371" s="84">
        <f t="shared" si="2612"/>
        <v>0</v>
      </c>
      <c r="MUD1371" s="84">
        <f t="shared" si="2612"/>
        <v>0</v>
      </c>
      <c r="MUE1371" s="84">
        <f t="shared" si="2612"/>
        <v>0</v>
      </c>
      <c r="MUF1371" s="84">
        <f t="shared" si="2612"/>
        <v>2000000</v>
      </c>
      <c r="MUG1371" s="84">
        <f t="shared" si="2612"/>
        <v>0</v>
      </c>
      <c r="MUH1371" s="84">
        <f t="shared" si="2612"/>
        <v>0</v>
      </c>
      <c r="MUI1371" s="84">
        <f t="shared" si="2612"/>
        <v>2000000</v>
      </c>
      <c r="MUJ1371" s="84">
        <f t="shared" si="2612"/>
        <v>2000000</v>
      </c>
      <c r="MUP1371" s="84" t="s">
        <v>247</v>
      </c>
      <c r="MUQ1371" s="84" t="s">
        <v>4695</v>
      </c>
      <c r="MUR1371" s="84">
        <f t="shared" ref="MUR1371:MUZ1371" si="2613">MUR1365</f>
        <v>0</v>
      </c>
      <c r="MUS1371" s="84">
        <f t="shared" si="2613"/>
        <v>0</v>
      </c>
      <c r="MUT1371" s="84">
        <f t="shared" si="2613"/>
        <v>0</v>
      </c>
      <c r="MUU1371" s="84">
        <f t="shared" si="2613"/>
        <v>0</v>
      </c>
      <c r="MUV1371" s="84">
        <f t="shared" si="2613"/>
        <v>2000000</v>
      </c>
      <c r="MUW1371" s="84">
        <f t="shared" si="2613"/>
        <v>0</v>
      </c>
      <c r="MUX1371" s="84">
        <f t="shared" si="2613"/>
        <v>0</v>
      </c>
      <c r="MUY1371" s="84">
        <f t="shared" si="2613"/>
        <v>2000000</v>
      </c>
      <c r="MUZ1371" s="84">
        <f t="shared" si="2613"/>
        <v>2000000</v>
      </c>
      <c r="MVF1371" s="84" t="s">
        <v>247</v>
      </c>
      <c r="MVG1371" s="84" t="s">
        <v>4695</v>
      </c>
      <c r="MVH1371" s="84">
        <f t="shared" ref="MVH1371:MVP1371" si="2614">MVH1365</f>
        <v>0</v>
      </c>
      <c r="MVI1371" s="84">
        <f t="shared" si="2614"/>
        <v>0</v>
      </c>
      <c r="MVJ1371" s="84">
        <f t="shared" si="2614"/>
        <v>0</v>
      </c>
      <c r="MVK1371" s="84">
        <f t="shared" si="2614"/>
        <v>0</v>
      </c>
      <c r="MVL1371" s="84">
        <f t="shared" si="2614"/>
        <v>2000000</v>
      </c>
      <c r="MVM1371" s="84">
        <f t="shared" si="2614"/>
        <v>0</v>
      </c>
      <c r="MVN1371" s="84">
        <f t="shared" si="2614"/>
        <v>0</v>
      </c>
      <c r="MVO1371" s="84">
        <f t="shared" si="2614"/>
        <v>2000000</v>
      </c>
      <c r="MVP1371" s="84">
        <f t="shared" si="2614"/>
        <v>2000000</v>
      </c>
      <c r="MVV1371" s="84" t="s">
        <v>247</v>
      </c>
      <c r="MVW1371" s="84" t="s">
        <v>4695</v>
      </c>
      <c r="MVX1371" s="84">
        <f t="shared" ref="MVX1371:MWF1371" si="2615">MVX1365</f>
        <v>0</v>
      </c>
      <c r="MVY1371" s="84">
        <f t="shared" si="2615"/>
        <v>0</v>
      </c>
      <c r="MVZ1371" s="84">
        <f t="shared" si="2615"/>
        <v>0</v>
      </c>
      <c r="MWA1371" s="84">
        <f t="shared" si="2615"/>
        <v>0</v>
      </c>
      <c r="MWB1371" s="84">
        <f t="shared" si="2615"/>
        <v>2000000</v>
      </c>
      <c r="MWC1371" s="84">
        <f t="shared" si="2615"/>
        <v>0</v>
      </c>
      <c r="MWD1371" s="84">
        <f t="shared" si="2615"/>
        <v>0</v>
      </c>
      <c r="MWE1371" s="84">
        <f t="shared" si="2615"/>
        <v>2000000</v>
      </c>
      <c r="MWF1371" s="84">
        <f t="shared" si="2615"/>
        <v>2000000</v>
      </c>
      <c r="MWL1371" s="84" t="s">
        <v>247</v>
      </c>
      <c r="MWM1371" s="84" t="s">
        <v>4695</v>
      </c>
      <c r="MWN1371" s="84">
        <f t="shared" ref="MWN1371:MWV1371" si="2616">MWN1365</f>
        <v>0</v>
      </c>
      <c r="MWO1371" s="84">
        <f t="shared" si="2616"/>
        <v>0</v>
      </c>
      <c r="MWP1371" s="84">
        <f t="shared" si="2616"/>
        <v>0</v>
      </c>
      <c r="MWQ1371" s="84">
        <f t="shared" si="2616"/>
        <v>0</v>
      </c>
      <c r="MWR1371" s="84">
        <f t="shared" si="2616"/>
        <v>2000000</v>
      </c>
      <c r="MWS1371" s="84">
        <f t="shared" si="2616"/>
        <v>0</v>
      </c>
      <c r="MWT1371" s="84">
        <f t="shared" si="2616"/>
        <v>0</v>
      </c>
      <c r="MWU1371" s="84">
        <f t="shared" si="2616"/>
        <v>2000000</v>
      </c>
      <c r="MWV1371" s="84">
        <f t="shared" si="2616"/>
        <v>2000000</v>
      </c>
      <c r="MXB1371" s="84" t="s">
        <v>247</v>
      </c>
      <c r="MXC1371" s="84" t="s">
        <v>4695</v>
      </c>
      <c r="MXD1371" s="84">
        <f t="shared" ref="MXD1371:MXL1371" si="2617">MXD1365</f>
        <v>0</v>
      </c>
      <c r="MXE1371" s="84">
        <f t="shared" si="2617"/>
        <v>0</v>
      </c>
      <c r="MXF1371" s="84">
        <f t="shared" si="2617"/>
        <v>0</v>
      </c>
      <c r="MXG1371" s="84">
        <f t="shared" si="2617"/>
        <v>0</v>
      </c>
      <c r="MXH1371" s="84">
        <f t="shared" si="2617"/>
        <v>2000000</v>
      </c>
      <c r="MXI1371" s="84">
        <f t="shared" si="2617"/>
        <v>0</v>
      </c>
      <c r="MXJ1371" s="84">
        <f t="shared" si="2617"/>
        <v>0</v>
      </c>
      <c r="MXK1371" s="84">
        <f t="shared" si="2617"/>
        <v>2000000</v>
      </c>
      <c r="MXL1371" s="84">
        <f t="shared" si="2617"/>
        <v>2000000</v>
      </c>
      <c r="MXR1371" s="84" t="s">
        <v>247</v>
      </c>
      <c r="MXS1371" s="84" t="s">
        <v>4695</v>
      </c>
      <c r="MXT1371" s="84">
        <f t="shared" ref="MXT1371:MYB1371" si="2618">MXT1365</f>
        <v>0</v>
      </c>
      <c r="MXU1371" s="84">
        <f t="shared" si="2618"/>
        <v>0</v>
      </c>
      <c r="MXV1371" s="84">
        <f t="shared" si="2618"/>
        <v>0</v>
      </c>
      <c r="MXW1371" s="84">
        <f t="shared" si="2618"/>
        <v>0</v>
      </c>
      <c r="MXX1371" s="84">
        <f t="shared" si="2618"/>
        <v>2000000</v>
      </c>
      <c r="MXY1371" s="84">
        <f t="shared" si="2618"/>
        <v>0</v>
      </c>
      <c r="MXZ1371" s="84">
        <f t="shared" si="2618"/>
        <v>0</v>
      </c>
      <c r="MYA1371" s="84">
        <f t="shared" si="2618"/>
        <v>2000000</v>
      </c>
      <c r="MYB1371" s="84">
        <f t="shared" si="2618"/>
        <v>2000000</v>
      </c>
      <c r="MYH1371" s="84" t="s">
        <v>247</v>
      </c>
      <c r="MYI1371" s="84" t="s">
        <v>4695</v>
      </c>
      <c r="MYJ1371" s="84">
        <f t="shared" ref="MYJ1371:MYR1371" si="2619">MYJ1365</f>
        <v>0</v>
      </c>
      <c r="MYK1371" s="84">
        <f t="shared" si="2619"/>
        <v>0</v>
      </c>
      <c r="MYL1371" s="84">
        <f t="shared" si="2619"/>
        <v>0</v>
      </c>
      <c r="MYM1371" s="84">
        <f t="shared" si="2619"/>
        <v>0</v>
      </c>
      <c r="MYN1371" s="84">
        <f t="shared" si="2619"/>
        <v>2000000</v>
      </c>
      <c r="MYO1371" s="84">
        <f t="shared" si="2619"/>
        <v>0</v>
      </c>
      <c r="MYP1371" s="84">
        <f t="shared" si="2619"/>
        <v>0</v>
      </c>
      <c r="MYQ1371" s="84">
        <f t="shared" si="2619"/>
        <v>2000000</v>
      </c>
      <c r="MYR1371" s="84">
        <f t="shared" si="2619"/>
        <v>2000000</v>
      </c>
      <c r="MYX1371" s="84" t="s">
        <v>247</v>
      </c>
      <c r="MYY1371" s="84" t="s">
        <v>4695</v>
      </c>
      <c r="MYZ1371" s="84">
        <f t="shared" ref="MYZ1371:MZH1371" si="2620">MYZ1365</f>
        <v>0</v>
      </c>
      <c r="MZA1371" s="84">
        <f t="shared" si="2620"/>
        <v>0</v>
      </c>
      <c r="MZB1371" s="84">
        <f t="shared" si="2620"/>
        <v>0</v>
      </c>
      <c r="MZC1371" s="84">
        <f t="shared" si="2620"/>
        <v>0</v>
      </c>
      <c r="MZD1371" s="84">
        <f t="shared" si="2620"/>
        <v>2000000</v>
      </c>
      <c r="MZE1371" s="84">
        <f t="shared" si="2620"/>
        <v>0</v>
      </c>
      <c r="MZF1371" s="84">
        <f t="shared" si="2620"/>
        <v>0</v>
      </c>
      <c r="MZG1371" s="84">
        <f t="shared" si="2620"/>
        <v>2000000</v>
      </c>
      <c r="MZH1371" s="84">
        <f t="shared" si="2620"/>
        <v>2000000</v>
      </c>
      <c r="MZN1371" s="84" t="s">
        <v>247</v>
      </c>
      <c r="MZO1371" s="84" t="s">
        <v>4695</v>
      </c>
      <c r="MZP1371" s="84">
        <f t="shared" ref="MZP1371:MZX1371" si="2621">MZP1365</f>
        <v>0</v>
      </c>
      <c r="MZQ1371" s="84">
        <f t="shared" si="2621"/>
        <v>0</v>
      </c>
      <c r="MZR1371" s="84">
        <f t="shared" si="2621"/>
        <v>0</v>
      </c>
      <c r="MZS1371" s="84">
        <f t="shared" si="2621"/>
        <v>0</v>
      </c>
      <c r="MZT1371" s="84">
        <f t="shared" si="2621"/>
        <v>2000000</v>
      </c>
      <c r="MZU1371" s="84">
        <f t="shared" si="2621"/>
        <v>0</v>
      </c>
      <c r="MZV1371" s="84">
        <f t="shared" si="2621"/>
        <v>0</v>
      </c>
      <c r="MZW1371" s="84">
        <f t="shared" si="2621"/>
        <v>2000000</v>
      </c>
      <c r="MZX1371" s="84">
        <f t="shared" si="2621"/>
        <v>2000000</v>
      </c>
      <c r="NAD1371" s="84" t="s">
        <v>247</v>
      </c>
      <c r="NAE1371" s="84" t="s">
        <v>4695</v>
      </c>
      <c r="NAF1371" s="84">
        <f t="shared" ref="NAF1371:NAN1371" si="2622">NAF1365</f>
        <v>0</v>
      </c>
      <c r="NAG1371" s="84">
        <f t="shared" si="2622"/>
        <v>0</v>
      </c>
      <c r="NAH1371" s="84">
        <f t="shared" si="2622"/>
        <v>0</v>
      </c>
      <c r="NAI1371" s="84">
        <f t="shared" si="2622"/>
        <v>0</v>
      </c>
      <c r="NAJ1371" s="84">
        <f t="shared" si="2622"/>
        <v>2000000</v>
      </c>
      <c r="NAK1371" s="84">
        <f t="shared" si="2622"/>
        <v>0</v>
      </c>
      <c r="NAL1371" s="84">
        <f t="shared" si="2622"/>
        <v>0</v>
      </c>
      <c r="NAM1371" s="84">
        <f t="shared" si="2622"/>
        <v>2000000</v>
      </c>
      <c r="NAN1371" s="84">
        <f t="shared" si="2622"/>
        <v>2000000</v>
      </c>
      <c r="NAT1371" s="84" t="s">
        <v>247</v>
      </c>
      <c r="NAU1371" s="84" t="s">
        <v>4695</v>
      </c>
      <c r="NAV1371" s="84">
        <f t="shared" ref="NAV1371:NBD1371" si="2623">NAV1365</f>
        <v>0</v>
      </c>
      <c r="NAW1371" s="84">
        <f t="shared" si="2623"/>
        <v>0</v>
      </c>
      <c r="NAX1371" s="84">
        <f t="shared" si="2623"/>
        <v>0</v>
      </c>
      <c r="NAY1371" s="84">
        <f t="shared" si="2623"/>
        <v>0</v>
      </c>
      <c r="NAZ1371" s="84">
        <f t="shared" si="2623"/>
        <v>2000000</v>
      </c>
      <c r="NBA1371" s="84">
        <f t="shared" si="2623"/>
        <v>0</v>
      </c>
      <c r="NBB1371" s="84">
        <f t="shared" si="2623"/>
        <v>0</v>
      </c>
      <c r="NBC1371" s="84">
        <f t="shared" si="2623"/>
        <v>2000000</v>
      </c>
      <c r="NBD1371" s="84">
        <f t="shared" si="2623"/>
        <v>2000000</v>
      </c>
      <c r="NBJ1371" s="84" t="s">
        <v>247</v>
      </c>
      <c r="NBK1371" s="84" t="s">
        <v>4695</v>
      </c>
      <c r="NBL1371" s="84">
        <f t="shared" ref="NBL1371:NBT1371" si="2624">NBL1365</f>
        <v>0</v>
      </c>
      <c r="NBM1371" s="84">
        <f t="shared" si="2624"/>
        <v>0</v>
      </c>
      <c r="NBN1371" s="84">
        <f t="shared" si="2624"/>
        <v>0</v>
      </c>
      <c r="NBO1371" s="84">
        <f t="shared" si="2624"/>
        <v>0</v>
      </c>
      <c r="NBP1371" s="84">
        <f t="shared" si="2624"/>
        <v>2000000</v>
      </c>
      <c r="NBQ1371" s="84">
        <f t="shared" si="2624"/>
        <v>0</v>
      </c>
      <c r="NBR1371" s="84">
        <f t="shared" si="2624"/>
        <v>0</v>
      </c>
      <c r="NBS1371" s="84">
        <f t="shared" si="2624"/>
        <v>2000000</v>
      </c>
      <c r="NBT1371" s="84">
        <f t="shared" si="2624"/>
        <v>2000000</v>
      </c>
      <c r="NBZ1371" s="84" t="s">
        <v>247</v>
      </c>
      <c r="NCA1371" s="84" t="s">
        <v>4695</v>
      </c>
      <c r="NCB1371" s="84">
        <f t="shared" ref="NCB1371:NCJ1371" si="2625">NCB1365</f>
        <v>0</v>
      </c>
      <c r="NCC1371" s="84">
        <f t="shared" si="2625"/>
        <v>0</v>
      </c>
      <c r="NCD1371" s="84">
        <f t="shared" si="2625"/>
        <v>0</v>
      </c>
      <c r="NCE1371" s="84">
        <f t="shared" si="2625"/>
        <v>0</v>
      </c>
      <c r="NCF1371" s="84">
        <f t="shared" si="2625"/>
        <v>2000000</v>
      </c>
      <c r="NCG1371" s="84">
        <f t="shared" si="2625"/>
        <v>0</v>
      </c>
      <c r="NCH1371" s="84">
        <f t="shared" si="2625"/>
        <v>0</v>
      </c>
      <c r="NCI1371" s="84">
        <f t="shared" si="2625"/>
        <v>2000000</v>
      </c>
      <c r="NCJ1371" s="84">
        <f t="shared" si="2625"/>
        <v>2000000</v>
      </c>
      <c r="NCP1371" s="84" t="s">
        <v>247</v>
      </c>
      <c r="NCQ1371" s="84" t="s">
        <v>4695</v>
      </c>
      <c r="NCR1371" s="84">
        <f t="shared" ref="NCR1371:NCZ1371" si="2626">NCR1365</f>
        <v>0</v>
      </c>
      <c r="NCS1371" s="84">
        <f t="shared" si="2626"/>
        <v>0</v>
      </c>
      <c r="NCT1371" s="84">
        <f t="shared" si="2626"/>
        <v>0</v>
      </c>
      <c r="NCU1371" s="84">
        <f t="shared" si="2626"/>
        <v>0</v>
      </c>
      <c r="NCV1371" s="84">
        <f t="shared" si="2626"/>
        <v>2000000</v>
      </c>
      <c r="NCW1371" s="84">
        <f t="shared" si="2626"/>
        <v>0</v>
      </c>
      <c r="NCX1371" s="84">
        <f t="shared" si="2626"/>
        <v>0</v>
      </c>
      <c r="NCY1371" s="84">
        <f t="shared" si="2626"/>
        <v>2000000</v>
      </c>
      <c r="NCZ1371" s="84">
        <f t="shared" si="2626"/>
        <v>2000000</v>
      </c>
      <c r="NDF1371" s="84" t="s">
        <v>247</v>
      </c>
      <c r="NDG1371" s="84" t="s">
        <v>4695</v>
      </c>
      <c r="NDH1371" s="84">
        <f t="shared" ref="NDH1371:NDP1371" si="2627">NDH1365</f>
        <v>0</v>
      </c>
      <c r="NDI1371" s="84">
        <f t="shared" si="2627"/>
        <v>0</v>
      </c>
      <c r="NDJ1371" s="84">
        <f t="shared" si="2627"/>
        <v>0</v>
      </c>
      <c r="NDK1371" s="84">
        <f t="shared" si="2627"/>
        <v>0</v>
      </c>
      <c r="NDL1371" s="84">
        <f t="shared" si="2627"/>
        <v>2000000</v>
      </c>
      <c r="NDM1371" s="84">
        <f t="shared" si="2627"/>
        <v>0</v>
      </c>
      <c r="NDN1371" s="84">
        <f t="shared" si="2627"/>
        <v>0</v>
      </c>
      <c r="NDO1371" s="84">
        <f t="shared" si="2627"/>
        <v>2000000</v>
      </c>
      <c r="NDP1371" s="84">
        <f t="shared" si="2627"/>
        <v>2000000</v>
      </c>
      <c r="NDV1371" s="84" t="s">
        <v>247</v>
      </c>
      <c r="NDW1371" s="84" t="s">
        <v>4695</v>
      </c>
      <c r="NDX1371" s="84">
        <f t="shared" ref="NDX1371:NEF1371" si="2628">NDX1365</f>
        <v>0</v>
      </c>
      <c r="NDY1371" s="84">
        <f t="shared" si="2628"/>
        <v>0</v>
      </c>
      <c r="NDZ1371" s="84">
        <f t="shared" si="2628"/>
        <v>0</v>
      </c>
      <c r="NEA1371" s="84">
        <f t="shared" si="2628"/>
        <v>0</v>
      </c>
      <c r="NEB1371" s="84">
        <f t="shared" si="2628"/>
        <v>2000000</v>
      </c>
      <c r="NEC1371" s="84">
        <f t="shared" si="2628"/>
        <v>0</v>
      </c>
      <c r="NED1371" s="84">
        <f t="shared" si="2628"/>
        <v>0</v>
      </c>
      <c r="NEE1371" s="84">
        <f t="shared" si="2628"/>
        <v>2000000</v>
      </c>
      <c r="NEF1371" s="84">
        <f t="shared" si="2628"/>
        <v>2000000</v>
      </c>
      <c r="NEL1371" s="84" t="s">
        <v>247</v>
      </c>
      <c r="NEM1371" s="84" t="s">
        <v>4695</v>
      </c>
      <c r="NEN1371" s="84">
        <f t="shared" ref="NEN1371:NEV1371" si="2629">NEN1365</f>
        <v>0</v>
      </c>
      <c r="NEO1371" s="84">
        <f t="shared" si="2629"/>
        <v>0</v>
      </c>
      <c r="NEP1371" s="84">
        <f t="shared" si="2629"/>
        <v>0</v>
      </c>
      <c r="NEQ1371" s="84">
        <f t="shared" si="2629"/>
        <v>0</v>
      </c>
      <c r="NER1371" s="84">
        <f t="shared" si="2629"/>
        <v>2000000</v>
      </c>
      <c r="NES1371" s="84">
        <f t="shared" si="2629"/>
        <v>0</v>
      </c>
      <c r="NET1371" s="84">
        <f t="shared" si="2629"/>
        <v>0</v>
      </c>
      <c r="NEU1371" s="84">
        <f t="shared" si="2629"/>
        <v>2000000</v>
      </c>
      <c r="NEV1371" s="84">
        <f t="shared" si="2629"/>
        <v>2000000</v>
      </c>
      <c r="NFB1371" s="84" t="s">
        <v>247</v>
      </c>
      <c r="NFC1371" s="84" t="s">
        <v>4695</v>
      </c>
      <c r="NFD1371" s="84">
        <f t="shared" ref="NFD1371:NFL1371" si="2630">NFD1365</f>
        <v>0</v>
      </c>
      <c r="NFE1371" s="84">
        <f t="shared" si="2630"/>
        <v>0</v>
      </c>
      <c r="NFF1371" s="84">
        <f t="shared" si="2630"/>
        <v>0</v>
      </c>
      <c r="NFG1371" s="84">
        <f t="shared" si="2630"/>
        <v>0</v>
      </c>
      <c r="NFH1371" s="84">
        <f t="shared" si="2630"/>
        <v>2000000</v>
      </c>
      <c r="NFI1371" s="84">
        <f t="shared" si="2630"/>
        <v>0</v>
      </c>
      <c r="NFJ1371" s="84">
        <f t="shared" si="2630"/>
        <v>0</v>
      </c>
      <c r="NFK1371" s="84">
        <f t="shared" si="2630"/>
        <v>2000000</v>
      </c>
      <c r="NFL1371" s="84">
        <f t="shared" si="2630"/>
        <v>2000000</v>
      </c>
      <c r="NFR1371" s="84" t="s">
        <v>247</v>
      </c>
      <c r="NFS1371" s="84" t="s">
        <v>4695</v>
      </c>
      <c r="NFT1371" s="84">
        <f t="shared" ref="NFT1371:NGB1371" si="2631">NFT1365</f>
        <v>0</v>
      </c>
      <c r="NFU1371" s="84">
        <f t="shared" si="2631"/>
        <v>0</v>
      </c>
      <c r="NFV1371" s="84">
        <f t="shared" si="2631"/>
        <v>0</v>
      </c>
      <c r="NFW1371" s="84">
        <f t="shared" si="2631"/>
        <v>0</v>
      </c>
      <c r="NFX1371" s="84">
        <f t="shared" si="2631"/>
        <v>2000000</v>
      </c>
      <c r="NFY1371" s="84">
        <f t="shared" si="2631"/>
        <v>0</v>
      </c>
      <c r="NFZ1371" s="84">
        <f t="shared" si="2631"/>
        <v>0</v>
      </c>
      <c r="NGA1371" s="84">
        <f t="shared" si="2631"/>
        <v>2000000</v>
      </c>
      <c r="NGB1371" s="84">
        <f t="shared" si="2631"/>
        <v>2000000</v>
      </c>
      <c r="NGH1371" s="84" t="s">
        <v>247</v>
      </c>
      <c r="NGI1371" s="84" t="s">
        <v>4695</v>
      </c>
      <c r="NGJ1371" s="84">
        <f t="shared" ref="NGJ1371:NGR1371" si="2632">NGJ1365</f>
        <v>0</v>
      </c>
      <c r="NGK1371" s="84">
        <f t="shared" si="2632"/>
        <v>0</v>
      </c>
      <c r="NGL1371" s="84">
        <f t="shared" si="2632"/>
        <v>0</v>
      </c>
      <c r="NGM1371" s="84">
        <f t="shared" si="2632"/>
        <v>0</v>
      </c>
      <c r="NGN1371" s="84">
        <f t="shared" si="2632"/>
        <v>2000000</v>
      </c>
      <c r="NGO1371" s="84">
        <f t="shared" si="2632"/>
        <v>0</v>
      </c>
      <c r="NGP1371" s="84">
        <f t="shared" si="2632"/>
        <v>0</v>
      </c>
      <c r="NGQ1371" s="84">
        <f t="shared" si="2632"/>
        <v>2000000</v>
      </c>
      <c r="NGR1371" s="84">
        <f t="shared" si="2632"/>
        <v>2000000</v>
      </c>
      <c r="NGX1371" s="84" t="s">
        <v>247</v>
      </c>
      <c r="NGY1371" s="84" t="s">
        <v>4695</v>
      </c>
      <c r="NGZ1371" s="84">
        <f t="shared" ref="NGZ1371:NHH1371" si="2633">NGZ1365</f>
        <v>0</v>
      </c>
      <c r="NHA1371" s="84">
        <f t="shared" si="2633"/>
        <v>0</v>
      </c>
      <c r="NHB1371" s="84">
        <f t="shared" si="2633"/>
        <v>0</v>
      </c>
      <c r="NHC1371" s="84">
        <f t="shared" si="2633"/>
        <v>0</v>
      </c>
      <c r="NHD1371" s="84">
        <f t="shared" si="2633"/>
        <v>2000000</v>
      </c>
      <c r="NHE1371" s="84">
        <f t="shared" si="2633"/>
        <v>0</v>
      </c>
      <c r="NHF1371" s="84">
        <f t="shared" si="2633"/>
        <v>0</v>
      </c>
      <c r="NHG1371" s="84">
        <f t="shared" si="2633"/>
        <v>2000000</v>
      </c>
      <c r="NHH1371" s="84">
        <f t="shared" si="2633"/>
        <v>2000000</v>
      </c>
      <c r="NHN1371" s="84" t="s">
        <v>247</v>
      </c>
      <c r="NHO1371" s="84" t="s">
        <v>4695</v>
      </c>
      <c r="NHP1371" s="84">
        <f t="shared" ref="NHP1371:NHX1371" si="2634">NHP1365</f>
        <v>0</v>
      </c>
      <c r="NHQ1371" s="84">
        <f t="shared" si="2634"/>
        <v>0</v>
      </c>
      <c r="NHR1371" s="84">
        <f t="shared" si="2634"/>
        <v>0</v>
      </c>
      <c r="NHS1371" s="84">
        <f t="shared" si="2634"/>
        <v>0</v>
      </c>
      <c r="NHT1371" s="84">
        <f t="shared" si="2634"/>
        <v>2000000</v>
      </c>
      <c r="NHU1371" s="84">
        <f t="shared" si="2634"/>
        <v>0</v>
      </c>
      <c r="NHV1371" s="84">
        <f t="shared" si="2634"/>
        <v>0</v>
      </c>
      <c r="NHW1371" s="84">
        <f t="shared" si="2634"/>
        <v>2000000</v>
      </c>
      <c r="NHX1371" s="84">
        <f t="shared" si="2634"/>
        <v>2000000</v>
      </c>
      <c r="NID1371" s="84" t="s">
        <v>247</v>
      </c>
      <c r="NIE1371" s="84" t="s">
        <v>4695</v>
      </c>
      <c r="NIF1371" s="84">
        <f t="shared" ref="NIF1371:NIN1371" si="2635">NIF1365</f>
        <v>0</v>
      </c>
      <c r="NIG1371" s="84">
        <f t="shared" si="2635"/>
        <v>0</v>
      </c>
      <c r="NIH1371" s="84">
        <f t="shared" si="2635"/>
        <v>0</v>
      </c>
      <c r="NII1371" s="84">
        <f t="shared" si="2635"/>
        <v>0</v>
      </c>
      <c r="NIJ1371" s="84">
        <f t="shared" si="2635"/>
        <v>2000000</v>
      </c>
      <c r="NIK1371" s="84">
        <f t="shared" si="2635"/>
        <v>0</v>
      </c>
      <c r="NIL1371" s="84">
        <f t="shared" si="2635"/>
        <v>0</v>
      </c>
      <c r="NIM1371" s="84">
        <f t="shared" si="2635"/>
        <v>2000000</v>
      </c>
      <c r="NIN1371" s="84">
        <f t="shared" si="2635"/>
        <v>2000000</v>
      </c>
      <c r="NIT1371" s="84" t="s">
        <v>247</v>
      </c>
      <c r="NIU1371" s="84" t="s">
        <v>4695</v>
      </c>
      <c r="NIV1371" s="84">
        <f t="shared" ref="NIV1371:NJD1371" si="2636">NIV1365</f>
        <v>0</v>
      </c>
      <c r="NIW1371" s="84">
        <f t="shared" si="2636"/>
        <v>0</v>
      </c>
      <c r="NIX1371" s="84">
        <f t="shared" si="2636"/>
        <v>0</v>
      </c>
      <c r="NIY1371" s="84">
        <f t="shared" si="2636"/>
        <v>0</v>
      </c>
      <c r="NIZ1371" s="84">
        <f t="shared" si="2636"/>
        <v>2000000</v>
      </c>
      <c r="NJA1371" s="84">
        <f t="shared" si="2636"/>
        <v>0</v>
      </c>
      <c r="NJB1371" s="84">
        <f t="shared" si="2636"/>
        <v>0</v>
      </c>
      <c r="NJC1371" s="84">
        <f t="shared" si="2636"/>
        <v>2000000</v>
      </c>
      <c r="NJD1371" s="84">
        <f t="shared" si="2636"/>
        <v>2000000</v>
      </c>
      <c r="NJJ1371" s="84" t="s">
        <v>247</v>
      </c>
      <c r="NJK1371" s="84" t="s">
        <v>4695</v>
      </c>
      <c r="NJL1371" s="84">
        <f t="shared" ref="NJL1371:NJT1371" si="2637">NJL1365</f>
        <v>0</v>
      </c>
      <c r="NJM1371" s="84">
        <f t="shared" si="2637"/>
        <v>0</v>
      </c>
      <c r="NJN1371" s="84">
        <f t="shared" si="2637"/>
        <v>0</v>
      </c>
      <c r="NJO1371" s="84">
        <f t="shared" si="2637"/>
        <v>0</v>
      </c>
      <c r="NJP1371" s="84">
        <f t="shared" si="2637"/>
        <v>2000000</v>
      </c>
      <c r="NJQ1371" s="84">
        <f t="shared" si="2637"/>
        <v>0</v>
      </c>
      <c r="NJR1371" s="84">
        <f t="shared" si="2637"/>
        <v>0</v>
      </c>
      <c r="NJS1371" s="84">
        <f t="shared" si="2637"/>
        <v>2000000</v>
      </c>
      <c r="NJT1371" s="84">
        <f t="shared" si="2637"/>
        <v>2000000</v>
      </c>
      <c r="NJZ1371" s="84" t="s">
        <v>247</v>
      </c>
      <c r="NKA1371" s="84" t="s">
        <v>4695</v>
      </c>
      <c r="NKB1371" s="84">
        <f t="shared" ref="NKB1371:NKJ1371" si="2638">NKB1365</f>
        <v>0</v>
      </c>
      <c r="NKC1371" s="84">
        <f t="shared" si="2638"/>
        <v>0</v>
      </c>
      <c r="NKD1371" s="84">
        <f t="shared" si="2638"/>
        <v>0</v>
      </c>
      <c r="NKE1371" s="84">
        <f t="shared" si="2638"/>
        <v>0</v>
      </c>
      <c r="NKF1371" s="84">
        <f t="shared" si="2638"/>
        <v>2000000</v>
      </c>
      <c r="NKG1371" s="84">
        <f t="shared" si="2638"/>
        <v>0</v>
      </c>
      <c r="NKH1371" s="84">
        <f t="shared" si="2638"/>
        <v>0</v>
      </c>
      <c r="NKI1371" s="84">
        <f t="shared" si="2638"/>
        <v>2000000</v>
      </c>
      <c r="NKJ1371" s="84">
        <f t="shared" si="2638"/>
        <v>2000000</v>
      </c>
      <c r="NKP1371" s="84" t="s">
        <v>247</v>
      </c>
      <c r="NKQ1371" s="84" t="s">
        <v>4695</v>
      </c>
      <c r="NKR1371" s="84">
        <f t="shared" ref="NKR1371:NKZ1371" si="2639">NKR1365</f>
        <v>0</v>
      </c>
      <c r="NKS1371" s="84">
        <f t="shared" si="2639"/>
        <v>0</v>
      </c>
      <c r="NKT1371" s="84">
        <f t="shared" si="2639"/>
        <v>0</v>
      </c>
      <c r="NKU1371" s="84">
        <f t="shared" si="2639"/>
        <v>0</v>
      </c>
      <c r="NKV1371" s="84">
        <f t="shared" si="2639"/>
        <v>2000000</v>
      </c>
      <c r="NKW1371" s="84">
        <f t="shared" si="2639"/>
        <v>0</v>
      </c>
      <c r="NKX1371" s="84">
        <f t="shared" si="2639"/>
        <v>0</v>
      </c>
      <c r="NKY1371" s="84">
        <f t="shared" si="2639"/>
        <v>2000000</v>
      </c>
      <c r="NKZ1371" s="84">
        <f t="shared" si="2639"/>
        <v>2000000</v>
      </c>
      <c r="NLF1371" s="84" t="s">
        <v>247</v>
      </c>
      <c r="NLG1371" s="84" t="s">
        <v>4695</v>
      </c>
      <c r="NLH1371" s="84">
        <f t="shared" ref="NLH1371:NLP1371" si="2640">NLH1365</f>
        <v>0</v>
      </c>
      <c r="NLI1371" s="84">
        <f t="shared" si="2640"/>
        <v>0</v>
      </c>
      <c r="NLJ1371" s="84">
        <f t="shared" si="2640"/>
        <v>0</v>
      </c>
      <c r="NLK1371" s="84">
        <f t="shared" si="2640"/>
        <v>0</v>
      </c>
      <c r="NLL1371" s="84">
        <f t="shared" si="2640"/>
        <v>2000000</v>
      </c>
      <c r="NLM1371" s="84">
        <f t="shared" si="2640"/>
        <v>0</v>
      </c>
      <c r="NLN1371" s="84">
        <f t="shared" si="2640"/>
        <v>0</v>
      </c>
      <c r="NLO1371" s="84">
        <f t="shared" si="2640"/>
        <v>2000000</v>
      </c>
      <c r="NLP1371" s="84">
        <f t="shared" si="2640"/>
        <v>2000000</v>
      </c>
      <c r="NLV1371" s="84" t="s">
        <v>247</v>
      </c>
      <c r="NLW1371" s="84" t="s">
        <v>4695</v>
      </c>
      <c r="NLX1371" s="84">
        <f t="shared" ref="NLX1371:NMF1371" si="2641">NLX1365</f>
        <v>0</v>
      </c>
      <c r="NLY1371" s="84">
        <f t="shared" si="2641"/>
        <v>0</v>
      </c>
      <c r="NLZ1371" s="84">
        <f t="shared" si="2641"/>
        <v>0</v>
      </c>
      <c r="NMA1371" s="84">
        <f t="shared" si="2641"/>
        <v>0</v>
      </c>
      <c r="NMB1371" s="84">
        <f t="shared" si="2641"/>
        <v>2000000</v>
      </c>
      <c r="NMC1371" s="84">
        <f t="shared" si="2641"/>
        <v>0</v>
      </c>
      <c r="NMD1371" s="84">
        <f t="shared" si="2641"/>
        <v>0</v>
      </c>
      <c r="NME1371" s="84">
        <f t="shared" si="2641"/>
        <v>2000000</v>
      </c>
      <c r="NMF1371" s="84">
        <f t="shared" si="2641"/>
        <v>2000000</v>
      </c>
      <c r="NML1371" s="84" t="s">
        <v>247</v>
      </c>
      <c r="NMM1371" s="84" t="s">
        <v>4695</v>
      </c>
      <c r="NMN1371" s="84">
        <f t="shared" ref="NMN1371:NMV1371" si="2642">NMN1365</f>
        <v>0</v>
      </c>
      <c r="NMO1371" s="84">
        <f t="shared" si="2642"/>
        <v>0</v>
      </c>
      <c r="NMP1371" s="84">
        <f t="shared" si="2642"/>
        <v>0</v>
      </c>
      <c r="NMQ1371" s="84">
        <f t="shared" si="2642"/>
        <v>0</v>
      </c>
      <c r="NMR1371" s="84">
        <f t="shared" si="2642"/>
        <v>2000000</v>
      </c>
      <c r="NMS1371" s="84">
        <f t="shared" si="2642"/>
        <v>0</v>
      </c>
      <c r="NMT1371" s="84">
        <f t="shared" si="2642"/>
        <v>0</v>
      </c>
      <c r="NMU1371" s="84">
        <f t="shared" si="2642"/>
        <v>2000000</v>
      </c>
      <c r="NMV1371" s="84">
        <f t="shared" si="2642"/>
        <v>2000000</v>
      </c>
      <c r="NNB1371" s="84" t="s">
        <v>247</v>
      </c>
      <c r="NNC1371" s="84" t="s">
        <v>4695</v>
      </c>
      <c r="NND1371" s="84">
        <f t="shared" ref="NND1371:NNL1371" si="2643">NND1365</f>
        <v>0</v>
      </c>
      <c r="NNE1371" s="84">
        <f t="shared" si="2643"/>
        <v>0</v>
      </c>
      <c r="NNF1371" s="84">
        <f t="shared" si="2643"/>
        <v>0</v>
      </c>
      <c r="NNG1371" s="84">
        <f t="shared" si="2643"/>
        <v>0</v>
      </c>
      <c r="NNH1371" s="84">
        <f t="shared" si="2643"/>
        <v>2000000</v>
      </c>
      <c r="NNI1371" s="84">
        <f t="shared" si="2643"/>
        <v>0</v>
      </c>
      <c r="NNJ1371" s="84">
        <f t="shared" si="2643"/>
        <v>0</v>
      </c>
      <c r="NNK1371" s="84">
        <f t="shared" si="2643"/>
        <v>2000000</v>
      </c>
      <c r="NNL1371" s="84">
        <f t="shared" si="2643"/>
        <v>2000000</v>
      </c>
      <c r="NNR1371" s="84" t="s">
        <v>247</v>
      </c>
      <c r="NNS1371" s="84" t="s">
        <v>4695</v>
      </c>
      <c r="NNT1371" s="84">
        <f t="shared" ref="NNT1371:NOB1371" si="2644">NNT1365</f>
        <v>0</v>
      </c>
      <c r="NNU1371" s="84">
        <f t="shared" si="2644"/>
        <v>0</v>
      </c>
      <c r="NNV1371" s="84">
        <f t="shared" si="2644"/>
        <v>0</v>
      </c>
      <c r="NNW1371" s="84">
        <f t="shared" si="2644"/>
        <v>0</v>
      </c>
      <c r="NNX1371" s="84">
        <f t="shared" si="2644"/>
        <v>2000000</v>
      </c>
      <c r="NNY1371" s="84">
        <f t="shared" si="2644"/>
        <v>0</v>
      </c>
      <c r="NNZ1371" s="84">
        <f t="shared" si="2644"/>
        <v>0</v>
      </c>
      <c r="NOA1371" s="84">
        <f t="shared" si="2644"/>
        <v>2000000</v>
      </c>
      <c r="NOB1371" s="84">
        <f t="shared" si="2644"/>
        <v>2000000</v>
      </c>
      <c r="NOH1371" s="84" t="s">
        <v>247</v>
      </c>
      <c r="NOI1371" s="84" t="s">
        <v>4695</v>
      </c>
      <c r="NOJ1371" s="84">
        <f t="shared" ref="NOJ1371:NOR1371" si="2645">NOJ1365</f>
        <v>0</v>
      </c>
      <c r="NOK1371" s="84">
        <f t="shared" si="2645"/>
        <v>0</v>
      </c>
      <c r="NOL1371" s="84">
        <f t="shared" si="2645"/>
        <v>0</v>
      </c>
      <c r="NOM1371" s="84">
        <f t="shared" si="2645"/>
        <v>0</v>
      </c>
      <c r="NON1371" s="84">
        <f t="shared" si="2645"/>
        <v>2000000</v>
      </c>
      <c r="NOO1371" s="84">
        <f t="shared" si="2645"/>
        <v>0</v>
      </c>
      <c r="NOP1371" s="84">
        <f t="shared" si="2645"/>
        <v>0</v>
      </c>
      <c r="NOQ1371" s="84">
        <f t="shared" si="2645"/>
        <v>2000000</v>
      </c>
      <c r="NOR1371" s="84">
        <f t="shared" si="2645"/>
        <v>2000000</v>
      </c>
      <c r="NOX1371" s="84" t="s">
        <v>247</v>
      </c>
      <c r="NOY1371" s="84" t="s">
        <v>4695</v>
      </c>
      <c r="NOZ1371" s="84">
        <f t="shared" ref="NOZ1371:NPH1371" si="2646">NOZ1365</f>
        <v>0</v>
      </c>
      <c r="NPA1371" s="84">
        <f t="shared" si="2646"/>
        <v>0</v>
      </c>
      <c r="NPB1371" s="84">
        <f t="shared" si="2646"/>
        <v>0</v>
      </c>
      <c r="NPC1371" s="84">
        <f t="shared" si="2646"/>
        <v>0</v>
      </c>
      <c r="NPD1371" s="84">
        <f t="shared" si="2646"/>
        <v>2000000</v>
      </c>
      <c r="NPE1371" s="84">
        <f t="shared" si="2646"/>
        <v>0</v>
      </c>
      <c r="NPF1371" s="84">
        <f t="shared" si="2646"/>
        <v>0</v>
      </c>
      <c r="NPG1371" s="84">
        <f t="shared" si="2646"/>
        <v>2000000</v>
      </c>
      <c r="NPH1371" s="84">
        <f t="shared" si="2646"/>
        <v>2000000</v>
      </c>
      <c r="NPN1371" s="84" t="s">
        <v>247</v>
      </c>
      <c r="NPO1371" s="84" t="s">
        <v>4695</v>
      </c>
      <c r="NPP1371" s="84">
        <f t="shared" ref="NPP1371:NPX1371" si="2647">NPP1365</f>
        <v>0</v>
      </c>
      <c r="NPQ1371" s="84">
        <f t="shared" si="2647"/>
        <v>0</v>
      </c>
      <c r="NPR1371" s="84">
        <f t="shared" si="2647"/>
        <v>0</v>
      </c>
      <c r="NPS1371" s="84">
        <f t="shared" si="2647"/>
        <v>0</v>
      </c>
      <c r="NPT1371" s="84">
        <f t="shared" si="2647"/>
        <v>2000000</v>
      </c>
      <c r="NPU1371" s="84">
        <f t="shared" si="2647"/>
        <v>0</v>
      </c>
      <c r="NPV1371" s="84">
        <f t="shared" si="2647"/>
        <v>0</v>
      </c>
      <c r="NPW1371" s="84">
        <f t="shared" si="2647"/>
        <v>2000000</v>
      </c>
      <c r="NPX1371" s="84">
        <f t="shared" si="2647"/>
        <v>2000000</v>
      </c>
      <c r="NQD1371" s="84" t="s">
        <v>247</v>
      </c>
      <c r="NQE1371" s="84" t="s">
        <v>4695</v>
      </c>
      <c r="NQF1371" s="84">
        <f t="shared" ref="NQF1371:NQN1371" si="2648">NQF1365</f>
        <v>0</v>
      </c>
      <c r="NQG1371" s="84">
        <f t="shared" si="2648"/>
        <v>0</v>
      </c>
      <c r="NQH1371" s="84">
        <f t="shared" si="2648"/>
        <v>0</v>
      </c>
      <c r="NQI1371" s="84">
        <f t="shared" si="2648"/>
        <v>0</v>
      </c>
      <c r="NQJ1371" s="84">
        <f t="shared" si="2648"/>
        <v>2000000</v>
      </c>
      <c r="NQK1371" s="84">
        <f t="shared" si="2648"/>
        <v>0</v>
      </c>
      <c r="NQL1371" s="84">
        <f t="shared" si="2648"/>
        <v>0</v>
      </c>
      <c r="NQM1371" s="84">
        <f t="shared" si="2648"/>
        <v>2000000</v>
      </c>
      <c r="NQN1371" s="84">
        <f t="shared" si="2648"/>
        <v>2000000</v>
      </c>
      <c r="NQT1371" s="84" t="s">
        <v>247</v>
      </c>
      <c r="NQU1371" s="84" t="s">
        <v>4695</v>
      </c>
      <c r="NQV1371" s="84">
        <f t="shared" ref="NQV1371:NRD1371" si="2649">NQV1365</f>
        <v>0</v>
      </c>
      <c r="NQW1371" s="84">
        <f t="shared" si="2649"/>
        <v>0</v>
      </c>
      <c r="NQX1371" s="84">
        <f t="shared" si="2649"/>
        <v>0</v>
      </c>
      <c r="NQY1371" s="84">
        <f t="shared" si="2649"/>
        <v>0</v>
      </c>
      <c r="NQZ1371" s="84">
        <f t="shared" si="2649"/>
        <v>2000000</v>
      </c>
      <c r="NRA1371" s="84">
        <f t="shared" si="2649"/>
        <v>0</v>
      </c>
      <c r="NRB1371" s="84">
        <f t="shared" si="2649"/>
        <v>0</v>
      </c>
      <c r="NRC1371" s="84">
        <f t="shared" si="2649"/>
        <v>2000000</v>
      </c>
      <c r="NRD1371" s="84">
        <f t="shared" si="2649"/>
        <v>2000000</v>
      </c>
      <c r="NRJ1371" s="84" t="s">
        <v>247</v>
      </c>
      <c r="NRK1371" s="84" t="s">
        <v>4695</v>
      </c>
      <c r="NRL1371" s="84">
        <f t="shared" ref="NRL1371:NRT1371" si="2650">NRL1365</f>
        <v>0</v>
      </c>
      <c r="NRM1371" s="84">
        <f t="shared" si="2650"/>
        <v>0</v>
      </c>
      <c r="NRN1371" s="84">
        <f t="shared" si="2650"/>
        <v>0</v>
      </c>
      <c r="NRO1371" s="84">
        <f t="shared" si="2650"/>
        <v>0</v>
      </c>
      <c r="NRP1371" s="84">
        <f t="shared" si="2650"/>
        <v>2000000</v>
      </c>
      <c r="NRQ1371" s="84">
        <f t="shared" si="2650"/>
        <v>0</v>
      </c>
      <c r="NRR1371" s="84">
        <f t="shared" si="2650"/>
        <v>0</v>
      </c>
      <c r="NRS1371" s="84">
        <f t="shared" si="2650"/>
        <v>2000000</v>
      </c>
      <c r="NRT1371" s="84">
        <f t="shared" si="2650"/>
        <v>2000000</v>
      </c>
      <c r="NRZ1371" s="84" t="s">
        <v>247</v>
      </c>
      <c r="NSA1371" s="84" t="s">
        <v>4695</v>
      </c>
      <c r="NSB1371" s="84">
        <f t="shared" ref="NSB1371:NSJ1371" si="2651">NSB1365</f>
        <v>0</v>
      </c>
      <c r="NSC1371" s="84">
        <f t="shared" si="2651"/>
        <v>0</v>
      </c>
      <c r="NSD1371" s="84">
        <f t="shared" si="2651"/>
        <v>0</v>
      </c>
      <c r="NSE1371" s="84">
        <f t="shared" si="2651"/>
        <v>0</v>
      </c>
      <c r="NSF1371" s="84">
        <f t="shared" si="2651"/>
        <v>2000000</v>
      </c>
      <c r="NSG1371" s="84">
        <f t="shared" si="2651"/>
        <v>0</v>
      </c>
      <c r="NSH1371" s="84">
        <f t="shared" si="2651"/>
        <v>0</v>
      </c>
      <c r="NSI1371" s="84">
        <f t="shared" si="2651"/>
        <v>2000000</v>
      </c>
      <c r="NSJ1371" s="84">
        <f t="shared" si="2651"/>
        <v>2000000</v>
      </c>
      <c r="NSP1371" s="84" t="s">
        <v>247</v>
      </c>
      <c r="NSQ1371" s="84" t="s">
        <v>4695</v>
      </c>
      <c r="NSR1371" s="84">
        <f t="shared" ref="NSR1371:NSZ1371" si="2652">NSR1365</f>
        <v>0</v>
      </c>
      <c r="NSS1371" s="84">
        <f t="shared" si="2652"/>
        <v>0</v>
      </c>
      <c r="NST1371" s="84">
        <f t="shared" si="2652"/>
        <v>0</v>
      </c>
      <c r="NSU1371" s="84">
        <f t="shared" si="2652"/>
        <v>0</v>
      </c>
      <c r="NSV1371" s="84">
        <f t="shared" si="2652"/>
        <v>2000000</v>
      </c>
      <c r="NSW1371" s="84">
        <f t="shared" si="2652"/>
        <v>0</v>
      </c>
      <c r="NSX1371" s="84">
        <f t="shared" si="2652"/>
        <v>0</v>
      </c>
      <c r="NSY1371" s="84">
        <f t="shared" si="2652"/>
        <v>2000000</v>
      </c>
      <c r="NSZ1371" s="84">
        <f t="shared" si="2652"/>
        <v>2000000</v>
      </c>
      <c r="NTF1371" s="84" t="s">
        <v>247</v>
      </c>
      <c r="NTG1371" s="84" t="s">
        <v>4695</v>
      </c>
      <c r="NTH1371" s="84">
        <f t="shared" ref="NTH1371:NTP1371" si="2653">NTH1365</f>
        <v>0</v>
      </c>
      <c r="NTI1371" s="84">
        <f t="shared" si="2653"/>
        <v>0</v>
      </c>
      <c r="NTJ1371" s="84">
        <f t="shared" si="2653"/>
        <v>0</v>
      </c>
      <c r="NTK1371" s="84">
        <f t="shared" si="2653"/>
        <v>0</v>
      </c>
      <c r="NTL1371" s="84">
        <f t="shared" si="2653"/>
        <v>2000000</v>
      </c>
      <c r="NTM1371" s="84">
        <f t="shared" si="2653"/>
        <v>0</v>
      </c>
      <c r="NTN1371" s="84">
        <f t="shared" si="2653"/>
        <v>0</v>
      </c>
      <c r="NTO1371" s="84">
        <f t="shared" si="2653"/>
        <v>2000000</v>
      </c>
      <c r="NTP1371" s="84">
        <f t="shared" si="2653"/>
        <v>2000000</v>
      </c>
      <c r="NTV1371" s="84" t="s">
        <v>247</v>
      </c>
      <c r="NTW1371" s="84" t="s">
        <v>4695</v>
      </c>
      <c r="NTX1371" s="84">
        <f t="shared" ref="NTX1371:NUF1371" si="2654">NTX1365</f>
        <v>0</v>
      </c>
      <c r="NTY1371" s="84">
        <f t="shared" si="2654"/>
        <v>0</v>
      </c>
      <c r="NTZ1371" s="84">
        <f t="shared" si="2654"/>
        <v>0</v>
      </c>
      <c r="NUA1371" s="84">
        <f t="shared" si="2654"/>
        <v>0</v>
      </c>
      <c r="NUB1371" s="84">
        <f t="shared" si="2654"/>
        <v>2000000</v>
      </c>
      <c r="NUC1371" s="84">
        <f t="shared" si="2654"/>
        <v>0</v>
      </c>
      <c r="NUD1371" s="84">
        <f t="shared" si="2654"/>
        <v>0</v>
      </c>
      <c r="NUE1371" s="84">
        <f t="shared" si="2654"/>
        <v>2000000</v>
      </c>
      <c r="NUF1371" s="84">
        <f t="shared" si="2654"/>
        <v>2000000</v>
      </c>
      <c r="NUL1371" s="84" t="s">
        <v>247</v>
      </c>
      <c r="NUM1371" s="84" t="s">
        <v>4695</v>
      </c>
      <c r="NUN1371" s="84">
        <f t="shared" ref="NUN1371:NUV1371" si="2655">NUN1365</f>
        <v>0</v>
      </c>
      <c r="NUO1371" s="84">
        <f t="shared" si="2655"/>
        <v>0</v>
      </c>
      <c r="NUP1371" s="84">
        <f t="shared" si="2655"/>
        <v>0</v>
      </c>
      <c r="NUQ1371" s="84">
        <f t="shared" si="2655"/>
        <v>0</v>
      </c>
      <c r="NUR1371" s="84">
        <f t="shared" si="2655"/>
        <v>2000000</v>
      </c>
      <c r="NUS1371" s="84">
        <f t="shared" si="2655"/>
        <v>0</v>
      </c>
      <c r="NUT1371" s="84">
        <f t="shared" si="2655"/>
        <v>0</v>
      </c>
      <c r="NUU1371" s="84">
        <f t="shared" si="2655"/>
        <v>2000000</v>
      </c>
      <c r="NUV1371" s="84">
        <f t="shared" si="2655"/>
        <v>2000000</v>
      </c>
      <c r="NVB1371" s="84" t="s">
        <v>247</v>
      </c>
      <c r="NVC1371" s="84" t="s">
        <v>4695</v>
      </c>
      <c r="NVD1371" s="84">
        <f t="shared" ref="NVD1371:NVL1371" si="2656">NVD1365</f>
        <v>0</v>
      </c>
      <c r="NVE1371" s="84">
        <f t="shared" si="2656"/>
        <v>0</v>
      </c>
      <c r="NVF1371" s="84">
        <f t="shared" si="2656"/>
        <v>0</v>
      </c>
      <c r="NVG1371" s="84">
        <f t="shared" si="2656"/>
        <v>0</v>
      </c>
      <c r="NVH1371" s="84">
        <f t="shared" si="2656"/>
        <v>2000000</v>
      </c>
      <c r="NVI1371" s="84">
        <f t="shared" si="2656"/>
        <v>0</v>
      </c>
      <c r="NVJ1371" s="84">
        <f t="shared" si="2656"/>
        <v>0</v>
      </c>
      <c r="NVK1371" s="84">
        <f t="shared" si="2656"/>
        <v>2000000</v>
      </c>
      <c r="NVL1371" s="84">
        <f t="shared" si="2656"/>
        <v>2000000</v>
      </c>
      <c r="NVR1371" s="84" t="s">
        <v>247</v>
      </c>
      <c r="NVS1371" s="84" t="s">
        <v>4695</v>
      </c>
      <c r="NVT1371" s="84">
        <f t="shared" ref="NVT1371:NWB1371" si="2657">NVT1365</f>
        <v>0</v>
      </c>
      <c r="NVU1371" s="84">
        <f t="shared" si="2657"/>
        <v>0</v>
      </c>
      <c r="NVV1371" s="84">
        <f t="shared" si="2657"/>
        <v>0</v>
      </c>
      <c r="NVW1371" s="84">
        <f t="shared" si="2657"/>
        <v>0</v>
      </c>
      <c r="NVX1371" s="84">
        <f t="shared" si="2657"/>
        <v>2000000</v>
      </c>
      <c r="NVY1371" s="84">
        <f t="shared" si="2657"/>
        <v>0</v>
      </c>
      <c r="NVZ1371" s="84">
        <f t="shared" si="2657"/>
        <v>0</v>
      </c>
      <c r="NWA1371" s="84">
        <f t="shared" si="2657"/>
        <v>2000000</v>
      </c>
      <c r="NWB1371" s="84">
        <f t="shared" si="2657"/>
        <v>2000000</v>
      </c>
      <c r="NWH1371" s="84" t="s">
        <v>247</v>
      </c>
      <c r="NWI1371" s="84" t="s">
        <v>4695</v>
      </c>
      <c r="NWJ1371" s="84">
        <f t="shared" ref="NWJ1371:NWR1371" si="2658">NWJ1365</f>
        <v>0</v>
      </c>
      <c r="NWK1371" s="84">
        <f t="shared" si="2658"/>
        <v>0</v>
      </c>
      <c r="NWL1371" s="84">
        <f t="shared" si="2658"/>
        <v>0</v>
      </c>
      <c r="NWM1371" s="84">
        <f t="shared" si="2658"/>
        <v>0</v>
      </c>
      <c r="NWN1371" s="84">
        <f t="shared" si="2658"/>
        <v>2000000</v>
      </c>
      <c r="NWO1371" s="84">
        <f t="shared" si="2658"/>
        <v>0</v>
      </c>
      <c r="NWP1371" s="84">
        <f t="shared" si="2658"/>
        <v>0</v>
      </c>
      <c r="NWQ1371" s="84">
        <f t="shared" si="2658"/>
        <v>2000000</v>
      </c>
      <c r="NWR1371" s="84">
        <f t="shared" si="2658"/>
        <v>2000000</v>
      </c>
      <c r="NWX1371" s="84" t="s">
        <v>247</v>
      </c>
      <c r="NWY1371" s="84" t="s">
        <v>4695</v>
      </c>
      <c r="NWZ1371" s="84">
        <f t="shared" ref="NWZ1371:NXH1371" si="2659">NWZ1365</f>
        <v>0</v>
      </c>
      <c r="NXA1371" s="84">
        <f t="shared" si="2659"/>
        <v>0</v>
      </c>
      <c r="NXB1371" s="84">
        <f t="shared" si="2659"/>
        <v>0</v>
      </c>
      <c r="NXC1371" s="84">
        <f t="shared" si="2659"/>
        <v>0</v>
      </c>
      <c r="NXD1371" s="84">
        <f t="shared" si="2659"/>
        <v>2000000</v>
      </c>
      <c r="NXE1371" s="84">
        <f t="shared" si="2659"/>
        <v>0</v>
      </c>
      <c r="NXF1371" s="84">
        <f t="shared" si="2659"/>
        <v>0</v>
      </c>
      <c r="NXG1371" s="84">
        <f t="shared" si="2659"/>
        <v>2000000</v>
      </c>
      <c r="NXH1371" s="84">
        <f t="shared" si="2659"/>
        <v>2000000</v>
      </c>
      <c r="NXN1371" s="84" t="s">
        <v>247</v>
      </c>
      <c r="NXO1371" s="84" t="s">
        <v>4695</v>
      </c>
      <c r="NXP1371" s="84">
        <f t="shared" ref="NXP1371:NXX1371" si="2660">NXP1365</f>
        <v>0</v>
      </c>
      <c r="NXQ1371" s="84">
        <f t="shared" si="2660"/>
        <v>0</v>
      </c>
      <c r="NXR1371" s="84">
        <f t="shared" si="2660"/>
        <v>0</v>
      </c>
      <c r="NXS1371" s="84">
        <f t="shared" si="2660"/>
        <v>0</v>
      </c>
      <c r="NXT1371" s="84">
        <f t="shared" si="2660"/>
        <v>2000000</v>
      </c>
      <c r="NXU1371" s="84">
        <f t="shared" si="2660"/>
        <v>0</v>
      </c>
      <c r="NXV1371" s="84">
        <f t="shared" si="2660"/>
        <v>0</v>
      </c>
      <c r="NXW1371" s="84">
        <f t="shared" si="2660"/>
        <v>2000000</v>
      </c>
      <c r="NXX1371" s="84">
        <f t="shared" si="2660"/>
        <v>2000000</v>
      </c>
      <c r="NYD1371" s="84" t="s">
        <v>247</v>
      </c>
      <c r="NYE1371" s="84" t="s">
        <v>4695</v>
      </c>
      <c r="NYF1371" s="84">
        <f t="shared" ref="NYF1371:NYN1371" si="2661">NYF1365</f>
        <v>0</v>
      </c>
      <c r="NYG1371" s="84">
        <f t="shared" si="2661"/>
        <v>0</v>
      </c>
      <c r="NYH1371" s="84">
        <f t="shared" si="2661"/>
        <v>0</v>
      </c>
      <c r="NYI1371" s="84">
        <f t="shared" si="2661"/>
        <v>0</v>
      </c>
      <c r="NYJ1371" s="84">
        <f t="shared" si="2661"/>
        <v>2000000</v>
      </c>
      <c r="NYK1371" s="84">
        <f t="shared" si="2661"/>
        <v>0</v>
      </c>
      <c r="NYL1371" s="84">
        <f t="shared" si="2661"/>
        <v>0</v>
      </c>
      <c r="NYM1371" s="84">
        <f t="shared" si="2661"/>
        <v>2000000</v>
      </c>
      <c r="NYN1371" s="84">
        <f t="shared" si="2661"/>
        <v>2000000</v>
      </c>
      <c r="NYT1371" s="84" t="s">
        <v>247</v>
      </c>
      <c r="NYU1371" s="84" t="s">
        <v>4695</v>
      </c>
      <c r="NYV1371" s="84">
        <f t="shared" ref="NYV1371:NZD1371" si="2662">NYV1365</f>
        <v>0</v>
      </c>
      <c r="NYW1371" s="84">
        <f t="shared" si="2662"/>
        <v>0</v>
      </c>
      <c r="NYX1371" s="84">
        <f t="shared" si="2662"/>
        <v>0</v>
      </c>
      <c r="NYY1371" s="84">
        <f t="shared" si="2662"/>
        <v>0</v>
      </c>
      <c r="NYZ1371" s="84">
        <f t="shared" si="2662"/>
        <v>2000000</v>
      </c>
      <c r="NZA1371" s="84">
        <f t="shared" si="2662"/>
        <v>0</v>
      </c>
      <c r="NZB1371" s="84">
        <f t="shared" si="2662"/>
        <v>0</v>
      </c>
      <c r="NZC1371" s="84">
        <f t="shared" si="2662"/>
        <v>2000000</v>
      </c>
      <c r="NZD1371" s="84">
        <f t="shared" si="2662"/>
        <v>2000000</v>
      </c>
      <c r="NZJ1371" s="84" t="s">
        <v>247</v>
      </c>
      <c r="NZK1371" s="84" t="s">
        <v>4695</v>
      </c>
      <c r="NZL1371" s="84">
        <f t="shared" ref="NZL1371:NZT1371" si="2663">NZL1365</f>
        <v>0</v>
      </c>
      <c r="NZM1371" s="84">
        <f t="shared" si="2663"/>
        <v>0</v>
      </c>
      <c r="NZN1371" s="84">
        <f t="shared" si="2663"/>
        <v>0</v>
      </c>
      <c r="NZO1371" s="84">
        <f t="shared" si="2663"/>
        <v>0</v>
      </c>
      <c r="NZP1371" s="84">
        <f t="shared" si="2663"/>
        <v>2000000</v>
      </c>
      <c r="NZQ1371" s="84">
        <f t="shared" si="2663"/>
        <v>0</v>
      </c>
      <c r="NZR1371" s="84">
        <f t="shared" si="2663"/>
        <v>0</v>
      </c>
      <c r="NZS1371" s="84">
        <f t="shared" si="2663"/>
        <v>2000000</v>
      </c>
      <c r="NZT1371" s="84">
        <f t="shared" si="2663"/>
        <v>2000000</v>
      </c>
      <c r="NZZ1371" s="84" t="s">
        <v>247</v>
      </c>
      <c r="OAA1371" s="84" t="s">
        <v>4695</v>
      </c>
      <c r="OAB1371" s="84">
        <f t="shared" ref="OAB1371:OAJ1371" si="2664">OAB1365</f>
        <v>0</v>
      </c>
      <c r="OAC1371" s="84">
        <f t="shared" si="2664"/>
        <v>0</v>
      </c>
      <c r="OAD1371" s="84">
        <f t="shared" si="2664"/>
        <v>0</v>
      </c>
      <c r="OAE1371" s="84">
        <f t="shared" si="2664"/>
        <v>0</v>
      </c>
      <c r="OAF1371" s="84">
        <f t="shared" si="2664"/>
        <v>2000000</v>
      </c>
      <c r="OAG1371" s="84">
        <f t="shared" si="2664"/>
        <v>0</v>
      </c>
      <c r="OAH1371" s="84">
        <f t="shared" si="2664"/>
        <v>0</v>
      </c>
      <c r="OAI1371" s="84">
        <f t="shared" si="2664"/>
        <v>2000000</v>
      </c>
      <c r="OAJ1371" s="84">
        <f t="shared" si="2664"/>
        <v>2000000</v>
      </c>
      <c r="OAP1371" s="84" t="s">
        <v>247</v>
      </c>
      <c r="OAQ1371" s="84" t="s">
        <v>4695</v>
      </c>
      <c r="OAR1371" s="84">
        <f t="shared" ref="OAR1371:OAZ1371" si="2665">OAR1365</f>
        <v>0</v>
      </c>
      <c r="OAS1371" s="84">
        <f t="shared" si="2665"/>
        <v>0</v>
      </c>
      <c r="OAT1371" s="84">
        <f t="shared" si="2665"/>
        <v>0</v>
      </c>
      <c r="OAU1371" s="84">
        <f t="shared" si="2665"/>
        <v>0</v>
      </c>
      <c r="OAV1371" s="84">
        <f t="shared" si="2665"/>
        <v>2000000</v>
      </c>
      <c r="OAW1371" s="84">
        <f t="shared" si="2665"/>
        <v>0</v>
      </c>
      <c r="OAX1371" s="84">
        <f t="shared" si="2665"/>
        <v>0</v>
      </c>
      <c r="OAY1371" s="84">
        <f t="shared" si="2665"/>
        <v>2000000</v>
      </c>
      <c r="OAZ1371" s="84">
        <f t="shared" si="2665"/>
        <v>2000000</v>
      </c>
      <c r="OBF1371" s="84" t="s">
        <v>247</v>
      </c>
      <c r="OBG1371" s="84" t="s">
        <v>4695</v>
      </c>
      <c r="OBH1371" s="84">
        <f t="shared" ref="OBH1371:OBP1371" si="2666">OBH1365</f>
        <v>0</v>
      </c>
      <c r="OBI1371" s="84">
        <f t="shared" si="2666"/>
        <v>0</v>
      </c>
      <c r="OBJ1371" s="84">
        <f t="shared" si="2666"/>
        <v>0</v>
      </c>
      <c r="OBK1371" s="84">
        <f t="shared" si="2666"/>
        <v>0</v>
      </c>
      <c r="OBL1371" s="84">
        <f t="shared" si="2666"/>
        <v>2000000</v>
      </c>
      <c r="OBM1371" s="84">
        <f t="shared" si="2666"/>
        <v>0</v>
      </c>
      <c r="OBN1371" s="84">
        <f t="shared" si="2666"/>
        <v>0</v>
      </c>
      <c r="OBO1371" s="84">
        <f t="shared" si="2666"/>
        <v>2000000</v>
      </c>
      <c r="OBP1371" s="84">
        <f t="shared" si="2666"/>
        <v>2000000</v>
      </c>
      <c r="OBV1371" s="84" t="s">
        <v>247</v>
      </c>
      <c r="OBW1371" s="84" t="s">
        <v>4695</v>
      </c>
      <c r="OBX1371" s="84">
        <f t="shared" ref="OBX1371:OCF1371" si="2667">OBX1365</f>
        <v>0</v>
      </c>
      <c r="OBY1371" s="84">
        <f t="shared" si="2667"/>
        <v>0</v>
      </c>
      <c r="OBZ1371" s="84">
        <f t="shared" si="2667"/>
        <v>0</v>
      </c>
      <c r="OCA1371" s="84">
        <f t="shared" si="2667"/>
        <v>0</v>
      </c>
      <c r="OCB1371" s="84">
        <f t="shared" si="2667"/>
        <v>2000000</v>
      </c>
      <c r="OCC1371" s="84">
        <f t="shared" si="2667"/>
        <v>0</v>
      </c>
      <c r="OCD1371" s="84">
        <f t="shared" si="2667"/>
        <v>0</v>
      </c>
      <c r="OCE1371" s="84">
        <f t="shared" si="2667"/>
        <v>2000000</v>
      </c>
      <c r="OCF1371" s="84">
        <f t="shared" si="2667"/>
        <v>2000000</v>
      </c>
      <c r="OCL1371" s="84" t="s">
        <v>247</v>
      </c>
      <c r="OCM1371" s="84" t="s">
        <v>4695</v>
      </c>
      <c r="OCN1371" s="84">
        <f>OCN1365</f>
        <v>0</v>
      </c>
      <c r="OCO1371" s="84">
        <f>OCO1365</f>
        <v>0</v>
      </c>
      <c r="OCP1371" s="84">
        <f>OCP1365</f>
        <v>0</v>
      </c>
      <c r="OCQ1371" s="84">
        <f>OCQ1365</f>
        <v>0</v>
      </c>
      <c r="OCR1371" s="84">
        <f>OCR1365</f>
        <v>2000000</v>
      </c>
      <c r="OCS1371" s="84">
        <f>OCS1365</f>
        <v>0</v>
      </c>
      <c r="OCT1371" s="84">
        <f>OCT1365</f>
        <v>0</v>
      </c>
      <c r="OCU1371" s="84">
        <f>OCU1365</f>
        <v>2000000</v>
      </c>
      <c r="OCV1371" s="84">
        <f>OCV1365</f>
        <v>2000000</v>
      </c>
      <c r="ODB1371" s="84" t="s">
        <v>247</v>
      </c>
      <c r="ODC1371" s="84" t="s">
        <v>4695</v>
      </c>
      <c r="ODD1371" s="84">
        <f t="shared" ref="ODD1371:ODL1371" si="2668">ODD1365</f>
        <v>0</v>
      </c>
      <c r="ODE1371" s="84">
        <f t="shared" si="2668"/>
        <v>0</v>
      </c>
      <c r="ODF1371" s="84">
        <f t="shared" si="2668"/>
        <v>0</v>
      </c>
      <c r="ODG1371" s="84">
        <f t="shared" si="2668"/>
        <v>0</v>
      </c>
      <c r="ODH1371" s="84">
        <f t="shared" si="2668"/>
        <v>2000000</v>
      </c>
      <c r="ODI1371" s="84">
        <f t="shared" si="2668"/>
        <v>0</v>
      </c>
      <c r="ODJ1371" s="84">
        <f t="shared" si="2668"/>
        <v>0</v>
      </c>
      <c r="ODK1371" s="84">
        <f t="shared" si="2668"/>
        <v>2000000</v>
      </c>
      <c r="ODL1371" s="84">
        <f t="shared" si="2668"/>
        <v>2000000</v>
      </c>
      <c r="ODR1371" s="84" t="s">
        <v>247</v>
      </c>
      <c r="ODS1371" s="84" t="s">
        <v>4695</v>
      </c>
      <c r="ODT1371" s="84">
        <f t="shared" ref="ODT1371:OEB1371" si="2669">ODT1365</f>
        <v>0</v>
      </c>
      <c r="ODU1371" s="84">
        <f t="shared" si="2669"/>
        <v>0</v>
      </c>
      <c r="ODV1371" s="84">
        <f t="shared" si="2669"/>
        <v>0</v>
      </c>
      <c r="ODW1371" s="84">
        <f t="shared" si="2669"/>
        <v>0</v>
      </c>
      <c r="ODX1371" s="84">
        <f t="shared" si="2669"/>
        <v>2000000</v>
      </c>
      <c r="ODY1371" s="84">
        <f t="shared" si="2669"/>
        <v>0</v>
      </c>
      <c r="ODZ1371" s="84">
        <f t="shared" si="2669"/>
        <v>0</v>
      </c>
      <c r="OEA1371" s="84">
        <f t="shared" si="2669"/>
        <v>2000000</v>
      </c>
      <c r="OEB1371" s="84">
        <f t="shared" si="2669"/>
        <v>2000000</v>
      </c>
      <c r="OEH1371" s="84" t="s">
        <v>247</v>
      </c>
      <c r="OEI1371" s="84" t="s">
        <v>4695</v>
      </c>
      <c r="OEJ1371" s="84">
        <f t="shared" ref="OEJ1371:OER1371" si="2670">OEJ1365</f>
        <v>0</v>
      </c>
      <c r="OEK1371" s="84">
        <f t="shared" si="2670"/>
        <v>0</v>
      </c>
      <c r="OEL1371" s="84">
        <f t="shared" si="2670"/>
        <v>0</v>
      </c>
      <c r="OEM1371" s="84">
        <f t="shared" si="2670"/>
        <v>0</v>
      </c>
      <c r="OEN1371" s="84">
        <f t="shared" si="2670"/>
        <v>2000000</v>
      </c>
      <c r="OEO1371" s="84">
        <f t="shared" si="2670"/>
        <v>0</v>
      </c>
      <c r="OEP1371" s="84">
        <f t="shared" si="2670"/>
        <v>0</v>
      </c>
      <c r="OEQ1371" s="84">
        <f t="shared" si="2670"/>
        <v>2000000</v>
      </c>
      <c r="OER1371" s="84">
        <f t="shared" si="2670"/>
        <v>2000000</v>
      </c>
      <c r="OEX1371" s="84" t="s">
        <v>247</v>
      </c>
      <c r="OEY1371" s="84" t="s">
        <v>4695</v>
      </c>
      <c r="OEZ1371" s="84">
        <f t="shared" ref="OEZ1371:OFH1371" si="2671">OEZ1365</f>
        <v>0</v>
      </c>
      <c r="OFA1371" s="84">
        <f t="shared" si="2671"/>
        <v>0</v>
      </c>
      <c r="OFB1371" s="84">
        <f t="shared" si="2671"/>
        <v>0</v>
      </c>
      <c r="OFC1371" s="84">
        <f t="shared" si="2671"/>
        <v>0</v>
      </c>
      <c r="OFD1371" s="84">
        <f t="shared" si="2671"/>
        <v>2000000</v>
      </c>
      <c r="OFE1371" s="84">
        <f t="shared" si="2671"/>
        <v>0</v>
      </c>
      <c r="OFF1371" s="84">
        <f t="shared" si="2671"/>
        <v>0</v>
      </c>
      <c r="OFG1371" s="84">
        <f t="shared" si="2671"/>
        <v>2000000</v>
      </c>
      <c r="OFH1371" s="84">
        <f t="shared" si="2671"/>
        <v>2000000</v>
      </c>
      <c r="OFN1371" s="84" t="s">
        <v>247</v>
      </c>
      <c r="OFO1371" s="84" t="s">
        <v>4695</v>
      </c>
      <c r="OFP1371" s="84">
        <f t="shared" ref="OFP1371:OFX1371" si="2672">OFP1365</f>
        <v>0</v>
      </c>
      <c r="OFQ1371" s="84">
        <f t="shared" si="2672"/>
        <v>0</v>
      </c>
      <c r="OFR1371" s="84">
        <f t="shared" si="2672"/>
        <v>0</v>
      </c>
      <c r="OFS1371" s="84">
        <f t="shared" si="2672"/>
        <v>0</v>
      </c>
      <c r="OFT1371" s="84">
        <f t="shared" si="2672"/>
        <v>2000000</v>
      </c>
      <c r="OFU1371" s="84">
        <f t="shared" si="2672"/>
        <v>0</v>
      </c>
      <c r="OFV1371" s="84">
        <f t="shared" si="2672"/>
        <v>0</v>
      </c>
      <c r="OFW1371" s="84">
        <f t="shared" si="2672"/>
        <v>2000000</v>
      </c>
      <c r="OFX1371" s="84">
        <f t="shared" si="2672"/>
        <v>2000000</v>
      </c>
      <c r="OGD1371" s="84" t="s">
        <v>247</v>
      </c>
      <c r="OGE1371" s="84" t="s">
        <v>4695</v>
      </c>
      <c r="OGF1371" s="84">
        <f t="shared" ref="OGF1371:OGN1371" si="2673">OGF1365</f>
        <v>0</v>
      </c>
      <c r="OGG1371" s="84">
        <f t="shared" si="2673"/>
        <v>0</v>
      </c>
      <c r="OGH1371" s="84">
        <f t="shared" si="2673"/>
        <v>0</v>
      </c>
      <c r="OGI1371" s="84">
        <f t="shared" si="2673"/>
        <v>0</v>
      </c>
      <c r="OGJ1371" s="84">
        <f t="shared" si="2673"/>
        <v>2000000</v>
      </c>
      <c r="OGK1371" s="84">
        <f t="shared" si="2673"/>
        <v>0</v>
      </c>
      <c r="OGL1371" s="84">
        <f t="shared" si="2673"/>
        <v>0</v>
      </c>
      <c r="OGM1371" s="84">
        <f t="shared" si="2673"/>
        <v>2000000</v>
      </c>
      <c r="OGN1371" s="84">
        <f t="shared" si="2673"/>
        <v>2000000</v>
      </c>
      <c r="OGT1371" s="84" t="s">
        <v>247</v>
      </c>
      <c r="OGU1371" s="84" t="s">
        <v>4695</v>
      </c>
      <c r="OGV1371" s="84">
        <f t="shared" ref="OGV1371:OHD1371" si="2674">OGV1365</f>
        <v>0</v>
      </c>
      <c r="OGW1371" s="84">
        <f t="shared" si="2674"/>
        <v>0</v>
      </c>
      <c r="OGX1371" s="84">
        <f t="shared" si="2674"/>
        <v>0</v>
      </c>
      <c r="OGY1371" s="84">
        <f t="shared" si="2674"/>
        <v>0</v>
      </c>
      <c r="OGZ1371" s="84">
        <f t="shared" si="2674"/>
        <v>2000000</v>
      </c>
      <c r="OHA1371" s="84">
        <f t="shared" si="2674"/>
        <v>0</v>
      </c>
      <c r="OHB1371" s="84">
        <f t="shared" si="2674"/>
        <v>0</v>
      </c>
      <c r="OHC1371" s="84">
        <f t="shared" si="2674"/>
        <v>2000000</v>
      </c>
      <c r="OHD1371" s="84">
        <f t="shared" si="2674"/>
        <v>2000000</v>
      </c>
      <c r="OHJ1371" s="84" t="s">
        <v>247</v>
      </c>
      <c r="OHK1371" s="84" t="s">
        <v>4695</v>
      </c>
      <c r="OHL1371" s="84">
        <f t="shared" ref="OHL1371:OHT1371" si="2675">OHL1365</f>
        <v>0</v>
      </c>
      <c r="OHM1371" s="84">
        <f t="shared" si="2675"/>
        <v>0</v>
      </c>
      <c r="OHN1371" s="84">
        <f t="shared" si="2675"/>
        <v>0</v>
      </c>
      <c r="OHO1371" s="84">
        <f t="shared" si="2675"/>
        <v>0</v>
      </c>
      <c r="OHP1371" s="84">
        <f t="shared" si="2675"/>
        <v>2000000</v>
      </c>
      <c r="OHQ1371" s="84">
        <f t="shared" si="2675"/>
        <v>0</v>
      </c>
      <c r="OHR1371" s="84">
        <f t="shared" si="2675"/>
        <v>0</v>
      </c>
      <c r="OHS1371" s="84">
        <f t="shared" si="2675"/>
        <v>2000000</v>
      </c>
      <c r="OHT1371" s="84">
        <f t="shared" si="2675"/>
        <v>2000000</v>
      </c>
      <c r="OHZ1371" s="84" t="s">
        <v>247</v>
      </c>
      <c r="OIA1371" s="84" t="s">
        <v>4695</v>
      </c>
      <c r="OIB1371" s="84">
        <f t="shared" ref="OIB1371:OIJ1371" si="2676">OIB1365</f>
        <v>0</v>
      </c>
      <c r="OIC1371" s="84">
        <f t="shared" si="2676"/>
        <v>0</v>
      </c>
      <c r="OID1371" s="84">
        <f t="shared" si="2676"/>
        <v>0</v>
      </c>
      <c r="OIE1371" s="84">
        <f t="shared" si="2676"/>
        <v>0</v>
      </c>
      <c r="OIF1371" s="84">
        <f t="shared" si="2676"/>
        <v>2000000</v>
      </c>
      <c r="OIG1371" s="84">
        <f t="shared" si="2676"/>
        <v>0</v>
      </c>
      <c r="OIH1371" s="84">
        <f t="shared" si="2676"/>
        <v>0</v>
      </c>
      <c r="OII1371" s="84">
        <f t="shared" si="2676"/>
        <v>2000000</v>
      </c>
      <c r="OIJ1371" s="84">
        <f t="shared" si="2676"/>
        <v>2000000</v>
      </c>
      <c r="OIP1371" s="84" t="s">
        <v>247</v>
      </c>
      <c r="OIQ1371" s="84" t="s">
        <v>4695</v>
      </c>
      <c r="OIR1371" s="84">
        <f t="shared" ref="OIR1371:OIZ1371" si="2677">OIR1365</f>
        <v>0</v>
      </c>
      <c r="OIS1371" s="84">
        <f t="shared" si="2677"/>
        <v>0</v>
      </c>
      <c r="OIT1371" s="84">
        <f t="shared" si="2677"/>
        <v>0</v>
      </c>
      <c r="OIU1371" s="84">
        <f t="shared" si="2677"/>
        <v>0</v>
      </c>
      <c r="OIV1371" s="84">
        <f t="shared" si="2677"/>
        <v>2000000</v>
      </c>
      <c r="OIW1371" s="84">
        <f t="shared" si="2677"/>
        <v>0</v>
      </c>
      <c r="OIX1371" s="84">
        <f t="shared" si="2677"/>
        <v>0</v>
      </c>
      <c r="OIY1371" s="84">
        <f t="shared" si="2677"/>
        <v>2000000</v>
      </c>
      <c r="OIZ1371" s="84">
        <f t="shared" si="2677"/>
        <v>2000000</v>
      </c>
      <c r="OJF1371" s="84" t="s">
        <v>247</v>
      </c>
      <c r="OJG1371" s="84" t="s">
        <v>4695</v>
      </c>
      <c r="OJH1371" s="84">
        <f t="shared" ref="OJH1371:OJP1371" si="2678">OJH1365</f>
        <v>0</v>
      </c>
      <c r="OJI1371" s="84">
        <f t="shared" si="2678"/>
        <v>0</v>
      </c>
      <c r="OJJ1371" s="84">
        <f t="shared" si="2678"/>
        <v>0</v>
      </c>
      <c r="OJK1371" s="84">
        <f t="shared" si="2678"/>
        <v>0</v>
      </c>
      <c r="OJL1371" s="84">
        <f t="shared" si="2678"/>
        <v>2000000</v>
      </c>
      <c r="OJM1371" s="84">
        <f t="shared" si="2678"/>
        <v>0</v>
      </c>
      <c r="OJN1371" s="84">
        <f t="shared" si="2678"/>
        <v>0</v>
      </c>
      <c r="OJO1371" s="84">
        <f t="shared" si="2678"/>
        <v>2000000</v>
      </c>
      <c r="OJP1371" s="84">
        <f t="shared" si="2678"/>
        <v>2000000</v>
      </c>
      <c r="OJV1371" s="84" t="s">
        <v>247</v>
      </c>
      <c r="OJW1371" s="84" t="s">
        <v>4695</v>
      </c>
      <c r="OJX1371" s="84">
        <f t="shared" ref="OJX1371:OKF1371" si="2679">OJX1365</f>
        <v>0</v>
      </c>
      <c r="OJY1371" s="84">
        <f t="shared" si="2679"/>
        <v>0</v>
      </c>
      <c r="OJZ1371" s="84">
        <f t="shared" si="2679"/>
        <v>0</v>
      </c>
      <c r="OKA1371" s="84">
        <f t="shared" si="2679"/>
        <v>0</v>
      </c>
      <c r="OKB1371" s="84">
        <f t="shared" si="2679"/>
        <v>2000000</v>
      </c>
      <c r="OKC1371" s="84">
        <f t="shared" si="2679"/>
        <v>0</v>
      </c>
      <c r="OKD1371" s="84">
        <f t="shared" si="2679"/>
        <v>0</v>
      </c>
      <c r="OKE1371" s="84">
        <f t="shared" si="2679"/>
        <v>2000000</v>
      </c>
      <c r="OKF1371" s="84">
        <f t="shared" si="2679"/>
        <v>2000000</v>
      </c>
      <c r="OKL1371" s="84" t="s">
        <v>247</v>
      </c>
      <c r="OKM1371" s="84" t="s">
        <v>4695</v>
      </c>
      <c r="OKN1371" s="84">
        <f t="shared" ref="OKN1371:OKV1371" si="2680">OKN1365</f>
        <v>0</v>
      </c>
      <c r="OKO1371" s="84">
        <f t="shared" si="2680"/>
        <v>0</v>
      </c>
      <c r="OKP1371" s="84">
        <f t="shared" si="2680"/>
        <v>0</v>
      </c>
      <c r="OKQ1371" s="84">
        <f t="shared" si="2680"/>
        <v>0</v>
      </c>
      <c r="OKR1371" s="84">
        <f t="shared" si="2680"/>
        <v>2000000</v>
      </c>
      <c r="OKS1371" s="84">
        <f t="shared" si="2680"/>
        <v>0</v>
      </c>
      <c r="OKT1371" s="84">
        <f t="shared" si="2680"/>
        <v>0</v>
      </c>
      <c r="OKU1371" s="84">
        <f t="shared" si="2680"/>
        <v>2000000</v>
      </c>
      <c r="OKV1371" s="84">
        <f t="shared" si="2680"/>
        <v>2000000</v>
      </c>
      <c r="OLB1371" s="84" t="s">
        <v>247</v>
      </c>
      <c r="OLC1371" s="84" t="s">
        <v>4695</v>
      </c>
      <c r="OLD1371" s="84">
        <f t="shared" ref="OLD1371:OLL1371" si="2681">OLD1365</f>
        <v>0</v>
      </c>
      <c r="OLE1371" s="84">
        <f t="shared" si="2681"/>
        <v>0</v>
      </c>
      <c r="OLF1371" s="84">
        <f t="shared" si="2681"/>
        <v>0</v>
      </c>
      <c r="OLG1371" s="84">
        <f t="shared" si="2681"/>
        <v>0</v>
      </c>
      <c r="OLH1371" s="84">
        <f t="shared" si="2681"/>
        <v>2000000</v>
      </c>
      <c r="OLI1371" s="84">
        <f t="shared" si="2681"/>
        <v>0</v>
      </c>
      <c r="OLJ1371" s="84">
        <f t="shared" si="2681"/>
        <v>0</v>
      </c>
      <c r="OLK1371" s="84">
        <f t="shared" si="2681"/>
        <v>2000000</v>
      </c>
      <c r="OLL1371" s="84">
        <f t="shared" si="2681"/>
        <v>2000000</v>
      </c>
      <c r="OLR1371" s="84" t="s">
        <v>247</v>
      </c>
      <c r="OLS1371" s="84" t="s">
        <v>4695</v>
      </c>
      <c r="OLT1371" s="84">
        <f t="shared" ref="OLT1371:OMB1371" si="2682">OLT1365</f>
        <v>0</v>
      </c>
      <c r="OLU1371" s="84">
        <f t="shared" si="2682"/>
        <v>0</v>
      </c>
      <c r="OLV1371" s="84">
        <f t="shared" si="2682"/>
        <v>0</v>
      </c>
      <c r="OLW1371" s="84">
        <f t="shared" si="2682"/>
        <v>0</v>
      </c>
      <c r="OLX1371" s="84">
        <f t="shared" si="2682"/>
        <v>2000000</v>
      </c>
      <c r="OLY1371" s="84">
        <f t="shared" si="2682"/>
        <v>0</v>
      </c>
      <c r="OLZ1371" s="84">
        <f t="shared" si="2682"/>
        <v>0</v>
      </c>
      <c r="OMA1371" s="84">
        <f t="shared" si="2682"/>
        <v>2000000</v>
      </c>
      <c r="OMB1371" s="84">
        <f t="shared" si="2682"/>
        <v>2000000</v>
      </c>
      <c r="OMH1371" s="84" t="s">
        <v>247</v>
      </c>
      <c r="OMI1371" s="84" t="s">
        <v>4695</v>
      </c>
      <c r="OMJ1371" s="84">
        <f t="shared" ref="OMJ1371:OMR1371" si="2683">OMJ1365</f>
        <v>0</v>
      </c>
      <c r="OMK1371" s="84">
        <f t="shared" si="2683"/>
        <v>0</v>
      </c>
      <c r="OML1371" s="84">
        <f t="shared" si="2683"/>
        <v>0</v>
      </c>
      <c r="OMM1371" s="84">
        <f t="shared" si="2683"/>
        <v>0</v>
      </c>
      <c r="OMN1371" s="84">
        <f t="shared" si="2683"/>
        <v>2000000</v>
      </c>
      <c r="OMO1371" s="84">
        <f t="shared" si="2683"/>
        <v>0</v>
      </c>
      <c r="OMP1371" s="84">
        <f t="shared" si="2683"/>
        <v>0</v>
      </c>
      <c r="OMQ1371" s="84">
        <f t="shared" si="2683"/>
        <v>2000000</v>
      </c>
      <c r="OMR1371" s="84">
        <f t="shared" si="2683"/>
        <v>2000000</v>
      </c>
      <c r="OMX1371" s="84" t="s">
        <v>247</v>
      </c>
      <c r="OMY1371" s="84" t="s">
        <v>4695</v>
      </c>
      <c r="OMZ1371" s="84">
        <f t="shared" ref="OMZ1371:ONH1371" si="2684">OMZ1365</f>
        <v>0</v>
      </c>
      <c r="ONA1371" s="84">
        <f t="shared" si="2684"/>
        <v>0</v>
      </c>
      <c r="ONB1371" s="84">
        <f t="shared" si="2684"/>
        <v>0</v>
      </c>
      <c r="ONC1371" s="84">
        <f t="shared" si="2684"/>
        <v>0</v>
      </c>
      <c r="OND1371" s="84">
        <f t="shared" si="2684"/>
        <v>2000000</v>
      </c>
      <c r="ONE1371" s="84">
        <f t="shared" si="2684"/>
        <v>0</v>
      </c>
      <c r="ONF1371" s="84">
        <f t="shared" si="2684"/>
        <v>0</v>
      </c>
      <c r="ONG1371" s="84">
        <f t="shared" si="2684"/>
        <v>2000000</v>
      </c>
      <c r="ONH1371" s="84">
        <f t="shared" si="2684"/>
        <v>2000000</v>
      </c>
      <c r="ONN1371" s="84" t="s">
        <v>247</v>
      </c>
      <c r="ONO1371" s="84" t="s">
        <v>4695</v>
      </c>
      <c r="ONP1371" s="84">
        <f t="shared" ref="ONP1371:ONX1371" si="2685">ONP1365</f>
        <v>0</v>
      </c>
      <c r="ONQ1371" s="84">
        <f t="shared" si="2685"/>
        <v>0</v>
      </c>
      <c r="ONR1371" s="84">
        <f t="shared" si="2685"/>
        <v>0</v>
      </c>
      <c r="ONS1371" s="84">
        <f t="shared" si="2685"/>
        <v>0</v>
      </c>
      <c r="ONT1371" s="84">
        <f t="shared" si="2685"/>
        <v>2000000</v>
      </c>
      <c r="ONU1371" s="84">
        <f t="shared" si="2685"/>
        <v>0</v>
      </c>
      <c r="ONV1371" s="84">
        <f t="shared" si="2685"/>
        <v>0</v>
      </c>
      <c r="ONW1371" s="84">
        <f t="shared" si="2685"/>
        <v>2000000</v>
      </c>
      <c r="ONX1371" s="84">
        <f t="shared" si="2685"/>
        <v>2000000</v>
      </c>
      <c r="OOD1371" s="84" t="s">
        <v>247</v>
      </c>
      <c r="OOE1371" s="84" t="s">
        <v>4695</v>
      </c>
      <c r="OOF1371" s="84">
        <f t="shared" ref="OOF1371:OON1371" si="2686">OOF1365</f>
        <v>0</v>
      </c>
      <c r="OOG1371" s="84">
        <f t="shared" si="2686"/>
        <v>0</v>
      </c>
      <c r="OOH1371" s="84">
        <f t="shared" si="2686"/>
        <v>0</v>
      </c>
      <c r="OOI1371" s="84">
        <f t="shared" si="2686"/>
        <v>0</v>
      </c>
      <c r="OOJ1371" s="84">
        <f t="shared" si="2686"/>
        <v>2000000</v>
      </c>
      <c r="OOK1371" s="84">
        <f t="shared" si="2686"/>
        <v>0</v>
      </c>
      <c r="OOL1371" s="84">
        <f t="shared" si="2686"/>
        <v>0</v>
      </c>
      <c r="OOM1371" s="84">
        <f t="shared" si="2686"/>
        <v>2000000</v>
      </c>
      <c r="OON1371" s="84">
        <f t="shared" si="2686"/>
        <v>2000000</v>
      </c>
      <c r="OOT1371" s="84" t="s">
        <v>247</v>
      </c>
      <c r="OOU1371" s="84" t="s">
        <v>4695</v>
      </c>
      <c r="OOV1371" s="84">
        <f t="shared" ref="OOV1371:OPD1371" si="2687">OOV1365</f>
        <v>0</v>
      </c>
      <c r="OOW1371" s="84">
        <f t="shared" si="2687"/>
        <v>0</v>
      </c>
      <c r="OOX1371" s="84">
        <f t="shared" si="2687"/>
        <v>0</v>
      </c>
      <c r="OOY1371" s="84">
        <f t="shared" si="2687"/>
        <v>0</v>
      </c>
      <c r="OOZ1371" s="84">
        <f t="shared" si="2687"/>
        <v>2000000</v>
      </c>
      <c r="OPA1371" s="84">
        <f t="shared" si="2687"/>
        <v>0</v>
      </c>
      <c r="OPB1371" s="84">
        <f t="shared" si="2687"/>
        <v>0</v>
      </c>
      <c r="OPC1371" s="84">
        <f t="shared" si="2687"/>
        <v>2000000</v>
      </c>
      <c r="OPD1371" s="84">
        <f t="shared" si="2687"/>
        <v>2000000</v>
      </c>
      <c r="OPJ1371" s="84" t="s">
        <v>247</v>
      </c>
      <c r="OPK1371" s="84" t="s">
        <v>4695</v>
      </c>
      <c r="OPL1371" s="84">
        <f t="shared" ref="OPL1371:OPT1371" si="2688">OPL1365</f>
        <v>0</v>
      </c>
      <c r="OPM1371" s="84">
        <f t="shared" si="2688"/>
        <v>0</v>
      </c>
      <c r="OPN1371" s="84">
        <f t="shared" si="2688"/>
        <v>0</v>
      </c>
      <c r="OPO1371" s="84">
        <f t="shared" si="2688"/>
        <v>0</v>
      </c>
      <c r="OPP1371" s="84">
        <f t="shared" si="2688"/>
        <v>2000000</v>
      </c>
      <c r="OPQ1371" s="84">
        <f t="shared" si="2688"/>
        <v>0</v>
      </c>
      <c r="OPR1371" s="84">
        <f t="shared" si="2688"/>
        <v>0</v>
      </c>
      <c r="OPS1371" s="84">
        <f t="shared" si="2688"/>
        <v>2000000</v>
      </c>
      <c r="OPT1371" s="84">
        <f t="shared" si="2688"/>
        <v>2000000</v>
      </c>
      <c r="OPZ1371" s="84" t="s">
        <v>247</v>
      </c>
      <c r="OQA1371" s="84" t="s">
        <v>4695</v>
      </c>
      <c r="OQB1371" s="84">
        <f t="shared" ref="OQB1371:OQJ1371" si="2689">OQB1365</f>
        <v>0</v>
      </c>
      <c r="OQC1371" s="84">
        <f t="shared" si="2689"/>
        <v>0</v>
      </c>
      <c r="OQD1371" s="84">
        <f t="shared" si="2689"/>
        <v>0</v>
      </c>
      <c r="OQE1371" s="84">
        <f t="shared" si="2689"/>
        <v>0</v>
      </c>
      <c r="OQF1371" s="84">
        <f t="shared" si="2689"/>
        <v>2000000</v>
      </c>
      <c r="OQG1371" s="84">
        <f t="shared" si="2689"/>
        <v>0</v>
      </c>
      <c r="OQH1371" s="84">
        <f t="shared" si="2689"/>
        <v>0</v>
      </c>
      <c r="OQI1371" s="84">
        <f t="shared" si="2689"/>
        <v>2000000</v>
      </c>
      <c r="OQJ1371" s="84">
        <f t="shared" si="2689"/>
        <v>2000000</v>
      </c>
      <c r="OQP1371" s="84" t="s">
        <v>247</v>
      </c>
      <c r="OQQ1371" s="84" t="s">
        <v>4695</v>
      </c>
      <c r="OQR1371" s="84">
        <f t="shared" ref="OQR1371:OQZ1371" si="2690">OQR1365</f>
        <v>0</v>
      </c>
      <c r="OQS1371" s="84">
        <f t="shared" si="2690"/>
        <v>0</v>
      </c>
      <c r="OQT1371" s="84">
        <f t="shared" si="2690"/>
        <v>0</v>
      </c>
      <c r="OQU1371" s="84">
        <f t="shared" si="2690"/>
        <v>0</v>
      </c>
      <c r="OQV1371" s="84">
        <f t="shared" si="2690"/>
        <v>2000000</v>
      </c>
      <c r="OQW1371" s="84">
        <f t="shared" si="2690"/>
        <v>0</v>
      </c>
      <c r="OQX1371" s="84">
        <f t="shared" si="2690"/>
        <v>0</v>
      </c>
      <c r="OQY1371" s="84">
        <f t="shared" si="2690"/>
        <v>2000000</v>
      </c>
      <c r="OQZ1371" s="84">
        <f t="shared" si="2690"/>
        <v>2000000</v>
      </c>
      <c r="ORF1371" s="84" t="s">
        <v>247</v>
      </c>
      <c r="ORG1371" s="84" t="s">
        <v>4695</v>
      </c>
      <c r="ORH1371" s="84">
        <f t="shared" ref="ORH1371:ORP1371" si="2691">ORH1365</f>
        <v>0</v>
      </c>
      <c r="ORI1371" s="84">
        <f t="shared" si="2691"/>
        <v>0</v>
      </c>
      <c r="ORJ1371" s="84">
        <f t="shared" si="2691"/>
        <v>0</v>
      </c>
      <c r="ORK1371" s="84">
        <f t="shared" si="2691"/>
        <v>0</v>
      </c>
      <c r="ORL1371" s="84">
        <f t="shared" si="2691"/>
        <v>2000000</v>
      </c>
      <c r="ORM1371" s="84">
        <f t="shared" si="2691"/>
        <v>0</v>
      </c>
      <c r="ORN1371" s="84">
        <f t="shared" si="2691"/>
        <v>0</v>
      </c>
      <c r="ORO1371" s="84">
        <f t="shared" si="2691"/>
        <v>2000000</v>
      </c>
      <c r="ORP1371" s="84">
        <f t="shared" si="2691"/>
        <v>2000000</v>
      </c>
      <c r="ORV1371" s="84" t="s">
        <v>247</v>
      </c>
      <c r="ORW1371" s="84" t="s">
        <v>4695</v>
      </c>
      <c r="ORX1371" s="84">
        <f t="shared" ref="ORX1371:OSF1371" si="2692">ORX1365</f>
        <v>0</v>
      </c>
      <c r="ORY1371" s="84">
        <f t="shared" si="2692"/>
        <v>0</v>
      </c>
      <c r="ORZ1371" s="84">
        <f t="shared" si="2692"/>
        <v>0</v>
      </c>
      <c r="OSA1371" s="84">
        <f t="shared" si="2692"/>
        <v>0</v>
      </c>
      <c r="OSB1371" s="84">
        <f t="shared" si="2692"/>
        <v>2000000</v>
      </c>
      <c r="OSC1371" s="84">
        <f t="shared" si="2692"/>
        <v>0</v>
      </c>
      <c r="OSD1371" s="84">
        <f t="shared" si="2692"/>
        <v>0</v>
      </c>
      <c r="OSE1371" s="84">
        <f t="shared" si="2692"/>
        <v>2000000</v>
      </c>
      <c r="OSF1371" s="84">
        <f t="shared" si="2692"/>
        <v>2000000</v>
      </c>
      <c r="OSL1371" s="84" t="s">
        <v>247</v>
      </c>
      <c r="OSM1371" s="84" t="s">
        <v>4695</v>
      </c>
      <c r="OSN1371" s="84">
        <f t="shared" ref="OSN1371:OSV1371" si="2693">OSN1365</f>
        <v>0</v>
      </c>
      <c r="OSO1371" s="84">
        <f t="shared" si="2693"/>
        <v>0</v>
      </c>
      <c r="OSP1371" s="84">
        <f t="shared" si="2693"/>
        <v>0</v>
      </c>
      <c r="OSQ1371" s="84">
        <f t="shared" si="2693"/>
        <v>0</v>
      </c>
      <c r="OSR1371" s="84">
        <f t="shared" si="2693"/>
        <v>2000000</v>
      </c>
      <c r="OSS1371" s="84">
        <f t="shared" si="2693"/>
        <v>0</v>
      </c>
      <c r="OST1371" s="84">
        <f t="shared" si="2693"/>
        <v>0</v>
      </c>
      <c r="OSU1371" s="84">
        <f t="shared" si="2693"/>
        <v>2000000</v>
      </c>
      <c r="OSV1371" s="84">
        <f t="shared" si="2693"/>
        <v>2000000</v>
      </c>
      <c r="OTB1371" s="84" t="s">
        <v>247</v>
      </c>
      <c r="OTC1371" s="84" t="s">
        <v>4695</v>
      </c>
      <c r="OTD1371" s="84">
        <f t="shared" ref="OTD1371:OTL1371" si="2694">OTD1365</f>
        <v>0</v>
      </c>
      <c r="OTE1371" s="84">
        <f t="shared" si="2694"/>
        <v>0</v>
      </c>
      <c r="OTF1371" s="84">
        <f t="shared" si="2694"/>
        <v>0</v>
      </c>
      <c r="OTG1371" s="84">
        <f t="shared" si="2694"/>
        <v>0</v>
      </c>
      <c r="OTH1371" s="84">
        <f t="shared" si="2694"/>
        <v>2000000</v>
      </c>
      <c r="OTI1371" s="84">
        <f t="shared" si="2694"/>
        <v>0</v>
      </c>
      <c r="OTJ1371" s="84">
        <f t="shared" si="2694"/>
        <v>0</v>
      </c>
      <c r="OTK1371" s="84">
        <f t="shared" si="2694"/>
        <v>2000000</v>
      </c>
      <c r="OTL1371" s="84">
        <f t="shared" si="2694"/>
        <v>2000000</v>
      </c>
      <c r="OTR1371" s="84" t="s">
        <v>247</v>
      </c>
      <c r="OTS1371" s="84" t="s">
        <v>4695</v>
      </c>
      <c r="OTT1371" s="84">
        <f t="shared" ref="OTT1371:OUB1371" si="2695">OTT1365</f>
        <v>0</v>
      </c>
      <c r="OTU1371" s="84">
        <f t="shared" si="2695"/>
        <v>0</v>
      </c>
      <c r="OTV1371" s="84">
        <f t="shared" si="2695"/>
        <v>0</v>
      </c>
      <c r="OTW1371" s="84">
        <f t="shared" si="2695"/>
        <v>0</v>
      </c>
      <c r="OTX1371" s="84">
        <f t="shared" si="2695"/>
        <v>2000000</v>
      </c>
      <c r="OTY1371" s="84">
        <f t="shared" si="2695"/>
        <v>0</v>
      </c>
      <c r="OTZ1371" s="84">
        <f t="shared" si="2695"/>
        <v>0</v>
      </c>
      <c r="OUA1371" s="84">
        <f t="shared" si="2695"/>
        <v>2000000</v>
      </c>
      <c r="OUB1371" s="84">
        <f t="shared" si="2695"/>
        <v>2000000</v>
      </c>
      <c r="OUH1371" s="84" t="s">
        <v>247</v>
      </c>
      <c r="OUI1371" s="84" t="s">
        <v>4695</v>
      </c>
      <c r="OUJ1371" s="84">
        <f t="shared" ref="OUJ1371:OUR1371" si="2696">OUJ1365</f>
        <v>0</v>
      </c>
      <c r="OUK1371" s="84">
        <f t="shared" si="2696"/>
        <v>0</v>
      </c>
      <c r="OUL1371" s="84">
        <f t="shared" si="2696"/>
        <v>0</v>
      </c>
      <c r="OUM1371" s="84">
        <f t="shared" si="2696"/>
        <v>0</v>
      </c>
      <c r="OUN1371" s="84">
        <f t="shared" si="2696"/>
        <v>2000000</v>
      </c>
      <c r="OUO1371" s="84">
        <f t="shared" si="2696"/>
        <v>0</v>
      </c>
      <c r="OUP1371" s="84">
        <f t="shared" si="2696"/>
        <v>0</v>
      </c>
      <c r="OUQ1371" s="84">
        <f t="shared" si="2696"/>
        <v>2000000</v>
      </c>
      <c r="OUR1371" s="84">
        <f t="shared" si="2696"/>
        <v>2000000</v>
      </c>
      <c r="OUX1371" s="84" t="s">
        <v>247</v>
      </c>
      <c r="OUY1371" s="84" t="s">
        <v>4695</v>
      </c>
      <c r="OUZ1371" s="84">
        <f t="shared" ref="OUZ1371:OVH1371" si="2697">OUZ1365</f>
        <v>0</v>
      </c>
      <c r="OVA1371" s="84">
        <f t="shared" si="2697"/>
        <v>0</v>
      </c>
      <c r="OVB1371" s="84">
        <f t="shared" si="2697"/>
        <v>0</v>
      </c>
      <c r="OVC1371" s="84">
        <f t="shared" si="2697"/>
        <v>0</v>
      </c>
      <c r="OVD1371" s="84">
        <f t="shared" si="2697"/>
        <v>2000000</v>
      </c>
      <c r="OVE1371" s="84">
        <f t="shared" si="2697"/>
        <v>0</v>
      </c>
      <c r="OVF1371" s="84">
        <f t="shared" si="2697"/>
        <v>0</v>
      </c>
      <c r="OVG1371" s="84">
        <f t="shared" si="2697"/>
        <v>2000000</v>
      </c>
      <c r="OVH1371" s="84">
        <f t="shared" si="2697"/>
        <v>2000000</v>
      </c>
      <c r="OVN1371" s="84" t="s">
        <v>247</v>
      </c>
      <c r="OVO1371" s="84" t="s">
        <v>4695</v>
      </c>
      <c r="OVP1371" s="84">
        <f t="shared" ref="OVP1371:OVX1371" si="2698">OVP1365</f>
        <v>0</v>
      </c>
      <c r="OVQ1371" s="84">
        <f t="shared" si="2698"/>
        <v>0</v>
      </c>
      <c r="OVR1371" s="84">
        <f t="shared" si="2698"/>
        <v>0</v>
      </c>
      <c r="OVS1371" s="84">
        <f t="shared" si="2698"/>
        <v>0</v>
      </c>
      <c r="OVT1371" s="84">
        <f t="shared" si="2698"/>
        <v>2000000</v>
      </c>
      <c r="OVU1371" s="84">
        <f t="shared" si="2698"/>
        <v>0</v>
      </c>
      <c r="OVV1371" s="84">
        <f t="shared" si="2698"/>
        <v>0</v>
      </c>
      <c r="OVW1371" s="84">
        <f t="shared" si="2698"/>
        <v>2000000</v>
      </c>
      <c r="OVX1371" s="84">
        <f t="shared" si="2698"/>
        <v>2000000</v>
      </c>
      <c r="OWD1371" s="84" t="s">
        <v>247</v>
      </c>
      <c r="OWE1371" s="84" t="s">
        <v>4695</v>
      </c>
      <c r="OWF1371" s="84">
        <f t="shared" ref="OWF1371:OWN1371" si="2699">OWF1365</f>
        <v>0</v>
      </c>
      <c r="OWG1371" s="84">
        <f t="shared" si="2699"/>
        <v>0</v>
      </c>
      <c r="OWH1371" s="84">
        <f t="shared" si="2699"/>
        <v>0</v>
      </c>
      <c r="OWI1371" s="84">
        <f t="shared" si="2699"/>
        <v>0</v>
      </c>
      <c r="OWJ1371" s="84">
        <f t="shared" si="2699"/>
        <v>2000000</v>
      </c>
      <c r="OWK1371" s="84">
        <f t="shared" si="2699"/>
        <v>0</v>
      </c>
      <c r="OWL1371" s="84">
        <f t="shared" si="2699"/>
        <v>0</v>
      </c>
      <c r="OWM1371" s="84">
        <f t="shared" si="2699"/>
        <v>2000000</v>
      </c>
      <c r="OWN1371" s="84">
        <f t="shared" si="2699"/>
        <v>2000000</v>
      </c>
      <c r="OWT1371" s="84" t="s">
        <v>247</v>
      </c>
      <c r="OWU1371" s="84" t="s">
        <v>4695</v>
      </c>
      <c r="OWV1371" s="84">
        <f t="shared" ref="OWV1371:OXD1371" si="2700">OWV1365</f>
        <v>0</v>
      </c>
      <c r="OWW1371" s="84">
        <f t="shared" si="2700"/>
        <v>0</v>
      </c>
      <c r="OWX1371" s="84">
        <f t="shared" si="2700"/>
        <v>0</v>
      </c>
      <c r="OWY1371" s="84">
        <f t="shared" si="2700"/>
        <v>0</v>
      </c>
      <c r="OWZ1371" s="84">
        <f t="shared" si="2700"/>
        <v>2000000</v>
      </c>
      <c r="OXA1371" s="84">
        <f t="shared" si="2700"/>
        <v>0</v>
      </c>
      <c r="OXB1371" s="84">
        <f t="shared" si="2700"/>
        <v>0</v>
      </c>
      <c r="OXC1371" s="84">
        <f t="shared" si="2700"/>
        <v>2000000</v>
      </c>
      <c r="OXD1371" s="84">
        <f t="shared" si="2700"/>
        <v>2000000</v>
      </c>
      <c r="OXJ1371" s="84" t="s">
        <v>247</v>
      </c>
      <c r="OXK1371" s="84" t="s">
        <v>4695</v>
      </c>
      <c r="OXL1371" s="84">
        <f t="shared" ref="OXL1371:OXT1371" si="2701">OXL1365</f>
        <v>0</v>
      </c>
      <c r="OXM1371" s="84">
        <f t="shared" si="2701"/>
        <v>0</v>
      </c>
      <c r="OXN1371" s="84">
        <f t="shared" si="2701"/>
        <v>0</v>
      </c>
      <c r="OXO1371" s="84">
        <f t="shared" si="2701"/>
        <v>0</v>
      </c>
      <c r="OXP1371" s="84">
        <f t="shared" si="2701"/>
        <v>2000000</v>
      </c>
      <c r="OXQ1371" s="84">
        <f t="shared" si="2701"/>
        <v>0</v>
      </c>
      <c r="OXR1371" s="84">
        <f t="shared" si="2701"/>
        <v>0</v>
      </c>
      <c r="OXS1371" s="84">
        <f t="shared" si="2701"/>
        <v>2000000</v>
      </c>
      <c r="OXT1371" s="84">
        <f t="shared" si="2701"/>
        <v>2000000</v>
      </c>
      <c r="OXZ1371" s="84" t="s">
        <v>247</v>
      </c>
      <c r="OYA1371" s="84" t="s">
        <v>4695</v>
      </c>
      <c r="OYB1371" s="84">
        <f t="shared" ref="OYB1371:OYJ1371" si="2702">OYB1365</f>
        <v>0</v>
      </c>
      <c r="OYC1371" s="84">
        <f t="shared" si="2702"/>
        <v>0</v>
      </c>
      <c r="OYD1371" s="84">
        <f t="shared" si="2702"/>
        <v>0</v>
      </c>
      <c r="OYE1371" s="84">
        <f t="shared" si="2702"/>
        <v>0</v>
      </c>
      <c r="OYF1371" s="84">
        <f t="shared" si="2702"/>
        <v>2000000</v>
      </c>
      <c r="OYG1371" s="84">
        <f t="shared" si="2702"/>
        <v>0</v>
      </c>
      <c r="OYH1371" s="84">
        <f t="shared" si="2702"/>
        <v>0</v>
      </c>
      <c r="OYI1371" s="84">
        <f t="shared" si="2702"/>
        <v>2000000</v>
      </c>
      <c r="OYJ1371" s="84">
        <f t="shared" si="2702"/>
        <v>2000000</v>
      </c>
      <c r="OYP1371" s="84" t="s">
        <v>247</v>
      </c>
      <c r="OYQ1371" s="84" t="s">
        <v>4695</v>
      </c>
      <c r="OYR1371" s="84">
        <f t="shared" ref="OYR1371:OYZ1371" si="2703">OYR1365</f>
        <v>0</v>
      </c>
      <c r="OYS1371" s="84">
        <f t="shared" si="2703"/>
        <v>0</v>
      </c>
      <c r="OYT1371" s="84">
        <f t="shared" si="2703"/>
        <v>0</v>
      </c>
      <c r="OYU1371" s="84">
        <f t="shared" si="2703"/>
        <v>0</v>
      </c>
      <c r="OYV1371" s="84">
        <f t="shared" si="2703"/>
        <v>2000000</v>
      </c>
      <c r="OYW1371" s="84">
        <f t="shared" si="2703"/>
        <v>0</v>
      </c>
      <c r="OYX1371" s="84">
        <f t="shared" si="2703"/>
        <v>0</v>
      </c>
      <c r="OYY1371" s="84">
        <f t="shared" si="2703"/>
        <v>2000000</v>
      </c>
      <c r="OYZ1371" s="84">
        <f t="shared" si="2703"/>
        <v>2000000</v>
      </c>
      <c r="OZF1371" s="84" t="s">
        <v>247</v>
      </c>
      <c r="OZG1371" s="84" t="s">
        <v>4695</v>
      </c>
      <c r="OZH1371" s="84">
        <f t="shared" ref="OZH1371:OZP1371" si="2704">OZH1365</f>
        <v>0</v>
      </c>
      <c r="OZI1371" s="84">
        <f t="shared" si="2704"/>
        <v>0</v>
      </c>
      <c r="OZJ1371" s="84">
        <f t="shared" si="2704"/>
        <v>0</v>
      </c>
      <c r="OZK1371" s="84">
        <f t="shared" si="2704"/>
        <v>0</v>
      </c>
      <c r="OZL1371" s="84">
        <f t="shared" si="2704"/>
        <v>2000000</v>
      </c>
      <c r="OZM1371" s="84">
        <f t="shared" si="2704"/>
        <v>0</v>
      </c>
      <c r="OZN1371" s="84">
        <f t="shared" si="2704"/>
        <v>0</v>
      </c>
      <c r="OZO1371" s="84">
        <f t="shared" si="2704"/>
        <v>2000000</v>
      </c>
      <c r="OZP1371" s="84">
        <f t="shared" si="2704"/>
        <v>2000000</v>
      </c>
      <c r="OZV1371" s="84" t="s">
        <v>247</v>
      </c>
      <c r="OZW1371" s="84" t="s">
        <v>4695</v>
      </c>
      <c r="OZX1371" s="84">
        <f t="shared" ref="OZX1371:PAF1371" si="2705">OZX1365</f>
        <v>0</v>
      </c>
      <c r="OZY1371" s="84">
        <f t="shared" si="2705"/>
        <v>0</v>
      </c>
      <c r="OZZ1371" s="84">
        <f t="shared" si="2705"/>
        <v>0</v>
      </c>
      <c r="PAA1371" s="84">
        <f t="shared" si="2705"/>
        <v>0</v>
      </c>
      <c r="PAB1371" s="84">
        <f t="shared" si="2705"/>
        <v>2000000</v>
      </c>
      <c r="PAC1371" s="84">
        <f t="shared" si="2705"/>
        <v>0</v>
      </c>
      <c r="PAD1371" s="84">
        <f t="shared" si="2705"/>
        <v>0</v>
      </c>
      <c r="PAE1371" s="84">
        <f t="shared" si="2705"/>
        <v>2000000</v>
      </c>
      <c r="PAF1371" s="84">
        <f t="shared" si="2705"/>
        <v>2000000</v>
      </c>
      <c r="PAL1371" s="84" t="s">
        <v>247</v>
      </c>
      <c r="PAM1371" s="84" t="s">
        <v>4695</v>
      </c>
      <c r="PAN1371" s="84">
        <f t="shared" ref="PAN1371:PAV1371" si="2706">PAN1365</f>
        <v>0</v>
      </c>
      <c r="PAO1371" s="84">
        <f t="shared" si="2706"/>
        <v>0</v>
      </c>
      <c r="PAP1371" s="84">
        <f t="shared" si="2706"/>
        <v>0</v>
      </c>
      <c r="PAQ1371" s="84">
        <f t="shared" si="2706"/>
        <v>0</v>
      </c>
      <c r="PAR1371" s="84">
        <f t="shared" si="2706"/>
        <v>2000000</v>
      </c>
      <c r="PAS1371" s="84">
        <f t="shared" si="2706"/>
        <v>0</v>
      </c>
      <c r="PAT1371" s="84">
        <f t="shared" si="2706"/>
        <v>0</v>
      </c>
      <c r="PAU1371" s="84">
        <f t="shared" si="2706"/>
        <v>2000000</v>
      </c>
      <c r="PAV1371" s="84">
        <f t="shared" si="2706"/>
        <v>2000000</v>
      </c>
      <c r="PBB1371" s="84" t="s">
        <v>247</v>
      </c>
      <c r="PBC1371" s="84" t="s">
        <v>4695</v>
      </c>
      <c r="PBD1371" s="84">
        <f t="shared" ref="PBD1371:PBL1371" si="2707">PBD1365</f>
        <v>0</v>
      </c>
      <c r="PBE1371" s="84">
        <f t="shared" si="2707"/>
        <v>0</v>
      </c>
      <c r="PBF1371" s="84">
        <f t="shared" si="2707"/>
        <v>0</v>
      </c>
      <c r="PBG1371" s="84">
        <f t="shared" si="2707"/>
        <v>0</v>
      </c>
      <c r="PBH1371" s="84">
        <f t="shared" si="2707"/>
        <v>2000000</v>
      </c>
      <c r="PBI1371" s="84">
        <f t="shared" si="2707"/>
        <v>0</v>
      </c>
      <c r="PBJ1371" s="84">
        <f t="shared" si="2707"/>
        <v>0</v>
      </c>
      <c r="PBK1371" s="84">
        <f t="shared" si="2707"/>
        <v>2000000</v>
      </c>
      <c r="PBL1371" s="84">
        <f t="shared" si="2707"/>
        <v>2000000</v>
      </c>
      <c r="PBR1371" s="84" t="s">
        <v>247</v>
      </c>
      <c r="PBS1371" s="84" t="s">
        <v>4695</v>
      </c>
      <c r="PBT1371" s="84">
        <f t="shared" ref="PBT1371:PCB1371" si="2708">PBT1365</f>
        <v>0</v>
      </c>
      <c r="PBU1371" s="84">
        <f t="shared" si="2708"/>
        <v>0</v>
      </c>
      <c r="PBV1371" s="84">
        <f t="shared" si="2708"/>
        <v>0</v>
      </c>
      <c r="PBW1371" s="84">
        <f t="shared" si="2708"/>
        <v>0</v>
      </c>
      <c r="PBX1371" s="84">
        <f t="shared" si="2708"/>
        <v>2000000</v>
      </c>
      <c r="PBY1371" s="84">
        <f t="shared" si="2708"/>
        <v>0</v>
      </c>
      <c r="PBZ1371" s="84">
        <f t="shared" si="2708"/>
        <v>0</v>
      </c>
      <c r="PCA1371" s="84">
        <f t="shared" si="2708"/>
        <v>2000000</v>
      </c>
      <c r="PCB1371" s="84">
        <f t="shared" si="2708"/>
        <v>2000000</v>
      </c>
      <c r="PCH1371" s="84" t="s">
        <v>247</v>
      </c>
      <c r="PCI1371" s="84" t="s">
        <v>4695</v>
      </c>
      <c r="PCJ1371" s="84">
        <f t="shared" ref="PCJ1371:PCR1371" si="2709">PCJ1365</f>
        <v>0</v>
      </c>
      <c r="PCK1371" s="84">
        <f t="shared" si="2709"/>
        <v>0</v>
      </c>
      <c r="PCL1371" s="84">
        <f t="shared" si="2709"/>
        <v>0</v>
      </c>
      <c r="PCM1371" s="84">
        <f t="shared" si="2709"/>
        <v>0</v>
      </c>
      <c r="PCN1371" s="84">
        <f t="shared" si="2709"/>
        <v>2000000</v>
      </c>
      <c r="PCO1371" s="84">
        <f t="shared" si="2709"/>
        <v>0</v>
      </c>
      <c r="PCP1371" s="84">
        <f t="shared" si="2709"/>
        <v>0</v>
      </c>
      <c r="PCQ1371" s="84">
        <f t="shared" si="2709"/>
        <v>2000000</v>
      </c>
      <c r="PCR1371" s="84">
        <f t="shared" si="2709"/>
        <v>2000000</v>
      </c>
      <c r="PCX1371" s="84" t="s">
        <v>247</v>
      </c>
      <c r="PCY1371" s="84" t="s">
        <v>4695</v>
      </c>
      <c r="PCZ1371" s="84">
        <f t="shared" ref="PCZ1371:PDH1371" si="2710">PCZ1365</f>
        <v>0</v>
      </c>
      <c r="PDA1371" s="84">
        <f t="shared" si="2710"/>
        <v>0</v>
      </c>
      <c r="PDB1371" s="84">
        <f t="shared" si="2710"/>
        <v>0</v>
      </c>
      <c r="PDC1371" s="84">
        <f t="shared" si="2710"/>
        <v>0</v>
      </c>
      <c r="PDD1371" s="84">
        <f t="shared" si="2710"/>
        <v>2000000</v>
      </c>
      <c r="PDE1371" s="84">
        <f t="shared" si="2710"/>
        <v>0</v>
      </c>
      <c r="PDF1371" s="84">
        <f t="shared" si="2710"/>
        <v>0</v>
      </c>
      <c r="PDG1371" s="84">
        <f t="shared" si="2710"/>
        <v>2000000</v>
      </c>
      <c r="PDH1371" s="84">
        <f t="shared" si="2710"/>
        <v>2000000</v>
      </c>
      <c r="PDN1371" s="84" t="s">
        <v>247</v>
      </c>
      <c r="PDO1371" s="84" t="s">
        <v>4695</v>
      </c>
      <c r="PDP1371" s="84">
        <f t="shared" ref="PDP1371:PDX1371" si="2711">PDP1365</f>
        <v>0</v>
      </c>
      <c r="PDQ1371" s="84">
        <f t="shared" si="2711"/>
        <v>0</v>
      </c>
      <c r="PDR1371" s="84">
        <f t="shared" si="2711"/>
        <v>0</v>
      </c>
      <c r="PDS1371" s="84">
        <f t="shared" si="2711"/>
        <v>0</v>
      </c>
      <c r="PDT1371" s="84">
        <f t="shared" si="2711"/>
        <v>2000000</v>
      </c>
      <c r="PDU1371" s="84">
        <f t="shared" si="2711"/>
        <v>0</v>
      </c>
      <c r="PDV1371" s="84">
        <f t="shared" si="2711"/>
        <v>0</v>
      </c>
      <c r="PDW1371" s="84">
        <f t="shared" si="2711"/>
        <v>2000000</v>
      </c>
      <c r="PDX1371" s="84">
        <f t="shared" si="2711"/>
        <v>2000000</v>
      </c>
      <c r="PED1371" s="84" t="s">
        <v>247</v>
      </c>
      <c r="PEE1371" s="84" t="s">
        <v>4695</v>
      </c>
      <c r="PEF1371" s="84">
        <f t="shared" ref="PEF1371:PEN1371" si="2712">PEF1365</f>
        <v>0</v>
      </c>
      <c r="PEG1371" s="84">
        <f t="shared" si="2712"/>
        <v>0</v>
      </c>
      <c r="PEH1371" s="84">
        <f t="shared" si="2712"/>
        <v>0</v>
      </c>
      <c r="PEI1371" s="84">
        <f t="shared" si="2712"/>
        <v>0</v>
      </c>
      <c r="PEJ1371" s="84">
        <f t="shared" si="2712"/>
        <v>2000000</v>
      </c>
      <c r="PEK1371" s="84">
        <f t="shared" si="2712"/>
        <v>0</v>
      </c>
      <c r="PEL1371" s="84">
        <f t="shared" si="2712"/>
        <v>0</v>
      </c>
      <c r="PEM1371" s="84">
        <f t="shared" si="2712"/>
        <v>2000000</v>
      </c>
      <c r="PEN1371" s="84">
        <f t="shared" si="2712"/>
        <v>2000000</v>
      </c>
      <c r="PET1371" s="84" t="s">
        <v>247</v>
      </c>
      <c r="PEU1371" s="84" t="s">
        <v>4695</v>
      </c>
      <c r="PEV1371" s="84">
        <f t="shared" ref="PEV1371:PFD1371" si="2713">PEV1365</f>
        <v>0</v>
      </c>
      <c r="PEW1371" s="84">
        <f t="shared" si="2713"/>
        <v>0</v>
      </c>
      <c r="PEX1371" s="84">
        <f t="shared" si="2713"/>
        <v>0</v>
      </c>
      <c r="PEY1371" s="84">
        <f t="shared" si="2713"/>
        <v>0</v>
      </c>
      <c r="PEZ1371" s="84">
        <f t="shared" si="2713"/>
        <v>2000000</v>
      </c>
      <c r="PFA1371" s="84">
        <f t="shared" si="2713"/>
        <v>0</v>
      </c>
      <c r="PFB1371" s="84">
        <f t="shared" si="2713"/>
        <v>0</v>
      </c>
      <c r="PFC1371" s="84">
        <f t="shared" si="2713"/>
        <v>2000000</v>
      </c>
      <c r="PFD1371" s="84">
        <f t="shared" si="2713"/>
        <v>2000000</v>
      </c>
      <c r="PFJ1371" s="84" t="s">
        <v>247</v>
      </c>
      <c r="PFK1371" s="84" t="s">
        <v>4695</v>
      </c>
      <c r="PFL1371" s="84">
        <f t="shared" ref="PFL1371:PFT1371" si="2714">PFL1365</f>
        <v>0</v>
      </c>
      <c r="PFM1371" s="84">
        <f t="shared" si="2714"/>
        <v>0</v>
      </c>
      <c r="PFN1371" s="84">
        <f t="shared" si="2714"/>
        <v>0</v>
      </c>
      <c r="PFO1371" s="84">
        <f t="shared" si="2714"/>
        <v>0</v>
      </c>
      <c r="PFP1371" s="84">
        <f t="shared" si="2714"/>
        <v>2000000</v>
      </c>
      <c r="PFQ1371" s="84">
        <f t="shared" si="2714"/>
        <v>0</v>
      </c>
      <c r="PFR1371" s="84">
        <f t="shared" si="2714"/>
        <v>0</v>
      </c>
      <c r="PFS1371" s="84">
        <f t="shared" si="2714"/>
        <v>2000000</v>
      </c>
      <c r="PFT1371" s="84">
        <f t="shared" si="2714"/>
        <v>2000000</v>
      </c>
      <c r="PFZ1371" s="84" t="s">
        <v>247</v>
      </c>
      <c r="PGA1371" s="84" t="s">
        <v>4695</v>
      </c>
      <c r="PGB1371" s="84">
        <f t="shared" ref="PGB1371:PGJ1371" si="2715">PGB1365</f>
        <v>0</v>
      </c>
      <c r="PGC1371" s="84">
        <f t="shared" si="2715"/>
        <v>0</v>
      </c>
      <c r="PGD1371" s="84">
        <f t="shared" si="2715"/>
        <v>0</v>
      </c>
      <c r="PGE1371" s="84">
        <f t="shared" si="2715"/>
        <v>0</v>
      </c>
      <c r="PGF1371" s="84">
        <f t="shared" si="2715"/>
        <v>2000000</v>
      </c>
      <c r="PGG1371" s="84">
        <f t="shared" si="2715"/>
        <v>0</v>
      </c>
      <c r="PGH1371" s="84">
        <f t="shared" si="2715"/>
        <v>0</v>
      </c>
      <c r="PGI1371" s="84">
        <f t="shared" si="2715"/>
        <v>2000000</v>
      </c>
      <c r="PGJ1371" s="84">
        <f t="shared" si="2715"/>
        <v>2000000</v>
      </c>
      <c r="PGP1371" s="84" t="s">
        <v>247</v>
      </c>
      <c r="PGQ1371" s="84" t="s">
        <v>4695</v>
      </c>
      <c r="PGR1371" s="84">
        <f t="shared" ref="PGR1371:PGZ1371" si="2716">PGR1365</f>
        <v>0</v>
      </c>
      <c r="PGS1371" s="84">
        <f t="shared" si="2716"/>
        <v>0</v>
      </c>
      <c r="PGT1371" s="84">
        <f t="shared" si="2716"/>
        <v>0</v>
      </c>
      <c r="PGU1371" s="84">
        <f t="shared" si="2716"/>
        <v>0</v>
      </c>
      <c r="PGV1371" s="84">
        <f t="shared" si="2716"/>
        <v>2000000</v>
      </c>
      <c r="PGW1371" s="84">
        <f t="shared" si="2716"/>
        <v>0</v>
      </c>
      <c r="PGX1371" s="84">
        <f t="shared" si="2716"/>
        <v>0</v>
      </c>
      <c r="PGY1371" s="84">
        <f t="shared" si="2716"/>
        <v>2000000</v>
      </c>
      <c r="PGZ1371" s="84">
        <f t="shared" si="2716"/>
        <v>2000000</v>
      </c>
      <c r="PHF1371" s="84" t="s">
        <v>247</v>
      </c>
      <c r="PHG1371" s="84" t="s">
        <v>4695</v>
      </c>
      <c r="PHH1371" s="84">
        <f t="shared" ref="PHH1371:PHP1371" si="2717">PHH1365</f>
        <v>0</v>
      </c>
      <c r="PHI1371" s="84">
        <f t="shared" si="2717"/>
        <v>0</v>
      </c>
      <c r="PHJ1371" s="84">
        <f t="shared" si="2717"/>
        <v>0</v>
      </c>
      <c r="PHK1371" s="84">
        <f t="shared" si="2717"/>
        <v>0</v>
      </c>
      <c r="PHL1371" s="84">
        <f t="shared" si="2717"/>
        <v>2000000</v>
      </c>
      <c r="PHM1371" s="84">
        <f t="shared" si="2717"/>
        <v>0</v>
      </c>
      <c r="PHN1371" s="84">
        <f t="shared" si="2717"/>
        <v>0</v>
      </c>
      <c r="PHO1371" s="84">
        <f t="shared" si="2717"/>
        <v>2000000</v>
      </c>
      <c r="PHP1371" s="84">
        <f t="shared" si="2717"/>
        <v>2000000</v>
      </c>
      <c r="PHV1371" s="84" t="s">
        <v>247</v>
      </c>
      <c r="PHW1371" s="84" t="s">
        <v>4695</v>
      </c>
      <c r="PHX1371" s="84">
        <f t="shared" ref="PHX1371:PIF1371" si="2718">PHX1365</f>
        <v>0</v>
      </c>
      <c r="PHY1371" s="84">
        <f t="shared" si="2718"/>
        <v>0</v>
      </c>
      <c r="PHZ1371" s="84">
        <f t="shared" si="2718"/>
        <v>0</v>
      </c>
      <c r="PIA1371" s="84">
        <f t="shared" si="2718"/>
        <v>0</v>
      </c>
      <c r="PIB1371" s="84">
        <f t="shared" si="2718"/>
        <v>2000000</v>
      </c>
      <c r="PIC1371" s="84">
        <f t="shared" si="2718"/>
        <v>0</v>
      </c>
      <c r="PID1371" s="84">
        <f t="shared" si="2718"/>
        <v>0</v>
      </c>
      <c r="PIE1371" s="84">
        <f t="shared" si="2718"/>
        <v>2000000</v>
      </c>
      <c r="PIF1371" s="84">
        <f t="shared" si="2718"/>
        <v>2000000</v>
      </c>
      <c r="PIL1371" s="84" t="s">
        <v>247</v>
      </c>
      <c r="PIM1371" s="84" t="s">
        <v>4695</v>
      </c>
      <c r="PIN1371" s="84">
        <f t="shared" ref="PIN1371:PIV1371" si="2719">PIN1365</f>
        <v>0</v>
      </c>
      <c r="PIO1371" s="84">
        <f t="shared" si="2719"/>
        <v>0</v>
      </c>
      <c r="PIP1371" s="84">
        <f t="shared" si="2719"/>
        <v>0</v>
      </c>
      <c r="PIQ1371" s="84">
        <f t="shared" si="2719"/>
        <v>0</v>
      </c>
      <c r="PIR1371" s="84">
        <f t="shared" si="2719"/>
        <v>2000000</v>
      </c>
      <c r="PIS1371" s="84">
        <f t="shared" si="2719"/>
        <v>0</v>
      </c>
      <c r="PIT1371" s="84">
        <f t="shared" si="2719"/>
        <v>0</v>
      </c>
      <c r="PIU1371" s="84">
        <f t="shared" si="2719"/>
        <v>2000000</v>
      </c>
      <c r="PIV1371" s="84">
        <f t="shared" si="2719"/>
        <v>2000000</v>
      </c>
      <c r="PJB1371" s="84" t="s">
        <v>247</v>
      </c>
      <c r="PJC1371" s="84" t="s">
        <v>4695</v>
      </c>
      <c r="PJD1371" s="84">
        <f t="shared" ref="PJD1371:PJL1371" si="2720">PJD1365</f>
        <v>0</v>
      </c>
      <c r="PJE1371" s="84">
        <f t="shared" si="2720"/>
        <v>0</v>
      </c>
      <c r="PJF1371" s="84">
        <f t="shared" si="2720"/>
        <v>0</v>
      </c>
      <c r="PJG1371" s="84">
        <f t="shared" si="2720"/>
        <v>0</v>
      </c>
      <c r="PJH1371" s="84">
        <f t="shared" si="2720"/>
        <v>2000000</v>
      </c>
      <c r="PJI1371" s="84">
        <f t="shared" si="2720"/>
        <v>0</v>
      </c>
      <c r="PJJ1371" s="84">
        <f t="shared" si="2720"/>
        <v>0</v>
      </c>
      <c r="PJK1371" s="84">
        <f t="shared" si="2720"/>
        <v>2000000</v>
      </c>
      <c r="PJL1371" s="84">
        <f t="shared" si="2720"/>
        <v>2000000</v>
      </c>
      <c r="PJR1371" s="84" t="s">
        <v>247</v>
      </c>
      <c r="PJS1371" s="84" t="s">
        <v>4695</v>
      </c>
      <c r="PJT1371" s="84">
        <f t="shared" ref="PJT1371:PKB1371" si="2721">PJT1365</f>
        <v>0</v>
      </c>
      <c r="PJU1371" s="84">
        <f t="shared" si="2721"/>
        <v>0</v>
      </c>
      <c r="PJV1371" s="84">
        <f t="shared" si="2721"/>
        <v>0</v>
      </c>
      <c r="PJW1371" s="84">
        <f t="shared" si="2721"/>
        <v>0</v>
      </c>
      <c r="PJX1371" s="84">
        <f t="shared" si="2721"/>
        <v>2000000</v>
      </c>
      <c r="PJY1371" s="84">
        <f t="shared" si="2721"/>
        <v>0</v>
      </c>
      <c r="PJZ1371" s="84">
        <f t="shared" si="2721"/>
        <v>0</v>
      </c>
      <c r="PKA1371" s="84">
        <f t="shared" si="2721"/>
        <v>2000000</v>
      </c>
      <c r="PKB1371" s="84">
        <f t="shared" si="2721"/>
        <v>2000000</v>
      </c>
      <c r="PKH1371" s="84" t="s">
        <v>247</v>
      </c>
      <c r="PKI1371" s="84" t="s">
        <v>4695</v>
      </c>
      <c r="PKJ1371" s="84">
        <f t="shared" ref="PKJ1371:PKR1371" si="2722">PKJ1365</f>
        <v>0</v>
      </c>
      <c r="PKK1371" s="84">
        <f t="shared" si="2722"/>
        <v>0</v>
      </c>
      <c r="PKL1371" s="84">
        <f t="shared" si="2722"/>
        <v>0</v>
      </c>
      <c r="PKM1371" s="84">
        <f t="shared" si="2722"/>
        <v>0</v>
      </c>
      <c r="PKN1371" s="84">
        <f t="shared" si="2722"/>
        <v>2000000</v>
      </c>
      <c r="PKO1371" s="84">
        <f t="shared" si="2722"/>
        <v>0</v>
      </c>
      <c r="PKP1371" s="84">
        <f t="shared" si="2722"/>
        <v>0</v>
      </c>
      <c r="PKQ1371" s="84">
        <f t="shared" si="2722"/>
        <v>2000000</v>
      </c>
      <c r="PKR1371" s="84">
        <f t="shared" si="2722"/>
        <v>2000000</v>
      </c>
      <c r="PKX1371" s="84" t="s">
        <v>247</v>
      </c>
      <c r="PKY1371" s="84" t="s">
        <v>4695</v>
      </c>
      <c r="PKZ1371" s="84">
        <f t="shared" ref="PKZ1371:PLH1371" si="2723">PKZ1365</f>
        <v>0</v>
      </c>
      <c r="PLA1371" s="84">
        <f t="shared" si="2723"/>
        <v>0</v>
      </c>
      <c r="PLB1371" s="84">
        <f t="shared" si="2723"/>
        <v>0</v>
      </c>
      <c r="PLC1371" s="84">
        <f t="shared" si="2723"/>
        <v>0</v>
      </c>
      <c r="PLD1371" s="84">
        <f t="shared" si="2723"/>
        <v>2000000</v>
      </c>
      <c r="PLE1371" s="84">
        <f t="shared" si="2723"/>
        <v>0</v>
      </c>
      <c r="PLF1371" s="84">
        <f t="shared" si="2723"/>
        <v>0</v>
      </c>
      <c r="PLG1371" s="84">
        <f t="shared" si="2723"/>
        <v>2000000</v>
      </c>
      <c r="PLH1371" s="84">
        <f t="shared" si="2723"/>
        <v>2000000</v>
      </c>
      <c r="PLN1371" s="84" t="s">
        <v>247</v>
      </c>
      <c r="PLO1371" s="84" t="s">
        <v>4695</v>
      </c>
      <c r="PLP1371" s="84">
        <f t="shared" ref="PLP1371:PLX1371" si="2724">PLP1365</f>
        <v>0</v>
      </c>
      <c r="PLQ1371" s="84">
        <f t="shared" si="2724"/>
        <v>0</v>
      </c>
      <c r="PLR1371" s="84">
        <f t="shared" si="2724"/>
        <v>0</v>
      </c>
      <c r="PLS1371" s="84">
        <f t="shared" si="2724"/>
        <v>0</v>
      </c>
      <c r="PLT1371" s="84">
        <f t="shared" si="2724"/>
        <v>2000000</v>
      </c>
      <c r="PLU1371" s="84">
        <f t="shared" si="2724"/>
        <v>0</v>
      </c>
      <c r="PLV1371" s="84">
        <f t="shared" si="2724"/>
        <v>0</v>
      </c>
      <c r="PLW1371" s="84">
        <f t="shared" si="2724"/>
        <v>2000000</v>
      </c>
      <c r="PLX1371" s="84">
        <f t="shared" si="2724"/>
        <v>2000000</v>
      </c>
      <c r="PMD1371" s="84" t="s">
        <v>247</v>
      </c>
      <c r="PME1371" s="84" t="s">
        <v>4695</v>
      </c>
      <c r="PMF1371" s="84">
        <f t="shared" ref="PMF1371:PMN1371" si="2725">PMF1365</f>
        <v>0</v>
      </c>
      <c r="PMG1371" s="84">
        <f t="shared" si="2725"/>
        <v>0</v>
      </c>
      <c r="PMH1371" s="84">
        <f t="shared" si="2725"/>
        <v>0</v>
      </c>
      <c r="PMI1371" s="84">
        <f t="shared" si="2725"/>
        <v>0</v>
      </c>
      <c r="PMJ1371" s="84">
        <f t="shared" si="2725"/>
        <v>2000000</v>
      </c>
      <c r="PMK1371" s="84">
        <f t="shared" si="2725"/>
        <v>0</v>
      </c>
      <c r="PML1371" s="84">
        <f t="shared" si="2725"/>
        <v>0</v>
      </c>
      <c r="PMM1371" s="84">
        <f t="shared" si="2725"/>
        <v>2000000</v>
      </c>
      <c r="PMN1371" s="84">
        <f t="shared" si="2725"/>
        <v>2000000</v>
      </c>
      <c r="PMT1371" s="84" t="s">
        <v>247</v>
      </c>
      <c r="PMU1371" s="84" t="s">
        <v>4695</v>
      </c>
      <c r="PMV1371" s="84">
        <f t="shared" ref="PMV1371:PND1371" si="2726">PMV1365</f>
        <v>0</v>
      </c>
      <c r="PMW1371" s="84">
        <f t="shared" si="2726"/>
        <v>0</v>
      </c>
      <c r="PMX1371" s="84">
        <f t="shared" si="2726"/>
        <v>0</v>
      </c>
      <c r="PMY1371" s="84">
        <f t="shared" si="2726"/>
        <v>0</v>
      </c>
      <c r="PMZ1371" s="84">
        <f t="shared" si="2726"/>
        <v>2000000</v>
      </c>
      <c r="PNA1371" s="84">
        <f t="shared" si="2726"/>
        <v>0</v>
      </c>
      <c r="PNB1371" s="84">
        <f t="shared" si="2726"/>
        <v>0</v>
      </c>
      <c r="PNC1371" s="84">
        <f t="shared" si="2726"/>
        <v>2000000</v>
      </c>
      <c r="PND1371" s="84">
        <f t="shared" si="2726"/>
        <v>2000000</v>
      </c>
      <c r="PNJ1371" s="84" t="s">
        <v>247</v>
      </c>
      <c r="PNK1371" s="84" t="s">
        <v>4695</v>
      </c>
      <c r="PNL1371" s="84">
        <f t="shared" ref="PNL1371:PNT1371" si="2727">PNL1365</f>
        <v>0</v>
      </c>
      <c r="PNM1371" s="84">
        <f t="shared" si="2727"/>
        <v>0</v>
      </c>
      <c r="PNN1371" s="84">
        <f t="shared" si="2727"/>
        <v>0</v>
      </c>
      <c r="PNO1371" s="84">
        <f t="shared" si="2727"/>
        <v>0</v>
      </c>
      <c r="PNP1371" s="84">
        <f t="shared" si="2727"/>
        <v>2000000</v>
      </c>
      <c r="PNQ1371" s="84">
        <f t="shared" si="2727"/>
        <v>0</v>
      </c>
      <c r="PNR1371" s="84">
        <f t="shared" si="2727"/>
        <v>0</v>
      </c>
      <c r="PNS1371" s="84">
        <f t="shared" si="2727"/>
        <v>2000000</v>
      </c>
      <c r="PNT1371" s="84">
        <f t="shared" si="2727"/>
        <v>2000000</v>
      </c>
      <c r="PNZ1371" s="84" t="s">
        <v>247</v>
      </c>
      <c r="POA1371" s="84" t="s">
        <v>4695</v>
      </c>
      <c r="POB1371" s="84">
        <f t="shared" ref="POB1371:POJ1371" si="2728">POB1365</f>
        <v>0</v>
      </c>
      <c r="POC1371" s="84">
        <f t="shared" si="2728"/>
        <v>0</v>
      </c>
      <c r="POD1371" s="84">
        <f t="shared" si="2728"/>
        <v>0</v>
      </c>
      <c r="POE1371" s="84">
        <f t="shared" si="2728"/>
        <v>0</v>
      </c>
      <c r="POF1371" s="84">
        <f t="shared" si="2728"/>
        <v>2000000</v>
      </c>
      <c r="POG1371" s="84">
        <f t="shared" si="2728"/>
        <v>0</v>
      </c>
      <c r="POH1371" s="84">
        <f t="shared" si="2728"/>
        <v>0</v>
      </c>
      <c r="POI1371" s="84">
        <f t="shared" si="2728"/>
        <v>2000000</v>
      </c>
      <c r="POJ1371" s="84">
        <f t="shared" si="2728"/>
        <v>2000000</v>
      </c>
      <c r="POP1371" s="84" t="s">
        <v>247</v>
      </c>
      <c r="POQ1371" s="84" t="s">
        <v>4695</v>
      </c>
      <c r="POR1371" s="84">
        <f t="shared" ref="POR1371:POZ1371" si="2729">POR1365</f>
        <v>0</v>
      </c>
      <c r="POS1371" s="84">
        <f t="shared" si="2729"/>
        <v>0</v>
      </c>
      <c r="POT1371" s="84">
        <f t="shared" si="2729"/>
        <v>0</v>
      </c>
      <c r="POU1371" s="84">
        <f t="shared" si="2729"/>
        <v>0</v>
      </c>
      <c r="POV1371" s="84">
        <f t="shared" si="2729"/>
        <v>2000000</v>
      </c>
      <c r="POW1371" s="84">
        <f t="shared" si="2729"/>
        <v>0</v>
      </c>
      <c r="POX1371" s="84">
        <f t="shared" si="2729"/>
        <v>0</v>
      </c>
      <c r="POY1371" s="84">
        <f t="shared" si="2729"/>
        <v>2000000</v>
      </c>
      <c r="POZ1371" s="84">
        <f t="shared" si="2729"/>
        <v>2000000</v>
      </c>
      <c r="PPF1371" s="84" t="s">
        <v>247</v>
      </c>
      <c r="PPG1371" s="84" t="s">
        <v>4695</v>
      </c>
      <c r="PPH1371" s="84">
        <f t="shared" ref="PPH1371:PPP1371" si="2730">PPH1365</f>
        <v>0</v>
      </c>
      <c r="PPI1371" s="84">
        <f t="shared" si="2730"/>
        <v>0</v>
      </c>
      <c r="PPJ1371" s="84">
        <f t="shared" si="2730"/>
        <v>0</v>
      </c>
      <c r="PPK1371" s="84">
        <f t="shared" si="2730"/>
        <v>0</v>
      </c>
      <c r="PPL1371" s="84">
        <f t="shared" si="2730"/>
        <v>2000000</v>
      </c>
      <c r="PPM1371" s="84">
        <f t="shared" si="2730"/>
        <v>0</v>
      </c>
      <c r="PPN1371" s="84">
        <f t="shared" si="2730"/>
        <v>0</v>
      </c>
      <c r="PPO1371" s="84">
        <f t="shared" si="2730"/>
        <v>2000000</v>
      </c>
      <c r="PPP1371" s="84">
        <f t="shared" si="2730"/>
        <v>2000000</v>
      </c>
      <c r="PPV1371" s="84" t="s">
        <v>247</v>
      </c>
      <c r="PPW1371" s="84" t="s">
        <v>4695</v>
      </c>
      <c r="PPX1371" s="84">
        <f>PPX1365</f>
        <v>0</v>
      </c>
      <c r="PPY1371" s="84">
        <f>PPY1365</f>
        <v>0</v>
      </c>
      <c r="PPZ1371" s="84">
        <f>PPZ1365</f>
        <v>0</v>
      </c>
      <c r="PQA1371" s="84">
        <f>PQA1365</f>
        <v>0</v>
      </c>
      <c r="PQB1371" s="84">
        <f>PQB1365</f>
        <v>2000000</v>
      </c>
      <c r="PQC1371" s="84">
        <f>PQC1365</f>
        <v>0</v>
      </c>
      <c r="PQD1371" s="84">
        <f>PQD1365</f>
        <v>0</v>
      </c>
      <c r="PQE1371" s="84">
        <f>PQE1365</f>
        <v>2000000</v>
      </c>
      <c r="PQF1371" s="84">
        <f>PQF1365</f>
        <v>2000000</v>
      </c>
      <c r="PQL1371" s="84" t="s">
        <v>247</v>
      </c>
      <c r="PQM1371" s="84" t="s">
        <v>4695</v>
      </c>
      <c r="PQN1371" s="84">
        <f t="shared" ref="PQN1371:PQV1371" si="2731">PQN1365</f>
        <v>0</v>
      </c>
      <c r="PQO1371" s="84">
        <f t="shared" si="2731"/>
        <v>0</v>
      </c>
      <c r="PQP1371" s="84">
        <f t="shared" si="2731"/>
        <v>0</v>
      </c>
      <c r="PQQ1371" s="84">
        <f t="shared" si="2731"/>
        <v>0</v>
      </c>
      <c r="PQR1371" s="84">
        <f t="shared" si="2731"/>
        <v>2000000</v>
      </c>
      <c r="PQS1371" s="84">
        <f t="shared" si="2731"/>
        <v>0</v>
      </c>
      <c r="PQT1371" s="84">
        <f t="shared" si="2731"/>
        <v>0</v>
      </c>
      <c r="PQU1371" s="84">
        <f t="shared" si="2731"/>
        <v>2000000</v>
      </c>
      <c r="PQV1371" s="84">
        <f t="shared" si="2731"/>
        <v>2000000</v>
      </c>
      <c r="PRB1371" s="84" t="s">
        <v>247</v>
      </c>
      <c r="PRC1371" s="84" t="s">
        <v>4695</v>
      </c>
      <c r="PRD1371" s="84">
        <f t="shared" ref="PRD1371:PRL1371" si="2732">PRD1365</f>
        <v>0</v>
      </c>
      <c r="PRE1371" s="84">
        <f t="shared" si="2732"/>
        <v>0</v>
      </c>
      <c r="PRF1371" s="84">
        <f t="shared" si="2732"/>
        <v>0</v>
      </c>
      <c r="PRG1371" s="84">
        <f t="shared" si="2732"/>
        <v>0</v>
      </c>
      <c r="PRH1371" s="84">
        <f t="shared" si="2732"/>
        <v>2000000</v>
      </c>
      <c r="PRI1371" s="84">
        <f t="shared" si="2732"/>
        <v>0</v>
      </c>
      <c r="PRJ1371" s="84">
        <f t="shared" si="2732"/>
        <v>0</v>
      </c>
      <c r="PRK1371" s="84">
        <f t="shared" si="2732"/>
        <v>2000000</v>
      </c>
      <c r="PRL1371" s="84">
        <f t="shared" si="2732"/>
        <v>2000000</v>
      </c>
      <c r="PRR1371" s="84" t="s">
        <v>247</v>
      </c>
      <c r="PRS1371" s="84" t="s">
        <v>4695</v>
      </c>
      <c r="PRT1371" s="84">
        <f t="shared" ref="PRT1371:PSB1371" si="2733">PRT1365</f>
        <v>0</v>
      </c>
      <c r="PRU1371" s="84">
        <f t="shared" si="2733"/>
        <v>0</v>
      </c>
      <c r="PRV1371" s="84">
        <f t="shared" si="2733"/>
        <v>0</v>
      </c>
      <c r="PRW1371" s="84">
        <f t="shared" si="2733"/>
        <v>0</v>
      </c>
      <c r="PRX1371" s="84">
        <f t="shared" si="2733"/>
        <v>2000000</v>
      </c>
      <c r="PRY1371" s="84">
        <f t="shared" si="2733"/>
        <v>0</v>
      </c>
      <c r="PRZ1371" s="84">
        <f t="shared" si="2733"/>
        <v>0</v>
      </c>
      <c r="PSA1371" s="84">
        <f t="shared" si="2733"/>
        <v>2000000</v>
      </c>
      <c r="PSB1371" s="84">
        <f t="shared" si="2733"/>
        <v>2000000</v>
      </c>
      <c r="PSH1371" s="84" t="s">
        <v>247</v>
      </c>
      <c r="PSI1371" s="84" t="s">
        <v>4695</v>
      </c>
      <c r="PSJ1371" s="84">
        <f t="shared" ref="PSJ1371:PSR1371" si="2734">PSJ1365</f>
        <v>0</v>
      </c>
      <c r="PSK1371" s="84">
        <f t="shared" si="2734"/>
        <v>0</v>
      </c>
      <c r="PSL1371" s="84">
        <f t="shared" si="2734"/>
        <v>0</v>
      </c>
      <c r="PSM1371" s="84">
        <f t="shared" si="2734"/>
        <v>0</v>
      </c>
      <c r="PSN1371" s="84">
        <f t="shared" si="2734"/>
        <v>2000000</v>
      </c>
      <c r="PSO1371" s="84">
        <f t="shared" si="2734"/>
        <v>0</v>
      </c>
      <c r="PSP1371" s="84">
        <f t="shared" si="2734"/>
        <v>0</v>
      </c>
      <c r="PSQ1371" s="84">
        <f t="shared" si="2734"/>
        <v>2000000</v>
      </c>
      <c r="PSR1371" s="84">
        <f t="shared" si="2734"/>
        <v>2000000</v>
      </c>
      <c r="PSX1371" s="84" t="s">
        <v>247</v>
      </c>
      <c r="PSY1371" s="84" t="s">
        <v>4695</v>
      </c>
      <c r="PSZ1371" s="84">
        <f t="shared" ref="PSZ1371:PTH1371" si="2735">PSZ1365</f>
        <v>0</v>
      </c>
      <c r="PTA1371" s="84">
        <f t="shared" si="2735"/>
        <v>0</v>
      </c>
      <c r="PTB1371" s="84">
        <f t="shared" si="2735"/>
        <v>0</v>
      </c>
      <c r="PTC1371" s="84">
        <f t="shared" si="2735"/>
        <v>0</v>
      </c>
      <c r="PTD1371" s="84">
        <f t="shared" si="2735"/>
        <v>2000000</v>
      </c>
      <c r="PTE1371" s="84">
        <f t="shared" si="2735"/>
        <v>0</v>
      </c>
      <c r="PTF1371" s="84">
        <f t="shared" si="2735"/>
        <v>0</v>
      </c>
      <c r="PTG1371" s="84">
        <f t="shared" si="2735"/>
        <v>2000000</v>
      </c>
      <c r="PTH1371" s="84">
        <f t="shared" si="2735"/>
        <v>2000000</v>
      </c>
      <c r="PTN1371" s="84" t="s">
        <v>247</v>
      </c>
      <c r="PTO1371" s="84" t="s">
        <v>4695</v>
      </c>
      <c r="PTP1371" s="84">
        <f t="shared" ref="PTP1371:PTX1371" si="2736">PTP1365</f>
        <v>0</v>
      </c>
      <c r="PTQ1371" s="84">
        <f t="shared" si="2736"/>
        <v>0</v>
      </c>
      <c r="PTR1371" s="84">
        <f t="shared" si="2736"/>
        <v>0</v>
      </c>
      <c r="PTS1371" s="84">
        <f t="shared" si="2736"/>
        <v>0</v>
      </c>
      <c r="PTT1371" s="84">
        <f t="shared" si="2736"/>
        <v>2000000</v>
      </c>
      <c r="PTU1371" s="84">
        <f t="shared" si="2736"/>
        <v>0</v>
      </c>
      <c r="PTV1371" s="84">
        <f t="shared" si="2736"/>
        <v>0</v>
      </c>
      <c r="PTW1371" s="84">
        <f t="shared" si="2736"/>
        <v>2000000</v>
      </c>
      <c r="PTX1371" s="84">
        <f t="shared" si="2736"/>
        <v>2000000</v>
      </c>
      <c r="PUD1371" s="84" t="s">
        <v>247</v>
      </c>
      <c r="PUE1371" s="84" t="s">
        <v>4695</v>
      </c>
      <c r="PUF1371" s="84">
        <f t="shared" ref="PUF1371:PUN1371" si="2737">PUF1365</f>
        <v>0</v>
      </c>
      <c r="PUG1371" s="84">
        <f t="shared" si="2737"/>
        <v>0</v>
      </c>
      <c r="PUH1371" s="84">
        <f t="shared" si="2737"/>
        <v>0</v>
      </c>
      <c r="PUI1371" s="84">
        <f t="shared" si="2737"/>
        <v>0</v>
      </c>
      <c r="PUJ1371" s="84">
        <f t="shared" si="2737"/>
        <v>2000000</v>
      </c>
      <c r="PUK1371" s="84">
        <f t="shared" si="2737"/>
        <v>0</v>
      </c>
      <c r="PUL1371" s="84">
        <f t="shared" si="2737"/>
        <v>0</v>
      </c>
      <c r="PUM1371" s="84">
        <f t="shared" si="2737"/>
        <v>2000000</v>
      </c>
      <c r="PUN1371" s="84">
        <f t="shared" si="2737"/>
        <v>2000000</v>
      </c>
      <c r="PUT1371" s="84" t="s">
        <v>247</v>
      </c>
      <c r="PUU1371" s="84" t="s">
        <v>4695</v>
      </c>
      <c r="PUV1371" s="84">
        <f t="shared" ref="PUV1371:PVD1371" si="2738">PUV1365</f>
        <v>0</v>
      </c>
      <c r="PUW1371" s="84">
        <f t="shared" si="2738"/>
        <v>0</v>
      </c>
      <c r="PUX1371" s="84">
        <f t="shared" si="2738"/>
        <v>0</v>
      </c>
      <c r="PUY1371" s="84">
        <f t="shared" si="2738"/>
        <v>0</v>
      </c>
      <c r="PUZ1371" s="84">
        <f t="shared" si="2738"/>
        <v>2000000</v>
      </c>
      <c r="PVA1371" s="84">
        <f t="shared" si="2738"/>
        <v>0</v>
      </c>
      <c r="PVB1371" s="84">
        <f t="shared" si="2738"/>
        <v>0</v>
      </c>
      <c r="PVC1371" s="84">
        <f t="shared" si="2738"/>
        <v>2000000</v>
      </c>
      <c r="PVD1371" s="84">
        <f t="shared" si="2738"/>
        <v>2000000</v>
      </c>
      <c r="PVJ1371" s="84" t="s">
        <v>247</v>
      </c>
      <c r="PVK1371" s="84" t="s">
        <v>4695</v>
      </c>
      <c r="PVL1371" s="84">
        <f t="shared" ref="PVL1371:PVT1371" si="2739">PVL1365</f>
        <v>0</v>
      </c>
      <c r="PVM1371" s="84">
        <f t="shared" si="2739"/>
        <v>0</v>
      </c>
      <c r="PVN1371" s="84">
        <f t="shared" si="2739"/>
        <v>0</v>
      </c>
      <c r="PVO1371" s="84">
        <f t="shared" si="2739"/>
        <v>0</v>
      </c>
      <c r="PVP1371" s="84">
        <f t="shared" si="2739"/>
        <v>2000000</v>
      </c>
      <c r="PVQ1371" s="84">
        <f t="shared" si="2739"/>
        <v>0</v>
      </c>
      <c r="PVR1371" s="84">
        <f t="shared" si="2739"/>
        <v>0</v>
      </c>
      <c r="PVS1371" s="84">
        <f t="shared" si="2739"/>
        <v>2000000</v>
      </c>
      <c r="PVT1371" s="84">
        <f t="shared" si="2739"/>
        <v>2000000</v>
      </c>
      <c r="PVZ1371" s="84" t="s">
        <v>247</v>
      </c>
      <c r="PWA1371" s="84" t="s">
        <v>4695</v>
      </c>
      <c r="PWB1371" s="84">
        <f t="shared" ref="PWB1371:PWJ1371" si="2740">PWB1365</f>
        <v>0</v>
      </c>
      <c r="PWC1371" s="84">
        <f t="shared" si="2740"/>
        <v>0</v>
      </c>
      <c r="PWD1371" s="84">
        <f t="shared" si="2740"/>
        <v>0</v>
      </c>
      <c r="PWE1371" s="84">
        <f t="shared" si="2740"/>
        <v>0</v>
      </c>
      <c r="PWF1371" s="84">
        <f t="shared" si="2740"/>
        <v>2000000</v>
      </c>
      <c r="PWG1371" s="84">
        <f t="shared" si="2740"/>
        <v>0</v>
      </c>
      <c r="PWH1371" s="84">
        <f t="shared" si="2740"/>
        <v>0</v>
      </c>
      <c r="PWI1371" s="84">
        <f t="shared" si="2740"/>
        <v>2000000</v>
      </c>
      <c r="PWJ1371" s="84">
        <f t="shared" si="2740"/>
        <v>2000000</v>
      </c>
      <c r="PWP1371" s="84" t="s">
        <v>247</v>
      </c>
      <c r="PWQ1371" s="84" t="s">
        <v>4695</v>
      </c>
      <c r="PWR1371" s="84">
        <f t="shared" ref="PWR1371:PWZ1371" si="2741">PWR1365</f>
        <v>0</v>
      </c>
      <c r="PWS1371" s="84">
        <f t="shared" si="2741"/>
        <v>0</v>
      </c>
      <c r="PWT1371" s="84">
        <f t="shared" si="2741"/>
        <v>0</v>
      </c>
      <c r="PWU1371" s="84">
        <f t="shared" si="2741"/>
        <v>0</v>
      </c>
      <c r="PWV1371" s="84">
        <f t="shared" si="2741"/>
        <v>2000000</v>
      </c>
      <c r="PWW1371" s="84">
        <f t="shared" si="2741"/>
        <v>0</v>
      </c>
      <c r="PWX1371" s="84">
        <f t="shared" si="2741"/>
        <v>0</v>
      </c>
      <c r="PWY1371" s="84">
        <f t="shared" si="2741"/>
        <v>2000000</v>
      </c>
      <c r="PWZ1371" s="84">
        <f t="shared" si="2741"/>
        <v>2000000</v>
      </c>
      <c r="PXF1371" s="84" t="s">
        <v>247</v>
      </c>
      <c r="PXG1371" s="84" t="s">
        <v>4695</v>
      </c>
      <c r="PXH1371" s="84">
        <f t="shared" ref="PXH1371:PXP1371" si="2742">PXH1365</f>
        <v>0</v>
      </c>
      <c r="PXI1371" s="84">
        <f t="shared" si="2742"/>
        <v>0</v>
      </c>
      <c r="PXJ1371" s="84">
        <f t="shared" si="2742"/>
        <v>0</v>
      </c>
      <c r="PXK1371" s="84">
        <f t="shared" si="2742"/>
        <v>0</v>
      </c>
      <c r="PXL1371" s="84">
        <f t="shared" si="2742"/>
        <v>2000000</v>
      </c>
      <c r="PXM1371" s="84">
        <f t="shared" si="2742"/>
        <v>0</v>
      </c>
      <c r="PXN1371" s="84">
        <f t="shared" si="2742"/>
        <v>0</v>
      </c>
      <c r="PXO1371" s="84">
        <f t="shared" si="2742"/>
        <v>2000000</v>
      </c>
      <c r="PXP1371" s="84">
        <f t="shared" si="2742"/>
        <v>2000000</v>
      </c>
      <c r="PXV1371" s="84" t="s">
        <v>247</v>
      </c>
      <c r="PXW1371" s="84" t="s">
        <v>4695</v>
      </c>
      <c r="PXX1371" s="84">
        <f t="shared" ref="PXX1371:PYF1371" si="2743">PXX1365</f>
        <v>0</v>
      </c>
      <c r="PXY1371" s="84">
        <f t="shared" si="2743"/>
        <v>0</v>
      </c>
      <c r="PXZ1371" s="84">
        <f t="shared" si="2743"/>
        <v>0</v>
      </c>
      <c r="PYA1371" s="84">
        <f t="shared" si="2743"/>
        <v>0</v>
      </c>
      <c r="PYB1371" s="84">
        <f t="shared" si="2743"/>
        <v>2000000</v>
      </c>
      <c r="PYC1371" s="84">
        <f t="shared" si="2743"/>
        <v>0</v>
      </c>
      <c r="PYD1371" s="84">
        <f t="shared" si="2743"/>
        <v>0</v>
      </c>
      <c r="PYE1371" s="84">
        <f t="shared" si="2743"/>
        <v>2000000</v>
      </c>
      <c r="PYF1371" s="84">
        <f t="shared" si="2743"/>
        <v>2000000</v>
      </c>
      <c r="PYL1371" s="84" t="s">
        <v>247</v>
      </c>
      <c r="PYM1371" s="84" t="s">
        <v>4695</v>
      </c>
      <c r="PYN1371" s="84">
        <f t="shared" ref="PYN1371:PYV1371" si="2744">PYN1365</f>
        <v>0</v>
      </c>
      <c r="PYO1371" s="84">
        <f t="shared" si="2744"/>
        <v>0</v>
      </c>
      <c r="PYP1371" s="84">
        <f t="shared" si="2744"/>
        <v>0</v>
      </c>
      <c r="PYQ1371" s="84">
        <f t="shared" si="2744"/>
        <v>0</v>
      </c>
      <c r="PYR1371" s="84">
        <f t="shared" si="2744"/>
        <v>2000000</v>
      </c>
      <c r="PYS1371" s="84">
        <f t="shared" si="2744"/>
        <v>0</v>
      </c>
      <c r="PYT1371" s="84">
        <f t="shared" si="2744"/>
        <v>0</v>
      </c>
      <c r="PYU1371" s="84">
        <f t="shared" si="2744"/>
        <v>2000000</v>
      </c>
      <c r="PYV1371" s="84">
        <f t="shared" si="2744"/>
        <v>2000000</v>
      </c>
      <c r="PZB1371" s="84" t="s">
        <v>247</v>
      </c>
      <c r="PZC1371" s="84" t="s">
        <v>4695</v>
      </c>
      <c r="PZD1371" s="84">
        <f t="shared" ref="PZD1371:PZL1371" si="2745">PZD1365</f>
        <v>0</v>
      </c>
      <c r="PZE1371" s="84">
        <f t="shared" si="2745"/>
        <v>0</v>
      </c>
      <c r="PZF1371" s="84">
        <f t="shared" si="2745"/>
        <v>0</v>
      </c>
      <c r="PZG1371" s="84">
        <f t="shared" si="2745"/>
        <v>0</v>
      </c>
      <c r="PZH1371" s="84">
        <f t="shared" si="2745"/>
        <v>2000000</v>
      </c>
      <c r="PZI1371" s="84">
        <f t="shared" si="2745"/>
        <v>0</v>
      </c>
      <c r="PZJ1371" s="84">
        <f t="shared" si="2745"/>
        <v>0</v>
      </c>
      <c r="PZK1371" s="84">
        <f t="shared" si="2745"/>
        <v>2000000</v>
      </c>
      <c r="PZL1371" s="84">
        <f t="shared" si="2745"/>
        <v>2000000</v>
      </c>
      <c r="PZR1371" s="84" t="s">
        <v>247</v>
      </c>
      <c r="PZS1371" s="84" t="s">
        <v>4695</v>
      </c>
      <c r="PZT1371" s="84">
        <f t="shared" ref="PZT1371:QAB1371" si="2746">PZT1365</f>
        <v>0</v>
      </c>
      <c r="PZU1371" s="84">
        <f t="shared" si="2746"/>
        <v>0</v>
      </c>
      <c r="PZV1371" s="84">
        <f t="shared" si="2746"/>
        <v>0</v>
      </c>
      <c r="PZW1371" s="84">
        <f t="shared" si="2746"/>
        <v>0</v>
      </c>
      <c r="PZX1371" s="84">
        <f t="shared" si="2746"/>
        <v>2000000</v>
      </c>
      <c r="PZY1371" s="84">
        <f t="shared" si="2746"/>
        <v>0</v>
      </c>
      <c r="PZZ1371" s="84">
        <f t="shared" si="2746"/>
        <v>0</v>
      </c>
      <c r="QAA1371" s="84">
        <f t="shared" si="2746"/>
        <v>2000000</v>
      </c>
      <c r="QAB1371" s="84">
        <f t="shared" si="2746"/>
        <v>2000000</v>
      </c>
      <c r="QAH1371" s="84" t="s">
        <v>247</v>
      </c>
      <c r="QAI1371" s="84" t="s">
        <v>4695</v>
      </c>
      <c r="QAJ1371" s="84">
        <f t="shared" ref="QAJ1371:QAR1371" si="2747">QAJ1365</f>
        <v>0</v>
      </c>
      <c r="QAK1371" s="84">
        <f t="shared" si="2747"/>
        <v>0</v>
      </c>
      <c r="QAL1371" s="84">
        <f t="shared" si="2747"/>
        <v>0</v>
      </c>
      <c r="QAM1371" s="84">
        <f t="shared" si="2747"/>
        <v>0</v>
      </c>
      <c r="QAN1371" s="84">
        <f t="shared" si="2747"/>
        <v>2000000</v>
      </c>
      <c r="QAO1371" s="84">
        <f t="shared" si="2747"/>
        <v>0</v>
      </c>
      <c r="QAP1371" s="84">
        <f t="shared" si="2747"/>
        <v>0</v>
      </c>
      <c r="QAQ1371" s="84">
        <f t="shared" si="2747"/>
        <v>2000000</v>
      </c>
      <c r="QAR1371" s="84">
        <f t="shared" si="2747"/>
        <v>2000000</v>
      </c>
      <c r="QAX1371" s="84" t="s">
        <v>247</v>
      </c>
      <c r="QAY1371" s="84" t="s">
        <v>4695</v>
      </c>
      <c r="QAZ1371" s="84">
        <f t="shared" ref="QAZ1371:QBH1371" si="2748">QAZ1365</f>
        <v>0</v>
      </c>
      <c r="QBA1371" s="84">
        <f t="shared" si="2748"/>
        <v>0</v>
      </c>
      <c r="QBB1371" s="84">
        <f t="shared" si="2748"/>
        <v>0</v>
      </c>
      <c r="QBC1371" s="84">
        <f t="shared" si="2748"/>
        <v>0</v>
      </c>
      <c r="QBD1371" s="84">
        <f t="shared" si="2748"/>
        <v>2000000</v>
      </c>
      <c r="QBE1371" s="84">
        <f t="shared" si="2748"/>
        <v>0</v>
      </c>
      <c r="QBF1371" s="84">
        <f t="shared" si="2748"/>
        <v>0</v>
      </c>
      <c r="QBG1371" s="84">
        <f t="shared" si="2748"/>
        <v>2000000</v>
      </c>
      <c r="QBH1371" s="84">
        <f t="shared" si="2748"/>
        <v>2000000</v>
      </c>
      <c r="QBN1371" s="84" t="s">
        <v>247</v>
      </c>
      <c r="QBO1371" s="84" t="s">
        <v>4695</v>
      </c>
      <c r="QBP1371" s="84">
        <f t="shared" ref="QBP1371:QBX1371" si="2749">QBP1365</f>
        <v>0</v>
      </c>
      <c r="QBQ1371" s="84">
        <f t="shared" si="2749"/>
        <v>0</v>
      </c>
      <c r="QBR1371" s="84">
        <f t="shared" si="2749"/>
        <v>0</v>
      </c>
      <c r="QBS1371" s="84">
        <f t="shared" si="2749"/>
        <v>0</v>
      </c>
      <c r="QBT1371" s="84">
        <f t="shared" si="2749"/>
        <v>2000000</v>
      </c>
      <c r="QBU1371" s="84">
        <f t="shared" si="2749"/>
        <v>0</v>
      </c>
      <c r="QBV1371" s="84">
        <f t="shared" si="2749"/>
        <v>0</v>
      </c>
      <c r="QBW1371" s="84">
        <f t="shared" si="2749"/>
        <v>2000000</v>
      </c>
      <c r="QBX1371" s="84">
        <f t="shared" si="2749"/>
        <v>2000000</v>
      </c>
      <c r="QCD1371" s="84" t="s">
        <v>247</v>
      </c>
      <c r="QCE1371" s="84" t="s">
        <v>4695</v>
      </c>
      <c r="QCF1371" s="84">
        <f t="shared" ref="QCF1371:QCN1371" si="2750">QCF1365</f>
        <v>0</v>
      </c>
      <c r="QCG1371" s="84">
        <f t="shared" si="2750"/>
        <v>0</v>
      </c>
      <c r="QCH1371" s="84">
        <f t="shared" si="2750"/>
        <v>0</v>
      </c>
      <c r="QCI1371" s="84">
        <f t="shared" si="2750"/>
        <v>0</v>
      </c>
      <c r="QCJ1371" s="84">
        <f t="shared" si="2750"/>
        <v>2000000</v>
      </c>
      <c r="QCK1371" s="84">
        <f t="shared" si="2750"/>
        <v>0</v>
      </c>
      <c r="QCL1371" s="84">
        <f t="shared" si="2750"/>
        <v>0</v>
      </c>
      <c r="QCM1371" s="84">
        <f t="shared" si="2750"/>
        <v>2000000</v>
      </c>
      <c r="QCN1371" s="84">
        <f t="shared" si="2750"/>
        <v>2000000</v>
      </c>
      <c r="QCT1371" s="84" t="s">
        <v>247</v>
      </c>
      <c r="QCU1371" s="84" t="s">
        <v>4695</v>
      </c>
      <c r="QCV1371" s="84">
        <f t="shared" ref="QCV1371:QDD1371" si="2751">QCV1365</f>
        <v>0</v>
      </c>
      <c r="QCW1371" s="84">
        <f t="shared" si="2751"/>
        <v>0</v>
      </c>
      <c r="QCX1371" s="84">
        <f t="shared" si="2751"/>
        <v>0</v>
      </c>
      <c r="QCY1371" s="84">
        <f t="shared" si="2751"/>
        <v>0</v>
      </c>
      <c r="QCZ1371" s="84">
        <f t="shared" si="2751"/>
        <v>2000000</v>
      </c>
      <c r="QDA1371" s="84">
        <f t="shared" si="2751"/>
        <v>0</v>
      </c>
      <c r="QDB1371" s="84">
        <f t="shared" si="2751"/>
        <v>0</v>
      </c>
      <c r="QDC1371" s="84">
        <f t="shared" si="2751"/>
        <v>2000000</v>
      </c>
      <c r="QDD1371" s="84">
        <f t="shared" si="2751"/>
        <v>2000000</v>
      </c>
      <c r="QDJ1371" s="84" t="s">
        <v>247</v>
      </c>
      <c r="QDK1371" s="84" t="s">
        <v>4695</v>
      </c>
      <c r="QDL1371" s="84">
        <f t="shared" ref="QDL1371:QDT1371" si="2752">QDL1365</f>
        <v>0</v>
      </c>
      <c r="QDM1371" s="84">
        <f t="shared" si="2752"/>
        <v>0</v>
      </c>
      <c r="QDN1371" s="84">
        <f t="shared" si="2752"/>
        <v>0</v>
      </c>
      <c r="QDO1371" s="84">
        <f t="shared" si="2752"/>
        <v>0</v>
      </c>
      <c r="QDP1371" s="84">
        <f t="shared" si="2752"/>
        <v>2000000</v>
      </c>
      <c r="QDQ1371" s="84">
        <f t="shared" si="2752"/>
        <v>0</v>
      </c>
      <c r="QDR1371" s="84">
        <f t="shared" si="2752"/>
        <v>0</v>
      </c>
      <c r="QDS1371" s="84">
        <f t="shared" si="2752"/>
        <v>2000000</v>
      </c>
      <c r="QDT1371" s="84">
        <f t="shared" si="2752"/>
        <v>2000000</v>
      </c>
      <c r="QDZ1371" s="84" t="s">
        <v>247</v>
      </c>
      <c r="QEA1371" s="84" t="s">
        <v>4695</v>
      </c>
      <c r="QEB1371" s="84">
        <f t="shared" ref="QEB1371:QEJ1371" si="2753">QEB1365</f>
        <v>0</v>
      </c>
      <c r="QEC1371" s="84">
        <f t="shared" si="2753"/>
        <v>0</v>
      </c>
      <c r="QED1371" s="84">
        <f t="shared" si="2753"/>
        <v>0</v>
      </c>
      <c r="QEE1371" s="84">
        <f t="shared" si="2753"/>
        <v>0</v>
      </c>
      <c r="QEF1371" s="84">
        <f t="shared" si="2753"/>
        <v>2000000</v>
      </c>
      <c r="QEG1371" s="84">
        <f t="shared" si="2753"/>
        <v>0</v>
      </c>
      <c r="QEH1371" s="84">
        <f t="shared" si="2753"/>
        <v>0</v>
      </c>
      <c r="QEI1371" s="84">
        <f t="shared" si="2753"/>
        <v>2000000</v>
      </c>
      <c r="QEJ1371" s="84">
        <f t="shared" si="2753"/>
        <v>2000000</v>
      </c>
      <c r="QEP1371" s="84" t="s">
        <v>247</v>
      </c>
      <c r="QEQ1371" s="84" t="s">
        <v>4695</v>
      </c>
      <c r="QER1371" s="84">
        <f t="shared" ref="QER1371:QEZ1371" si="2754">QER1365</f>
        <v>0</v>
      </c>
      <c r="QES1371" s="84">
        <f t="shared" si="2754"/>
        <v>0</v>
      </c>
      <c r="QET1371" s="84">
        <f t="shared" si="2754"/>
        <v>0</v>
      </c>
      <c r="QEU1371" s="84">
        <f t="shared" si="2754"/>
        <v>0</v>
      </c>
      <c r="QEV1371" s="84">
        <f t="shared" si="2754"/>
        <v>2000000</v>
      </c>
      <c r="QEW1371" s="84">
        <f t="shared" si="2754"/>
        <v>0</v>
      </c>
      <c r="QEX1371" s="84">
        <f t="shared" si="2754"/>
        <v>0</v>
      </c>
      <c r="QEY1371" s="84">
        <f t="shared" si="2754"/>
        <v>2000000</v>
      </c>
      <c r="QEZ1371" s="84">
        <f t="shared" si="2754"/>
        <v>2000000</v>
      </c>
      <c r="QFF1371" s="84" t="s">
        <v>247</v>
      </c>
      <c r="QFG1371" s="84" t="s">
        <v>4695</v>
      </c>
      <c r="QFH1371" s="84">
        <f t="shared" ref="QFH1371:QFP1371" si="2755">QFH1365</f>
        <v>0</v>
      </c>
      <c r="QFI1371" s="84">
        <f t="shared" si="2755"/>
        <v>0</v>
      </c>
      <c r="QFJ1371" s="84">
        <f t="shared" si="2755"/>
        <v>0</v>
      </c>
      <c r="QFK1371" s="84">
        <f t="shared" si="2755"/>
        <v>0</v>
      </c>
      <c r="QFL1371" s="84">
        <f t="shared" si="2755"/>
        <v>2000000</v>
      </c>
      <c r="QFM1371" s="84">
        <f t="shared" si="2755"/>
        <v>0</v>
      </c>
      <c r="QFN1371" s="84">
        <f t="shared" si="2755"/>
        <v>0</v>
      </c>
      <c r="QFO1371" s="84">
        <f t="shared" si="2755"/>
        <v>2000000</v>
      </c>
      <c r="QFP1371" s="84">
        <f t="shared" si="2755"/>
        <v>2000000</v>
      </c>
      <c r="QFV1371" s="84" t="s">
        <v>247</v>
      </c>
      <c r="QFW1371" s="84" t="s">
        <v>4695</v>
      </c>
      <c r="QFX1371" s="84">
        <f t="shared" ref="QFX1371:QGF1371" si="2756">QFX1365</f>
        <v>0</v>
      </c>
      <c r="QFY1371" s="84">
        <f t="shared" si="2756"/>
        <v>0</v>
      </c>
      <c r="QFZ1371" s="84">
        <f t="shared" si="2756"/>
        <v>0</v>
      </c>
      <c r="QGA1371" s="84">
        <f t="shared" si="2756"/>
        <v>0</v>
      </c>
      <c r="QGB1371" s="84">
        <f t="shared" si="2756"/>
        <v>2000000</v>
      </c>
      <c r="QGC1371" s="84">
        <f t="shared" si="2756"/>
        <v>0</v>
      </c>
      <c r="QGD1371" s="84">
        <f t="shared" si="2756"/>
        <v>0</v>
      </c>
      <c r="QGE1371" s="84">
        <f t="shared" si="2756"/>
        <v>2000000</v>
      </c>
      <c r="QGF1371" s="84">
        <f t="shared" si="2756"/>
        <v>2000000</v>
      </c>
      <c r="QGL1371" s="84" t="s">
        <v>247</v>
      </c>
      <c r="QGM1371" s="84" t="s">
        <v>4695</v>
      </c>
      <c r="QGN1371" s="84">
        <f t="shared" ref="QGN1371:QGV1371" si="2757">QGN1365</f>
        <v>0</v>
      </c>
      <c r="QGO1371" s="84">
        <f t="shared" si="2757"/>
        <v>0</v>
      </c>
      <c r="QGP1371" s="84">
        <f t="shared" si="2757"/>
        <v>0</v>
      </c>
      <c r="QGQ1371" s="84">
        <f t="shared" si="2757"/>
        <v>0</v>
      </c>
      <c r="QGR1371" s="84">
        <f t="shared" si="2757"/>
        <v>2000000</v>
      </c>
      <c r="QGS1371" s="84">
        <f t="shared" si="2757"/>
        <v>0</v>
      </c>
      <c r="QGT1371" s="84">
        <f t="shared" si="2757"/>
        <v>0</v>
      </c>
      <c r="QGU1371" s="84">
        <f t="shared" si="2757"/>
        <v>2000000</v>
      </c>
      <c r="QGV1371" s="84">
        <f t="shared" si="2757"/>
        <v>2000000</v>
      </c>
      <c r="QHB1371" s="84" t="s">
        <v>247</v>
      </c>
      <c r="QHC1371" s="84" t="s">
        <v>4695</v>
      </c>
      <c r="QHD1371" s="84">
        <f t="shared" ref="QHD1371:QHL1371" si="2758">QHD1365</f>
        <v>0</v>
      </c>
      <c r="QHE1371" s="84">
        <f t="shared" si="2758"/>
        <v>0</v>
      </c>
      <c r="QHF1371" s="84">
        <f t="shared" si="2758"/>
        <v>0</v>
      </c>
      <c r="QHG1371" s="84">
        <f t="shared" si="2758"/>
        <v>0</v>
      </c>
      <c r="QHH1371" s="84">
        <f t="shared" si="2758"/>
        <v>2000000</v>
      </c>
      <c r="QHI1371" s="84">
        <f t="shared" si="2758"/>
        <v>0</v>
      </c>
      <c r="QHJ1371" s="84">
        <f t="shared" si="2758"/>
        <v>0</v>
      </c>
      <c r="QHK1371" s="84">
        <f t="shared" si="2758"/>
        <v>2000000</v>
      </c>
      <c r="QHL1371" s="84">
        <f t="shared" si="2758"/>
        <v>2000000</v>
      </c>
      <c r="QHR1371" s="84" t="s">
        <v>247</v>
      </c>
      <c r="QHS1371" s="84" t="s">
        <v>4695</v>
      </c>
      <c r="QHT1371" s="84">
        <f t="shared" ref="QHT1371:QIB1371" si="2759">QHT1365</f>
        <v>0</v>
      </c>
      <c r="QHU1371" s="84">
        <f t="shared" si="2759"/>
        <v>0</v>
      </c>
      <c r="QHV1371" s="84">
        <f t="shared" si="2759"/>
        <v>0</v>
      </c>
      <c r="QHW1371" s="84">
        <f t="shared" si="2759"/>
        <v>0</v>
      </c>
      <c r="QHX1371" s="84">
        <f t="shared" si="2759"/>
        <v>2000000</v>
      </c>
      <c r="QHY1371" s="84">
        <f t="shared" si="2759"/>
        <v>0</v>
      </c>
      <c r="QHZ1371" s="84">
        <f t="shared" si="2759"/>
        <v>0</v>
      </c>
      <c r="QIA1371" s="84">
        <f t="shared" si="2759"/>
        <v>2000000</v>
      </c>
      <c r="QIB1371" s="84">
        <f t="shared" si="2759"/>
        <v>2000000</v>
      </c>
      <c r="QIH1371" s="84" t="s">
        <v>247</v>
      </c>
      <c r="QII1371" s="84" t="s">
        <v>4695</v>
      </c>
      <c r="QIJ1371" s="84">
        <f t="shared" ref="QIJ1371:QIR1371" si="2760">QIJ1365</f>
        <v>0</v>
      </c>
      <c r="QIK1371" s="84">
        <f t="shared" si="2760"/>
        <v>0</v>
      </c>
      <c r="QIL1371" s="84">
        <f t="shared" si="2760"/>
        <v>0</v>
      </c>
      <c r="QIM1371" s="84">
        <f t="shared" si="2760"/>
        <v>0</v>
      </c>
      <c r="QIN1371" s="84">
        <f t="shared" si="2760"/>
        <v>2000000</v>
      </c>
      <c r="QIO1371" s="84">
        <f t="shared" si="2760"/>
        <v>0</v>
      </c>
      <c r="QIP1371" s="84">
        <f t="shared" si="2760"/>
        <v>0</v>
      </c>
      <c r="QIQ1371" s="84">
        <f t="shared" si="2760"/>
        <v>2000000</v>
      </c>
      <c r="QIR1371" s="84">
        <f t="shared" si="2760"/>
        <v>2000000</v>
      </c>
      <c r="QIX1371" s="84" t="s">
        <v>247</v>
      </c>
      <c r="QIY1371" s="84" t="s">
        <v>4695</v>
      </c>
      <c r="QIZ1371" s="84">
        <f t="shared" ref="QIZ1371:QJH1371" si="2761">QIZ1365</f>
        <v>0</v>
      </c>
      <c r="QJA1371" s="84">
        <f t="shared" si="2761"/>
        <v>0</v>
      </c>
      <c r="QJB1371" s="84">
        <f t="shared" si="2761"/>
        <v>0</v>
      </c>
      <c r="QJC1371" s="84">
        <f t="shared" si="2761"/>
        <v>0</v>
      </c>
      <c r="QJD1371" s="84">
        <f t="shared" si="2761"/>
        <v>2000000</v>
      </c>
      <c r="QJE1371" s="84">
        <f t="shared" si="2761"/>
        <v>0</v>
      </c>
      <c r="QJF1371" s="84">
        <f t="shared" si="2761"/>
        <v>0</v>
      </c>
      <c r="QJG1371" s="84">
        <f t="shared" si="2761"/>
        <v>2000000</v>
      </c>
      <c r="QJH1371" s="84">
        <f t="shared" si="2761"/>
        <v>2000000</v>
      </c>
      <c r="QJN1371" s="84" t="s">
        <v>247</v>
      </c>
      <c r="QJO1371" s="84" t="s">
        <v>4695</v>
      </c>
      <c r="QJP1371" s="84">
        <f t="shared" ref="QJP1371:QJX1371" si="2762">QJP1365</f>
        <v>0</v>
      </c>
      <c r="QJQ1371" s="84">
        <f t="shared" si="2762"/>
        <v>0</v>
      </c>
      <c r="QJR1371" s="84">
        <f t="shared" si="2762"/>
        <v>0</v>
      </c>
      <c r="QJS1371" s="84">
        <f t="shared" si="2762"/>
        <v>0</v>
      </c>
      <c r="QJT1371" s="84">
        <f t="shared" si="2762"/>
        <v>2000000</v>
      </c>
      <c r="QJU1371" s="84">
        <f t="shared" si="2762"/>
        <v>0</v>
      </c>
      <c r="QJV1371" s="84">
        <f t="shared" si="2762"/>
        <v>0</v>
      </c>
      <c r="QJW1371" s="84">
        <f t="shared" si="2762"/>
        <v>2000000</v>
      </c>
      <c r="QJX1371" s="84">
        <f t="shared" si="2762"/>
        <v>2000000</v>
      </c>
      <c r="QKD1371" s="84" t="s">
        <v>247</v>
      </c>
      <c r="QKE1371" s="84" t="s">
        <v>4695</v>
      </c>
      <c r="QKF1371" s="84">
        <f t="shared" ref="QKF1371:QKN1371" si="2763">QKF1365</f>
        <v>0</v>
      </c>
      <c r="QKG1371" s="84">
        <f t="shared" si="2763"/>
        <v>0</v>
      </c>
      <c r="QKH1371" s="84">
        <f t="shared" si="2763"/>
        <v>0</v>
      </c>
      <c r="QKI1371" s="84">
        <f t="shared" si="2763"/>
        <v>0</v>
      </c>
      <c r="QKJ1371" s="84">
        <f t="shared" si="2763"/>
        <v>2000000</v>
      </c>
      <c r="QKK1371" s="84">
        <f t="shared" si="2763"/>
        <v>0</v>
      </c>
      <c r="QKL1371" s="84">
        <f t="shared" si="2763"/>
        <v>0</v>
      </c>
      <c r="QKM1371" s="84">
        <f t="shared" si="2763"/>
        <v>2000000</v>
      </c>
      <c r="QKN1371" s="84">
        <f t="shared" si="2763"/>
        <v>2000000</v>
      </c>
      <c r="QKT1371" s="84" t="s">
        <v>247</v>
      </c>
      <c r="QKU1371" s="84" t="s">
        <v>4695</v>
      </c>
      <c r="QKV1371" s="84">
        <f t="shared" ref="QKV1371:QLD1371" si="2764">QKV1365</f>
        <v>0</v>
      </c>
      <c r="QKW1371" s="84">
        <f t="shared" si="2764"/>
        <v>0</v>
      </c>
      <c r="QKX1371" s="84">
        <f t="shared" si="2764"/>
        <v>0</v>
      </c>
      <c r="QKY1371" s="84">
        <f t="shared" si="2764"/>
        <v>0</v>
      </c>
      <c r="QKZ1371" s="84">
        <f t="shared" si="2764"/>
        <v>2000000</v>
      </c>
      <c r="QLA1371" s="84">
        <f t="shared" si="2764"/>
        <v>0</v>
      </c>
      <c r="QLB1371" s="84">
        <f t="shared" si="2764"/>
        <v>0</v>
      </c>
      <c r="QLC1371" s="84">
        <f t="shared" si="2764"/>
        <v>2000000</v>
      </c>
      <c r="QLD1371" s="84">
        <f t="shared" si="2764"/>
        <v>2000000</v>
      </c>
      <c r="QLJ1371" s="84" t="s">
        <v>247</v>
      </c>
      <c r="QLK1371" s="84" t="s">
        <v>4695</v>
      </c>
      <c r="QLL1371" s="84">
        <f t="shared" ref="QLL1371:QLT1371" si="2765">QLL1365</f>
        <v>0</v>
      </c>
      <c r="QLM1371" s="84">
        <f t="shared" si="2765"/>
        <v>0</v>
      </c>
      <c r="QLN1371" s="84">
        <f t="shared" si="2765"/>
        <v>0</v>
      </c>
      <c r="QLO1371" s="84">
        <f t="shared" si="2765"/>
        <v>0</v>
      </c>
      <c r="QLP1371" s="84">
        <f t="shared" si="2765"/>
        <v>2000000</v>
      </c>
      <c r="QLQ1371" s="84">
        <f t="shared" si="2765"/>
        <v>0</v>
      </c>
      <c r="QLR1371" s="84">
        <f t="shared" si="2765"/>
        <v>0</v>
      </c>
      <c r="QLS1371" s="84">
        <f t="shared" si="2765"/>
        <v>2000000</v>
      </c>
      <c r="QLT1371" s="84">
        <f t="shared" si="2765"/>
        <v>2000000</v>
      </c>
      <c r="QLZ1371" s="84" t="s">
        <v>247</v>
      </c>
      <c r="QMA1371" s="84" t="s">
        <v>4695</v>
      </c>
      <c r="QMB1371" s="84">
        <f t="shared" ref="QMB1371:QMJ1371" si="2766">QMB1365</f>
        <v>0</v>
      </c>
      <c r="QMC1371" s="84">
        <f t="shared" si="2766"/>
        <v>0</v>
      </c>
      <c r="QMD1371" s="84">
        <f t="shared" si="2766"/>
        <v>0</v>
      </c>
      <c r="QME1371" s="84">
        <f t="shared" si="2766"/>
        <v>0</v>
      </c>
      <c r="QMF1371" s="84">
        <f t="shared" si="2766"/>
        <v>2000000</v>
      </c>
      <c r="QMG1371" s="84">
        <f t="shared" si="2766"/>
        <v>0</v>
      </c>
      <c r="QMH1371" s="84">
        <f t="shared" si="2766"/>
        <v>0</v>
      </c>
      <c r="QMI1371" s="84">
        <f t="shared" si="2766"/>
        <v>2000000</v>
      </c>
      <c r="QMJ1371" s="84">
        <f t="shared" si="2766"/>
        <v>2000000</v>
      </c>
      <c r="QMP1371" s="84" t="s">
        <v>247</v>
      </c>
      <c r="QMQ1371" s="84" t="s">
        <v>4695</v>
      </c>
      <c r="QMR1371" s="84">
        <f t="shared" ref="QMR1371:QMZ1371" si="2767">QMR1365</f>
        <v>0</v>
      </c>
      <c r="QMS1371" s="84">
        <f t="shared" si="2767"/>
        <v>0</v>
      </c>
      <c r="QMT1371" s="84">
        <f t="shared" si="2767"/>
        <v>0</v>
      </c>
      <c r="QMU1371" s="84">
        <f t="shared" si="2767"/>
        <v>0</v>
      </c>
      <c r="QMV1371" s="84">
        <f t="shared" si="2767"/>
        <v>2000000</v>
      </c>
      <c r="QMW1371" s="84">
        <f t="shared" si="2767"/>
        <v>0</v>
      </c>
      <c r="QMX1371" s="84">
        <f t="shared" si="2767"/>
        <v>0</v>
      </c>
      <c r="QMY1371" s="84">
        <f t="shared" si="2767"/>
        <v>2000000</v>
      </c>
      <c r="QMZ1371" s="84">
        <f t="shared" si="2767"/>
        <v>2000000</v>
      </c>
      <c r="QNF1371" s="84" t="s">
        <v>247</v>
      </c>
      <c r="QNG1371" s="84" t="s">
        <v>4695</v>
      </c>
      <c r="QNH1371" s="84">
        <f t="shared" ref="QNH1371:QNP1371" si="2768">QNH1365</f>
        <v>0</v>
      </c>
      <c r="QNI1371" s="84">
        <f t="shared" si="2768"/>
        <v>0</v>
      </c>
      <c r="QNJ1371" s="84">
        <f t="shared" si="2768"/>
        <v>0</v>
      </c>
      <c r="QNK1371" s="84">
        <f t="shared" si="2768"/>
        <v>0</v>
      </c>
      <c r="QNL1371" s="84">
        <f t="shared" si="2768"/>
        <v>2000000</v>
      </c>
      <c r="QNM1371" s="84">
        <f t="shared" si="2768"/>
        <v>0</v>
      </c>
      <c r="QNN1371" s="84">
        <f t="shared" si="2768"/>
        <v>0</v>
      </c>
      <c r="QNO1371" s="84">
        <f t="shared" si="2768"/>
        <v>2000000</v>
      </c>
      <c r="QNP1371" s="84">
        <f t="shared" si="2768"/>
        <v>2000000</v>
      </c>
      <c r="QNV1371" s="84" t="s">
        <v>247</v>
      </c>
      <c r="QNW1371" s="84" t="s">
        <v>4695</v>
      </c>
      <c r="QNX1371" s="84">
        <f t="shared" ref="QNX1371:QOF1371" si="2769">QNX1365</f>
        <v>0</v>
      </c>
      <c r="QNY1371" s="84">
        <f t="shared" si="2769"/>
        <v>0</v>
      </c>
      <c r="QNZ1371" s="84">
        <f t="shared" si="2769"/>
        <v>0</v>
      </c>
      <c r="QOA1371" s="84">
        <f t="shared" si="2769"/>
        <v>0</v>
      </c>
      <c r="QOB1371" s="84">
        <f t="shared" si="2769"/>
        <v>2000000</v>
      </c>
      <c r="QOC1371" s="84">
        <f t="shared" si="2769"/>
        <v>0</v>
      </c>
      <c r="QOD1371" s="84">
        <f t="shared" si="2769"/>
        <v>0</v>
      </c>
      <c r="QOE1371" s="84">
        <f t="shared" si="2769"/>
        <v>2000000</v>
      </c>
      <c r="QOF1371" s="84">
        <f t="shared" si="2769"/>
        <v>2000000</v>
      </c>
      <c r="QOL1371" s="84" t="s">
        <v>247</v>
      </c>
      <c r="QOM1371" s="84" t="s">
        <v>4695</v>
      </c>
      <c r="QON1371" s="84">
        <f t="shared" ref="QON1371:QOV1371" si="2770">QON1365</f>
        <v>0</v>
      </c>
      <c r="QOO1371" s="84">
        <f t="shared" si="2770"/>
        <v>0</v>
      </c>
      <c r="QOP1371" s="84">
        <f t="shared" si="2770"/>
        <v>0</v>
      </c>
      <c r="QOQ1371" s="84">
        <f t="shared" si="2770"/>
        <v>0</v>
      </c>
      <c r="QOR1371" s="84">
        <f t="shared" si="2770"/>
        <v>2000000</v>
      </c>
      <c r="QOS1371" s="84">
        <f t="shared" si="2770"/>
        <v>0</v>
      </c>
      <c r="QOT1371" s="84">
        <f t="shared" si="2770"/>
        <v>0</v>
      </c>
      <c r="QOU1371" s="84">
        <f t="shared" si="2770"/>
        <v>2000000</v>
      </c>
      <c r="QOV1371" s="84">
        <f t="shared" si="2770"/>
        <v>2000000</v>
      </c>
      <c r="QPB1371" s="84" t="s">
        <v>247</v>
      </c>
      <c r="QPC1371" s="84" t="s">
        <v>4695</v>
      </c>
      <c r="QPD1371" s="84">
        <f t="shared" ref="QPD1371:QPL1371" si="2771">QPD1365</f>
        <v>0</v>
      </c>
      <c r="QPE1371" s="84">
        <f t="shared" si="2771"/>
        <v>0</v>
      </c>
      <c r="QPF1371" s="84">
        <f t="shared" si="2771"/>
        <v>0</v>
      </c>
      <c r="QPG1371" s="84">
        <f t="shared" si="2771"/>
        <v>0</v>
      </c>
      <c r="QPH1371" s="84">
        <f t="shared" si="2771"/>
        <v>2000000</v>
      </c>
      <c r="QPI1371" s="84">
        <f t="shared" si="2771"/>
        <v>0</v>
      </c>
      <c r="QPJ1371" s="84">
        <f t="shared" si="2771"/>
        <v>0</v>
      </c>
      <c r="QPK1371" s="84">
        <f t="shared" si="2771"/>
        <v>2000000</v>
      </c>
      <c r="QPL1371" s="84">
        <f t="shared" si="2771"/>
        <v>2000000</v>
      </c>
      <c r="QPR1371" s="84" t="s">
        <v>247</v>
      </c>
      <c r="QPS1371" s="84" t="s">
        <v>4695</v>
      </c>
      <c r="QPT1371" s="84">
        <f t="shared" ref="QPT1371:QQB1371" si="2772">QPT1365</f>
        <v>0</v>
      </c>
      <c r="QPU1371" s="84">
        <f t="shared" si="2772"/>
        <v>0</v>
      </c>
      <c r="QPV1371" s="84">
        <f t="shared" si="2772"/>
        <v>0</v>
      </c>
      <c r="QPW1371" s="84">
        <f t="shared" si="2772"/>
        <v>0</v>
      </c>
      <c r="QPX1371" s="84">
        <f t="shared" si="2772"/>
        <v>2000000</v>
      </c>
      <c r="QPY1371" s="84">
        <f t="shared" si="2772"/>
        <v>0</v>
      </c>
      <c r="QPZ1371" s="84">
        <f t="shared" si="2772"/>
        <v>0</v>
      </c>
      <c r="QQA1371" s="84">
        <f t="shared" si="2772"/>
        <v>2000000</v>
      </c>
      <c r="QQB1371" s="84">
        <f t="shared" si="2772"/>
        <v>2000000</v>
      </c>
      <c r="QQH1371" s="84" t="s">
        <v>247</v>
      </c>
      <c r="QQI1371" s="84" t="s">
        <v>4695</v>
      </c>
      <c r="QQJ1371" s="84">
        <f t="shared" ref="QQJ1371:QQR1371" si="2773">QQJ1365</f>
        <v>0</v>
      </c>
      <c r="QQK1371" s="84">
        <f t="shared" si="2773"/>
        <v>0</v>
      </c>
      <c r="QQL1371" s="84">
        <f t="shared" si="2773"/>
        <v>0</v>
      </c>
      <c r="QQM1371" s="84">
        <f t="shared" si="2773"/>
        <v>0</v>
      </c>
      <c r="QQN1371" s="84">
        <f t="shared" si="2773"/>
        <v>2000000</v>
      </c>
      <c r="QQO1371" s="84">
        <f t="shared" si="2773"/>
        <v>0</v>
      </c>
      <c r="QQP1371" s="84">
        <f t="shared" si="2773"/>
        <v>0</v>
      </c>
      <c r="QQQ1371" s="84">
        <f t="shared" si="2773"/>
        <v>2000000</v>
      </c>
      <c r="QQR1371" s="84">
        <f t="shared" si="2773"/>
        <v>2000000</v>
      </c>
      <c r="QQX1371" s="84" t="s">
        <v>247</v>
      </c>
      <c r="QQY1371" s="84" t="s">
        <v>4695</v>
      </c>
      <c r="QQZ1371" s="84">
        <f t="shared" ref="QQZ1371:QRH1371" si="2774">QQZ1365</f>
        <v>0</v>
      </c>
      <c r="QRA1371" s="84">
        <f t="shared" si="2774"/>
        <v>0</v>
      </c>
      <c r="QRB1371" s="84">
        <f t="shared" si="2774"/>
        <v>0</v>
      </c>
      <c r="QRC1371" s="84">
        <f t="shared" si="2774"/>
        <v>0</v>
      </c>
      <c r="QRD1371" s="84">
        <f t="shared" si="2774"/>
        <v>2000000</v>
      </c>
      <c r="QRE1371" s="84">
        <f t="shared" si="2774"/>
        <v>0</v>
      </c>
      <c r="QRF1371" s="84">
        <f t="shared" si="2774"/>
        <v>0</v>
      </c>
      <c r="QRG1371" s="84">
        <f t="shared" si="2774"/>
        <v>2000000</v>
      </c>
      <c r="QRH1371" s="84">
        <f t="shared" si="2774"/>
        <v>2000000</v>
      </c>
      <c r="QRN1371" s="84" t="s">
        <v>247</v>
      </c>
      <c r="QRO1371" s="84" t="s">
        <v>4695</v>
      </c>
      <c r="QRP1371" s="84">
        <f t="shared" ref="QRP1371:QRX1371" si="2775">QRP1365</f>
        <v>0</v>
      </c>
      <c r="QRQ1371" s="84">
        <f t="shared" si="2775"/>
        <v>0</v>
      </c>
      <c r="QRR1371" s="84">
        <f t="shared" si="2775"/>
        <v>0</v>
      </c>
      <c r="QRS1371" s="84">
        <f t="shared" si="2775"/>
        <v>0</v>
      </c>
      <c r="QRT1371" s="84">
        <f t="shared" si="2775"/>
        <v>2000000</v>
      </c>
      <c r="QRU1371" s="84">
        <f t="shared" si="2775"/>
        <v>0</v>
      </c>
      <c r="QRV1371" s="84">
        <f t="shared" si="2775"/>
        <v>0</v>
      </c>
      <c r="QRW1371" s="84">
        <f t="shared" si="2775"/>
        <v>2000000</v>
      </c>
      <c r="QRX1371" s="84">
        <f t="shared" si="2775"/>
        <v>2000000</v>
      </c>
      <c r="QSD1371" s="84" t="s">
        <v>247</v>
      </c>
      <c r="QSE1371" s="84" t="s">
        <v>4695</v>
      </c>
      <c r="QSF1371" s="84">
        <f t="shared" ref="QSF1371:QSN1371" si="2776">QSF1365</f>
        <v>0</v>
      </c>
      <c r="QSG1371" s="84">
        <f t="shared" si="2776"/>
        <v>0</v>
      </c>
      <c r="QSH1371" s="84">
        <f t="shared" si="2776"/>
        <v>0</v>
      </c>
      <c r="QSI1371" s="84">
        <f t="shared" si="2776"/>
        <v>0</v>
      </c>
      <c r="QSJ1371" s="84">
        <f t="shared" si="2776"/>
        <v>2000000</v>
      </c>
      <c r="QSK1371" s="84">
        <f t="shared" si="2776"/>
        <v>0</v>
      </c>
      <c r="QSL1371" s="84">
        <f t="shared" si="2776"/>
        <v>0</v>
      </c>
      <c r="QSM1371" s="84">
        <f t="shared" si="2776"/>
        <v>2000000</v>
      </c>
      <c r="QSN1371" s="84">
        <f t="shared" si="2776"/>
        <v>2000000</v>
      </c>
      <c r="QST1371" s="84" t="s">
        <v>247</v>
      </c>
      <c r="QSU1371" s="84" t="s">
        <v>4695</v>
      </c>
      <c r="QSV1371" s="84">
        <f t="shared" ref="QSV1371:QTD1371" si="2777">QSV1365</f>
        <v>0</v>
      </c>
      <c r="QSW1371" s="84">
        <f t="shared" si="2777"/>
        <v>0</v>
      </c>
      <c r="QSX1371" s="84">
        <f t="shared" si="2777"/>
        <v>0</v>
      </c>
      <c r="QSY1371" s="84">
        <f t="shared" si="2777"/>
        <v>0</v>
      </c>
      <c r="QSZ1371" s="84">
        <f t="shared" si="2777"/>
        <v>2000000</v>
      </c>
      <c r="QTA1371" s="84">
        <f t="shared" si="2777"/>
        <v>0</v>
      </c>
      <c r="QTB1371" s="84">
        <f t="shared" si="2777"/>
        <v>0</v>
      </c>
      <c r="QTC1371" s="84">
        <f t="shared" si="2777"/>
        <v>2000000</v>
      </c>
      <c r="QTD1371" s="84">
        <f t="shared" si="2777"/>
        <v>2000000</v>
      </c>
      <c r="QTJ1371" s="84" t="s">
        <v>247</v>
      </c>
      <c r="QTK1371" s="84" t="s">
        <v>4695</v>
      </c>
      <c r="QTL1371" s="84">
        <f t="shared" ref="QTL1371:QTT1371" si="2778">QTL1365</f>
        <v>0</v>
      </c>
      <c r="QTM1371" s="84">
        <f t="shared" si="2778"/>
        <v>0</v>
      </c>
      <c r="QTN1371" s="84">
        <f t="shared" si="2778"/>
        <v>0</v>
      </c>
      <c r="QTO1371" s="84">
        <f t="shared" si="2778"/>
        <v>0</v>
      </c>
      <c r="QTP1371" s="84">
        <f t="shared" si="2778"/>
        <v>2000000</v>
      </c>
      <c r="QTQ1371" s="84">
        <f t="shared" si="2778"/>
        <v>0</v>
      </c>
      <c r="QTR1371" s="84">
        <f t="shared" si="2778"/>
        <v>0</v>
      </c>
      <c r="QTS1371" s="84">
        <f t="shared" si="2778"/>
        <v>2000000</v>
      </c>
      <c r="QTT1371" s="84">
        <f t="shared" si="2778"/>
        <v>2000000</v>
      </c>
      <c r="QTZ1371" s="84" t="s">
        <v>247</v>
      </c>
      <c r="QUA1371" s="84" t="s">
        <v>4695</v>
      </c>
      <c r="QUB1371" s="84">
        <f t="shared" ref="QUB1371:QUJ1371" si="2779">QUB1365</f>
        <v>0</v>
      </c>
      <c r="QUC1371" s="84">
        <f t="shared" si="2779"/>
        <v>0</v>
      </c>
      <c r="QUD1371" s="84">
        <f t="shared" si="2779"/>
        <v>0</v>
      </c>
      <c r="QUE1371" s="84">
        <f t="shared" si="2779"/>
        <v>0</v>
      </c>
      <c r="QUF1371" s="84">
        <f t="shared" si="2779"/>
        <v>2000000</v>
      </c>
      <c r="QUG1371" s="84">
        <f t="shared" si="2779"/>
        <v>0</v>
      </c>
      <c r="QUH1371" s="84">
        <f t="shared" si="2779"/>
        <v>0</v>
      </c>
      <c r="QUI1371" s="84">
        <f t="shared" si="2779"/>
        <v>2000000</v>
      </c>
      <c r="QUJ1371" s="84">
        <f t="shared" si="2779"/>
        <v>2000000</v>
      </c>
      <c r="QUP1371" s="84" t="s">
        <v>247</v>
      </c>
      <c r="QUQ1371" s="84" t="s">
        <v>4695</v>
      </c>
      <c r="QUR1371" s="84">
        <f t="shared" ref="QUR1371:QUZ1371" si="2780">QUR1365</f>
        <v>0</v>
      </c>
      <c r="QUS1371" s="84">
        <f t="shared" si="2780"/>
        <v>0</v>
      </c>
      <c r="QUT1371" s="84">
        <f t="shared" si="2780"/>
        <v>0</v>
      </c>
      <c r="QUU1371" s="84">
        <f t="shared" si="2780"/>
        <v>0</v>
      </c>
      <c r="QUV1371" s="84">
        <f t="shared" si="2780"/>
        <v>2000000</v>
      </c>
      <c r="QUW1371" s="84">
        <f t="shared" si="2780"/>
        <v>0</v>
      </c>
      <c r="QUX1371" s="84">
        <f t="shared" si="2780"/>
        <v>0</v>
      </c>
      <c r="QUY1371" s="84">
        <f t="shared" si="2780"/>
        <v>2000000</v>
      </c>
      <c r="QUZ1371" s="84">
        <f t="shared" si="2780"/>
        <v>2000000</v>
      </c>
      <c r="QVF1371" s="84" t="s">
        <v>247</v>
      </c>
      <c r="QVG1371" s="84" t="s">
        <v>4695</v>
      </c>
      <c r="QVH1371" s="84">
        <f t="shared" ref="QVH1371:QVP1371" si="2781">QVH1365</f>
        <v>0</v>
      </c>
      <c r="QVI1371" s="84">
        <f t="shared" si="2781"/>
        <v>0</v>
      </c>
      <c r="QVJ1371" s="84">
        <f t="shared" si="2781"/>
        <v>0</v>
      </c>
      <c r="QVK1371" s="84">
        <f t="shared" si="2781"/>
        <v>0</v>
      </c>
      <c r="QVL1371" s="84">
        <f t="shared" si="2781"/>
        <v>2000000</v>
      </c>
      <c r="QVM1371" s="84">
        <f t="shared" si="2781"/>
        <v>0</v>
      </c>
      <c r="QVN1371" s="84">
        <f t="shared" si="2781"/>
        <v>0</v>
      </c>
      <c r="QVO1371" s="84">
        <f t="shared" si="2781"/>
        <v>2000000</v>
      </c>
      <c r="QVP1371" s="84">
        <f t="shared" si="2781"/>
        <v>2000000</v>
      </c>
      <c r="QVV1371" s="84" t="s">
        <v>247</v>
      </c>
      <c r="QVW1371" s="84" t="s">
        <v>4695</v>
      </c>
      <c r="QVX1371" s="84">
        <f t="shared" ref="QVX1371:QWF1371" si="2782">QVX1365</f>
        <v>0</v>
      </c>
      <c r="QVY1371" s="84">
        <f t="shared" si="2782"/>
        <v>0</v>
      </c>
      <c r="QVZ1371" s="84">
        <f t="shared" si="2782"/>
        <v>0</v>
      </c>
      <c r="QWA1371" s="84">
        <f t="shared" si="2782"/>
        <v>0</v>
      </c>
      <c r="QWB1371" s="84">
        <f t="shared" si="2782"/>
        <v>2000000</v>
      </c>
      <c r="QWC1371" s="84">
        <f t="shared" si="2782"/>
        <v>0</v>
      </c>
      <c r="QWD1371" s="84">
        <f t="shared" si="2782"/>
        <v>0</v>
      </c>
      <c r="QWE1371" s="84">
        <f t="shared" si="2782"/>
        <v>2000000</v>
      </c>
      <c r="QWF1371" s="84">
        <f t="shared" si="2782"/>
        <v>2000000</v>
      </c>
      <c r="QWL1371" s="84" t="s">
        <v>247</v>
      </c>
      <c r="QWM1371" s="84" t="s">
        <v>4695</v>
      </c>
      <c r="QWN1371" s="84">
        <f t="shared" ref="QWN1371:QWV1371" si="2783">QWN1365</f>
        <v>0</v>
      </c>
      <c r="QWO1371" s="84">
        <f t="shared" si="2783"/>
        <v>0</v>
      </c>
      <c r="QWP1371" s="84">
        <f t="shared" si="2783"/>
        <v>0</v>
      </c>
      <c r="QWQ1371" s="84">
        <f t="shared" si="2783"/>
        <v>0</v>
      </c>
      <c r="QWR1371" s="84">
        <f t="shared" si="2783"/>
        <v>2000000</v>
      </c>
      <c r="QWS1371" s="84">
        <f t="shared" si="2783"/>
        <v>0</v>
      </c>
      <c r="QWT1371" s="84">
        <f t="shared" si="2783"/>
        <v>0</v>
      </c>
      <c r="QWU1371" s="84">
        <f t="shared" si="2783"/>
        <v>2000000</v>
      </c>
      <c r="QWV1371" s="84">
        <f t="shared" si="2783"/>
        <v>2000000</v>
      </c>
      <c r="QXB1371" s="84" t="s">
        <v>247</v>
      </c>
      <c r="QXC1371" s="84" t="s">
        <v>4695</v>
      </c>
      <c r="QXD1371" s="84">
        <f t="shared" ref="QXD1371:QXL1371" si="2784">QXD1365</f>
        <v>0</v>
      </c>
      <c r="QXE1371" s="84">
        <f t="shared" si="2784"/>
        <v>0</v>
      </c>
      <c r="QXF1371" s="84">
        <f t="shared" si="2784"/>
        <v>0</v>
      </c>
      <c r="QXG1371" s="84">
        <f t="shared" si="2784"/>
        <v>0</v>
      </c>
      <c r="QXH1371" s="84">
        <f t="shared" si="2784"/>
        <v>2000000</v>
      </c>
      <c r="QXI1371" s="84">
        <f t="shared" si="2784"/>
        <v>0</v>
      </c>
      <c r="QXJ1371" s="84">
        <f t="shared" si="2784"/>
        <v>0</v>
      </c>
      <c r="QXK1371" s="84">
        <f t="shared" si="2784"/>
        <v>2000000</v>
      </c>
      <c r="QXL1371" s="84">
        <f t="shared" si="2784"/>
        <v>2000000</v>
      </c>
      <c r="QXR1371" s="84" t="s">
        <v>247</v>
      </c>
      <c r="QXS1371" s="84" t="s">
        <v>4695</v>
      </c>
      <c r="QXT1371" s="84">
        <f t="shared" ref="QXT1371:QYB1371" si="2785">QXT1365</f>
        <v>0</v>
      </c>
      <c r="QXU1371" s="84">
        <f t="shared" si="2785"/>
        <v>0</v>
      </c>
      <c r="QXV1371" s="84">
        <f t="shared" si="2785"/>
        <v>0</v>
      </c>
      <c r="QXW1371" s="84">
        <f t="shared" si="2785"/>
        <v>0</v>
      </c>
      <c r="QXX1371" s="84">
        <f t="shared" si="2785"/>
        <v>2000000</v>
      </c>
      <c r="QXY1371" s="84">
        <f t="shared" si="2785"/>
        <v>0</v>
      </c>
      <c r="QXZ1371" s="84">
        <f t="shared" si="2785"/>
        <v>0</v>
      </c>
      <c r="QYA1371" s="84">
        <f t="shared" si="2785"/>
        <v>2000000</v>
      </c>
      <c r="QYB1371" s="84">
        <f t="shared" si="2785"/>
        <v>2000000</v>
      </c>
      <c r="QYH1371" s="84" t="s">
        <v>247</v>
      </c>
      <c r="QYI1371" s="84" t="s">
        <v>4695</v>
      </c>
      <c r="QYJ1371" s="84">
        <f t="shared" ref="QYJ1371:QYR1371" si="2786">QYJ1365</f>
        <v>0</v>
      </c>
      <c r="QYK1371" s="84">
        <f t="shared" si="2786"/>
        <v>0</v>
      </c>
      <c r="QYL1371" s="84">
        <f t="shared" si="2786"/>
        <v>0</v>
      </c>
      <c r="QYM1371" s="84">
        <f t="shared" si="2786"/>
        <v>0</v>
      </c>
      <c r="QYN1371" s="84">
        <f t="shared" si="2786"/>
        <v>2000000</v>
      </c>
      <c r="QYO1371" s="84">
        <f t="shared" si="2786"/>
        <v>0</v>
      </c>
      <c r="QYP1371" s="84">
        <f t="shared" si="2786"/>
        <v>0</v>
      </c>
      <c r="QYQ1371" s="84">
        <f t="shared" si="2786"/>
        <v>2000000</v>
      </c>
      <c r="QYR1371" s="84">
        <f t="shared" si="2786"/>
        <v>2000000</v>
      </c>
      <c r="QYX1371" s="84" t="s">
        <v>247</v>
      </c>
      <c r="QYY1371" s="84" t="s">
        <v>4695</v>
      </c>
      <c r="QYZ1371" s="84">
        <f t="shared" ref="QYZ1371:QZH1371" si="2787">QYZ1365</f>
        <v>0</v>
      </c>
      <c r="QZA1371" s="84">
        <f t="shared" si="2787"/>
        <v>0</v>
      </c>
      <c r="QZB1371" s="84">
        <f t="shared" si="2787"/>
        <v>0</v>
      </c>
      <c r="QZC1371" s="84">
        <f t="shared" si="2787"/>
        <v>0</v>
      </c>
      <c r="QZD1371" s="84">
        <f t="shared" si="2787"/>
        <v>2000000</v>
      </c>
      <c r="QZE1371" s="84">
        <f t="shared" si="2787"/>
        <v>0</v>
      </c>
      <c r="QZF1371" s="84">
        <f t="shared" si="2787"/>
        <v>0</v>
      </c>
      <c r="QZG1371" s="84">
        <f t="shared" si="2787"/>
        <v>2000000</v>
      </c>
      <c r="QZH1371" s="84">
        <f t="shared" si="2787"/>
        <v>2000000</v>
      </c>
      <c r="QZN1371" s="84" t="s">
        <v>247</v>
      </c>
      <c r="QZO1371" s="84" t="s">
        <v>4695</v>
      </c>
      <c r="QZP1371" s="84">
        <f t="shared" ref="QZP1371:QZX1371" si="2788">QZP1365</f>
        <v>0</v>
      </c>
      <c r="QZQ1371" s="84">
        <f t="shared" si="2788"/>
        <v>0</v>
      </c>
      <c r="QZR1371" s="84">
        <f t="shared" si="2788"/>
        <v>0</v>
      </c>
      <c r="QZS1371" s="84">
        <f t="shared" si="2788"/>
        <v>0</v>
      </c>
      <c r="QZT1371" s="84">
        <f t="shared" si="2788"/>
        <v>2000000</v>
      </c>
      <c r="QZU1371" s="84">
        <f t="shared" si="2788"/>
        <v>0</v>
      </c>
      <c r="QZV1371" s="84">
        <f t="shared" si="2788"/>
        <v>0</v>
      </c>
      <c r="QZW1371" s="84">
        <f t="shared" si="2788"/>
        <v>2000000</v>
      </c>
      <c r="QZX1371" s="84">
        <f t="shared" si="2788"/>
        <v>2000000</v>
      </c>
      <c r="RAD1371" s="84" t="s">
        <v>247</v>
      </c>
      <c r="RAE1371" s="84" t="s">
        <v>4695</v>
      </c>
      <c r="RAF1371" s="84">
        <f t="shared" ref="RAF1371:RAN1371" si="2789">RAF1365</f>
        <v>0</v>
      </c>
      <c r="RAG1371" s="84">
        <f t="shared" si="2789"/>
        <v>0</v>
      </c>
      <c r="RAH1371" s="84">
        <f t="shared" si="2789"/>
        <v>0</v>
      </c>
      <c r="RAI1371" s="84">
        <f t="shared" si="2789"/>
        <v>0</v>
      </c>
      <c r="RAJ1371" s="84">
        <f t="shared" si="2789"/>
        <v>2000000</v>
      </c>
      <c r="RAK1371" s="84">
        <f t="shared" si="2789"/>
        <v>0</v>
      </c>
      <c r="RAL1371" s="84">
        <f t="shared" si="2789"/>
        <v>0</v>
      </c>
      <c r="RAM1371" s="84">
        <f t="shared" si="2789"/>
        <v>2000000</v>
      </c>
      <c r="RAN1371" s="84">
        <f t="shared" si="2789"/>
        <v>2000000</v>
      </c>
      <c r="RAT1371" s="84" t="s">
        <v>247</v>
      </c>
      <c r="RAU1371" s="84" t="s">
        <v>4695</v>
      </c>
      <c r="RAV1371" s="84">
        <f t="shared" ref="RAV1371:RBD1371" si="2790">RAV1365</f>
        <v>0</v>
      </c>
      <c r="RAW1371" s="84">
        <f t="shared" si="2790"/>
        <v>0</v>
      </c>
      <c r="RAX1371" s="84">
        <f t="shared" si="2790"/>
        <v>0</v>
      </c>
      <c r="RAY1371" s="84">
        <f t="shared" si="2790"/>
        <v>0</v>
      </c>
      <c r="RAZ1371" s="84">
        <f t="shared" si="2790"/>
        <v>2000000</v>
      </c>
      <c r="RBA1371" s="84">
        <f t="shared" si="2790"/>
        <v>0</v>
      </c>
      <c r="RBB1371" s="84">
        <f t="shared" si="2790"/>
        <v>0</v>
      </c>
      <c r="RBC1371" s="84">
        <f t="shared" si="2790"/>
        <v>2000000</v>
      </c>
      <c r="RBD1371" s="84">
        <f t="shared" si="2790"/>
        <v>2000000</v>
      </c>
      <c r="RBJ1371" s="84" t="s">
        <v>247</v>
      </c>
      <c r="RBK1371" s="84" t="s">
        <v>4695</v>
      </c>
      <c r="RBL1371" s="84">
        <f t="shared" ref="RBL1371:RBT1371" si="2791">RBL1365</f>
        <v>0</v>
      </c>
      <c r="RBM1371" s="84">
        <f t="shared" si="2791"/>
        <v>0</v>
      </c>
      <c r="RBN1371" s="84">
        <f t="shared" si="2791"/>
        <v>0</v>
      </c>
      <c r="RBO1371" s="84">
        <f t="shared" si="2791"/>
        <v>0</v>
      </c>
      <c r="RBP1371" s="84">
        <f t="shared" si="2791"/>
        <v>2000000</v>
      </c>
      <c r="RBQ1371" s="84">
        <f t="shared" si="2791"/>
        <v>0</v>
      </c>
      <c r="RBR1371" s="84">
        <f t="shared" si="2791"/>
        <v>0</v>
      </c>
      <c r="RBS1371" s="84">
        <f t="shared" si="2791"/>
        <v>2000000</v>
      </c>
      <c r="RBT1371" s="84">
        <f t="shared" si="2791"/>
        <v>2000000</v>
      </c>
      <c r="RBZ1371" s="84" t="s">
        <v>247</v>
      </c>
      <c r="RCA1371" s="84" t="s">
        <v>4695</v>
      </c>
      <c r="RCB1371" s="84">
        <f t="shared" ref="RCB1371:RCJ1371" si="2792">RCB1365</f>
        <v>0</v>
      </c>
      <c r="RCC1371" s="84">
        <f t="shared" si="2792"/>
        <v>0</v>
      </c>
      <c r="RCD1371" s="84">
        <f t="shared" si="2792"/>
        <v>0</v>
      </c>
      <c r="RCE1371" s="84">
        <f t="shared" si="2792"/>
        <v>0</v>
      </c>
      <c r="RCF1371" s="84">
        <f t="shared" si="2792"/>
        <v>2000000</v>
      </c>
      <c r="RCG1371" s="84">
        <f t="shared" si="2792"/>
        <v>0</v>
      </c>
      <c r="RCH1371" s="84">
        <f t="shared" si="2792"/>
        <v>0</v>
      </c>
      <c r="RCI1371" s="84">
        <f t="shared" si="2792"/>
        <v>2000000</v>
      </c>
      <c r="RCJ1371" s="84">
        <f t="shared" si="2792"/>
        <v>2000000</v>
      </c>
      <c r="RCP1371" s="84" t="s">
        <v>247</v>
      </c>
      <c r="RCQ1371" s="84" t="s">
        <v>4695</v>
      </c>
      <c r="RCR1371" s="84">
        <f t="shared" ref="RCR1371:RCZ1371" si="2793">RCR1365</f>
        <v>0</v>
      </c>
      <c r="RCS1371" s="84">
        <f t="shared" si="2793"/>
        <v>0</v>
      </c>
      <c r="RCT1371" s="84">
        <f t="shared" si="2793"/>
        <v>0</v>
      </c>
      <c r="RCU1371" s="84">
        <f t="shared" si="2793"/>
        <v>0</v>
      </c>
      <c r="RCV1371" s="84">
        <f t="shared" si="2793"/>
        <v>2000000</v>
      </c>
      <c r="RCW1371" s="84">
        <f t="shared" si="2793"/>
        <v>0</v>
      </c>
      <c r="RCX1371" s="84">
        <f t="shared" si="2793"/>
        <v>0</v>
      </c>
      <c r="RCY1371" s="84">
        <f t="shared" si="2793"/>
        <v>2000000</v>
      </c>
      <c r="RCZ1371" s="84">
        <f t="shared" si="2793"/>
        <v>2000000</v>
      </c>
      <c r="RDF1371" s="84" t="s">
        <v>247</v>
      </c>
      <c r="RDG1371" s="84" t="s">
        <v>4695</v>
      </c>
      <c r="RDH1371" s="84">
        <f>RDH1365</f>
        <v>0</v>
      </c>
      <c r="RDI1371" s="84">
        <f>RDI1365</f>
        <v>0</v>
      </c>
      <c r="RDJ1371" s="84">
        <f>RDJ1365</f>
        <v>0</v>
      </c>
      <c r="RDK1371" s="84">
        <f>RDK1365</f>
        <v>0</v>
      </c>
      <c r="RDL1371" s="84">
        <f>RDL1365</f>
        <v>2000000</v>
      </c>
      <c r="RDM1371" s="84">
        <f>RDM1365</f>
        <v>0</v>
      </c>
      <c r="RDN1371" s="84">
        <f>RDN1365</f>
        <v>0</v>
      </c>
      <c r="RDO1371" s="84">
        <f>RDO1365</f>
        <v>2000000</v>
      </c>
      <c r="RDP1371" s="84">
        <f>RDP1365</f>
        <v>2000000</v>
      </c>
      <c r="RDV1371" s="84" t="s">
        <v>247</v>
      </c>
      <c r="RDW1371" s="84" t="s">
        <v>4695</v>
      </c>
      <c r="RDX1371" s="84">
        <f t="shared" ref="RDX1371:REF1371" si="2794">RDX1365</f>
        <v>0</v>
      </c>
      <c r="RDY1371" s="84">
        <f t="shared" si="2794"/>
        <v>0</v>
      </c>
      <c r="RDZ1371" s="84">
        <f t="shared" si="2794"/>
        <v>0</v>
      </c>
      <c r="REA1371" s="84">
        <f t="shared" si="2794"/>
        <v>0</v>
      </c>
      <c r="REB1371" s="84">
        <f t="shared" si="2794"/>
        <v>2000000</v>
      </c>
      <c r="REC1371" s="84">
        <f t="shared" si="2794"/>
        <v>0</v>
      </c>
      <c r="RED1371" s="84">
        <f t="shared" si="2794"/>
        <v>0</v>
      </c>
      <c r="REE1371" s="84">
        <f t="shared" si="2794"/>
        <v>2000000</v>
      </c>
      <c r="REF1371" s="84">
        <f t="shared" si="2794"/>
        <v>2000000</v>
      </c>
      <c r="REL1371" s="84" t="s">
        <v>247</v>
      </c>
      <c r="REM1371" s="84" t="s">
        <v>4695</v>
      </c>
      <c r="REN1371" s="84">
        <f t="shared" ref="REN1371:REV1371" si="2795">REN1365</f>
        <v>0</v>
      </c>
      <c r="REO1371" s="84">
        <f t="shared" si="2795"/>
        <v>0</v>
      </c>
      <c r="REP1371" s="84">
        <f t="shared" si="2795"/>
        <v>0</v>
      </c>
      <c r="REQ1371" s="84">
        <f t="shared" si="2795"/>
        <v>0</v>
      </c>
      <c r="RER1371" s="84">
        <f t="shared" si="2795"/>
        <v>2000000</v>
      </c>
      <c r="RES1371" s="84">
        <f t="shared" si="2795"/>
        <v>0</v>
      </c>
      <c r="RET1371" s="84">
        <f t="shared" si="2795"/>
        <v>0</v>
      </c>
      <c r="REU1371" s="84">
        <f t="shared" si="2795"/>
        <v>2000000</v>
      </c>
      <c r="REV1371" s="84">
        <f t="shared" si="2795"/>
        <v>2000000</v>
      </c>
      <c r="RFB1371" s="84" t="s">
        <v>247</v>
      </c>
      <c r="RFC1371" s="84" t="s">
        <v>4695</v>
      </c>
      <c r="RFD1371" s="84">
        <f t="shared" ref="RFD1371:RFL1371" si="2796">RFD1365</f>
        <v>0</v>
      </c>
      <c r="RFE1371" s="84">
        <f t="shared" si="2796"/>
        <v>0</v>
      </c>
      <c r="RFF1371" s="84">
        <f t="shared" si="2796"/>
        <v>0</v>
      </c>
      <c r="RFG1371" s="84">
        <f t="shared" si="2796"/>
        <v>0</v>
      </c>
      <c r="RFH1371" s="84">
        <f t="shared" si="2796"/>
        <v>2000000</v>
      </c>
      <c r="RFI1371" s="84">
        <f t="shared" si="2796"/>
        <v>0</v>
      </c>
      <c r="RFJ1371" s="84">
        <f t="shared" si="2796"/>
        <v>0</v>
      </c>
      <c r="RFK1371" s="84">
        <f t="shared" si="2796"/>
        <v>2000000</v>
      </c>
      <c r="RFL1371" s="84">
        <f t="shared" si="2796"/>
        <v>2000000</v>
      </c>
      <c r="RFR1371" s="84" t="s">
        <v>247</v>
      </c>
      <c r="RFS1371" s="84" t="s">
        <v>4695</v>
      </c>
      <c r="RFT1371" s="84">
        <f t="shared" ref="RFT1371:RGB1371" si="2797">RFT1365</f>
        <v>0</v>
      </c>
      <c r="RFU1371" s="84">
        <f t="shared" si="2797"/>
        <v>0</v>
      </c>
      <c r="RFV1371" s="84">
        <f t="shared" si="2797"/>
        <v>0</v>
      </c>
      <c r="RFW1371" s="84">
        <f t="shared" si="2797"/>
        <v>0</v>
      </c>
      <c r="RFX1371" s="84">
        <f t="shared" si="2797"/>
        <v>2000000</v>
      </c>
      <c r="RFY1371" s="84">
        <f t="shared" si="2797"/>
        <v>0</v>
      </c>
      <c r="RFZ1371" s="84">
        <f t="shared" si="2797"/>
        <v>0</v>
      </c>
      <c r="RGA1371" s="84">
        <f t="shared" si="2797"/>
        <v>2000000</v>
      </c>
      <c r="RGB1371" s="84">
        <f t="shared" si="2797"/>
        <v>2000000</v>
      </c>
      <c r="RGH1371" s="84" t="s">
        <v>247</v>
      </c>
      <c r="RGI1371" s="84" t="s">
        <v>4695</v>
      </c>
      <c r="RGJ1371" s="84">
        <f t="shared" ref="RGJ1371:RGR1371" si="2798">RGJ1365</f>
        <v>0</v>
      </c>
      <c r="RGK1371" s="84">
        <f t="shared" si="2798"/>
        <v>0</v>
      </c>
      <c r="RGL1371" s="84">
        <f t="shared" si="2798"/>
        <v>0</v>
      </c>
      <c r="RGM1371" s="84">
        <f t="shared" si="2798"/>
        <v>0</v>
      </c>
      <c r="RGN1371" s="84">
        <f t="shared" si="2798"/>
        <v>2000000</v>
      </c>
      <c r="RGO1371" s="84">
        <f t="shared" si="2798"/>
        <v>0</v>
      </c>
      <c r="RGP1371" s="84">
        <f t="shared" si="2798"/>
        <v>0</v>
      </c>
      <c r="RGQ1371" s="84">
        <f t="shared" si="2798"/>
        <v>2000000</v>
      </c>
      <c r="RGR1371" s="84">
        <f t="shared" si="2798"/>
        <v>2000000</v>
      </c>
      <c r="RGX1371" s="84" t="s">
        <v>247</v>
      </c>
      <c r="RGY1371" s="84" t="s">
        <v>4695</v>
      </c>
      <c r="RGZ1371" s="84">
        <f t="shared" ref="RGZ1371:RHH1371" si="2799">RGZ1365</f>
        <v>0</v>
      </c>
      <c r="RHA1371" s="84">
        <f t="shared" si="2799"/>
        <v>0</v>
      </c>
      <c r="RHB1371" s="84">
        <f t="shared" si="2799"/>
        <v>0</v>
      </c>
      <c r="RHC1371" s="84">
        <f t="shared" si="2799"/>
        <v>0</v>
      </c>
      <c r="RHD1371" s="84">
        <f t="shared" si="2799"/>
        <v>2000000</v>
      </c>
      <c r="RHE1371" s="84">
        <f t="shared" si="2799"/>
        <v>0</v>
      </c>
      <c r="RHF1371" s="84">
        <f t="shared" si="2799"/>
        <v>0</v>
      </c>
      <c r="RHG1371" s="84">
        <f t="shared" si="2799"/>
        <v>2000000</v>
      </c>
      <c r="RHH1371" s="84">
        <f t="shared" si="2799"/>
        <v>2000000</v>
      </c>
      <c r="RHN1371" s="84" t="s">
        <v>247</v>
      </c>
      <c r="RHO1371" s="84" t="s">
        <v>4695</v>
      </c>
      <c r="RHP1371" s="84">
        <f t="shared" ref="RHP1371:RHX1371" si="2800">RHP1365</f>
        <v>0</v>
      </c>
      <c r="RHQ1371" s="84">
        <f t="shared" si="2800"/>
        <v>0</v>
      </c>
      <c r="RHR1371" s="84">
        <f t="shared" si="2800"/>
        <v>0</v>
      </c>
      <c r="RHS1371" s="84">
        <f t="shared" si="2800"/>
        <v>0</v>
      </c>
      <c r="RHT1371" s="84">
        <f t="shared" si="2800"/>
        <v>2000000</v>
      </c>
      <c r="RHU1371" s="84">
        <f t="shared" si="2800"/>
        <v>0</v>
      </c>
      <c r="RHV1371" s="84">
        <f t="shared" si="2800"/>
        <v>0</v>
      </c>
      <c r="RHW1371" s="84">
        <f t="shared" si="2800"/>
        <v>2000000</v>
      </c>
      <c r="RHX1371" s="84">
        <f t="shared" si="2800"/>
        <v>2000000</v>
      </c>
      <c r="RID1371" s="84" t="s">
        <v>247</v>
      </c>
      <c r="RIE1371" s="84" t="s">
        <v>4695</v>
      </c>
      <c r="RIF1371" s="84">
        <f t="shared" ref="RIF1371:RIN1371" si="2801">RIF1365</f>
        <v>0</v>
      </c>
      <c r="RIG1371" s="84">
        <f t="shared" si="2801"/>
        <v>0</v>
      </c>
      <c r="RIH1371" s="84">
        <f t="shared" si="2801"/>
        <v>0</v>
      </c>
      <c r="RII1371" s="84">
        <f t="shared" si="2801"/>
        <v>0</v>
      </c>
      <c r="RIJ1371" s="84">
        <f t="shared" si="2801"/>
        <v>2000000</v>
      </c>
      <c r="RIK1371" s="84">
        <f t="shared" si="2801"/>
        <v>0</v>
      </c>
      <c r="RIL1371" s="84">
        <f t="shared" si="2801"/>
        <v>0</v>
      </c>
      <c r="RIM1371" s="84">
        <f t="shared" si="2801"/>
        <v>2000000</v>
      </c>
      <c r="RIN1371" s="84">
        <f t="shared" si="2801"/>
        <v>2000000</v>
      </c>
      <c r="RIT1371" s="84" t="s">
        <v>247</v>
      </c>
      <c r="RIU1371" s="84" t="s">
        <v>4695</v>
      </c>
      <c r="RIV1371" s="84">
        <f t="shared" ref="RIV1371:RJD1371" si="2802">RIV1365</f>
        <v>0</v>
      </c>
      <c r="RIW1371" s="84">
        <f t="shared" si="2802"/>
        <v>0</v>
      </c>
      <c r="RIX1371" s="84">
        <f t="shared" si="2802"/>
        <v>0</v>
      </c>
      <c r="RIY1371" s="84">
        <f t="shared" si="2802"/>
        <v>0</v>
      </c>
      <c r="RIZ1371" s="84">
        <f t="shared" si="2802"/>
        <v>2000000</v>
      </c>
      <c r="RJA1371" s="84">
        <f t="shared" si="2802"/>
        <v>0</v>
      </c>
      <c r="RJB1371" s="84">
        <f t="shared" si="2802"/>
        <v>0</v>
      </c>
      <c r="RJC1371" s="84">
        <f t="shared" si="2802"/>
        <v>2000000</v>
      </c>
      <c r="RJD1371" s="84">
        <f t="shared" si="2802"/>
        <v>2000000</v>
      </c>
      <c r="RJJ1371" s="84" t="s">
        <v>247</v>
      </c>
      <c r="RJK1371" s="84" t="s">
        <v>4695</v>
      </c>
      <c r="RJL1371" s="84">
        <f t="shared" ref="RJL1371:RJT1371" si="2803">RJL1365</f>
        <v>0</v>
      </c>
      <c r="RJM1371" s="84">
        <f t="shared" si="2803"/>
        <v>0</v>
      </c>
      <c r="RJN1371" s="84">
        <f t="shared" si="2803"/>
        <v>0</v>
      </c>
      <c r="RJO1371" s="84">
        <f t="shared" si="2803"/>
        <v>0</v>
      </c>
      <c r="RJP1371" s="84">
        <f t="shared" si="2803"/>
        <v>2000000</v>
      </c>
      <c r="RJQ1371" s="84">
        <f t="shared" si="2803"/>
        <v>0</v>
      </c>
      <c r="RJR1371" s="84">
        <f t="shared" si="2803"/>
        <v>0</v>
      </c>
      <c r="RJS1371" s="84">
        <f t="shared" si="2803"/>
        <v>2000000</v>
      </c>
      <c r="RJT1371" s="84">
        <f t="shared" si="2803"/>
        <v>2000000</v>
      </c>
      <c r="RJZ1371" s="84" t="s">
        <v>247</v>
      </c>
      <c r="RKA1371" s="84" t="s">
        <v>4695</v>
      </c>
      <c r="RKB1371" s="84">
        <f t="shared" ref="RKB1371:RKJ1371" si="2804">RKB1365</f>
        <v>0</v>
      </c>
      <c r="RKC1371" s="84">
        <f t="shared" si="2804"/>
        <v>0</v>
      </c>
      <c r="RKD1371" s="84">
        <f t="shared" si="2804"/>
        <v>0</v>
      </c>
      <c r="RKE1371" s="84">
        <f t="shared" si="2804"/>
        <v>0</v>
      </c>
      <c r="RKF1371" s="84">
        <f t="shared" si="2804"/>
        <v>2000000</v>
      </c>
      <c r="RKG1371" s="84">
        <f t="shared" si="2804"/>
        <v>0</v>
      </c>
      <c r="RKH1371" s="84">
        <f t="shared" si="2804"/>
        <v>0</v>
      </c>
      <c r="RKI1371" s="84">
        <f t="shared" si="2804"/>
        <v>2000000</v>
      </c>
      <c r="RKJ1371" s="84">
        <f t="shared" si="2804"/>
        <v>2000000</v>
      </c>
      <c r="RKP1371" s="84" t="s">
        <v>247</v>
      </c>
      <c r="RKQ1371" s="84" t="s">
        <v>4695</v>
      </c>
      <c r="RKR1371" s="84">
        <f t="shared" ref="RKR1371:RKZ1371" si="2805">RKR1365</f>
        <v>0</v>
      </c>
      <c r="RKS1371" s="84">
        <f t="shared" si="2805"/>
        <v>0</v>
      </c>
      <c r="RKT1371" s="84">
        <f t="shared" si="2805"/>
        <v>0</v>
      </c>
      <c r="RKU1371" s="84">
        <f t="shared" si="2805"/>
        <v>0</v>
      </c>
      <c r="RKV1371" s="84">
        <f t="shared" si="2805"/>
        <v>2000000</v>
      </c>
      <c r="RKW1371" s="84">
        <f t="shared" si="2805"/>
        <v>0</v>
      </c>
      <c r="RKX1371" s="84">
        <f t="shared" si="2805"/>
        <v>0</v>
      </c>
      <c r="RKY1371" s="84">
        <f t="shared" si="2805"/>
        <v>2000000</v>
      </c>
      <c r="RKZ1371" s="84">
        <f t="shared" si="2805"/>
        <v>2000000</v>
      </c>
      <c r="RLF1371" s="84" t="s">
        <v>247</v>
      </c>
      <c r="RLG1371" s="84" t="s">
        <v>4695</v>
      </c>
      <c r="RLH1371" s="84">
        <f t="shared" ref="RLH1371:RLP1371" si="2806">RLH1365</f>
        <v>0</v>
      </c>
      <c r="RLI1371" s="84">
        <f t="shared" si="2806"/>
        <v>0</v>
      </c>
      <c r="RLJ1371" s="84">
        <f t="shared" si="2806"/>
        <v>0</v>
      </c>
      <c r="RLK1371" s="84">
        <f t="shared" si="2806"/>
        <v>0</v>
      </c>
      <c r="RLL1371" s="84">
        <f t="shared" si="2806"/>
        <v>2000000</v>
      </c>
      <c r="RLM1371" s="84">
        <f t="shared" si="2806"/>
        <v>0</v>
      </c>
      <c r="RLN1371" s="84">
        <f t="shared" si="2806"/>
        <v>0</v>
      </c>
      <c r="RLO1371" s="84">
        <f t="shared" si="2806"/>
        <v>2000000</v>
      </c>
      <c r="RLP1371" s="84">
        <f t="shared" si="2806"/>
        <v>2000000</v>
      </c>
      <c r="RLV1371" s="84" t="s">
        <v>247</v>
      </c>
      <c r="RLW1371" s="84" t="s">
        <v>4695</v>
      </c>
      <c r="RLX1371" s="84">
        <f t="shared" ref="RLX1371:RMF1371" si="2807">RLX1365</f>
        <v>0</v>
      </c>
      <c r="RLY1371" s="84">
        <f t="shared" si="2807"/>
        <v>0</v>
      </c>
      <c r="RLZ1371" s="84">
        <f t="shared" si="2807"/>
        <v>0</v>
      </c>
      <c r="RMA1371" s="84">
        <f t="shared" si="2807"/>
        <v>0</v>
      </c>
      <c r="RMB1371" s="84">
        <f t="shared" si="2807"/>
        <v>2000000</v>
      </c>
      <c r="RMC1371" s="84">
        <f t="shared" si="2807"/>
        <v>0</v>
      </c>
      <c r="RMD1371" s="84">
        <f t="shared" si="2807"/>
        <v>0</v>
      </c>
      <c r="RME1371" s="84">
        <f t="shared" si="2807"/>
        <v>2000000</v>
      </c>
      <c r="RMF1371" s="84">
        <f t="shared" si="2807"/>
        <v>2000000</v>
      </c>
      <c r="RML1371" s="84" t="s">
        <v>247</v>
      </c>
      <c r="RMM1371" s="84" t="s">
        <v>4695</v>
      </c>
      <c r="RMN1371" s="84">
        <f t="shared" ref="RMN1371:RMV1371" si="2808">RMN1365</f>
        <v>0</v>
      </c>
      <c r="RMO1371" s="84">
        <f t="shared" si="2808"/>
        <v>0</v>
      </c>
      <c r="RMP1371" s="84">
        <f t="shared" si="2808"/>
        <v>0</v>
      </c>
      <c r="RMQ1371" s="84">
        <f t="shared" si="2808"/>
        <v>0</v>
      </c>
      <c r="RMR1371" s="84">
        <f t="shared" si="2808"/>
        <v>2000000</v>
      </c>
      <c r="RMS1371" s="84">
        <f t="shared" si="2808"/>
        <v>0</v>
      </c>
      <c r="RMT1371" s="84">
        <f t="shared" si="2808"/>
        <v>0</v>
      </c>
      <c r="RMU1371" s="84">
        <f t="shared" si="2808"/>
        <v>2000000</v>
      </c>
      <c r="RMV1371" s="84">
        <f t="shared" si="2808"/>
        <v>2000000</v>
      </c>
      <c r="RNB1371" s="84" t="s">
        <v>247</v>
      </c>
      <c r="RNC1371" s="84" t="s">
        <v>4695</v>
      </c>
      <c r="RND1371" s="84">
        <f t="shared" ref="RND1371:RNL1371" si="2809">RND1365</f>
        <v>0</v>
      </c>
      <c r="RNE1371" s="84">
        <f t="shared" si="2809"/>
        <v>0</v>
      </c>
      <c r="RNF1371" s="84">
        <f t="shared" si="2809"/>
        <v>0</v>
      </c>
      <c r="RNG1371" s="84">
        <f t="shared" si="2809"/>
        <v>0</v>
      </c>
      <c r="RNH1371" s="84">
        <f t="shared" si="2809"/>
        <v>2000000</v>
      </c>
      <c r="RNI1371" s="84">
        <f t="shared" si="2809"/>
        <v>0</v>
      </c>
      <c r="RNJ1371" s="84">
        <f t="shared" si="2809"/>
        <v>0</v>
      </c>
      <c r="RNK1371" s="84">
        <f t="shared" si="2809"/>
        <v>2000000</v>
      </c>
      <c r="RNL1371" s="84">
        <f t="shared" si="2809"/>
        <v>2000000</v>
      </c>
      <c r="RNR1371" s="84" t="s">
        <v>247</v>
      </c>
      <c r="RNS1371" s="84" t="s">
        <v>4695</v>
      </c>
      <c r="RNT1371" s="84">
        <f t="shared" ref="RNT1371:ROB1371" si="2810">RNT1365</f>
        <v>0</v>
      </c>
      <c r="RNU1371" s="84">
        <f t="shared" si="2810"/>
        <v>0</v>
      </c>
      <c r="RNV1371" s="84">
        <f t="shared" si="2810"/>
        <v>0</v>
      </c>
      <c r="RNW1371" s="84">
        <f t="shared" si="2810"/>
        <v>0</v>
      </c>
      <c r="RNX1371" s="84">
        <f t="shared" si="2810"/>
        <v>2000000</v>
      </c>
      <c r="RNY1371" s="84">
        <f t="shared" si="2810"/>
        <v>0</v>
      </c>
      <c r="RNZ1371" s="84">
        <f t="shared" si="2810"/>
        <v>0</v>
      </c>
      <c r="ROA1371" s="84">
        <f t="shared" si="2810"/>
        <v>2000000</v>
      </c>
      <c r="ROB1371" s="84">
        <f t="shared" si="2810"/>
        <v>2000000</v>
      </c>
      <c r="ROH1371" s="84" t="s">
        <v>247</v>
      </c>
      <c r="ROI1371" s="84" t="s">
        <v>4695</v>
      </c>
      <c r="ROJ1371" s="84">
        <f t="shared" ref="ROJ1371:ROR1371" si="2811">ROJ1365</f>
        <v>0</v>
      </c>
      <c r="ROK1371" s="84">
        <f t="shared" si="2811"/>
        <v>0</v>
      </c>
      <c r="ROL1371" s="84">
        <f t="shared" si="2811"/>
        <v>0</v>
      </c>
      <c r="ROM1371" s="84">
        <f t="shared" si="2811"/>
        <v>0</v>
      </c>
      <c r="RON1371" s="84">
        <f t="shared" si="2811"/>
        <v>2000000</v>
      </c>
      <c r="ROO1371" s="84">
        <f t="shared" si="2811"/>
        <v>0</v>
      </c>
      <c r="ROP1371" s="84">
        <f t="shared" si="2811"/>
        <v>0</v>
      </c>
      <c r="ROQ1371" s="84">
        <f t="shared" si="2811"/>
        <v>2000000</v>
      </c>
      <c r="ROR1371" s="84">
        <f t="shared" si="2811"/>
        <v>2000000</v>
      </c>
      <c r="ROX1371" s="84" t="s">
        <v>247</v>
      </c>
      <c r="ROY1371" s="84" t="s">
        <v>4695</v>
      </c>
      <c r="ROZ1371" s="84">
        <f t="shared" ref="ROZ1371:RPH1371" si="2812">ROZ1365</f>
        <v>0</v>
      </c>
      <c r="RPA1371" s="84">
        <f t="shared" si="2812"/>
        <v>0</v>
      </c>
      <c r="RPB1371" s="84">
        <f t="shared" si="2812"/>
        <v>0</v>
      </c>
      <c r="RPC1371" s="84">
        <f t="shared" si="2812"/>
        <v>0</v>
      </c>
      <c r="RPD1371" s="84">
        <f t="shared" si="2812"/>
        <v>2000000</v>
      </c>
      <c r="RPE1371" s="84">
        <f t="shared" si="2812"/>
        <v>0</v>
      </c>
      <c r="RPF1371" s="84">
        <f t="shared" si="2812"/>
        <v>0</v>
      </c>
      <c r="RPG1371" s="84">
        <f t="shared" si="2812"/>
        <v>2000000</v>
      </c>
      <c r="RPH1371" s="84">
        <f t="shared" si="2812"/>
        <v>2000000</v>
      </c>
      <c r="RPN1371" s="84" t="s">
        <v>247</v>
      </c>
      <c r="RPO1371" s="84" t="s">
        <v>4695</v>
      </c>
      <c r="RPP1371" s="84">
        <f t="shared" ref="RPP1371:RPX1371" si="2813">RPP1365</f>
        <v>0</v>
      </c>
      <c r="RPQ1371" s="84">
        <f t="shared" si="2813"/>
        <v>0</v>
      </c>
      <c r="RPR1371" s="84">
        <f t="shared" si="2813"/>
        <v>0</v>
      </c>
      <c r="RPS1371" s="84">
        <f t="shared" si="2813"/>
        <v>0</v>
      </c>
      <c r="RPT1371" s="84">
        <f t="shared" si="2813"/>
        <v>2000000</v>
      </c>
      <c r="RPU1371" s="84">
        <f t="shared" si="2813"/>
        <v>0</v>
      </c>
      <c r="RPV1371" s="84">
        <f t="shared" si="2813"/>
        <v>0</v>
      </c>
      <c r="RPW1371" s="84">
        <f t="shared" si="2813"/>
        <v>2000000</v>
      </c>
      <c r="RPX1371" s="84">
        <f t="shared" si="2813"/>
        <v>2000000</v>
      </c>
      <c r="RQD1371" s="84" t="s">
        <v>247</v>
      </c>
      <c r="RQE1371" s="84" t="s">
        <v>4695</v>
      </c>
      <c r="RQF1371" s="84">
        <f t="shared" ref="RQF1371:RQN1371" si="2814">RQF1365</f>
        <v>0</v>
      </c>
      <c r="RQG1371" s="84">
        <f t="shared" si="2814"/>
        <v>0</v>
      </c>
      <c r="RQH1371" s="84">
        <f t="shared" si="2814"/>
        <v>0</v>
      </c>
      <c r="RQI1371" s="84">
        <f t="shared" si="2814"/>
        <v>0</v>
      </c>
      <c r="RQJ1371" s="84">
        <f t="shared" si="2814"/>
        <v>2000000</v>
      </c>
      <c r="RQK1371" s="84">
        <f t="shared" si="2814"/>
        <v>0</v>
      </c>
      <c r="RQL1371" s="84">
        <f t="shared" si="2814"/>
        <v>0</v>
      </c>
      <c r="RQM1371" s="84">
        <f t="shared" si="2814"/>
        <v>2000000</v>
      </c>
      <c r="RQN1371" s="84">
        <f t="shared" si="2814"/>
        <v>2000000</v>
      </c>
      <c r="RQT1371" s="84" t="s">
        <v>247</v>
      </c>
      <c r="RQU1371" s="84" t="s">
        <v>4695</v>
      </c>
      <c r="RQV1371" s="84">
        <f t="shared" ref="RQV1371:RRD1371" si="2815">RQV1365</f>
        <v>0</v>
      </c>
      <c r="RQW1371" s="84">
        <f t="shared" si="2815"/>
        <v>0</v>
      </c>
      <c r="RQX1371" s="84">
        <f t="shared" si="2815"/>
        <v>0</v>
      </c>
      <c r="RQY1371" s="84">
        <f t="shared" si="2815"/>
        <v>0</v>
      </c>
      <c r="RQZ1371" s="84">
        <f t="shared" si="2815"/>
        <v>2000000</v>
      </c>
      <c r="RRA1371" s="84">
        <f t="shared" si="2815"/>
        <v>0</v>
      </c>
      <c r="RRB1371" s="84">
        <f t="shared" si="2815"/>
        <v>0</v>
      </c>
      <c r="RRC1371" s="84">
        <f t="shared" si="2815"/>
        <v>2000000</v>
      </c>
      <c r="RRD1371" s="84">
        <f t="shared" si="2815"/>
        <v>2000000</v>
      </c>
      <c r="RRJ1371" s="84" t="s">
        <v>247</v>
      </c>
      <c r="RRK1371" s="84" t="s">
        <v>4695</v>
      </c>
      <c r="RRL1371" s="84">
        <f t="shared" ref="RRL1371:RRT1371" si="2816">RRL1365</f>
        <v>0</v>
      </c>
      <c r="RRM1371" s="84">
        <f t="shared" si="2816"/>
        <v>0</v>
      </c>
      <c r="RRN1371" s="84">
        <f t="shared" si="2816"/>
        <v>0</v>
      </c>
      <c r="RRO1371" s="84">
        <f t="shared" si="2816"/>
        <v>0</v>
      </c>
      <c r="RRP1371" s="84">
        <f t="shared" si="2816"/>
        <v>2000000</v>
      </c>
      <c r="RRQ1371" s="84">
        <f t="shared" si="2816"/>
        <v>0</v>
      </c>
      <c r="RRR1371" s="84">
        <f t="shared" si="2816"/>
        <v>0</v>
      </c>
      <c r="RRS1371" s="84">
        <f t="shared" si="2816"/>
        <v>2000000</v>
      </c>
      <c r="RRT1371" s="84">
        <f t="shared" si="2816"/>
        <v>2000000</v>
      </c>
      <c r="RRZ1371" s="84" t="s">
        <v>247</v>
      </c>
      <c r="RSA1371" s="84" t="s">
        <v>4695</v>
      </c>
      <c r="RSB1371" s="84">
        <f t="shared" ref="RSB1371:RSJ1371" si="2817">RSB1365</f>
        <v>0</v>
      </c>
      <c r="RSC1371" s="84">
        <f t="shared" si="2817"/>
        <v>0</v>
      </c>
      <c r="RSD1371" s="84">
        <f t="shared" si="2817"/>
        <v>0</v>
      </c>
      <c r="RSE1371" s="84">
        <f t="shared" si="2817"/>
        <v>0</v>
      </c>
      <c r="RSF1371" s="84">
        <f t="shared" si="2817"/>
        <v>2000000</v>
      </c>
      <c r="RSG1371" s="84">
        <f t="shared" si="2817"/>
        <v>0</v>
      </c>
      <c r="RSH1371" s="84">
        <f t="shared" si="2817"/>
        <v>0</v>
      </c>
      <c r="RSI1371" s="84">
        <f t="shared" si="2817"/>
        <v>2000000</v>
      </c>
      <c r="RSJ1371" s="84">
        <f t="shared" si="2817"/>
        <v>2000000</v>
      </c>
      <c r="RSP1371" s="84" t="s">
        <v>247</v>
      </c>
      <c r="RSQ1371" s="84" t="s">
        <v>4695</v>
      </c>
      <c r="RSR1371" s="84">
        <f t="shared" ref="RSR1371:RSZ1371" si="2818">RSR1365</f>
        <v>0</v>
      </c>
      <c r="RSS1371" s="84">
        <f t="shared" si="2818"/>
        <v>0</v>
      </c>
      <c r="RST1371" s="84">
        <f t="shared" si="2818"/>
        <v>0</v>
      </c>
      <c r="RSU1371" s="84">
        <f t="shared" si="2818"/>
        <v>0</v>
      </c>
      <c r="RSV1371" s="84">
        <f t="shared" si="2818"/>
        <v>2000000</v>
      </c>
      <c r="RSW1371" s="84">
        <f t="shared" si="2818"/>
        <v>0</v>
      </c>
      <c r="RSX1371" s="84">
        <f t="shared" si="2818"/>
        <v>0</v>
      </c>
      <c r="RSY1371" s="84">
        <f t="shared" si="2818"/>
        <v>2000000</v>
      </c>
      <c r="RSZ1371" s="84">
        <f t="shared" si="2818"/>
        <v>2000000</v>
      </c>
      <c r="RTF1371" s="84" t="s">
        <v>247</v>
      </c>
      <c r="RTG1371" s="84" t="s">
        <v>4695</v>
      </c>
      <c r="RTH1371" s="84">
        <f t="shared" ref="RTH1371:RTP1371" si="2819">RTH1365</f>
        <v>0</v>
      </c>
      <c r="RTI1371" s="84">
        <f t="shared" si="2819"/>
        <v>0</v>
      </c>
      <c r="RTJ1371" s="84">
        <f t="shared" si="2819"/>
        <v>0</v>
      </c>
      <c r="RTK1371" s="84">
        <f t="shared" si="2819"/>
        <v>0</v>
      </c>
      <c r="RTL1371" s="84">
        <f t="shared" si="2819"/>
        <v>2000000</v>
      </c>
      <c r="RTM1371" s="84">
        <f t="shared" si="2819"/>
        <v>0</v>
      </c>
      <c r="RTN1371" s="84">
        <f t="shared" si="2819"/>
        <v>0</v>
      </c>
      <c r="RTO1371" s="84">
        <f t="shared" si="2819"/>
        <v>2000000</v>
      </c>
      <c r="RTP1371" s="84">
        <f t="shared" si="2819"/>
        <v>2000000</v>
      </c>
      <c r="RTV1371" s="84" t="s">
        <v>247</v>
      </c>
      <c r="RTW1371" s="84" t="s">
        <v>4695</v>
      </c>
      <c r="RTX1371" s="84">
        <f t="shared" ref="RTX1371:RUF1371" si="2820">RTX1365</f>
        <v>0</v>
      </c>
      <c r="RTY1371" s="84">
        <f t="shared" si="2820"/>
        <v>0</v>
      </c>
      <c r="RTZ1371" s="84">
        <f t="shared" si="2820"/>
        <v>0</v>
      </c>
      <c r="RUA1371" s="84">
        <f t="shared" si="2820"/>
        <v>0</v>
      </c>
      <c r="RUB1371" s="84">
        <f t="shared" si="2820"/>
        <v>2000000</v>
      </c>
      <c r="RUC1371" s="84">
        <f t="shared" si="2820"/>
        <v>0</v>
      </c>
      <c r="RUD1371" s="84">
        <f t="shared" si="2820"/>
        <v>0</v>
      </c>
      <c r="RUE1371" s="84">
        <f t="shared" si="2820"/>
        <v>2000000</v>
      </c>
      <c r="RUF1371" s="84">
        <f t="shared" si="2820"/>
        <v>2000000</v>
      </c>
      <c r="RUL1371" s="84" t="s">
        <v>247</v>
      </c>
      <c r="RUM1371" s="84" t="s">
        <v>4695</v>
      </c>
      <c r="RUN1371" s="84">
        <f t="shared" ref="RUN1371:RUV1371" si="2821">RUN1365</f>
        <v>0</v>
      </c>
      <c r="RUO1371" s="84">
        <f t="shared" si="2821"/>
        <v>0</v>
      </c>
      <c r="RUP1371" s="84">
        <f t="shared" si="2821"/>
        <v>0</v>
      </c>
      <c r="RUQ1371" s="84">
        <f t="shared" si="2821"/>
        <v>0</v>
      </c>
      <c r="RUR1371" s="84">
        <f t="shared" si="2821"/>
        <v>2000000</v>
      </c>
      <c r="RUS1371" s="84">
        <f t="shared" si="2821"/>
        <v>0</v>
      </c>
      <c r="RUT1371" s="84">
        <f t="shared" si="2821"/>
        <v>0</v>
      </c>
      <c r="RUU1371" s="84">
        <f t="shared" si="2821"/>
        <v>2000000</v>
      </c>
      <c r="RUV1371" s="84">
        <f t="shared" si="2821"/>
        <v>2000000</v>
      </c>
      <c r="RVB1371" s="84" t="s">
        <v>247</v>
      </c>
      <c r="RVC1371" s="84" t="s">
        <v>4695</v>
      </c>
      <c r="RVD1371" s="84">
        <f t="shared" ref="RVD1371:RVL1371" si="2822">RVD1365</f>
        <v>0</v>
      </c>
      <c r="RVE1371" s="84">
        <f t="shared" si="2822"/>
        <v>0</v>
      </c>
      <c r="RVF1371" s="84">
        <f t="shared" si="2822"/>
        <v>0</v>
      </c>
      <c r="RVG1371" s="84">
        <f t="shared" si="2822"/>
        <v>0</v>
      </c>
      <c r="RVH1371" s="84">
        <f t="shared" si="2822"/>
        <v>2000000</v>
      </c>
      <c r="RVI1371" s="84">
        <f t="shared" si="2822"/>
        <v>0</v>
      </c>
      <c r="RVJ1371" s="84">
        <f t="shared" si="2822"/>
        <v>0</v>
      </c>
      <c r="RVK1371" s="84">
        <f t="shared" si="2822"/>
        <v>2000000</v>
      </c>
      <c r="RVL1371" s="84">
        <f t="shared" si="2822"/>
        <v>2000000</v>
      </c>
      <c r="RVR1371" s="84" t="s">
        <v>247</v>
      </c>
      <c r="RVS1371" s="84" t="s">
        <v>4695</v>
      </c>
      <c r="RVT1371" s="84">
        <f t="shared" ref="RVT1371:RWB1371" si="2823">RVT1365</f>
        <v>0</v>
      </c>
      <c r="RVU1371" s="84">
        <f t="shared" si="2823"/>
        <v>0</v>
      </c>
      <c r="RVV1371" s="84">
        <f t="shared" si="2823"/>
        <v>0</v>
      </c>
      <c r="RVW1371" s="84">
        <f t="shared" si="2823"/>
        <v>0</v>
      </c>
      <c r="RVX1371" s="84">
        <f t="shared" si="2823"/>
        <v>2000000</v>
      </c>
      <c r="RVY1371" s="84">
        <f t="shared" si="2823"/>
        <v>0</v>
      </c>
      <c r="RVZ1371" s="84">
        <f t="shared" si="2823"/>
        <v>0</v>
      </c>
      <c r="RWA1371" s="84">
        <f t="shared" si="2823"/>
        <v>2000000</v>
      </c>
      <c r="RWB1371" s="84">
        <f t="shared" si="2823"/>
        <v>2000000</v>
      </c>
      <c r="RWH1371" s="84" t="s">
        <v>247</v>
      </c>
      <c r="RWI1371" s="84" t="s">
        <v>4695</v>
      </c>
      <c r="RWJ1371" s="84">
        <f t="shared" ref="RWJ1371:RWR1371" si="2824">RWJ1365</f>
        <v>0</v>
      </c>
      <c r="RWK1371" s="84">
        <f t="shared" si="2824"/>
        <v>0</v>
      </c>
      <c r="RWL1371" s="84">
        <f t="shared" si="2824"/>
        <v>0</v>
      </c>
      <c r="RWM1371" s="84">
        <f t="shared" si="2824"/>
        <v>0</v>
      </c>
      <c r="RWN1371" s="84">
        <f t="shared" si="2824"/>
        <v>2000000</v>
      </c>
      <c r="RWO1371" s="84">
        <f t="shared" si="2824"/>
        <v>0</v>
      </c>
      <c r="RWP1371" s="84">
        <f t="shared" si="2824"/>
        <v>0</v>
      </c>
      <c r="RWQ1371" s="84">
        <f t="shared" si="2824"/>
        <v>2000000</v>
      </c>
      <c r="RWR1371" s="84">
        <f t="shared" si="2824"/>
        <v>2000000</v>
      </c>
      <c r="RWX1371" s="84" t="s">
        <v>247</v>
      </c>
      <c r="RWY1371" s="84" t="s">
        <v>4695</v>
      </c>
      <c r="RWZ1371" s="84">
        <f t="shared" ref="RWZ1371:RXH1371" si="2825">RWZ1365</f>
        <v>0</v>
      </c>
      <c r="RXA1371" s="84">
        <f t="shared" si="2825"/>
        <v>0</v>
      </c>
      <c r="RXB1371" s="84">
        <f t="shared" si="2825"/>
        <v>0</v>
      </c>
      <c r="RXC1371" s="84">
        <f t="shared" si="2825"/>
        <v>0</v>
      </c>
      <c r="RXD1371" s="84">
        <f t="shared" si="2825"/>
        <v>2000000</v>
      </c>
      <c r="RXE1371" s="84">
        <f t="shared" si="2825"/>
        <v>0</v>
      </c>
      <c r="RXF1371" s="84">
        <f t="shared" si="2825"/>
        <v>0</v>
      </c>
      <c r="RXG1371" s="84">
        <f t="shared" si="2825"/>
        <v>2000000</v>
      </c>
      <c r="RXH1371" s="84">
        <f t="shared" si="2825"/>
        <v>2000000</v>
      </c>
      <c r="RXN1371" s="84" t="s">
        <v>247</v>
      </c>
      <c r="RXO1371" s="84" t="s">
        <v>4695</v>
      </c>
      <c r="RXP1371" s="84">
        <f t="shared" ref="RXP1371:RXX1371" si="2826">RXP1365</f>
        <v>0</v>
      </c>
      <c r="RXQ1371" s="84">
        <f t="shared" si="2826"/>
        <v>0</v>
      </c>
      <c r="RXR1371" s="84">
        <f t="shared" si="2826"/>
        <v>0</v>
      </c>
      <c r="RXS1371" s="84">
        <f t="shared" si="2826"/>
        <v>0</v>
      </c>
      <c r="RXT1371" s="84">
        <f t="shared" si="2826"/>
        <v>2000000</v>
      </c>
      <c r="RXU1371" s="84">
        <f t="shared" si="2826"/>
        <v>0</v>
      </c>
      <c r="RXV1371" s="84">
        <f t="shared" si="2826"/>
        <v>0</v>
      </c>
      <c r="RXW1371" s="84">
        <f t="shared" si="2826"/>
        <v>2000000</v>
      </c>
      <c r="RXX1371" s="84">
        <f t="shared" si="2826"/>
        <v>2000000</v>
      </c>
      <c r="RYD1371" s="84" t="s">
        <v>247</v>
      </c>
      <c r="RYE1371" s="84" t="s">
        <v>4695</v>
      </c>
      <c r="RYF1371" s="84">
        <f t="shared" ref="RYF1371:RYN1371" si="2827">RYF1365</f>
        <v>0</v>
      </c>
      <c r="RYG1371" s="84">
        <f t="shared" si="2827"/>
        <v>0</v>
      </c>
      <c r="RYH1371" s="84">
        <f t="shared" si="2827"/>
        <v>0</v>
      </c>
      <c r="RYI1371" s="84">
        <f t="shared" si="2827"/>
        <v>0</v>
      </c>
      <c r="RYJ1371" s="84">
        <f t="shared" si="2827"/>
        <v>2000000</v>
      </c>
      <c r="RYK1371" s="84">
        <f t="shared" si="2827"/>
        <v>0</v>
      </c>
      <c r="RYL1371" s="84">
        <f t="shared" si="2827"/>
        <v>0</v>
      </c>
      <c r="RYM1371" s="84">
        <f t="shared" si="2827"/>
        <v>2000000</v>
      </c>
      <c r="RYN1371" s="84">
        <f t="shared" si="2827"/>
        <v>2000000</v>
      </c>
      <c r="RYT1371" s="84" t="s">
        <v>247</v>
      </c>
      <c r="RYU1371" s="84" t="s">
        <v>4695</v>
      </c>
      <c r="RYV1371" s="84">
        <f t="shared" ref="RYV1371:RZD1371" si="2828">RYV1365</f>
        <v>0</v>
      </c>
      <c r="RYW1371" s="84">
        <f t="shared" si="2828"/>
        <v>0</v>
      </c>
      <c r="RYX1371" s="84">
        <f t="shared" si="2828"/>
        <v>0</v>
      </c>
      <c r="RYY1371" s="84">
        <f t="shared" si="2828"/>
        <v>0</v>
      </c>
      <c r="RYZ1371" s="84">
        <f t="shared" si="2828"/>
        <v>2000000</v>
      </c>
      <c r="RZA1371" s="84">
        <f t="shared" si="2828"/>
        <v>0</v>
      </c>
      <c r="RZB1371" s="84">
        <f t="shared" si="2828"/>
        <v>0</v>
      </c>
      <c r="RZC1371" s="84">
        <f t="shared" si="2828"/>
        <v>2000000</v>
      </c>
      <c r="RZD1371" s="84">
        <f t="shared" si="2828"/>
        <v>2000000</v>
      </c>
      <c r="RZJ1371" s="84" t="s">
        <v>247</v>
      </c>
      <c r="RZK1371" s="84" t="s">
        <v>4695</v>
      </c>
      <c r="RZL1371" s="84">
        <f t="shared" ref="RZL1371:RZT1371" si="2829">RZL1365</f>
        <v>0</v>
      </c>
      <c r="RZM1371" s="84">
        <f t="shared" si="2829"/>
        <v>0</v>
      </c>
      <c r="RZN1371" s="84">
        <f t="shared" si="2829"/>
        <v>0</v>
      </c>
      <c r="RZO1371" s="84">
        <f t="shared" si="2829"/>
        <v>0</v>
      </c>
      <c r="RZP1371" s="84">
        <f t="shared" si="2829"/>
        <v>2000000</v>
      </c>
      <c r="RZQ1371" s="84">
        <f t="shared" si="2829"/>
        <v>0</v>
      </c>
      <c r="RZR1371" s="84">
        <f t="shared" si="2829"/>
        <v>0</v>
      </c>
      <c r="RZS1371" s="84">
        <f t="shared" si="2829"/>
        <v>2000000</v>
      </c>
      <c r="RZT1371" s="84">
        <f t="shared" si="2829"/>
        <v>2000000</v>
      </c>
      <c r="RZZ1371" s="84" t="s">
        <v>247</v>
      </c>
      <c r="SAA1371" s="84" t="s">
        <v>4695</v>
      </c>
      <c r="SAB1371" s="84">
        <f t="shared" ref="SAB1371:SAJ1371" si="2830">SAB1365</f>
        <v>0</v>
      </c>
      <c r="SAC1371" s="84">
        <f t="shared" si="2830"/>
        <v>0</v>
      </c>
      <c r="SAD1371" s="84">
        <f t="shared" si="2830"/>
        <v>0</v>
      </c>
      <c r="SAE1371" s="84">
        <f t="shared" si="2830"/>
        <v>0</v>
      </c>
      <c r="SAF1371" s="84">
        <f t="shared" si="2830"/>
        <v>2000000</v>
      </c>
      <c r="SAG1371" s="84">
        <f t="shared" si="2830"/>
        <v>0</v>
      </c>
      <c r="SAH1371" s="84">
        <f t="shared" si="2830"/>
        <v>0</v>
      </c>
      <c r="SAI1371" s="84">
        <f t="shared" si="2830"/>
        <v>2000000</v>
      </c>
      <c r="SAJ1371" s="84">
        <f t="shared" si="2830"/>
        <v>2000000</v>
      </c>
      <c r="SAP1371" s="84" t="s">
        <v>247</v>
      </c>
      <c r="SAQ1371" s="84" t="s">
        <v>4695</v>
      </c>
      <c r="SAR1371" s="84">
        <f t="shared" ref="SAR1371:SAZ1371" si="2831">SAR1365</f>
        <v>0</v>
      </c>
      <c r="SAS1371" s="84">
        <f t="shared" si="2831"/>
        <v>0</v>
      </c>
      <c r="SAT1371" s="84">
        <f t="shared" si="2831"/>
        <v>0</v>
      </c>
      <c r="SAU1371" s="84">
        <f t="shared" si="2831"/>
        <v>0</v>
      </c>
      <c r="SAV1371" s="84">
        <f t="shared" si="2831"/>
        <v>2000000</v>
      </c>
      <c r="SAW1371" s="84">
        <f t="shared" si="2831"/>
        <v>0</v>
      </c>
      <c r="SAX1371" s="84">
        <f t="shared" si="2831"/>
        <v>0</v>
      </c>
      <c r="SAY1371" s="84">
        <f t="shared" si="2831"/>
        <v>2000000</v>
      </c>
      <c r="SAZ1371" s="84">
        <f t="shared" si="2831"/>
        <v>2000000</v>
      </c>
      <c r="SBF1371" s="84" t="s">
        <v>247</v>
      </c>
      <c r="SBG1371" s="84" t="s">
        <v>4695</v>
      </c>
      <c r="SBH1371" s="84">
        <f t="shared" ref="SBH1371:SBP1371" si="2832">SBH1365</f>
        <v>0</v>
      </c>
      <c r="SBI1371" s="84">
        <f t="shared" si="2832"/>
        <v>0</v>
      </c>
      <c r="SBJ1371" s="84">
        <f t="shared" si="2832"/>
        <v>0</v>
      </c>
      <c r="SBK1371" s="84">
        <f t="shared" si="2832"/>
        <v>0</v>
      </c>
      <c r="SBL1371" s="84">
        <f t="shared" si="2832"/>
        <v>2000000</v>
      </c>
      <c r="SBM1371" s="84">
        <f t="shared" si="2832"/>
        <v>0</v>
      </c>
      <c r="SBN1371" s="84">
        <f t="shared" si="2832"/>
        <v>0</v>
      </c>
      <c r="SBO1371" s="84">
        <f t="shared" si="2832"/>
        <v>2000000</v>
      </c>
      <c r="SBP1371" s="84">
        <f t="shared" si="2832"/>
        <v>2000000</v>
      </c>
      <c r="SBV1371" s="84" t="s">
        <v>247</v>
      </c>
      <c r="SBW1371" s="84" t="s">
        <v>4695</v>
      </c>
      <c r="SBX1371" s="84">
        <f t="shared" ref="SBX1371:SCF1371" si="2833">SBX1365</f>
        <v>0</v>
      </c>
      <c r="SBY1371" s="84">
        <f t="shared" si="2833"/>
        <v>0</v>
      </c>
      <c r="SBZ1371" s="84">
        <f t="shared" si="2833"/>
        <v>0</v>
      </c>
      <c r="SCA1371" s="84">
        <f t="shared" si="2833"/>
        <v>0</v>
      </c>
      <c r="SCB1371" s="84">
        <f t="shared" si="2833"/>
        <v>2000000</v>
      </c>
      <c r="SCC1371" s="84">
        <f t="shared" si="2833"/>
        <v>0</v>
      </c>
      <c r="SCD1371" s="84">
        <f t="shared" si="2833"/>
        <v>0</v>
      </c>
      <c r="SCE1371" s="84">
        <f t="shared" si="2833"/>
        <v>2000000</v>
      </c>
      <c r="SCF1371" s="84">
        <f t="shared" si="2833"/>
        <v>2000000</v>
      </c>
      <c r="SCL1371" s="84" t="s">
        <v>247</v>
      </c>
      <c r="SCM1371" s="84" t="s">
        <v>4695</v>
      </c>
      <c r="SCN1371" s="84">
        <f t="shared" ref="SCN1371:SCV1371" si="2834">SCN1365</f>
        <v>0</v>
      </c>
      <c r="SCO1371" s="84">
        <f t="shared" si="2834"/>
        <v>0</v>
      </c>
      <c r="SCP1371" s="84">
        <f t="shared" si="2834"/>
        <v>0</v>
      </c>
      <c r="SCQ1371" s="84">
        <f t="shared" si="2834"/>
        <v>0</v>
      </c>
      <c r="SCR1371" s="84">
        <f t="shared" si="2834"/>
        <v>2000000</v>
      </c>
      <c r="SCS1371" s="84">
        <f t="shared" si="2834"/>
        <v>0</v>
      </c>
      <c r="SCT1371" s="84">
        <f t="shared" si="2834"/>
        <v>0</v>
      </c>
      <c r="SCU1371" s="84">
        <f t="shared" si="2834"/>
        <v>2000000</v>
      </c>
      <c r="SCV1371" s="84">
        <f t="shared" si="2834"/>
        <v>2000000</v>
      </c>
      <c r="SDB1371" s="84" t="s">
        <v>247</v>
      </c>
      <c r="SDC1371" s="84" t="s">
        <v>4695</v>
      </c>
      <c r="SDD1371" s="84">
        <f t="shared" ref="SDD1371:SDL1371" si="2835">SDD1365</f>
        <v>0</v>
      </c>
      <c r="SDE1371" s="84">
        <f t="shared" si="2835"/>
        <v>0</v>
      </c>
      <c r="SDF1371" s="84">
        <f t="shared" si="2835"/>
        <v>0</v>
      </c>
      <c r="SDG1371" s="84">
        <f t="shared" si="2835"/>
        <v>0</v>
      </c>
      <c r="SDH1371" s="84">
        <f t="shared" si="2835"/>
        <v>2000000</v>
      </c>
      <c r="SDI1371" s="84">
        <f t="shared" si="2835"/>
        <v>0</v>
      </c>
      <c r="SDJ1371" s="84">
        <f t="shared" si="2835"/>
        <v>0</v>
      </c>
      <c r="SDK1371" s="84">
        <f t="shared" si="2835"/>
        <v>2000000</v>
      </c>
      <c r="SDL1371" s="84">
        <f t="shared" si="2835"/>
        <v>2000000</v>
      </c>
      <c r="SDR1371" s="84" t="s">
        <v>247</v>
      </c>
      <c r="SDS1371" s="84" t="s">
        <v>4695</v>
      </c>
      <c r="SDT1371" s="84">
        <f t="shared" ref="SDT1371:SEB1371" si="2836">SDT1365</f>
        <v>0</v>
      </c>
      <c r="SDU1371" s="84">
        <f t="shared" si="2836"/>
        <v>0</v>
      </c>
      <c r="SDV1371" s="84">
        <f t="shared" si="2836"/>
        <v>0</v>
      </c>
      <c r="SDW1371" s="84">
        <f t="shared" si="2836"/>
        <v>0</v>
      </c>
      <c r="SDX1371" s="84">
        <f t="shared" si="2836"/>
        <v>2000000</v>
      </c>
      <c r="SDY1371" s="84">
        <f t="shared" si="2836"/>
        <v>0</v>
      </c>
      <c r="SDZ1371" s="84">
        <f t="shared" si="2836"/>
        <v>0</v>
      </c>
      <c r="SEA1371" s="84">
        <f t="shared" si="2836"/>
        <v>2000000</v>
      </c>
      <c r="SEB1371" s="84">
        <f t="shared" si="2836"/>
        <v>2000000</v>
      </c>
      <c r="SEH1371" s="84" t="s">
        <v>247</v>
      </c>
      <c r="SEI1371" s="84" t="s">
        <v>4695</v>
      </c>
      <c r="SEJ1371" s="84">
        <f t="shared" ref="SEJ1371:SER1371" si="2837">SEJ1365</f>
        <v>0</v>
      </c>
      <c r="SEK1371" s="84">
        <f t="shared" si="2837"/>
        <v>0</v>
      </c>
      <c r="SEL1371" s="84">
        <f t="shared" si="2837"/>
        <v>0</v>
      </c>
      <c r="SEM1371" s="84">
        <f t="shared" si="2837"/>
        <v>0</v>
      </c>
      <c r="SEN1371" s="84">
        <f t="shared" si="2837"/>
        <v>2000000</v>
      </c>
      <c r="SEO1371" s="84">
        <f t="shared" si="2837"/>
        <v>0</v>
      </c>
      <c r="SEP1371" s="84">
        <f t="shared" si="2837"/>
        <v>0</v>
      </c>
      <c r="SEQ1371" s="84">
        <f t="shared" si="2837"/>
        <v>2000000</v>
      </c>
      <c r="SER1371" s="84">
        <f t="shared" si="2837"/>
        <v>2000000</v>
      </c>
      <c r="SEX1371" s="84" t="s">
        <v>247</v>
      </c>
      <c r="SEY1371" s="84" t="s">
        <v>4695</v>
      </c>
      <c r="SEZ1371" s="84">
        <f t="shared" ref="SEZ1371:SFH1371" si="2838">SEZ1365</f>
        <v>0</v>
      </c>
      <c r="SFA1371" s="84">
        <f t="shared" si="2838"/>
        <v>0</v>
      </c>
      <c r="SFB1371" s="84">
        <f t="shared" si="2838"/>
        <v>0</v>
      </c>
      <c r="SFC1371" s="84">
        <f t="shared" si="2838"/>
        <v>0</v>
      </c>
      <c r="SFD1371" s="84">
        <f t="shared" si="2838"/>
        <v>2000000</v>
      </c>
      <c r="SFE1371" s="84">
        <f t="shared" si="2838"/>
        <v>0</v>
      </c>
      <c r="SFF1371" s="84">
        <f t="shared" si="2838"/>
        <v>0</v>
      </c>
      <c r="SFG1371" s="84">
        <f t="shared" si="2838"/>
        <v>2000000</v>
      </c>
      <c r="SFH1371" s="84">
        <f t="shared" si="2838"/>
        <v>2000000</v>
      </c>
      <c r="SFN1371" s="84" t="s">
        <v>247</v>
      </c>
      <c r="SFO1371" s="84" t="s">
        <v>4695</v>
      </c>
      <c r="SFP1371" s="84">
        <f t="shared" ref="SFP1371:SFX1371" si="2839">SFP1365</f>
        <v>0</v>
      </c>
      <c r="SFQ1371" s="84">
        <f t="shared" si="2839"/>
        <v>0</v>
      </c>
      <c r="SFR1371" s="84">
        <f t="shared" si="2839"/>
        <v>0</v>
      </c>
      <c r="SFS1371" s="84">
        <f t="shared" si="2839"/>
        <v>0</v>
      </c>
      <c r="SFT1371" s="84">
        <f t="shared" si="2839"/>
        <v>2000000</v>
      </c>
      <c r="SFU1371" s="84">
        <f t="shared" si="2839"/>
        <v>0</v>
      </c>
      <c r="SFV1371" s="84">
        <f t="shared" si="2839"/>
        <v>0</v>
      </c>
      <c r="SFW1371" s="84">
        <f t="shared" si="2839"/>
        <v>2000000</v>
      </c>
      <c r="SFX1371" s="84">
        <f t="shared" si="2839"/>
        <v>2000000</v>
      </c>
      <c r="SGD1371" s="84" t="s">
        <v>247</v>
      </c>
      <c r="SGE1371" s="84" t="s">
        <v>4695</v>
      </c>
      <c r="SGF1371" s="84">
        <f t="shared" ref="SGF1371:SGN1371" si="2840">SGF1365</f>
        <v>0</v>
      </c>
      <c r="SGG1371" s="84">
        <f t="shared" si="2840"/>
        <v>0</v>
      </c>
      <c r="SGH1371" s="84">
        <f t="shared" si="2840"/>
        <v>0</v>
      </c>
      <c r="SGI1371" s="84">
        <f t="shared" si="2840"/>
        <v>0</v>
      </c>
      <c r="SGJ1371" s="84">
        <f t="shared" si="2840"/>
        <v>2000000</v>
      </c>
      <c r="SGK1371" s="84">
        <f t="shared" si="2840"/>
        <v>0</v>
      </c>
      <c r="SGL1371" s="84">
        <f t="shared" si="2840"/>
        <v>0</v>
      </c>
      <c r="SGM1371" s="84">
        <f t="shared" si="2840"/>
        <v>2000000</v>
      </c>
      <c r="SGN1371" s="84">
        <f t="shared" si="2840"/>
        <v>2000000</v>
      </c>
      <c r="SGT1371" s="84" t="s">
        <v>247</v>
      </c>
      <c r="SGU1371" s="84" t="s">
        <v>4695</v>
      </c>
      <c r="SGV1371" s="84">
        <f t="shared" ref="SGV1371:SHD1371" si="2841">SGV1365</f>
        <v>0</v>
      </c>
      <c r="SGW1371" s="84">
        <f t="shared" si="2841"/>
        <v>0</v>
      </c>
      <c r="SGX1371" s="84">
        <f t="shared" si="2841"/>
        <v>0</v>
      </c>
      <c r="SGY1371" s="84">
        <f t="shared" si="2841"/>
        <v>0</v>
      </c>
      <c r="SGZ1371" s="84">
        <f t="shared" si="2841"/>
        <v>2000000</v>
      </c>
      <c r="SHA1371" s="84">
        <f t="shared" si="2841"/>
        <v>0</v>
      </c>
      <c r="SHB1371" s="84">
        <f t="shared" si="2841"/>
        <v>0</v>
      </c>
      <c r="SHC1371" s="84">
        <f t="shared" si="2841"/>
        <v>2000000</v>
      </c>
      <c r="SHD1371" s="84">
        <f t="shared" si="2841"/>
        <v>2000000</v>
      </c>
      <c r="SHJ1371" s="84" t="s">
        <v>247</v>
      </c>
      <c r="SHK1371" s="84" t="s">
        <v>4695</v>
      </c>
      <c r="SHL1371" s="84">
        <f t="shared" ref="SHL1371:SHT1371" si="2842">SHL1365</f>
        <v>0</v>
      </c>
      <c r="SHM1371" s="84">
        <f t="shared" si="2842"/>
        <v>0</v>
      </c>
      <c r="SHN1371" s="84">
        <f t="shared" si="2842"/>
        <v>0</v>
      </c>
      <c r="SHO1371" s="84">
        <f t="shared" si="2842"/>
        <v>0</v>
      </c>
      <c r="SHP1371" s="84">
        <f t="shared" si="2842"/>
        <v>2000000</v>
      </c>
      <c r="SHQ1371" s="84">
        <f t="shared" si="2842"/>
        <v>0</v>
      </c>
      <c r="SHR1371" s="84">
        <f t="shared" si="2842"/>
        <v>0</v>
      </c>
      <c r="SHS1371" s="84">
        <f t="shared" si="2842"/>
        <v>2000000</v>
      </c>
      <c r="SHT1371" s="84">
        <f t="shared" si="2842"/>
        <v>2000000</v>
      </c>
      <c r="SHZ1371" s="84" t="s">
        <v>247</v>
      </c>
      <c r="SIA1371" s="84" t="s">
        <v>4695</v>
      </c>
      <c r="SIB1371" s="84">
        <f t="shared" ref="SIB1371:SIJ1371" si="2843">SIB1365</f>
        <v>0</v>
      </c>
      <c r="SIC1371" s="84">
        <f t="shared" si="2843"/>
        <v>0</v>
      </c>
      <c r="SID1371" s="84">
        <f t="shared" si="2843"/>
        <v>0</v>
      </c>
      <c r="SIE1371" s="84">
        <f t="shared" si="2843"/>
        <v>0</v>
      </c>
      <c r="SIF1371" s="84">
        <f t="shared" si="2843"/>
        <v>2000000</v>
      </c>
      <c r="SIG1371" s="84">
        <f t="shared" si="2843"/>
        <v>0</v>
      </c>
      <c r="SIH1371" s="84">
        <f t="shared" si="2843"/>
        <v>0</v>
      </c>
      <c r="SII1371" s="84">
        <f t="shared" si="2843"/>
        <v>2000000</v>
      </c>
      <c r="SIJ1371" s="84">
        <f t="shared" si="2843"/>
        <v>2000000</v>
      </c>
      <c r="SIP1371" s="84" t="s">
        <v>247</v>
      </c>
      <c r="SIQ1371" s="84" t="s">
        <v>4695</v>
      </c>
      <c r="SIR1371" s="84">
        <f t="shared" ref="SIR1371:SIZ1371" si="2844">SIR1365</f>
        <v>0</v>
      </c>
      <c r="SIS1371" s="84">
        <f t="shared" si="2844"/>
        <v>0</v>
      </c>
      <c r="SIT1371" s="84">
        <f t="shared" si="2844"/>
        <v>0</v>
      </c>
      <c r="SIU1371" s="84">
        <f t="shared" si="2844"/>
        <v>0</v>
      </c>
      <c r="SIV1371" s="84">
        <f t="shared" si="2844"/>
        <v>2000000</v>
      </c>
      <c r="SIW1371" s="84">
        <f t="shared" si="2844"/>
        <v>0</v>
      </c>
      <c r="SIX1371" s="84">
        <f t="shared" si="2844"/>
        <v>0</v>
      </c>
      <c r="SIY1371" s="84">
        <f t="shared" si="2844"/>
        <v>2000000</v>
      </c>
      <c r="SIZ1371" s="84">
        <f t="shared" si="2844"/>
        <v>2000000</v>
      </c>
      <c r="SJF1371" s="84" t="s">
        <v>247</v>
      </c>
      <c r="SJG1371" s="84" t="s">
        <v>4695</v>
      </c>
      <c r="SJH1371" s="84">
        <f t="shared" ref="SJH1371:SJP1371" si="2845">SJH1365</f>
        <v>0</v>
      </c>
      <c r="SJI1371" s="84">
        <f t="shared" si="2845"/>
        <v>0</v>
      </c>
      <c r="SJJ1371" s="84">
        <f t="shared" si="2845"/>
        <v>0</v>
      </c>
      <c r="SJK1371" s="84">
        <f t="shared" si="2845"/>
        <v>0</v>
      </c>
      <c r="SJL1371" s="84">
        <f t="shared" si="2845"/>
        <v>2000000</v>
      </c>
      <c r="SJM1371" s="84">
        <f t="shared" si="2845"/>
        <v>0</v>
      </c>
      <c r="SJN1371" s="84">
        <f t="shared" si="2845"/>
        <v>0</v>
      </c>
      <c r="SJO1371" s="84">
        <f t="shared" si="2845"/>
        <v>2000000</v>
      </c>
      <c r="SJP1371" s="84">
        <f t="shared" si="2845"/>
        <v>2000000</v>
      </c>
      <c r="SJV1371" s="84" t="s">
        <v>247</v>
      </c>
      <c r="SJW1371" s="84" t="s">
        <v>4695</v>
      </c>
      <c r="SJX1371" s="84">
        <f t="shared" ref="SJX1371:SKF1371" si="2846">SJX1365</f>
        <v>0</v>
      </c>
      <c r="SJY1371" s="84">
        <f t="shared" si="2846"/>
        <v>0</v>
      </c>
      <c r="SJZ1371" s="84">
        <f t="shared" si="2846"/>
        <v>0</v>
      </c>
      <c r="SKA1371" s="84">
        <f t="shared" si="2846"/>
        <v>0</v>
      </c>
      <c r="SKB1371" s="84">
        <f t="shared" si="2846"/>
        <v>2000000</v>
      </c>
      <c r="SKC1371" s="84">
        <f t="shared" si="2846"/>
        <v>0</v>
      </c>
      <c r="SKD1371" s="84">
        <f t="shared" si="2846"/>
        <v>0</v>
      </c>
      <c r="SKE1371" s="84">
        <f t="shared" si="2846"/>
        <v>2000000</v>
      </c>
      <c r="SKF1371" s="84">
        <f t="shared" si="2846"/>
        <v>2000000</v>
      </c>
      <c r="SKL1371" s="84" t="s">
        <v>247</v>
      </c>
      <c r="SKM1371" s="84" t="s">
        <v>4695</v>
      </c>
      <c r="SKN1371" s="84">
        <f t="shared" ref="SKN1371:SKV1371" si="2847">SKN1365</f>
        <v>0</v>
      </c>
      <c r="SKO1371" s="84">
        <f t="shared" si="2847"/>
        <v>0</v>
      </c>
      <c r="SKP1371" s="84">
        <f t="shared" si="2847"/>
        <v>0</v>
      </c>
      <c r="SKQ1371" s="84">
        <f t="shared" si="2847"/>
        <v>0</v>
      </c>
      <c r="SKR1371" s="84">
        <f t="shared" si="2847"/>
        <v>2000000</v>
      </c>
      <c r="SKS1371" s="84">
        <f t="shared" si="2847"/>
        <v>0</v>
      </c>
      <c r="SKT1371" s="84">
        <f t="shared" si="2847"/>
        <v>0</v>
      </c>
      <c r="SKU1371" s="84">
        <f t="shared" si="2847"/>
        <v>2000000</v>
      </c>
      <c r="SKV1371" s="84">
        <f t="shared" si="2847"/>
        <v>2000000</v>
      </c>
      <c r="SLB1371" s="84" t="s">
        <v>247</v>
      </c>
      <c r="SLC1371" s="84" t="s">
        <v>4695</v>
      </c>
      <c r="SLD1371" s="84">
        <f t="shared" ref="SLD1371:SLL1371" si="2848">SLD1365</f>
        <v>0</v>
      </c>
      <c r="SLE1371" s="84">
        <f t="shared" si="2848"/>
        <v>0</v>
      </c>
      <c r="SLF1371" s="84">
        <f t="shared" si="2848"/>
        <v>0</v>
      </c>
      <c r="SLG1371" s="84">
        <f t="shared" si="2848"/>
        <v>0</v>
      </c>
      <c r="SLH1371" s="84">
        <f t="shared" si="2848"/>
        <v>2000000</v>
      </c>
      <c r="SLI1371" s="84">
        <f t="shared" si="2848"/>
        <v>0</v>
      </c>
      <c r="SLJ1371" s="84">
        <f t="shared" si="2848"/>
        <v>0</v>
      </c>
      <c r="SLK1371" s="84">
        <f t="shared" si="2848"/>
        <v>2000000</v>
      </c>
      <c r="SLL1371" s="84">
        <f t="shared" si="2848"/>
        <v>2000000</v>
      </c>
      <c r="SLR1371" s="84" t="s">
        <v>247</v>
      </c>
      <c r="SLS1371" s="84" t="s">
        <v>4695</v>
      </c>
      <c r="SLT1371" s="84">
        <f t="shared" ref="SLT1371:SMB1371" si="2849">SLT1365</f>
        <v>0</v>
      </c>
      <c r="SLU1371" s="84">
        <f t="shared" si="2849"/>
        <v>0</v>
      </c>
      <c r="SLV1371" s="84">
        <f t="shared" si="2849"/>
        <v>0</v>
      </c>
      <c r="SLW1371" s="84">
        <f t="shared" si="2849"/>
        <v>0</v>
      </c>
      <c r="SLX1371" s="84">
        <f t="shared" si="2849"/>
        <v>2000000</v>
      </c>
      <c r="SLY1371" s="84">
        <f t="shared" si="2849"/>
        <v>0</v>
      </c>
      <c r="SLZ1371" s="84">
        <f t="shared" si="2849"/>
        <v>0</v>
      </c>
      <c r="SMA1371" s="84">
        <f t="shared" si="2849"/>
        <v>2000000</v>
      </c>
      <c r="SMB1371" s="84">
        <f t="shared" si="2849"/>
        <v>2000000</v>
      </c>
      <c r="SMH1371" s="84" t="s">
        <v>247</v>
      </c>
      <c r="SMI1371" s="84" t="s">
        <v>4695</v>
      </c>
      <c r="SMJ1371" s="84">
        <f t="shared" ref="SMJ1371:SMR1371" si="2850">SMJ1365</f>
        <v>0</v>
      </c>
      <c r="SMK1371" s="84">
        <f t="shared" si="2850"/>
        <v>0</v>
      </c>
      <c r="SML1371" s="84">
        <f t="shared" si="2850"/>
        <v>0</v>
      </c>
      <c r="SMM1371" s="84">
        <f t="shared" si="2850"/>
        <v>0</v>
      </c>
      <c r="SMN1371" s="84">
        <f t="shared" si="2850"/>
        <v>2000000</v>
      </c>
      <c r="SMO1371" s="84">
        <f t="shared" si="2850"/>
        <v>0</v>
      </c>
      <c r="SMP1371" s="84">
        <f t="shared" si="2850"/>
        <v>0</v>
      </c>
      <c r="SMQ1371" s="84">
        <f t="shared" si="2850"/>
        <v>2000000</v>
      </c>
      <c r="SMR1371" s="84">
        <f t="shared" si="2850"/>
        <v>2000000</v>
      </c>
      <c r="SMX1371" s="84" t="s">
        <v>247</v>
      </c>
      <c r="SMY1371" s="84" t="s">
        <v>4695</v>
      </c>
      <c r="SMZ1371" s="84">
        <f t="shared" ref="SMZ1371:SNH1371" si="2851">SMZ1365</f>
        <v>0</v>
      </c>
      <c r="SNA1371" s="84">
        <f t="shared" si="2851"/>
        <v>0</v>
      </c>
      <c r="SNB1371" s="84">
        <f t="shared" si="2851"/>
        <v>0</v>
      </c>
      <c r="SNC1371" s="84">
        <f t="shared" si="2851"/>
        <v>0</v>
      </c>
      <c r="SND1371" s="84">
        <f t="shared" si="2851"/>
        <v>2000000</v>
      </c>
      <c r="SNE1371" s="84">
        <f t="shared" si="2851"/>
        <v>0</v>
      </c>
      <c r="SNF1371" s="84">
        <f t="shared" si="2851"/>
        <v>0</v>
      </c>
      <c r="SNG1371" s="84">
        <f t="shared" si="2851"/>
        <v>2000000</v>
      </c>
      <c r="SNH1371" s="84">
        <f t="shared" si="2851"/>
        <v>2000000</v>
      </c>
      <c r="SNN1371" s="84" t="s">
        <v>247</v>
      </c>
      <c r="SNO1371" s="84" t="s">
        <v>4695</v>
      </c>
      <c r="SNP1371" s="84">
        <f t="shared" ref="SNP1371:SNX1371" si="2852">SNP1365</f>
        <v>0</v>
      </c>
      <c r="SNQ1371" s="84">
        <f t="shared" si="2852"/>
        <v>0</v>
      </c>
      <c r="SNR1371" s="84">
        <f t="shared" si="2852"/>
        <v>0</v>
      </c>
      <c r="SNS1371" s="84">
        <f t="shared" si="2852"/>
        <v>0</v>
      </c>
      <c r="SNT1371" s="84">
        <f t="shared" si="2852"/>
        <v>2000000</v>
      </c>
      <c r="SNU1371" s="84">
        <f t="shared" si="2852"/>
        <v>0</v>
      </c>
      <c r="SNV1371" s="84">
        <f t="shared" si="2852"/>
        <v>0</v>
      </c>
      <c r="SNW1371" s="84">
        <f t="shared" si="2852"/>
        <v>2000000</v>
      </c>
      <c r="SNX1371" s="84">
        <f t="shared" si="2852"/>
        <v>2000000</v>
      </c>
      <c r="SOD1371" s="84" t="s">
        <v>247</v>
      </c>
      <c r="SOE1371" s="84" t="s">
        <v>4695</v>
      </c>
      <c r="SOF1371" s="84">
        <f t="shared" ref="SOF1371:SON1371" si="2853">SOF1365</f>
        <v>0</v>
      </c>
      <c r="SOG1371" s="84">
        <f t="shared" si="2853"/>
        <v>0</v>
      </c>
      <c r="SOH1371" s="84">
        <f t="shared" si="2853"/>
        <v>0</v>
      </c>
      <c r="SOI1371" s="84">
        <f t="shared" si="2853"/>
        <v>0</v>
      </c>
      <c r="SOJ1371" s="84">
        <f t="shared" si="2853"/>
        <v>2000000</v>
      </c>
      <c r="SOK1371" s="84">
        <f t="shared" si="2853"/>
        <v>0</v>
      </c>
      <c r="SOL1371" s="84">
        <f t="shared" si="2853"/>
        <v>0</v>
      </c>
      <c r="SOM1371" s="84">
        <f t="shared" si="2853"/>
        <v>2000000</v>
      </c>
      <c r="SON1371" s="84">
        <f t="shared" si="2853"/>
        <v>2000000</v>
      </c>
      <c r="SOT1371" s="84" t="s">
        <v>247</v>
      </c>
      <c r="SOU1371" s="84" t="s">
        <v>4695</v>
      </c>
      <c r="SOV1371" s="84">
        <f t="shared" ref="SOV1371:SPD1371" si="2854">SOV1365</f>
        <v>0</v>
      </c>
      <c r="SOW1371" s="84">
        <f t="shared" si="2854"/>
        <v>0</v>
      </c>
      <c r="SOX1371" s="84">
        <f t="shared" si="2854"/>
        <v>0</v>
      </c>
      <c r="SOY1371" s="84">
        <f t="shared" si="2854"/>
        <v>0</v>
      </c>
      <c r="SOZ1371" s="84">
        <f t="shared" si="2854"/>
        <v>2000000</v>
      </c>
      <c r="SPA1371" s="84">
        <f t="shared" si="2854"/>
        <v>0</v>
      </c>
      <c r="SPB1371" s="84">
        <f t="shared" si="2854"/>
        <v>0</v>
      </c>
      <c r="SPC1371" s="84">
        <f t="shared" si="2854"/>
        <v>2000000</v>
      </c>
      <c r="SPD1371" s="84">
        <f t="shared" si="2854"/>
        <v>2000000</v>
      </c>
      <c r="SPJ1371" s="84" t="s">
        <v>247</v>
      </c>
      <c r="SPK1371" s="84" t="s">
        <v>4695</v>
      </c>
      <c r="SPL1371" s="84">
        <f t="shared" ref="SPL1371:SPT1371" si="2855">SPL1365</f>
        <v>0</v>
      </c>
      <c r="SPM1371" s="84">
        <f t="shared" si="2855"/>
        <v>0</v>
      </c>
      <c r="SPN1371" s="84">
        <f t="shared" si="2855"/>
        <v>0</v>
      </c>
      <c r="SPO1371" s="84">
        <f t="shared" si="2855"/>
        <v>0</v>
      </c>
      <c r="SPP1371" s="84">
        <f t="shared" si="2855"/>
        <v>2000000</v>
      </c>
      <c r="SPQ1371" s="84">
        <f t="shared" si="2855"/>
        <v>0</v>
      </c>
      <c r="SPR1371" s="84">
        <f t="shared" si="2855"/>
        <v>0</v>
      </c>
      <c r="SPS1371" s="84">
        <f t="shared" si="2855"/>
        <v>2000000</v>
      </c>
      <c r="SPT1371" s="84">
        <f t="shared" si="2855"/>
        <v>2000000</v>
      </c>
      <c r="SPZ1371" s="84" t="s">
        <v>247</v>
      </c>
      <c r="SQA1371" s="84" t="s">
        <v>4695</v>
      </c>
      <c r="SQB1371" s="84">
        <f t="shared" ref="SQB1371:SQJ1371" si="2856">SQB1365</f>
        <v>0</v>
      </c>
      <c r="SQC1371" s="84">
        <f t="shared" si="2856"/>
        <v>0</v>
      </c>
      <c r="SQD1371" s="84">
        <f t="shared" si="2856"/>
        <v>0</v>
      </c>
      <c r="SQE1371" s="84">
        <f t="shared" si="2856"/>
        <v>0</v>
      </c>
      <c r="SQF1371" s="84">
        <f t="shared" si="2856"/>
        <v>2000000</v>
      </c>
      <c r="SQG1371" s="84">
        <f t="shared" si="2856"/>
        <v>0</v>
      </c>
      <c r="SQH1371" s="84">
        <f t="shared" si="2856"/>
        <v>0</v>
      </c>
      <c r="SQI1371" s="84">
        <f t="shared" si="2856"/>
        <v>2000000</v>
      </c>
      <c r="SQJ1371" s="84">
        <f t="shared" si="2856"/>
        <v>2000000</v>
      </c>
      <c r="SQP1371" s="84" t="s">
        <v>247</v>
      </c>
      <c r="SQQ1371" s="84" t="s">
        <v>4695</v>
      </c>
      <c r="SQR1371" s="84">
        <f>SQR1365</f>
        <v>0</v>
      </c>
      <c r="SQS1371" s="84">
        <f>SQS1365</f>
        <v>0</v>
      </c>
      <c r="SQT1371" s="84">
        <f>SQT1365</f>
        <v>0</v>
      </c>
      <c r="SQU1371" s="84">
        <f>SQU1365</f>
        <v>0</v>
      </c>
      <c r="SQV1371" s="84">
        <f>SQV1365</f>
        <v>2000000</v>
      </c>
      <c r="SQW1371" s="84">
        <f>SQW1365</f>
        <v>0</v>
      </c>
      <c r="SQX1371" s="84">
        <f>SQX1365</f>
        <v>0</v>
      </c>
      <c r="SQY1371" s="84">
        <f>SQY1365</f>
        <v>2000000</v>
      </c>
      <c r="SQZ1371" s="84">
        <f>SQZ1365</f>
        <v>2000000</v>
      </c>
      <c r="SRF1371" s="84" t="s">
        <v>247</v>
      </c>
      <c r="SRG1371" s="84" t="s">
        <v>4695</v>
      </c>
      <c r="SRH1371" s="84">
        <f t="shared" ref="SRH1371:SRP1371" si="2857">SRH1365</f>
        <v>0</v>
      </c>
      <c r="SRI1371" s="84">
        <f t="shared" si="2857"/>
        <v>0</v>
      </c>
      <c r="SRJ1371" s="84">
        <f t="shared" si="2857"/>
        <v>0</v>
      </c>
      <c r="SRK1371" s="84">
        <f t="shared" si="2857"/>
        <v>0</v>
      </c>
      <c r="SRL1371" s="84">
        <f t="shared" si="2857"/>
        <v>2000000</v>
      </c>
      <c r="SRM1371" s="84">
        <f t="shared" si="2857"/>
        <v>0</v>
      </c>
      <c r="SRN1371" s="84">
        <f t="shared" si="2857"/>
        <v>0</v>
      </c>
      <c r="SRO1371" s="84">
        <f t="shared" si="2857"/>
        <v>2000000</v>
      </c>
      <c r="SRP1371" s="84">
        <f t="shared" si="2857"/>
        <v>2000000</v>
      </c>
      <c r="SRV1371" s="84" t="s">
        <v>247</v>
      </c>
      <c r="SRW1371" s="84" t="s">
        <v>4695</v>
      </c>
      <c r="SRX1371" s="84">
        <f t="shared" ref="SRX1371:SSF1371" si="2858">SRX1365</f>
        <v>0</v>
      </c>
      <c r="SRY1371" s="84">
        <f t="shared" si="2858"/>
        <v>0</v>
      </c>
      <c r="SRZ1371" s="84">
        <f t="shared" si="2858"/>
        <v>0</v>
      </c>
      <c r="SSA1371" s="84">
        <f t="shared" si="2858"/>
        <v>0</v>
      </c>
      <c r="SSB1371" s="84">
        <f t="shared" si="2858"/>
        <v>2000000</v>
      </c>
      <c r="SSC1371" s="84">
        <f t="shared" si="2858"/>
        <v>0</v>
      </c>
      <c r="SSD1371" s="84">
        <f t="shared" si="2858"/>
        <v>0</v>
      </c>
      <c r="SSE1371" s="84">
        <f t="shared" si="2858"/>
        <v>2000000</v>
      </c>
      <c r="SSF1371" s="84">
        <f t="shared" si="2858"/>
        <v>2000000</v>
      </c>
      <c r="SSL1371" s="84" t="s">
        <v>247</v>
      </c>
      <c r="SSM1371" s="84" t="s">
        <v>4695</v>
      </c>
      <c r="SSN1371" s="84">
        <f t="shared" ref="SSN1371:SSV1371" si="2859">SSN1365</f>
        <v>0</v>
      </c>
      <c r="SSO1371" s="84">
        <f t="shared" si="2859"/>
        <v>0</v>
      </c>
      <c r="SSP1371" s="84">
        <f t="shared" si="2859"/>
        <v>0</v>
      </c>
      <c r="SSQ1371" s="84">
        <f t="shared" si="2859"/>
        <v>0</v>
      </c>
      <c r="SSR1371" s="84">
        <f t="shared" si="2859"/>
        <v>2000000</v>
      </c>
      <c r="SSS1371" s="84">
        <f t="shared" si="2859"/>
        <v>0</v>
      </c>
      <c r="SST1371" s="84">
        <f t="shared" si="2859"/>
        <v>0</v>
      </c>
      <c r="SSU1371" s="84">
        <f t="shared" si="2859"/>
        <v>2000000</v>
      </c>
      <c r="SSV1371" s="84">
        <f t="shared" si="2859"/>
        <v>2000000</v>
      </c>
      <c r="STB1371" s="84" t="s">
        <v>247</v>
      </c>
      <c r="STC1371" s="84" t="s">
        <v>4695</v>
      </c>
      <c r="STD1371" s="84">
        <f t="shared" ref="STD1371:STL1371" si="2860">STD1365</f>
        <v>0</v>
      </c>
      <c r="STE1371" s="84">
        <f t="shared" si="2860"/>
        <v>0</v>
      </c>
      <c r="STF1371" s="84">
        <f t="shared" si="2860"/>
        <v>0</v>
      </c>
      <c r="STG1371" s="84">
        <f t="shared" si="2860"/>
        <v>0</v>
      </c>
      <c r="STH1371" s="84">
        <f t="shared" si="2860"/>
        <v>2000000</v>
      </c>
      <c r="STI1371" s="84">
        <f t="shared" si="2860"/>
        <v>0</v>
      </c>
      <c r="STJ1371" s="84">
        <f t="shared" si="2860"/>
        <v>0</v>
      </c>
      <c r="STK1371" s="84">
        <f t="shared" si="2860"/>
        <v>2000000</v>
      </c>
      <c r="STL1371" s="84">
        <f t="shared" si="2860"/>
        <v>2000000</v>
      </c>
      <c r="STR1371" s="84" t="s">
        <v>247</v>
      </c>
      <c r="STS1371" s="84" t="s">
        <v>4695</v>
      </c>
      <c r="STT1371" s="84">
        <f t="shared" ref="STT1371:SUB1371" si="2861">STT1365</f>
        <v>0</v>
      </c>
      <c r="STU1371" s="84">
        <f t="shared" si="2861"/>
        <v>0</v>
      </c>
      <c r="STV1371" s="84">
        <f t="shared" si="2861"/>
        <v>0</v>
      </c>
      <c r="STW1371" s="84">
        <f t="shared" si="2861"/>
        <v>0</v>
      </c>
      <c r="STX1371" s="84">
        <f t="shared" si="2861"/>
        <v>2000000</v>
      </c>
      <c r="STY1371" s="84">
        <f t="shared" si="2861"/>
        <v>0</v>
      </c>
      <c r="STZ1371" s="84">
        <f t="shared" si="2861"/>
        <v>0</v>
      </c>
      <c r="SUA1371" s="84">
        <f t="shared" si="2861"/>
        <v>2000000</v>
      </c>
      <c r="SUB1371" s="84">
        <f t="shared" si="2861"/>
        <v>2000000</v>
      </c>
      <c r="SUH1371" s="84" t="s">
        <v>247</v>
      </c>
      <c r="SUI1371" s="84" t="s">
        <v>4695</v>
      </c>
      <c r="SUJ1371" s="84">
        <f t="shared" ref="SUJ1371:SUR1371" si="2862">SUJ1365</f>
        <v>0</v>
      </c>
      <c r="SUK1371" s="84">
        <f t="shared" si="2862"/>
        <v>0</v>
      </c>
      <c r="SUL1371" s="84">
        <f t="shared" si="2862"/>
        <v>0</v>
      </c>
      <c r="SUM1371" s="84">
        <f t="shared" si="2862"/>
        <v>0</v>
      </c>
      <c r="SUN1371" s="84">
        <f t="shared" si="2862"/>
        <v>2000000</v>
      </c>
      <c r="SUO1371" s="84">
        <f t="shared" si="2862"/>
        <v>0</v>
      </c>
      <c r="SUP1371" s="84">
        <f t="shared" si="2862"/>
        <v>0</v>
      </c>
      <c r="SUQ1371" s="84">
        <f t="shared" si="2862"/>
        <v>2000000</v>
      </c>
      <c r="SUR1371" s="84">
        <f t="shared" si="2862"/>
        <v>2000000</v>
      </c>
      <c r="SUX1371" s="84" t="s">
        <v>247</v>
      </c>
      <c r="SUY1371" s="84" t="s">
        <v>4695</v>
      </c>
      <c r="SUZ1371" s="84">
        <f t="shared" ref="SUZ1371:SVH1371" si="2863">SUZ1365</f>
        <v>0</v>
      </c>
      <c r="SVA1371" s="84">
        <f t="shared" si="2863"/>
        <v>0</v>
      </c>
      <c r="SVB1371" s="84">
        <f t="shared" si="2863"/>
        <v>0</v>
      </c>
      <c r="SVC1371" s="84">
        <f t="shared" si="2863"/>
        <v>0</v>
      </c>
      <c r="SVD1371" s="84">
        <f t="shared" si="2863"/>
        <v>2000000</v>
      </c>
      <c r="SVE1371" s="84">
        <f t="shared" si="2863"/>
        <v>0</v>
      </c>
      <c r="SVF1371" s="84">
        <f t="shared" si="2863"/>
        <v>0</v>
      </c>
      <c r="SVG1371" s="84">
        <f t="shared" si="2863"/>
        <v>2000000</v>
      </c>
      <c r="SVH1371" s="84">
        <f t="shared" si="2863"/>
        <v>2000000</v>
      </c>
      <c r="SVN1371" s="84" t="s">
        <v>247</v>
      </c>
      <c r="SVO1371" s="84" t="s">
        <v>4695</v>
      </c>
      <c r="SVP1371" s="84">
        <f t="shared" ref="SVP1371:SVX1371" si="2864">SVP1365</f>
        <v>0</v>
      </c>
      <c r="SVQ1371" s="84">
        <f t="shared" si="2864"/>
        <v>0</v>
      </c>
      <c r="SVR1371" s="84">
        <f t="shared" si="2864"/>
        <v>0</v>
      </c>
      <c r="SVS1371" s="84">
        <f t="shared" si="2864"/>
        <v>0</v>
      </c>
      <c r="SVT1371" s="84">
        <f t="shared" si="2864"/>
        <v>2000000</v>
      </c>
      <c r="SVU1371" s="84">
        <f t="shared" si="2864"/>
        <v>0</v>
      </c>
      <c r="SVV1371" s="84">
        <f t="shared" si="2864"/>
        <v>0</v>
      </c>
      <c r="SVW1371" s="84">
        <f t="shared" si="2864"/>
        <v>2000000</v>
      </c>
      <c r="SVX1371" s="84">
        <f t="shared" si="2864"/>
        <v>2000000</v>
      </c>
      <c r="SWD1371" s="84" t="s">
        <v>247</v>
      </c>
      <c r="SWE1371" s="84" t="s">
        <v>4695</v>
      </c>
      <c r="SWF1371" s="84">
        <f t="shared" ref="SWF1371:SWN1371" si="2865">SWF1365</f>
        <v>0</v>
      </c>
      <c r="SWG1371" s="84">
        <f t="shared" si="2865"/>
        <v>0</v>
      </c>
      <c r="SWH1371" s="84">
        <f t="shared" si="2865"/>
        <v>0</v>
      </c>
      <c r="SWI1371" s="84">
        <f t="shared" si="2865"/>
        <v>0</v>
      </c>
      <c r="SWJ1371" s="84">
        <f t="shared" si="2865"/>
        <v>2000000</v>
      </c>
      <c r="SWK1371" s="84">
        <f t="shared" si="2865"/>
        <v>0</v>
      </c>
      <c r="SWL1371" s="84">
        <f t="shared" si="2865"/>
        <v>0</v>
      </c>
      <c r="SWM1371" s="84">
        <f t="shared" si="2865"/>
        <v>2000000</v>
      </c>
      <c r="SWN1371" s="84">
        <f t="shared" si="2865"/>
        <v>2000000</v>
      </c>
      <c r="SWT1371" s="84" t="s">
        <v>247</v>
      </c>
      <c r="SWU1371" s="84" t="s">
        <v>4695</v>
      </c>
      <c r="SWV1371" s="84">
        <f t="shared" ref="SWV1371:SXD1371" si="2866">SWV1365</f>
        <v>0</v>
      </c>
      <c r="SWW1371" s="84">
        <f t="shared" si="2866"/>
        <v>0</v>
      </c>
      <c r="SWX1371" s="84">
        <f t="shared" si="2866"/>
        <v>0</v>
      </c>
      <c r="SWY1371" s="84">
        <f t="shared" si="2866"/>
        <v>0</v>
      </c>
      <c r="SWZ1371" s="84">
        <f t="shared" si="2866"/>
        <v>2000000</v>
      </c>
      <c r="SXA1371" s="84">
        <f t="shared" si="2866"/>
        <v>0</v>
      </c>
      <c r="SXB1371" s="84">
        <f t="shared" si="2866"/>
        <v>0</v>
      </c>
      <c r="SXC1371" s="84">
        <f t="shared" si="2866"/>
        <v>2000000</v>
      </c>
      <c r="SXD1371" s="84">
        <f t="shared" si="2866"/>
        <v>2000000</v>
      </c>
      <c r="SXJ1371" s="84" t="s">
        <v>247</v>
      </c>
      <c r="SXK1371" s="84" t="s">
        <v>4695</v>
      </c>
      <c r="SXL1371" s="84">
        <f t="shared" ref="SXL1371:SXT1371" si="2867">SXL1365</f>
        <v>0</v>
      </c>
      <c r="SXM1371" s="84">
        <f t="shared" si="2867"/>
        <v>0</v>
      </c>
      <c r="SXN1371" s="84">
        <f t="shared" si="2867"/>
        <v>0</v>
      </c>
      <c r="SXO1371" s="84">
        <f t="shared" si="2867"/>
        <v>0</v>
      </c>
      <c r="SXP1371" s="84">
        <f t="shared" si="2867"/>
        <v>2000000</v>
      </c>
      <c r="SXQ1371" s="84">
        <f t="shared" si="2867"/>
        <v>0</v>
      </c>
      <c r="SXR1371" s="84">
        <f t="shared" si="2867"/>
        <v>0</v>
      </c>
      <c r="SXS1371" s="84">
        <f t="shared" si="2867"/>
        <v>2000000</v>
      </c>
      <c r="SXT1371" s="84">
        <f t="shared" si="2867"/>
        <v>2000000</v>
      </c>
      <c r="SXZ1371" s="84" t="s">
        <v>247</v>
      </c>
      <c r="SYA1371" s="84" t="s">
        <v>4695</v>
      </c>
      <c r="SYB1371" s="84">
        <f t="shared" ref="SYB1371:SYJ1371" si="2868">SYB1365</f>
        <v>0</v>
      </c>
      <c r="SYC1371" s="84">
        <f t="shared" si="2868"/>
        <v>0</v>
      </c>
      <c r="SYD1371" s="84">
        <f t="shared" si="2868"/>
        <v>0</v>
      </c>
      <c r="SYE1371" s="84">
        <f t="shared" si="2868"/>
        <v>0</v>
      </c>
      <c r="SYF1371" s="84">
        <f t="shared" si="2868"/>
        <v>2000000</v>
      </c>
      <c r="SYG1371" s="84">
        <f t="shared" si="2868"/>
        <v>0</v>
      </c>
      <c r="SYH1371" s="84">
        <f t="shared" si="2868"/>
        <v>0</v>
      </c>
      <c r="SYI1371" s="84">
        <f t="shared" si="2868"/>
        <v>2000000</v>
      </c>
      <c r="SYJ1371" s="84">
        <f t="shared" si="2868"/>
        <v>2000000</v>
      </c>
      <c r="SYP1371" s="84" t="s">
        <v>247</v>
      </c>
      <c r="SYQ1371" s="84" t="s">
        <v>4695</v>
      </c>
      <c r="SYR1371" s="84">
        <f t="shared" ref="SYR1371:SYZ1371" si="2869">SYR1365</f>
        <v>0</v>
      </c>
      <c r="SYS1371" s="84">
        <f t="shared" si="2869"/>
        <v>0</v>
      </c>
      <c r="SYT1371" s="84">
        <f t="shared" si="2869"/>
        <v>0</v>
      </c>
      <c r="SYU1371" s="84">
        <f t="shared" si="2869"/>
        <v>0</v>
      </c>
      <c r="SYV1371" s="84">
        <f t="shared" si="2869"/>
        <v>2000000</v>
      </c>
      <c r="SYW1371" s="84">
        <f t="shared" si="2869"/>
        <v>0</v>
      </c>
      <c r="SYX1371" s="84">
        <f t="shared" si="2869"/>
        <v>0</v>
      </c>
      <c r="SYY1371" s="84">
        <f t="shared" si="2869"/>
        <v>2000000</v>
      </c>
      <c r="SYZ1371" s="84">
        <f t="shared" si="2869"/>
        <v>2000000</v>
      </c>
      <c r="SZF1371" s="84" t="s">
        <v>247</v>
      </c>
      <c r="SZG1371" s="84" t="s">
        <v>4695</v>
      </c>
      <c r="SZH1371" s="84">
        <f t="shared" ref="SZH1371:SZP1371" si="2870">SZH1365</f>
        <v>0</v>
      </c>
      <c r="SZI1371" s="84">
        <f t="shared" si="2870"/>
        <v>0</v>
      </c>
      <c r="SZJ1371" s="84">
        <f t="shared" si="2870"/>
        <v>0</v>
      </c>
      <c r="SZK1371" s="84">
        <f t="shared" si="2870"/>
        <v>0</v>
      </c>
      <c r="SZL1371" s="84">
        <f t="shared" si="2870"/>
        <v>2000000</v>
      </c>
      <c r="SZM1371" s="84">
        <f t="shared" si="2870"/>
        <v>0</v>
      </c>
      <c r="SZN1371" s="84">
        <f t="shared" si="2870"/>
        <v>0</v>
      </c>
      <c r="SZO1371" s="84">
        <f t="shared" si="2870"/>
        <v>2000000</v>
      </c>
      <c r="SZP1371" s="84">
        <f t="shared" si="2870"/>
        <v>2000000</v>
      </c>
      <c r="SZV1371" s="84" t="s">
        <v>247</v>
      </c>
      <c r="SZW1371" s="84" t="s">
        <v>4695</v>
      </c>
      <c r="SZX1371" s="84">
        <f t="shared" ref="SZX1371:TAF1371" si="2871">SZX1365</f>
        <v>0</v>
      </c>
      <c r="SZY1371" s="84">
        <f t="shared" si="2871"/>
        <v>0</v>
      </c>
      <c r="SZZ1371" s="84">
        <f t="shared" si="2871"/>
        <v>0</v>
      </c>
      <c r="TAA1371" s="84">
        <f t="shared" si="2871"/>
        <v>0</v>
      </c>
      <c r="TAB1371" s="84">
        <f t="shared" si="2871"/>
        <v>2000000</v>
      </c>
      <c r="TAC1371" s="84">
        <f t="shared" si="2871"/>
        <v>0</v>
      </c>
      <c r="TAD1371" s="84">
        <f t="shared" si="2871"/>
        <v>0</v>
      </c>
      <c r="TAE1371" s="84">
        <f t="shared" si="2871"/>
        <v>2000000</v>
      </c>
      <c r="TAF1371" s="84">
        <f t="shared" si="2871"/>
        <v>2000000</v>
      </c>
      <c r="TAL1371" s="84" t="s">
        <v>247</v>
      </c>
      <c r="TAM1371" s="84" t="s">
        <v>4695</v>
      </c>
      <c r="TAN1371" s="84">
        <f t="shared" ref="TAN1371:TAV1371" si="2872">TAN1365</f>
        <v>0</v>
      </c>
      <c r="TAO1371" s="84">
        <f t="shared" si="2872"/>
        <v>0</v>
      </c>
      <c r="TAP1371" s="84">
        <f t="shared" si="2872"/>
        <v>0</v>
      </c>
      <c r="TAQ1371" s="84">
        <f t="shared" si="2872"/>
        <v>0</v>
      </c>
      <c r="TAR1371" s="84">
        <f t="shared" si="2872"/>
        <v>2000000</v>
      </c>
      <c r="TAS1371" s="84">
        <f t="shared" si="2872"/>
        <v>0</v>
      </c>
      <c r="TAT1371" s="84">
        <f t="shared" si="2872"/>
        <v>0</v>
      </c>
      <c r="TAU1371" s="84">
        <f t="shared" si="2872"/>
        <v>2000000</v>
      </c>
      <c r="TAV1371" s="84">
        <f t="shared" si="2872"/>
        <v>2000000</v>
      </c>
      <c r="TBB1371" s="84" t="s">
        <v>247</v>
      </c>
      <c r="TBC1371" s="84" t="s">
        <v>4695</v>
      </c>
      <c r="TBD1371" s="84">
        <f t="shared" ref="TBD1371:TBL1371" si="2873">TBD1365</f>
        <v>0</v>
      </c>
      <c r="TBE1371" s="84">
        <f t="shared" si="2873"/>
        <v>0</v>
      </c>
      <c r="TBF1371" s="84">
        <f t="shared" si="2873"/>
        <v>0</v>
      </c>
      <c r="TBG1371" s="84">
        <f t="shared" si="2873"/>
        <v>0</v>
      </c>
      <c r="TBH1371" s="84">
        <f t="shared" si="2873"/>
        <v>2000000</v>
      </c>
      <c r="TBI1371" s="84">
        <f t="shared" si="2873"/>
        <v>0</v>
      </c>
      <c r="TBJ1371" s="84">
        <f t="shared" si="2873"/>
        <v>0</v>
      </c>
      <c r="TBK1371" s="84">
        <f t="shared" si="2873"/>
        <v>2000000</v>
      </c>
      <c r="TBL1371" s="84">
        <f t="shared" si="2873"/>
        <v>2000000</v>
      </c>
      <c r="TBR1371" s="84" t="s">
        <v>247</v>
      </c>
      <c r="TBS1371" s="84" t="s">
        <v>4695</v>
      </c>
      <c r="TBT1371" s="84">
        <f t="shared" ref="TBT1371:TCB1371" si="2874">TBT1365</f>
        <v>0</v>
      </c>
      <c r="TBU1371" s="84">
        <f t="shared" si="2874"/>
        <v>0</v>
      </c>
      <c r="TBV1371" s="84">
        <f t="shared" si="2874"/>
        <v>0</v>
      </c>
      <c r="TBW1371" s="84">
        <f t="shared" si="2874"/>
        <v>0</v>
      </c>
      <c r="TBX1371" s="84">
        <f t="shared" si="2874"/>
        <v>2000000</v>
      </c>
      <c r="TBY1371" s="84">
        <f t="shared" si="2874"/>
        <v>0</v>
      </c>
      <c r="TBZ1371" s="84">
        <f t="shared" si="2874"/>
        <v>0</v>
      </c>
      <c r="TCA1371" s="84">
        <f t="shared" si="2874"/>
        <v>2000000</v>
      </c>
      <c r="TCB1371" s="84">
        <f t="shared" si="2874"/>
        <v>2000000</v>
      </c>
      <c r="TCH1371" s="84" t="s">
        <v>247</v>
      </c>
      <c r="TCI1371" s="84" t="s">
        <v>4695</v>
      </c>
      <c r="TCJ1371" s="84">
        <f t="shared" ref="TCJ1371:TCR1371" si="2875">TCJ1365</f>
        <v>0</v>
      </c>
      <c r="TCK1371" s="84">
        <f t="shared" si="2875"/>
        <v>0</v>
      </c>
      <c r="TCL1371" s="84">
        <f t="shared" si="2875"/>
        <v>0</v>
      </c>
      <c r="TCM1371" s="84">
        <f t="shared" si="2875"/>
        <v>0</v>
      </c>
      <c r="TCN1371" s="84">
        <f t="shared" si="2875"/>
        <v>2000000</v>
      </c>
      <c r="TCO1371" s="84">
        <f t="shared" si="2875"/>
        <v>0</v>
      </c>
      <c r="TCP1371" s="84">
        <f t="shared" si="2875"/>
        <v>0</v>
      </c>
      <c r="TCQ1371" s="84">
        <f t="shared" si="2875"/>
        <v>2000000</v>
      </c>
      <c r="TCR1371" s="84">
        <f t="shared" si="2875"/>
        <v>2000000</v>
      </c>
      <c r="TCX1371" s="84" t="s">
        <v>247</v>
      </c>
      <c r="TCY1371" s="84" t="s">
        <v>4695</v>
      </c>
      <c r="TCZ1371" s="84">
        <f t="shared" ref="TCZ1371:TDH1371" si="2876">TCZ1365</f>
        <v>0</v>
      </c>
      <c r="TDA1371" s="84">
        <f t="shared" si="2876"/>
        <v>0</v>
      </c>
      <c r="TDB1371" s="84">
        <f t="shared" si="2876"/>
        <v>0</v>
      </c>
      <c r="TDC1371" s="84">
        <f t="shared" si="2876"/>
        <v>0</v>
      </c>
      <c r="TDD1371" s="84">
        <f t="shared" si="2876"/>
        <v>2000000</v>
      </c>
      <c r="TDE1371" s="84">
        <f t="shared" si="2876"/>
        <v>0</v>
      </c>
      <c r="TDF1371" s="84">
        <f t="shared" si="2876"/>
        <v>0</v>
      </c>
      <c r="TDG1371" s="84">
        <f t="shared" si="2876"/>
        <v>2000000</v>
      </c>
      <c r="TDH1371" s="84">
        <f t="shared" si="2876"/>
        <v>2000000</v>
      </c>
      <c r="TDN1371" s="84" t="s">
        <v>247</v>
      </c>
      <c r="TDO1371" s="84" t="s">
        <v>4695</v>
      </c>
      <c r="TDP1371" s="84">
        <f t="shared" ref="TDP1371:TDX1371" si="2877">TDP1365</f>
        <v>0</v>
      </c>
      <c r="TDQ1371" s="84">
        <f t="shared" si="2877"/>
        <v>0</v>
      </c>
      <c r="TDR1371" s="84">
        <f t="shared" si="2877"/>
        <v>0</v>
      </c>
      <c r="TDS1371" s="84">
        <f t="shared" si="2877"/>
        <v>0</v>
      </c>
      <c r="TDT1371" s="84">
        <f t="shared" si="2877"/>
        <v>2000000</v>
      </c>
      <c r="TDU1371" s="84">
        <f t="shared" si="2877"/>
        <v>0</v>
      </c>
      <c r="TDV1371" s="84">
        <f t="shared" si="2877"/>
        <v>0</v>
      </c>
      <c r="TDW1371" s="84">
        <f t="shared" si="2877"/>
        <v>2000000</v>
      </c>
      <c r="TDX1371" s="84">
        <f t="shared" si="2877"/>
        <v>2000000</v>
      </c>
      <c r="TED1371" s="84" t="s">
        <v>247</v>
      </c>
      <c r="TEE1371" s="84" t="s">
        <v>4695</v>
      </c>
      <c r="TEF1371" s="84">
        <f t="shared" ref="TEF1371:TEN1371" si="2878">TEF1365</f>
        <v>0</v>
      </c>
      <c r="TEG1371" s="84">
        <f t="shared" si="2878"/>
        <v>0</v>
      </c>
      <c r="TEH1371" s="84">
        <f t="shared" si="2878"/>
        <v>0</v>
      </c>
      <c r="TEI1371" s="84">
        <f t="shared" si="2878"/>
        <v>0</v>
      </c>
      <c r="TEJ1371" s="84">
        <f t="shared" si="2878"/>
        <v>2000000</v>
      </c>
      <c r="TEK1371" s="84">
        <f t="shared" si="2878"/>
        <v>0</v>
      </c>
      <c r="TEL1371" s="84">
        <f t="shared" si="2878"/>
        <v>0</v>
      </c>
      <c r="TEM1371" s="84">
        <f t="shared" si="2878"/>
        <v>2000000</v>
      </c>
      <c r="TEN1371" s="84">
        <f t="shared" si="2878"/>
        <v>2000000</v>
      </c>
      <c r="TET1371" s="84" t="s">
        <v>247</v>
      </c>
      <c r="TEU1371" s="84" t="s">
        <v>4695</v>
      </c>
      <c r="TEV1371" s="84">
        <f t="shared" ref="TEV1371:TFD1371" si="2879">TEV1365</f>
        <v>0</v>
      </c>
      <c r="TEW1371" s="84">
        <f t="shared" si="2879"/>
        <v>0</v>
      </c>
      <c r="TEX1371" s="84">
        <f t="shared" si="2879"/>
        <v>0</v>
      </c>
      <c r="TEY1371" s="84">
        <f t="shared" si="2879"/>
        <v>0</v>
      </c>
      <c r="TEZ1371" s="84">
        <f t="shared" si="2879"/>
        <v>2000000</v>
      </c>
      <c r="TFA1371" s="84">
        <f t="shared" si="2879"/>
        <v>0</v>
      </c>
      <c r="TFB1371" s="84">
        <f t="shared" si="2879"/>
        <v>0</v>
      </c>
      <c r="TFC1371" s="84">
        <f t="shared" si="2879"/>
        <v>2000000</v>
      </c>
      <c r="TFD1371" s="84">
        <f t="shared" si="2879"/>
        <v>2000000</v>
      </c>
      <c r="TFJ1371" s="84" t="s">
        <v>247</v>
      </c>
      <c r="TFK1371" s="84" t="s">
        <v>4695</v>
      </c>
      <c r="TFL1371" s="84">
        <f t="shared" ref="TFL1371:TFT1371" si="2880">TFL1365</f>
        <v>0</v>
      </c>
      <c r="TFM1371" s="84">
        <f t="shared" si="2880"/>
        <v>0</v>
      </c>
      <c r="TFN1371" s="84">
        <f t="shared" si="2880"/>
        <v>0</v>
      </c>
      <c r="TFO1371" s="84">
        <f t="shared" si="2880"/>
        <v>0</v>
      </c>
      <c r="TFP1371" s="84">
        <f t="shared" si="2880"/>
        <v>2000000</v>
      </c>
      <c r="TFQ1371" s="84">
        <f t="shared" si="2880"/>
        <v>0</v>
      </c>
      <c r="TFR1371" s="84">
        <f t="shared" si="2880"/>
        <v>0</v>
      </c>
      <c r="TFS1371" s="84">
        <f t="shared" si="2880"/>
        <v>2000000</v>
      </c>
      <c r="TFT1371" s="84">
        <f t="shared" si="2880"/>
        <v>2000000</v>
      </c>
      <c r="TFZ1371" s="84" t="s">
        <v>247</v>
      </c>
      <c r="TGA1371" s="84" t="s">
        <v>4695</v>
      </c>
      <c r="TGB1371" s="84">
        <f t="shared" ref="TGB1371:TGJ1371" si="2881">TGB1365</f>
        <v>0</v>
      </c>
      <c r="TGC1371" s="84">
        <f t="shared" si="2881"/>
        <v>0</v>
      </c>
      <c r="TGD1371" s="84">
        <f t="shared" si="2881"/>
        <v>0</v>
      </c>
      <c r="TGE1371" s="84">
        <f t="shared" si="2881"/>
        <v>0</v>
      </c>
      <c r="TGF1371" s="84">
        <f t="shared" si="2881"/>
        <v>2000000</v>
      </c>
      <c r="TGG1371" s="84">
        <f t="shared" si="2881"/>
        <v>0</v>
      </c>
      <c r="TGH1371" s="84">
        <f t="shared" si="2881"/>
        <v>0</v>
      </c>
      <c r="TGI1371" s="84">
        <f t="shared" si="2881"/>
        <v>2000000</v>
      </c>
      <c r="TGJ1371" s="84">
        <f t="shared" si="2881"/>
        <v>2000000</v>
      </c>
      <c r="TGP1371" s="84" t="s">
        <v>247</v>
      </c>
      <c r="TGQ1371" s="84" t="s">
        <v>4695</v>
      </c>
      <c r="TGR1371" s="84">
        <f t="shared" ref="TGR1371:TGZ1371" si="2882">TGR1365</f>
        <v>0</v>
      </c>
      <c r="TGS1371" s="84">
        <f t="shared" si="2882"/>
        <v>0</v>
      </c>
      <c r="TGT1371" s="84">
        <f t="shared" si="2882"/>
        <v>0</v>
      </c>
      <c r="TGU1371" s="84">
        <f t="shared" si="2882"/>
        <v>0</v>
      </c>
      <c r="TGV1371" s="84">
        <f t="shared" si="2882"/>
        <v>2000000</v>
      </c>
      <c r="TGW1371" s="84">
        <f t="shared" si="2882"/>
        <v>0</v>
      </c>
      <c r="TGX1371" s="84">
        <f t="shared" si="2882"/>
        <v>0</v>
      </c>
      <c r="TGY1371" s="84">
        <f t="shared" si="2882"/>
        <v>2000000</v>
      </c>
      <c r="TGZ1371" s="84">
        <f t="shared" si="2882"/>
        <v>2000000</v>
      </c>
      <c r="THF1371" s="84" t="s">
        <v>247</v>
      </c>
      <c r="THG1371" s="84" t="s">
        <v>4695</v>
      </c>
      <c r="THH1371" s="84">
        <f t="shared" ref="THH1371:THP1371" si="2883">THH1365</f>
        <v>0</v>
      </c>
      <c r="THI1371" s="84">
        <f t="shared" si="2883"/>
        <v>0</v>
      </c>
      <c r="THJ1371" s="84">
        <f t="shared" si="2883"/>
        <v>0</v>
      </c>
      <c r="THK1371" s="84">
        <f t="shared" si="2883"/>
        <v>0</v>
      </c>
      <c r="THL1371" s="84">
        <f t="shared" si="2883"/>
        <v>2000000</v>
      </c>
      <c r="THM1371" s="84">
        <f t="shared" si="2883"/>
        <v>0</v>
      </c>
      <c r="THN1371" s="84">
        <f t="shared" si="2883"/>
        <v>0</v>
      </c>
      <c r="THO1371" s="84">
        <f t="shared" si="2883"/>
        <v>2000000</v>
      </c>
      <c r="THP1371" s="84">
        <f t="shared" si="2883"/>
        <v>2000000</v>
      </c>
      <c r="THV1371" s="84" t="s">
        <v>247</v>
      </c>
      <c r="THW1371" s="84" t="s">
        <v>4695</v>
      </c>
      <c r="THX1371" s="84">
        <f t="shared" ref="THX1371:TIF1371" si="2884">THX1365</f>
        <v>0</v>
      </c>
      <c r="THY1371" s="84">
        <f t="shared" si="2884"/>
        <v>0</v>
      </c>
      <c r="THZ1371" s="84">
        <f t="shared" si="2884"/>
        <v>0</v>
      </c>
      <c r="TIA1371" s="84">
        <f t="shared" si="2884"/>
        <v>0</v>
      </c>
      <c r="TIB1371" s="84">
        <f t="shared" si="2884"/>
        <v>2000000</v>
      </c>
      <c r="TIC1371" s="84">
        <f t="shared" si="2884"/>
        <v>0</v>
      </c>
      <c r="TID1371" s="84">
        <f t="shared" si="2884"/>
        <v>0</v>
      </c>
      <c r="TIE1371" s="84">
        <f t="shared" si="2884"/>
        <v>2000000</v>
      </c>
      <c r="TIF1371" s="84">
        <f t="shared" si="2884"/>
        <v>2000000</v>
      </c>
      <c r="TIL1371" s="84" t="s">
        <v>247</v>
      </c>
      <c r="TIM1371" s="84" t="s">
        <v>4695</v>
      </c>
      <c r="TIN1371" s="84">
        <f t="shared" ref="TIN1371:TIV1371" si="2885">TIN1365</f>
        <v>0</v>
      </c>
      <c r="TIO1371" s="84">
        <f t="shared" si="2885"/>
        <v>0</v>
      </c>
      <c r="TIP1371" s="84">
        <f t="shared" si="2885"/>
        <v>0</v>
      </c>
      <c r="TIQ1371" s="84">
        <f t="shared" si="2885"/>
        <v>0</v>
      </c>
      <c r="TIR1371" s="84">
        <f t="shared" si="2885"/>
        <v>2000000</v>
      </c>
      <c r="TIS1371" s="84">
        <f t="shared" si="2885"/>
        <v>0</v>
      </c>
      <c r="TIT1371" s="84">
        <f t="shared" si="2885"/>
        <v>0</v>
      </c>
      <c r="TIU1371" s="84">
        <f t="shared" si="2885"/>
        <v>2000000</v>
      </c>
      <c r="TIV1371" s="84">
        <f t="shared" si="2885"/>
        <v>2000000</v>
      </c>
      <c r="TJB1371" s="84" t="s">
        <v>247</v>
      </c>
      <c r="TJC1371" s="84" t="s">
        <v>4695</v>
      </c>
      <c r="TJD1371" s="84">
        <f t="shared" ref="TJD1371:TJL1371" si="2886">TJD1365</f>
        <v>0</v>
      </c>
      <c r="TJE1371" s="84">
        <f t="shared" si="2886"/>
        <v>0</v>
      </c>
      <c r="TJF1371" s="84">
        <f t="shared" si="2886"/>
        <v>0</v>
      </c>
      <c r="TJG1371" s="84">
        <f t="shared" si="2886"/>
        <v>0</v>
      </c>
      <c r="TJH1371" s="84">
        <f t="shared" si="2886"/>
        <v>2000000</v>
      </c>
      <c r="TJI1371" s="84">
        <f t="shared" si="2886"/>
        <v>0</v>
      </c>
      <c r="TJJ1371" s="84">
        <f t="shared" si="2886"/>
        <v>0</v>
      </c>
      <c r="TJK1371" s="84">
        <f t="shared" si="2886"/>
        <v>2000000</v>
      </c>
      <c r="TJL1371" s="84">
        <f t="shared" si="2886"/>
        <v>2000000</v>
      </c>
      <c r="TJR1371" s="84" t="s">
        <v>247</v>
      </c>
      <c r="TJS1371" s="84" t="s">
        <v>4695</v>
      </c>
      <c r="TJT1371" s="84">
        <f t="shared" ref="TJT1371:TKB1371" si="2887">TJT1365</f>
        <v>0</v>
      </c>
      <c r="TJU1371" s="84">
        <f t="shared" si="2887"/>
        <v>0</v>
      </c>
      <c r="TJV1371" s="84">
        <f t="shared" si="2887"/>
        <v>0</v>
      </c>
      <c r="TJW1371" s="84">
        <f t="shared" si="2887"/>
        <v>0</v>
      </c>
      <c r="TJX1371" s="84">
        <f t="shared" si="2887"/>
        <v>2000000</v>
      </c>
      <c r="TJY1371" s="84">
        <f t="shared" si="2887"/>
        <v>0</v>
      </c>
      <c r="TJZ1371" s="84">
        <f t="shared" si="2887"/>
        <v>0</v>
      </c>
      <c r="TKA1371" s="84">
        <f t="shared" si="2887"/>
        <v>2000000</v>
      </c>
      <c r="TKB1371" s="84">
        <f t="shared" si="2887"/>
        <v>2000000</v>
      </c>
      <c r="TKH1371" s="84" t="s">
        <v>247</v>
      </c>
      <c r="TKI1371" s="84" t="s">
        <v>4695</v>
      </c>
      <c r="TKJ1371" s="84">
        <f t="shared" ref="TKJ1371:TKR1371" si="2888">TKJ1365</f>
        <v>0</v>
      </c>
      <c r="TKK1371" s="84">
        <f t="shared" si="2888"/>
        <v>0</v>
      </c>
      <c r="TKL1371" s="84">
        <f t="shared" si="2888"/>
        <v>0</v>
      </c>
      <c r="TKM1371" s="84">
        <f t="shared" si="2888"/>
        <v>0</v>
      </c>
      <c r="TKN1371" s="84">
        <f t="shared" si="2888"/>
        <v>2000000</v>
      </c>
      <c r="TKO1371" s="84">
        <f t="shared" si="2888"/>
        <v>0</v>
      </c>
      <c r="TKP1371" s="84">
        <f t="shared" si="2888"/>
        <v>0</v>
      </c>
      <c r="TKQ1371" s="84">
        <f t="shared" si="2888"/>
        <v>2000000</v>
      </c>
      <c r="TKR1371" s="84">
        <f t="shared" si="2888"/>
        <v>2000000</v>
      </c>
      <c r="TKX1371" s="84" t="s">
        <v>247</v>
      </c>
      <c r="TKY1371" s="84" t="s">
        <v>4695</v>
      </c>
      <c r="TKZ1371" s="84">
        <f t="shared" ref="TKZ1371:TLH1371" si="2889">TKZ1365</f>
        <v>0</v>
      </c>
      <c r="TLA1371" s="84">
        <f t="shared" si="2889"/>
        <v>0</v>
      </c>
      <c r="TLB1371" s="84">
        <f t="shared" si="2889"/>
        <v>0</v>
      </c>
      <c r="TLC1371" s="84">
        <f t="shared" si="2889"/>
        <v>0</v>
      </c>
      <c r="TLD1371" s="84">
        <f t="shared" si="2889"/>
        <v>2000000</v>
      </c>
      <c r="TLE1371" s="84">
        <f t="shared" si="2889"/>
        <v>0</v>
      </c>
      <c r="TLF1371" s="84">
        <f t="shared" si="2889"/>
        <v>0</v>
      </c>
      <c r="TLG1371" s="84">
        <f t="shared" si="2889"/>
        <v>2000000</v>
      </c>
      <c r="TLH1371" s="84">
        <f t="shared" si="2889"/>
        <v>2000000</v>
      </c>
      <c r="TLN1371" s="84" t="s">
        <v>247</v>
      </c>
      <c r="TLO1371" s="84" t="s">
        <v>4695</v>
      </c>
      <c r="TLP1371" s="84">
        <f t="shared" ref="TLP1371:TLX1371" si="2890">TLP1365</f>
        <v>0</v>
      </c>
      <c r="TLQ1371" s="84">
        <f t="shared" si="2890"/>
        <v>0</v>
      </c>
      <c r="TLR1371" s="84">
        <f t="shared" si="2890"/>
        <v>0</v>
      </c>
      <c r="TLS1371" s="84">
        <f t="shared" si="2890"/>
        <v>0</v>
      </c>
      <c r="TLT1371" s="84">
        <f t="shared" si="2890"/>
        <v>2000000</v>
      </c>
      <c r="TLU1371" s="84">
        <f t="shared" si="2890"/>
        <v>0</v>
      </c>
      <c r="TLV1371" s="84">
        <f t="shared" si="2890"/>
        <v>0</v>
      </c>
      <c r="TLW1371" s="84">
        <f t="shared" si="2890"/>
        <v>2000000</v>
      </c>
      <c r="TLX1371" s="84">
        <f t="shared" si="2890"/>
        <v>2000000</v>
      </c>
      <c r="TMD1371" s="84" t="s">
        <v>247</v>
      </c>
      <c r="TME1371" s="84" t="s">
        <v>4695</v>
      </c>
      <c r="TMF1371" s="84">
        <f t="shared" ref="TMF1371:TMN1371" si="2891">TMF1365</f>
        <v>0</v>
      </c>
      <c r="TMG1371" s="84">
        <f t="shared" si="2891"/>
        <v>0</v>
      </c>
      <c r="TMH1371" s="84">
        <f t="shared" si="2891"/>
        <v>0</v>
      </c>
      <c r="TMI1371" s="84">
        <f t="shared" si="2891"/>
        <v>0</v>
      </c>
      <c r="TMJ1371" s="84">
        <f t="shared" si="2891"/>
        <v>2000000</v>
      </c>
      <c r="TMK1371" s="84">
        <f t="shared" si="2891"/>
        <v>0</v>
      </c>
      <c r="TML1371" s="84">
        <f t="shared" si="2891"/>
        <v>0</v>
      </c>
      <c r="TMM1371" s="84">
        <f t="shared" si="2891"/>
        <v>2000000</v>
      </c>
      <c r="TMN1371" s="84">
        <f t="shared" si="2891"/>
        <v>2000000</v>
      </c>
      <c r="TMT1371" s="84" t="s">
        <v>247</v>
      </c>
      <c r="TMU1371" s="84" t="s">
        <v>4695</v>
      </c>
      <c r="TMV1371" s="84">
        <f t="shared" ref="TMV1371:TND1371" si="2892">TMV1365</f>
        <v>0</v>
      </c>
      <c r="TMW1371" s="84">
        <f t="shared" si="2892"/>
        <v>0</v>
      </c>
      <c r="TMX1371" s="84">
        <f t="shared" si="2892"/>
        <v>0</v>
      </c>
      <c r="TMY1371" s="84">
        <f t="shared" si="2892"/>
        <v>0</v>
      </c>
      <c r="TMZ1371" s="84">
        <f t="shared" si="2892"/>
        <v>2000000</v>
      </c>
      <c r="TNA1371" s="84">
        <f t="shared" si="2892"/>
        <v>0</v>
      </c>
      <c r="TNB1371" s="84">
        <f t="shared" si="2892"/>
        <v>0</v>
      </c>
      <c r="TNC1371" s="84">
        <f t="shared" si="2892"/>
        <v>2000000</v>
      </c>
      <c r="TND1371" s="84">
        <f t="shared" si="2892"/>
        <v>2000000</v>
      </c>
      <c r="TNJ1371" s="84" t="s">
        <v>247</v>
      </c>
      <c r="TNK1371" s="84" t="s">
        <v>4695</v>
      </c>
      <c r="TNL1371" s="84">
        <f t="shared" ref="TNL1371:TNT1371" si="2893">TNL1365</f>
        <v>0</v>
      </c>
      <c r="TNM1371" s="84">
        <f t="shared" si="2893"/>
        <v>0</v>
      </c>
      <c r="TNN1371" s="84">
        <f t="shared" si="2893"/>
        <v>0</v>
      </c>
      <c r="TNO1371" s="84">
        <f t="shared" si="2893"/>
        <v>0</v>
      </c>
      <c r="TNP1371" s="84">
        <f t="shared" si="2893"/>
        <v>2000000</v>
      </c>
      <c r="TNQ1371" s="84">
        <f t="shared" si="2893"/>
        <v>0</v>
      </c>
      <c r="TNR1371" s="84">
        <f t="shared" si="2893"/>
        <v>0</v>
      </c>
      <c r="TNS1371" s="84">
        <f t="shared" si="2893"/>
        <v>2000000</v>
      </c>
      <c r="TNT1371" s="84">
        <f t="shared" si="2893"/>
        <v>2000000</v>
      </c>
      <c r="TNZ1371" s="84" t="s">
        <v>247</v>
      </c>
      <c r="TOA1371" s="84" t="s">
        <v>4695</v>
      </c>
      <c r="TOB1371" s="84">
        <f t="shared" ref="TOB1371:TOJ1371" si="2894">TOB1365</f>
        <v>0</v>
      </c>
      <c r="TOC1371" s="84">
        <f t="shared" si="2894"/>
        <v>0</v>
      </c>
      <c r="TOD1371" s="84">
        <f t="shared" si="2894"/>
        <v>0</v>
      </c>
      <c r="TOE1371" s="84">
        <f t="shared" si="2894"/>
        <v>0</v>
      </c>
      <c r="TOF1371" s="84">
        <f t="shared" si="2894"/>
        <v>2000000</v>
      </c>
      <c r="TOG1371" s="84">
        <f t="shared" si="2894"/>
        <v>0</v>
      </c>
      <c r="TOH1371" s="84">
        <f t="shared" si="2894"/>
        <v>0</v>
      </c>
      <c r="TOI1371" s="84">
        <f t="shared" si="2894"/>
        <v>2000000</v>
      </c>
      <c r="TOJ1371" s="84">
        <f t="shared" si="2894"/>
        <v>2000000</v>
      </c>
      <c r="TOP1371" s="84" t="s">
        <v>247</v>
      </c>
      <c r="TOQ1371" s="84" t="s">
        <v>4695</v>
      </c>
      <c r="TOR1371" s="84">
        <f t="shared" ref="TOR1371:TOZ1371" si="2895">TOR1365</f>
        <v>0</v>
      </c>
      <c r="TOS1371" s="84">
        <f t="shared" si="2895"/>
        <v>0</v>
      </c>
      <c r="TOT1371" s="84">
        <f t="shared" si="2895"/>
        <v>0</v>
      </c>
      <c r="TOU1371" s="84">
        <f t="shared" si="2895"/>
        <v>0</v>
      </c>
      <c r="TOV1371" s="84">
        <f t="shared" si="2895"/>
        <v>2000000</v>
      </c>
      <c r="TOW1371" s="84">
        <f t="shared" si="2895"/>
        <v>0</v>
      </c>
      <c r="TOX1371" s="84">
        <f t="shared" si="2895"/>
        <v>0</v>
      </c>
      <c r="TOY1371" s="84">
        <f t="shared" si="2895"/>
        <v>2000000</v>
      </c>
      <c r="TOZ1371" s="84">
        <f t="shared" si="2895"/>
        <v>2000000</v>
      </c>
      <c r="TPF1371" s="84" t="s">
        <v>247</v>
      </c>
      <c r="TPG1371" s="84" t="s">
        <v>4695</v>
      </c>
      <c r="TPH1371" s="84">
        <f t="shared" ref="TPH1371:TPP1371" si="2896">TPH1365</f>
        <v>0</v>
      </c>
      <c r="TPI1371" s="84">
        <f t="shared" si="2896"/>
        <v>0</v>
      </c>
      <c r="TPJ1371" s="84">
        <f t="shared" si="2896"/>
        <v>0</v>
      </c>
      <c r="TPK1371" s="84">
        <f t="shared" si="2896"/>
        <v>0</v>
      </c>
      <c r="TPL1371" s="84">
        <f t="shared" si="2896"/>
        <v>2000000</v>
      </c>
      <c r="TPM1371" s="84">
        <f t="shared" si="2896"/>
        <v>0</v>
      </c>
      <c r="TPN1371" s="84">
        <f t="shared" si="2896"/>
        <v>0</v>
      </c>
      <c r="TPO1371" s="84">
        <f t="shared" si="2896"/>
        <v>2000000</v>
      </c>
      <c r="TPP1371" s="84">
        <f t="shared" si="2896"/>
        <v>2000000</v>
      </c>
      <c r="TPV1371" s="84" t="s">
        <v>247</v>
      </c>
      <c r="TPW1371" s="84" t="s">
        <v>4695</v>
      </c>
      <c r="TPX1371" s="84">
        <f t="shared" ref="TPX1371:TQF1371" si="2897">TPX1365</f>
        <v>0</v>
      </c>
      <c r="TPY1371" s="84">
        <f t="shared" si="2897"/>
        <v>0</v>
      </c>
      <c r="TPZ1371" s="84">
        <f t="shared" si="2897"/>
        <v>0</v>
      </c>
      <c r="TQA1371" s="84">
        <f t="shared" si="2897"/>
        <v>0</v>
      </c>
      <c r="TQB1371" s="84">
        <f t="shared" si="2897"/>
        <v>2000000</v>
      </c>
      <c r="TQC1371" s="84">
        <f t="shared" si="2897"/>
        <v>0</v>
      </c>
      <c r="TQD1371" s="84">
        <f t="shared" si="2897"/>
        <v>0</v>
      </c>
      <c r="TQE1371" s="84">
        <f t="shared" si="2897"/>
        <v>2000000</v>
      </c>
      <c r="TQF1371" s="84">
        <f t="shared" si="2897"/>
        <v>2000000</v>
      </c>
      <c r="TQL1371" s="84" t="s">
        <v>247</v>
      </c>
      <c r="TQM1371" s="84" t="s">
        <v>4695</v>
      </c>
      <c r="TQN1371" s="84">
        <f t="shared" ref="TQN1371:TQV1371" si="2898">TQN1365</f>
        <v>0</v>
      </c>
      <c r="TQO1371" s="84">
        <f t="shared" si="2898"/>
        <v>0</v>
      </c>
      <c r="TQP1371" s="84">
        <f t="shared" si="2898"/>
        <v>0</v>
      </c>
      <c r="TQQ1371" s="84">
        <f t="shared" si="2898"/>
        <v>0</v>
      </c>
      <c r="TQR1371" s="84">
        <f t="shared" si="2898"/>
        <v>2000000</v>
      </c>
      <c r="TQS1371" s="84">
        <f t="shared" si="2898"/>
        <v>0</v>
      </c>
      <c r="TQT1371" s="84">
        <f t="shared" si="2898"/>
        <v>0</v>
      </c>
      <c r="TQU1371" s="84">
        <f t="shared" si="2898"/>
        <v>2000000</v>
      </c>
      <c r="TQV1371" s="84">
        <f t="shared" si="2898"/>
        <v>2000000</v>
      </c>
      <c r="TRB1371" s="84" t="s">
        <v>247</v>
      </c>
      <c r="TRC1371" s="84" t="s">
        <v>4695</v>
      </c>
      <c r="TRD1371" s="84">
        <f t="shared" ref="TRD1371:TRL1371" si="2899">TRD1365</f>
        <v>0</v>
      </c>
      <c r="TRE1371" s="84">
        <f t="shared" si="2899"/>
        <v>0</v>
      </c>
      <c r="TRF1371" s="84">
        <f t="shared" si="2899"/>
        <v>0</v>
      </c>
      <c r="TRG1371" s="84">
        <f t="shared" si="2899"/>
        <v>0</v>
      </c>
      <c r="TRH1371" s="84">
        <f t="shared" si="2899"/>
        <v>2000000</v>
      </c>
      <c r="TRI1371" s="84">
        <f t="shared" si="2899"/>
        <v>0</v>
      </c>
      <c r="TRJ1371" s="84">
        <f t="shared" si="2899"/>
        <v>0</v>
      </c>
      <c r="TRK1371" s="84">
        <f t="shared" si="2899"/>
        <v>2000000</v>
      </c>
      <c r="TRL1371" s="84">
        <f t="shared" si="2899"/>
        <v>2000000</v>
      </c>
      <c r="TRR1371" s="84" t="s">
        <v>247</v>
      </c>
      <c r="TRS1371" s="84" t="s">
        <v>4695</v>
      </c>
      <c r="TRT1371" s="84">
        <f t="shared" ref="TRT1371:TSB1371" si="2900">TRT1365</f>
        <v>0</v>
      </c>
      <c r="TRU1371" s="84">
        <f t="shared" si="2900"/>
        <v>0</v>
      </c>
      <c r="TRV1371" s="84">
        <f t="shared" si="2900"/>
        <v>0</v>
      </c>
      <c r="TRW1371" s="84">
        <f t="shared" si="2900"/>
        <v>0</v>
      </c>
      <c r="TRX1371" s="84">
        <f t="shared" si="2900"/>
        <v>2000000</v>
      </c>
      <c r="TRY1371" s="84">
        <f t="shared" si="2900"/>
        <v>0</v>
      </c>
      <c r="TRZ1371" s="84">
        <f t="shared" si="2900"/>
        <v>0</v>
      </c>
      <c r="TSA1371" s="84">
        <f t="shared" si="2900"/>
        <v>2000000</v>
      </c>
      <c r="TSB1371" s="84">
        <f t="shared" si="2900"/>
        <v>2000000</v>
      </c>
      <c r="TSH1371" s="84" t="s">
        <v>247</v>
      </c>
      <c r="TSI1371" s="84" t="s">
        <v>4695</v>
      </c>
      <c r="TSJ1371" s="84">
        <f t="shared" ref="TSJ1371:TSR1371" si="2901">TSJ1365</f>
        <v>0</v>
      </c>
      <c r="TSK1371" s="84">
        <f t="shared" si="2901"/>
        <v>0</v>
      </c>
      <c r="TSL1371" s="84">
        <f t="shared" si="2901"/>
        <v>0</v>
      </c>
      <c r="TSM1371" s="84">
        <f t="shared" si="2901"/>
        <v>0</v>
      </c>
      <c r="TSN1371" s="84">
        <f t="shared" si="2901"/>
        <v>2000000</v>
      </c>
      <c r="TSO1371" s="84">
        <f t="shared" si="2901"/>
        <v>0</v>
      </c>
      <c r="TSP1371" s="84">
        <f t="shared" si="2901"/>
        <v>0</v>
      </c>
      <c r="TSQ1371" s="84">
        <f t="shared" si="2901"/>
        <v>2000000</v>
      </c>
      <c r="TSR1371" s="84">
        <f t="shared" si="2901"/>
        <v>2000000</v>
      </c>
      <c r="TSX1371" s="84" t="s">
        <v>247</v>
      </c>
      <c r="TSY1371" s="84" t="s">
        <v>4695</v>
      </c>
      <c r="TSZ1371" s="84">
        <f t="shared" ref="TSZ1371:TTH1371" si="2902">TSZ1365</f>
        <v>0</v>
      </c>
      <c r="TTA1371" s="84">
        <f t="shared" si="2902"/>
        <v>0</v>
      </c>
      <c r="TTB1371" s="84">
        <f t="shared" si="2902"/>
        <v>0</v>
      </c>
      <c r="TTC1371" s="84">
        <f t="shared" si="2902"/>
        <v>0</v>
      </c>
      <c r="TTD1371" s="84">
        <f t="shared" si="2902"/>
        <v>2000000</v>
      </c>
      <c r="TTE1371" s="84">
        <f t="shared" si="2902"/>
        <v>0</v>
      </c>
      <c r="TTF1371" s="84">
        <f t="shared" si="2902"/>
        <v>0</v>
      </c>
      <c r="TTG1371" s="84">
        <f t="shared" si="2902"/>
        <v>2000000</v>
      </c>
      <c r="TTH1371" s="84">
        <f t="shared" si="2902"/>
        <v>2000000</v>
      </c>
      <c r="TTN1371" s="84" t="s">
        <v>247</v>
      </c>
      <c r="TTO1371" s="84" t="s">
        <v>4695</v>
      </c>
      <c r="TTP1371" s="84">
        <f t="shared" ref="TTP1371:TTX1371" si="2903">TTP1365</f>
        <v>0</v>
      </c>
      <c r="TTQ1371" s="84">
        <f t="shared" si="2903"/>
        <v>0</v>
      </c>
      <c r="TTR1371" s="84">
        <f t="shared" si="2903"/>
        <v>0</v>
      </c>
      <c r="TTS1371" s="84">
        <f t="shared" si="2903"/>
        <v>0</v>
      </c>
      <c r="TTT1371" s="84">
        <f t="shared" si="2903"/>
        <v>2000000</v>
      </c>
      <c r="TTU1371" s="84">
        <f t="shared" si="2903"/>
        <v>0</v>
      </c>
      <c r="TTV1371" s="84">
        <f t="shared" si="2903"/>
        <v>0</v>
      </c>
      <c r="TTW1371" s="84">
        <f t="shared" si="2903"/>
        <v>2000000</v>
      </c>
      <c r="TTX1371" s="84">
        <f t="shared" si="2903"/>
        <v>2000000</v>
      </c>
      <c r="TUD1371" s="84" t="s">
        <v>247</v>
      </c>
      <c r="TUE1371" s="84" t="s">
        <v>4695</v>
      </c>
      <c r="TUF1371" s="84">
        <f t="shared" ref="TUF1371:TUN1371" si="2904">TUF1365</f>
        <v>0</v>
      </c>
      <c r="TUG1371" s="84">
        <f t="shared" si="2904"/>
        <v>0</v>
      </c>
      <c r="TUH1371" s="84">
        <f t="shared" si="2904"/>
        <v>0</v>
      </c>
      <c r="TUI1371" s="84">
        <f t="shared" si="2904"/>
        <v>0</v>
      </c>
      <c r="TUJ1371" s="84">
        <f t="shared" si="2904"/>
        <v>2000000</v>
      </c>
      <c r="TUK1371" s="84">
        <f t="shared" si="2904"/>
        <v>0</v>
      </c>
      <c r="TUL1371" s="84">
        <f t="shared" si="2904"/>
        <v>0</v>
      </c>
      <c r="TUM1371" s="84">
        <f t="shared" si="2904"/>
        <v>2000000</v>
      </c>
      <c r="TUN1371" s="84">
        <f t="shared" si="2904"/>
        <v>2000000</v>
      </c>
      <c r="TUT1371" s="84" t="s">
        <v>247</v>
      </c>
      <c r="TUU1371" s="84" t="s">
        <v>4695</v>
      </c>
      <c r="TUV1371" s="84">
        <f t="shared" ref="TUV1371:TVD1371" si="2905">TUV1365</f>
        <v>0</v>
      </c>
      <c r="TUW1371" s="84">
        <f t="shared" si="2905"/>
        <v>0</v>
      </c>
      <c r="TUX1371" s="84">
        <f t="shared" si="2905"/>
        <v>0</v>
      </c>
      <c r="TUY1371" s="84">
        <f t="shared" si="2905"/>
        <v>0</v>
      </c>
      <c r="TUZ1371" s="84">
        <f t="shared" si="2905"/>
        <v>2000000</v>
      </c>
      <c r="TVA1371" s="84">
        <f t="shared" si="2905"/>
        <v>0</v>
      </c>
      <c r="TVB1371" s="84">
        <f t="shared" si="2905"/>
        <v>0</v>
      </c>
      <c r="TVC1371" s="84">
        <f t="shared" si="2905"/>
        <v>2000000</v>
      </c>
      <c r="TVD1371" s="84">
        <f t="shared" si="2905"/>
        <v>2000000</v>
      </c>
      <c r="TVJ1371" s="84" t="s">
        <v>247</v>
      </c>
      <c r="TVK1371" s="84" t="s">
        <v>4695</v>
      </c>
      <c r="TVL1371" s="84">
        <f t="shared" ref="TVL1371:TVT1371" si="2906">TVL1365</f>
        <v>0</v>
      </c>
      <c r="TVM1371" s="84">
        <f t="shared" si="2906"/>
        <v>0</v>
      </c>
      <c r="TVN1371" s="84">
        <f t="shared" si="2906"/>
        <v>0</v>
      </c>
      <c r="TVO1371" s="84">
        <f t="shared" si="2906"/>
        <v>0</v>
      </c>
      <c r="TVP1371" s="84">
        <f t="shared" si="2906"/>
        <v>2000000</v>
      </c>
      <c r="TVQ1371" s="84">
        <f t="shared" si="2906"/>
        <v>0</v>
      </c>
      <c r="TVR1371" s="84">
        <f t="shared" si="2906"/>
        <v>0</v>
      </c>
      <c r="TVS1371" s="84">
        <f t="shared" si="2906"/>
        <v>2000000</v>
      </c>
      <c r="TVT1371" s="84">
        <f t="shared" si="2906"/>
        <v>2000000</v>
      </c>
      <c r="TVZ1371" s="84" t="s">
        <v>247</v>
      </c>
      <c r="TWA1371" s="84" t="s">
        <v>4695</v>
      </c>
      <c r="TWB1371" s="84">
        <f t="shared" ref="TWB1371:TWJ1371" si="2907">TWB1365</f>
        <v>0</v>
      </c>
      <c r="TWC1371" s="84">
        <f t="shared" si="2907"/>
        <v>0</v>
      </c>
      <c r="TWD1371" s="84">
        <f t="shared" si="2907"/>
        <v>0</v>
      </c>
      <c r="TWE1371" s="84">
        <f t="shared" si="2907"/>
        <v>0</v>
      </c>
      <c r="TWF1371" s="84">
        <f t="shared" si="2907"/>
        <v>2000000</v>
      </c>
      <c r="TWG1371" s="84">
        <f t="shared" si="2907"/>
        <v>0</v>
      </c>
      <c r="TWH1371" s="84">
        <f t="shared" si="2907"/>
        <v>0</v>
      </c>
      <c r="TWI1371" s="84">
        <f t="shared" si="2907"/>
        <v>2000000</v>
      </c>
      <c r="TWJ1371" s="84">
        <f t="shared" si="2907"/>
        <v>2000000</v>
      </c>
      <c r="TWP1371" s="84" t="s">
        <v>247</v>
      </c>
      <c r="TWQ1371" s="84" t="s">
        <v>4695</v>
      </c>
      <c r="TWR1371" s="84">
        <f t="shared" ref="TWR1371:TWZ1371" si="2908">TWR1365</f>
        <v>0</v>
      </c>
      <c r="TWS1371" s="84">
        <f t="shared" si="2908"/>
        <v>0</v>
      </c>
      <c r="TWT1371" s="84">
        <f t="shared" si="2908"/>
        <v>0</v>
      </c>
      <c r="TWU1371" s="84">
        <f t="shared" si="2908"/>
        <v>0</v>
      </c>
      <c r="TWV1371" s="84">
        <f t="shared" si="2908"/>
        <v>2000000</v>
      </c>
      <c r="TWW1371" s="84">
        <f t="shared" si="2908"/>
        <v>0</v>
      </c>
      <c r="TWX1371" s="84">
        <f t="shared" si="2908"/>
        <v>0</v>
      </c>
      <c r="TWY1371" s="84">
        <f t="shared" si="2908"/>
        <v>2000000</v>
      </c>
      <c r="TWZ1371" s="84">
        <f t="shared" si="2908"/>
        <v>2000000</v>
      </c>
      <c r="TXF1371" s="84" t="s">
        <v>247</v>
      </c>
      <c r="TXG1371" s="84" t="s">
        <v>4695</v>
      </c>
      <c r="TXH1371" s="84">
        <f t="shared" ref="TXH1371:TXP1371" si="2909">TXH1365</f>
        <v>0</v>
      </c>
      <c r="TXI1371" s="84">
        <f t="shared" si="2909"/>
        <v>0</v>
      </c>
      <c r="TXJ1371" s="84">
        <f t="shared" si="2909"/>
        <v>0</v>
      </c>
      <c r="TXK1371" s="84">
        <f t="shared" si="2909"/>
        <v>0</v>
      </c>
      <c r="TXL1371" s="84">
        <f t="shared" si="2909"/>
        <v>2000000</v>
      </c>
      <c r="TXM1371" s="84">
        <f t="shared" si="2909"/>
        <v>0</v>
      </c>
      <c r="TXN1371" s="84">
        <f t="shared" si="2909"/>
        <v>0</v>
      </c>
      <c r="TXO1371" s="84">
        <f t="shared" si="2909"/>
        <v>2000000</v>
      </c>
      <c r="TXP1371" s="84">
        <f t="shared" si="2909"/>
        <v>2000000</v>
      </c>
      <c r="TXV1371" s="84" t="s">
        <v>247</v>
      </c>
      <c r="TXW1371" s="84" t="s">
        <v>4695</v>
      </c>
      <c r="TXX1371" s="84">
        <f t="shared" ref="TXX1371:TYF1371" si="2910">TXX1365</f>
        <v>0</v>
      </c>
      <c r="TXY1371" s="84">
        <f t="shared" si="2910"/>
        <v>0</v>
      </c>
      <c r="TXZ1371" s="84">
        <f t="shared" si="2910"/>
        <v>0</v>
      </c>
      <c r="TYA1371" s="84">
        <f t="shared" si="2910"/>
        <v>0</v>
      </c>
      <c r="TYB1371" s="84">
        <f t="shared" si="2910"/>
        <v>2000000</v>
      </c>
      <c r="TYC1371" s="84">
        <f t="shared" si="2910"/>
        <v>0</v>
      </c>
      <c r="TYD1371" s="84">
        <f t="shared" si="2910"/>
        <v>0</v>
      </c>
      <c r="TYE1371" s="84">
        <f t="shared" si="2910"/>
        <v>2000000</v>
      </c>
      <c r="TYF1371" s="84">
        <f t="shared" si="2910"/>
        <v>2000000</v>
      </c>
      <c r="TYL1371" s="84" t="s">
        <v>247</v>
      </c>
      <c r="TYM1371" s="84" t="s">
        <v>4695</v>
      </c>
      <c r="TYN1371" s="84">
        <f t="shared" ref="TYN1371:TYV1371" si="2911">TYN1365</f>
        <v>0</v>
      </c>
      <c r="TYO1371" s="84">
        <f t="shared" si="2911"/>
        <v>0</v>
      </c>
      <c r="TYP1371" s="84">
        <f t="shared" si="2911"/>
        <v>0</v>
      </c>
      <c r="TYQ1371" s="84">
        <f t="shared" si="2911"/>
        <v>0</v>
      </c>
      <c r="TYR1371" s="84">
        <f t="shared" si="2911"/>
        <v>2000000</v>
      </c>
      <c r="TYS1371" s="84">
        <f t="shared" si="2911"/>
        <v>0</v>
      </c>
      <c r="TYT1371" s="84">
        <f t="shared" si="2911"/>
        <v>0</v>
      </c>
      <c r="TYU1371" s="84">
        <f t="shared" si="2911"/>
        <v>2000000</v>
      </c>
      <c r="TYV1371" s="84">
        <f t="shared" si="2911"/>
        <v>2000000</v>
      </c>
      <c r="TZB1371" s="84" t="s">
        <v>247</v>
      </c>
      <c r="TZC1371" s="84" t="s">
        <v>4695</v>
      </c>
      <c r="TZD1371" s="84">
        <f t="shared" ref="TZD1371:TZL1371" si="2912">TZD1365</f>
        <v>0</v>
      </c>
      <c r="TZE1371" s="84">
        <f t="shared" si="2912"/>
        <v>0</v>
      </c>
      <c r="TZF1371" s="84">
        <f t="shared" si="2912"/>
        <v>0</v>
      </c>
      <c r="TZG1371" s="84">
        <f t="shared" si="2912"/>
        <v>0</v>
      </c>
      <c r="TZH1371" s="84">
        <f t="shared" si="2912"/>
        <v>2000000</v>
      </c>
      <c r="TZI1371" s="84">
        <f t="shared" si="2912"/>
        <v>0</v>
      </c>
      <c r="TZJ1371" s="84">
        <f t="shared" si="2912"/>
        <v>0</v>
      </c>
      <c r="TZK1371" s="84">
        <f t="shared" si="2912"/>
        <v>2000000</v>
      </c>
      <c r="TZL1371" s="84">
        <f t="shared" si="2912"/>
        <v>2000000</v>
      </c>
      <c r="TZR1371" s="84" t="s">
        <v>247</v>
      </c>
      <c r="TZS1371" s="84" t="s">
        <v>4695</v>
      </c>
      <c r="TZT1371" s="84">
        <f t="shared" ref="TZT1371:UAB1371" si="2913">TZT1365</f>
        <v>0</v>
      </c>
      <c r="TZU1371" s="84">
        <f t="shared" si="2913"/>
        <v>0</v>
      </c>
      <c r="TZV1371" s="84">
        <f t="shared" si="2913"/>
        <v>0</v>
      </c>
      <c r="TZW1371" s="84">
        <f t="shared" si="2913"/>
        <v>0</v>
      </c>
      <c r="TZX1371" s="84">
        <f t="shared" si="2913"/>
        <v>2000000</v>
      </c>
      <c r="TZY1371" s="84">
        <f t="shared" si="2913"/>
        <v>0</v>
      </c>
      <c r="TZZ1371" s="84">
        <f t="shared" si="2913"/>
        <v>0</v>
      </c>
      <c r="UAA1371" s="84">
        <f t="shared" si="2913"/>
        <v>2000000</v>
      </c>
      <c r="UAB1371" s="84">
        <f t="shared" si="2913"/>
        <v>2000000</v>
      </c>
      <c r="UAH1371" s="84" t="s">
        <v>247</v>
      </c>
      <c r="UAI1371" s="84" t="s">
        <v>4695</v>
      </c>
      <c r="UAJ1371" s="84">
        <f t="shared" ref="UAJ1371:UAR1371" si="2914">UAJ1365</f>
        <v>0</v>
      </c>
      <c r="UAK1371" s="84">
        <f t="shared" si="2914"/>
        <v>0</v>
      </c>
      <c r="UAL1371" s="84">
        <f t="shared" si="2914"/>
        <v>0</v>
      </c>
      <c r="UAM1371" s="84">
        <f t="shared" si="2914"/>
        <v>0</v>
      </c>
      <c r="UAN1371" s="84">
        <f t="shared" si="2914"/>
        <v>2000000</v>
      </c>
      <c r="UAO1371" s="84">
        <f t="shared" si="2914"/>
        <v>0</v>
      </c>
      <c r="UAP1371" s="84">
        <f t="shared" si="2914"/>
        <v>0</v>
      </c>
      <c r="UAQ1371" s="84">
        <f t="shared" si="2914"/>
        <v>2000000</v>
      </c>
      <c r="UAR1371" s="84">
        <f t="shared" si="2914"/>
        <v>2000000</v>
      </c>
      <c r="UAX1371" s="84" t="s">
        <v>247</v>
      </c>
      <c r="UAY1371" s="84" t="s">
        <v>4695</v>
      </c>
      <c r="UAZ1371" s="84">
        <f t="shared" ref="UAZ1371:UBH1371" si="2915">UAZ1365</f>
        <v>0</v>
      </c>
      <c r="UBA1371" s="84">
        <f t="shared" si="2915"/>
        <v>0</v>
      </c>
      <c r="UBB1371" s="84">
        <f t="shared" si="2915"/>
        <v>0</v>
      </c>
      <c r="UBC1371" s="84">
        <f t="shared" si="2915"/>
        <v>0</v>
      </c>
      <c r="UBD1371" s="84">
        <f t="shared" si="2915"/>
        <v>2000000</v>
      </c>
      <c r="UBE1371" s="84">
        <f t="shared" si="2915"/>
        <v>0</v>
      </c>
      <c r="UBF1371" s="84">
        <f t="shared" si="2915"/>
        <v>0</v>
      </c>
      <c r="UBG1371" s="84">
        <f t="shared" si="2915"/>
        <v>2000000</v>
      </c>
      <c r="UBH1371" s="84">
        <f t="shared" si="2915"/>
        <v>2000000</v>
      </c>
      <c r="UBN1371" s="84" t="s">
        <v>247</v>
      </c>
      <c r="UBO1371" s="84" t="s">
        <v>4695</v>
      </c>
      <c r="UBP1371" s="84">
        <f t="shared" ref="UBP1371:UBX1371" si="2916">UBP1365</f>
        <v>0</v>
      </c>
      <c r="UBQ1371" s="84">
        <f t="shared" si="2916"/>
        <v>0</v>
      </c>
      <c r="UBR1371" s="84">
        <f t="shared" si="2916"/>
        <v>0</v>
      </c>
      <c r="UBS1371" s="84">
        <f t="shared" si="2916"/>
        <v>0</v>
      </c>
      <c r="UBT1371" s="84">
        <f t="shared" si="2916"/>
        <v>2000000</v>
      </c>
      <c r="UBU1371" s="84">
        <f t="shared" si="2916"/>
        <v>0</v>
      </c>
      <c r="UBV1371" s="84">
        <f t="shared" si="2916"/>
        <v>0</v>
      </c>
      <c r="UBW1371" s="84">
        <f t="shared" si="2916"/>
        <v>2000000</v>
      </c>
      <c r="UBX1371" s="84">
        <f t="shared" si="2916"/>
        <v>2000000</v>
      </c>
      <c r="UCD1371" s="84" t="s">
        <v>247</v>
      </c>
      <c r="UCE1371" s="84" t="s">
        <v>4695</v>
      </c>
      <c r="UCF1371" s="84">
        <f t="shared" ref="UCF1371:UCN1371" si="2917">UCF1365</f>
        <v>0</v>
      </c>
      <c r="UCG1371" s="84">
        <f t="shared" si="2917"/>
        <v>0</v>
      </c>
      <c r="UCH1371" s="84">
        <f t="shared" si="2917"/>
        <v>0</v>
      </c>
      <c r="UCI1371" s="84">
        <f t="shared" si="2917"/>
        <v>0</v>
      </c>
      <c r="UCJ1371" s="84">
        <f t="shared" si="2917"/>
        <v>2000000</v>
      </c>
      <c r="UCK1371" s="84">
        <f t="shared" si="2917"/>
        <v>0</v>
      </c>
      <c r="UCL1371" s="84">
        <f t="shared" si="2917"/>
        <v>0</v>
      </c>
      <c r="UCM1371" s="84">
        <f t="shared" si="2917"/>
        <v>2000000</v>
      </c>
      <c r="UCN1371" s="84">
        <f t="shared" si="2917"/>
        <v>2000000</v>
      </c>
      <c r="UCT1371" s="84" t="s">
        <v>247</v>
      </c>
      <c r="UCU1371" s="84" t="s">
        <v>4695</v>
      </c>
      <c r="UCV1371" s="84">
        <f t="shared" ref="UCV1371:UDD1371" si="2918">UCV1365</f>
        <v>0</v>
      </c>
      <c r="UCW1371" s="84">
        <f t="shared" si="2918"/>
        <v>0</v>
      </c>
      <c r="UCX1371" s="84">
        <f t="shared" si="2918"/>
        <v>0</v>
      </c>
      <c r="UCY1371" s="84">
        <f t="shared" si="2918"/>
        <v>0</v>
      </c>
      <c r="UCZ1371" s="84">
        <f t="shared" si="2918"/>
        <v>2000000</v>
      </c>
      <c r="UDA1371" s="84">
        <f t="shared" si="2918"/>
        <v>0</v>
      </c>
      <c r="UDB1371" s="84">
        <f t="shared" si="2918"/>
        <v>0</v>
      </c>
      <c r="UDC1371" s="84">
        <f t="shared" si="2918"/>
        <v>2000000</v>
      </c>
      <c r="UDD1371" s="84">
        <f t="shared" si="2918"/>
        <v>2000000</v>
      </c>
      <c r="UDJ1371" s="84" t="s">
        <v>247</v>
      </c>
      <c r="UDK1371" s="84" t="s">
        <v>4695</v>
      </c>
      <c r="UDL1371" s="84">
        <f t="shared" ref="UDL1371:UDT1371" si="2919">UDL1365</f>
        <v>0</v>
      </c>
      <c r="UDM1371" s="84">
        <f t="shared" si="2919"/>
        <v>0</v>
      </c>
      <c r="UDN1371" s="84">
        <f t="shared" si="2919"/>
        <v>0</v>
      </c>
      <c r="UDO1371" s="84">
        <f t="shared" si="2919"/>
        <v>0</v>
      </c>
      <c r="UDP1371" s="84">
        <f t="shared" si="2919"/>
        <v>2000000</v>
      </c>
      <c r="UDQ1371" s="84">
        <f t="shared" si="2919"/>
        <v>0</v>
      </c>
      <c r="UDR1371" s="84">
        <f t="shared" si="2919"/>
        <v>0</v>
      </c>
      <c r="UDS1371" s="84">
        <f t="shared" si="2919"/>
        <v>2000000</v>
      </c>
      <c r="UDT1371" s="84">
        <f t="shared" si="2919"/>
        <v>2000000</v>
      </c>
      <c r="UDZ1371" s="84" t="s">
        <v>247</v>
      </c>
      <c r="UEA1371" s="84" t="s">
        <v>4695</v>
      </c>
      <c r="UEB1371" s="84">
        <f>UEB1365</f>
        <v>0</v>
      </c>
      <c r="UEC1371" s="84">
        <f>UEC1365</f>
        <v>0</v>
      </c>
      <c r="UED1371" s="84">
        <f>UED1365</f>
        <v>0</v>
      </c>
      <c r="UEE1371" s="84">
        <f>UEE1365</f>
        <v>0</v>
      </c>
      <c r="UEF1371" s="84">
        <f>UEF1365</f>
        <v>2000000</v>
      </c>
      <c r="UEG1371" s="84">
        <f>UEG1365</f>
        <v>0</v>
      </c>
      <c r="UEH1371" s="84">
        <f>UEH1365</f>
        <v>0</v>
      </c>
      <c r="UEI1371" s="84">
        <f>UEI1365</f>
        <v>2000000</v>
      </c>
      <c r="UEJ1371" s="84">
        <f>UEJ1365</f>
        <v>2000000</v>
      </c>
      <c r="UEP1371" s="84" t="s">
        <v>247</v>
      </c>
      <c r="UEQ1371" s="84" t="s">
        <v>4695</v>
      </c>
      <c r="UER1371" s="84">
        <f t="shared" ref="UER1371:UEZ1371" si="2920">UER1365</f>
        <v>0</v>
      </c>
      <c r="UES1371" s="84">
        <f t="shared" si="2920"/>
        <v>0</v>
      </c>
      <c r="UET1371" s="84">
        <f t="shared" si="2920"/>
        <v>0</v>
      </c>
      <c r="UEU1371" s="84">
        <f t="shared" si="2920"/>
        <v>0</v>
      </c>
      <c r="UEV1371" s="84">
        <f t="shared" si="2920"/>
        <v>2000000</v>
      </c>
      <c r="UEW1371" s="84">
        <f t="shared" si="2920"/>
        <v>0</v>
      </c>
      <c r="UEX1371" s="84">
        <f t="shared" si="2920"/>
        <v>0</v>
      </c>
      <c r="UEY1371" s="84">
        <f t="shared" si="2920"/>
        <v>2000000</v>
      </c>
      <c r="UEZ1371" s="84">
        <f t="shared" si="2920"/>
        <v>2000000</v>
      </c>
      <c r="UFF1371" s="84" t="s">
        <v>247</v>
      </c>
      <c r="UFG1371" s="84" t="s">
        <v>4695</v>
      </c>
      <c r="UFH1371" s="84">
        <f t="shared" ref="UFH1371:UFP1371" si="2921">UFH1365</f>
        <v>0</v>
      </c>
      <c r="UFI1371" s="84">
        <f t="shared" si="2921"/>
        <v>0</v>
      </c>
      <c r="UFJ1371" s="84">
        <f t="shared" si="2921"/>
        <v>0</v>
      </c>
      <c r="UFK1371" s="84">
        <f t="shared" si="2921"/>
        <v>0</v>
      </c>
      <c r="UFL1371" s="84">
        <f t="shared" si="2921"/>
        <v>2000000</v>
      </c>
      <c r="UFM1371" s="84">
        <f t="shared" si="2921"/>
        <v>0</v>
      </c>
      <c r="UFN1371" s="84">
        <f t="shared" si="2921"/>
        <v>0</v>
      </c>
      <c r="UFO1371" s="84">
        <f t="shared" si="2921"/>
        <v>2000000</v>
      </c>
      <c r="UFP1371" s="84">
        <f t="shared" si="2921"/>
        <v>2000000</v>
      </c>
      <c r="UFV1371" s="84" t="s">
        <v>247</v>
      </c>
      <c r="UFW1371" s="84" t="s">
        <v>4695</v>
      </c>
      <c r="UFX1371" s="84">
        <f t="shared" ref="UFX1371:UGF1371" si="2922">UFX1365</f>
        <v>0</v>
      </c>
      <c r="UFY1371" s="84">
        <f t="shared" si="2922"/>
        <v>0</v>
      </c>
      <c r="UFZ1371" s="84">
        <f t="shared" si="2922"/>
        <v>0</v>
      </c>
      <c r="UGA1371" s="84">
        <f t="shared" si="2922"/>
        <v>0</v>
      </c>
      <c r="UGB1371" s="84">
        <f t="shared" si="2922"/>
        <v>2000000</v>
      </c>
      <c r="UGC1371" s="84">
        <f t="shared" si="2922"/>
        <v>0</v>
      </c>
      <c r="UGD1371" s="84">
        <f t="shared" si="2922"/>
        <v>0</v>
      </c>
      <c r="UGE1371" s="84">
        <f t="shared" si="2922"/>
        <v>2000000</v>
      </c>
      <c r="UGF1371" s="84">
        <f t="shared" si="2922"/>
        <v>2000000</v>
      </c>
      <c r="UGL1371" s="84" t="s">
        <v>247</v>
      </c>
      <c r="UGM1371" s="84" t="s">
        <v>4695</v>
      </c>
      <c r="UGN1371" s="84">
        <f t="shared" ref="UGN1371:UGV1371" si="2923">UGN1365</f>
        <v>0</v>
      </c>
      <c r="UGO1371" s="84">
        <f t="shared" si="2923"/>
        <v>0</v>
      </c>
      <c r="UGP1371" s="84">
        <f t="shared" si="2923"/>
        <v>0</v>
      </c>
      <c r="UGQ1371" s="84">
        <f t="shared" si="2923"/>
        <v>0</v>
      </c>
      <c r="UGR1371" s="84">
        <f t="shared" si="2923"/>
        <v>2000000</v>
      </c>
      <c r="UGS1371" s="84">
        <f t="shared" si="2923"/>
        <v>0</v>
      </c>
      <c r="UGT1371" s="84">
        <f t="shared" si="2923"/>
        <v>0</v>
      </c>
      <c r="UGU1371" s="84">
        <f t="shared" si="2923"/>
        <v>2000000</v>
      </c>
      <c r="UGV1371" s="84">
        <f t="shared" si="2923"/>
        <v>2000000</v>
      </c>
      <c r="UHB1371" s="84" t="s">
        <v>247</v>
      </c>
      <c r="UHC1371" s="84" t="s">
        <v>4695</v>
      </c>
      <c r="UHD1371" s="84">
        <f t="shared" ref="UHD1371:UHL1371" si="2924">UHD1365</f>
        <v>0</v>
      </c>
      <c r="UHE1371" s="84">
        <f t="shared" si="2924"/>
        <v>0</v>
      </c>
      <c r="UHF1371" s="84">
        <f t="shared" si="2924"/>
        <v>0</v>
      </c>
      <c r="UHG1371" s="84">
        <f t="shared" si="2924"/>
        <v>0</v>
      </c>
      <c r="UHH1371" s="84">
        <f t="shared" si="2924"/>
        <v>2000000</v>
      </c>
      <c r="UHI1371" s="84">
        <f t="shared" si="2924"/>
        <v>0</v>
      </c>
      <c r="UHJ1371" s="84">
        <f t="shared" si="2924"/>
        <v>0</v>
      </c>
      <c r="UHK1371" s="84">
        <f t="shared" si="2924"/>
        <v>2000000</v>
      </c>
      <c r="UHL1371" s="84">
        <f t="shared" si="2924"/>
        <v>2000000</v>
      </c>
      <c r="UHR1371" s="84" t="s">
        <v>247</v>
      </c>
      <c r="UHS1371" s="84" t="s">
        <v>4695</v>
      </c>
      <c r="UHT1371" s="84">
        <f t="shared" ref="UHT1371:UIB1371" si="2925">UHT1365</f>
        <v>0</v>
      </c>
      <c r="UHU1371" s="84">
        <f t="shared" si="2925"/>
        <v>0</v>
      </c>
      <c r="UHV1371" s="84">
        <f t="shared" si="2925"/>
        <v>0</v>
      </c>
      <c r="UHW1371" s="84">
        <f t="shared" si="2925"/>
        <v>0</v>
      </c>
      <c r="UHX1371" s="84">
        <f t="shared" si="2925"/>
        <v>2000000</v>
      </c>
      <c r="UHY1371" s="84">
        <f t="shared" si="2925"/>
        <v>0</v>
      </c>
      <c r="UHZ1371" s="84">
        <f t="shared" si="2925"/>
        <v>0</v>
      </c>
      <c r="UIA1371" s="84">
        <f t="shared" si="2925"/>
        <v>2000000</v>
      </c>
      <c r="UIB1371" s="84">
        <f t="shared" si="2925"/>
        <v>2000000</v>
      </c>
      <c r="UIH1371" s="84" t="s">
        <v>247</v>
      </c>
      <c r="UII1371" s="84" t="s">
        <v>4695</v>
      </c>
      <c r="UIJ1371" s="84">
        <f t="shared" ref="UIJ1371:UIR1371" si="2926">UIJ1365</f>
        <v>0</v>
      </c>
      <c r="UIK1371" s="84">
        <f t="shared" si="2926"/>
        <v>0</v>
      </c>
      <c r="UIL1371" s="84">
        <f t="shared" si="2926"/>
        <v>0</v>
      </c>
      <c r="UIM1371" s="84">
        <f t="shared" si="2926"/>
        <v>0</v>
      </c>
      <c r="UIN1371" s="84">
        <f t="shared" si="2926"/>
        <v>2000000</v>
      </c>
      <c r="UIO1371" s="84">
        <f t="shared" si="2926"/>
        <v>0</v>
      </c>
      <c r="UIP1371" s="84">
        <f t="shared" si="2926"/>
        <v>0</v>
      </c>
      <c r="UIQ1371" s="84">
        <f t="shared" si="2926"/>
        <v>2000000</v>
      </c>
      <c r="UIR1371" s="84">
        <f t="shared" si="2926"/>
        <v>2000000</v>
      </c>
      <c r="UIX1371" s="84" t="s">
        <v>247</v>
      </c>
      <c r="UIY1371" s="84" t="s">
        <v>4695</v>
      </c>
      <c r="UIZ1371" s="84">
        <f t="shared" ref="UIZ1371:UJH1371" si="2927">UIZ1365</f>
        <v>0</v>
      </c>
      <c r="UJA1371" s="84">
        <f t="shared" si="2927"/>
        <v>0</v>
      </c>
      <c r="UJB1371" s="84">
        <f t="shared" si="2927"/>
        <v>0</v>
      </c>
      <c r="UJC1371" s="84">
        <f t="shared" si="2927"/>
        <v>0</v>
      </c>
      <c r="UJD1371" s="84">
        <f t="shared" si="2927"/>
        <v>2000000</v>
      </c>
      <c r="UJE1371" s="84">
        <f t="shared" si="2927"/>
        <v>0</v>
      </c>
      <c r="UJF1371" s="84">
        <f t="shared" si="2927"/>
        <v>0</v>
      </c>
      <c r="UJG1371" s="84">
        <f t="shared" si="2927"/>
        <v>2000000</v>
      </c>
      <c r="UJH1371" s="84">
        <f t="shared" si="2927"/>
        <v>2000000</v>
      </c>
      <c r="UJN1371" s="84" t="s">
        <v>247</v>
      </c>
      <c r="UJO1371" s="84" t="s">
        <v>4695</v>
      </c>
      <c r="UJP1371" s="84">
        <f t="shared" ref="UJP1371:UJX1371" si="2928">UJP1365</f>
        <v>0</v>
      </c>
      <c r="UJQ1371" s="84">
        <f t="shared" si="2928"/>
        <v>0</v>
      </c>
      <c r="UJR1371" s="84">
        <f t="shared" si="2928"/>
        <v>0</v>
      </c>
      <c r="UJS1371" s="84">
        <f t="shared" si="2928"/>
        <v>0</v>
      </c>
      <c r="UJT1371" s="84">
        <f t="shared" si="2928"/>
        <v>2000000</v>
      </c>
      <c r="UJU1371" s="84">
        <f t="shared" si="2928"/>
        <v>0</v>
      </c>
      <c r="UJV1371" s="84">
        <f t="shared" si="2928"/>
        <v>0</v>
      </c>
      <c r="UJW1371" s="84">
        <f t="shared" si="2928"/>
        <v>2000000</v>
      </c>
      <c r="UJX1371" s="84">
        <f t="shared" si="2928"/>
        <v>2000000</v>
      </c>
      <c r="UKD1371" s="84" t="s">
        <v>247</v>
      </c>
      <c r="UKE1371" s="84" t="s">
        <v>4695</v>
      </c>
      <c r="UKF1371" s="84">
        <f t="shared" ref="UKF1371:UKN1371" si="2929">UKF1365</f>
        <v>0</v>
      </c>
      <c r="UKG1371" s="84">
        <f t="shared" si="2929"/>
        <v>0</v>
      </c>
      <c r="UKH1371" s="84">
        <f t="shared" si="2929"/>
        <v>0</v>
      </c>
      <c r="UKI1371" s="84">
        <f t="shared" si="2929"/>
        <v>0</v>
      </c>
      <c r="UKJ1371" s="84">
        <f t="shared" si="2929"/>
        <v>2000000</v>
      </c>
      <c r="UKK1371" s="84">
        <f t="shared" si="2929"/>
        <v>0</v>
      </c>
      <c r="UKL1371" s="84">
        <f t="shared" si="2929"/>
        <v>0</v>
      </c>
      <c r="UKM1371" s="84">
        <f t="shared" si="2929"/>
        <v>2000000</v>
      </c>
      <c r="UKN1371" s="84">
        <f t="shared" si="2929"/>
        <v>2000000</v>
      </c>
      <c r="UKT1371" s="84" t="s">
        <v>247</v>
      </c>
      <c r="UKU1371" s="84" t="s">
        <v>4695</v>
      </c>
      <c r="UKV1371" s="84">
        <f t="shared" ref="UKV1371:ULD1371" si="2930">UKV1365</f>
        <v>0</v>
      </c>
      <c r="UKW1371" s="84">
        <f t="shared" si="2930"/>
        <v>0</v>
      </c>
      <c r="UKX1371" s="84">
        <f t="shared" si="2930"/>
        <v>0</v>
      </c>
      <c r="UKY1371" s="84">
        <f t="shared" si="2930"/>
        <v>0</v>
      </c>
      <c r="UKZ1371" s="84">
        <f t="shared" si="2930"/>
        <v>2000000</v>
      </c>
      <c r="ULA1371" s="84">
        <f t="shared" si="2930"/>
        <v>0</v>
      </c>
      <c r="ULB1371" s="84">
        <f t="shared" si="2930"/>
        <v>0</v>
      </c>
      <c r="ULC1371" s="84">
        <f t="shared" si="2930"/>
        <v>2000000</v>
      </c>
      <c r="ULD1371" s="84">
        <f t="shared" si="2930"/>
        <v>2000000</v>
      </c>
      <c r="ULJ1371" s="84" t="s">
        <v>247</v>
      </c>
      <c r="ULK1371" s="84" t="s">
        <v>4695</v>
      </c>
      <c r="ULL1371" s="84">
        <f t="shared" ref="ULL1371:ULT1371" si="2931">ULL1365</f>
        <v>0</v>
      </c>
      <c r="ULM1371" s="84">
        <f t="shared" si="2931"/>
        <v>0</v>
      </c>
      <c r="ULN1371" s="84">
        <f t="shared" si="2931"/>
        <v>0</v>
      </c>
      <c r="ULO1371" s="84">
        <f t="shared" si="2931"/>
        <v>0</v>
      </c>
      <c r="ULP1371" s="84">
        <f t="shared" si="2931"/>
        <v>2000000</v>
      </c>
      <c r="ULQ1371" s="84">
        <f t="shared" si="2931"/>
        <v>0</v>
      </c>
      <c r="ULR1371" s="84">
        <f t="shared" si="2931"/>
        <v>0</v>
      </c>
      <c r="ULS1371" s="84">
        <f t="shared" si="2931"/>
        <v>2000000</v>
      </c>
      <c r="ULT1371" s="84">
        <f t="shared" si="2931"/>
        <v>2000000</v>
      </c>
      <c r="ULZ1371" s="84" t="s">
        <v>247</v>
      </c>
      <c r="UMA1371" s="84" t="s">
        <v>4695</v>
      </c>
      <c r="UMB1371" s="84">
        <f t="shared" ref="UMB1371:UMJ1371" si="2932">UMB1365</f>
        <v>0</v>
      </c>
      <c r="UMC1371" s="84">
        <f t="shared" si="2932"/>
        <v>0</v>
      </c>
      <c r="UMD1371" s="84">
        <f t="shared" si="2932"/>
        <v>0</v>
      </c>
      <c r="UME1371" s="84">
        <f t="shared" si="2932"/>
        <v>0</v>
      </c>
      <c r="UMF1371" s="84">
        <f t="shared" si="2932"/>
        <v>2000000</v>
      </c>
      <c r="UMG1371" s="84">
        <f t="shared" si="2932"/>
        <v>0</v>
      </c>
      <c r="UMH1371" s="84">
        <f t="shared" si="2932"/>
        <v>0</v>
      </c>
      <c r="UMI1371" s="84">
        <f t="shared" si="2932"/>
        <v>2000000</v>
      </c>
      <c r="UMJ1371" s="84">
        <f t="shared" si="2932"/>
        <v>2000000</v>
      </c>
      <c r="UMP1371" s="84" t="s">
        <v>247</v>
      </c>
      <c r="UMQ1371" s="84" t="s">
        <v>4695</v>
      </c>
      <c r="UMR1371" s="84">
        <f t="shared" ref="UMR1371:UMZ1371" si="2933">UMR1365</f>
        <v>0</v>
      </c>
      <c r="UMS1371" s="84">
        <f t="shared" si="2933"/>
        <v>0</v>
      </c>
      <c r="UMT1371" s="84">
        <f t="shared" si="2933"/>
        <v>0</v>
      </c>
      <c r="UMU1371" s="84">
        <f t="shared" si="2933"/>
        <v>0</v>
      </c>
      <c r="UMV1371" s="84">
        <f t="shared" si="2933"/>
        <v>2000000</v>
      </c>
      <c r="UMW1371" s="84">
        <f t="shared" si="2933"/>
        <v>0</v>
      </c>
      <c r="UMX1371" s="84">
        <f t="shared" si="2933"/>
        <v>0</v>
      </c>
      <c r="UMY1371" s="84">
        <f t="shared" si="2933"/>
        <v>2000000</v>
      </c>
      <c r="UMZ1371" s="84">
        <f t="shared" si="2933"/>
        <v>2000000</v>
      </c>
      <c r="UNF1371" s="84" t="s">
        <v>247</v>
      </c>
      <c r="UNG1371" s="84" t="s">
        <v>4695</v>
      </c>
      <c r="UNH1371" s="84">
        <f t="shared" ref="UNH1371:UNP1371" si="2934">UNH1365</f>
        <v>0</v>
      </c>
      <c r="UNI1371" s="84">
        <f t="shared" si="2934"/>
        <v>0</v>
      </c>
      <c r="UNJ1371" s="84">
        <f t="shared" si="2934"/>
        <v>0</v>
      </c>
      <c r="UNK1371" s="84">
        <f t="shared" si="2934"/>
        <v>0</v>
      </c>
      <c r="UNL1371" s="84">
        <f t="shared" si="2934"/>
        <v>2000000</v>
      </c>
      <c r="UNM1371" s="84">
        <f t="shared" si="2934"/>
        <v>0</v>
      </c>
      <c r="UNN1371" s="84">
        <f t="shared" si="2934"/>
        <v>0</v>
      </c>
      <c r="UNO1371" s="84">
        <f t="shared" si="2934"/>
        <v>2000000</v>
      </c>
      <c r="UNP1371" s="84">
        <f t="shared" si="2934"/>
        <v>2000000</v>
      </c>
      <c r="UNV1371" s="84" t="s">
        <v>247</v>
      </c>
      <c r="UNW1371" s="84" t="s">
        <v>4695</v>
      </c>
      <c r="UNX1371" s="84">
        <f t="shared" ref="UNX1371:UOF1371" si="2935">UNX1365</f>
        <v>0</v>
      </c>
      <c r="UNY1371" s="84">
        <f t="shared" si="2935"/>
        <v>0</v>
      </c>
      <c r="UNZ1371" s="84">
        <f t="shared" si="2935"/>
        <v>0</v>
      </c>
      <c r="UOA1371" s="84">
        <f t="shared" si="2935"/>
        <v>0</v>
      </c>
      <c r="UOB1371" s="84">
        <f t="shared" si="2935"/>
        <v>2000000</v>
      </c>
      <c r="UOC1371" s="84">
        <f t="shared" si="2935"/>
        <v>0</v>
      </c>
      <c r="UOD1371" s="84">
        <f t="shared" si="2935"/>
        <v>0</v>
      </c>
      <c r="UOE1371" s="84">
        <f t="shared" si="2935"/>
        <v>2000000</v>
      </c>
      <c r="UOF1371" s="84">
        <f t="shared" si="2935"/>
        <v>2000000</v>
      </c>
      <c r="UOL1371" s="84" t="s">
        <v>247</v>
      </c>
      <c r="UOM1371" s="84" t="s">
        <v>4695</v>
      </c>
      <c r="UON1371" s="84">
        <f t="shared" ref="UON1371:UOV1371" si="2936">UON1365</f>
        <v>0</v>
      </c>
      <c r="UOO1371" s="84">
        <f t="shared" si="2936"/>
        <v>0</v>
      </c>
      <c r="UOP1371" s="84">
        <f t="shared" si="2936"/>
        <v>0</v>
      </c>
      <c r="UOQ1371" s="84">
        <f t="shared" si="2936"/>
        <v>0</v>
      </c>
      <c r="UOR1371" s="84">
        <f t="shared" si="2936"/>
        <v>2000000</v>
      </c>
      <c r="UOS1371" s="84">
        <f t="shared" si="2936"/>
        <v>0</v>
      </c>
      <c r="UOT1371" s="84">
        <f t="shared" si="2936"/>
        <v>0</v>
      </c>
      <c r="UOU1371" s="84">
        <f t="shared" si="2936"/>
        <v>2000000</v>
      </c>
      <c r="UOV1371" s="84">
        <f t="shared" si="2936"/>
        <v>2000000</v>
      </c>
      <c r="UPB1371" s="84" t="s">
        <v>247</v>
      </c>
      <c r="UPC1371" s="84" t="s">
        <v>4695</v>
      </c>
      <c r="UPD1371" s="84">
        <f t="shared" ref="UPD1371:UPL1371" si="2937">UPD1365</f>
        <v>0</v>
      </c>
      <c r="UPE1371" s="84">
        <f t="shared" si="2937"/>
        <v>0</v>
      </c>
      <c r="UPF1371" s="84">
        <f t="shared" si="2937"/>
        <v>0</v>
      </c>
      <c r="UPG1371" s="84">
        <f t="shared" si="2937"/>
        <v>0</v>
      </c>
      <c r="UPH1371" s="84">
        <f t="shared" si="2937"/>
        <v>2000000</v>
      </c>
      <c r="UPI1371" s="84">
        <f t="shared" si="2937"/>
        <v>0</v>
      </c>
      <c r="UPJ1371" s="84">
        <f t="shared" si="2937"/>
        <v>0</v>
      </c>
      <c r="UPK1371" s="84">
        <f t="shared" si="2937"/>
        <v>2000000</v>
      </c>
      <c r="UPL1371" s="84">
        <f t="shared" si="2937"/>
        <v>2000000</v>
      </c>
      <c r="UPR1371" s="84" t="s">
        <v>247</v>
      </c>
      <c r="UPS1371" s="84" t="s">
        <v>4695</v>
      </c>
      <c r="UPT1371" s="84">
        <f t="shared" ref="UPT1371:UQB1371" si="2938">UPT1365</f>
        <v>0</v>
      </c>
      <c r="UPU1371" s="84">
        <f t="shared" si="2938"/>
        <v>0</v>
      </c>
      <c r="UPV1371" s="84">
        <f t="shared" si="2938"/>
        <v>0</v>
      </c>
      <c r="UPW1371" s="84">
        <f t="shared" si="2938"/>
        <v>0</v>
      </c>
      <c r="UPX1371" s="84">
        <f t="shared" si="2938"/>
        <v>2000000</v>
      </c>
      <c r="UPY1371" s="84">
        <f t="shared" si="2938"/>
        <v>0</v>
      </c>
      <c r="UPZ1371" s="84">
        <f t="shared" si="2938"/>
        <v>0</v>
      </c>
      <c r="UQA1371" s="84">
        <f t="shared" si="2938"/>
        <v>2000000</v>
      </c>
      <c r="UQB1371" s="84">
        <f t="shared" si="2938"/>
        <v>2000000</v>
      </c>
      <c r="UQH1371" s="84" t="s">
        <v>247</v>
      </c>
      <c r="UQI1371" s="84" t="s">
        <v>4695</v>
      </c>
      <c r="UQJ1371" s="84">
        <f t="shared" ref="UQJ1371:UQR1371" si="2939">UQJ1365</f>
        <v>0</v>
      </c>
      <c r="UQK1371" s="84">
        <f t="shared" si="2939"/>
        <v>0</v>
      </c>
      <c r="UQL1371" s="84">
        <f t="shared" si="2939"/>
        <v>0</v>
      </c>
      <c r="UQM1371" s="84">
        <f t="shared" si="2939"/>
        <v>0</v>
      </c>
      <c r="UQN1371" s="84">
        <f t="shared" si="2939"/>
        <v>2000000</v>
      </c>
      <c r="UQO1371" s="84">
        <f t="shared" si="2939"/>
        <v>0</v>
      </c>
      <c r="UQP1371" s="84">
        <f t="shared" si="2939"/>
        <v>0</v>
      </c>
      <c r="UQQ1371" s="84">
        <f t="shared" si="2939"/>
        <v>2000000</v>
      </c>
      <c r="UQR1371" s="84">
        <f t="shared" si="2939"/>
        <v>2000000</v>
      </c>
      <c r="UQX1371" s="84" t="s">
        <v>247</v>
      </c>
      <c r="UQY1371" s="84" t="s">
        <v>4695</v>
      </c>
      <c r="UQZ1371" s="84">
        <f t="shared" ref="UQZ1371:URH1371" si="2940">UQZ1365</f>
        <v>0</v>
      </c>
      <c r="URA1371" s="84">
        <f t="shared" si="2940"/>
        <v>0</v>
      </c>
      <c r="URB1371" s="84">
        <f t="shared" si="2940"/>
        <v>0</v>
      </c>
      <c r="URC1371" s="84">
        <f t="shared" si="2940"/>
        <v>0</v>
      </c>
      <c r="URD1371" s="84">
        <f t="shared" si="2940"/>
        <v>2000000</v>
      </c>
      <c r="URE1371" s="84">
        <f t="shared" si="2940"/>
        <v>0</v>
      </c>
      <c r="URF1371" s="84">
        <f t="shared" si="2940"/>
        <v>0</v>
      </c>
      <c r="URG1371" s="84">
        <f t="shared" si="2940"/>
        <v>2000000</v>
      </c>
      <c r="URH1371" s="84">
        <f t="shared" si="2940"/>
        <v>2000000</v>
      </c>
      <c r="URN1371" s="84" t="s">
        <v>247</v>
      </c>
      <c r="URO1371" s="84" t="s">
        <v>4695</v>
      </c>
      <c r="URP1371" s="84">
        <f t="shared" ref="URP1371:URX1371" si="2941">URP1365</f>
        <v>0</v>
      </c>
      <c r="URQ1371" s="84">
        <f t="shared" si="2941"/>
        <v>0</v>
      </c>
      <c r="URR1371" s="84">
        <f t="shared" si="2941"/>
        <v>0</v>
      </c>
      <c r="URS1371" s="84">
        <f t="shared" si="2941"/>
        <v>0</v>
      </c>
      <c r="URT1371" s="84">
        <f t="shared" si="2941"/>
        <v>2000000</v>
      </c>
      <c r="URU1371" s="84">
        <f t="shared" si="2941"/>
        <v>0</v>
      </c>
      <c r="URV1371" s="84">
        <f t="shared" si="2941"/>
        <v>0</v>
      </c>
      <c r="URW1371" s="84">
        <f t="shared" si="2941"/>
        <v>2000000</v>
      </c>
      <c r="URX1371" s="84">
        <f t="shared" si="2941"/>
        <v>2000000</v>
      </c>
      <c r="USD1371" s="84" t="s">
        <v>247</v>
      </c>
      <c r="USE1371" s="84" t="s">
        <v>4695</v>
      </c>
      <c r="USF1371" s="84">
        <f t="shared" ref="USF1371:USN1371" si="2942">USF1365</f>
        <v>0</v>
      </c>
      <c r="USG1371" s="84">
        <f t="shared" si="2942"/>
        <v>0</v>
      </c>
      <c r="USH1371" s="84">
        <f t="shared" si="2942"/>
        <v>0</v>
      </c>
      <c r="USI1371" s="84">
        <f t="shared" si="2942"/>
        <v>0</v>
      </c>
      <c r="USJ1371" s="84">
        <f t="shared" si="2942"/>
        <v>2000000</v>
      </c>
      <c r="USK1371" s="84">
        <f t="shared" si="2942"/>
        <v>0</v>
      </c>
      <c r="USL1371" s="84">
        <f t="shared" si="2942"/>
        <v>0</v>
      </c>
      <c r="USM1371" s="84">
        <f t="shared" si="2942"/>
        <v>2000000</v>
      </c>
      <c r="USN1371" s="84">
        <f t="shared" si="2942"/>
        <v>2000000</v>
      </c>
      <c r="UST1371" s="84" t="s">
        <v>247</v>
      </c>
      <c r="USU1371" s="84" t="s">
        <v>4695</v>
      </c>
      <c r="USV1371" s="84">
        <f t="shared" ref="USV1371:UTD1371" si="2943">USV1365</f>
        <v>0</v>
      </c>
      <c r="USW1371" s="84">
        <f t="shared" si="2943"/>
        <v>0</v>
      </c>
      <c r="USX1371" s="84">
        <f t="shared" si="2943"/>
        <v>0</v>
      </c>
      <c r="USY1371" s="84">
        <f t="shared" si="2943"/>
        <v>0</v>
      </c>
      <c r="USZ1371" s="84">
        <f t="shared" si="2943"/>
        <v>2000000</v>
      </c>
      <c r="UTA1371" s="84">
        <f t="shared" si="2943"/>
        <v>0</v>
      </c>
      <c r="UTB1371" s="84">
        <f t="shared" si="2943"/>
        <v>0</v>
      </c>
      <c r="UTC1371" s="84">
        <f t="shared" si="2943"/>
        <v>2000000</v>
      </c>
      <c r="UTD1371" s="84">
        <f t="shared" si="2943"/>
        <v>2000000</v>
      </c>
      <c r="UTJ1371" s="84" t="s">
        <v>247</v>
      </c>
      <c r="UTK1371" s="84" t="s">
        <v>4695</v>
      </c>
      <c r="UTL1371" s="84">
        <f t="shared" ref="UTL1371:UTT1371" si="2944">UTL1365</f>
        <v>0</v>
      </c>
      <c r="UTM1371" s="84">
        <f t="shared" si="2944"/>
        <v>0</v>
      </c>
      <c r="UTN1371" s="84">
        <f t="shared" si="2944"/>
        <v>0</v>
      </c>
      <c r="UTO1371" s="84">
        <f t="shared" si="2944"/>
        <v>0</v>
      </c>
      <c r="UTP1371" s="84">
        <f t="shared" si="2944"/>
        <v>2000000</v>
      </c>
      <c r="UTQ1371" s="84">
        <f t="shared" si="2944"/>
        <v>0</v>
      </c>
      <c r="UTR1371" s="84">
        <f t="shared" si="2944"/>
        <v>0</v>
      </c>
      <c r="UTS1371" s="84">
        <f t="shared" si="2944"/>
        <v>2000000</v>
      </c>
      <c r="UTT1371" s="84">
        <f t="shared" si="2944"/>
        <v>2000000</v>
      </c>
      <c r="UTZ1371" s="84" t="s">
        <v>247</v>
      </c>
      <c r="UUA1371" s="84" t="s">
        <v>4695</v>
      </c>
      <c r="UUB1371" s="84">
        <f t="shared" ref="UUB1371:UUJ1371" si="2945">UUB1365</f>
        <v>0</v>
      </c>
      <c r="UUC1371" s="84">
        <f t="shared" si="2945"/>
        <v>0</v>
      </c>
      <c r="UUD1371" s="84">
        <f t="shared" si="2945"/>
        <v>0</v>
      </c>
      <c r="UUE1371" s="84">
        <f t="shared" si="2945"/>
        <v>0</v>
      </c>
      <c r="UUF1371" s="84">
        <f t="shared" si="2945"/>
        <v>2000000</v>
      </c>
      <c r="UUG1371" s="84">
        <f t="shared" si="2945"/>
        <v>0</v>
      </c>
      <c r="UUH1371" s="84">
        <f t="shared" si="2945"/>
        <v>0</v>
      </c>
      <c r="UUI1371" s="84">
        <f t="shared" si="2945"/>
        <v>2000000</v>
      </c>
      <c r="UUJ1371" s="84">
        <f t="shared" si="2945"/>
        <v>2000000</v>
      </c>
      <c r="UUP1371" s="84" t="s">
        <v>247</v>
      </c>
      <c r="UUQ1371" s="84" t="s">
        <v>4695</v>
      </c>
      <c r="UUR1371" s="84">
        <f t="shared" ref="UUR1371:UUZ1371" si="2946">UUR1365</f>
        <v>0</v>
      </c>
      <c r="UUS1371" s="84">
        <f t="shared" si="2946"/>
        <v>0</v>
      </c>
      <c r="UUT1371" s="84">
        <f t="shared" si="2946"/>
        <v>0</v>
      </c>
      <c r="UUU1371" s="84">
        <f t="shared" si="2946"/>
        <v>0</v>
      </c>
      <c r="UUV1371" s="84">
        <f t="shared" si="2946"/>
        <v>2000000</v>
      </c>
      <c r="UUW1371" s="84">
        <f t="shared" si="2946"/>
        <v>0</v>
      </c>
      <c r="UUX1371" s="84">
        <f t="shared" si="2946"/>
        <v>0</v>
      </c>
      <c r="UUY1371" s="84">
        <f t="shared" si="2946"/>
        <v>2000000</v>
      </c>
      <c r="UUZ1371" s="84">
        <f t="shared" si="2946"/>
        <v>2000000</v>
      </c>
      <c r="UVF1371" s="84" t="s">
        <v>247</v>
      </c>
      <c r="UVG1371" s="84" t="s">
        <v>4695</v>
      </c>
      <c r="UVH1371" s="84">
        <f t="shared" ref="UVH1371:UVP1371" si="2947">UVH1365</f>
        <v>0</v>
      </c>
      <c r="UVI1371" s="84">
        <f t="shared" si="2947"/>
        <v>0</v>
      </c>
      <c r="UVJ1371" s="84">
        <f t="shared" si="2947"/>
        <v>0</v>
      </c>
      <c r="UVK1371" s="84">
        <f t="shared" si="2947"/>
        <v>0</v>
      </c>
      <c r="UVL1371" s="84">
        <f t="shared" si="2947"/>
        <v>2000000</v>
      </c>
      <c r="UVM1371" s="84">
        <f t="shared" si="2947"/>
        <v>0</v>
      </c>
      <c r="UVN1371" s="84">
        <f t="shared" si="2947"/>
        <v>0</v>
      </c>
      <c r="UVO1371" s="84">
        <f t="shared" si="2947"/>
        <v>2000000</v>
      </c>
      <c r="UVP1371" s="84">
        <f t="shared" si="2947"/>
        <v>2000000</v>
      </c>
      <c r="UVV1371" s="84" t="s">
        <v>247</v>
      </c>
      <c r="UVW1371" s="84" t="s">
        <v>4695</v>
      </c>
      <c r="UVX1371" s="84">
        <f t="shared" ref="UVX1371:UWF1371" si="2948">UVX1365</f>
        <v>0</v>
      </c>
      <c r="UVY1371" s="84">
        <f t="shared" si="2948"/>
        <v>0</v>
      </c>
      <c r="UVZ1371" s="84">
        <f t="shared" si="2948"/>
        <v>0</v>
      </c>
      <c r="UWA1371" s="84">
        <f t="shared" si="2948"/>
        <v>0</v>
      </c>
      <c r="UWB1371" s="84">
        <f t="shared" si="2948"/>
        <v>2000000</v>
      </c>
      <c r="UWC1371" s="84">
        <f t="shared" si="2948"/>
        <v>0</v>
      </c>
      <c r="UWD1371" s="84">
        <f t="shared" si="2948"/>
        <v>0</v>
      </c>
      <c r="UWE1371" s="84">
        <f t="shared" si="2948"/>
        <v>2000000</v>
      </c>
      <c r="UWF1371" s="84">
        <f t="shared" si="2948"/>
        <v>2000000</v>
      </c>
      <c r="UWL1371" s="84" t="s">
        <v>247</v>
      </c>
      <c r="UWM1371" s="84" t="s">
        <v>4695</v>
      </c>
      <c r="UWN1371" s="84">
        <f t="shared" ref="UWN1371:UWV1371" si="2949">UWN1365</f>
        <v>0</v>
      </c>
      <c r="UWO1371" s="84">
        <f t="shared" si="2949"/>
        <v>0</v>
      </c>
      <c r="UWP1371" s="84">
        <f t="shared" si="2949"/>
        <v>0</v>
      </c>
      <c r="UWQ1371" s="84">
        <f t="shared" si="2949"/>
        <v>0</v>
      </c>
      <c r="UWR1371" s="84">
        <f t="shared" si="2949"/>
        <v>2000000</v>
      </c>
      <c r="UWS1371" s="84">
        <f t="shared" si="2949"/>
        <v>0</v>
      </c>
      <c r="UWT1371" s="84">
        <f t="shared" si="2949"/>
        <v>0</v>
      </c>
      <c r="UWU1371" s="84">
        <f t="shared" si="2949"/>
        <v>2000000</v>
      </c>
      <c r="UWV1371" s="84">
        <f t="shared" si="2949"/>
        <v>2000000</v>
      </c>
      <c r="UXB1371" s="84" t="s">
        <v>247</v>
      </c>
      <c r="UXC1371" s="84" t="s">
        <v>4695</v>
      </c>
      <c r="UXD1371" s="84">
        <f t="shared" ref="UXD1371:UXL1371" si="2950">UXD1365</f>
        <v>0</v>
      </c>
      <c r="UXE1371" s="84">
        <f t="shared" si="2950"/>
        <v>0</v>
      </c>
      <c r="UXF1371" s="84">
        <f t="shared" si="2950"/>
        <v>0</v>
      </c>
      <c r="UXG1371" s="84">
        <f t="shared" si="2950"/>
        <v>0</v>
      </c>
      <c r="UXH1371" s="84">
        <f t="shared" si="2950"/>
        <v>2000000</v>
      </c>
      <c r="UXI1371" s="84">
        <f t="shared" si="2950"/>
        <v>0</v>
      </c>
      <c r="UXJ1371" s="84">
        <f t="shared" si="2950"/>
        <v>0</v>
      </c>
      <c r="UXK1371" s="84">
        <f t="shared" si="2950"/>
        <v>2000000</v>
      </c>
      <c r="UXL1371" s="84">
        <f t="shared" si="2950"/>
        <v>2000000</v>
      </c>
      <c r="UXR1371" s="84" t="s">
        <v>247</v>
      </c>
      <c r="UXS1371" s="84" t="s">
        <v>4695</v>
      </c>
      <c r="UXT1371" s="84">
        <f t="shared" ref="UXT1371:UYB1371" si="2951">UXT1365</f>
        <v>0</v>
      </c>
      <c r="UXU1371" s="84">
        <f t="shared" si="2951"/>
        <v>0</v>
      </c>
      <c r="UXV1371" s="84">
        <f t="shared" si="2951"/>
        <v>0</v>
      </c>
      <c r="UXW1371" s="84">
        <f t="shared" si="2951"/>
        <v>0</v>
      </c>
      <c r="UXX1371" s="84">
        <f t="shared" si="2951"/>
        <v>2000000</v>
      </c>
      <c r="UXY1371" s="84">
        <f t="shared" si="2951"/>
        <v>0</v>
      </c>
      <c r="UXZ1371" s="84">
        <f t="shared" si="2951"/>
        <v>0</v>
      </c>
      <c r="UYA1371" s="84">
        <f t="shared" si="2951"/>
        <v>2000000</v>
      </c>
      <c r="UYB1371" s="84">
        <f t="shared" si="2951"/>
        <v>2000000</v>
      </c>
      <c r="UYH1371" s="84" t="s">
        <v>247</v>
      </c>
      <c r="UYI1371" s="84" t="s">
        <v>4695</v>
      </c>
      <c r="UYJ1371" s="84">
        <f t="shared" ref="UYJ1371:UYR1371" si="2952">UYJ1365</f>
        <v>0</v>
      </c>
      <c r="UYK1371" s="84">
        <f t="shared" si="2952"/>
        <v>0</v>
      </c>
      <c r="UYL1371" s="84">
        <f t="shared" si="2952"/>
        <v>0</v>
      </c>
      <c r="UYM1371" s="84">
        <f t="shared" si="2952"/>
        <v>0</v>
      </c>
      <c r="UYN1371" s="84">
        <f t="shared" si="2952"/>
        <v>2000000</v>
      </c>
      <c r="UYO1371" s="84">
        <f t="shared" si="2952"/>
        <v>0</v>
      </c>
      <c r="UYP1371" s="84">
        <f t="shared" si="2952"/>
        <v>0</v>
      </c>
      <c r="UYQ1371" s="84">
        <f t="shared" si="2952"/>
        <v>2000000</v>
      </c>
      <c r="UYR1371" s="84">
        <f t="shared" si="2952"/>
        <v>2000000</v>
      </c>
      <c r="UYX1371" s="84" t="s">
        <v>247</v>
      </c>
      <c r="UYY1371" s="84" t="s">
        <v>4695</v>
      </c>
      <c r="UYZ1371" s="84">
        <f t="shared" ref="UYZ1371:UZH1371" si="2953">UYZ1365</f>
        <v>0</v>
      </c>
      <c r="UZA1371" s="84">
        <f t="shared" si="2953"/>
        <v>0</v>
      </c>
      <c r="UZB1371" s="84">
        <f t="shared" si="2953"/>
        <v>0</v>
      </c>
      <c r="UZC1371" s="84">
        <f t="shared" si="2953"/>
        <v>0</v>
      </c>
      <c r="UZD1371" s="84">
        <f t="shared" si="2953"/>
        <v>2000000</v>
      </c>
      <c r="UZE1371" s="84">
        <f t="shared" si="2953"/>
        <v>0</v>
      </c>
      <c r="UZF1371" s="84">
        <f t="shared" si="2953"/>
        <v>0</v>
      </c>
      <c r="UZG1371" s="84">
        <f t="shared" si="2953"/>
        <v>2000000</v>
      </c>
      <c r="UZH1371" s="84">
        <f t="shared" si="2953"/>
        <v>2000000</v>
      </c>
      <c r="UZN1371" s="84" t="s">
        <v>247</v>
      </c>
      <c r="UZO1371" s="84" t="s">
        <v>4695</v>
      </c>
      <c r="UZP1371" s="84">
        <f t="shared" ref="UZP1371:UZX1371" si="2954">UZP1365</f>
        <v>0</v>
      </c>
      <c r="UZQ1371" s="84">
        <f t="shared" si="2954"/>
        <v>0</v>
      </c>
      <c r="UZR1371" s="84">
        <f t="shared" si="2954"/>
        <v>0</v>
      </c>
      <c r="UZS1371" s="84">
        <f t="shared" si="2954"/>
        <v>0</v>
      </c>
      <c r="UZT1371" s="84">
        <f t="shared" si="2954"/>
        <v>2000000</v>
      </c>
      <c r="UZU1371" s="84">
        <f t="shared" si="2954"/>
        <v>0</v>
      </c>
      <c r="UZV1371" s="84">
        <f t="shared" si="2954"/>
        <v>0</v>
      </c>
      <c r="UZW1371" s="84">
        <f t="shared" si="2954"/>
        <v>2000000</v>
      </c>
      <c r="UZX1371" s="84">
        <f t="shared" si="2954"/>
        <v>2000000</v>
      </c>
      <c r="VAD1371" s="84" t="s">
        <v>247</v>
      </c>
      <c r="VAE1371" s="84" t="s">
        <v>4695</v>
      </c>
      <c r="VAF1371" s="84">
        <f t="shared" ref="VAF1371:VAN1371" si="2955">VAF1365</f>
        <v>0</v>
      </c>
      <c r="VAG1371" s="84">
        <f t="shared" si="2955"/>
        <v>0</v>
      </c>
      <c r="VAH1371" s="84">
        <f t="shared" si="2955"/>
        <v>0</v>
      </c>
      <c r="VAI1371" s="84">
        <f t="shared" si="2955"/>
        <v>0</v>
      </c>
      <c r="VAJ1371" s="84">
        <f t="shared" si="2955"/>
        <v>2000000</v>
      </c>
      <c r="VAK1371" s="84">
        <f t="shared" si="2955"/>
        <v>0</v>
      </c>
      <c r="VAL1371" s="84">
        <f t="shared" si="2955"/>
        <v>0</v>
      </c>
      <c r="VAM1371" s="84">
        <f t="shared" si="2955"/>
        <v>2000000</v>
      </c>
      <c r="VAN1371" s="84">
        <f t="shared" si="2955"/>
        <v>2000000</v>
      </c>
      <c r="VAT1371" s="84" t="s">
        <v>247</v>
      </c>
      <c r="VAU1371" s="84" t="s">
        <v>4695</v>
      </c>
      <c r="VAV1371" s="84">
        <f t="shared" ref="VAV1371:VBD1371" si="2956">VAV1365</f>
        <v>0</v>
      </c>
      <c r="VAW1371" s="84">
        <f t="shared" si="2956"/>
        <v>0</v>
      </c>
      <c r="VAX1371" s="84">
        <f t="shared" si="2956"/>
        <v>0</v>
      </c>
      <c r="VAY1371" s="84">
        <f t="shared" si="2956"/>
        <v>0</v>
      </c>
      <c r="VAZ1371" s="84">
        <f t="shared" si="2956"/>
        <v>2000000</v>
      </c>
      <c r="VBA1371" s="84">
        <f t="shared" si="2956"/>
        <v>0</v>
      </c>
      <c r="VBB1371" s="84">
        <f t="shared" si="2956"/>
        <v>0</v>
      </c>
      <c r="VBC1371" s="84">
        <f t="shared" si="2956"/>
        <v>2000000</v>
      </c>
      <c r="VBD1371" s="84">
        <f t="shared" si="2956"/>
        <v>2000000</v>
      </c>
      <c r="VBJ1371" s="84" t="s">
        <v>247</v>
      </c>
      <c r="VBK1371" s="84" t="s">
        <v>4695</v>
      </c>
      <c r="VBL1371" s="84">
        <f t="shared" ref="VBL1371:VBT1371" si="2957">VBL1365</f>
        <v>0</v>
      </c>
      <c r="VBM1371" s="84">
        <f t="shared" si="2957"/>
        <v>0</v>
      </c>
      <c r="VBN1371" s="84">
        <f t="shared" si="2957"/>
        <v>0</v>
      </c>
      <c r="VBO1371" s="84">
        <f t="shared" si="2957"/>
        <v>0</v>
      </c>
      <c r="VBP1371" s="84">
        <f t="shared" si="2957"/>
        <v>2000000</v>
      </c>
      <c r="VBQ1371" s="84">
        <f t="shared" si="2957"/>
        <v>0</v>
      </c>
      <c r="VBR1371" s="84">
        <f t="shared" si="2957"/>
        <v>0</v>
      </c>
      <c r="VBS1371" s="84">
        <f t="shared" si="2957"/>
        <v>2000000</v>
      </c>
      <c r="VBT1371" s="84">
        <f t="shared" si="2957"/>
        <v>2000000</v>
      </c>
      <c r="VBZ1371" s="84" t="s">
        <v>247</v>
      </c>
      <c r="VCA1371" s="84" t="s">
        <v>4695</v>
      </c>
      <c r="VCB1371" s="84">
        <f t="shared" ref="VCB1371:VCJ1371" si="2958">VCB1365</f>
        <v>0</v>
      </c>
      <c r="VCC1371" s="84">
        <f t="shared" si="2958"/>
        <v>0</v>
      </c>
      <c r="VCD1371" s="84">
        <f t="shared" si="2958"/>
        <v>0</v>
      </c>
      <c r="VCE1371" s="84">
        <f t="shared" si="2958"/>
        <v>0</v>
      </c>
      <c r="VCF1371" s="84">
        <f t="shared" si="2958"/>
        <v>2000000</v>
      </c>
      <c r="VCG1371" s="84">
        <f t="shared" si="2958"/>
        <v>0</v>
      </c>
      <c r="VCH1371" s="84">
        <f t="shared" si="2958"/>
        <v>0</v>
      </c>
      <c r="VCI1371" s="84">
        <f t="shared" si="2958"/>
        <v>2000000</v>
      </c>
      <c r="VCJ1371" s="84">
        <f t="shared" si="2958"/>
        <v>2000000</v>
      </c>
      <c r="VCP1371" s="84" t="s">
        <v>247</v>
      </c>
      <c r="VCQ1371" s="84" t="s">
        <v>4695</v>
      </c>
      <c r="VCR1371" s="84">
        <f t="shared" ref="VCR1371:VCZ1371" si="2959">VCR1365</f>
        <v>0</v>
      </c>
      <c r="VCS1371" s="84">
        <f t="shared" si="2959"/>
        <v>0</v>
      </c>
      <c r="VCT1371" s="84">
        <f t="shared" si="2959"/>
        <v>0</v>
      </c>
      <c r="VCU1371" s="84">
        <f t="shared" si="2959"/>
        <v>0</v>
      </c>
      <c r="VCV1371" s="84">
        <f t="shared" si="2959"/>
        <v>2000000</v>
      </c>
      <c r="VCW1371" s="84">
        <f t="shared" si="2959"/>
        <v>0</v>
      </c>
      <c r="VCX1371" s="84">
        <f t="shared" si="2959"/>
        <v>0</v>
      </c>
      <c r="VCY1371" s="84">
        <f t="shared" si="2959"/>
        <v>2000000</v>
      </c>
      <c r="VCZ1371" s="84">
        <f t="shared" si="2959"/>
        <v>2000000</v>
      </c>
      <c r="VDF1371" s="84" t="s">
        <v>247</v>
      </c>
      <c r="VDG1371" s="84" t="s">
        <v>4695</v>
      </c>
      <c r="VDH1371" s="84">
        <f t="shared" ref="VDH1371:VDP1371" si="2960">VDH1365</f>
        <v>0</v>
      </c>
      <c r="VDI1371" s="84">
        <f t="shared" si="2960"/>
        <v>0</v>
      </c>
      <c r="VDJ1371" s="84">
        <f t="shared" si="2960"/>
        <v>0</v>
      </c>
      <c r="VDK1371" s="84">
        <f t="shared" si="2960"/>
        <v>0</v>
      </c>
      <c r="VDL1371" s="84">
        <f t="shared" si="2960"/>
        <v>2000000</v>
      </c>
      <c r="VDM1371" s="84">
        <f t="shared" si="2960"/>
        <v>0</v>
      </c>
      <c r="VDN1371" s="84">
        <f t="shared" si="2960"/>
        <v>0</v>
      </c>
      <c r="VDO1371" s="84">
        <f t="shared" si="2960"/>
        <v>2000000</v>
      </c>
      <c r="VDP1371" s="84">
        <f t="shared" si="2960"/>
        <v>2000000</v>
      </c>
      <c r="VDV1371" s="84" t="s">
        <v>247</v>
      </c>
      <c r="VDW1371" s="84" t="s">
        <v>4695</v>
      </c>
      <c r="VDX1371" s="84">
        <f t="shared" ref="VDX1371:VEF1371" si="2961">VDX1365</f>
        <v>0</v>
      </c>
      <c r="VDY1371" s="84">
        <f t="shared" si="2961"/>
        <v>0</v>
      </c>
      <c r="VDZ1371" s="84">
        <f t="shared" si="2961"/>
        <v>0</v>
      </c>
      <c r="VEA1371" s="84">
        <f t="shared" si="2961"/>
        <v>0</v>
      </c>
      <c r="VEB1371" s="84">
        <f t="shared" si="2961"/>
        <v>2000000</v>
      </c>
      <c r="VEC1371" s="84">
        <f t="shared" si="2961"/>
        <v>0</v>
      </c>
      <c r="VED1371" s="84">
        <f t="shared" si="2961"/>
        <v>0</v>
      </c>
      <c r="VEE1371" s="84">
        <f t="shared" si="2961"/>
        <v>2000000</v>
      </c>
      <c r="VEF1371" s="84">
        <f t="shared" si="2961"/>
        <v>2000000</v>
      </c>
      <c r="VEL1371" s="84" t="s">
        <v>247</v>
      </c>
      <c r="VEM1371" s="84" t="s">
        <v>4695</v>
      </c>
      <c r="VEN1371" s="84">
        <f t="shared" ref="VEN1371:VEV1371" si="2962">VEN1365</f>
        <v>0</v>
      </c>
      <c r="VEO1371" s="84">
        <f t="shared" si="2962"/>
        <v>0</v>
      </c>
      <c r="VEP1371" s="84">
        <f t="shared" si="2962"/>
        <v>0</v>
      </c>
      <c r="VEQ1371" s="84">
        <f t="shared" si="2962"/>
        <v>0</v>
      </c>
      <c r="VER1371" s="84">
        <f t="shared" si="2962"/>
        <v>2000000</v>
      </c>
      <c r="VES1371" s="84">
        <f t="shared" si="2962"/>
        <v>0</v>
      </c>
      <c r="VET1371" s="84">
        <f t="shared" si="2962"/>
        <v>0</v>
      </c>
      <c r="VEU1371" s="84">
        <f t="shared" si="2962"/>
        <v>2000000</v>
      </c>
      <c r="VEV1371" s="84">
        <f t="shared" si="2962"/>
        <v>2000000</v>
      </c>
      <c r="VFB1371" s="84" t="s">
        <v>247</v>
      </c>
      <c r="VFC1371" s="84" t="s">
        <v>4695</v>
      </c>
      <c r="VFD1371" s="84">
        <f t="shared" ref="VFD1371:VFL1371" si="2963">VFD1365</f>
        <v>0</v>
      </c>
      <c r="VFE1371" s="84">
        <f t="shared" si="2963"/>
        <v>0</v>
      </c>
      <c r="VFF1371" s="84">
        <f t="shared" si="2963"/>
        <v>0</v>
      </c>
      <c r="VFG1371" s="84">
        <f t="shared" si="2963"/>
        <v>0</v>
      </c>
      <c r="VFH1371" s="84">
        <f t="shared" si="2963"/>
        <v>2000000</v>
      </c>
      <c r="VFI1371" s="84">
        <f t="shared" si="2963"/>
        <v>0</v>
      </c>
      <c r="VFJ1371" s="84">
        <f t="shared" si="2963"/>
        <v>0</v>
      </c>
      <c r="VFK1371" s="84">
        <f t="shared" si="2963"/>
        <v>2000000</v>
      </c>
      <c r="VFL1371" s="84">
        <f t="shared" si="2963"/>
        <v>2000000</v>
      </c>
      <c r="VFR1371" s="84" t="s">
        <v>247</v>
      </c>
      <c r="VFS1371" s="84" t="s">
        <v>4695</v>
      </c>
      <c r="VFT1371" s="84">
        <f t="shared" ref="VFT1371:VGB1371" si="2964">VFT1365</f>
        <v>0</v>
      </c>
      <c r="VFU1371" s="84">
        <f t="shared" si="2964"/>
        <v>0</v>
      </c>
      <c r="VFV1371" s="84">
        <f t="shared" si="2964"/>
        <v>0</v>
      </c>
      <c r="VFW1371" s="84">
        <f t="shared" si="2964"/>
        <v>0</v>
      </c>
      <c r="VFX1371" s="84">
        <f t="shared" si="2964"/>
        <v>2000000</v>
      </c>
      <c r="VFY1371" s="84">
        <f t="shared" si="2964"/>
        <v>0</v>
      </c>
      <c r="VFZ1371" s="84">
        <f t="shared" si="2964"/>
        <v>0</v>
      </c>
      <c r="VGA1371" s="84">
        <f t="shared" si="2964"/>
        <v>2000000</v>
      </c>
      <c r="VGB1371" s="84">
        <f t="shared" si="2964"/>
        <v>2000000</v>
      </c>
      <c r="VGH1371" s="84" t="s">
        <v>247</v>
      </c>
      <c r="VGI1371" s="84" t="s">
        <v>4695</v>
      </c>
      <c r="VGJ1371" s="84">
        <f t="shared" ref="VGJ1371:VGR1371" si="2965">VGJ1365</f>
        <v>0</v>
      </c>
      <c r="VGK1371" s="84">
        <f t="shared" si="2965"/>
        <v>0</v>
      </c>
      <c r="VGL1371" s="84">
        <f t="shared" si="2965"/>
        <v>0</v>
      </c>
      <c r="VGM1371" s="84">
        <f t="shared" si="2965"/>
        <v>0</v>
      </c>
      <c r="VGN1371" s="84">
        <f t="shared" si="2965"/>
        <v>2000000</v>
      </c>
      <c r="VGO1371" s="84">
        <f t="shared" si="2965"/>
        <v>0</v>
      </c>
      <c r="VGP1371" s="84">
        <f t="shared" si="2965"/>
        <v>0</v>
      </c>
      <c r="VGQ1371" s="84">
        <f t="shared" si="2965"/>
        <v>2000000</v>
      </c>
      <c r="VGR1371" s="84">
        <f t="shared" si="2965"/>
        <v>2000000</v>
      </c>
      <c r="VGX1371" s="84" t="s">
        <v>247</v>
      </c>
      <c r="VGY1371" s="84" t="s">
        <v>4695</v>
      </c>
      <c r="VGZ1371" s="84">
        <f t="shared" ref="VGZ1371:VHH1371" si="2966">VGZ1365</f>
        <v>0</v>
      </c>
      <c r="VHA1371" s="84">
        <f t="shared" si="2966"/>
        <v>0</v>
      </c>
      <c r="VHB1371" s="84">
        <f t="shared" si="2966"/>
        <v>0</v>
      </c>
      <c r="VHC1371" s="84">
        <f t="shared" si="2966"/>
        <v>0</v>
      </c>
      <c r="VHD1371" s="84">
        <f t="shared" si="2966"/>
        <v>2000000</v>
      </c>
      <c r="VHE1371" s="84">
        <f t="shared" si="2966"/>
        <v>0</v>
      </c>
      <c r="VHF1371" s="84">
        <f t="shared" si="2966"/>
        <v>0</v>
      </c>
      <c r="VHG1371" s="84">
        <f t="shared" si="2966"/>
        <v>2000000</v>
      </c>
      <c r="VHH1371" s="84">
        <f t="shared" si="2966"/>
        <v>2000000</v>
      </c>
      <c r="VHN1371" s="84" t="s">
        <v>247</v>
      </c>
      <c r="VHO1371" s="84" t="s">
        <v>4695</v>
      </c>
      <c r="VHP1371" s="84">
        <f t="shared" ref="VHP1371:VHX1371" si="2967">VHP1365</f>
        <v>0</v>
      </c>
      <c r="VHQ1371" s="84">
        <f t="shared" si="2967"/>
        <v>0</v>
      </c>
      <c r="VHR1371" s="84">
        <f t="shared" si="2967"/>
        <v>0</v>
      </c>
      <c r="VHS1371" s="84">
        <f t="shared" si="2967"/>
        <v>0</v>
      </c>
      <c r="VHT1371" s="84">
        <f t="shared" si="2967"/>
        <v>2000000</v>
      </c>
      <c r="VHU1371" s="84">
        <f t="shared" si="2967"/>
        <v>0</v>
      </c>
      <c r="VHV1371" s="84">
        <f t="shared" si="2967"/>
        <v>0</v>
      </c>
      <c r="VHW1371" s="84">
        <f t="shared" si="2967"/>
        <v>2000000</v>
      </c>
      <c r="VHX1371" s="84">
        <f t="shared" si="2967"/>
        <v>2000000</v>
      </c>
      <c r="VID1371" s="84" t="s">
        <v>247</v>
      </c>
      <c r="VIE1371" s="84" t="s">
        <v>4695</v>
      </c>
      <c r="VIF1371" s="84">
        <f t="shared" ref="VIF1371:VIN1371" si="2968">VIF1365</f>
        <v>0</v>
      </c>
      <c r="VIG1371" s="84">
        <f t="shared" si="2968"/>
        <v>0</v>
      </c>
      <c r="VIH1371" s="84">
        <f t="shared" si="2968"/>
        <v>0</v>
      </c>
      <c r="VII1371" s="84">
        <f t="shared" si="2968"/>
        <v>0</v>
      </c>
      <c r="VIJ1371" s="84">
        <f t="shared" si="2968"/>
        <v>2000000</v>
      </c>
      <c r="VIK1371" s="84">
        <f t="shared" si="2968"/>
        <v>0</v>
      </c>
      <c r="VIL1371" s="84">
        <f t="shared" si="2968"/>
        <v>0</v>
      </c>
      <c r="VIM1371" s="84">
        <f t="shared" si="2968"/>
        <v>2000000</v>
      </c>
      <c r="VIN1371" s="84">
        <f t="shared" si="2968"/>
        <v>2000000</v>
      </c>
      <c r="VIT1371" s="84" t="s">
        <v>247</v>
      </c>
      <c r="VIU1371" s="84" t="s">
        <v>4695</v>
      </c>
      <c r="VIV1371" s="84">
        <f t="shared" ref="VIV1371:VJD1371" si="2969">VIV1365</f>
        <v>0</v>
      </c>
      <c r="VIW1371" s="84">
        <f t="shared" si="2969"/>
        <v>0</v>
      </c>
      <c r="VIX1371" s="84">
        <f t="shared" si="2969"/>
        <v>0</v>
      </c>
      <c r="VIY1371" s="84">
        <f t="shared" si="2969"/>
        <v>0</v>
      </c>
      <c r="VIZ1371" s="84">
        <f t="shared" si="2969"/>
        <v>2000000</v>
      </c>
      <c r="VJA1371" s="84">
        <f t="shared" si="2969"/>
        <v>0</v>
      </c>
      <c r="VJB1371" s="84">
        <f t="shared" si="2969"/>
        <v>0</v>
      </c>
      <c r="VJC1371" s="84">
        <f t="shared" si="2969"/>
        <v>2000000</v>
      </c>
      <c r="VJD1371" s="84">
        <f t="shared" si="2969"/>
        <v>2000000</v>
      </c>
      <c r="VJJ1371" s="84" t="s">
        <v>247</v>
      </c>
      <c r="VJK1371" s="84" t="s">
        <v>4695</v>
      </c>
      <c r="VJL1371" s="84">
        <f t="shared" ref="VJL1371:VJT1371" si="2970">VJL1365</f>
        <v>0</v>
      </c>
      <c r="VJM1371" s="84">
        <f t="shared" si="2970"/>
        <v>0</v>
      </c>
      <c r="VJN1371" s="84">
        <f t="shared" si="2970"/>
        <v>0</v>
      </c>
      <c r="VJO1371" s="84">
        <f t="shared" si="2970"/>
        <v>0</v>
      </c>
      <c r="VJP1371" s="84">
        <f t="shared" si="2970"/>
        <v>2000000</v>
      </c>
      <c r="VJQ1371" s="84">
        <f t="shared" si="2970"/>
        <v>0</v>
      </c>
      <c r="VJR1371" s="84">
        <f t="shared" si="2970"/>
        <v>0</v>
      </c>
      <c r="VJS1371" s="84">
        <f t="shared" si="2970"/>
        <v>2000000</v>
      </c>
      <c r="VJT1371" s="84">
        <f t="shared" si="2970"/>
        <v>2000000</v>
      </c>
      <c r="VJZ1371" s="84" t="s">
        <v>247</v>
      </c>
      <c r="VKA1371" s="84" t="s">
        <v>4695</v>
      </c>
      <c r="VKB1371" s="84">
        <f t="shared" ref="VKB1371:VKJ1371" si="2971">VKB1365</f>
        <v>0</v>
      </c>
      <c r="VKC1371" s="84">
        <f t="shared" si="2971"/>
        <v>0</v>
      </c>
      <c r="VKD1371" s="84">
        <f t="shared" si="2971"/>
        <v>0</v>
      </c>
      <c r="VKE1371" s="84">
        <f t="shared" si="2971"/>
        <v>0</v>
      </c>
      <c r="VKF1371" s="84">
        <f t="shared" si="2971"/>
        <v>2000000</v>
      </c>
      <c r="VKG1371" s="84">
        <f t="shared" si="2971"/>
        <v>0</v>
      </c>
      <c r="VKH1371" s="84">
        <f t="shared" si="2971"/>
        <v>0</v>
      </c>
      <c r="VKI1371" s="84">
        <f t="shared" si="2971"/>
        <v>2000000</v>
      </c>
      <c r="VKJ1371" s="84">
        <f t="shared" si="2971"/>
        <v>2000000</v>
      </c>
      <c r="VKP1371" s="84" t="s">
        <v>247</v>
      </c>
      <c r="VKQ1371" s="84" t="s">
        <v>4695</v>
      </c>
      <c r="VKR1371" s="84">
        <f t="shared" ref="VKR1371:VKZ1371" si="2972">VKR1365</f>
        <v>0</v>
      </c>
      <c r="VKS1371" s="84">
        <f t="shared" si="2972"/>
        <v>0</v>
      </c>
      <c r="VKT1371" s="84">
        <f t="shared" si="2972"/>
        <v>0</v>
      </c>
      <c r="VKU1371" s="84">
        <f t="shared" si="2972"/>
        <v>0</v>
      </c>
      <c r="VKV1371" s="84">
        <f t="shared" si="2972"/>
        <v>2000000</v>
      </c>
      <c r="VKW1371" s="84">
        <f t="shared" si="2972"/>
        <v>0</v>
      </c>
      <c r="VKX1371" s="84">
        <f t="shared" si="2972"/>
        <v>0</v>
      </c>
      <c r="VKY1371" s="84">
        <f t="shared" si="2972"/>
        <v>2000000</v>
      </c>
      <c r="VKZ1371" s="84">
        <f t="shared" si="2972"/>
        <v>2000000</v>
      </c>
      <c r="VLF1371" s="84" t="s">
        <v>247</v>
      </c>
      <c r="VLG1371" s="84" t="s">
        <v>4695</v>
      </c>
      <c r="VLH1371" s="84">
        <f t="shared" ref="VLH1371:VLP1371" si="2973">VLH1365</f>
        <v>0</v>
      </c>
      <c r="VLI1371" s="84">
        <f t="shared" si="2973"/>
        <v>0</v>
      </c>
      <c r="VLJ1371" s="84">
        <f t="shared" si="2973"/>
        <v>0</v>
      </c>
      <c r="VLK1371" s="84">
        <f t="shared" si="2973"/>
        <v>0</v>
      </c>
      <c r="VLL1371" s="84">
        <f t="shared" si="2973"/>
        <v>2000000</v>
      </c>
      <c r="VLM1371" s="84">
        <f t="shared" si="2973"/>
        <v>0</v>
      </c>
      <c r="VLN1371" s="84">
        <f t="shared" si="2973"/>
        <v>0</v>
      </c>
      <c r="VLO1371" s="84">
        <f t="shared" si="2973"/>
        <v>2000000</v>
      </c>
      <c r="VLP1371" s="84">
        <f t="shared" si="2973"/>
        <v>2000000</v>
      </c>
      <c r="VLV1371" s="84" t="s">
        <v>247</v>
      </c>
      <c r="VLW1371" s="84" t="s">
        <v>4695</v>
      </c>
      <c r="VLX1371" s="84">
        <f t="shared" ref="VLX1371:VMF1371" si="2974">VLX1365</f>
        <v>0</v>
      </c>
      <c r="VLY1371" s="84">
        <f t="shared" si="2974"/>
        <v>0</v>
      </c>
      <c r="VLZ1371" s="84">
        <f t="shared" si="2974"/>
        <v>0</v>
      </c>
      <c r="VMA1371" s="84">
        <f t="shared" si="2974"/>
        <v>0</v>
      </c>
      <c r="VMB1371" s="84">
        <f t="shared" si="2974"/>
        <v>2000000</v>
      </c>
      <c r="VMC1371" s="84">
        <f t="shared" si="2974"/>
        <v>0</v>
      </c>
      <c r="VMD1371" s="84">
        <f t="shared" si="2974"/>
        <v>0</v>
      </c>
      <c r="VME1371" s="84">
        <f t="shared" si="2974"/>
        <v>2000000</v>
      </c>
      <c r="VMF1371" s="84">
        <f t="shared" si="2974"/>
        <v>2000000</v>
      </c>
      <c r="VML1371" s="84" t="s">
        <v>247</v>
      </c>
      <c r="VMM1371" s="84" t="s">
        <v>4695</v>
      </c>
      <c r="VMN1371" s="84">
        <f t="shared" ref="VMN1371:VMV1371" si="2975">VMN1365</f>
        <v>0</v>
      </c>
      <c r="VMO1371" s="84">
        <f t="shared" si="2975"/>
        <v>0</v>
      </c>
      <c r="VMP1371" s="84">
        <f t="shared" si="2975"/>
        <v>0</v>
      </c>
      <c r="VMQ1371" s="84">
        <f t="shared" si="2975"/>
        <v>0</v>
      </c>
      <c r="VMR1371" s="84">
        <f t="shared" si="2975"/>
        <v>2000000</v>
      </c>
      <c r="VMS1371" s="84">
        <f t="shared" si="2975"/>
        <v>0</v>
      </c>
      <c r="VMT1371" s="84">
        <f t="shared" si="2975"/>
        <v>0</v>
      </c>
      <c r="VMU1371" s="84">
        <f t="shared" si="2975"/>
        <v>2000000</v>
      </c>
      <c r="VMV1371" s="84">
        <f t="shared" si="2975"/>
        <v>2000000</v>
      </c>
      <c r="VNB1371" s="84" t="s">
        <v>247</v>
      </c>
      <c r="VNC1371" s="84" t="s">
        <v>4695</v>
      </c>
      <c r="VND1371" s="84">
        <f t="shared" ref="VND1371:VNL1371" si="2976">VND1365</f>
        <v>0</v>
      </c>
      <c r="VNE1371" s="84">
        <f t="shared" si="2976"/>
        <v>0</v>
      </c>
      <c r="VNF1371" s="84">
        <f t="shared" si="2976"/>
        <v>0</v>
      </c>
      <c r="VNG1371" s="84">
        <f t="shared" si="2976"/>
        <v>0</v>
      </c>
      <c r="VNH1371" s="84">
        <f t="shared" si="2976"/>
        <v>2000000</v>
      </c>
      <c r="VNI1371" s="84">
        <f t="shared" si="2976"/>
        <v>0</v>
      </c>
      <c r="VNJ1371" s="84">
        <f t="shared" si="2976"/>
        <v>0</v>
      </c>
      <c r="VNK1371" s="84">
        <f t="shared" si="2976"/>
        <v>2000000</v>
      </c>
      <c r="VNL1371" s="84">
        <f t="shared" si="2976"/>
        <v>2000000</v>
      </c>
      <c r="VNR1371" s="84" t="s">
        <v>247</v>
      </c>
      <c r="VNS1371" s="84" t="s">
        <v>4695</v>
      </c>
      <c r="VNT1371" s="84">
        <f t="shared" ref="VNT1371:VOB1371" si="2977">VNT1365</f>
        <v>0</v>
      </c>
      <c r="VNU1371" s="84">
        <f t="shared" si="2977"/>
        <v>0</v>
      </c>
      <c r="VNV1371" s="84">
        <f t="shared" si="2977"/>
        <v>0</v>
      </c>
      <c r="VNW1371" s="84">
        <f t="shared" si="2977"/>
        <v>0</v>
      </c>
      <c r="VNX1371" s="84">
        <f t="shared" si="2977"/>
        <v>2000000</v>
      </c>
      <c r="VNY1371" s="84">
        <f t="shared" si="2977"/>
        <v>0</v>
      </c>
      <c r="VNZ1371" s="84">
        <f t="shared" si="2977"/>
        <v>0</v>
      </c>
      <c r="VOA1371" s="84">
        <f t="shared" si="2977"/>
        <v>2000000</v>
      </c>
      <c r="VOB1371" s="84">
        <f t="shared" si="2977"/>
        <v>2000000</v>
      </c>
      <c r="VOH1371" s="84" t="s">
        <v>247</v>
      </c>
      <c r="VOI1371" s="84" t="s">
        <v>4695</v>
      </c>
      <c r="VOJ1371" s="84">
        <f t="shared" ref="VOJ1371:VOR1371" si="2978">VOJ1365</f>
        <v>0</v>
      </c>
      <c r="VOK1371" s="84">
        <f t="shared" si="2978"/>
        <v>0</v>
      </c>
      <c r="VOL1371" s="84">
        <f t="shared" si="2978"/>
        <v>0</v>
      </c>
      <c r="VOM1371" s="84">
        <f t="shared" si="2978"/>
        <v>0</v>
      </c>
      <c r="VON1371" s="84">
        <f t="shared" si="2978"/>
        <v>2000000</v>
      </c>
      <c r="VOO1371" s="84">
        <f t="shared" si="2978"/>
        <v>0</v>
      </c>
      <c r="VOP1371" s="84">
        <f t="shared" si="2978"/>
        <v>0</v>
      </c>
      <c r="VOQ1371" s="84">
        <f t="shared" si="2978"/>
        <v>2000000</v>
      </c>
      <c r="VOR1371" s="84">
        <f t="shared" si="2978"/>
        <v>2000000</v>
      </c>
      <c r="VOX1371" s="84" t="s">
        <v>247</v>
      </c>
      <c r="VOY1371" s="84" t="s">
        <v>4695</v>
      </c>
      <c r="VOZ1371" s="84">
        <f t="shared" ref="VOZ1371:VPH1371" si="2979">VOZ1365</f>
        <v>0</v>
      </c>
      <c r="VPA1371" s="84">
        <f t="shared" si="2979"/>
        <v>0</v>
      </c>
      <c r="VPB1371" s="84">
        <f t="shared" si="2979"/>
        <v>0</v>
      </c>
      <c r="VPC1371" s="84">
        <f t="shared" si="2979"/>
        <v>0</v>
      </c>
      <c r="VPD1371" s="84">
        <f t="shared" si="2979"/>
        <v>2000000</v>
      </c>
      <c r="VPE1371" s="84">
        <f t="shared" si="2979"/>
        <v>0</v>
      </c>
      <c r="VPF1371" s="84">
        <f t="shared" si="2979"/>
        <v>0</v>
      </c>
      <c r="VPG1371" s="84">
        <f t="shared" si="2979"/>
        <v>2000000</v>
      </c>
      <c r="VPH1371" s="84">
        <f t="shared" si="2979"/>
        <v>2000000</v>
      </c>
      <c r="VPN1371" s="84" t="s">
        <v>247</v>
      </c>
      <c r="VPO1371" s="84" t="s">
        <v>4695</v>
      </c>
      <c r="VPP1371" s="84">
        <f t="shared" ref="VPP1371:VPX1371" si="2980">VPP1365</f>
        <v>0</v>
      </c>
      <c r="VPQ1371" s="84">
        <f t="shared" si="2980"/>
        <v>0</v>
      </c>
      <c r="VPR1371" s="84">
        <f t="shared" si="2980"/>
        <v>0</v>
      </c>
      <c r="VPS1371" s="84">
        <f t="shared" si="2980"/>
        <v>0</v>
      </c>
      <c r="VPT1371" s="84">
        <f t="shared" si="2980"/>
        <v>2000000</v>
      </c>
      <c r="VPU1371" s="84">
        <f t="shared" si="2980"/>
        <v>0</v>
      </c>
      <c r="VPV1371" s="84">
        <f t="shared" si="2980"/>
        <v>0</v>
      </c>
      <c r="VPW1371" s="84">
        <f t="shared" si="2980"/>
        <v>2000000</v>
      </c>
      <c r="VPX1371" s="84">
        <f t="shared" si="2980"/>
        <v>2000000</v>
      </c>
      <c r="VQD1371" s="84" t="s">
        <v>247</v>
      </c>
      <c r="VQE1371" s="84" t="s">
        <v>4695</v>
      </c>
      <c r="VQF1371" s="84">
        <f t="shared" ref="VQF1371:VQN1371" si="2981">VQF1365</f>
        <v>0</v>
      </c>
      <c r="VQG1371" s="84">
        <f t="shared" si="2981"/>
        <v>0</v>
      </c>
      <c r="VQH1371" s="84">
        <f t="shared" si="2981"/>
        <v>0</v>
      </c>
      <c r="VQI1371" s="84">
        <f t="shared" si="2981"/>
        <v>0</v>
      </c>
      <c r="VQJ1371" s="84">
        <f t="shared" si="2981"/>
        <v>2000000</v>
      </c>
      <c r="VQK1371" s="84">
        <f t="shared" si="2981"/>
        <v>0</v>
      </c>
      <c r="VQL1371" s="84">
        <f t="shared" si="2981"/>
        <v>0</v>
      </c>
      <c r="VQM1371" s="84">
        <f t="shared" si="2981"/>
        <v>2000000</v>
      </c>
      <c r="VQN1371" s="84">
        <f t="shared" si="2981"/>
        <v>2000000</v>
      </c>
      <c r="VQT1371" s="84" t="s">
        <v>247</v>
      </c>
      <c r="VQU1371" s="84" t="s">
        <v>4695</v>
      </c>
      <c r="VQV1371" s="84">
        <f t="shared" ref="VQV1371:VRD1371" si="2982">VQV1365</f>
        <v>0</v>
      </c>
      <c r="VQW1371" s="84">
        <f t="shared" si="2982"/>
        <v>0</v>
      </c>
      <c r="VQX1371" s="84">
        <f t="shared" si="2982"/>
        <v>0</v>
      </c>
      <c r="VQY1371" s="84">
        <f t="shared" si="2982"/>
        <v>0</v>
      </c>
      <c r="VQZ1371" s="84">
        <f t="shared" si="2982"/>
        <v>2000000</v>
      </c>
      <c r="VRA1371" s="84">
        <f t="shared" si="2982"/>
        <v>0</v>
      </c>
      <c r="VRB1371" s="84">
        <f t="shared" si="2982"/>
        <v>0</v>
      </c>
      <c r="VRC1371" s="84">
        <f t="shared" si="2982"/>
        <v>2000000</v>
      </c>
      <c r="VRD1371" s="84">
        <f t="shared" si="2982"/>
        <v>2000000</v>
      </c>
      <c r="VRJ1371" s="84" t="s">
        <v>247</v>
      </c>
      <c r="VRK1371" s="84" t="s">
        <v>4695</v>
      </c>
      <c r="VRL1371" s="84">
        <f>VRL1365</f>
        <v>0</v>
      </c>
      <c r="VRM1371" s="84">
        <f>VRM1365</f>
        <v>0</v>
      </c>
      <c r="VRN1371" s="84">
        <f>VRN1365</f>
        <v>0</v>
      </c>
      <c r="VRO1371" s="84">
        <f>VRO1365</f>
        <v>0</v>
      </c>
      <c r="VRP1371" s="84">
        <f>VRP1365</f>
        <v>2000000</v>
      </c>
      <c r="VRQ1371" s="84">
        <f>VRQ1365</f>
        <v>0</v>
      </c>
      <c r="VRR1371" s="84">
        <f>VRR1365</f>
        <v>0</v>
      </c>
      <c r="VRS1371" s="84">
        <f>VRS1365</f>
        <v>2000000</v>
      </c>
      <c r="VRT1371" s="84">
        <f>VRT1365</f>
        <v>2000000</v>
      </c>
      <c r="VRZ1371" s="84" t="s">
        <v>247</v>
      </c>
      <c r="VSA1371" s="84" t="s">
        <v>4695</v>
      </c>
      <c r="VSB1371" s="84">
        <f t="shared" ref="VSB1371:VSJ1371" si="2983">VSB1365</f>
        <v>0</v>
      </c>
      <c r="VSC1371" s="84">
        <f t="shared" si="2983"/>
        <v>0</v>
      </c>
      <c r="VSD1371" s="84">
        <f t="shared" si="2983"/>
        <v>0</v>
      </c>
      <c r="VSE1371" s="84">
        <f t="shared" si="2983"/>
        <v>0</v>
      </c>
      <c r="VSF1371" s="84">
        <f t="shared" si="2983"/>
        <v>2000000</v>
      </c>
      <c r="VSG1371" s="84">
        <f t="shared" si="2983"/>
        <v>0</v>
      </c>
      <c r="VSH1371" s="84">
        <f t="shared" si="2983"/>
        <v>0</v>
      </c>
      <c r="VSI1371" s="84">
        <f t="shared" si="2983"/>
        <v>2000000</v>
      </c>
      <c r="VSJ1371" s="84">
        <f t="shared" si="2983"/>
        <v>2000000</v>
      </c>
      <c r="VSP1371" s="84" t="s">
        <v>247</v>
      </c>
      <c r="VSQ1371" s="84" t="s">
        <v>4695</v>
      </c>
      <c r="VSR1371" s="84">
        <f t="shared" ref="VSR1371:VSZ1371" si="2984">VSR1365</f>
        <v>0</v>
      </c>
      <c r="VSS1371" s="84">
        <f t="shared" si="2984"/>
        <v>0</v>
      </c>
      <c r="VST1371" s="84">
        <f t="shared" si="2984"/>
        <v>0</v>
      </c>
      <c r="VSU1371" s="84">
        <f t="shared" si="2984"/>
        <v>0</v>
      </c>
      <c r="VSV1371" s="84">
        <f t="shared" si="2984"/>
        <v>2000000</v>
      </c>
      <c r="VSW1371" s="84">
        <f t="shared" si="2984"/>
        <v>0</v>
      </c>
      <c r="VSX1371" s="84">
        <f t="shared" si="2984"/>
        <v>0</v>
      </c>
      <c r="VSY1371" s="84">
        <f t="shared" si="2984"/>
        <v>2000000</v>
      </c>
      <c r="VSZ1371" s="84">
        <f t="shared" si="2984"/>
        <v>2000000</v>
      </c>
      <c r="VTF1371" s="84" t="s">
        <v>247</v>
      </c>
      <c r="VTG1371" s="84" t="s">
        <v>4695</v>
      </c>
      <c r="VTH1371" s="84">
        <f t="shared" ref="VTH1371:VTP1371" si="2985">VTH1365</f>
        <v>0</v>
      </c>
      <c r="VTI1371" s="84">
        <f t="shared" si="2985"/>
        <v>0</v>
      </c>
      <c r="VTJ1371" s="84">
        <f t="shared" si="2985"/>
        <v>0</v>
      </c>
      <c r="VTK1371" s="84">
        <f t="shared" si="2985"/>
        <v>0</v>
      </c>
      <c r="VTL1371" s="84">
        <f t="shared" si="2985"/>
        <v>2000000</v>
      </c>
      <c r="VTM1371" s="84">
        <f t="shared" si="2985"/>
        <v>0</v>
      </c>
      <c r="VTN1371" s="84">
        <f t="shared" si="2985"/>
        <v>0</v>
      </c>
      <c r="VTO1371" s="84">
        <f t="shared" si="2985"/>
        <v>2000000</v>
      </c>
      <c r="VTP1371" s="84">
        <f t="shared" si="2985"/>
        <v>2000000</v>
      </c>
      <c r="VTV1371" s="84" t="s">
        <v>247</v>
      </c>
      <c r="VTW1371" s="84" t="s">
        <v>4695</v>
      </c>
      <c r="VTX1371" s="84">
        <f t="shared" ref="VTX1371:VUF1371" si="2986">VTX1365</f>
        <v>0</v>
      </c>
      <c r="VTY1371" s="84">
        <f t="shared" si="2986"/>
        <v>0</v>
      </c>
      <c r="VTZ1371" s="84">
        <f t="shared" si="2986"/>
        <v>0</v>
      </c>
      <c r="VUA1371" s="84">
        <f t="shared" si="2986"/>
        <v>0</v>
      </c>
      <c r="VUB1371" s="84">
        <f t="shared" si="2986"/>
        <v>2000000</v>
      </c>
      <c r="VUC1371" s="84">
        <f t="shared" si="2986"/>
        <v>0</v>
      </c>
      <c r="VUD1371" s="84">
        <f t="shared" si="2986"/>
        <v>0</v>
      </c>
      <c r="VUE1371" s="84">
        <f t="shared" si="2986"/>
        <v>2000000</v>
      </c>
      <c r="VUF1371" s="84">
        <f t="shared" si="2986"/>
        <v>2000000</v>
      </c>
      <c r="VUL1371" s="84" t="s">
        <v>247</v>
      </c>
      <c r="VUM1371" s="84" t="s">
        <v>4695</v>
      </c>
      <c r="VUN1371" s="84">
        <f t="shared" ref="VUN1371:VUV1371" si="2987">VUN1365</f>
        <v>0</v>
      </c>
      <c r="VUO1371" s="84">
        <f t="shared" si="2987"/>
        <v>0</v>
      </c>
      <c r="VUP1371" s="84">
        <f t="shared" si="2987"/>
        <v>0</v>
      </c>
      <c r="VUQ1371" s="84">
        <f t="shared" si="2987"/>
        <v>0</v>
      </c>
      <c r="VUR1371" s="84">
        <f t="shared" si="2987"/>
        <v>2000000</v>
      </c>
      <c r="VUS1371" s="84">
        <f t="shared" si="2987"/>
        <v>0</v>
      </c>
      <c r="VUT1371" s="84">
        <f t="shared" si="2987"/>
        <v>0</v>
      </c>
      <c r="VUU1371" s="84">
        <f t="shared" si="2987"/>
        <v>2000000</v>
      </c>
      <c r="VUV1371" s="84">
        <f t="shared" si="2987"/>
        <v>2000000</v>
      </c>
      <c r="VVB1371" s="84" t="s">
        <v>247</v>
      </c>
      <c r="VVC1371" s="84" t="s">
        <v>4695</v>
      </c>
      <c r="VVD1371" s="84">
        <f t="shared" ref="VVD1371:VVL1371" si="2988">VVD1365</f>
        <v>0</v>
      </c>
      <c r="VVE1371" s="84">
        <f t="shared" si="2988"/>
        <v>0</v>
      </c>
      <c r="VVF1371" s="84">
        <f t="shared" si="2988"/>
        <v>0</v>
      </c>
      <c r="VVG1371" s="84">
        <f t="shared" si="2988"/>
        <v>0</v>
      </c>
      <c r="VVH1371" s="84">
        <f t="shared" si="2988"/>
        <v>2000000</v>
      </c>
      <c r="VVI1371" s="84">
        <f t="shared" si="2988"/>
        <v>0</v>
      </c>
      <c r="VVJ1371" s="84">
        <f t="shared" si="2988"/>
        <v>0</v>
      </c>
      <c r="VVK1371" s="84">
        <f t="shared" si="2988"/>
        <v>2000000</v>
      </c>
      <c r="VVL1371" s="84">
        <f t="shared" si="2988"/>
        <v>2000000</v>
      </c>
      <c r="VVR1371" s="84" t="s">
        <v>247</v>
      </c>
      <c r="VVS1371" s="84" t="s">
        <v>4695</v>
      </c>
      <c r="VVT1371" s="84">
        <f t="shared" ref="VVT1371:VWB1371" si="2989">VVT1365</f>
        <v>0</v>
      </c>
      <c r="VVU1371" s="84">
        <f t="shared" si="2989"/>
        <v>0</v>
      </c>
      <c r="VVV1371" s="84">
        <f t="shared" si="2989"/>
        <v>0</v>
      </c>
      <c r="VVW1371" s="84">
        <f t="shared" si="2989"/>
        <v>0</v>
      </c>
      <c r="VVX1371" s="84">
        <f t="shared" si="2989"/>
        <v>2000000</v>
      </c>
      <c r="VVY1371" s="84">
        <f t="shared" si="2989"/>
        <v>0</v>
      </c>
      <c r="VVZ1371" s="84">
        <f t="shared" si="2989"/>
        <v>0</v>
      </c>
      <c r="VWA1371" s="84">
        <f t="shared" si="2989"/>
        <v>2000000</v>
      </c>
      <c r="VWB1371" s="84">
        <f t="shared" si="2989"/>
        <v>2000000</v>
      </c>
      <c r="VWH1371" s="84" t="s">
        <v>247</v>
      </c>
      <c r="VWI1371" s="84" t="s">
        <v>4695</v>
      </c>
      <c r="VWJ1371" s="84">
        <f t="shared" ref="VWJ1371:VWR1371" si="2990">VWJ1365</f>
        <v>0</v>
      </c>
      <c r="VWK1371" s="84">
        <f t="shared" si="2990"/>
        <v>0</v>
      </c>
      <c r="VWL1371" s="84">
        <f t="shared" si="2990"/>
        <v>0</v>
      </c>
      <c r="VWM1371" s="84">
        <f t="shared" si="2990"/>
        <v>0</v>
      </c>
      <c r="VWN1371" s="84">
        <f t="shared" si="2990"/>
        <v>2000000</v>
      </c>
      <c r="VWO1371" s="84">
        <f t="shared" si="2990"/>
        <v>0</v>
      </c>
      <c r="VWP1371" s="84">
        <f t="shared" si="2990"/>
        <v>0</v>
      </c>
      <c r="VWQ1371" s="84">
        <f t="shared" si="2990"/>
        <v>2000000</v>
      </c>
      <c r="VWR1371" s="84">
        <f t="shared" si="2990"/>
        <v>2000000</v>
      </c>
      <c r="VWX1371" s="84" t="s">
        <v>247</v>
      </c>
      <c r="VWY1371" s="84" t="s">
        <v>4695</v>
      </c>
      <c r="VWZ1371" s="84">
        <f t="shared" ref="VWZ1371:VXH1371" si="2991">VWZ1365</f>
        <v>0</v>
      </c>
      <c r="VXA1371" s="84">
        <f t="shared" si="2991"/>
        <v>0</v>
      </c>
      <c r="VXB1371" s="84">
        <f t="shared" si="2991"/>
        <v>0</v>
      </c>
      <c r="VXC1371" s="84">
        <f t="shared" si="2991"/>
        <v>0</v>
      </c>
      <c r="VXD1371" s="84">
        <f t="shared" si="2991"/>
        <v>2000000</v>
      </c>
      <c r="VXE1371" s="84">
        <f t="shared" si="2991"/>
        <v>0</v>
      </c>
      <c r="VXF1371" s="84">
        <f t="shared" si="2991"/>
        <v>0</v>
      </c>
      <c r="VXG1371" s="84">
        <f t="shared" si="2991"/>
        <v>2000000</v>
      </c>
      <c r="VXH1371" s="84">
        <f t="shared" si="2991"/>
        <v>2000000</v>
      </c>
      <c r="VXN1371" s="84" t="s">
        <v>247</v>
      </c>
      <c r="VXO1371" s="84" t="s">
        <v>4695</v>
      </c>
      <c r="VXP1371" s="84">
        <f t="shared" ref="VXP1371:VXX1371" si="2992">VXP1365</f>
        <v>0</v>
      </c>
      <c r="VXQ1371" s="84">
        <f t="shared" si="2992"/>
        <v>0</v>
      </c>
      <c r="VXR1371" s="84">
        <f t="shared" si="2992"/>
        <v>0</v>
      </c>
      <c r="VXS1371" s="84">
        <f t="shared" si="2992"/>
        <v>0</v>
      </c>
      <c r="VXT1371" s="84">
        <f t="shared" si="2992"/>
        <v>2000000</v>
      </c>
      <c r="VXU1371" s="84">
        <f t="shared" si="2992"/>
        <v>0</v>
      </c>
      <c r="VXV1371" s="84">
        <f t="shared" si="2992"/>
        <v>0</v>
      </c>
      <c r="VXW1371" s="84">
        <f t="shared" si="2992"/>
        <v>2000000</v>
      </c>
      <c r="VXX1371" s="84">
        <f t="shared" si="2992"/>
        <v>2000000</v>
      </c>
      <c r="VYD1371" s="84" t="s">
        <v>247</v>
      </c>
      <c r="VYE1371" s="84" t="s">
        <v>4695</v>
      </c>
      <c r="VYF1371" s="84">
        <f t="shared" ref="VYF1371:VYN1371" si="2993">VYF1365</f>
        <v>0</v>
      </c>
      <c r="VYG1371" s="84">
        <f t="shared" si="2993"/>
        <v>0</v>
      </c>
      <c r="VYH1371" s="84">
        <f t="shared" si="2993"/>
        <v>0</v>
      </c>
      <c r="VYI1371" s="84">
        <f t="shared" si="2993"/>
        <v>0</v>
      </c>
      <c r="VYJ1371" s="84">
        <f t="shared" si="2993"/>
        <v>2000000</v>
      </c>
      <c r="VYK1371" s="84">
        <f t="shared" si="2993"/>
        <v>0</v>
      </c>
      <c r="VYL1371" s="84">
        <f t="shared" si="2993"/>
        <v>0</v>
      </c>
      <c r="VYM1371" s="84">
        <f t="shared" si="2993"/>
        <v>2000000</v>
      </c>
      <c r="VYN1371" s="84">
        <f t="shared" si="2993"/>
        <v>2000000</v>
      </c>
      <c r="VYT1371" s="84" t="s">
        <v>247</v>
      </c>
      <c r="VYU1371" s="84" t="s">
        <v>4695</v>
      </c>
      <c r="VYV1371" s="84">
        <f t="shared" ref="VYV1371:VZD1371" si="2994">VYV1365</f>
        <v>0</v>
      </c>
      <c r="VYW1371" s="84">
        <f t="shared" si="2994"/>
        <v>0</v>
      </c>
      <c r="VYX1371" s="84">
        <f t="shared" si="2994"/>
        <v>0</v>
      </c>
      <c r="VYY1371" s="84">
        <f t="shared" si="2994"/>
        <v>0</v>
      </c>
      <c r="VYZ1371" s="84">
        <f t="shared" si="2994"/>
        <v>2000000</v>
      </c>
      <c r="VZA1371" s="84">
        <f t="shared" si="2994"/>
        <v>0</v>
      </c>
      <c r="VZB1371" s="84">
        <f t="shared" si="2994"/>
        <v>0</v>
      </c>
      <c r="VZC1371" s="84">
        <f t="shared" si="2994"/>
        <v>2000000</v>
      </c>
      <c r="VZD1371" s="84">
        <f t="shared" si="2994"/>
        <v>2000000</v>
      </c>
      <c r="VZJ1371" s="84" t="s">
        <v>247</v>
      </c>
      <c r="VZK1371" s="84" t="s">
        <v>4695</v>
      </c>
      <c r="VZL1371" s="84">
        <f t="shared" ref="VZL1371:VZT1371" si="2995">VZL1365</f>
        <v>0</v>
      </c>
      <c r="VZM1371" s="84">
        <f t="shared" si="2995"/>
        <v>0</v>
      </c>
      <c r="VZN1371" s="84">
        <f t="shared" si="2995"/>
        <v>0</v>
      </c>
      <c r="VZO1371" s="84">
        <f t="shared" si="2995"/>
        <v>0</v>
      </c>
      <c r="VZP1371" s="84">
        <f t="shared" si="2995"/>
        <v>2000000</v>
      </c>
      <c r="VZQ1371" s="84">
        <f t="shared" si="2995"/>
        <v>0</v>
      </c>
      <c r="VZR1371" s="84">
        <f t="shared" si="2995"/>
        <v>0</v>
      </c>
      <c r="VZS1371" s="84">
        <f t="shared" si="2995"/>
        <v>2000000</v>
      </c>
      <c r="VZT1371" s="84">
        <f t="shared" si="2995"/>
        <v>2000000</v>
      </c>
      <c r="VZZ1371" s="84" t="s">
        <v>247</v>
      </c>
      <c r="WAA1371" s="84" t="s">
        <v>4695</v>
      </c>
      <c r="WAB1371" s="84">
        <f t="shared" ref="WAB1371:WAJ1371" si="2996">WAB1365</f>
        <v>0</v>
      </c>
      <c r="WAC1371" s="84">
        <f t="shared" si="2996"/>
        <v>0</v>
      </c>
      <c r="WAD1371" s="84">
        <f t="shared" si="2996"/>
        <v>0</v>
      </c>
      <c r="WAE1371" s="84">
        <f t="shared" si="2996"/>
        <v>0</v>
      </c>
      <c r="WAF1371" s="84">
        <f t="shared" si="2996"/>
        <v>2000000</v>
      </c>
      <c r="WAG1371" s="84">
        <f t="shared" si="2996"/>
        <v>0</v>
      </c>
      <c r="WAH1371" s="84">
        <f t="shared" si="2996"/>
        <v>0</v>
      </c>
      <c r="WAI1371" s="84">
        <f t="shared" si="2996"/>
        <v>2000000</v>
      </c>
      <c r="WAJ1371" s="84">
        <f t="shared" si="2996"/>
        <v>2000000</v>
      </c>
      <c r="WAP1371" s="84" t="s">
        <v>247</v>
      </c>
      <c r="WAQ1371" s="84" t="s">
        <v>4695</v>
      </c>
      <c r="WAR1371" s="84">
        <f t="shared" ref="WAR1371:WAZ1371" si="2997">WAR1365</f>
        <v>0</v>
      </c>
      <c r="WAS1371" s="84">
        <f t="shared" si="2997"/>
        <v>0</v>
      </c>
      <c r="WAT1371" s="84">
        <f t="shared" si="2997"/>
        <v>0</v>
      </c>
      <c r="WAU1371" s="84">
        <f t="shared" si="2997"/>
        <v>0</v>
      </c>
      <c r="WAV1371" s="84">
        <f t="shared" si="2997"/>
        <v>2000000</v>
      </c>
      <c r="WAW1371" s="84">
        <f t="shared" si="2997"/>
        <v>0</v>
      </c>
      <c r="WAX1371" s="84">
        <f t="shared" si="2997"/>
        <v>0</v>
      </c>
      <c r="WAY1371" s="84">
        <f t="shared" si="2997"/>
        <v>2000000</v>
      </c>
      <c r="WAZ1371" s="84">
        <f t="shared" si="2997"/>
        <v>2000000</v>
      </c>
      <c r="WBF1371" s="84" t="s">
        <v>247</v>
      </c>
      <c r="WBG1371" s="84" t="s">
        <v>4695</v>
      </c>
      <c r="WBH1371" s="84">
        <f t="shared" ref="WBH1371:WBP1371" si="2998">WBH1365</f>
        <v>0</v>
      </c>
      <c r="WBI1371" s="84">
        <f t="shared" si="2998"/>
        <v>0</v>
      </c>
      <c r="WBJ1371" s="84">
        <f t="shared" si="2998"/>
        <v>0</v>
      </c>
      <c r="WBK1371" s="84">
        <f t="shared" si="2998"/>
        <v>0</v>
      </c>
      <c r="WBL1371" s="84">
        <f t="shared" si="2998"/>
        <v>2000000</v>
      </c>
      <c r="WBM1371" s="84">
        <f t="shared" si="2998"/>
        <v>0</v>
      </c>
      <c r="WBN1371" s="84">
        <f t="shared" si="2998"/>
        <v>0</v>
      </c>
      <c r="WBO1371" s="84">
        <f t="shared" si="2998"/>
        <v>2000000</v>
      </c>
      <c r="WBP1371" s="84">
        <f t="shared" si="2998"/>
        <v>2000000</v>
      </c>
      <c r="WBV1371" s="84" t="s">
        <v>247</v>
      </c>
      <c r="WBW1371" s="84" t="s">
        <v>4695</v>
      </c>
      <c r="WBX1371" s="84">
        <f t="shared" ref="WBX1371:WCF1371" si="2999">WBX1365</f>
        <v>0</v>
      </c>
      <c r="WBY1371" s="84">
        <f t="shared" si="2999"/>
        <v>0</v>
      </c>
      <c r="WBZ1371" s="84">
        <f t="shared" si="2999"/>
        <v>0</v>
      </c>
      <c r="WCA1371" s="84">
        <f t="shared" si="2999"/>
        <v>0</v>
      </c>
      <c r="WCB1371" s="84">
        <f t="shared" si="2999"/>
        <v>2000000</v>
      </c>
      <c r="WCC1371" s="84">
        <f t="shared" si="2999"/>
        <v>0</v>
      </c>
      <c r="WCD1371" s="84">
        <f t="shared" si="2999"/>
        <v>0</v>
      </c>
      <c r="WCE1371" s="84">
        <f t="shared" si="2999"/>
        <v>2000000</v>
      </c>
      <c r="WCF1371" s="84">
        <f t="shared" si="2999"/>
        <v>2000000</v>
      </c>
      <c r="WCL1371" s="84" t="s">
        <v>247</v>
      </c>
      <c r="WCM1371" s="84" t="s">
        <v>4695</v>
      </c>
      <c r="WCN1371" s="84">
        <f t="shared" ref="WCN1371:WCV1371" si="3000">WCN1365</f>
        <v>0</v>
      </c>
      <c r="WCO1371" s="84">
        <f t="shared" si="3000"/>
        <v>0</v>
      </c>
      <c r="WCP1371" s="84">
        <f t="shared" si="3000"/>
        <v>0</v>
      </c>
      <c r="WCQ1371" s="84">
        <f t="shared" si="3000"/>
        <v>0</v>
      </c>
      <c r="WCR1371" s="84">
        <f t="shared" si="3000"/>
        <v>2000000</v>
      </c>
      <c r="WCS1371" s="84">
        <f t="shared" si="3000"/>
        <v>0</v>
      </c>
      <c r="WCT1371" s="84">
        <f t="shared" si="3000"/>
        <v>0</v>
      </c>
      <c r="WCU1371" s="84">
        <f t="shared" si="3000"/>
        <v>2000000</v>
      </c>
      <c r="WCV1371" s="84">
        <f t="shared" si="3000"/>
        <v>2000000</v>
      </c>
      <c r="WDB1371" s="84" t="s">
        <v>247</v>
      </c>
      <c r="WDC1371" s="84" t="s">
        <v>4695</v>
      </c>
      <c r="WDD1371" s="84">
        <f t="shared" ref="WDD1371:WDL1371" si="3001">WDD1365</f>
        <v>0</v>
      </c>
      <c r="WDE1371" s="84">
        <f t="shared" si="3001"/>
        <v>0</v>
      </c>
      <c r="WDF1371" s="84">
        <f t="shared" si="3001"/>
        <v>0</v>
      </c>
      <c r="WDG1371" s="84">
        <f t="shared" si="3001"/>
        <v>0</v>
      </c>
      <c r="WDH1371" s="84">
        <f t="shared" si="3001"/>
        <v>2000000</v>
      </c>
      <c r="WDI1371" s="84">
        <f t="shared" si="3001"/>
        <v>0</v>
      </c>
      <c r="WDJ1371" s="84">
        <f t="shared" si="3001"/>
        <v>0</v>
      </c>
      <c r="WDK1371" s="84">
        <f t="shared" si="3001"/>
        <v>2000000</v>
      </c>
      <c r="WDL1371" s="84">
        <f t="shared" si="3001"/>
        <v>2000000</v>
      </c>
      <c r="WDR1371" s="84" t="s">
        <v>247</v>
      </c>
      <c r="WDS1371" s="84" t="s">
        <v>4695</v>
      </c>
      <c r="WDT1371" s="84">
        <f t="shared" ref="WDT1371:WEB1371" si="3002">WDT1365</f>
        <v>0</v>
      </c>
      <c r="WDU1371" s="84">
        <f t="shared" si="3002"/>
        <v>0</v>
      </c>
      <c r="WDV1371" s="84">
        <f t="shared" si="3002"/>
        <v>0</v>
      </c>
      <c r="WDW1371" s="84">
        <f t="shared" si="3002"/>
        <v>0</v>
      </c>
      <c r="WDX1371" s="84">
        <f t="shared" si="3002"/>
        <v>2000000</v>
      </c>
      <c r="WDY1371" s="84">
        <f t="shared" si="3002"/>
        <v>0</v>
      </c>
      <c r="WDZ1371" s="84">
        <f t="shared" si="3002"/>
        <v>0</v>
      </c>
      <c r="WEA1371" s="84">
        <f t="shared" si="3002"/>
        <v>2000000</v>
      </c>
      <c r="WEB1371" s="84">
        <f t="shared" si="3002"/>
        <v>2000000</v>
      </c>
      <c r="WEH1371" s="84" t="s">
        <v>247</v>
      </c>
      <c r="WEI1371" s="84" t="s">
        <v>4695</v>
      </c>
      <c r="WEJ1371" s="84">
        <f t="shared" ref="WEJ1371:WER1371" si="3003">WEJ1365</f>
        <v>0</v>
      </c>
      <c r="WEK1371" s="84">
        <f t="shared" si="3003"/>
        <v>0</v>
      </c>
      <c r="WEL1371" s="84">
        <f t="shared" si="3003"/>
        <v>0</v>
      </c>
      <c r="WEM1371" s="84">
        <f t="shared" si="3003"/>
        <v>0</v>
      </c>
      <c r="WEN1371" s="84">
        <f t="shared" si="3003"/>
        <v>2000000</v>
      </c>
      <c r="WEO1371" s="84">
        <f t="shared" si="3003"/>
        <v>0</v>
      </c>
      <c r="WEP1371" s="84">
        <f t="shared" si="3003"/>
        <v>0</v>
      </c>
      <c r="WEQ1371" s="84">
        <f t="shared" si="3003"/>
        <v>2000000</v>
      </c>
      <c r="WER1371" s="84">
        <f t="shared" si="3003"/>
        <v>2000000</v>
      </c>
      <c r="WEX1371" s="84" t="s">
        <v>247</v>
      </c>
      <c r="WEY1371" s="84" t="s">
        <v>4695</v>
      </c>
      <c r="WEZ1371" s="84">
        <f t="shared" ref="WEZ1371:WFH1371" si="3004">WEZ1365</f>
        <v>0</v>
      </c>
      <c r="WFA1371" s="84">
        <f t="shared" si="3004"/>
        <v>0</v>
      </c>
      <c r="WFB1371" s="84">
        <f t="shared" si="3004"/>
        <v>0</v>
      </c>
      <c r="WFC1371" s="84">
        <f t="shared" si="3004"/>
        <v>0</v>
      </c>
      <c r="WFD1371" s="84">
        <f t="shared" si="3004"/>
        <v>2000000</v>
      </c>
      <c r="WFE1371" s="84">
        <f t="shared" si="3004"/>
        <v>0</v>
      </c>
      <c r="WFF1371" s="84">
        <f t="shared" si="3004"/>
        <v>0</v>
      </c>
      <c r="WFG1371" s="84">
        <f t="shared" si="3004"/>
        <v>2000000</v>
      </c>
      <c r="WFH1371" s="84">
        <f t="shared" si="3004"/>
        <v>2000000</v>
      </c>
      <c r="WFN1371" s="84" t="s">
        <v>247</v>
      </c>
      <c r="WFO1371" s="84" t="s">
        <v>4695</v>
      </c>
      <c r="WFP1371" s="84">
        <f t="shared" ref="WFP1371:WFX1371" si="3005">WFP1365</f>
        <v>0</v>
      </c>
      <c r="WFQ1371" s="84">
        <f t="shared" si="3005"/>
        <v>0</v>
      </c>
      <c r="WFR1371" s="84">
        <f t="shared" si="3005"/>
        <v>0</v>
      </c>
      <c r="WFS1371" s="84">
        <f t="shared" si="3005"/>
        <v>0</v>
      </c>
      <c r="WFT1371" s="84">
        <f t="shared" si="3005"/>
        <v>2000000</v>
      </c>
      <c r="WFU1371" s="84">
        <f t="shared" si="3005"/>
        <v>0</v>
      </c>
      <c r="WFV1371" s="84">
        <f t="shared" si="3005"/>
        <v>0</v>
      </c>
      <c r="WFW1371" s="84">
        <f t="shared" si="3005"/>
        <v>2000000</v>
      </c>
      <c r="WFX1371" s="84">
        <f t="shared" si="3005"/>
        <v>2000000</v>
      </c>
      <c r="WGD1371" s="84" t="s">
        <v>247</v>
      </c>
      <c r="WGE1371" s="84" t="s">
        <v>4695</v>
      </c>
      <c r="WGF1371" s="84">
        <f t="shared" ref="WGF1371:WGN1371" si="3006">WGF1365</f>
        <v>0</v>
      </c>
      <c r="WGG1371" s="84">
        <f t="shared" si="3006"/>
        <v>0</v>
      </c>
      <c r="WGH1371" s="84">
        <f t="shared" si="3006"/>
        <v>0</v>
      </c>
      <c r="WGI1371" s="84">
        <f t="shared" si="3006"/>
        <v>0</v>
      </c>
      <c r="WGJ1371" s="84">
        <f t="shared" si="3006"/>
        <v>2000000</v>
      </c>
      <c r="WGK1371" s="84">
        <f t="shared" si="3006"/>
        <v>0</v>
      </c>
      <c r="WGL1371" s="84">
        <f t="shared" si="3006"/>
        <v>0</v>
      </c>
      <c r="WGM1371" s="84">
        <f t="shared" si="3006"/>
        <v>2000000</v>
      </c>
      <c r="WGN1371" s="84">
        <f t="shared" si="3006"/>
        <v>2000000</v>
      </c>
      <c r="WGT1371" s="84" t="s">
        <v>247</v>
      </c>
      <c r="WGU1371" s="84" t="s">
        <v>4695</v>
      </c>
      <c r="WGV1371" s="84">
        <f t="shared" ref="WGV1371:WHD1371" si="3007">WGV1365</f>
        <v>0</v>
      </c>
      <c r="WGW1371" s="84">
        <f t="shared" si="3007"/>
        <v>0</v>
      </c>
      <c r="WGX1371" s="84">
        <f t="shared" si="3007"/>
        <v>0</v>
      </c>
      <c r="WGY1371" s="84">
        <f t="shared" si="3007"/>
        <v>0</v>
      </c>
      <c r="WGZ1371" s="84">
        <f t="shared" si="3007"/>
        <v>2000000</v>
      </c>
      <c r="WHA1371" s="84">
        <f t="shared" si="3007"/>
        <v>0</v>
      </c>
      <c r="WHB1371" s="84">
        <f t="shared" si="3007"/>
        <v>0</v>
      </c>
      <c r="WHC1371" s="84">
        <f t="shared" si="3007"/>
        <v>2000000</v>
      </c>
      <c r="WHD1371" s="84">
        <f t="shared" si="3007"/>
        <v>2000000</v>
      </c>
      <c r="WHJ1371" s="84" t="s">
        <v>247</v>
      </c>
      <c r="WHK1371" s="84" t="s">
        <v>4695</v>
      </c>
      <c r="WHL1371" s="84">
        <f t="shared" ref="WHL1371:WHT1371" si="3008">WHL1365</f>
        <v>0</v>
      </c>
      <c r="WHM1371" s="84">
        <f t="shared" si="3008"/>
        <v>0</v>
      </c>
      <c r="WHN1371" s="84">
        <f t="shared" si="3008"/>
        <v>0</v>
      </c>
      <c r="WHO1371" s="84">
        <f t="shared" si="3008"/>
        <v>0</v>
      </c>
      <c r="WHP1371" s="84">
        <f t="shared" si="3008"/>
        <v>2000000</v>
      </c>
      <c r="WHQ1371" s="84">
        <f t="shared" si="3008"/>
        <v>0</v>
      </c>
      <c r="WHR1371" s="84">
        <f t="shared" si="3008"/>
        <v>0</v>
      </c>
      <c r="WHS1371" s="84">
        <f t="shared" si="3008"/>
        <v>2000000</v>
      </c>
      <c r="WHT1371" s="84">
        <f t="shared" si="3008"/>
        <v>2000000</v>
      </c>
      <c r="WHZ1371" s="84" t="s">
        <v>247</v>
      </c>
      <c r="WIA1371" s="84" t="s">
        <v>4695</v>
      </c>
      <c r="WIB1371" s="84">
        <f t="shared" ref="WIB1371:WIJ1371" si="3009">WIB1365</f>
        <v>0</v>
      </c>
      <c r="WIC1371" s="84">
        <f t="shared" si="3009"/>
        <v>0</v>
      </c>
      <c r="WID1371" s="84">
        <f t="shared" si="3009"/>
        <v>0</v>
      </c>
      <c r="WIE1371" s="84">
        <f t="shared" si="3009"/>
        <v>0</v>
      </c>
      <c r="WIF1371" s="84">
        <f t="shared" si="3009"/>
        <v>2000000</v>
      </c>
      <c r="WIG1371" s="84">
        <f t="shared" si="3009"/>
        <v>0</v>
      </c>
      <c r="WIH1371" s="84">
        <f t="shared" si="3009"/>
        <v>0</v>
      </c>
      <c r="WII1371" s="84">
        <f t="shared" si="3009"/>
        <v>2000000</v>
      </c>
      <c r="WIJ1371" s="84">
        <f t="shared" si="3009"/>
        <v>2000000</v>
      </c>
      <c r="WIP1371" s="84" t="s">
        <v>247</v>
      </c>
      <c r="WIQ1371" s="84" t="s">
        <v>4695</v>
      </c>
      <c r="WIR1371" s="84">
        <f t="shared" ref="WIR1371:WIZ1371" si="3010">WIR1365</f>
        <v>0</v>
      </c>
      <c r="WIS1371" s="84">
        <f t="shared" si="3010"/>
        <v>0</v>
      </c>
      <c r="WIT1371" s="84">
        <f t="shared" si="3010"/>
        <v>0</v>
      </c>
      <c r="WIU1371" s="84">
        <f t="shared" si="3010"/>
        <v>0</v>
      </c>
      <c r="WIV1371" s="84">
        <f t="shared" si="3010"/>
        <v>2000000</v>
      </c>
      <c r="WIW1371" s="84">
        <f t="shared" si="3010"/>
        <v>0</v>
      </c>
      <c r="WIX1371" s="84">
        <f t="shared" si="3010"/>
        <v>0</v>
      </c>
      <c r="WIY1371" s="84">
        <f t="shared" si="3010"/>
        <v>2000000</v>
      </c>
      <c r="WIZ1371" s="84">
        <f t="shared" si="3010"/>
        <v>2000000</v>
      </c>
      <c r="WJF1371" s="84" t="s">
        <v>247</v>
      </c>
      <c r="WJG1371" s="84" t="s">
        <v>4695</v>
      </c>
      <c r="WJH1371" s="84">
        <f t="shared" ref="WJH1371:WJP1371" si="3011">WJH1365</f>
        <v>0</v>
      </c>
      <c r="WJI1371" s="84">
        <f t="shared" si="3011"/>
        <v>0</v>
      </c>
      <c r="WJJ1371" s="84">
        <f t="shared" si="3011"/>
        <v>0</v>
      </c>
      <c r="WJK1371" s="84">
        <f t="shared" si="3011"/>
        <v>0</v>
      </c>
      <c r="WJL1371" s="84">
        <f t="shared" si="3011"/>
        <v>2000000</v>
      </c>
      <c r="WJM1371" s="84">
        <f t="shared" si="3011"/>
        <v>0</v>
      </c>
      <c r="WJN1371" s="84">
        <f t="shared" si="3011"/>
        <v>0</v>
      </c>
      <c r="WJO1371" s="84">
        <f t="shared" si="3011"/>
        <v>2000000</v>
      </c>
      <c r="WJP1371" s="84">
        <f t="shared" si="3011"/>
        <v>2000000</v>
      </c>
      <c r="WJV1371" s="84" t="s">
        <v>247</v>
      </c>
      <c r="WJW1371" s="84" t="s">
        <v>4695</v>
      </c>
      <c r="WJX1371" s="84">
        <f t="shared" ref="WJX1371:WKF1371" si="3012">WJX1365</f>
        <v>0</v>
      </c>
      <c r="WJY1371" s="84">
        <f t="shared" si="3012"/>
        <v>0</v>
      </c>
      <c r="WJZ1371" s="84">
        <f t="shared" si="3012"/>
        <v>0</v>
      </c>
      <c r="WKA1371" s="84">
        <f t="shared" si="3012"/>
        <v>0</v>
      </c>
      <c r="WKB1371" s="84">
        <f t="shared" si="3012"/>
        <v>2000000</v>
      </c>
      <c r="WKC1371" s="84">
        <f t="shared" si="3012"/>
        <v>0</v>
      </c>
      <c r="WKD1371" s="84">
        <f t="shared" si="3012"/>
        <v>0</v>
      </c>
      <c r="WKE1371" s="84">
        <f t="shared" si="3012"/>
        <v>2000000</v>
      </c>
      <c r="WKF1371" s="84">
        <f t="shared" si="3012"/>
        <v>2000000</v>
      </c>
      <c r="WKL1371" s="84" t="s">
        <v>247</v>
      </c>
      <c r="WKM1371" s="84" t="s">
        <v>4695</v>
      </c>
      <c r="WKN1371" s="84">
        <f t="shared" ref="WKN1371:WKV1371" si="3013">WKN1365</f>
        <v>0</v>
      </c>
      <c r="WKO1371" s="84">
        <f t="shared" si="3013"/>
        <v>0</v>
      </c>
      <c r="WKP1371" s="84">
        <f t="shared" si="3013"/>
        <v>0</v>
      </c>
      <c r="WKQ1371" s="84">
        <f t="shared" si="3013"/>
        <v>0</v>
      </c>
      <c r="WKR1371" s="84">
        <f t="shared" si="3013"/>
        <v>2000000</v>
      </c>
      <c r="WKS1371" s="84">
        <f t="shared" si="3013"/>
        <v>0</v>
      </c>
      <c r="WKT1371" s="84">
        <f t="shared" si="3013"/>
        <v>0</v>
      </c>
      <c r="WKU1371" s="84">
        <f t="shared" si="3013"/>
        <v>2000000</v>
      </c>
      <c r="WKV1371" s="84">
        <f t="shared" si="3013"/>
        <v>2000000</v>
      </c>
      <c r="WLB1371" s="84" t="s">
        <v>247</v>
      </c>
      <c r="WLC1371" s="84" t="s">
        <v>4695</v>
      </c>
      <c r="WLD1371" s="84">
        <f t="shared" ref="WLD1371:WLL1371" si="3014">WLD1365</f>
        <v>0</v>
      </c>
      <c r="WLE1371" s="84">
        <f t="shared" si="3014"/>
        <v>0</v>
      </c>
      <c r="WLF1371" s="84">
        <f t="shared" si="3014"/>
        <v>0</v>
      </c>
      <c r="WLG1371" s="84">
        <f t="shared" si="3014"/>
        <v>0</v>
      </c>
      <c r="WLH1371" s="84">
        <f t="shared" si="3014"/>
        <v>2000000</v>
      </c>
      <c r="WLI1371" s="84">
        <f t="shared" si="3014"/>
        <v>0</v>
      </c>
      <c r="WLJ1371" s="84">
        <f t="shared" si="3014"/>
        <v>0</v>
      </c>
      <c r="WLK1371" s="84">
        <f t="shared" si="3014"/>
        <v>2000000</v>
      </c>
      <c r="WLL1371" s="84">
        <f t="shared" si="3014"/>
        <v>2000000</v>
      </c>
      <c r="WLR1371" s="84" t="s">
        <v>247</v>
      </c>
      <c r="WLS1371" s="84" t="s">
        <v>4695</v>
      </c>
      <c r="WLT1371" s="84">
        <f t="shared" ref="WLT1371:WMB1371" si="3015">WLT1365</f>
        <v>0</v>
      </c>
      <c r="WLU1371" s="84">
        <f t="shared" si="3015"/>
        <v>0</v>
      </c>
      <c r="WLV1371" s="84">
        <f t="shared" si="3015"/>
        <v>0</v>
      </c>
      <c r="WLW1371" s="84">
        <f t="shared" si="3015"/>
        <v>0</v>
      </c>
      <c r="WLX1371" s="84">
        <f t="shared" si="3015"/>
        <v>2000000</v>
      </c>
      <c r="WLY1371" s="84">
        <f t="shared" si="3015"/>
        <v>0</v>
      </c>
      <c r="WLZ1371" s="84">
        <f t="shared" si="3015"/>
        <v>0</v>
      </c>
      <c r="WMA1371" s="84">
        <f t="shared" si="3015"/>
        <v>2000000</v>
      </c>
      <c r="WMB1371" s="84">
        <f t="shared" si="3015"/>
        <v>2000000</v>
      </c>
      <c r="WMH1371" s="84" t="s">
        <v>247</v>
      </c>
      <c r="WMI1371" s="84" t="s">
        <v>4695</v>
      </c>
      <c r="WMJ1371" s="84">
        <f t="shared" ref="WMJ1371:WMR1371" si="3016">WMJ1365</f>
        <v>0</v>
      </c>
      <c r="WMK1371" s="84">
        <f t="shared" si="3016"/>
        <v>0</v>
      </c>
      <c r="WML1371" s="84">
        <f t="shared" si="3016"/>
        <v>0</v>
      </c>
      <c r="WMM1371" s="84">
        <f t="shared" si="3016"/>
        <v>0</v>
      </c>
      <c r="WMN1371" s="84">
        <f t="shared" si="3016"/>
        <v>2000000</v>
      </c>
      <c r="WMO1371" s="84">
        <f t="shared" si="3016"/>
        <v>0</v>
      </c>
      <c r="WMP1371" s="84">
        <f t="shared" si="3016"/>
        <v>0</v>
      </c>
      <c r="WMQ1371" s="84">
        <f t="shared" si="3016"/>
        <v>2000000</v>
      </c>
      <c r="WMR1371" s="84">
        <f t="shared" si="3016"/>
        <v>2000000</v>
      </c>
      <c r="WMX1371" s="84" t="s">
        <v>247</v>
      </c>
      <c r="WMY1371" s="84" t="s">
        <v>4695</v>
      </c>
      <c r="WMZ1371" s="84">
        <f t="shared" ref="WMZ1371:WNH1371" si="3017">WMZ1365</f>
        <v>0</v>
      </c>
      <c r="WNA1371" s="84">
        <f t="shared" si="3017"/>
        <v>0</v>
      </c>
      <c r="WNB1371" s="84">
        <f t="shared" si="3017"/>
        <v>0</v>
      </c>
      <c r="WNC1371" s="84">
        <f t="shared" si="3017"/>
        <v>0</v>
      </c>
      <c r="WND1371" s="84">
        <f t="shared" si="3017"/>
        <v>2000000</v>
      </c>
      <c r="WNE1371" s="84">
        <f t="shared" si="3017"/>
        <v>0</v>
      </c>
      <c r="WNF1371" s="84">
        <f t="shared" si="3017"/>
        <v>0</v>
      </c>
      <c r="WNG1371" s="84">
        <f t="shared" si="3017"/>
        <v>2000000</v>
      </c>
      <c r="WNH1371" s="84">
        <f t="shared" si="3017"/>
        <v>2000000</v>
      </c>
      <c r="WNN1371" s="84" t="s">
        <v>247</v>
      </c>
      <c r="WNO1371" s="84" t="s">
        <v>4695</v>
      </c>
      <c r="WNP1371" s="84">
        <f t="shared" ref="WNP1371:WNX1371" si="3018">WNP1365</f>
        <v>0</v>
      </c>
      <c r="WNQ1371" s="84">
        <f t="shared" si="3018"/>
        <v>0</v>
      </c>
      <c r="WNR1371" s="84">
        <f t="shared" si="3018"/>
        <v>0</v>
      </c>
      <c r="WNS1371" s="84">
        <f t="shared" si="3018"/>
        <v>0</v>
      </c>
      <c r="WNT1371" s="84">
        <f t="shared" si="3018"/>
        <v>2000000</v>
      </c>
      <c r="WNU1371" s="84">
        <f t="shared" si="3018"/>
        <v>0</v>
      </c>
      <c r="WNV1371" s="84">
        <f t="shared" si="3018"/>
        <v>0</v>
      </c>
      <c r="WNW1371" s="84">
        <f t="shared" si="3018"/>
        <v>2000000</v>
      </c>
      <c r="WNX1371" s="84">
        <f t="shared" si="3018"/>
        <v>2000000</v>
      </c>
      <c r="WOD1371" s="84" t="s">
        <v>247</v>
      </c>
      <c r="WOE1371" s="84" t="s">
        <v>4695</v>
      </c>
      <c r="WOF1371" s="84">
        <f t="shared" ref="WOF1371:WON1371" si="3019">WOF1365</f>
        <v>0</v>
      </c>
      <c r="WOG1371" s="84">
        <f t="shared" si="3019"/>
        <v>0</v>
      </c>
      <c r="WOH1371" s="84">
        <f t="shared" si="3019"/>
        <v>0</v>
      </c>
      <c r="WOI1371" s="84">
        <f t="shared" si="3019"/>
        <v>0</v>
      </c>
      <c r="WOJ1371" s="84">
        <f t="shared" si="3019"/>
        <v>2000000</v>
      </c>
      <c r="WOK1371" s="84">
        <f t="shared" si="3019"/>
        <v>0</v>
      </c>
      <c r="WOL1371" s="84">
        <f t="shared" si="3019"/>
        <v>0</v>
      </c>
      <c r="WOM1371" s="84">
        <f t="shared" si="3019"/>
        <v>2000000</v>
      </c>
      <c r="WON1371" s="84">
        <f t="shared" si="3019"/>
        <v>2000000</v>
      </c>
      <c r="WOT1371" s="84" t="s">
        <v>247</v>
      </c>
      <c r="WOU1371" s="84" t="s">
        <v>4695</v>
      </c>
      <c r="WOV1371" s="84">
        <f t="shared" ref="WOV1371:WPD1371" si="3020">WOV1365</f>
        <v>0</v>
      </c>
      <c r="WOW1371" s="84">
        <f t="shared" si="3020"/>
        <v>0</v>
      </c>
      <c r="WOX1371" s="84">
        <f t="shared" si="3020"/>
        <v>0</v>
      </c>
      <c r="WOY1371" s="84">
        <f t="shared" si="3020"/>
        <v>0</v>
      </c>
      <c r="WOZ1371" s="84">
        <f t="shared" si="3020"/>
        <v>2000000</v>
      </c>
      <c r="WPA1371" s="84">
        <f t="shared" si="3020"/>
        <v>0</v>
      </c>
      <c r="WPB1371" s="84">
        <f t="shared" si="3020"/>
        <v>0</v>
      </c>
      <c r="WPC1371" s="84">
        <f t="shared" si="3020"/>
        <v>2000000</v>
      </c>
      <c r="WPD1371" s="84">
        <f t="shared" si="3020"/>
        <v>2000000</v>
      </c>
      <c r="WPJ1371" s="84" t="s">
        <v>247</v>
      </c>
      <c r="WPK1371" s="84" t="s">
        <v>4695</v>
      </c>
      <c r="WPL1371" s="84">
        <f t="shared" ref="WPL1371:WPT1371" si="3021">WPL1365</f>
        <v>0</v>
      </c>
      <c r="WPM1371" s="84">
        <f t="shared" si="3021"/>
        <v>0</v>
      </c>
      <c r="WPN1371" s="84">
        <f t="shared" si="3021"/>
        <v>0</v>
      </c>
      <c r="WPO1371" s="84">
        <f t="shared" si="3021"/>
        <v>0</v>
      </c>
      <c r="WPP1371" s="84">
        <f t="shared" si="3021"/>
        <v>2000000</v>
      </c>
      <c r="WPQ1371" s="84">
        <f t="shared" si="3021"/>
        <v>0</v>
      </c>
      <c r="WPR1371" s="84">
        <f t="shared" si="3021"/>
        <v>0</v>
      </c>
      <c r="WPS1371" s="84">
        <f t="shared" si="3021"/>
        <v>2000000</v>
      </c>
      <c r="WPT1371" s="84">
        <f t="shared" si="3021"/>
        <v>2000000</v>
      </c>
      <c r="WPZ1371" s="84" t="s">
        <v>247</v>
      </c>
      <c r="WQA1371" s="84" t="s">
        <v>4695</v>
      </c>
      <c r="WQB1371" s="84">
        <f t="shared" ref="WQB1371:WQJ1371" si="3022">WQB1365</f>
        <v>0</v>
      </c>
      <c r="WQC1371" s="84">
        <f t="shared" si="3022"/>
        <v>0</v>
      </c>
      <c r="WQD1371" s="84">
        <f t="shared" si="3022"/>
        <v>0</v>
      </c>
      <c r="WQE1371" s="84">
        <f t="shared" si="3022"/>
        <v>0</v>
      </c>
      <c r="WQF1371" s="84">
        <f t="shared" si="3022"/>
        <v>2000000</v>
      </c>
      <c r="WQG1371" s="84">
        <f t="shared" si="3022"/>
        <v>0</v>
      </c>
      <c r="WQH1371" s="84">
        <f t="shared" si="3022"/>
        <v>0</v>
      </c>
      <c r="WQI1371" s="84">
        <f t="shared" si="3022"/>
        <v>2000000</v>
      </c>
      <c r="WQJ1371" s="84">
        <f t="shared" si="3022"/>
        <v>2000000</v>
      </c>
      <c r="WQP1371" s="84" t="s">
        <v>247</v>
      </c>
      <c r="WQQ1371" s="84" t="s">
        <v>4695</v>
      </c>
      <c r="WQR1371" s="84">
        <f t="shared" ref="WQR1371:WQZ1371" si="3023">WQR1365</f>
        <v>0</v>
      </c>
      <c r="WQS1371" s="84">
        <f t="shared" si="3023"/>
        <v>0</v>
      </c>
      <c r="WQT1371" s="84">
        <f t="shared" si="3023"/>
        <v>0</v>
      </c>
      <c r="WQU1371" s="84">
        <f t="shared" si="3023"/>
        <v>0</v>
      </c>
      <c r="WQV1371" s="84">
        <f t="shared" si="3023"/>
        <v>2000000</v>
      </c>
      <c r="WQW1371" s="84">
        <f t="shared" si="3023"/>
        <v>0</v>
      </c>
      <c r="WQX1371" s="84">
        <f t="shared" si="3023"/>
        <v>0</v>
      </c>
      <c r="WQY1371" s="84">
        <f t="shared" si="3023"/>
        <v>2000000</v>
      </c>
      <c r="WQZ1371" s="84">
        <f t="shared" si="3023"/>
        <v>2000000</v>
      </c>
      <c r="WRF1371" s="84" t="s">
        <v>247</v>
      </c>
      <c r="WRG1371" s="84" t="s">
        <v>4695</v>
      </c>
      <c r="WRH1371" s="84">
        <f t="shared" ref="WRH1371:WRP1371" si="3024">WRH1365</f>
        <v>0</v>
      </c>
      <c r="WRI1371" s="84">
        <f t="shared" si="3024"/>
        <v>0</v>
      </c>
      <c r="WRJ1371" s="84">
        <f t="shared" si="3024"/>
        <v>0</v>
      </c>
      <c r="WRK1371" s="84">
        <f t="shared" si="3024"/>
        <v>0</v>
      </c>
      <c r="WRL1371" s="84">
        <f t="shared" si="3024"/>
        <v>2000000</v>
      </c>
      <c r="WRM1371" s="84">
        <f t="shared" si="3024"/>
        <v>0</v>
      </c>
      <c r="WRN1371" s="84">
        <f t="shared" si="3024"/>
        <v>0</v>
      </c>
      <c r="WRO1371" s="84">
        <f t="shared" si="3024"/>
        <v>2000000</v>
      </c>
      <c r="WRP1371" s="84">
        <f t="shared" si="3024"/>
        <v>2000000</v>
      </c>
      <c r="WRV1371" s="84" t="s">
        <v>247</v>
      </c>
      <c r="WRW1371" s="84" t="s">
        <v>4695</v>
      </c>
      <c r="WRX1371" s="84">
        <f t="shared" ref="WRX1371:WSF1371" si="3025">WRX1365</f>
        <v>0</v>
      </c>
      <c r="WRY1371" s="84">
        <f t="shared" si="3025"/>
        <v>0</v>
      </c>
      <c r="WRZ1371" s="84">
        <f t="shared" si="3025"/>
        <v>0</v>
      </c>
      <c r="WSA1371" s="84">
        <f t="shared" si="3025"/>
        <v>0</v>
      </c>
      <c r="WSB1371" s="84">
        <f t="shared" si="3025"/>
        <v>2000000</v>
      </c>
      <c r="WSC1371" s="84">
        <f t="shared" si="3025"/>
        <v>0</v>
      </c>
      <c r="WSD1371" s="84">
        <f t="shared" si="3025"/>
        <v>0</v>
      </c>
      <c r="WSE1371" s="84">
        <f t="shared" si="3025"/>
        <v>2000000</v>
      </c>
      <c r="WSF1371" s="84">
        <f t="shared" si="3025"/>
        <v>2000000</v>
      </c>
      <c r="WSL1371" s="84" t="s">
        <v>247</v>
      </c>
      <c r="WSM1371" s="84" t="s">
        <v>4695</v>
      </c>
      <c r="WSN1371" s="84">
        <f t="shared" ref="WSN1371:WSV1371" si="3026">WSN1365</f>
        <v>0</v>
      </c>
      <c r="WSO1371" s="84">
        <f t="shared" si="3026"/>
        <v>0</v>
      </c>
      <c r="WSP1371" s="84">
        <f t="shared" si="3026"/>
        <v>0</v>
      </c>
      <c r="WSQ1371" s="84">
        <f t="shared" si="3026"/>
        <v>0</v>
      </c>
      <c r="WSR1371" s="84">
        <f t="shared" si="3026"/>
        <v>2000000</v>
      </c>
      <c r="WSS1371" s="84">
        <f t="shared" si="3026"/>
        <v>0</v>
      </c>
      <c r="WST1371" s="84">
        <f t="shared" si="3026"/>
        <v>0</v>
      </c>
      <c r="WSU1371" s="84">
        <f t="shared" si="3026"/>
        <v>2000000</v>
      </c>
      <c r="WSV1371" s="84">
        <f t="shared" si="3026"/>
        <v>2000000</v>
      </c>
      <c r="WTB1371" s="84" t="s">
        <v>247</v>
      </c>
      <c r="WTC1371" s="84" t="s">
        <v>4695</v>
      </c>
      <c r="WTD1371" s="84">
        <f t="shared" ref="WTD1371:WTL1371" si="3027">WTD1365</f>
        <v>0</v>
      </c>
      <c r="WTE1371" s="84">
        <f t="shared" si="3027"/>
        <v>0</v>
      </c>
      <c r="WTF1371" s="84">
        <f t="shared" si="3027"/>
        <v>0</v>
      </c>
      <c r="WTG1371" s="84">
        <f t="shared" si="3027"/>
        <v>0</v>
      </c>
      <c r="WTH1371" s="84">
        <f t="shared" si="3027"/>
        <v>2000000</v>
      </c>
      <c r="WTI1371" s="84">
        <f t="shared" si="3027"/>
        <v>0</v>
      </c>
      <c r="WTJ1371" s="84">
        <f t="shared" si="3027"/>
        <v>0</v>
      </c>
      <c r="WTK1371" s="84">
        <f t="shared" si="3027"/>
        <v>2000000</v>
      </c>
      <c r="WTL1371" s="84">
        <f t="shared" si="3027"/>
        <v>2000000</v>
      </c>
      <c r="WTR1371" s="84" t="s">
        <v>247</v>
      </c>
      <c r="WTS1371" s="84" t="s">
        <v>4695</v>
      </c>
      <c r="WTT1371" s="84">
        <f t="shared" ref="WTT1371:WUB1371" si="3028">WTT1365</f>
        <v>0</v>
      </c>
      <c r="WTU1371" s="84">
        <f t="shared" si="3028"/>
        <v>0</v>
      </c>
      <c r="WTV1371" s="84">
        <f t="shared" si="3028"/>
        <v>0</v>
      </c>
      <c r="WTW1371" s="84">
        <f t="shared" si="3028"/>
        <v>0</v>
      </c>
      <c r="WTX1371" s="84">
        <f t="shared" si="3028"/>
        <v>2000000</v>
      </c>
      <c r="WTY1371" s="84">
        <f t="shared" si="3028"/>
        <v>0</v>
      </c>
      <c r="WTZ1371" s="84">
        <f t="shared" si="3028"/>
        <v>0</v>
      </c>
      <c r="WUA1371" s="84">
        <f t="shared" si="3028"/>
        <v>2000000</v>
      </c>
      <c r="WUB1371" s="84">
        <f t="shared" si="3028"/>
        <v>2000000</v>
      </c>
      <c r="WUH1371" s="84" t="s">
        <v>247</v>
      </c>
      <c r="WUI1371" s="84" t="s">
        <v>4695</v>
      </c>
      <c r="WUJ1371" s="84">
        <f t="shared" ref="WUJ1371:WUR1371" si="3029">WUJ1365</f>
        <v>0</v>
      </c>
      <c r="WUK1371" s="84">
        <f t="shared" si="3029"/>
        <v>0</v>
      </c>
      <c r="WUL1371" s="84">
        <f t="shared" si="3029"/>
        <v>0</v>
      </c>
      <c r="WUM1371" s="84">
        <f t="shared" si="3029"/>
        <v>0</v>
      </c>
      <c r="WUN1371" s="84">
        <f t="shared" si="3029"/>
        <v>2000000</v>
      </c>
      <c r="WUO1371" s="84">
        <f t="shared" si="3029"/>
        <v>0</v>
      </c>
      <c r="WUP1371" s="84">
        <f t="shared" si="3029"/>
        <v>0</v>
      </c>
      <c r="WUQ1371" s="84">
        <f t="shared" si="3029"/>
        <v>2000000</v>
      </c>
      <c r="WUR1371" s="84">
        <f t="shared" si="3029"/>
        <v>2000000</v>
      </c>
      <c r="WUX1371" s="84" t="s">
        <v>247</v>
      </c>
      <c r="WUY1371" s="84" t="s">
        <v>4695</v>
      </c>
      <c r="WUZ1371" s="84">
        <f t="shared" ref="WUZ1371:WVH1371" si="3030">WUZ1365</f>
        <v>0</v>
      </c>
      <c r="WVA1371" s="84">
        <f t="shared" si="3030"/>
        <v>0</v>
      </c>
      <c r="WVB1371" s="84">
        <f t="shared" si="3030"/>
        <v>0</v>
      </c>
      <c r="WVC1371" s="84">
        <f t="shared" si="3030"/>
        <v>0</v>
      </c>
      <c r="WVD1371" s="84">
        <f t="shared" si="3030"/>
        <v>2000000</v>
      </c>
      <c r="WVE1371" s="84">
        <f t="shared" si="3030"/>
        <v>0</v>
      </c>
      <c r="WVF1371" s="84">
        <f t="shared" si="3030"/>
        <v>0</v>
      </c>
      <c r="WVG1371" s="84">
        <f t="shared" si="3030"/>
        <v>2000000</v>
      </c>
      <c r="WVH1371" s="84">
        <f t="shared" si="3030"/>
        <v>2000000</v>
      </c>
      <c r="WVN1371" s="84" t="s">
        <v>247</v>
      </c>
      <c r="WVO1371" s="84" t="s">
        <v>4695</v>
      </c>
      <c r="WVP1371" s="84">
        <f t="shared" ref="WVP1371:WVX1371" si="3031">WVP1365</f>
        <v>0</v>
      </c>
      <c r="WVQ1371" s="84">
        <f t="shared" si="3031"/>
        <v>0</v>
      </c>
      <c r="WVR1371" s="84">
        <f t="shared" si="3031"/>
        <v>0</v>
      </c>
      <c r="WVS1371" s="84">
        <f t="shared" si="3031"/>
        <v>0</v>
      </c>
      <c r="WVT1371" s="84">
        <f t="shared" si="3031"/>
        <v>2000000</v>
      </c>
      <c r="WVU1371" s="84">
        <f t="shared" si="3031"/>
        <v>0</v>
      </c>
      <c r="WVV1371" s="84">
        <f t="shared" si="3031"/>
        <v>0</v>
      </c>
      <c r="WVW1371" s="84">
        <f t="shared" si="3031"/>
        <v>2000000</v>
      </c>
      <c r="WVX1371" s="84">
        <f t="shared" si="3031"/>
        <v>2000000</v>
      </c>
      <c r="WWD1371" s="84" t="s">
        <v>247</v>
      </c>
      <c r="WWE1371" s="84" t="s">
        <v>4695</v>
      </c>
      <c r="WWF1371" s="84">
        <f t="shared" ref="WWF1371:WWN1371" si="3032">WWF1365</f>
        <v>0</v>
      </c>
      <c r="WWG1371" s="84">
        <f t="shared" si="3032"/>
        <v>0</v>
      </c>
      <c r="WWH1371" s="84">
        <f t="shared" si="3032"/>
        <v>0</v>
      </c>
      <c r="WWI1371" s="84">
        <f t="shared" si="3032"/>
        <v>0</v>
      </c>
      <c r="WWJ1371" s="84">
        <f t="shared" si="3032"/>
        <v>2000000</v>
      </c>
      <c r="WWK1371" s="84">
        <f t="shared" si="3032"/>
        <v>0</v>
      </c>
      <c r="WWL1371" s="84">
        <f t="shared" si="3032"/>
        <v>0</v>
      </c>
      <c r="WWM1371" s="84">
        <f t="shared" si="3032"/>
        <v>2000000</v>
      </c>
      <c r="WWN1371" s="84">
        <f t="shared" si="3032"/>
        <v>2000000</v>
      </c>
      <c r="WWT1371" s="84" t="s">
        <v>247</v>
      </c>
      <c r="WWU1371" s="84" t="s">
        <v>4695</v>
      </c>
      <c r="WWV1371" s="84">
        <f t="shared" ref="WWV1371:WXD1371" si="3033">WWV1365</f>
        <v>0</v>
      </c>
      <c r="WWW1371" s="84">
        <f t="shared" si="3033"/>
        <v>0</v>
      </c>
      <c r="WWX1371" s="84">
        <f t="shared" si="3033"/>
        <v>0</v>
      </c>
      <c r="WWY1371" s="84">
        <f t="shared" si="3033"/>
        <v>0</v>
      </c>
      <c r="WWZ1371" s="84">
        <f t="shared" si="3033"/>
        <v>2000000</v>
      </c>
      <c r="WXA1371" s="84">
        <f t="shared" si="3033"/>
        <v>0</v>
      </c>
      <c r="WXB1371" s="84">
        <f t="shared" si="3033"/>
        <v>0</v>
      </c>
      <c r="WXC1371" s="84">
        <f t="shared" si="3033"/>
        <v>2000000</v>
      </c>
      <c r="WXD1371" s="84">
        <f t="shared" si="3033"/>
        <v>2000000</v>
      </c>
      <c r="WXJ1371" s="84" t="s">
        <v>247</v>
      </c>
      <c r="WXK1371" s="84" t="s">
        <v>4695</v>
      </c>
      <c r="WXL1371" s="84">
        <f t="shared" ref="WXL1371:WXT1371" si="3034">WXL1365</f>
        <v>0</v>
      </c>
      <c r="WXM1371" s="84">
        <f t="shared" si="3034"/>
        <v>0</v>
      </c>
      <c r="WXN1371" s="84">
        <f t="shared" si="3034"/>
        <v>0</v>
      </c>
      <c r="WXO1371" s="84">
        <f t="shared" si="3034"/>
        <v>0</v>
      </c>
      <c r="WXP1371" s="84">
        <f t="shared" si="3034"/>
        <v>2000000</v>
      </c>
      <c r="WXQ1371" s="84">
        <f t="shared" si="3034"/>
        <v>0</v>
      </c>
      <c r="WXR1371" s="84">
        <f t="shared" si="3034"/>
        <v>0</v>
      </c>
      <c r="WXS1371" s="84">
        <f t="shared" si="3034"/>
        <v>2000000</v>
      </c>
      <c r="WXT1371" s="84">
        <f t="shared" si="3034"/>
        <v>2000000</v>
      </c>
      <c r="WXZ1371" s="84" t="s">
        <v>247</v>
      </c>
      <c r="WYA1371" s="84" t="s">
        <v>4695</v>
      </c>
      <c r="WYB1371" s="84">
        <f t="shared" ref="WYB1371:WYJ1371" si="3035">WYB1365</f>
        <v>0</v>
      </c>
      <c r="WYC1371" s="84">
        <f t="shared" si="3035"/>
        <v>0</v>
      </c>
      <c r="WYD1371" s="84">
        <f t="shared" si="3035"/>
        <v>0</v>
      </c>
      <c r="WYE1371" s="84">
        <f t="shared" si="3035"/>
        <v>0</v>
      </c>
      <c r="WYF1371" s="84">
        <f t="shared" si="3035"/>
        <v>2000000</v>
      </c>
      <c r="WYG1371" s="84">
        <f t="shared" si="3035"/>
        <v>0</v>
      </c>
      <c r="WYH1371" s="84">
        <f t="shared" si="3035"/>
        <v>0</v>
      </c>
      <c r="WYI1371" s="84">
        <f t="shared" si="3035"/>
        <v>2000000</v>
      </c>
      <c r="WYJ1371" s="84">
        <f t="shared" si="3035"/>
        <v>2000000</v>
      </c>
      <c r="WYP1371" s="84" t="s">
        <v>247</v>
      </c>
      <c r="WYQ1371" s="84" t="s">
        <v>4695</v>
      </c>
      <c r="WYR1371" s="84">
        <f t="shared" ref="WYR1371:WYZ1371" si="3036">WYR1365</f>
        <v>0</v>
      </c>
      <c r="WYS1371" s="84">
        <f t="shared" si="3036"/>
        <v>0</v>
      </c>
      <c r="WYT1371" s="84">
        <f t="shared" si="3036"/>
        <v>0</v>
      </c>
      <c r="WYU1371" s="84">
        <f t="shared" si="3036"/>
        <v>0</v>
      </c>
      <c r="WYV1371" s="84">
        <f t="shared" si="3036"/>
        <v>2000000</v>
      </c>
      <c r="WYW1371" s="84">
        <f t="shared" si="3036"/>
        <v>0</v>
      </c>
      <c r="WYX1371" s="84">
        <f t="shared" si="3036"/>
        <v>0</v>
      </c>
      <c r="WYY1371" s="84">
        <f t="shared" si="3036"/>
        <v>2000000</v>
      </c>
      <c r="WYZ1371" s="84">
        <f t="shared" si="3036"/>
        <v>2000000</v>
      </c>
      <c r="WZF1371" s="84" t="s">
        <v>247</v>
      </c>
      <c r="WZG1371" s="84" t="s">
        <v>4695</v>
      </c>
      <c r="WZH1371" s="84">
        <f t="shared" ref="WZH1371:WZP1371" si="3037">WZH1365</f>
        <v>0</v>
      </c>
      <c r="WZI1371" s="84">
        <f t="shared" si="3037"/>
        <v>0</v>
      </c>
      <c r="WZJ1371" s="84">
        <f t="shared" si="3037"/>
        <v>0</v>
      </c>
      <c r="WZK1371" s="84">
        <f t="shared" si="3037"/>
        <v>0</v>
      </c>
      <c r="WZL1371" s="84">
        <f t="shared" si="3037"/>
        <v>2000000</v>
      </c>
      <c r="WZM1371" s="84">
        <f t="shared" si="3037"/>
        <v>0</v>
      </c>
      <c r="WZN1371" s="84">
        <f t="shared" si="3037"/>
        <v>0</v>
      </c>
      <c r="WZO1371" s="84">
        <f t="shared" si="3037"/>
        <v>2000000</v>
      </c>
      <c r="WZP1371" s="84">
        <f t="shared" si="3037"/>
        <v>2000000</v>
      </c>
      <c r="WZV1371" s="84" t="s">
        <v>247</v>
      </c>
      <c r="WZW1371" s="84" t="s">
        <v>4695</v>
      </c>
      <c r="WZX1371" s="84">
        <f t="shared" ref="WZX1371:XAF1371" si="3038">WZX1365</f>
        <v>0</v>
      </c>
      <c r="WZY1371" s="84">
        <f t="shared" si="3038"/>
        <v>0</v>
      </c>
      <c r="WZZ1371" s="84">
        <f t="shared" si="3038"/>
        <v>0</v>
      </c>
      <c r="XAA1371" s="84">
        <f t="shared" si="3038"/>
        <v>0</v>
      </c>
      <c r="XAB1371" s="84">
        <f t="shared" si="3038"/>
        <v>2000000</v>
      </c>
      <c r="XAC1371" s="84">
        <f t="shared" si="3038"/>
        <v>0</v>
      </c>
      <c r="XAD1371" s="84">
        <f t="shared" si="3038"/>
        <v>0</v>
      </c>
      <c r="XAE1371" s="84">
        <f t="shared" si="3038"/>
        <v>2000000</v>
      </c>
      <c r="XAF1371" s="84">
        <f t="shared" si="3038"/>
        <v>2000000</v>
      </c>
      <c r="XAL1371" s="84" t="s">
        <v>247</v>
      </c>
      <c r="XAM1371" s="84" t="s">
        <v>4695</v>
      </c>
      <c r="XAN1371" s="84">
        <f t="shared" ref="XAN1371:XAV1371" si="3039">XAN1365</f>
        <v>0</v>
      </c>
      <c r="XAO1371" s="84">
        <f t="shared" si="3039"/>
        <v>0</v>
      </c>
      <c r="XAP1371" s="84">
        <f t="shared" si="3039"/>
        <v>0</v>
      </c>
      <c r="XAQ1371" s="84">
        <f t="shared" si="3039"/>
        <v>0</v>
      </c>
      <c r="XAR1371" s="84">
        <f t="shared" si="3039"/>
        <v>2000000</v>
      </c>
      <c r="XAS1371" s="84">
        <f t="shared" si="3039"/>
        <v>0</v>
      </c>
      <c r="XAT1371" s="84">
        <f t="shared" si="3039"/>
        <v>0</v>
      </c>
      <c r="XAU1371" s="84">
        <f t="shared" si="3039"/>
        <v>2000000</v>
      </c>
      <c r="XAV1371" s="84">
        <f t="shared" si="3039"/>
        <v>2000000</v>
      </c>
      <c r="XBB1371" s="84" t="s">
        <v>247</v>
      </c>
      <c r="XBC1371" s="84" t="s">
        <v>4695</v>
      </c>
      <c r="XBD1371" s="84">
        <f t="shared" ref="XBD1371:XBL1371" si="3040">XBD1365</f>
        <v>0</v>
      </c>
      <c r="XBE1371" s="84">
        <f t="shared" si="3040"/>
        <v>0</v>
      </c>
      <c r="XBF1371" s="84">
        <f t="shared" si="3040"/>
        <v>0</v>
      </c>
      <c r="XBG1371" s="84">
        <f t="shared" si="3040"/>
        <v>0</v>
      </c>
      <c r="XBH1371" s="84">
        <f t="shared" si="3040"/>
        <v>2000000</v>
      </c>
      <c r="XBI1371" s="84">
        <f t="shared" si="3040"/>
        <v>0</v>
      </c>
      <c r="XBJ1371" s="84">
        <f t="shared" si="3040"/>
        <v>0</v>
      </c>
      <c r="XBK1371" s="84">
        <f t="shared" si="3040"/>
        <v>2000000</v>
      </c>
      <c r="XBL1371" s="84">
        <f t="shared" si="3040"/>
        <v>2000000</v>
      </c>
      <c r="XBR1371" s="84" t="s">
        <v>247</v>
      </c>
      <c r="XBS1371" s="84" t="s">
        <v>4695</v>
      </c>
      <c r="XBT1371" s="84">
        <f t="shared" ref="XBT1371:XCB1371" si="3041">XBT1365</f>
        <v>0</v>
      </c>
      <c r="XBU1371" s="84">
        <f t="shared" si="3041"/>
        <v>0</v>
      </c>
      <c r="XBV1371" s="84">
        <f t="shared" si="3041"/>
        <v>0</v>
      </c>
      <c r="XBW1371" s="84">
        <f t="shared" si="3041"/>
        <v>0</v>
      </c>
      <c r="XBX1371" s="84">
        <f t="shared" si="3041"/>
        <v>2000000</v>
      </c>
      <c r="XBY1371" s="84">
        <f t="shared" si="3041"/>
        <v>0</v>
      </c>
      <c r="XBZ1371" s="84">
        <f t="shared" si="3041"/>
        <v>0</v>
      </c>
      <c r="XCA1371" s="84">
        <f t="shared" si="3041"/>
        <v>2000000</v>
      </c>
      <c r="XCB1371" s="84">
        <f t="shared" si="3041"/>
        <v>2000000</v>
      </c>
      <c r="XCH1371" s="84" t="s">
        <v>247</v>
      </c>
      <c r="XCI1371" s="84" t="s">
        <v>4695</v>
      </c>
      <c r="XCJ1371" s="84">
        <f t="shared" ref="XCJ1371:XCR1371" si="3042">XCJ1365</f>
        <v>0</v>
      </c>
      <c r="XCK1371" s="84">
        <f t="shared" si="3042"/>
        <v>0</v>
      </c>
      <c r="XCL1371" s="84">
        <f t="shared" si="3042"/>
        <v>0</v>
      </c>
      <c r="XCM1371" s="84">
        <f t="shared" si="3042"/>
        <v>0</v>
      </c>
      <c r="XCN1371" s="84">
        <f t="shared" si="3042"/>
        <v>2000000</v>
      </c>
      <c r="XCO1371" s="84">
        <f t="shared" si="3042"/>
        <v>0</v>
      </c>
      <c r="XCP1371" s="84">
        <f t="shared" si="3042"/>
        <v>0</v>
      </c>
      <c r="XCQ1371" s="84">
        <f t="shared" si="3042"/>
        <v>2000000</v>
      </c>
      <c r="XCR1371" s="84">
        <f t="shared" si="3042"/>
        <v>2000000</v>
      </c>
      <c r="XCX1371" s="84" t="s">
        <v>247</v>
      </c>
      <c r="XCY1371" s="84" t="s">
        <v>4695</v>
      </c>
      <c r="XCZ1371" s="84">
        <f t="shared" ref="XCZ1371:XDH1371" si="3043">XCZ1365</f>
        <v>0</v>
      </c>
      <c r="XDA1371" s="84">
        <f t="shared" si="3043"/>
        <v>0</v>
      </c>
      <c r="XDB1371" s="84">
        <f t="shared" si="3043"/>
        <v>0</v>
      </c>
      <c r="XDC1371" s="84">
        <f t="shared" si="3043"/>
        <v>0</v>
      </c>
      <c r="XDD1371" s="84">
        <f t="shared" si="3043"/>
        <v>2000000</v>
      </c>
      <c r="XDE1371" s="84">
        <f t="shared" si="3043"/>
        <v>0</v>
      </c>
      <c r="XDF1371" s="84">
        <f t="shared" si="3043"/>
        <v>0</v>
      </c>
      <c r="XDG1371" s="84">
        <f t="shared" si="3043"/>
        <v>2000000</v>
      </c>
      <c r="XDH1371" s="84">
        <f t="shared" si="3043"/>
        <v>2000000</v>
      </c>
      <c r="XDN1371" s="84" t="s">
        <v>247</v>
      </c>
      <c r="XDO1371" s="84" t="s">
        <v>4695</v>
      </c>
      <c r="XDP1371" s="84">
        <f t="shared" ref="XDP1371:XDX1371" si="3044">XDP1365</f>
        <v>0</v>
      </c>
      <c r="XDQ1371" s="84">
        <f t="shared" si="3044"/>
        <v>0</v>
      </c>
      <c r="XDR1371" s="84">
        <f t="shared" si="3044"/>
        <v>0</v>
      </c>
      <c r="XDS1371" s="84">
        <f t="shared" si="3044"/>
        <v>0</v>
      </c>
      <c r="XDT1371" s="84">
        <f t="shared" si="3044"/>
        <v>2000000</v>
      </c>
      <c r="XDU1371" s="84">
        <f t="shared" si="3044"/>
        <v>0</v>
      </c>
      <c r="XDV1371" s="84">
        <f t="shared" si="3044"/>
        <v>0</v>
      </c>
      <c r="XDW1371" s="84">
        <f t="shared" si="3044"/>
        <v>2000000</v>
      </c>
      <c r="XDX1371" s="84">
        <f t="shared" si="3044"/>
        <v>2000000</v>
      </c>
      <c r="XED1371" s="84" t="s">
        <v>247</v>
      </c>
      <c r="XEE1371" s="84" t="s">
        <v>4695</v>
      </c>
      <c r="XEF1371" s="84">
        <f t="shared" ref="XEF1371:XEN1371" si="3045">XEF1365</f>
        <v>0</v>
      </c>
      <c r="XEG1371" s="84">
        <f t="shared" si="3045"/>
        <v>0</v>
      </c>
      <c r="XEH1371" s="84">
        <f t="shared" si="3045"/>
        <v>0</v>
      </c>
      <c r="XEI1371" s="84">
        <f t="shared" si="3045"/>
        <v>0</v>
      </c>
      <c r="XEJ1371" s="84">
        <f t="shared" si="3045"/>
        <v>2000000</v>
      </c>
      <c r="XEK1371" s="84">
        <f t="shared" si="3045"/>
        <v>0</v>
      </c>
      <c r="XEL1371" s="84">
        <f t="shared" si="3045"/>
        <v>0</v>
      </c>
      <c r="XEM1371" s="84">
        <f t="shared" si="3045"/>
        <v>2000000</v>
      </c>
      <c r="XEN1371" s="84">
        <f t="shared" si="3045"/>
        <v>2000000</v>
      </c>
      <c r="XET1371" s="84" t="s">
        <v>247</v>
      </c>
      <c r="XEU1371" s="84" t="s">
        <v>4695</v>
      </c>
      <c r="XEV1371" s="84">
        <f t="shared" ref="XEV1371:XFD1371" si="3046">XEV1365</f>
        <v>0</v>
      </c>
      <c r="XEW1371" s="84">
        <f t="shared" si="3046"/>
        <v>0</v>
      </c>
      <c r="XEX1371" s="84">
        <f t="shared" si="3046"/>
        <v>0</v>
      </c>
      <c r="XEY1371" s="84">
        <f t="shared" si="3046"/>
        <v>0</v>
      </c>
      <c r="XEZ1371" s="84">
        <f t="shared" si="3046"/>
        <v>2000000</v>
      </c>
      <c r="XFA1371" s="84">
        <f t="shared" si="3046"/>
        <v>0</v>
      </c>
      <c r="XFB1371" s="84">
        <f t="shared" si="3046"/>
        <v>0</v>
      </c>
      <c r="XFC1371" s="84">
        <f t="shared" si="3046"/>
        <v>2000000</v>
      </c>
      <c r="XFD1371" s="84">
        <f t="shared" si="3046"/>
        <v>2000000</v>
      </c>
    </row>
    <row r="1372" spans="1:1024 1030:2048 2054:3072 3078:4096 4102:5120 5126:6144 6150:7168 7174:8192 8198:9216 9222:10240 10246:11264 11270:12288 12294:13312 13318:14336 14342:15360 15366:16384">
      <c r="A1372" s="84"/>
      <c r="B1372" s="84"/>
      <c r="G1372" s="798" t="s">
        <v>5410</v>
      </c>
      <c r="H1372" s="781">
        <f>H1367</f>
        <v>3000000</v>
      </c>
      <c r="I1372" s="781">
        <f t="shared" ref="I1372:BL1372" si="3047">I1367</f>
        <v>0</v>
      </c>
      <c r="J1372" s="782">
        <f t="shared" si="3047"/>
        <v>0</v>
      </c>
      <c r="K1372" s="781">
        <f t="shared" si="3047"/>
        <v>3000000</v>
      </c>
      <c r="L1372" s="783">
        <f t="shared" si="3047"/>
        <v>2068817</v>
      </c>
      <c r="M1372" s="783">
        <f t="shared" si="3047"/>
        <v>0</v>
      </c>
      <c r="N1372" s="784">
        <f t="shared" si="3047"/>
        <v>0</v>
      </c>
      <c r="O1372" s="783">
        <f t="shared" si="3047"/>
        <v>2068817</v>
      </c>
      <c r="P1372" s="783">
        <f t="shared" si="3047"/>
        <v>5068817</v>
      </c>
      <c r="Q1372" s="801"/>
      <c r="R1372" s="802"/>
      <c r="S1372" s="801"/>
      <c r="T1372" s="84"/>
      <c r="V1372" s="84"/>
      <c r="W1372" s="84" t="s">
        <v>5410</v>
      </c>
      <c r="X1372" s="816">
        <f>X1367</f>
        <v>1000000</v>
      </c>
      <c r="Y1372" s="817">
        <f t="shared" si="3047"/>
        <v>0</v>
      </c>
      <c r="Z1372" s="813">
        <f t="shared" si="3047"/>
        <v>0</v>
      </c>
      <c r="AA1372" s="814">
        <f t="shared" si="3047"/>
        <v>1000000</v>
      </c>
      <c r="AB1372" s="84">
        <f t="shared" si="3047"/>
        <v>2000000</v>
      </c>
      <c r="AC1372" s="84">
        <f t="shared" si="3047"/>
        <v>0</v>
      </c>
      <c r="AD1372" s="84">
        <f t="shared" si="3047"/>
        <v>0</v>
      </c>
      <c r="AE1372" s="84">
        <f t="shared" si="3047"/>
        <v>2000000</v>
      </c>
      <c r="AF1372" s="84">
        <f t="shared" si="3047"/>
        <v>3000000</v>
      </c>
      <c r="AM1372" s="84" t="s">
        <v>5410</v>
      </c>
      <c r="AN1372" s="84">
        <f>AN1367</f>
        <v>1000000</v>
      </c>
      <c r="AO1372" s="84">
        <f t="shared" si="3047"/>
        <v>0</v>
      </c>
      <c r="AP1372" s="84">
        <f t="shared" si="3047"/>
        <v>0</v>
      </c>
      <c r="AQ1372" s="84">
        <f t="shared" si="3047"/>
        <v>1000000</v>
      </c>
      <c r="AR1372" s="84">
        <f t="shared" si="3047"/>
        <v>2000000</v>
      </c>
      <c r="AS1372" s="84">
        <f t="shared" si="3047"/>
        <v>0</v>
      </c>
      <c r="AT1372" s="84">
        <f t="shared" si="3047"/>
        <v>0</v>
      </c>
      <c r="AU1372" s="84">
        <f t="shared" si="3047"/>
        <v>2000000</v>
      </c>
      <c r="AV1372" s="84">
        <f t="shared" si="3047"/>
        <v>3000000</v>
      </c>
      <c r="BC1372" s="84" t="s">
        <v>5410</v>
      </c>
      <c r="BD1372" s="84">
        <f>BD1367</f>
        <v>1000000</v>
      </c>
      <c r="BE1372" s="84">
        <f t="shared" si="3047"/>
        <v>0</v>
      </c>
      <c r="BF1372" s="84">
        <f t="shared" si="3047"/>
        <v>0</v>
      </c>
      <c r="BG1372" s="84">
        <f t="shared" si="3047"/>
        <v>1000000</v>
      </c>
      <c r="BH1372" s="84">
        <f t="shared" si="3047"/>
        <v>2000000</v>
      </c>
      <c r="BI1372" s="84">
        <f t="shared" si="3047"/>
        <v>0</v>
      </c>
      <c r="BJ1372" s="84">
        <f t="shared" si="3047"/>
        <v>0</v>
      </c>
      <c r="BK1372" s="84">
        <f t="shared" si="3047"/>
        <v>2000000</v>
      </c>
      <c r="BL1372" s="84">
        <f t="shared" si="3047"/>
        <v>3000000</v>
      </c>
      <c r="BS1372" s="84" t="s">
        <v>5410</v>
      </c>
      <c r="BT1372" s="84">
        <f>BT1367</f>
        <v>1000000</v>
      </c>
      <c r="BU1372" s="84">
        <f t="shared" ref="BU1372:DX1372" si="3048">BU1367</f>
        <v>0</v>
      </c>
      <c r="BV1372" s="84">
        <f t="shared" si="3048"/>
        <v>0</v>
      </c>
      <c r="BW1372" s="84">
        <f t="shared" si="3048"/>
        <v>1000000</v>
      </c>
      <c r="BX1372" s="84">
        <f t="shared" si="3048"/>
        <v>2000000</v>
      </c>
      <c r="BY1372" s="84">
        <f t="shared" si="3048"/>
        <v>0</v>
      </c>
      <c r="BZ1372" s="84">
        <f t="shared" si="3048"/>
        <v>0</v>
      </c>
      <c r="CA1372" s="84">
        <f t="shared" si="3048"/>
        <v>2000000</v>
      </c>
      <c r="CB1372" s="84">
        <f t="shared" si="3048"/>
        <v>3000000</v>
      </c>
      <c r="CI1372" s="84" t="s">
        <v>5410</v>
      </c>
      <c r="CJ1372" s="84">
        <f>CJ1367</f>
        <v>1000000</v>
      </c>
      <c r="CK1372" s="84">
        <f t="shared" si="3048"/>
        <v>0</v>
      </c>
      <c r="CL1372" s="84">
        <f t="shared" si="3048"/>
        <v>0</v>
      </c>
      <c r="CM1372" s="84">
        <f t="shared" si="3048"/>
        <v>1000000</v>
      </c>
      <c r="CN1372" s="84">
        <f t="shared" si="3048"/>
        <v>2000000</v>
      </c>
      <c r="CO1372" s="84">
        <f t="shared" si="3048"/>
        <v>0</v>
      </c>
      <c r="CP1372" s="84">
        <f t="shared" si="3048"/>
        <v>0</v>
      </c>
      <c r="CQ1372" s="84">
        <f t="shared" si="3048"/>
        <v>2000000</v>
      </c>
      <c r="CR1372" s="84">
        <f t="shared" si="3048"/>
        <v>3000000</v>
      </c>
      <c r="CY1372" s="84" t="s">
        <v>5410</v>
      </c>
      <c r="CZ1372" s="84">
        <f>CZ1367</f>
        <v>1000000</v>
      </c>
      <c r="DA1372" s="84">
        <f t="shared" si="3048"/>
        <v>0</v>
      </c>
      <c r="DB1372" s="84">
        <f t="shared" si="3048"/>
        <v>0</v>
      </c>
      <c r="DC1372" s="84">
        <f t="shared" si="3048"/>
        <v>1000000</v>
      </c>
      <c r="DD1372" s="84">
        <f t="shared" si="3048"/>
        <v>2000000</v>
      </c>
      <c r="DE1372" s="84">
        <f t="shared" si="3048"/>
        <v>0</v>
      </c>
      <c r="DF1372" s="84">
        <f t="shared" si="3048"/>
        <v>0</v>
      </c>
      <c r="DG1372" s="84">
        <f t="shared" si="3048"/>
        <v>2000000</v>
      </c>
      <c r="DH1372" s="84">
        <f t="shared" si="3048"/>
        <v>3000000</v>
      </c>
      <c r="DO1372" s="84" t="s">
        <v>5410</v>
      </c>
      <c r="DP1372" s="84">
        <f>DP1367</f>
        <v>1000000</v>
      </c>
      <c r="DQ1372" s="84">
        <f t="shared" si="3048"/>
        <v>0</v>
      </c>
      <c r="DR1372" s="84">
        <f t="shared" si="3048"/>
        <v>0</v>
      </c>
      <c r="DS1372" s="84">
        <f t="shared" si="3048"/>
        <v>1000000</v>
      </c>
      <c r="DT1372" s="84">
        <f t="shared" si="3048"/>
        <v>2000000</v>
      </c>
      <c r="DU1372" s="84">
        <f t="shared" si="3048"/>
        <v>0</v>
      </c>
      <c r="DV1372" s="84">
        <f t="shared" si="3048"/>
        <v>0</v>
      </c>
      <c r="DW1372" s="84">
        <f t="shared" si="3048"/>
        <v>2000000</v>
      </c>
      <c r="DX1372" s="84">
        <f t="shared" si="3048"/>
        <v>3000000</v>
      </c>
      <c r="EE1372" s="84" t="s">
        <v>5410</v>
      </c>
      <c r="EF1372" s="84">
        <f>EF1367</f>
        <v>1000000</v>
      </c>
      <c r="EG1372" s="84">
        <f t="shared" ref="EG1372:GJ1372" si="3049">EG1367</f>
        <v>0</v>
      </c>
      <c r="EH1372" s="84">
        <f t="shared" si="3049"/>
        <v>0</v>
      </c>
      <c r="EI1372" s="84">
        <f t="shared" si="3049"/>
        <v>1000000</v>
      </c>
      <c r="EJ1372" s="84">
        <f t="shared" si="3049"/>
        <v>2000000</v>
      </c>
      <c r="EK1372" s="84">
        <f t="shared" si="3049"/>
        <v>0</v>
      </c>
      <c r="EL1372" s="84">
        <f t="shared" si="3049"/>
        <v>0</v>
      </c>
      <c r="EM1372" s="84">
        <f t="shared" si="3049"/>
        <v>2000000</v>
      </c>
      <c r="EN1372" s="84">
        <f t="shared" si="3049"/>
        <v>3000000</v>
      </c>
      <c r="EU1372" s="84" t="s">
        <v>5410</v>
      </c>
      <c r="EV1372" s="84">
        <f>EV1367</f>
        <v>1000000</v>
      </c>
      <c r="EW1372" s="84">
        <f t="shared" si="3049"/>
        <v>0</v>
      </c>
      <c r="EX1372" s="84">
        <f t="shared" si="3049"/>
        <v>0</v>
      </c>
      <c r="EY1372" s="84">
        <f t="shared" si="3049"/>
        <v>1000000</v>
      </c>
      <c r="EZ1372" s="84">
        <f t="shared" si="3049"/>
        <v>2000000</v>
      </c>
      <c r="FA1372" s="84">
        <f t="shared" si="3049"/>
        <v>0</v>
      </c>
      <c r="FB1372" s="84">
        <f t="shared" si="3049"/>
        <v>0</v>
      </c>
      <c r="FC1372" s="84">
        <f t="shared" si="3049"/>
        <v>2000000</v>
      </c>
      <c r="FD1372" s="84">
        <f t="shared" si="3049"/>
        <v>3000000</v>
      </c>
      <c r="FK1372" s="84" t="s">
        <v>5410</v>
      </c>
      <c r="FL1372" s="84">
        <f>FL1367</f>
        <v>1000000</v>
      </c>
      <c r="FM1372" s="84">
        <f t="shared" si="3049"/>
        <v>0</v>
      </c>
      <c r="FN1372" s="84">
        <f t="shared" si="3049"/>
        <v>0</v>
      </c>
      <c r="FO1372" s="84">
        <f t="shared" si="3049"/>
        <v>1000000</v>
      </c>
      <c r="FP1372" s="84">
        <f t="shared" si="3049"/>
        <v>2000000</v>
      </c>
      <c r="FQ1372" s="84">
        <f t="shared" si="3049"/>
        <v>0</v>
      </c>
      <c r="FR1372" s="84">
        <f t="shared" si="3049"/>
        <v>0</v>
      </c>
      <c r="FS1372" s="84">
        <f t="shared" si="3049"/>
        <v>2000000</v>
      </c>
      <c r="FT1372" s="84">
        <f t="shared" si="3049"/>
        <v>3000000</v>
      </c>
      <c r="GA1372" s="84" t="s">
        <v>5410</v>
      </c>
      <c r="GB1372" s="84">
        <f>GB1367</f>
        <v>1000000</v>
      </c>
      <c r="GC1372" s="84">
        <f t="shared" si="3049"/>
        <v>0</v>
      </c>
      <c r="GD1372" s="84">
        <f t="shared" si="3049"/>
        <v>0</v>
      </c>
      <c r="GE1372" s="84">
        <f t="shared" si="3049"/>
        <v>1000000</v>
      </c>
      <c r="GF1372" s="84">
        <f t="shared" si="3049"/>
        <v>2000000</v>
      </c>
      <c r="GG1372" s="84">
        <f t="shared" si="3049"/>
        <v>0</v>
      </c>
      <c r="GH1372" s="84">
        <f t="shared" si="3049"/>
        <v>0</v>
      </c>
      <c r="GI1372" s="84">
        <f t="shared" si="3049"/>
        <v>2000000</v>
      </c>
      <c r="GJ1372" s="84">
        <f t="shared" si="3049"/>
        <v>3000000</v>
      </c>
      <c r="GQ1372" s="84" t="s">
        <v>5410</v>
      </c>
      <c r="GR1372" s="84">
        <f>GR1367</f>
        <v>1000000</v>
      </c>
      <c r="GS1372" s="84">
        <f t="shared" ref="GS1372:IV1372" si="3050">GS1367</f>
        <v>0</v>
      </c>
      <c r="GT1372" s="84">
        <f t="shared" si="3050"/>
        <v>0</v>
      </c>
      <c r="GU1372" s="84">
        <f t="shared" si="3050"/>
        <v>1000000</v>
      </c>
      <c r="GV1372" s="84">
        <f t="shared" si="3050"/>
        <v>2000000</v>
      </c>
      <c r="GW1372" s="84">
        <f t="shared" si="3050"/>
        <v>0</v>
      </c>
      <c r="GX1372" s="84">
        <f t="shared" si="3050"/>
        <v>0</v>
      </c>
      <c r="GY1372" s="84">
        <f t="shared" si="3050"/>
        <v>2000000</v>
      </c>
      <c r="GZ1372" s="84">
        <f t="shared" si="3050"/>
        <v>3000000</v>
      </c>
      <c r="HG1372" s="84" t="s">
        <v>5410</v>
      </c>
      <c r="HH1372" s="84">
        <f>HH1367</f>
        <v>1000000</v>
      </c>
      <c r="HI1372" s="84">
        <f t="shared" si="3050"/>
        <v>0</v>
      </c>
      <c r="HJ1372" s="84">
        <f t="shared" si="3050"/>
        <v>0</v>
      </c>
      <c r="HK1372" s="84">
        <f t="shared" si="3050"/>
        <v>1000000</v>
      </c>
      <c r="HL1372" s="84">
        <f t="shared" si="3050"/>
        <v>2000000</v>
      </c>
      <c r="HM1372" s="84">
        <f t="shared" si="3050"/>
        <v>0</v>
      </c>
      <c r="HN1372" s="84">
        <f t="shared" si="3050"/>
        <v>0</v>
      </c>
      <c r="HO1372" s="84">
        <f t="shared" si="3050"/>
        <v>2000000</v>
      </c>
      <c r="HP1372" s="84">
        <f t="shared" si="3050"/>
        <v>3000000</v>
      </c>
      <c r="HW1372" s="84" t="s">
        <v>5410</v>
      </c>
      <c r="HX1372" s="84">
        <f>HX1367</f>
        <v>1000000</v>
      </c>
      <c r="HY1372" s="84">
        <f t="shared" si="3050"/>
        <v>0</v>
      </c>
      <c r="HZ1372" s="84">
        <f t="shared" si="3050"/>
        <v>0</v>
      </c>
      <c r="IA1372" s="84">
        <f t="shared" si="3050"/>
        <v>1000000</v>
      </c>
      <c r="IB1372" s="84">
        <f t="shared" si="3050"/>
        <v>2000000</v>
      </c>
      <c r="IC1372" s="84">
        <f t="shared" si="3050"/>
        <v>0</v>
      </c>
      <c r="ID1372" s="84">
        <f t="shared" si="3050"/>
        <v>0</v>
      </c>
      <c r="IE1372" s="84">
        <f t="shared" si="3050"/>
        <v>2000000</v>
      </c>
      <c r="IF1372" s="84">
        <f t="shared" si="3050"/>
        <v>3000000</v>
      </c>
      <c r="IM1372" s="84" t="s">
        <v>5410</v>
      </c>
      <c r="IN1372" s="84">
        <f>IN1367</f>
        <v>1000000</v>
      </c>
      <c r="IO1372" s="84">
        <f t="shared" si="3050"/>
        <v>0</v>
      </c>
      <c r="IP1372" s="84">
        <f t="shared" si="3050"/>
        <v>0</v>
      </c>
      <c r="IQ1372" s="84">
        <f t="shared" si="3050"/>
        <v>1000000</v>
      </c>
      <c r="IR1372" s="84">
        <f t="shared" si="3050"/>
        <v>2000000</v>
      </c>
      <c r="IS1372" s="84">
        <f t="shared" si="3050"/>
        <v>0</v>
      </c>
      <c r="IT1372" s="84">
        <f t="shared" si="3050"/>
        <v>0</v>
      </c>
      <c r="IU1372" s="84">
        <f t="shared" si="3050"/>
        <v>2000000</v>
      </c>
      <c r="IV1372" s="84">
        <f t="shared" si="3050"/>
        <v>3000000</v>
      </c>
      <c r="JC1372" s="84" t="s">
        <v>5410</v>
      </c>
      <c r="JD1372" s="84">
        <f>JD1367</f>
        <v>1000000</v>
      </c>
      <c r="JE1372" s="84">
        <f t="shared" ref="JE1372:LH1372" si="3051">JE1367</f>
        <v>0</v>
      </c>
      <c r="JF1372" s="84">
        <f t="shared" si="3051"/>
        <v>0</v>
      </c>
      <c r="JG1372" s="84">
        <f t="shared" si="3051"/>
        <v>1000000</v>
      </c>
      <c r="JH1372" s="84">
        <f t="shared" si="3051"/>
        <v>2000000</v>
      </c>
      <c r="JI1372" s="84">
        <f t="shared" si="3051"/>
        <v>0</v>
      </c>
      <c r="JJ1372" s="84">
        <f t="shared" si="3051"/>
        <v>0</v>
      </c>
      <c r="JK1372" s="84">
        <f t="shared" si="3051"/>
        <v>2000000</v>
      </c>
      <c r="JL1372" s="84">
        <f t="shared" si="3051"/>
        <v>3000000</v>
      </c>
      <c r="JS1372" s="84" t="s">
        <v>5410</v>
      </c>
      <c r="JT1372" s="84">
        <f>JT1367</f>
        <v>1000000</v>
      </c>
      <c r="JU1372" s="84">
        <f t="shared" si="3051"/>
        <v>0</v>
      </c>
      <c r="JV1372" s="84">
        <f t="shared" si="3051"/>
        <v>0</v>
      </c>
      <c r="JW1372" s="84">
        <f t="shared" si="3051"/>
        <v>1000000</v>
      </c>
      <c r="JX1372" s="84">
        <f t="shared" si="3051"/>
        <v>2000000</v>
      </c>
      <c r="JY1372" s="84">
        <f t="shared" si="3051"/>
        <v>0</v>
      </c>
      <c r="JZ1372" s="84">
        <f t="shared" si="3051"/>
        <v>0</v>
      </c>
      <c r="KA1372" s="84">
        <f t="shared" si="3051"/>
        <v>2000000</v>
      </c>
      <c r="KB1372" s="84">
        <f t="shared" si="3051"/>
        <v>3000000</v>
      </c>
      <c r="KI1372" s="84" t="s">
        <v>5410</v>
      </c>
      <c r="KJ1372" s="84">
        <f>KJ1367</f>
        <v>1000000</v>
      </c>
      <c r="KK1372" s="84">
        <f t="shared" si="3051"/>
        <v>0</v>
      </c>
      <c r="KL1372" s="84">
        <f t="shared" si="3051"/>
        <v>0</v>
      </c>
      <c r="KM1372" s="84">
        <f t="shared" si="3051"/>
        <v>1000000</v>
      </c>
      <c r="KN1372" s="84">
        <f t="shared" si="3051"/>
        <v>2000000</v>
      </c>
      <c r="KO1372" s="84">
        <f t="shared" si="3051"/>
        <v>0</v>
      </c>
      <c r="KP1372" s="84">
        <f t="shared" si="3051"/>
        <v>0</v>
      </c>
      <c r="KQ1372" s="84">
        <f t="shared" si="3051"/>
        <v>2000000</v>
      </c>
      <c r="KR1372" s="84">
        <f t="shared" si="3051"/>
        <v>3000000</v>
      </c>
      <c r="KY1372" s="84" t="s">
        <v>5410</v>
      </c>
      <c r="KZ1372" s="84">
        <f>KZ1367</f>
        <v>1000000</v>
      </c>
      <c r="LA1372" s="84">
        <f t="shared" si="3051"/>
        <v>0</v>
      </c>
      <c r="LB1372" s="84">
        <f t="shared" si="3051"/>
        <v>0</v>
      </c>
      <c r="LC1372" s="84">
        <f t="shared" si="3051"/>
        <v>1000000</v>
      </c>
      <c r="LD1372" s="84">
        <f t="shared" si="3051"/>
        <v>2000000</v>
      </c>
      <c r="LE1372" s="84">
        <f t="shared" si="3051"/>
        <v>0</v>
      </c>
      <c r="LF1372" s="84">
        <f t="shared" si="3051"/>
        <v>0</v>
      </c>
      <c r="LG1372" s="84">
        <f t="shared" si="3051"/>
        <v>2000000</v>
      </c>
      <c r="LH1372" s="84">
        <f t="shared" si="3051"/>
        <v>3000000</v>
      </c>
      <c r="LO1372" s="84" t="s">
        <v>5410</v>
      </c>
      <c r="LP1372" s="84">
        <f>LP1367</f>
        <v>1000000</v>
      </c>
      <c r="LQ1372" s="84">
        <f t="shared" ref="LQ1372:NT1372" si="3052">LQ1367</f>
        <v>0</v>
      </c>
      <c r="LR1372" s="84">
        <f t="shared" si="3052"/>
        <v>0</v>
      </c>
      <c r="LS1372" s="84">
        <f t="shared" si="3052"/>
        <v>1000000</v>
      </c>
      <c r="LT1372" s="84">
        <f t="shared" si="3052"/>
        <v>2000000</v>
      </c>
      <c r="LU1372" s="84">
        <f t="shared" si="3052"/>
        <v>0</v>
      </c>
      <c r="LV1372" s="84">
        <f t="shared" si="3052"/>
        <v>0</v>
      </c>
      <c r="LW1372" s="84">
        <f t="shared" si="3052"/>
        <v>2000000</v>
      </c>
      <c r="LX1372" s="84">
        <f t="shared" si="3052"/>
        <v>3000000</v>
      </c>
      <c r="ME1372" s="84" t="s">
        <v>5410</v>
      </c>
      <c r="MF1372" s="84">
        <f>MF1367</f>
        <v>1000000</v>
      </c>
      <c r="MG1372" s="84">
        <f t="shared" si="3052"/>
        <v>0</v>
      </c>
      <c r="MH1372" s="84">
        <f t="shared" si="3052"/>
        <v>0</v>
      </c>
      <c r="MI1372" s="84">
        <f t="shared" si="3052"/>
        <v>1000000</v>
      </c>
      <c r="MJ1372" s="84">
        <f t="shared" si="3052"/>
        <v>2000000</v>
      </c>
      <c r="MK1372" s="84">
        <f t="shared" si="3052"/>
        <v>0</v>
      </c>
      <c r="ML1372" s="84">
        <f t="shared" si="3052"/>
        <v>0</v>
      </c>
      <c r="MM1372" s="84">
        <f t="shared" si="3052"/>
        <v>2000000</v>
      </c>
      <c r="MN1372" s="84">
        <f t="shared" si="3052"/>
        <v>3000000</v>
      </c>
      <c r="MU1372" s="84" t="s">
        <v>5410</v>
      </c>
      <c r="MV1372" s="84">
        <f>MV1367</f>
        <v>1000000</v>
      </c>
      <c r="MW1372" s="84">
        <f t="shared" si="3052"/>
        <v>0</v>
      </c>
      <c r="MX1372" s="84">
        <f t="shared" si="3052"/>
        <v>0</v>
      </c>
      <c r="MY1372" s="84">
        <f t="shared" si="3052"/>
        <v>1000000</v>
      </c>
      <c r="MZ1372" s="84">
        <f t="shared" si="3052"/>
        <v>2000000</v>
      </c>
      <c r="NA1372" s="84">
        <f t="shared" si="3052"/>
        <v>0</v>
      </c>
      <c r="NB1372" s="84">
        <f t="shared" si="3052"/>
        <v>0</v>
      </c>
      <c r="NC1372" s="84">
        <f t="shared" si="3052"/>
        <v>2000000</v>
      </c>
      <c r="ND1372" s="84">
        <f t="shared" si="3052"/>
        <v>3000000</v>
      </c>
      <c r="NK1372" s="84" t="s">
        <v>5410</v>
      </c>
      <c r="NL1372" s="84">
        <f>NL1367</f>
        <v>1000000</v>
      </c>
      <c r="NM1372" s="84">
        <f t="shared" si="3052"/>
        <v>0</v>
      </c>
      <c r="NN1372" s="84">
        <f t="shared" si="3052"/>
        <v>0</v>
      </c>
      <c r="NO1372" s="84">
        <f t="shared" si="3052"/>
        <v>1000000</v>
      </c>
      <c r="NP1372" s="84">
        <f t="shared" si="3052"/>
        <v>2000000</v>
      </c>
      <c r="NQ1372" s="84">
        <f t="shared" si="3052"/>
        <v>0</v>
      </c>
      <c r="NR1372" s="84">
        <f t="shared" si="3052"/>
        <v>0</v>
      </c>
      <c r="NS1372" s="84">
        <f t="shared" si="3052"/>
        <v>2000000</v>
      </c>
      <c r="NT1372" s="84">
        <f t="shared" si="3052"/>
        <v>3000000</v>
      </c>
      <c r="OA1372" s="84" t="s">
        <v>5410</v>
      </c>
      <c r="OB1372" s="84">
        <f>OB1367</f>
        <v>1000000</v>
      </c>
      <c r="OC1372" s="84">
        <f t="shared" ref="OC1372:QF1372" si="3053">OC1367</f>
        <v>0</v>
      </c>
      <c r="OD1372" s="84">
        <f t="shared" si="3053"/>
        <v>0</v>
      </c>
      <c r="OE1372" s="84">
        <f t="shared" si="3053"/>
        <v>1000000</v>
      </c>
      <c r="OF1372" s="84">
        <f t="shared" si="3053"/>
        <v>2000000</v>
      </c>
      <c r="OG1372" s="84">
        <f t="shared" si="3053"/>
        <v>0</v>
      </c>
      <c r="OH1372" s="84">
        <f t="shared" si="3053"/>
        <v>0</v>
      </c>
      <c r="OI1372" s="84">
        <f t="shared" si="3053"/>
        <v>2000000</v>
      </c>
      <c r="OJ1372" s="84">
        <f t="shared" si="3053"/>
        <v>3000000</v>
      </c>
      <c r="OQ1372" s="84" t="s">
        <v>5410</v>
      </c>
      <c r="OR1372" s="84">
        <f>OR1367</f>
        <v>1000000</v>
      </c>
      <c r="OS1372" s="84">
        <f t="shared" si="3053"/>
        <v>0</v>
      </c>
      <c r="OT1372" s="84">
        <f t="shared" si="3053"/>
        <v>0</v>
      </c>
      <c r="OU1372" s="84">
        <f t="shared" si="3053"/>
        <v>1000000</v>
      </c>
      <c r="OV1372" s="84">
        <f t="shared" si="3053"/>
        <v>2000000</v>
      </c>
      <c r="OW1372" s="84">
        <f t="shared" si="3053"/>
        <v>0</v>
      </c>
      <c r="OX1372" s="84">
        <f t="shared" si="3053"/>
        <v>0</v>
      </c>
      <c r="OY1372" s="84">
        <f t="shared" si="3053"/>
        <v>2000000</v>
      </c>
      <c r="OZ1372" s="84">
        <f t="shared" si="3053"/>
        <v>3000000</v>
      </c>
      <c r="PG1372" s="84" t="s">
        <v>5410</v>
      </c>
      <c r="PH1372" s="84">
        <f>PH1367</f>
        <v>1000000</v>
      </c>
      <c r="PI1372" s="84">
        <f t="shared" si="3053"/>
        <v>0</v>
      </c>
      <c r="PJ1372" s="84">
        <f t="shared" si="3053"/>
        <v>0</v>
      </c>
      <c r="PK1372" s="84">
        <f t="shared" si="3053"/>
        <v>1000000</v>
      </c>
      <c r="PL1372" s="84">
        <f t="shared" si="3053"/>
        <v>2000000</v>
      </c>
      <c r="PM1372" s="84">
        <f t="shared" si="3053"/>
        <v>0</v>
      </c>
      <c r="PN1372" s="84">
        <f t="shared" si="3053"/>
        <v>0</v>
      </c>
      <c r="PO1372" s="84">
        <f t="shared" si="3053"/>
        <v>2000000</v>
      </c>
      <c r="PP1372" s="84">
        <f t="shared" si="3053"/>
        <v>3000000</v>
      </c>
      <c r="PW1372" s="84" t="s">
        <v>5410</v>
      </c>
      <c r="PX1372" s="84">
        <f>PX1367</f>
        <v>1000000</v>
      </c>
      <c r="PY1372" s="84">
        <f t="shared" si="3053"/>
        <v>0</v>
      </c>
      <c r="PZ1372" s="84">
        <f t="shared" si="3053"/>
        <v>0</v>
      </c>
      <c r="QA1372" s="84">
        <f t="shared" si="3053"/>
        <v>1000000</v>
      </c>
      <c r="QB1372" s="84">
        <f t="shared" si="3053"/>
        <v>2000000</v>
      </c>
      <c r="QC1372" s="84">
        <f t="shared" si="3053"/>
        <v>0</v>
      </c>
      <c r="QD1372" s="84">
        <f t="shared" si="3053"/>
        <v>0</v>
      </c>
      <c r="QE1372" s="84">
        <f t="shared" si="3053"/>
        <v>2000000</v>
      </c>
      <c r="QF1372" s="84">
        <f t="shared" si="3053"/>
        <v>3000000</v>
      </c>
      <c r="QM1372" s="84" t="s">
        <v>5410</v>
      </c>
      <c r="QN1372" s="84">
        <f>QN1367</f>
        <v>1000000</v>
      </c>
      <c r="QO1372" s="84">
        <f t="shared" ref="QO1372:SR1372" si="3054">QO1367</f>
        <v>0</v>
      </c>
      <c r="QP1372" s="84">
        <f t="shared" si="3054"/>
        <v>0</v>
      </c>
      <c r="QQ1372" s="84">
        <f t="shared" si="3054"/>
        <v>1000000</v>
      </c>
      <c r="QR1372" s="84">
        <f t="shared" si="3054"/>
        <v>2000000</v>
      </c>
      <c r="QS1372" s="84">
        <f t="shared" si="3054"/>
        <v>0</v>
      </c>
      <c r="QT1372" s="84">
        <f t="shared" si="3054"/>
        <v>0</v>
      </c>
      <c r="QU1372" s="84">
        <f t="shared" si="3054"/>
        <v>2000000</v>
      </c>
      <c r="QV1372" s="84">
        <f t="shared" si="3054"/>
        <v>3000000</v>
      </c>
      <c r="RC1372" s="84" t="s">
        <v>5410</v>
      </c>
      <c r="RD1372" s="84">
        <f>RD1367</f>
        <v>1000000</v>
      </c>
      <c r="RE1372" s="84">
        <f t="shared" si="3054"/>
        <v>0</v>
      </c>
      <c r="RF1372" s="84">
        <f t="shared" si="3054"/>
        <v>0</v>
      </c>
      <c r="RG1372" s="84">
        <f t="shared" si="3054"/>
        <v>1000000</v>
      </c>
      <c r="RH1372" s="84">
        <f t="shared" si="3054"/>
        <v>2000000</v>
      </c>
      <c r="RI1372" s="84">
        <f t="shared" si="3054"/>
        <v>0</v>
      </c>
      <c r="RJ1372" s="84">
        <f t="shared" si="3054"/>
        <v>0</v>
      </c>
      <c r="RK1372" s="84">
        <f t="shared" si="3054"/>
        <v>2000000</v>
      </c>
      <c r="RL1372" s="84">
        <f t="shared" si="3054"/>
        <v>3000000</v>
      </c>
      <c r="RS1372" s="84" t="s">
        <v>5410</v>
      </c>
      <c r="RT1372" s="84">
        <f>RT1367</f>
        <v>1000000</v>
      </c>
      <c r="RU1372" s="84">
        <f t="shared" si="3054"/>
        <v>0</v>
      </c>
      <c r="RV1372" s="84">
        <f t="shared" si="3054"/>
        <v>0</v>
      </c>
      <c r="RW1372" s="84">
        <f t="shared" si="3054"/>
        <v>1000000</v>
      </c>
      <c r="RX1372" s="84">
        <f t="shared" si="3054"/>
        <v>2000000</v>
      </c>
      <c r="RY1372" s="84">
        <f t="shared" si="3054"/>
        <v>0</v>
      </c>
      <c r="RZ1372" s="84">
        <f t="shared" si="3054"/>
        <v>0</v>
      </c>
      <c r="SA1372" s="84">
        <f t="shared" si="3054"/>
        <v>2000000</v>
      </c>
      <c r="SB1372" s="84">
        <f t="shared" si="3054"/>
        <v>3000000</v>
      </c>
      <c r="SI1372" s="84" t="s">
        <v>5410</v>
      </c>
      <c r="SJ1372" s="84">
        <f>SJ1367</f>
        <v>1000000</v>
      </c>
      <c r="SK1372" s="84">
        <f t="shared" si="3054"/>
        <v>0</v>
      </c>
      <c r="SL1372" s="84">
        <f t="shared" si="3054"/>
        <v>0</v>
      </c>
      <c r="SM1372" s="84">
        <f t="shared" si="3054"/>
        <v>1000000</v>
      </c>
      <c r="SN1372" s="84">
        <f t="shared" si="3054"/>
        <v>2000000</v>
      </c>
      <c r="SO1372" s="84">
        <f t="shared" si="3054"/>
        <v>0</v>
      </c>
      <c r="SP1372" s="84">
        <f t="shared" si="3054"/>
        <v>0</v>
      </c>
      <c r="SQ1372" s="84">
        <f t="shared" si="3054"/>
        <v>2000000</v>
      </c>
      <c r="SR1372" s="84">
        <f t="shared" si="3054"/>
        <v>3000000</v>
      </c>
      <c r="SY1372" s="84" t="s">
        <v>5410</v>
      </c>
      <c r="SZ1372" s="84">
        <f>SZ1367</f>
        <v>1000000</v>
      </c>
      <c r="TA1372" s="84">
        <f t="shared" ref="TA1372:VD1372" si="3055">TA1367</f>
        <v>0</v>
      </c>
      <c r="TB1372" s="84">
        <f t="shared" si="3055"/>
        <v>0</v>
      </c>
      <c r="TC1372" s="84">
        <f t="shared" si="3055"/>
        <v>1000000</v>
      </c>
      <c r="TD1372" s="84">
        <f t="shared" si="3055"/>
        <v>2000000</v>
      </c>
      <c r="TE1372" s="84">
        <f t="shared" si="3055"/>
        <v>0</v>
      </c>
      <c r="TF1372" s="84">
        <f t="shared" si="3055"/>
        <v>0</v>
      </c>
      <c r="TG1372" s="84">
        <f t="shared" si="3055"/>
        <v>2000000</v>
      </c>
      <c r="TH1372" s="84">
        <f t="shared" si="3055"/>
        <v>3000000</v>
      </c>
      <c r="TO1372" s="84" t="s">
        <v>5410</v>
      </c>
      <c r="TP1372" s="84">
        <f>TP1367</f>
        <v>1000000</v>
      </c>
      <c r="TQ1372" s="84">
        <f t="shared" si="3055"/>
        <v>0</v>
      </c>
      <c r="TR1372" s="84">
        <f t="shared" si="3055"/>
        <v>0</v>
      </c>
      <c r="TS1372" s="84">
        <f t="shared" si="3055"/>
        <v>1000000</v>
      </c>
      <c r="TT1372" s="84">
        <f t="shared" si="3055"/>
        <v>2000000</v>
      </c>
      <c r="TU1372" s="84">
        <f t="shared" si="3055"/>
        <v>0</v>
      </c>
      <c r="TV1372" s="84">
        <f t="shared" si="3055"/>
        <v>0</v>
      </c>
      <c r="TW1372" s="84">
        <f t="shared" si="3055"/>
        <v>2000000</v>
      </c>
      <c r="TX1372" s="84">
        <f t="shared" si="3055"/>
        <v>3000000</v>
      </c>
      <c r="UE1372" s="84" t="s">
        <v>5410</v>
      </c>
      <c r="UF1372" s="84">
        <f>UF1367</f>
        <v>1000000</v>
      </c>
      <c r="UG1372" s="84">
        <f t="shared" si="3055"/>
        <v>0</v>
      </c>
      <c r="UH1372" s="84">
        <f t="shared" si="3055"/>
        <v>0</v>
      </c>
      <c r="UI1372" s="84">
        <f t="shared" si="3055"/>
        <v>1000000</v>
      </c>
      <c r="UJ1372" s="84">
        <f t="shared" si="3055"/>
        <v>2000000</v>
      </c>
      <c r="UK1372" s="84">
        <f t="shared" si="3055"/>
        <v>0</v>
      </c>
      <c r="UL1372" s="84">
        <f t="shared" si="3055"/>
        <v>0</v>
      </c>
      <c r="UM1372" s="84">
        <f t="shared" si="3055"/>
        <v>2000000</v>
      </c>
      <c r="UN1372" s="84">
        <f t="shared" si="3055"/>
        <v>3000000</v>
      </c>
      <c r="UU1372" s="84" t="s">
        <v>5410</v>
      </c>
      <c r="UV1372" s="84">
        <f>UV1367</f>
        <v>1000000</v>
      </c>
      <c r="UW1372" s="84">
        <f t="shared" si="3055"/>
        <v>0</v>
      </c>
      <c r="UX1372" s="84">
        <f t="shared" si="3055"/>
        <v>0</v>
      </c>
      <c r="UY1372" s="84">
        <f t="shared" si="3055"/>
        <v>1000000</v>
      </c>
      <c r="UZ1372" s="84">
        <f t="shared" si="3055"/>
        <v>2000000</v>
      </c>
      <c r="VA1372" s="84">
        <f t="shared" si="3055"/>
        <v>0</v>
      </c>
      <c r="VB1372" s="84">
        <f t="shared" si="3055"/>
        <v>0</v>
      </c>
      <c r="VC1372" s="84">
        <f t="shared" si="3055"/>
        <v>2000000</v>
      </c>
      <c r="VD1372" s="84">
        <f t="shared" si="3055"/>
        <v>3000000</v>
      </c>
      <c r="VK1372" s="84" t="s">
        <v>5410</v>
      </c>
      <c r="VL1372" s="84">
        <f>VL1367</f>
        <v>1000000</v>
      </c>
      <c r="VM1372" s="84">
        <f t="shared" ref="VM1372:XP1372" si="3056">VM1367</f>
        <v>0</v>
      </c>
      <c r="VN1372" s="84">
        <f t="shared" si="3056"/>
        <v>0</v>
      </c>
      <c r="VO1372" s="84">
        <f t="shared" si="3056"/>
        <v>1000000</v>
      </c>
      <c r="VP1372" s="84">
        <f t="shared" si="3056"/>
        <v>2000000</v>
      </c>
      <c r="VQ1372" s="84">
        <f t="shared" si="3056"/>
        <v>0</v>
      </c>
      <c r="VR1372" s="84">
        <f t="shared" si="3056"/>
        <v>0</v>
      </c>
      <c r="VS1372" s="84">
        <f t="shared" si="3056"/>
        <v>2000000</v>
      </c>
      <c r="VT1372" s="84">
        <f t="shared" si="3056"/>
        <v>3000000</v>
      </c>
      <c r="WA1372" s="84" t="s">
        <v>5410</v>
      </c>
      <c r="WB1372" s="84">
        <f>WB1367</f>
        <v>1000000</v>
      </c>
      <c r="WC1372" s="84">
        <f t="shared" si="3056"/>
        <v>0</v>
      </c>
      <c r="WD1372" s="84">
        <f t="shared" si="3056"/>
        <v>0</v>
      </c>
      <c r="WE1372" s="84">
        <f t="shared" si="3056"/>
        <v>1000000</v>
      </c>
      <c r="WF1372" s="84">
        <f t="shared" si="3056"/>
        <v>2000000</v>
      </c>
      <c r="WG1372" s="84">
        <f t="shared" si="3056"/>
        <v>0</v>
      </c>
      <c r="WH1372" s="84">
        <f t="shared" si="3056"/>
        <v>0</v>
      </c>
      <c r="WI1372" s="84">
        <f t="shared" si="3056"/>
        <v>2000000</v>
      </c>
      <c r="WJ1372" s="84">
        <f t="shared" si="3056"/>
        <v>3000000</v>
      </c>
      <c r="WQ1372" s="84" t="s">
        <v>5410</v>
      </c>
      <c r="WR1372" s="84">
        <f>WR1367</f>
        <v>1000000</v>
      </c>
      <c r="WS1372" s="84">
        <f t="shared" si="3056"/>
        <v>0</v>
      </c>
      <c r="WT1372" s="84">
        <f t="shared" si="3056"/>
        <v>0</v>
      </c>
      <c r="WU1372" s="84">
        <f t="shared" si="3056"/>
        <v>1000000</v>
      </c>
      <c r="WV1372" s="84">
        <f t="shared" si="3056"/>
        <v>2000000</v>
      </c>
      <c r="WW1372" s="84">
        <f t="shared" si="3056"/>
        <v>0</v>
      </c>
      <c r="WX1372" s="84">
        <f t="shared" si="3056"/>
        <v>0</v>
      </c>
      <c r="WY1372" s="84">
        <f t="shared" si="3056"/>
        <v>2000000</v>
      </c>
      <c r="WZ1372" s="84">
        <f t="shared" si="3056"/>
        <v>3000000</v>
      </c>
      <c r="XG1372" s="84" t="s">
        <v>5410</v>
      </c>
      <c r="XH1372" s="84">
        <f>XH1367</f>
        <v>1000000</v>
      </c>
      <c r="XI1372" s="84">
        <f t="shared" si="3056"/>
        <v>0</v>
      </c>
      <c r="XJ1372" s="84">
        <f t="shared" si="3056"/>
        <v>0</v>
      </c>
      <c r="XK1372" s="84">
        <f t="shared" si="3056"/>
        <v>1000000</v>
      </c>
      <c r="XL1372" s="84">
        <f t="shared" si="3056"/>
        <v>2000000</v>
      </c>
      <c r="XM1372" s="84">
        <f t="shared" si="3056"/>
        <v>0</v>
      </c>
      <c r="XN1372" s="84">
        <f t="shared" si="3056"/>
        <v>0</v>
      </c>
      <c r="XO1372" s="84">
        <f t="shared" si="3056"/>
        <v>2000000</v>
      </c>
      <c r="XP1372" s="84">
        <f t="shared" si="3056"/>
        <v>3000000</v>
      </c>
      <c r="XW1372" s="84" t="s">
        <v>5410</v>
      </c>
      <c r="XX1372" s="84">
        <f>XX1367</f>
        <v>1000000</v>
      </c>
      <c r="XY1372" s="84">
        <f t="shared" ref="XY1372:AAB1372" si="3057">XY1367</f>
        <v>0</v>
      </c>
      <c r="XZ1372" s="84">
        <f t="shared" si="3057"/>
        <v>0</v>
      </c>
      <c r="YA1372" s="84">
        <f t="shared" si="3057"/>
        <v>1000000</v>
      </c>
      <c r="YB1372" s="84">
        <f t="shared" si="3057"/>
        <v>2000000</v>
      </c>
      <c r="YC1372" s="84">
        <f t="shared" si="3057"/>
        <v>0</v>
      </c>
      <c r="YD1372" s="84">
        <f t="shared" si="3057"/>
        <v>0</v>
      </c>
      <c r="YE1372" s="84">
        <f t="shared" si="3057"/>
        <v>2000000</v>
      </c>
      <c r="YF1372" s="84">
        <f t="shared" si="3057"/>
        <v>3000000</v>
      </c>
      <c r="YM1372" s="84" t="s">
        <v>5410</v>
      </c>
      <c r="YN1372" s="84">
        <f>YN1367</f>
        <v>1000000</v>
      </c>
      <c r="YO1372" s="84">
        <f t="shared" si="3057"/>
        <v>0</v>
      </c>
      <c r="YP1372" s="84">
        <f t="shared" si="3057"/>
        <v>0</v>
      </c>
      <c r="YQ1372" s="84">
        <f t="shared" si="3057"/>
        <v>1000000</v>
      </c>
      <c r="YR1372" s="84">
        <f t="shared" si="3057"/>
        <v>2000000</v>
      </c>
      <c r="YS1372" s="84">
        <f t="shared" si="3057"/>
        <v>0</v>
      </c>
      <c r="YT1372" s="84">
        <f t="shared" si="3057"/>
        <v>0</v>
      </c>
      <c r="YU1372" s="84">
        <f t="shared" si="3057"/>
        <v>2000000</v>
      </c>
      <c r="YV1372" s="84">
        <f t="shared" si="3057"/>
        <v>3000000</v>
      </c>
      <c r="ZC1372" s="84" t="s">
        <v>5410</v>
      </c>
      <c r="ZD1372" s="84">
        <f>ZD1367</f>
        <v>1000000</v>
      </c>
      <c r="ZE1372" s="84">
        <f t="shared" si="3057"/>
        <v>0</v>
      </c>
      <c r="ZF1372" s="84">
        <f t="shared" si="3057"/>
        <v>0</v>
      </c>
      <c r="ZG1372" s="84">
        <f t="shared" si="3057"/>
        <v>1000000</v>
      </c>
      <c r="ZH1372" s="84">
        <f t="shared" si="3057"/>
        <v>2000000</v>
      </c>
      <c r="ZI1372" s="84">
        <f t="shared" si="3057"/>
        <v>0</v>
      </c>
      <c r="ZJ1372" s="84">
        <f t="shared" si="3057"/>
        <v>0</v>
      </c>
      <c r="ZK1372" s="84">
        <f t="shared" si="3057"/>
        <v>2000000</v>
      </c>
      <c r="ZL1372" s="84">
        <f t="shared" si="3057"/>
        <v>3000000</v>
      </c>
      <c r="ZS1372" s="84" t="s">
        <v>5410</v>
      </c>
      <c r="ZT1372" s="84">
        <f>ZT1367</f>
        <v>1000000</v>
      </c>
      <c r="ZU1372" s="84">
        <f t="shared" si="3057"/>
        <v>0</v>
      </c>
      <c r="ZV1372" s="84">
        <f t="shared" si="3057"/>
        <v>0</v>
      </c>
      <c r="ZW1372" s="84">
        <f t="shared" si="3057"/>
        <v>1000000</v>
      </c>
      <c r="ZX1372" s="84">
        <f t="shared" si="3057"/>
        <v>2000000</v>
      </c>
      <c r="ZY1372" s="84">
        <f t="shared" si="3057"/>
        <v>0</v>
      </c>
      <c r="ZZ1372" s="84">
        <f t="shared" si="3057"/>
        <v>0</v>
      </c>
      <c r="AAA1372" s="84">
        <f t="shared" si="3057"/>
        <v>2000000</v>
      </c>
      <c r="AAB1372" s="84">
        <f t="shared" si="3057"/>
        <v>3000000</v>
      </c>
      <c r="AAI1372" s="84" t="s">
        <v>5410</v>
      </c>
      <c r="AAJ1372" s="84">
        <f>AAJ1367</f>
        <v>1000000</v>
      </c>
      <c r="AAK1372" s="84">
        <f t="shared" ref="AAK1372:ACN1372" si="3058">AAK1367</f>
        <v>0</v>
      </c>
      <c r="AAL1372" s="84">
        <f t="shared" si="3058"/>
        <v>0</v>
      </c>
      <c r="AAM1372" s="84">
        <f t="shared" si="3058"/>
        <v>1000000</v>
      </c>
      <c r="AAN1372" s="84">
        <f t="shared" si="3058"/>
        <v>2000000</v>
      </c>
      <c r="AAO1372" s="84">
        <f t="shared" si="3058"/>
        <v>0</v>
      </c>
      <c r="AAP1372" s="84">
        <f t="shared" si="3058"/>
        <v>0</v>
      </c>
      <c r="AAQ1372" s="84">
        <f t="shared" si="3058"/>
        <v>2000000</v>
      </c>
      <c r="AAR1372" s="84">
        <f t="shared" si="3058"/>
        <v>3000000</v>
      </c>
      <c r="AAY1372" s="84" t="s">
        <v>5410</v>
      </c>
      <c r="AAZ1372" s="84">
        <f>AAZ1367</f>
        <v>1000000</v>
      </c>
      <c r="ABA1372" s="84">
        <f t="shared" si="3058"/>
        <v>0</v>
      </c>
      <c r="ABB1372" s="84">
        <f t="shared" si="3058"/>
        <v>0</v>
      </c>
      <c r="ABC1372" s="84">
        <f t="shared" si="3058"/>
        <v>1000000</v>
      </c>
      <c r="ABD1372" s="84">
        <f t="shared" si="3058"/>
        <v>2000000</v>
      </c>
      <c r="ABE1372" s="84">
        <f t="shared" si="3058"/>
        <v>0</v>
      </c>
      <c r="ABF1372" s="84">
        <f t="shared" si="3058"/>
        <v>0</v>
      </c>
      <c r="ABG1372" s="84">
        <f t="shared" si="3058"/>
        <v>2000000</v>
      </c>
      <c r="ABH1372" s="84">
        <f t="shared" si="3058"/>
        <v>3000000</v>
      </c>
      <c r="ABO1372" s="84" t="s">
        <v>5410</v>
      </c>
      <c r="ABP1372" s="84">
        <f>ABP1367</f>
        <v>1000000</v>
      </c>
      <c r="ABQ1372" s="84">
        <f t="shared" si="3058"/>
        <v>0</v>
      </c>
      <c r="ABR1372" s="84">
        <f t="shared" si="3058"/>
        <v>0</v>
      </c>
      <c r="ABS1372" s="84">
        <f t="shared" si="3058"/>
        <v>1000000</v>
      </c>
      <c r="ABT1372" s="84">
        <f t="shared" si="3058"/>
        <v>2000000</v>
      </c>
      <c r="ABU1372" s="84">
        <f t="shared" si="3058"/>
        <v>0</v>
      </c>
      <c r="ABV1372" s="84">
        <f t="shared" si="3058"/>
        <v>0</v>
      </c>
      <c r="ABW1372" s="84">
        <f t="shared" si="3058"/>
        <v>2000000</v>
      </c>
      <c r="ABX1372" s="84">
        <f t="shared" si="3058"/>
        <v>3000000</v>
      </c>
      <c r="ACE1372" s="84" t="s">
        <v>5410</v>
      </c>
      <c r="ACF1372" s="84">
        <f>ACF1367</f>
        <v>1000000</v>
      </c>
      <c r="ACG1372" s="84">
        <f t="shared" si="3058"/>
        <v>0</v>
      </c>
      <c r="ACH1372" s="84">
        <f t="shared" si="3058"/>
        <v>0</v>
      </c>
      <c r="ACI1372" s="84">
        <f t="shared" si="3058"/>
        <v>1000000</v>
      </c>
      <c r="ACJ1372" s="84">
        <f t="shared" si="3058"/>
        <v>2000000</v>
      </c>
      <c r="ACK1372" s="84">
        <f t="shared" si="3058"/>
        <v>0</v>
      </c>
      <c r="ACL1372" s="84">
        <f t="shared" si="3058"/>
        <v>0</v>
      </c>
      <c r="ACM1372" s="84">
        <f t="shared" si="3058"/>
        <v>2000000</v>
      </c>
      <c r="ACN1372" s="84">
        <f t="shared" si="3058"/>
        <v>3000000</v>
      </c>
      <c r="ACU1372" s="84" t="s">
        <v>5410</v>
      </c>
      <c r="ACV1372" s="84">
        <f>ACV1367</f>
        <v>1000000</v>
      </c>
      <c r="ACW1372" s="84">
        <f t="shared" ref="ACW1372:AEZ1372" si="3059">ACW1367</f>
        <v>0</v>
      </c>
      <c r="ACX1372" s="84">
        <f t="shared" si="3059"/>
        <v>0</v>
      </c>
      <c r="ACY1372" s="84">
        <f t="shared" si="3059"/>
        <v>1000000</v>
      </c>
      <c r="ACZ1372" s="84">
        <f t="shared" si="3059"/>
        <v>2000000</v>
      </c>
      <c r="ADA1372" s="84">
        <f t="shared" si="3059"/>
        <v>0</v>
      </c>
      <c r="ADB1372" s="84">
        <f t="shared" si="3059"/>
        <v>0</v>
      </c>
      <c r="ADC1372" s="84">
        <f t="shared" si="3059"/>
        <v>2000000</v>
      </c>
      <c r="ADD1372" s="84">
        <f t="shared" si="3059"/>
        <v>3000000</v>
      </c>
      <c r="ADK1372" s="84" t="s">
        <v>5410</v>
      </c>
      <c r="ADL1372" s="84">
        <f>ADL1367</f>
        <v>1000000</v>
      </c>
      <c r="ADM1372" s="84">
        <f t="shared" si="3059"/>
        <v>0</v>
      </c>
      <c r="ADN1372" s="84">
        <f t="shared" si="3059"/>
        <v>0</v>
      </c>
      <c r="ADO1372" s="84">
        <f t="shared" si="3059"/>
        <v>1000000</v>
      </c>
      <c r="ADP1372" s="84">
        <f t="shared" si="3059"/>
        <v>2000000</v>
      </c>
      <c r="ADQ1372" s="84">
        <f t="shared" si="3059"/>
        <v>0</v>
      </c>
      <c r="ADR1372" s="84">
        <f t="shared" si="3059"/>
        <v>0</v>
      </c>
      <c r="ADS1372" s="84">
        <f t="shared" si="3059"/>
        <v>2000000</v>
      </c>
      <c r="ADT1372" s="84">
        <f t="shared" si="3059"/>
        <v>3000000</v>
      </c>
      <c r="AEA1372" s="84" t="s">
        <v>5410</v>
      </c>
      <c r="AEB1372" s="84">
        <f>AEB1367</f>
        <v>1000000</v>
      </c>
      <c r="AEC1372" s="84">
        <f t="shared" si="3059"/>
        <v>0</v>
      </c>
      <c r="AED1372" s="84">
        <f t="shared" si="3059"/>
        <v>0</v>
      </c>
      <c r="AEE1372" s="84">
        <f t="shared" si="3059"/>
        <v>1000000</v>
      </c>
      <c r="AEF1372" s="84">
        <f t="shared" si="3059"/>
        <v>2000000</v>
      </c>
      <c r="AEG1372" s="84">
        <f t="shared" si="3059"/>
        <v>0</v>
      </c>
      <c r="AEH1372" s="84">
        <f t="shared" si="3059"/>
        <v>0</v>
      </c>
      <c r="AEI1372" s="84">
        <f t="shared" si="3059"/>
        <v>2000000</v>
      </c>
      <c r="AEJ1372" s="84">
        <f t="shared" si="3059"/>
        <v>3000000</v>
      </c>
      <c r="AEQ1372" s="84" t="s">
        <v>5410</v>
      </c>
      <c r="AER1372" s="84">
        <f>AER1367</f>
        <v>1000000</v>
      </c>
      <c r="AES1372" s="84">
        <f t="shared" si="3059"/>
        <v>0</v>
      </c>
      <c r="AET1372" s="84">
        <f t="shared" si="3059"/>
        <v>0</v>
      </c>
      <c r="AEU1372" s="84">
        <f t="shared" si="3059"/>
        <v>1000000</v>
      </c>
      <c r="AEV1372" s="84">
        <f t="shared" si="3059"/>
        <v>2000000</v>
      </c>
      <c r="AEW1372" s="84">
        <f t="shared" si="3059"/>
        <v>0</v>
      </c>
      <c r="AEX1372" s="84">
        <f t="shared" si="3059"/>
        <v>0</v>
      </c>
      <c r="AEY1372" s="84">
        <f t="shared" si="3059"/>
        <v>2000000</v>
      </c>
      <c r="AEZ1372" s="84">
        <f t="shared" si="3059"/>
        <v>3000000</v>
      </c>
      <c r="AFG1372" s="84" t="s">
        <v>5410</v>
      </c>
      <c r="AFH1372" s="84">
        <f>AFH1367</f>
        <v>1000000</v>
      </c>
      <c r="AFI1372" s="84">
        <f t="shared" ref="AFI1372:AHL1372" si="3060">AFI1367</f>
        <v>0</v>
      </c>
      <c r="AFJ1372" s="84">
        <f t="shared" si="3060"/>
        <v>0</v>
      </c>
      <c r="AFK1372" s="84">
        <f t="shared" si="3060"/>
        <v>1000000</v>
      </c>
      <c r="AFL1372" s="84">
        <f t="shared" si="3060"/>
        <v>2000000</v>
      </c>
      <c r="AFM1372" s="84">
        <f t="shared" si="3060"/>
        <v>0</v>
      </c>
      <c r="AFN1372" s="84">
        <f t="shared" si="3060"/>
        <v>0</v>
      </c>
      <c r="AFO1372" s="84">
        <f t="shared" si="3060"/>
        <v>2000000</v>
      </c>
      <c r="AFP1372" s="84">
        <f t="shared" si="3060"/>
        <v>3000000</v>
      </c>
      <c r="AFW1372" s="84" t="s">
        <v>5410</v>
      </c>
      <c r="AFX1372" s="84">
        <f>AFX1367</f>
        <v>1000000</v>
      </c>
      <c r="AFY1372" s="84">
        <f t="shared" si="3060"/>
        <v>0</v>
      </c>
      <c r="AFZ1372" s="84">
        <f t="shared" si="3060"/>
        <v>0</v>
      </c>
      <c r="AGA1372" s="84">
        <f t="shared" si="3060"/>
        <v>1000000</v>
      </c>
      <c r="AGB1372" s="84">
        <f t="shared" si="3060"/>
        <v>2000000</v>
      </c>
      <c r="AGC1372" s="84">
        <f t="shared" si="3060"/>
        <v>0</v>
      </c>
      <c r="AGD1372" s="84">
        <f t="shared" si="3060"/>
        <v>0</v>
      </c>
      <c r="AGE1372" s="84">
        <f t="shared" si="3060"/>
        <v>2000000</v>
      </c>
      <c r="AGF1372" s="84">
        <f t="shared" si="3060"/>
        <v>3000000</v>
      </c>
      <c r="AGM1372" s="84" t="s">
        <v>5410</v>
      </c>
      <c r="AGN1372" s="84">
        <f>AGN1367</f>
        <v>1000000</v>
      </c>
      <c r="AGO1372" s="84">
        <f t="shared" si="3060"/>
        <v>0</v>
      </c>
      <c r="AGP1372" s="84">
        <f t="shared" si="3060"/>
        <v>0</v>
      </c>
      <c r="AGQ1372" s="84">
        <f t="shared" si="3060"/>
        <v>1000000</v>
      </c>
      <c r="AGR1372" s="84">
        <f t="shared" si="3060"/>
        <v>2000000</v>
      </c>
      <c r="AGS1372" s="84">
        <f t="shared" si="3060"/>
        <v>0</v>
      </c>
      <c r="AGT1372" s="84">
        <f t="shared" si="3060"/>
        <v>0</v>
      </c>
      <c r="AGU1372" s="84">
        <f t="shared" si="3060"/>
        <v>2000000</v>
      </c>
      <c r="AGV1372" s="84">
        <f t="shared" si="3060"/>
        <v>3000000</v>
      </c>
      <c r="AHC1372" s="84" t="s">
        <v>5410</v>
      </c>
      <c r="AHD1372" s="84">
        <f>AHD1367</f>
        <v>1000000</v>
      </c>
      <c r="AHE1372" s="84">
        <f t="shared" si="3060"/>
        <v>0</v>
      </c>
      <c r="AHF1372" s="84">
        <f t="shared" si="3060"/>
        <v>0</v>
      </c>
      <c r="AHG1372" s="84">
        <f t="shared" si="3060"/>
        <v>1000000</v>
      </c>
      <c r="AHH1372" s="84">
        <f t="shared" si="3060"/>
        <v>2000000</v>
      </c>
      <c r="AHI1372" s="84">
        <f t="shared" si="3060"/>
        <v>0</v>
      </c>
      <c r="AHJ1372" s="84">
        <f t="shared" si="3060"/>
        <v>0</v>
      </c>
      <c r="AHK1372" s="84">
        <f t="shared" si="3060"/>
        <v>2000000</v>
      </c>
      <c r="AHL1372" s="84">
        <f t="shared" si="3060"/>
        <v>3000000</v>
      </c>
      <c r="AHS1372" s="84" t="s">
        <v>5410</v>
      </c>
      <c r="AHT1372" s="84">
        <f>AHT1367</f>
        <v>1000000</v>
      </c>
      <c r="AHU1372" s="84">
        <f t="shared" ref="AHU1372:AJX1372" si="3061">AHU1367</f>
        <v>0</v>
      </c>
      <c r="AHV1372" s="84">
        <f t="shared" si="3061"/>
        <v>0</v>
      </c>
      <c r="AHW1372" s="84">
        <f t="shared" si="3061"/>
        <v>1000000</v>
      </c>
      <c r="AHX1372" s="84">
        <f t="shared" si="3061"/>
        <v>2000000</v>
      </c>
      <c r="AHY1372" s="84">
        <f t="shared" si="3061"/>
        <v>0</v>
      </c>
      <c r="AHZ1372" s="84">
        <f t="shared" si="3061"/>
        <v>0</v>
      </c>
      <c r="AIA1372" s="84">
        <f t="shared" si="3061"/>
        <v>2000000</v>
      </c>
      <c r="AIB1372" s="84">
        <f t="shared" si="3061"/>
        <v>3000000</v>
      </c>
      <c r="AII1372" s="84" t="s">
        <v>5410</v>
      </c>
      <c r="AIJ1372" s="84">
        <f>AIJ1367</f>
        <v>1000000</v>
      </c>
      <c r="AIK1372" s="84">
        <f t="shared" si="3061"/>
        <v>0</v>
      </c>
      <c r="AIL1372" s="84">
        <f t="shared" si="3061"/>
        <v>0</v>
      </c>
      <c r="AIM1372" s="84">
        <f t="shared" si="3061"/>
        <v>1000000</v>
      </c>
      <c r="AIN1372" s="84">
        <f t="shared" si="3061"/>
        <v>2000000</v>
      </c>
      <c r="AIO1372" s="84">
        <f t="shared" si="3061"/>
        <v>0</v>
      </c>
      <c r="AIP1372" s="84">
        <f t="shared" si="3061"/>
        <v>0</v>
      </c>
      <c r="AIQ1372" s="84">
        <f t="shared" si="3061"/>
        <v>2000000</v>
      </c>
      <c r="AIR1372" s="84">
        <f t="shared" si="3061"/>
        <v>3000000</v>
      </c>
      <c r="AIY1372" s="84" t="s">
        <v>5410</v>
      </c>
      <c r="AIZ1372" s="84">
        <f>AIZ1367</f>
        <v>1000000</v>
      </c>
      <c r="AJA1372" s="84">
        <f t="shared" si="3061"/>
        <v>0</v>
      </c>
      <c r="AJB1372" s="84">
        <f t="shared" si="3061"/>
        <v>0</v>
      </c>
      <c r="AJC1372" s="84">
        <f t="shared" si="3061"/>
        <v>1000000</v>
      </c>
      <c r="AJD1372" s="84">
        <f t="shared" si="3061"/>
        <v>2000000</v>
      </c>
      <c r="AJE1372" s="84">
        <f t="shared" si="3061"/>
        <v>0</v>
      </c>
      <c r="AJF1372" s="84">
        <f t="shared" si="3061"/>
        <v>0</v>
      </c>
      <c r="AJG1372" s="84">
        <f t="shared" si="3061"/>
        <v>2000000</v>
      </c>
      <c r="AJH1372" s="84">
        <f t="shared" si="3061"/>
        <v>3000000</v>
      </c>
      <c r="AJO1372" s="84" t="s">
        <v>5410</v>
      </c>
      <c r="AJP1372" s="84">
        <f>AJP1367</f>
        <v>1000000</v>
      </c>
      <c r="AJQ1372" s="84">
        <f t="shared" si="3061"/>
        <v>0</v>
      </c>
      <c r="AJR1372" s="84">
        <f t="shared" si="3061"/>
        <v>0</v>
      </c>
      <c r="AJS1372" s="84">
        <f t="shared" si="3061"/>
        <v>1000000</v>
      </c>
      <c r="AJT1372" s="84">
        <f t="shared" si="3061"/>
        <v>2000000</v>
      </c>
      <c r="AJU1372" s="84">
        <f t="shared" si="3061"/>
        <v>0</v>
      </c>
      <c r="AJV1372" s="84">
        <f t="shared" si="3061"/>
        <v>0</v>
      </c>
      <c r="AJW1372" s="84">
        <f t="shared" si="3061"/>
        <v>2000000</v>
      </c>
      <c r="AJX1372" s="84">
        <f t="shared" si="3061"/>
        <v>3000000</v>
      </c>
      <c r="AKE1372" s="84" t="s">
        <v>5410</v>
      </c>
      <c r="AKF1372" s="84">
        <f>AKF1367</f>
        <v>1000000</v>
      </c>
      <c r="AKG1372" s="84">
        <f t="shared" ref="AKG1372:AMJ1372" si="3062">AKG1367</f>
        <v>0</v>
      </c>
      <c r="AKH1372" s="84">
        <f t="shared" si="3062"/>
        <v>0</v>
      </c>
      <c r="AKI1372" s="84">
        <f t="shared" si="3062"/>
        <v>1000000</v>
      </c>
      <c r="AKJ1372" s="84">
        <f t="shared" si="3062"/>
        <v>2000000</v>
      </c>
      <c r="AKK1372" s="84">
        <f t="shared" si="3062"/>
        <v>0</v>
      </c>
      <c r="AKL1372" s="84">
        <f t="shared" si="3062"/>
        <v>0</v>
      </c>
      <c r="AKM1372" s="84">
        <f t="shared" si="3062"/>
        <v>2000000</v>
      </c>
      <c r="AKN1372" s="84">
        <f t="shared" si="3062"/>
        <v>3000000</v>
      </c>
      <c r="AKU1372" s="84" t="s">
        <v>5410</v>
      </c>
      <c r="AKV1372" s="84">
        <f>AKV1367</f>
        <v>1000000</v>
      </c>
      <c r="AKW1372" s="84">
        <f t="shared" si="3062"/>
        <v>0</v>
      </c>
      <c r="AKX1372" s="84">
        <f t="shared" si="3062"/>
        <v>0</v>
      </c>
      <c r="AKY1372" s="84">
        <f t="shared" si="3062"/>
        <v>1000000</v>
      </c>
      <c r="AKZ1372" s="84">
        <f t="shared" si="3062"/>
        <v>2000000</v>
      </c>
      <c r="ALA1372" s="84">
        <f t="shared" si="3062"/>
        <v>0</v>
      </c>
      <c r="ALB1372" s="84">
        <f t="shared" si="3062"/>
        <v>0</v>
      </c>
      <c r="ALC1372" s="84">
        <f t="shared" si="3062"/>
        <v>2000000</v>
      </c>
      <c r="ALD1372" s="84">
        <f t="shared" si="3062"/>
        <v>3000000</v>
      </c>
      <c r="ALK1372" s="84" t="s">
        <v>5410</v>
      </c>
      <c r="ALL1372" s="84">
        <f>ALL1367</f>
        <v>1000000</v>
      </c>
      <c r="ALM1372" s="84">
        <f t="shared" si="3062"/>
        <v>0</v>
      </c>
      <c r="ALN1372" s="84">
        <f t="shared" si="3062"/>
        <v>0</v>
      </c>
      <c r="ALO1372" s="84">
        <f t="shared" si="3062"/>
        <v>1000000</v>
      </c>
      <c r="ALP1372" s="84">
        <f t="shared" si="3062"/>
        <v>2000000</v>
      </c>
      <c r="ALQ1372" s="84">
        <f t="shared" si="3062"/>
        <v>0</v>
      </c>
      <c r="ALR1372" s="84">
        <f t="shared" si="3062"/>
        <v>0</v>
      </c>
      <c r="ALS1372" s="84">
        <f t="shared" si="3062"/>
        <v>2000000</v>
      </c>
      <c r="ALT1372" s="84">
        <f t="shared" si="3062"/>
        <v>3000000</v>
      </c>
      <c r="AMA1372" s="84" t="s">
        <v>5410</v>
      </c>
      <c r="AMB1372" s="84">
        <f>AMB1367</f>
        <v>1000000</v>
      </c>
      <c r="AMC1372" s="84">
        <f t="shared" si="3062"/>
        <v>0</v>
      </c>
      <c r="AMD1372" s="84">
        <f t="shared" si="3062"/>
        <v>0</v>
      </c>
      <c r="AME1372" s="84">
        <f t="shared" si="3062"/>
        <v>1000000</v>
      </c>
      <c r="AMF1372" s="84">
        <f t="shared" si="3062"/>
        <v>2000000</v>
      </c>
      <c r="AMG1372" s="84">
        <f t="shared" si="3062"/>
        <v>0</v>
      </c>
      <c r="AMH1372" s="84">
        <f t="shared" si="3062"/>
        <v>0</v>
      </c>
      <c r="AMI1372" s="84">
        <f t="shared" si="3062"/>
        <v>2000000</v>
      </c>
      <c r="AMJ1372" s="84">
        <f t="shared" si="3062"/>
        <v>3000000</v>
      </c>
      <c r="AMQ1372" s="84" t="s">
        <v>5410</v>
      </c>
      <c r="AMR1372" s="84">
        <f>AMR1367</f>
        <v>1000000</v>
      </c>
      <c r="AMS1372" s="84">
        <f t="shared" ref="AMS1372:AOV1372" si="3063">AMS1367</f>
        <v>0</v>
      </c>
      <c r="AMT1372" s="84">
        <f t="shared" si="3063"/>
        <v>0</v>
      </c>
      <c r="AMU1372" s="84">
        <f t="shared" si="3063"/>
        <v>1000000</v>
      </c>
      <c r="AMV1372" s="84">
        <f t="shared" si="3063"/>
        <v>2000000</v>
      </c>
      <c r="AMW1372" s="84">
        <f t="shared" si="3063"/>
        <v>0</v>
      </c>
      <c r="AMX1372" s="84">
        <f t="shared" si="3063"/>
        <v>0</v>
      </c>
      <c r="AMY1372" s="84">
        <f t="shared" si="3063"/>
        <v>2000000</v>
      </c>
      <c r="AMZ1372" s="84">
        <f t="shared" si="3063"/>
        <v>3000000</v>
      </c>
      <c r="ANG1372" s="84" t="s">
        <v>5410</v>
      </c>
      <c r="ANH1372" s="84">
        <f>ANH1367</f>
        <v>1000000</v>
      </c>
      <c r="ANI1372" s="84">
        <f t="shared" si="3063"/>
        <v>0</v>
      </c>
      <c r="ANJ1372" s="84">
        <f t="shared" si="3063"/>
        <v>0</v>
      </c>
      <c r="ANK1372" s="84">
        <f t="shared" si="3063"/>
        <v>1000000</v>
      </c>
      <c r="ANL1372" s="84">
        <f t="shared" si="3063"/>
        <v>2000000</v>
      </c>
      <c r="ANM1372" s="84">
        <f t="shared" si="3063"/>
        <v>0</v>
      </c>
      <c r="ANN1372" s="84">
        <f t="shared" si="3063"/>
        <v>0</v>
      </c>
      <c r="ANO1372" s="84">
        <f t="shared" si="3063"/>
        <v>2000000</v>
      </c>
      <c r="ANP1372" s="84">
        <f t="shared" si="3063"/>
        <v>3000000</v>
      </c>
      <c r="ANW1372" s="84" t="s">
        <v>5410</v>
      </c>
      <c r="ANX1372" s="84">
        <f>ANX1367</f>
        <v>1000000</v>
      </c>
      <c r="ANY1372" s="84">
        <f t="shared" si="3063"/>
        <v>0</v>
      </c>
      <c r="ANZ1372" s="84">
        <f t="shared" si="3063"/>
        <v>0</v>
      </c>
      <c r="AOA1372" s="84">
        <f t="shared" si="3063"/>
        <v>1000000</v>
      </c>
      <c r="AOB1372" s="84">
        <f t="shared" si="3063"/>
        <v>2000000</v>
      </c>
      <c r="AOC1372" s="84">
        <f t="shared" si="3063"/>
        <v>0</v>
      </c>
      <c r="AOD1372" s="84">
        <f t="shared" si="3063"/>
        <v>0</v>
      </c>
      <c r="AOE1372" s="84">
        <f t="shared" si="3063"/>
        <v>2000000</v>
      </c>
      <c r="AOF1372" s="84">
        <f t="shared" si="3063"/>
        <v>3000000</v>
      </c>
      <c r="AOM1372" s="84" t="s">
        <v>5410</v>
      </c>
      <c r="AON1372" s="84">
        <f>AON1367</f>
        <v>1000000</v>
      </c>
      <c r="AOO1372" s="84">
        <f t="shared" si="3063"/>
        <v>0</v>
      </c>
      <c r="AOP1372" s="84">
        <f t="shared" si="3063"/>
        <v>0</v>
      </c>
      <c r="AOQ1372" s="84">
        <f t="shared" si="3063"/>
        <v>1000000</v>
      </c>
      <c r="AOR1372" s="84">
        <f t="shared" si="3063"/>
        <v>2000000</v>
      </c>
      <c r="AOS1372" s="84">
        <f t="shared" si="3063"/>
        <v>0</v>
      </c>
      <c r="AOT1372" s="84">
        <f t="shared" si="3063"/>
        <v>0</v>
      </c>
      <c r="AOU1372" s="84">
        <f t="shared" si="3063"/>
        <v>2000000</v>
      </c>
      <c r="AOV1372" s="84">
        <f t="shared" si="3063"/>
        <v>3000000</v>
      </c>
      <c r="APC1372" s="84" t="s">
        <v>5410</v>
      </c>
      <c r="APD1372" s="84">
        <f>APD1367</f>
        <v>1000000</v>
      </c>
      <c r="APE1372" s="84">
        <f t="shared" ref="APE1372:ARH1372" si="3064">APE1367</f>
        <v>0</v>
      </c>
      <c r="APF1372" s="84">
        <f t="shared" si="3064"/>
        <v>0</v>
      </c>
      <c r="APG1372" s="84">
        <f t="shared" si="3064"/>
        <v>1000000</v>
      </c>
      <c r="APH1372" s="84">
        <f t="shared" si="3064"/>
        <v>2000000</v>
      </c>
      <c r="API1372" s="84">
        <f t="shared" si="3064"/>
        <v>0</v>
      </c>
      <c r="APJ1372" s="84">
        <f t="shared" si="3064"/>
        <v>0</v>
      </c>
      <c r="APK1372" s="84">
        <f t="shared" si="3064"/>
        <v>2000000</v>
      </c>
      <c r="APL1372" s="84">
        <f t="shared" si="3064"/>
        <v>3000000</v>
      </c>
      <c r="APS1372" s="84" t="s">
        <v>5410</v>
      </c>
      <c r="APT1372" s="84">
        <f>APT1367</f>
        <v>1000000</v>
      </c>
      <c r="APU1372" s="84">
        <f t="shared" si="3064"/>
        <v>0</v>
      </c>
      <c r="APV1372" s="84">
        <f t="shared" si="3064"/>
        <v>0</v>
      </c>
      <c r="APW1372" s="84">
        <f t="shared" si="3064"/>
        <v>1000000</v>
      </c>
      <c r="APX1372" s="84">
        <f t="shared" si="3064"/>
        <v>2000000</v>
      </c>
      <c r="APY1372" s="84">
        <f t="shared" si="3064"/>
        <v>0</v>
      </c>
      <c r="APZ1372" s="84">
        <f t="shared" si="3064"/>
        <v>0</v>
      </c>
      <c r="AQA1372" s="84">
        <f t="shared" si="3064"/>
        <v>2000000</v>
      </c>
      <c r="AQB1372" s="84">
        <f t="shared" si="3064"/>
        <v>3000000</v>
      </c>
      <c r="AQI1372" s="84" t="s">
        <v>5410</v>
      </c>
      <c r="AQJ1372" s="84">
        <f>AQJ1367</f>
        <v>1000000</v>
      </c>
      <c r="AQK1372" s="84">
        <f t="shared" si="3064"/>
        <v>0</v>
      </c>
      <c r="AQL1372" s="84">
        <f t="shared" si="3064"/>
        <v>0</v>
      </c>
      <c r="AQM1372" s="84">
        <f t="shared" si="3064"/>
        <v>1000000</v>
      </c>
      <c r="AQN1372" s="84">
        <f t="shared" si="3064"/>
        <v>2000000</v>
      </c>
      <c r="AQO1372" s="84">
        <f t="shared" si="3064"/>
        <v>0</v>
      </c>
      <c r="AQP1372" s="84">
        <f t="shared" si="3064"/>
        <v>0</v>
      </c>
      <c r="AQQ1372" s="84">
        <f t="shared" si="3064"/>
        <v>2000000</v>
      </c>
      <c r="AQR1372" s="84">
        <f t="shared" si="3064"/>
        <v>3000000</v>
      </c>
      <c r="AQY1372" s="84" t="s">
        <v>5410</v>
      </c>
      <c r="AQZ1372" s="84">
        <f>AQZ1367</f>
        <v>1000000</v>
      </c>
      <c r="ARA1372" s="84">
        <f t="shared" si="3064"/>
        <v>0</v>
      </c>
      <c r="ARB1372" s="84">
        <f t="shared" si="3064"/>
        <v>0</v>
      </c>
      <c r="ARC1372" s="84">
        <f t="shared" si="3064"/>
        <v>1000000</v>
      </c>
      <c r="ARD1372" s="84">
        <f t="shared" si="3064"/>
        <v>2000000</v>
      </c>
      <c r="ARE1372" s="84">
        <f t="shared" si="3064"/>
        <v>0</v>
      </c>
      <c r="ARF1372" s="84">
        <f t="shared" si="3064"/>
        <v>0</v>
      </c>
      <c r="ARG1372" s="84">
        <f t="shared" si="3064"/>
        <v>2000000</v>
      </c>
      <c r="ARH1372" s="84">
        <f t="shared" si="3064"/>
        <v>3000000</v>
      </c>
      <c r="ARO1372" s="84" t="s">
        <v>5410</v>
      </c>
      <c r="ARP1372" s="84">
        <f>ARP1367</f>
        <v>1000000</v>
      </c>
      <c r="ARQ1372" s="84">
        <f t="shared" ref="ARQ1372:ATT1372" si="3065">ARQ1367</f>
        <v>0</v>
      </c>
      <c r="ARR1372" s="84">
        <f t="shared" si="3065"/>
        <v>0</v>
      </c>
      <c r="ARS1372" s="84">
        <f t="shared" si="3065"/>
        <v>1000000</v>
      </c>
      <c r="ART1372" s="84">
        <f t="shared" si="3065"/>
        <v>2000000</v>
      </c>
      <c r="ARU1372" s="84">
        <f t="shared" si="3065"/>
        <v>0</v>
      </c>
      <c r="ARV1372" s="84">
        <f t="shared" si="3065"/>
        <v>0</v>
      </c>
      <c r="ARW1372" s="84">
        <f t="shared" si="3065"/>
        <v>2000000</v>
      </c>
      <c r="ARX1372" s="84">
        <f t="shared" si="3065"/>
        <v>3000000</v>
      </c>
      <c r="ASE1372" s="84" t="s">
        <v>5410</v>
      </c>
      <c r="ASF1372" s="84">
        <f>ASF1367</f>
        <v>1000000</v>
      </c>
      <c r="ASG1372" s="84">
        <f t="shared" si="3065"/>
        <v>0</v>
      </c>
      <c r="ASH1372" s="84">
        <f t="shared" si="3065"/>
        <v>0</v>
      </c>
      <c r="ASI1372" s="84">
        <f t="shared" si="3065"/>
        <v>1000000</v>
      </c>
      <c r="ASJ1372" s="84">
        <f t="shared" si="3065"/>
        <v>2000000</v>
      </c>
      <c r="ASK1372" s="84">
        <f t="shared" si="3065"/>
        <v>0</v>
      </c>
      <c r="ASL1372" s="84">
        <f t="shared" si="3065"/>
        <v>0</v>
      </c>
      <c r="ASM1372" s="84">
        <f t="shared" si="3065"/>
        <v>2000000</v>
      </c>
      <c r="ASN1372" s="84">
        <f t="shared" si="3065"/>
        <v>3000000</v>
      </c>
      <c r="ASU1372" s="84" t="s">
        <v>5410</v>
      </c>
      <c r="ASV1372" s="84">
        <f>ASV1367</f>
        <v>1000000</v>
      </c>
      <c r="ASW1372" s="84">
        <f t="shared" si="3065"/>
        <v>0</v>
      </c>
      <c r="ASX1372" s="84">
        <f t="shared" si="3065"/>
        <v>0</v>
      </c>
      <c r="ASY1372" s="84">
        <f t="shared" si="3065"/>
        <v>1000000</v>
      </c>
      <c r="ASZ1372" s="84">
        <f t="shared" si="3065"/>
        <v>2000000</v>
      </c>
      <c r="ATA1372" s="84">
        <f t="shared" si="3065"/>
        <v>0</v>
      </c>
      <c r="ATB1372" s="84">
        <f t="shared" si="3065"/>
        <v>0</v>
      </c>
      <c r="ATC1372" s="84">
        <f t="shared" si="3065"/>
        <v>2000000</v>
      </c>
      <c r="ATD1372" s="84">
        <f t="shared" si="3065"/>
        <v>3000000</v>
      </c>
      <c r="ATK1372" s="84" t="s">
        <v>5410</v>
      </c>
      <c r="ATL1372" s="84">
        <f>ATL1367</f>
        <v>1000000</v>
      </c>
      <c r="ATM1372" s="84">
        <f t="shared" si="3065"/>
        <v>0</v>
      </c>
      <c r="ATN1372" s="84">
        <f t="shared" si="3065"/>
        <v>0</v>
      </c>
      <c r="ATO1372" s="84">
        <f t="shared" si="3065"/>
        <v>1000000</v>
      </c>
      <c r="ATP1372" s="84">
        <f t="shared" si="3065"/>
        <v>2000000</v>
      </c>
      <c r="ATQ1372" s="84">
        <f t="shared" si="3065"/>
        <v>0</v>
      </c>
      <c r="ATR1372" s="84">
        <f t="shared" si="3065"/>
        <v>0</v>
      </c>
      <c r="ATS1372" s="84">
        <f t="shared" si="3065"/>
        <v>2000000</v>
      </c>
      <c r="ATT1372" s="84">
        <f t="shared" si="3065"/>
        <v>3000000</v>
      </c>
      <c r="AUA1372" s="84" t="s">
        <v>5410</v>
      </c>
      <c r="AUB1372" s="84">
        <f>AUB1367</f>
        <v>1000000</v>
      </c>
      <c r="AUC1372" s="84">
        <f t="shared" ref="AUC1372:AWF1372" si="3066">AUC1367</f>
        <v>0</v>
      </c>
      <c r="AUD1372" s="84">
        <f t="shared" si="3066"/>
        <v>0</v>
      </c>
      <c r="AUE1372" s="84">
        <f t="shared" si="3066"/>
        <v>1000000</v>
      </c>
      <c r="AUF1372" s="84">
        <f t="shared" si="3066"/>
        <v>2000000</v>
      </c>
      <c r="AUG1372" s="84">
        <f t="shared" si="3066"/>
        <v>0</v>
      </c>
      <c r="AUH1372" s="84">
        <f t="shared" si="3066"/>
        <v>0</v>
      </c>
      <c r="AUI1372" s="84">
        <f t="shared" si="3066"/>
        <v>2000000</v>
      </c>
      <c r="AUJ1372" s="84">
        <f t="shared" si="3066"/>
        <v>3000000</v>
      </c>
      <c r="AUQ1372" s="84" t="s">
        <v>5410</v>
      </c>
      <c r="AUR1372" s="84">
        <f>AUR1367</f>
        <v>1000000</v>
      </c>
      <c r="AUS1372" s="84">
        <f t="shared" si="3066"/>
        <v>0</v>
      </c>
      <c r="AUT1372" s="84">
        <f t="shared" si="3066"/>
        <v>0</v>
      </c>
      <c r="AUU1372" s="84">
        <f t="shared" si="3066"/>
        <v>1000000</v>
      </c>
      <c r="AUV1372" s="84">
        <f t="shared" si="3066"/>
        <v>2000000</v>
      </c>
      <c r="AUW1372" s="84">
        <f t="shared" si="3066"/>
        <v>0</v>
      </c>
      <c r="AUX1372" s="84">
        <f t="shared" si="3066"/>
        <v>0</v>
      </c>
      <c r="AUY1372" s="84">
        <f t="shared" si="3066"/>
        <v>2000000</v>
      </c>
      <c r="AUZ1372" s="84">
        <f t="shared" si="3066"/>
        <v>3000000</v>
      </c>
      <c r="AVG1372" s="84" t="s">
        <v>5410</v>
      </c>
      <c r="AVH1372" s="84">
        <f>AVH1367</f>
        <v>1000000</v>
      </c>
      <c r="AVI1372" s="84">
        <f t="shared" si="3066"/>
        <v>0</v>
      </c>
      <c r="AVJ1372" s="84">
        <f t="shared" si="3066"/>
        <v>0</v>
      </c>
      <c r="AVK1372" s="84">
        <f t="shared" si="3066"/>
        <v>1000000</v>
      </c>
      <c r="AVL1372" s="84">
        <f t="shared" si="3066"/>
        <v>2000000</v>
      </c>
      <c r="AVM1372" s="84">
        <f t="shared" si="3066"/>
        <v>0</v>
      </c>
      <c r="AVN1372" s="84">
        <f t="shared" si="3066"/>
        <v>0</v>
      </c>
      <c r="AVO1372" s="84">
        <f t="shared" si="3066"/>
        <v>2000000</v>
      </c>
      <c r="AVP1372" s="84">
        <f t="shared" si="3066"/>
        <v>3000000</v>
      </c>
      <c r="AVW1372" s="84" t="s">
        <v>5410</v>
      </c>
      <c r="AVX1372" s="84">
        <f>AVX1367</f>
        <v>1000000</v>
      </c>
      <c r="AVY1372" s="84">
        <f t="shared" si="3066"/>
        <v>0</v>
      </c>
      <c r="AVZ1372" s="84">
        <f t="shared" si="3066"/>
        <v>0</v>
      </c>
      <c r="AWA1372" s="84">
        <f t="shared" si="3066"/>
        <v>1000000</v>
      </c>
      <c r="AWB1372" s="84">
        <f t="shared" si="3066"/>
        <v>2000000</v>
      </c>
      <c r="AWC1372" s="84">
        <f t="shared" si="3066"/>
        <v>0</v>
      </c>
      <c r="AWD1372" s="84">
        <f t="shared" si="3066"/>
        <v>0</v>
      </c>
      <c r="AWE1372" s="84">
        <f t="shared" si="3066"/>
        <v>2000000</v>
      </c>
      <c r="AWF1372" s="84">
        <f t="shared" si="3066"/>
        <v>3000000</v>
      </c>
      <c r="AWM1372" s="84" t="s">
        <v>5410</v>
      </c>
      <c r="AWN1372" s="84">
        <f>AWN1367</f>
        <v>1000000</v>
      </c>
      <c r="AWO1372" s="84">
        <f t="shared" ref="AWO1372:AYR1372" si="3067">AWO1367</f>
        <v>0</v>
      </c>
      <c r="AWP1372" s="84">
        <f t="shared" si="3067"/>
        <v>0</v>
      </c>
      <c r="AWQ1372" s="84">
        <f t="shared" si="3067"/>
        <v>1000000</v>
      </c>
      <c r="AWR1372" s="84">
        <f t="shared" si="3067"/>
        <v>2000000</v>
      </c>
      <c r="AWS1372" s="84">
        <f t="shared" si="3067"/>
        <v>0</v>
      </c>
      <c r="AWT1372" s="84">
        <f t="shared" si="3067"/>
        <v>0</v>
      </c>
      <c r="AWU1372" s="84">
        <f t="shared" si="3067"/>
        <v>2000000</v>
      </c>
      <c r="AWV1372" s="84">
        <f t="shared" si="3067"/>
        <v>3000000</v>
      </c>
      <c r="AXC1372" s="84" t="s">
        <v>5410</v>
      </c>
      <c r="AXD1372" s="84">
        <f>AXD1367</f>
        <v>1000000</v>
      </c>
      <c r="AXE1372" s="84">
        <f t="shared" si="3067"/>
        <v>0</v>
      </c>
      <c r="AXF1372" s="84">
        <f t="shared" si="3067"/>
        <v>0</v>
      </c>
      <c r="AXG1372" s="84">
        <f t="shared" si="3067"/>
        <v>1000000</v>
      </c>
      <c r="AXH1372" s="84">
        <f t="shared" si="3067"/>
        <v>2000000</v>
      </c>
      <c r="AXI1372" s="84">
        <f t="shared" si="3067"/>
        <v>0</v>
      </c>
      <c r="AXJ1372" s="84">
        <f t="shared" si="3067"/>
        <v>0</v>
      </c>
      <c r="AXK1372" s="84">
        <f t="shared" si="3067"/>
        <v>2000000</v>
      </c>
      <c r="AXL1372" s="84">
        <f t="shared" si="3067"/>
        <v>3000000</v>
      </c>
      <c r="AXS1372" s="84" t="s">
        <v>5410</v>
      </c>
      <c r="AXT1372" s="84">
        <f>AXT1367</f>
        <v>1000000</v>
      </c>
      <c r="AXU1372" s="84">
        <f t="shared" si="3067"/>
        <v>0</v>
      </c>
      <c r="AXV1372" s="84">
        <f t="shared" si="3067"/>
        <v>0</v>
      </c>
      <c r="AXW1372" s="84">
        <f t="shared" si="3067"/>
        <v>1000000</v>
      </c>
      <c r="AXX1372" s="84">
        <f t="shared" si="3067"/>
        <v>2000000</v>
      </c>
      <c r="AXY1372" s="84">
        <f t="shared" si="3067"/>
        <v>0</v>
      </c>
      <c r="AXZ1372" s="84">
        <f t="shared" si="3067"/>
        <v>0</v>
      </c>
      <c r="AYA1372" s="84">
        <f t="shared" si="3067"/>
        <v>2000000</v>
      </c>
      <c r="AYB1372" s="84">
        <f t="shared" si="3067"/>
        <v>3000000</v>
      </c>
      <c r="AYI1372" s="84" t="s">
        <v>5410</v>
      </c>
      <c r="AYJ1372" s="84">
        <f>AYJ1367</f>
        <v>1000000</v>
      </c>
      <c r="AYK1372" s="84">
        <f t="shared" si="3067"/>
        <v>0</v>
      </c>
      <c r="AYL1372" s="84">
        <f t="shared" si="3067"/>
        <v>0</v>
      </c>
      <c r="AYM1372" s="84">
        <f t="shared" si="3067"/>
        <v>1000000</v>
      </c>
      <c r="AYN1372" s="84">
        <f t="shared" si="3067"/>
        <v>2000000</v>
      </c>
      <c r="AYO1372" s="84">
        <f t="shared" si="3067"/>
        <v>0</v>
      </c>
      <c r="AYP1372" s="84">
        <f t="shared" si="3067"/>
        <v>0</v>
      </c>
      <c r="AYQ1372" s="84">
        <f t="shared" si="3067"/>
        <v>2000000</v>
      </c>
      <c r="AYR1372" s="84">
        <f t="shared" si="3067"/>
        <v>3000000</v>
      </c>
      <c r="AYY1372" s="84" t="s">
        <v>5410</v>
      </c>
      <c r="AYZ1372" s="84">
        <f>AYZ1367</f>
        <v>1000000</v>
      </c>
      <c r="AZA1372" s="84">
        <f t="shared" ref="AZA1372:BBD1372" si="3068">AZA1367</f>
        <v>0</v>
      </c>
      <c r="AZB1372" s="84">
        <f t="shared" si="3068"/>
        <v>0</v>
      </c>
      <c r="AZC1372" s="84">
        <f t="shared" si="3068"/>
        <v>1000000</v>
      </c>
      <c r="AZD1372" s="84">
        <f t="shared" si="3068"/>
        <v>2000000</v>
      </c>
      <c r="AZE1372" s="84">
        <f t="shared" si="3068"/>
        <v>0</v>
      </c>
      <c r="AZF1372" s="84">
        <f t="shared" si="3068"/>
        <v>0</v>
      </c>
      <c r="AZG1372" s="84">
        <f t="shared" si="3068"/>
        <v>2000000</v>
      </c>
      <c r="AZH1372" s="84">
        <f t="shared" si="3068"/>
        <v>3000000</v>
      </c>
      <c r="AZO1372" s="84" t="s">
        <v>5410</v>
      </c>
      <c r="AZP1372" s="84">
        <f>AZP1367</f>
        <v>1000000</v>
      </c>
      <c r="AZQ1372" s="84">
        <f t="shared" si="3068"/>
        <v>0</v>
      </c>
      <c r="AZR1372" s="84">
        <f t="shared" si="3068"/>
        <v>0</v>
      </c>
      <c r="AZS1372" s="84">
        <f t="shared" si="3068"/>
        <v>1000000</v>
      </c>
      <c r="AZT1372" s="84">
        <f t="shared" si="3068"/>
        <v>2000000</v>
      </c>
      <c r="AZU1372" s="84">
        <f t="shared" si="3068"/>
        <v>0</v>
      </c>
      <c r="AZV1372" s="84">
        <f t="shared" si="3068"/>
        <v>0</v>
      </c>
      <c r="AZW1372" s="84">
        <f t="shared" si="3068"/>
        <v>2000000</v>
      </c>
      <c r="AZX1372" s="84">
        <f t="shared" si="3068"/>
        <v>3000000</v>
      </c>
      <c r="BAE1372" s="84" t="s">
        <v>5410</v>
      </c>
      <c r="BAF1372" s="84">
        <f>BAF1367</f>
        <v>1000000</v>
      </c>
      <c r="BAG1372" s="84">
        <f t="shared" si="3068"/>
        <v>0</v>
      </c>
      <c r="BAH1372" s="84">
        <f t="shared" si="3068"/>
        <v>0</v>
      </c>
      <c r="BAI1372" s="84">
        <f t="shared" si="3068"/>
        <v>1000000</v>
      </c>
      <c r="BAJ1372" s="84">
        <f t="shared" si="3068"/>
        <v>2000000</v>
      </c>
      <c r="BAK1372" s="84">
        <f t="shared" si="3068"/>
        <v>0</v>
      </c>
      <c r="BAL1372" s="84">
        <f t="shared" si="3068"/>
        <v>0</v>
      </c>
      <c r="BAM1372" s="84">
        <f t="shared" si="3068"/>
        <v>2000000</v>
      </c>
      <c r="BAN1372" s="84">
        <f t="shared" si="3068"/>
        <v>3000000</v>
      </c>
      <c r="BAU1372" s="84" t="s">
        <v>5410</v>
      </c>
      <c r="BAV1372" s="84">
        <f>BAV1367</f>
        <v>1000000</v>
      </c>
      <c r="BAW1372" s="84">
        <f t="shared" si="3068"/>
        <v>0</v>
      </c>
      <c r="BAX1372" s="84">
        <f t="shared" si="3068"/>
        <v>0</v>
      </c>
      <c r="BAY1372" s="84">
        <f t="shared" si="3068"/>
        <v>1000000</v>
      </c>
      <c r="BAZ1372" s="84">
        <f t="shared" si="3068"/>
        <v>2000000</v>
      </c>
      <c r="BBA1372" s="84">
        <f t="shared" si="3068"/>
        <v>0</v>
      </c>
      <c r="BBB1372" s="84">
        <f t="shared" si="3068"/>
        <v>0</v>
      </c>
      <c r="BBC1372" s="84">
        <f t="shared" si="3068"/>
        <v>2000000</v>
      </c>
      <c r="BBD1372" s="84">
        <f t="shared" si="3068"/>
        <v>3000000</v>
      </c>
      <c r="BBK1372" s="84" t="s">
        <v>5410</v>
      </c>
      <c r="BBL1372" s="84">
        <f>BBL1367</f>
        <v>1000000</v>
      </c>
      <c r="BBM1372" s="84">
        <f t="shared" ref="BBM1372:BDP1372" si="3069">BBM1367</f>
        <v>0</v>
      </c>
      <c r="BBN1372" s="84">
        <f t="shared" si="3069"/>
        <v>0</v>
      </c>
      <c r="BBO1372" s="84">
        <f t="shared" si="3069"/>
        <v>1000000</v>
      </c>
      <c r="BBP1372" s="84">
        <f t="shared" si="3069"/>
        <v>2000000</v>
      </c>
      <c r="BBQ1372" s="84">
        <f t="shared" si="3069"/>
        <v>0</v>
      </c>
      <c r="BBR1372" s="84">
        <f t="shared" si="3069"/>
        <v>0</v>
      </c>
      <c r="BBS1372" s="84">
        <f t="shared" si="3069"/>
        <v>2000000</v>
      </c>
      <c r="BBT1372" s="84">
        <f t="shared" si="3069"/>
        <v>3000000</v>
      </c>
      <c r="BCA1372" s="84" t="s">
        <v>5410</v>
      </c>
      <c r="BCB1372" s="84">
        <f>BCB1367</f>
        <v>1000000</v>
      </c>
      <c r="BCC1372" s="84">
        <f t="shared" si="3069"/>
        <v>0</v>
      </c>
      <c r="BCD1372" s="84">
        <f t="shared" si="3069"/>
        <v>0</v>
      </c>
      <c r="BCE1372" s="84">
        <f t="shared" si="3069"/>
        <v>1000000</v>
      </c>
      <c r="BCF1372" s="84">
        <f t="shared" si="3069"/>
        <v>2000000</v>
      </c>
      <c r="BCG1372" s="84">
        <f t="shared" si="3069"/>
        <v>0</v>
      </c>
      <c r="BCH1372" s="84">
        <f t="shared" si="3069"/>
        <v>0</v>
      </c>
      <c r="BCI1372" s="84">
        <f t="shared" si="3069"/>
        <v>2000000</v>
      </c>
      <c r="BCJ1372" s="84">
        <f t="shared" si="3069"/>
        <v>3000000</v>
      </c>
      <c r="BCQ1372" s="84" t="s">
        <v>5410</v>
      </c>
      <c r="BCR1372" s="84">
        <f>BCR1367</f>
        <v>1000000</v>
      </c>
      <c r="BCS1372" s="84">
        <f t="shared" si="3069"/>
        <v>0</v>
      </c>
      <c r="BCT1372" s="84">
        <f t="shared" si="3069"/>
        <v>0</v>
      </c>
      <c r="BCU1372" s="84">
        <f t="shared" si="3069"/>
        <v>1000000</v>
      </c>
      <c r="BCV1372" s="84">
        <f t="shared" si="3069"/>
        <v>2000000</v>
      </c>
      <c r="BCW1372" s="84">
        <f t="shared" si="3069"/>
        <v>0</v>
      </c>
      <c r="BCX1372" s="84">
        <f t="shared" si="3069"/>
        <v>0</v>
      </c>
      <c r="BCY1372" s="84">
        <f t="shared" si="3069"/>
        <v>2000000</v>
      </c>
      <c r="BCZ1372" s="84">
        <f t="shared" si="3069"/>
        <v>3000000</v>
      </c>
      <c r="BDG1372" s="84" t="s">
        <v>5410</v>
      </c>
      <c r="BDH1372" s="84">
        <f>BDH1367</f>
        <v>1000000</v>
      </c>
      <c r="BDI1372" s="84">
        <f t="shared" si="3069"/>
        <v>0</v>
      </c>
      <c r="BDJ1372" s="84">
        <f t="shared" si="3069"/>
        <v>0</v>
      </c>
      <c r="BDK1372" s="84">
        <f t="shared" si="3069"/>
        <v>1000000</v>
      </c>
      <c r="BDL1372" s="84">
        <f t="shared" si="3069"/>
        <v>2000000</v>
      </c>
      <c r="BDM1372" s="84">
        <f t="shared" si="3069"/>
        <v>0</v>
      </c>
      <c r="BDN1372" s="84">
        <f t="shared" si="3069"/>
        <v>0</v>
      </c>
      <c r="BDO1372" s="84">
        <f t="shared" si="3069"/>
        <v>2000000</v>
      </c>
      <c r="BDP1372" s="84">
        <f t="shared" si="3069"/>
        <v>3000000</v>
      </c>
      <c r="BDW1372" s="84" t="s">
        <v>5410</v>
      </c>
      <c r="BDX1372" s="84">
        <f>BDX1367</f>
        <v>1000000</v>
      </c>
      <c r="BDY1372" s="84">
        <f t="shared" ref="BDY1372:BGB1372" si="3070">BDY1367</f>
        <v>0</v>
      </c>
      <c r="BDZ1372" s="84">
        <f t="shared" si="3070"/>
        <v>0</v>
      </c>
      <c r="BEA1372" s="84">
        <f t="shared" si="3070"/>
        <v>1000000</v>
      </c>
      <c r="BEB1372" s="84">
        <f t="shared" si="3070"/>
        <v>2000000</v>
      </c>
      <c r="BEC1372" s="84">
        <f t="shared" si="3070"/>
        <v>0</v>
      </c>
      <c r="BED1372" s="84">
        <f t="shared" si="3070"/>
        <v>0</v>
      </c>
      <c r="BEE1372" s="84">
        <f t="shared" si="3070"/>
        <v>2000000</v>
      </c>
      <c r="BEF1372" s="84">
        <f t="shared" si="3070"/>
        <v>3000000</v>
      </c>
      <c r="BEM1372" s="84" t="s">
        <v>5410</v>
      </c>
      <c r="BEN1372" s="84">
        <f>BEN1367</f>
        <v>1000000</v>
      </c>
      <c r="BEO1372" s="84">
        <f t="shared" si="3070"/>
        <v>0</v>
      </c>
      <c r="BEP1372" s="84">
        <f t="shared" si="3070"/>
        <v>0</v>
      </c>
      <c r="BEQ1372" s="84">
        <f t="shared" si="3070"/>
        <v>1000000</v>
      </c>
      <c r="BER1372" s="84">
        <f t="shared" si="3070"/>
        <v>2000000</v>
      </c>
      <c r="BES1372" s="84">
        <f t="shared" si="3070"/>
        <v>0</v>
      </c>
      <c r="BET1372" s="84">
        <f t="shared" si="3070"/>
        <v>0</v>
      </c>
      <c r="BEU1372" s="84">
        <f t="shared" si="3070"/>
        <v>2000000</v>
      </c>
      <c r="BEV1372" s="84">
        <f t="shared" si="3070"/>
        <v>3000000</v>
      </c>
      <c r="BFC1372" s="84" t="s">
        <v>5410</v>
      </c>
      <c r="BFD1372" s="84">
        <f>BFD1367</f>
        <v>1000000</v>
      </c>
      <c r="BFE1372" s="84">
        <f t="shared" si="3070"/>
        <v>0</v>
      </c>
      <c r="BFF1372" s="84">
        <f t="shared" si="3070"/>
        <v>0</v>
      </c>
      <c r="BFG1372" s="84">
        <f t="shared" si="3070"/>
        <v>1000000</v>
      </c>
      <c r="BFH1372" s="84">
        <f t="shared" si="3070"/>
        <v>2000000</v>
      </c>
      <c r="BFI1372" s="84">
        <f t="shared" si="3070"/>
        <v>0</v>
      </c>
      <c r="BFJ1372" s="84">
        <f t="shared" si="3070"/>
        <v>0</v>
      </c>
      <c r="BFK1372" s="84">
        <f t="shared" si="3070"/>
        <v>2000000</v>
      </c>
      <c r="BFL1372" s="84">
        <f t="shared" si="3070"/>
        <v>3000000</v>
      </c>
      <c r="BFS1372" s="84" t="s">
        <v>5410</v>
      </c>
      <c r="BFT1372" s="84">
        <f>BFT1367</f>
        <v>1000000</v>
      </c>
      <c r="BFU1372" s="84">
        <f t="shared" si="3070"/>
        <v>0</v>
      </c>
      <c r="BFV1372" s="84">
        <f t="shared" si="3070"/>
        <v>0</v>
      </c>
      <c r="BFW1372" s="84">
        <f t="shared" si="3070"/>
        <v>1000000</v>
      </c>
      <c r="BFX1372" s="84">
        <f t="shared" si="3070"/>
        <v>2000000</v>
      </c>
      <c r="BFY1372" s="84">
        <f t="shared" si="3070"/>
        <v>0</v>
      </c>
      <c r="BFZ1372" s="84">
        <f t="shared" si="3070"/>
        <v>0</v>
      </c>
      <c r="BGA1372" s="84">
        <f t="shared" si="3070"/>
        <v>2000000</v>
      </c>
      <c r="BGB1372" s="84">
        <f t="shared" si="3070"/>
        <v>3000000</v>
      </c>
      <c r="BGI1372" s="84" t="s">
        <v>5410</v>
      </c>
      <c r="BGJ1372" s="84">
        <f>BGJ1367</f>
        <v>1000000</v>
      </c>
      <c r="BGK1372" s="84">
        <f t="shared" ref="BGK1372:BIN1372" si="3071">BGK1367</f>
        <v>0</v>
      </c>
      <c r="BGL1372" s="84">
        <f t="shared" si="3071"/>
        <v>0</v>
      </c>
      <c r="BGM1372" s="84">
        <f t="shared" si="3071"/>
        <v>1000000</v>
      </c>
      <c r="BGN1372" s="84">
        <f t="shared" si="3071"/>
        <v>2000000</v>
      </c>
      <c r="BGO1372" s="84">
        <f t="shared" si="3071"/>
        <v>0</v>
      </c>
      <c r="BGP1372" s="84">
        <f t="shared" si="3071"/>
        <v>0</v>
      </c>
      <c r="BGQ1372" s="84">
        <f t="shared" si="3071"/>
        <v>2000000</v>
      </c>
      <c r="BGR1372" s="84">
        <f t="shared" si="3071"/>
        <v>3000000</v>
      </c>
      <c r="BGY1372" s="84" t="s">
        <v>5410</v>
      </c>
      <c r="BGZ1372" s="84">
        <f>BGZ1367</f>
        <v>1000000</v>
      </c>
      <c r="BHA1372" s="84">
        <f t="shared" si="3071"/>
        <v>0</v>
      </c>
      <c r="BHB1372" s="84">
        <f t="shared" si="3071"/>
        <v>0</v>
      </c>
      <c r="BHC1372" s="84">
        <f t="shared" si="3071"/>
        <v>1000000</v>
      </c>
      <c r="BHD1372" s="84">
        <f t="shared" si="3071"/>
        <v>2000000</v>
      </c>
      <c r="BHE1372" s="84">
        <f t="shared" si="3071"/>
        <v>0</v>
      </c>
      <c r="BHF1372" s="84">
        <f t="shared" si="3071"/>
        <v>0</v>
      </c>
      <c r="BHG1372" s="84">
        <f t="shared" si="3071"/>
        <v>2000000</v>
      </c>
      <c r="BHH1372" s="84">
        <f t="shared" si="3071"/>
        <v>3000000</v>
      </c>
      <c r="BHO1372" s="84" t="s">
        <v>5410</v>
      </c>
      <c r="BHP1372" s="84">
        <f>BHP1367</f>
        <v>1000000</v>
      </c>
      <c r="BHQ1372" s="84">
        <f t="shared" si="3071"/>
        <v>0</v>
      </c>
      <c r="BHR1372" s="84">
        <f t="shared" si="3071"/>
        <v>0</v>
      </c>
      <c r="BHS1372" s="84">
        <f t="shared" si="3071"/>
        <v>1000000</v>
      </c>
      <c r="BHT1372" s="84">
        <f t="shared" si="3071"/>
        <v>2000000</v>
      </c>
      <c r="BHU1372" s="84">
        <f t="shared" si="3071"/>
        <v>0</v>
      </c>
      <c r="BHV1372" s="84">
        <f t="shared" si="3071"/>
        <v>0</v>
      </c>
      <c r="BHW1372" s="84">
        <f t="shared" si="3071"/>
        <v>2000000</v>
      </c>
      <c r="BHX1372" s="84">
        <f t="shared" si="3071"/>
        <v>3000000</v>
      </c>
      <c r="BIE1372" s="84" t="s">
        <v>5410</v>
      </c>
      <c r="BIF1372" s="84">
        <f>BIF1367</f>
        <v>1000000</v>
      </c>
      <c r="BIG1372" s="84">
        <f t="shared" si="3071"/>
        <v>0</v>
      </c>
      <c r="BIH1372" s="84">
        <f t="shared" si="3071"/>
        <v>0</v>
      </c>
      <c r="BII1372" s="84">
        <f t="shared" si="3071"/>
        <v>1000000</v>
      </c>
      <c r="BIJ1372" s="84">
        <f t="shared" si="3071"/>
        <v>2000000</v>
      </c>
      <c r="BIK1372" s="84">
        <f t="shared" si="3071"/>
        <v>0</v>
      </c>
      <c r="BIL1372" s="84">
        <f t="shared" si="3071"/>
        <v>0</v>
      </c>
      <c r="BIM1372" s="84">
        <f t="shared" si="3071"/>
        <v>2000000</v>
      </c>
      <c r="BIN1372" s="84">
        <f t="shared" si="3071"/>
        <v>3000000</v>
      </c>
      <c r="BIU1372" s="84" t="s">
        <v>5410</v>
      </c>
      <c r="BIV1372" s="84">
        <f>BIV1367</f>
        <v>1000000</v>
      </c>
      <c r="BIW1372" s="84">
        <f t="shared" ref="BIW1372:BKZ1372" si="3072">BIW1367</f>
        <v>0</v>
      </c>
      <c r="BIX1372" s="84">
        <f t="shared" si="3072"/>
        <v>0</v>
      </c>
      <c r="BIY1372" s="84">
        <f t="shared" si="3072"/>
        <v>1000000</v>
      </c>
      <c r="BIZ1372" s="84">
        <f t="shared" si="3072"/>
        <v>2000000</v>
      </c>
      <c r="BJA1372" s="84">
        <f t="shared" si="3072"/>
        <v>0</v>
      </c>
      <c r="BJB1372" s="84">
        <f t="shared" si="3072"/>
        <v>0</v>
      </c>
      <c r="BJC1372" s="84">
        <f t="shared" si="3072"/>
        <v>2000000</v>
      </c>
      <c r="BJD1372" s="84">
        <f t="shared" si="3072"/>
        <v>3000000</v>
      </c>
      <c r="BJK1372" s="84" t="s">
        <v>5410</v>
      </c>
      <c r="BJL1372" s="84">
        <f>BJL1367</f>
        <v>1000000</v>
      </c>
      <c r="BJM1372" s="84">
        <f t="shared" si="3072"/>
        <v>0</v>
      </c>
      <c r="BJN1372" s="84">
        <f t="shared" si="3072"/>
        <v>0</v>
      </c>
      <c r="BJO1372" s="84">
        <f t="shared" si="3072"/>
        <v>1000000</v>
      </c>
      <c r="BJP1372" s="84">
        <f t="shared" si="3072"/>
        <v>2000000</v>
      </c>
      <c r="BJQ1372" s="84">
        <f t="shared" si="3072"/>
        <v>0</v>
      </c>
      <c r="BJR1372" s="84">
        <f t="shared" si="3072"/>
        <v>0</v>
      </c>
      <c r="BJS1372" s="84">
        <f t="shared" si="3072"/>
        <v>2000000</v>
      </c>
      <c r="BJT1372" s="84">
        <f t="shared" si="3072"/>
        <v>3000000</v>
      </c>
      <c r="BKA1372" s="84" t="s">
        <v>5410</v>
      </c>
      <c r="BKB1372" s="84">
        <f>BKB1367</f>
        <v>1000000</v>
      </c>
      <c r="BKC1372" s="84">
        <f t="shared" si="3072"/>
        <v>0</v>
      </c>
      <c r="BKD1372" s="84">
        <f t="shared" si="3072"/>
        <v>0</v>
      </c>
      <c r="BKE1372" s="84">
        <f t="shared" si="3072"/>
        <v>1000000</v>
      </c>
      <c r="BKF1372" s="84">
        <f t="shared" si="3072"/>
        <v>2000000</v>
      </c>
      <c r="BKG1372" s="84">
        <f t="shared" si="3072"/>
        <v>0</v>
      </c>
      <c r="BKH1372" s="84">
        <f t="shared" si="3072"/>
        <v>0</v>
      </c>
      <c r="BKI1372" s="84">
        <f t="shared" si="3072"/>
        <v>2000000</v>
      </c>
      <c r="BKJ1372" s="84">
        <f t="shared" si="3072"/>
        <v>3000000</v>
      </c>
      <c r="BKQ1372" s="84" t="s">
        <v>5410</v>
      </c>
      <c r="BKR1372" s="84">
        <f>BKR1367</f>
        <v>1000000</v>
      </c>
      <c r="BKS1372" s="84">
        <f t="shared" si="3072"/>
        <v>0</v>
      </c>
      <c r="BKT1372" s="84">
        <f t="shared" si="3072"/>
        <v>0</v>
      </c>
      <c r="BKU1372" s="84">
        <f t="shared" si="3072"/>
        <v>1000000</v>
      </c>
      <c r="BKV1372" s="84">
        <f t="shared" si="3072"/>
        <v>2000000</v>
      </c>
      <c r="BKW1372" s="84">
        <f t="shared" si="3072"/>
        <v>0</v>
      </c>
      <c r="BKX1372" s="84">
        <f t="shared" si="3072"/>
        <v>0</v>
      </c>
      <c r="BKY1372" s="84">
        <f t="shared" si="3072"/>
        <v>2000000</v>
      </c>
      <c r="BKZ1372" s="84">
        <f t="shared" si="3072"/>
        <v>3000000</v>
      </c>
      <c r="BLG1372" s="84" t="s">
        <v>5410</v>
      </c>
      <c r="BLH1372" s="84">
        <f>BLH1367</f>
        <v>1000000</v>
      </c>
      <c r="BLI1372" s="84">
        <f t="shared" ref="BLI1372:BNL1372" si="3073">BLI1367</f>
        <v>0</v>
      </c>
      <c r="BLJ1372" s="84">
        <f t="shared" si="3073"/>
        <v>0</v>
      </c>
      <c r="BLK1372" s="84">
        <f t="shared" si="3073"/>
        <v>1000000</v>
      </c>
      <c r="BLL1372" s="84">
        <f t="shared" si="3073"/>
        <v>2000000</v>
      </c>
      <c r="BLM1372" s="84">
        <f t="shared" si="3073"/>
        <v>0</v>
      </c>
      <c r="BLN1372" s="84">
        <f t="shared" si="3073"/>
        <v>0</v>
      </c>
      <c r="BLO1372" s="84">
        <f t="shared" si="3073"/>
        <v>2000000</v>
      </c>
      <c r="BLP1372" s="84">
        <f t="shared" si="3073"/>
        <v>3000000</v>
      </c>
      <c r="BLW1372" s="84" t="s">
        <v>5410</v>
      </c>
      <c r="BLX1372" s="84">
        <f>BLX1367</f>
        <v>1000000</v>
      </c>
      <c r="BLY1372" s="84">
        <f t="shared" si="3073"/>
        <v>0</v>
      </c>
      <c r="BLZ1372" s="84">
        <f t="shared" si="3073"/>
        <v>0</v>
      </c>
      <c r="BMA1372" s="84">
        <f t="shared" si="3073"/>
        <v>1000000</v>
      </c>
      <c r="BMB1372" s="84">
        <f t="shared" si="3073"/>
        <v>2000000</v>
      </c>
      <c r="BMC1372" s="84">
        <f t="shared" si="3073"/>
        <v>0</v>
      </c>
      <c r="BMD1372" s="84">
        <f t="shared" si="3073"/>
        <v>0</v>
      </c>
      <c r="BME1372" s="84">
        <f t="shared" si="3073"/>
        <v>2000000</v>
      </c>
      <c r="BMF1372" s="84">
        <f t="shared" si="3073"/>
        <v>3000000</v>
      </c>
      <c r="BMM1372" s="84" t="s">
        <v>5410</v>
      </c>
      <c r="BMN1372" s="84">
        <f>BMN1367</f>
        <v>1000000</v>
      </c>
      <c r="BMO1372" s="84">
        <f t="shared" si="3073"/>
        <v>0</v>
      </c>
      <c r="BMP1372" s="84">
        <f t="shared" si="3073"/>
        <v>0</v>
      </c>
      <c r="BMQ1372" s="84">
        <f t="shared" si="3073"/>
        <v>1000000</v>
      </c>
      <c r="BMR1372" s="84">
        <f t="shared" si="3073"/>
        <v>2000000</v>
      </c>
      <c r="BMS1372" s="84">
        <f t="shared" si="3073"/>
        <v>0</v>
      </c>
      <c r="BMT1372" s="84">
        <f t="shared" si="3073"/>
        <v>0</v>
      </c>
      <c r="BMU1372" s="84">
        <f t="shared" si="3073"/>
        <v>2000000</v>
      </c>
      <c r="BMV1372" s="84">
        <f t="shared" si="3073"/>
        <v>3000000</v>
      </c>
      <c r="BNC1372" s="84" t="s">
        <v>5410</v>
      </c>
      <c r="BND1372" s="84">
        <f>BND1367</f>
        <v>1000000</v>
      </c>
      <c r="BNE1372" s="84">
        <f t="shared" si="3073"/>
        <v>0</v>
      </c>
      <c r="BNF1372" s="84">
        <f t="shared" si="3073"/>
        <v>0</v>
      </c>
      <c r="BNG1372" s="84">
        <f t="shared" si="3073"/>
        <v>1000000</v>
      </c>
      <c r="BNH1372" s="84">
        <f t="shared" si="3073"/>
        <v>2000000</v>
      </c>
      <c r="BNI1372" s="84">
        <f t="shared" si="3073"/>
        <v>0</v>
      </c>
      <c r="BNJ1372" s="84">
        <f t="shared" si="3073"/>
        <v>0</v>
      </c>
      <c r="BNK1372" s="84">
        <f t="shared" si="3073"/>
        <v>2000000</v>
      </c>
      <c r="BNL1372" s="84">
        <f t="shared" si="3073"/>
        <v>3000000</v>
      </c>
      <c r="BNS1372" s="84" t="s">
        <v>5410</v>
      </c>
      <c r="BNT1372" s="84">
        <f>BNT1367</f>
        <v>1000000</v>
      </c>
      <c r="BNU1372" s="84">
        <f t="shared" ref="BNU1372:BPX1372" si="3074">BNU1367</f>
        <v>0</v>
      </c>
      <c r="BNV1372" s="84">
        <f t="shared" si="3074"/>
        <v>0</v>
      </c>
      <c r="BNW1372" s="84">
        <f t="shared" si="3074"/>
        <v>1000000</v>
      </c>
      <c r="BNX1372" s="84">
        <f t="shared" si="3074"/>
        <v>2000000</v>
      </c>
      <c r="BNY1372" s="84">
        <f t="shared" si="3074"/>
        <v>0</v>
      </c>
      <c r="BNZ1372" s="84">
        <f t="shared" si="3074"/>
        <v>0</v>
      </c>
      <c r="BOA1372" s="84">
        <f t="shared" si="3074"/>
        <v>2000000</v>
      </c>
      <c r="BOB1372" s="84">
        <f t="shared" si="3074"/>
        <v>3000000</v>
      </c>
      <c r="BOI1372" s="84" t="s">
        <v>5410</v>
      </c>
      <c r="BOJ1372" s="84">
        <f>BOJ1367</f>
        <v>1000000</v>
      </c>
      <c r="BOK1372" s="84">
        <f t="shared" si="3074"/>
        <v>0</v>
      </c>
      <c r="BOL1372" s="84">
        <f t="shared" si="3074"/>
        <v>0</v>
      </c>
      <c r="BOM1372" s="84">
        <f t="shared" si="3074"/>
        <v>1000000</v>
      </c>
      <c r="BON1372" s="84">
        <f t="shared" si="3074"/>
        <v>2000000</v>
      </c>
      <c r="BOO1372" s="84">
        <f t="shared" si="3074"/>
        <v>0</v>
      </c>
      <c r="BOP1372" s="84">
        <f t="shared" si="3074"/>
        <v>0</v>
      </c>
      <c r="BOQ1372" s="84">
        <f t="shared" si="3074"/>
        <v>2000000</v>
      </c>
      <c r="BOR1372" s="84">
        <f t="shared" si="3074"/>
        <v>3000000</v>
      </c>
      <c r="BOY1372" s="84" t="s">
        <v>5410</v>
      </c>
      <c r="BOZ1372" s="84">
        <f>BOZ1367</f>
        <v>1000000</v>
      </c>
      <c r="BPA1372" s="84">
        <f t="shared" si="3074"/>
        <v>0</v>
      </c>
      <c r="BPB1372" s="84">
        <f t="shared" si="3074"/>
        <v>0</v>
      </c>
      <c r="BPC1372" s="84">
        <f t="shared" si="3074"/>
        <v>1000000</v>
      </c>
      <c r="BPD1372" s="84">
        <f t="shared" si="3074"/>
        <v>2000000</v>
      </c>
      <c r="BPE1372" s="84">
        <f t="shared" si="3074"/>
        <v>0</v>
      </c>
      <c r="BPF1372" s="84">
        <f t="shared" si="3074"/>
        <v>0</v>
      </c>
      <c r="BPG1372" s="84">
        <f t="shared" si="3074"/>
        <v>2000000</v>
      </c>
      <c r="BPH1372" s="84">
        <f t="shared" si="3074"/>
        <v>3000000</v>
      </c>
      <c r="BPO1372" s="84" t="s">
        <v>5410</v>
      </c>
      <c r="BPP1372" s="84">
        <f>BPP1367</f>
        <v>1000000</v>
      </c>
      <c r="BPQ1372" s="84">
        <f t="shared" si="3074"/>
        <v>0</v>
      </c>
      <c r="BPR1372" s="84">
        <f t="shared" si="3074"/>
        <v>0</v>
      </c>
      <c r="BPS1372" s="84">
        <f t="shared" si="3074"/>
        <v>1000000</v>
      </c>
      <c r="BPT1372" s="84">
        <f t="shared" si="3074"/>
        <v>2000000</v>
      </c>
      <c r="BPU1372" s="84">
        <f t="shared" si="3074"/>
        <v>0</v>
      </c>
      <c r="BPV1372" s="84">
        <f t="shared" si="3074"/>
        <v>0</v>
      </c>
      <c r="BPW1372" s="84">
        <f t="shared" si="3074"/>
        <v>2000000</v>
      </c>
      <c r="BPX1372" s="84">
        <f t="shared" si="3074"/>
        <v>3000000</v>
      </c>
      <c r="BQE1372" s="84" t="s">
        <v>5410</v>
      </c>
      <c r="BQF1372" s="84">
        <f>BQF1367</f>
        <v>1000000</v>
      </c>
      <c r="BQG1372" s="84">
        <f t="shared" ref="BQG1372:BSJ1372" si="3075">BQG1367</f>
        <v>0</v>
      </c>
      <c r="BQH1372" s="84">
        <f t="shared" si="3075"/>
        <v>0</v>
      </c>
      <c r="BQI1372" s="84">
        <f t="shared" si="3075"/>
        <v>1000000</v>
      </c>
      <c r="BQJ1372" s="84">
        <f t="shared" si="3075"/>
        <v>2000000</v>
      </c>
      <c r="BQK1372" s="84">
        <f t="shared" si="3075"/>
        <v>0</v>
      </c>
      <c r="BQL1372" s="84">
        <f t="shared" si="3075"/>
        <v>0</v>
      </c>
      <c r="BQM1372" s="84">
        <f t="shared" si="3075"/>
        <v>2000000</v>
      </c>
      <c r="BQN1372" s="84">
        <f t="shared" si="3075"/>
        <v>3000000</v>
      </c>
      <c r="BQU1372" s="84" t="s">
        <v>5410</v>
      </c>
      <c r="BQV1372" s="84">
        <f>BQV1367</f>
        <v>1000000</v>
      </c>
      <c r="BQW1372" s="84">
        <f t="shared" si="3075"/>
        <v>0</v>
      </c>
      <c r="BQX1372" s="84">
        <f t="shared" si="3075"/>
        <v>0</v>
      </c>
      <c r="BQY1372" s="84">
        <f t="shared" si="3075"/>
        <v>1000000</v>
      </c>
      <c r="BQZ1372" s="84">
        <f t="shared" si="3075"/>
        <v>2000000</v>
      </c>
      <c r="BRA1372" s="84">
        <f t="shared" si="3075"/>
        <v>0</v>
      </c>
      <c r="BRB1372" s="84">
        <f t="shared" si="3075"/>
        <v>0</v>
      </c>
      <c r="BRC1372" s="84">
        <f t="shared" si="3075"/>
        <v>2000000</v>
      </c>
      <c r="BRD1372" s="84">
        <f t="shared" si="3075"/>
        <v>3000000</v>
      </c>
      <c r="BRK1372" s="84" t="s">
        <v>5410</v>
      </c>
      <c r="BRL1372" s="84">
        <f>BRL1367</f>
        <v>1000000</v>
      </c>
      <c r="BRM1372" s="84">
        <f t="shared" si="3075"/>
        <v>0</v>
      </c>
      <c r="BRN1372" s="84">
        <f t="shared" si="3075"/>
        <v>0</v>
      </c>
      <c r="BRO1372" s="84">
        <f t="shared" si="3075"/>
        <v>1000000</v>
      </c>
      <c r="BRP1372" s="84">
        <f t="shared" si="3075"/>
        <v>2000000</v>
      </c>
      <c r="BRQ1372" s="84">
        <f t="shared" si="3075"/>
        <v>0</v>
      </c>
      <c r="BRR1372" s="84">
        <f t="shared" si="3075"/>
        <v>0</v>
      </c>
      <c r="BRS1372" s="84">
        <f t="shared" si="3075"/>
        <v>2000000</v>
      </c>
      <c r="BRT1372" s="84">
        <f t="shared" si="3075"/>
        <v>3000000</v>
      </c>
      <c r="BSA1372" s="84" t="s">
        <v>5410</v>
      </c>
      <c r="BSB1372" s="84">
        <f>BSB1367</f>
        <v>1000000</v>
      </c>
      <c r="BSC1372" s="84">
        <f t="shared" si="3075"/>
        <v>0</v>
      </c>
      <c r="BSD1372" s="84">
        <f t="shared" si="3075"/>
        <v>0</v>
      </c>
      <c r="BSE1372" s="84">
        <f t="shared" si="3075"/>
        <v>1000000</v>
      </c>
      <c r="BSF1372" s="84">
        <f t="shared" si="3075"/>
        <v>2000000</v>
      </c>
      <c r="BSG1372" s="84">
        <f t="shared" si="3075"/>
        <v>0</v>
      </c>
      <c r="BSH1372" s="84">
        <f t="shared" si="3075"/>
        <v>0</v>
      </c>
      <c r="BSI1372" s="84">
        <f t="shared" si="3075"/>
        <v>2000000</v>
      </c>
      <c r="BSJ1372" s="84">
        <f t="shared" si="3075"/>
        <v>3000000</v>
      </c>
      <c r="BSQ1372" s="84" t="s">
        <v>5410</v>
      </c>
      <c r="BSR1372" s="84">
        <f>BSR1367</f>
        <v>1000000</v>
      </c>
      <c r="BSS1372" s="84">
        <f t="shared" ref="BSS1372:BUV1372" si="3076">BSS1367</f>
        <v>0</v>
      </c>
      <c r="BST1372" s="84">
        <f t="shared" si="3076"/>
        <v>0</v>
      </c>
      <c r="BSU1372" s="84">
        <f t="shared" si="3076"/>
        <v>1000000</v>
      </c>
      <c r="BSV1372" s="84">
        <f t="shared" si="3076"/>
        <v>2000000</v>
      </c>
      <c r="BSW1372" s="84">
        <f t="shared" si="3076"/>
        <v>0</v>
      </c>
      <c r="BSX1372" s="84">
        <f t="shared" si="3076"/>
        <v>0</v>
      </c>
      <c r="BSY1372" s="84">
        <f t="shared" si="3076"/>
        <v>2000000</v>
      </c>
      <c r="BSZ1372" s="84">
        <f t="shared" si="3076"/>
        <v>3000000</v>
      </c>
      <c r="BTG1372" s="84" t="s">
        <v>5410</v>
      </c>
      <c r="BTH1372" s="84">
        <f>BTH1367</f>
        <v>1000000</v>
      </c>
      <c r="BTI1372" s="84">
        <f t="shared" si="3076"/>
        <v>0</v>
      </c>
      <c r="BTJ1372" s="84">
        <f t="shared" si="3076"/>
        <v>0</v>
      </c>
      <c r="BTK1372" s="84">
        <f t="shared" si="3076"/>
        <v>1000000</v>
      </c>
      <c r="BTL1372" s="84">
        <f t="shared" si="3076"/>
        <v>2000000</v>
      </c>
      <c r="BTM1372" s="84">
        <f t="shared" si="3076"/>
        <v>0</v>
      </c>
      <c r="BTN1372" s="84">
        <f t="shared" si="3076"/>
        <v>0</v>
      </c>
      <c r="BTO1372" s="84">
        <f t="shared" si="3076"/>
        <v>2000000</v>
      </c>
      <c r="BTP1372" s="84">
        <f t="shared" si="3076"/>
        <v>3000000</v>
      </c>
      <c r="BTW1372" s="84" t="s">
        <v>5410</v>
      </c>
      <c r="BTX1372" s="84">
        <f>BTX1367</f>
        <v>1000000</v>
      </c>
      <c r="BTY1372" s="84">
        <f t="shared" si="3076"/>
        <v>0</v>
      </c>
      <c r="BTZ1372" s="84">
        <f t="shared" si="3076"/>
        <v>0</v>
      </c>
      <c r="BUA1372" s="84">
        <f t="shared" si="3076"/>
        <v>1000000</v>
      </c>
      <c r="BUB1372" s="84">
        <f t="shared" si="3076"/>
        <v>2000000</v>
      </c>
      <c r="BUC1372" s="84">
        <f t="shared" si="3076"/>
        <v>0</v>
      </c>
      <c r="BUD1372" s="84">
        <f t="shared" si="3076"/>
        <v>0</v>
      </c>
      <c r="BUE1372" s="84">
        <f t="shared" si="3076"/>
        <v>2000000</v>
      </c>
      <c r="BUF1372" s="84">
        <f t="shared" si="3076"/>
        <v>3000000</v>
      </c>
      <c r="BUM1372" s="84" t="s">
        <v>5410</v>
      </c>
      <c r="BUN1372" s="84">
        <f>BUN1367</f>
        <v>1000000</v>
      </c>
      <c r="BUO1372" s="84">
        <f t="shared" si="3076"/>
        <v>0</v>
      </c>
      <c r="BUP1372" s="84">
        <f t="shared" si="3076"/>
        <v>0</v>
      </c>
      <c r="BUQ1372" s="84">
        <f t="shared" si="3076"/>
        <v>1000000</v>
      </c>
      <c r="BUR1372" s="84">
        <f t="shared" si="3076"/>
        <v>2000000</v>
      </c>
      <c r="BUS1372" s="84">
        <f t="shared" si="3076"/>
        <v>0</v>
      </c>
      <c r="BUT1372" s="84">
        <f t="shared" si="3076"/>
        <v>0</v>
      </c>
      <c r="BUU1372" s="84">
        <f t="shared" si="3076"/>
        <v>2000000</v>
      </c>
      <c r="BUV1372" s="84">
        <f t="shared" si="3076"/>
        <v>3000000</v>
      </c>
      <c r="BVC1372" s="84" t="s">
        <v>5410</v>
      </c>
      <c r="BVD1372" s="84">
        <f>BVD1367</f>
        <v>1000000</v>
      </c>
      <c r="BVE1372" s="84">
        <f t="shared" ref="BVE1372:BXH1372" si="3077">BVE1367</f>
        <v>0</v>
      </c>
      <c r="BVF1372" s="84">
        <f t="shared" si="3077"/>
        <v>0</v>
      </c>
      <c r="BVG1372" s="84">
        <f t="shared" si="3077"/>
        <v>1000000</v>
      </c>
      <c r="BVH1372" s="84">
        <f t="shared" si="3077"/>
        <v>2000000</v>
      </c>
      <c r="BVI1372" s="84">
        <f t="shared" si="3077"/>
        <v>0</v>
      </c>
      <c r="BVJ1372" s="84">
        <f t="shared" si="3077"/>
        <v>0</v>
      </c>
      <c r="BVK1372" s="84">
        <f t="shared" si="3077"/>
        <v>2000000</v>
      </c>
      <c r="BVL1372" s="84">
        <f t="shared" si="3077"/>
        <v>3000000</v>
      </c>
      <c r="BVS1372" s="84" t="s">
        <v>5410</v>
      </c>
      <c r="BVT1372" s="84">
        <f>BVT1367</f>
        <v>1000000</v>
      </c>
      <c r="BVU1372" s="84">
        <f t="shared" si="3077"/>
        <v>0</v>
      </c>
      <c r="BVV1372" s="84">
        <f t="shared" si="3077"/>
        <v>0</v>
      </c>
      <c r="BVW1372" s="84">
        <f t="shared" si="3077"/>
        <v>1000000</v>
      </c>
      <c r="BVX1372" s="84">
        <f t="shared" si="3077"/>
        <v>2000000</v>
      </c>
      <c r="BVY1372" s="84">
        <f t="shared" si="3077"/>
        <v>0</v>
      </c>
      <c r="BVZ1372" s="84">
        <f t="shared" si="3077"/>
        <v>0</v>
      </c>
      <c r="BWA1372" s="84">
        <f t="shared" si="3077"/>
        <v>2000000</v>
      </c>
      <c r="BWB1372" s="84">
        <f t="shared" si="3077"/>
        <v>3000000</v>
      </c>
      <c r="BWI1372" s="84" t="s">
        <v>5410</v>
      </c>
      <c r="BWJ1372" s="84">
        <f>BWJ1367</f>
        <v>1000000</v>
      </c>
      <c r="BWK1372" s="84">
        <f t="shared" si="3077"/>
        <v>0</v>
      </c>
      <c r="BWL1372" s="84">
        <f t="shared" si="3077"/>
        <v>0</v>
      </c>
      <c r="BWM1372" s="84">
        <f t="shared" si="3077"/>
        <v>1000000</v>
      </c>
      <c r="BWN1372" s="84">
        <f t="shared" si="3077"/>
        <v>2000000</v>
      </c>
      <c r="BWO1372" s="84">
        <f t="shared" si="3077"/>
        <v>0</v>
      </c>
      <c r="BWP1372" s="84">
        <f t="shared" si="3077"/>
        <v>0</v>
      </c>
      <c r="BWQ1372" s="84">
        <f t="shared" si="3077"/>
        <v>2000000</v>
      </c>
      <c r="BWR1372" s="84">
        <f t="shared" si="3077"/>
        <v>3000000</v>
      </c>
      <c r="BWY1372" s="84" t="s">
        <v>5410</v>
      </c>
      <c r="BWZ1372" s="84">
        <f>BWZ1367</f>
        <v>1000000</v>
      </c>
      <c r="BXA1372" s="84">
        <f t="shared" si="3077"/>
        <v>0</v>
      </c>
      <c r="BXB1372" s="84">
        <f t="shared" si="3077"/>
        <v>0</v>
      </c>
      <c r="BXC1372" s="84">
        <f t="shared" si="3077"/>
        <v>1000000</v>
      </c>
      <c r="BXD1372" s="84">
        <f t="shared" si="3077"/>
        <v>2000000</v>
      </c>
      <c r="BXE1372" s="84">
        <f t="shared" si="3077"/>
        <v>0</v>
      </c>
      <c r="BXF1372" s="84">
        <f t="shared" si="3077"/>
        <v>0</v>
      </c>
      <c r="BXG1372" s="84">
        <f t="shared" si="3077"/>
        <v>2000000</v>
      </c>
      <c r="BXH1372" s="84">
        <f t="shared" si="3077"/>
        <v>3000000</v>
      </c>
      <c r="BXO1372" s="84" t="s">
        <v>5410</v>
      </c>
      <c r="BXP1372" s="84">
        <f>BXP1367</f>
        <v>1000000</v>
      </c>
      <c r="BXQ1372" s="84">
        <f t="shared" ref="BXQ1372:BZT1372" si="3078">BXQ1367</f>
        <v>0</v>
      </c>
      <c r="BXR1372" s="84">
        <f t="shared" si="3078"/>
        <v>0</v>
      </c>
      <c r="BXS1372" s="84">
        <f t="shared" si="3078"/>
        <v>1000000</v>
      </c>
      <c r="BXT1372" s="84">
        <f t="shared" si="3078"/>
        <v>2000000</v>
      </c>
      <c r="BXU1372" s="84">
        <f t="shared" si="3078"/>
        <v>0</v>
      </c>
      <c r="BXV1372" s="84">
        <f t="shared" si="3078"/>
        <v>0</v>
      </c>
      <c r="BXW1372" s="84">
        <f t="shared" si="3078"/>
        <v>2000000</v>
      </c>
      <c r="BXX1372" s="84">
        <f t="shared" si="3078"/>
        <v>3000000</v>
      </c>
      <c r="BYE1372" s="84" t="s">
        <v>5410</v>
      </c>
      <c r="BYF1372" s="84">
        <f>BYF1367</f>
        <v>1000000</v>
      </c>
      <c r="BYG1372" s="84">
        <f t="shared" si="3078"/>
        <v>0</v>
      </c>
      <c r="BYH1372" s="84">
        <f t="shared" si="3078"/>
        <v>0</v>
      </c>
      <c r="BYI1372" s="84">
        <f t="shared" si="3078"/>
        <v>1000000</v>
      </c>
      <c r="BYJ1372" s="84">
        <f t="shared" si="3078"/>
        <v>2000000</v>
      </c>
      <c r="BYK1372" s="84">
        <f t="shared" si="3078"/>
        <v>0</v>
      </c>
      <c r="BYL1372" s="84">
        <f t="shared" si="3078"/>
        <v>0</v>
      </c>
      <c r="BYM1372" s="84">
        <f t="shared" si="3078"/>
        <v>2000000</v>
      </c>
      <c r="BYN1372" s="84">
        <f t="shared" si="3078"/>
        <v>3000000</v>
      </c>
      <c r="BYU1372" s="84" t="s">
        <v>5410</v>
      </c>
      <c r="BYV1372" s="84">
        <f>BYV1367</f>
        <v>1000000</v>
      </c>
      <c r="BYW1372" s="84">
        <f t="shared" si="3078"/>
        <v>0</v>
      </c>
      <c r="BYX1372" s="84">
        <f t="shared" si="3078"/>
        <v>0</v>
      </c>
      <c r="BYY1372" s="84">
        <f t="shared" si="3078"/>
        <v>1000000</v>
      </c>
      <c r="BYZ1372" s="84">
        <f t="shared" si="3078"/>
        <v>2000000</v>
      </c>
      <c r="BZA1372" s="84">
        <f t="shared" si="3078"/>
        <v>0</v>
      </c>
      <c r="BZB1372" s="84">
        <f t="shared" si="3078"/>
        <v>0</v>
      </c>
      <c r="BZC1372" s="84">
        <f t="shared" si="3078"/>
        <v>2000000</v>
      </c>
      <c r="BZD1372" s="84">
        <f t="shared" si="3078"/>
        <v>3000000</v>
      </c>
      <c r="BZK1372" s="84" t="s">
        <v>5410</v>
      </c>
      <c r="BZL1372" s="84">
        <f>BZL1367</f>
        <v>1000000</v>
      </c>
      <c r="BZM1372" s="84">
        <f t="shared" si="3078"/>
        <v>0</v>
      </c>
      <c r="BZN1372" s="84">
        <f t="shared" si="3078"/>
        <v>0</v>
      </c>
      <c r="BZO1372" s="84">
        <f t="shared" si="3078"/>
        <v>1000000</v>
      </c>
      <c r="BZP1372" s="84">
        <f t="shared" si="3078"/>
        <v>2000000</v>
      </c>
      <c r="BZQ1372" s="84">
        <f t="shared" si="3078"/>
        <v>0</v>
      </c>
      <c r="BZR1372" s="84">
        <f t="shared" si="3078"/>
        <v>0</v>
      </c>
      <c r="BZS1372" s="84">
        <f t="shared" si="3078"/>
        <v>2000000</v>
      </c>
      <c r="BZT1372" s="84">
        <f t="shared" si="3078"/>
        <v>3000000</v>
      </c>
      <c r="CAA1372" s="84" t="s">
        <v>5410</v>
      </c>
      <c r="CAB1372" s="84">
        <f>CAB1367</f>
        <v>1000000</v>
      </c>
      <c r="CAC1372" s="84">
        <f t="shared" ref="CAC1372:CCF1372" si="3079">CAC1367</f>
        <v>0</v>
      </c>
      <c r="CAD1372" s="84">
        <f t="shared" si="3079"/>
        <v>0</v>
      </c>
      <c r="CAE1372" s="84">
        <f t="shared" si="3079"/>
        <v>1000000</v>
      </c>
      <c r="CAF1372" s="84">
        <f t="shared" si="3079"/>
        <v>2000000</v>
      </c>
      <c r="CAG1372" s="84">
        <f t="shared" si="3079"/>
        <v>0</v>
      </c>
      <c r="CAH1372" s="84">
        <f t="shared" si="3079"/>
        <v>0</v>
      </c>
      <c r="CAI1372" s="84">
        <f t="shared" si="3079"/>
        <v>2000000</v>
      </c>
      <c r="CAJ1372" s="84">
        <f t="shared" si="3079"/>
        <v>3000000</v>
      </c>
      <c r="CAQ1372" s="84" t="s">
        <v>5410</v>
      </c>
      <c r="CAR1372" s="84">
        <f>CAR1367</f>
        <v>1000000</v>
      </c>
      <c r="CAS1372" s="84">
        <f t="shared" si="3079"/>
        <v>0</v>
      </c>
      <c r="CAT1372" s="84">
        <f t="shared" si="3079"/>
        <v>0</v>
      </c>
      <c r="CAU1372" s="84">
        <f t="shared" si="3079"/>
        <v>1000000</v>
      </c>
      <c r="CAV1372" s="84">
        <f t="shared" si="3079"/>
        <v>2000000</v>
      </c>
      <c r="CAW1372" s="84">
        <f t="shared" si="3079"/>
        <v>0</v>
      </c>
      <c r="CAX1372" s="84">
        <f t="shared" si="3079"/>
        <v>0</v>
      </c>
      <c r="CAY1372" s="84">
        <f t="shared" si="3079"/>
        <v>2000000</v>
      </c>
      <c r="CAZ1372" s="84">
        <f t="shared" si="3079"/>
        <v>3000000</v>
      </c>
      <c r="CBG1372" s="84" t="s">
        <v>5410</v>
      </c>
      <c r="CBH1372" s="84">
        <f>CBH1367</f>
        <v>1000000</v>
      </c>
      <c r="CBI1372" s="84">
        <f t="shared" si="3079"/>
        <v>0</v>
      </c>
      <c r="CBJ1372" s="84">
        <f t="shared" si="3079"/>
        <v>0</v>
      </c>
      <c r="CBK1372" s="84">
        <f t="shared" si="3079"/>
        <v>1000000</v>
      </c>
      <c r="CBL1372" s="84">
        <f t="shared" si="3079"/>
        <v>2000000</v>
      </c>
      <c r="CBM1372" s="84">
        <f t="shared" si="3079"/>
        <v>0</v>
      </c>
      <c r="CBN1372" s="84">
        <f t="shared" si="3079"/>
        <v>0</v>
      </c>
      <c r="CBO1372" s="84">
        <f t="shared" si="3079"/>
        <v>2000000</v>
      </c>
      <c r="CBP1372" s="84">
        <f t="shared" si="3079"/>
        <v>3000000</v>
      </c>
      <c r="CBW1372" s="84" t="s">
        <v>5410</v>
      </c>
      <c r="CBX1372" s="84">
        <f>CBX1367</f>
        <v>1000000</v>
      </c>
      <c r="CBY1372" s="84">
        <f t="shared" si="3079"/>
        <v>0</v>
      </c>
      <c r="CBZ1372" s="84">
        <f t="shared" si="3079"/>
        <v>0</v>
      </c>
      <c r="CCA1372" s="84">
        <f t="shared" si="3079"/>
        <v>1000000</v>
      </c>
      <c r="CCB1372" s="84">
        <f t="shared" si="3079"/>
        <v>2000000</v>
      </c>
      <c r="CCC1372" s="84">
        <f t="shared" si="3079"/>
        <v>0</v>
      </c>
      <c r="CCD1372" s="84">
        <f t="shared" si="3079"/>
        <v>0</v>
      </c>
      <c r="CCE1372" s="84">
        <f t="shared" si="3079"/>
        <v>2000000</v>
      </c>
      <c r="CCF1372" s="84">
        <f t="shared" si="3079"/>
        <v>3000000</v>
      </c>
      <c r="CCM1372" s="84" t="s">
        <v>5410</v>
      </c>
      <c r="CCN1372" s="84">
        <f>CCN1367</f>
        <v>1000000</v>
      </c>
      <c r="CCO1372" s="84">
        <f t="shared" ref="CCO1372:CER1372" si="3080">CCO1367</f>
        <v>0</v>
      </c>
      <c r="CCP1372" s="84">
        <f t="shared" si="3080"/>
        <v>0</v>
      </c>
      <c r="CCQ1372" s="84">
        <f t="shared" si="3080"/>
        <v>1000000</v>
      </c>
      <c r="CCR1372" s="84">
        <f t="shared" si="3080"/>
        <v>2000000</v>
      </c>
      <c r="CCS1372" s="84">
        <f t="shared" si="3080"/>
        <v>0</v>
      </c>
      <c r="CCT1372" s="84">
        <f t="shared" si="3080"/>
        <v>0</v>
      </c>
      <c r="CCU1372" s="84">
        <f t="shared" si="3080"/>
        <v>2000000</v>
      </c>
      <c r="CCV1372" s="84">
        <f t="shared" si="3080"/>
        <v>3000000</v>
      </c>
      <c r="CDC1372" s="84" t="s">
        <v>5410</v>
      </c>
      <c r="CDD1372" s="84">
        <f>CDD1367</f>
        <v>1000000</v>
      </c>
      <c r="CDE1372" s="84">
        <f t="shared" si="3080"/>
        <v>0</v>
      </c>
      <c r="CDF1372" s="84">
        <f t="shared" si="3080"/>
        <v>0</v>
      </c>
      <c r="CDG1372" s="84">
        <f t="shared" si="3080"/>
        <v>1000000</v>
      </c>
      <c r="CDH1372" s="84">
        <f t="shared" si="3080"/>
        <v>2000000</v>
      </c>
      <c r="CDI1372" s="84">
        <f t="shared" si="3080"/>
        <v>0</v>
      </c>
      <c r="CDJ1372" s="84">
        <f t="shared" si="3080"/>
        <v>0</v>
      </c>
      <c r="CDK1372" s="84">
        <f t="shared" si="3080"/>
        <v>2000000</v>
      </c>
      <c r="CDL1372" s="84">
        <f t="shared" si="3080"/>
        <v>3000000</v>
      </c>
      <c r="CDS1372" s="84" t="s">
        <v>5410</v>
      </c>
      <c r="CDT1372" s="84">
        <f>CDT1367</f>
        <v>1000000</v>
      </c>
      <c r="CDU1372" s="84">
        <f t="shared" si="3080"/>
        <v>0</v>
      </c>
      <c r="CDV1372" s="84">
        <f t="shared" si="3080"/>
        <v>0</v>
      </c>
      <c r="CDW1372" s="84">
        <f t="shared" si="3080"/>
        <v>1000000</v>
      </c>
      <c r="CDX1372" s="84">
        <f t="shared" si="3080"/>
        <v>2000000</v>
      </c>
      <c r="CDY1372" s="84">
        <f t="shared" si="3080"/>
        <v>0</v>
      </c>
      <c r="CDZ1372" s="84">
        <f t="shared" si="3080"/>
        <v>0</v>
      </c>
      <c r="CEA1372" s="84">
        <f t="shared" si="3080"/>
        <v>2000000</v>
      </c>
      <c r="CEB1372" s="84">
        <f t="shared" si="3080"/>
        <v>3000000</v>
      </c>
      <c r="CEI1372" s="84" t="s">
        <v>5410</v>
      </c>
      <c r="CEJ1372" s="84">
        <f>CEJ1367</f>
        <v>1000000</v>
      </c>
      <c r="CEK1372" s="84">
        <f t="shared" si="3080"/>
        <v>0</v>
      </c>
      <c r="CEL1372" s="84">
        <f t="shared" si="3080"/>
        <v>0</v>
      </c>
      <c r="CEM1372" s="84">
        <f t="shared" si="3080"/>
        <v>1000000</v>
      </c>
      <c r="CEN1372" s="84">
        <f t="shared" si="3080"/>
        <v>2000000</v>
      </c>
      <c r="CEO1372" s="84">
        <f t="shared" si="3080"/>
        <v>0</v>
      </c>
      <c r="CEP1372" s="84">
        <f t="shared" si="3080"/>
        <v>0</v>
      </c>
      <c r="CEQ1372" s="84">
        <f t="shared" si="3080"/>
        <v>2000000</v>
      </c>
      <c r="CER1372" s="84">
        <f t="shared" si="3080"/>
        <v>3000000</v>
      </c>
      <c r="CEY1372" s="84" t="s">
        <v>5410</v>
      </c>
      <c r="CEZ1372" s="84">
        <f>CEZ1367</f>
        <v>1000000</v>
      </c>
      <c r="CFA1372" s="84">
        <f t="shared" ref="CFA1372:CHD1372" si="3081">CFA1367</f>
        <v>0</v>
      </c>
      <c r="CFB1372" s="84">
        <f t="shared" si="3081"/>
        <v>0</v>
      </c>
      <c r="CFC1372" s="84">
        <f t="shared" si="3081"/>
        <v>1000000</v>
      </c>
      <c r="CFD1372" s="84">
        <f t="shared" si="3081"/>
        <v>2000000</v>
      </c>
      <c r="CFE1372" s="84">
        <f t="shared" si="3081"/>
        <v>0</v>
      </c>
      <c r="CFF1372" s="84">
        <f t="shared" si="3081"/>
        <v>0</v>
      </c>
      <c r="CFG1372" s="84">
        <f t="shared" si="3081"/>
        <v>2000000</v>
      </c>
      <c r="CFH1372" s="84">
        <f t="shared" si="3081"/>
        <v>3000000</v>
      </c>
      <c r="CFO1372" s="84" t="s">
        <v>5410</v>
      </c>
      <c r="CFP1372" s="84">
        <f>CFP1367</f>
        <v>1000000</v>
      </c>
      <c r="CFQ1372" s="84">
        <f t="shared" si="3081"/>
        <v>0</v>
      </c>
      <c r="CFR1372" s="84">
        <f t="shared" si="3081"/>
        <v>0</v>
      </c>
      <c r="CFS1372" s="84">
        <f t="shared" si="3081"/>
        <v>1000000</v>
      </c>
      <c r="CFT1372" s="84">
        <f t="shared" si="3081"/>
        <v>2000000</v>
      </c>
      <c r="CFU1372" s="84">
        <f t="shared" si="3081"/>
        <v>0</v>
      </c>
      <c r="CFV1372" s="84">
        <f t="shared" si="3081"/>
        <v>0</v>
      </c>
      <c r="CFW1372" s="84">
        <f t="shared" si="3081"/>
        <v>2000000</v>
      </c>
      <c r="CFX1372" s="84">
        <f t="shared" si="3081"/>
        <v>3000000</v>
      </c>
      <c r="CGE1372" s="84" t="s">
        <v>5410</v>
      </c>
      <c r="CGF1372" s="84">
        <f>CGF1367</f>
        <v>1000000</v>
      </c>
      <c r="CGG1372" s="84">
        <f t="shared" si="3081"/>
        <v>0</v>
      </c>
      <c r="CGH1372" s="84">
        <f t="shared" si="3081"/>
        <v>0</v>
      </c>
      <c r="CGI1372" s="84">
        <f t="shared" si="3081"/>
        <v>1000000</v>
      </c>
      <c r="CGJ1372" s="84">
        <f t="shared" si="3081"/>
        <v>2000000</v>
      </c>
      <c r="CGK1372" s="84">
        <f t="shared" si="3081"/>
        <v>0</v>
      </c>
      <c r="CGL1372" s="84">
        <f t="shared" si="3081"/>
        <v>0</v>
      </c>
      <c r="CGM1372" s="84">
        <f t="shared" si="3081"/>
        <v>2000000</v>
      </c>
      <c r="CGN1372" s="84">
        <f t="shared" si="3081"/>
        <v>3000000</v>
      </c>
      <c r="CGU1372" s="84" t="s">
        <v>5410</v>
      </c>
      <c r="CGV1372" s="84">
        <f>CGV1367</f>
        <v>1000000</v>
      </c>
      <c r="CGW1372" s="84">
        <f t="shared" si="3081"/>
        <v>0</v>
      </c>
      <c r="CGX1372" s="84">
        <f t="shared" si="3081"/>
        <v>0</v>
      </c>
      <c r="CGY1372" s="84">
        <f t="shared" si="3081"/>
        <v>1000000</v>
      </c>
      <c r="CGZ1372" s="84">
        <f t="shared" si="3081"/>
        <v>2000000</v>
      </c>
      <c r="CHA1372" s="84">
        <f t="shared" si="3081"/>
        <v>0</v>
      </c>
      <c r="CHB1372" s="84">
        <f t="shared" si="3081"/>
        <v>0</v>
      </c>
      <c r="CHC1372" s="84">
        <f t="shared" si="3081"/>
        <v>2000000</v>
      </c>
      <c r="CHD1372" s="84">
        <f t="shared" si="3081"/>
        <v>3000000</v>
      </c>
      <c r="CHK1372" s="84" t="s">
        <v>5410</v>
      </c>
      <c r="CHL1372" s="84">
        <f>CHL1367</f>
        <v>1000000</v>
      </c>
      <c r="CHM1372" s="84">
        <f t="shared" ref="CHM1372:CJP1372" si="3082">CHM1367</f>
        <v>0</v>
      </c>
      <c r="CHN1372" s="84">
        <f t="shared" si="3082"/>
        <v>0</v>
      </c>
      <c r="CHO1372" s="84">
        <f t="shared" si="3082"/>
        <v>1000000</v>
      </c>
      <c r="CHP1372" s="84">
        <f t="shared" si="3082"/>
        <v>2000000</v>
      </c>
      <c r="CHQ1372" s="84">
        <f t="shared" si="3082"/>
        <v>0</v>
      </c>
      <c r="CHR1372" s="84">
        <f t="shared" si="3082"/>
        <v>0</v>
      </c>
      <c r="CHS1372" s="84">
        <f t="shared" si="3082"/>
        <v>2000000</v>
      </c>
      <c r="CHT1372" s="84">
        <f t="shared" si="3082"/>
        <v>3000000</v>
      </c>
      <c r="CIA1372" s="84" t="s">
        <v>5410</v>
      </c>
      <c r="CIB1372" s="84">
        <f>CIB1367</f>
        <v>1000000</v>
      </c>
      <c r="CIC1372" s="84">
        <f t="shared" si="3082"/>
        <v>0</v>
      </c>
      <c r="CID1372" s="84">
        <f t="shared" si="3082"/>
        <v>0</v>
      </c>
      <c r="CIE1372" s="84">
        <f t="shared" si="3082"/>
        <v>1000000</v>
      </c>
      <c r="CIF1372" s="84">
        <f t="shared" si="3082"/>
        <v>2000000</v>
      </c>
      <c r="CIG1372" s="84">
        <f t="shared" si="3082"/>
        <v>0</v>
      </c>
      <c r="CIH1372" s="84">
        <f t="shared" si="3082"/>
        <v>0</v>
      </c>
      <c r="CII1372" s="84">
        <f t="shared" si="3082"/>
        <v>2000000</v>
      </c>
      <c r="CIJ1372" s="84">
        <f t="shared" si="3082"/>
        <v>3000000</v>
      </c>
      <c r="CIQ1372" s="84" t="s">
        <v>5410</v>
      </c>
      <c r="CIR1372" s="84">
        <f>CIR1367</f>
        <v>1000000</v>
      </c>
      <c r="CIS1372" s="84">
        <f t="shared" si="3082"/>
        <v>0</v>
      </c>
      <c r="CIT1372" s="84">
        <f t="shared" si="3082"/>
        <v>0</v>
      </c>
      <c r="CIU1372" s="84">
        <f t="shared" si="3082"/>
        <v>1000000</v>
      </c>
      <c r="CIV1372" s="84">
        <f t="shared" si="3082"/>
        <v>2000000</v>
      </c>
      <c r="CIW1372" s="84">
        <f t="shared" si="3082"/>
        <v>0</v>
      </c>
      <c r="CIX1372" s="84">
        <f t="shared" si="3082"/>
        <v>0</v>
      </c>
      <c r="CIY1372" s="84">
        <f t="shared" si="3082"/>
        <v>2000000</v>
      </c>
      <c r="CIZ1372" s="84">
        <f t="shared" si="3082"/>
        <v>3000000</v>
      </c>
      <c r="CJG1372" s="84" t="s">
        <v>5410</v>
      </c>
      <c r="CJH1372" s="84">
        <f>CJH1367</f>
        <v>1000000</v>
      </c>
      <c r="CJI1372" s="84">
        <f t="shared" si="3082"/>
        <v>0</v>
      </c>
      <c r="CJJ1372" s="84">
        <f t="shared" si="3082"/>
        <v>0</v>
      </c>
      <c r="CJK1372" s="84">
        <f t="shared" si="3082"/>
        <v>1000000</v>
      </c>
      <c r="CJL1372" s="84">
        <f t="shared" si="3082"/>
        <v>2000000</v>
      </c>
      <c r="CJM1372" s="84">
        <f t="shared" si="3082"/>
        <v>0</v>
      </c>
      <c r="CJN1372" s="84">
        <f t="shared" si="3082"/>
        <v>0</v>
      </c>
      <c r="CJO1372" s="84">
        <f t="shared" si="3082"/>
        <v>2000000</v>
      </c>
      <c r="CJP1372" s="84">
        <f t="shared" si="3082"/>
        <v>3000000</v>
      </c>
      <c r="CJW1372" s="84" t="s">
        <v>5410</v>
      </c>
      <c r="CJX1372" s="84">
        <f>CJX1367</f>
        <v>1000000</v>
      </c>
      <c r="CJY1372" s="84">
        <f t="shared" ref="CJY1372:CMB1372" si="3083">CJY1367</f>
        <v>0</v>
      </c>
      <c r="CJZ1372" s="84">
        <f t="shared" si="3083"/>
        <v>0</v>
      </c>
      <c r="CKA1372" s="84">
        <f t="shared" si="3083"/>
        <v>1000000</v>
      </c>
      <c r="CKB1372" s="84">
        <f t="shared" si="3083"/>
        <v>2000000</v>
      </c>
      <c r="CKC1372" s="84">
        <f t="shared" si="3083"/>
        <v>0</v>
      </c>
      <c r="CKD1372" s="84">
        <f t="shared" si="3083"/>
        <v>0</v>
      </c>
      <c r="CKE1372" s="84">
        <f t="shared" si="3083"/>
        <v>2000000</v>
      </c>
      <c r="CKF1372" s="84">
        <f t="shared" si="3083"/>
        <v>3000000</v>
      </c>
      <c r="CKM1372" s="84" t="s">
        <v>5410</v>
      </c>
      <c r="CKN1372" s="84">
        <f>CKN1367</f>
        <v>1000000</v>
      </c>
      <c r="CKO1372" s="84">
        <f t="shared" si="3083"/>
        <v>0</v>
      </c>
      <c r="CKP1372" s="84">
        <f t="shared" si="3083"/>
        <v>0</v>
      </c>
      <c r="CKQ1372" s="84">
        <f t="shared" si="3083"/>
        <v>1000000</v>
      </c>
      <c r="CKR1372" s="84">
        <f t="shared" si="3083"/>
        <v>2000000</v>
      </c>
      <c r="CKS1372" s="84">
        <f t="shared" si="3083"/>
        <v>0</v>
      </c>
      <c r="CKT1372" s="84">
        <f t="shared" si="3083"/>
        <v>0</v>
      </c>
      <c r="CKU1372" s="84">
        <f t="shared" si="3083"/>
        <v>2000000</v>
      </c>
      <c r="CKV1372" s="84">
        <f t="shared" si="3083"/>
        <v>3000000</v>
      </c>
      <c r="CLC1372" s="84" t="s">
        <v>5410</v>
      </c>
      <c r="CLD1372" s="84">
        <f>CLD1367</f>
        <v>1000000</v>
      </c>
      <c r="CLE1372" s="84">
        <f t="shared" si="3083"/>
        <v>0</v>
      </c>
      <c r="CLF1372" s="84">
        <f t="shared" si="3083"/>
        <v>0</v>
      </c>
      <c r="CLG1372" s="84">
        <f t="shared" si="3083"/>
        <v>1000000</v>
      </c>
      <c r="CLH1372" s="84">
        <f t="shared" si="3083"/>
        <v>2000000</v>
      </c>
      <c r="CLI1372" s="84">
        <f t="shared" si="3083"/>
        <v>0</v>
      </c>
      <c r="CLJ1372" s="84">
        <f t="shared" si="3083"/>
        <v>0</v>
      </c>
      <c r="CLK1372" s="84">
        <f t="shared" si="3083"/>
        <v>2000000</v>
      </c>
      <c r="CLL1372" s="84">
        <f t="shared" si="3083"/>
        <v>3000000</v>
      </c>
      <c r="CLS1372" s="84" t="s">
        <v>5410</v>
      </c>
      <c r="CLT1372" s="84">
        <f>CLT1367</f>
        <v>1000000</v>
      </c>
      <c r="CLU1372" s="84">
        <f t="shared" si="3083"/>
        <v>0</v>
      </c>
      <c r="CLV1372" s="84">
        <f t="shared" si="3083"/>
        <v>0</v>
      </c>
      <c r="CLW1372" s="84">
        <f t="shared" si="3083"/>
        <v>1000000</v>
      </c>
      <c r="CLX1372" s="84">
        <f t="shared" si="3083"/>
        <v>2000000</v>
      </c>
      <c r="CLY1372" s="84">
        <f t="shared" si="3083"/>
        <v>0</v>
      </c>
      <c r="CLZ1372" s="84">
        <f t="shared" si="3083"/>
        <v>0</v>
      </c>
      <c r="CMA1372" s="84">
        <f t="shared" si="3083"/>
        <v>2000000</v>
      </c>
      <c r="CMB1372" s="84">
        <f t="shared" si="3083"/>
        <v>3000000</v>
      </c>
      <c r="CMI1372" s="84" t="s">
        <v>5410</v>
      </c>
      <c r="CMJ1372" s="84">
        <f>CMJ1367</f>
        <v>1000000</v>
      </c>
      <c r="CMK1372" s="84">
        <f t="shared" ref="CMK1372:CON1372" si="3084">CMK1367</f>
        <v>0</v>
      </c>
      <c r="CML1372" s="84">
        <f t="shared" si="3084"/>
        <v>0</v>
      </c>
      <c r="CMM1372" s="84">
        <f t="shared" si="3084"/>
        <v>1000000</v>
      </c>
      <c r="CMN1372" s="84">
        <f t="shared" si="3084"/>
        <v>2000000</v>
      </c>
      <c r="CMO1372" s="84">
        <f t="shared" si="3084"/>
        <v>0</v>
      </c>
      <c r="CMP1372" s="84">
        <f t="shared" si="3084"/>
        <v>0</v>
      </c>
      <c r="CMQ1372" s="84">
        <f t="shared" si="3084"/>
        <v>2000000</v>
      </c>
      <c r="CMR1372" s="84">
        <f t="shared" si="3084"/>
        <v>3000000</v>
      </c>
      <c r="CMY1372" s="84" t="s">
        <v>5410</v>
      </c>
      <c r="CMZ1372" s="84">
        <f>CMZ1367</f>
        <v>1000000</v>
      </c>
      <c r="CNA1372" s="84">
        <f t="shared" si="3084"/>
        <v>0</v>
      </c>
      <c r="CNB1372" s="84">
        <f t="shared" si="3084"/>
        <v>0</v>
      </c>
      <c r="CNC1372" s="84">
        <f t="shared" si="3084"/>
        <v>1000000</v>
      </c>
      <c r="CND1372" s="84">
        <f t="shared" si="3084"/>
        <v>2000000</v>
      </c>
      <c r="CNE1372" s="84">
        <f t="shared" si="3084"/>
        <v>0</v>
      </c>
      <c r="CNF1372" s="84">
        <f t="shared" si="3084"/>
        <v>0</v>
      </c>
      <c r="CNG1372" s="84">
        <f t="shared" si="3084"/>
        <v>2000000</v>
      </c>
      <c r="CNH1372" s="84">
        <f t="shared" si="3084"/>
        <v>3000000</v>
      </c>
      <c r="CNO1372" s="84" t="s">
        <v>5410</v>
      </c>
      <c r="CNP1372" s="84">
        <f>CNP1367</f>
        <v>1000000</v>
      </c>
      <c r="CNQ1372" s="84">
        <f t="shared" si="3084"/>
        <v>0</v>
      </c>
      <c r="CNR1372" s="84">
        <f t="shared" si="3084"/>
        <v>0</v>
      </c>
      <c r="CNS1372" s="84">
        <f t="shared" si="3084"/>
        <v>1000000</v>
      </c>
      <c r="CNT1372" s="84">
        <f t="shared" si="3084"/>
        <v>2000000</v>
      </c>
      <c r="CNU1372" s="84">
        <f t="shared" si="3084"/>
        <v>0</v>
      </c>
      <c r="CNV1372" s="84">
        <f t="shared" si="3084"/>
        <v>0</v>
      </c>
      <c r="CNW1372" s="84">
        <f t="shared" si="3084"/>
        <v>2000000</v>
      </c>
      <c r="CNX1372" s="84">
        <f t="shared" si="3084"/>
        <v>3000000</v>
      </c>
      <c r="COE1372" s="84" t="s">
        <v>5410</v>
      </c>
      <c r="COF1372" s="84">
        <f>COF1367</f>
        <v>1000000</v>
      </c>
      <c r="COG1372" s="84">
        <f t="shared" si="3084"/>
        <v>0</v>
      </c>
      <c r="COH1372" s="84">
        <f t="shared" si="3084"/>
        <v>0</v>
      </c>
      <c r="COI1372" s="84">
        <f t="shared" si="3084"/>
        <v>1000000</v>
      </c>
      <c r="COJ1372" s="84">
        <f t="shared" si="3084"/>
        <v>2000000</v>
      </c>
      <c r="COK1372" s="84">
        <f t="shared" si="3084"/>
        <v>0</v>
      </c>
      <c r="COL1372" s="84">
        <f t="shared" si="3084"/>
        <v>0</v>
      </c>
      <c r="COM1372" s="84">
        <f t="shared" si="3084"/>
        <v>2000000</v>
      </c>
      <c r="CON1372" s="84">
        <f t="shared" si="3084"/>
        <v>3000000</v>
      </c>
      <c r="COU1372" s="84" t="s">
        <v>5410</v>
      </c>
      <c r="COV1372" s="84">
        <f>COV1367</f>
        <v>1000000</v>
      </c>
      <c r="COW1372" s="84">
        <f t="shared" ref="COW1372:CQZ1372" si="3085">COW1367</f>
        <v>0</v>
      </c>
      <c r="COX1372" s="84">
        <f t="shared" si="3085"/>
        <v>0</v>
      </c>
      <c r="COY1372" s="84">
        <f t="shared" si="3085"/>
        <v>1000000</v>
      </c>
      <c r="COZ1372" s="84">
        <f t="shared" si="3085"/>
        <v>2000000</v>
      </c>
      <c r="CPA1372" s="84">
        <f t="shared" si="3085"/>
        <v>0</v>
      </c>
      <c r="CPB1372" s="84">
        <f t="shared" si="3085"/>
        <v>0</v>
      </c>
      <c r="CPC1372" s="84">
        <f t="shared" si="3085"/>
        <v>2000000</v>
      </c>
      <c r="CPD1372" s="84">
        <f t="shared" si="3085"/>
        <v>3000000</v>
      </c>
      <c r="CPK1372" s="84" t="s">
        <v>5410</v>
      </c>
      <c r="CPL1372" s="84">
        <f>CPL1367</f>
        <v>1000000</v>
      </c>
      <c r="CPM1372" s="84">
        <f t="shared" si="3085"/>
        <v>0</v>
      </c>
      <c r="CPN1372" s="84">
        <f t="shared" si="3085"/>
        <v>0</v>
      </c>
      <c r="CPO1372" s="84">
        <f t="shared" si="3085"/>
        <v>1000000</v>
      </c>
      <c r="CPP1372" s="84">
        <f t="shared" si="3085"/>
        <v>2000000</v>
      </c>
      <c r="CPQ1372" s="84">
        <f t="shared" si="3085"/>
        <v>0</v>
      </c>
      <c r="CPR1372" s="84">
        <f t="shared" si="3085"/>
        <v>0</v>
      </c>
      <c r="CPS1372" s="84">
        <f t="shared" si="3085"/>
        <v>2000000</v>
      </c>
      <c r="CPT1372" s="84">
        <f t="shared" si="3085"/>
        <v>3000000</v>
      </c>
      <c r="CQA1372" s="84" t="s">
        <v>5410</v>
      </c>
      <c r="CQB1372" s="84">
        <f>CQB1367</f>
        <v>1000000</v>
      </c>
      <c r="CQC1372" s="84">
        <f t="shared" si="3085"/>
        <v>0</v>
      </c>
      <c r="CQD1372" s="84">
        <f t="shared" si="3085"/>
        <v>0</v>
      </c>
      <c r="CQE1372" s="84">
        <f t="shared" si="3085"/>
        <v>1000000</v>
      </c>
      <c r="CQF1372" s="84">
        <f t="shared" si="3085"/>
        <v>2000000</v>
      </c>
      <c r="CQG1372" s="84">
        <f t="shared" si="3085"/>
        <v>0</v>
      </c>
      <c r="CQH1372" s="84">
        <f t="shared" si="3085"/>
        <v>0</v>
      </c>
      <c r="CQI1372" s="84">
        <f t="shared" si="3085"/>
        <v>2000000</v>
      </c>
      <c r="CQJ1372" s="84">
        <f t="shared" si="3085"/>
        <v>3000000</v>
      </c>
      <c r="CQQ1372" s="84" t="s">
        <v>5410</v>
      </c>
      <c r="CQR1372" s="84">
        <f>CQR1367</f>
        <v>1000000</v>
      </c>
      <c r="CQS1372" s="84">
        <f t="shared" si="3085"/>
        <v>0</v>
      </c>
      <c r="CQT1372" s="84">
        <f t="shared" si="3085"/>
        <v>0</v>
      </c>
      <c r="CQU1372" s="84">
        <f t="shared" si="3085"/>
        <v>1000000</v>
      </c>
      <c r="CQV1372" s="84">
        <f t="shared" si="3085"/>
        <v>2000000</v>
      </c>
      <c r="CQW1372" s="84">
        <f t="shared" si="3085"/>
        <v>0</v>
      </c>
      <c r="CQX1372" s="84">
        <f t="shared" si="3085"/>
        <v>0</v>
      </c>
      <c r="CQY1372" s="84">
        <f t="shared" si="3085"/>
        <v>2000000</v>
      </c>
      <c r="CQZ1372" s="84">
        <f t="shared" si="3085"/>
        <v>3000000</v>
      </c>
      <c r="CRG1372" s="84" t="s">
        <v>5410</v>
      </c>
      <c r="CRH1372" s="84">
        <f>CRH1367</f>
        <v>1000000</v>
      </c>
      <c r="CRI1372" s="84">
        <f t="shared" ref="CRI1372:CTL1372" si="3086">CRI1367</f>
        <v>0</v>
      </c>
      <c r="CRJ1372" s="84">
        <f t="shared" si="3086"/>
        <v>0</v>
      </c>
      <c r="CRK1372" s="84">
        <f t="shared" si="3086"/>
        <v>1000000</v>
      </c>
      <c r="CRL1372" s="84">
        <f t="shared" si="3086"/>
        <v>2000000</v>
      </c>
      <c r="CRM1372" s="84">
        <f t="shared" si="3086"/>
        <v>0</v>
      </c>
      <c r="CRN1372" s="84">
        <f t="shared" si="3086"/>
        <v>0</v>
      </c>
      <c r="CRO1372" s="84">
        <f t="shared" si="3086"/>
        <v>2000000</v>
      </c>
      <c r="CRP1372" s="84">
        <f t="shared" si="3086"/>
        <v>3000000</v>
      </c>
      <c r="CRW1372" s="84" t="s">
        <v>5410</v>
      </c>
      <c r="CRX1372" s="84">
        <f>CRX1367</f>
        <v>1000000</v>
      </c>
      <c r="CRY1372" s="84">
        <f t="shared" si="3086"/>
        <v>0</v>
      </c>
      <c r="CRZ1372" s="84">
        <f t="shared" si="3086"/>
        <v>0</v>
      </c>
      <c r="CSA1372" s="84">
        <f t="shared" si="3086"/>
        <v>1000000</v>
      </c>
      <c r="CSB1372" s="84">
        <f t="shared" si="3086"/>
        <v>2000000</v>
      </c>
      <c r="CSC1372" s="84">
        <f t="shared" si="3086"/>
        <v>0</v>
      </c>
      <c r="CSD1372" s="84">
        <f t="shared" si="3086"/>
        <v>0</v>
      </c>
      <c r="CSE1372" s="84">
        <f t="shared" si="3086"/>
        <v>2000000</v>
      </c>
      <c r="CSF1372" s="84">
        <f t="shared" si="3086"/>
        <v>3000000</v>
      </c>
      <c r="CSM1372" s="84" t="s">
        <v>5410</v>
      </c>
      <c r="CSN1372" s="84">
        <f>CSN1367</f>
        <v>1000000</v>
      </c>
      <c r="CSO1372" s="84">
        <f t="shared" si="3086"/>
        <v>0</v>
      </c>
      <c r="CSP1372" s="84">
        <f t="shared" si="3086"/>
        <v>0</v>
      </c>
      <c r="CSQ1372" s="84">
        <f t="shared" si="3086"/>
        <v>1000000</v>
      </c>
      <c r="CSR1372" s="84">
        <f t="shared" si="3086"/>
        <v>2000000</v>
      </c>
      <c r="CSS1372" s="84">
        <f t="shared" si="3086"/>
        <v>0</v>
      </c>
      <c r="CST1372" s="84">
        <f t="shared" si="3086"/>
        <v>0</v>
      </c>
      <c r="CSU1372" s="84">
        <f t="shared" si="3086"/>
        <v>2000000</v>
      </c>
      <c r="CSV1372" s="84">
        <f t="shared" si="3086"/>
        <v>3000000</v>
      </c>
      <c r="CTC1372" s="84" t="s">
        <v>5410</v>
      </c>
      <c r="CTD1372" s="84">
        <f>CTD1367</f>
        <v>1000000</v>
      </c>
      <c r="CTE1372" s="84">
        <f t="shared" si="3086"/>
        <v>0</v>
      </c>
      <c r="CTF1372" s="84">
        <f t="shared" si="3086"/>
        <v>0</v>
      </c>
      <c r="CTG1372" s="84">
        <f t="shared" si="3086"/>
        <v>1000000</v>
      </c>
      <c r="CTH1372" s="84">
        <f t="shared" si="3086"/>
        <v>2000000</v>
      </c>
      <c r="CTI1372" s="84">
        <f t="shared" si="3086"/>
        <v>0</v>
      </c>
      <c r="CTJ1372" s="84">
        <f t="shared" si="3086"/>
        <v>0</v>
      </c>
      <c r="CTK1372" s="84">
        <f t="shared" si="3086"/>
        <v>2000000</v>
      </c>
      <c r="CTL1372" s="84">
        <f t="shared" si="3086"/>
        <v>3000000</v>
      </c>
      <c r="CTS1372" s="84" t="s">
        <v>5410</v>
      </c>
      <c r="CTT1372" s="84">
        <f>CTT1367</f>
        <v>1000000</v>
      </c>
      <c r="CTU1372" s="84">
        <f t="shared" ref="CTU1372:CVX1372" si="3087">CTU1367</f>
        <v>0</v>
      </c>
      <c r="CTV1372" s="84">
        <f t="shared" si="3087"/>
        <v>0</v>
      </c>
      <c r="CTW1372" s="84">
        <f t="shared" si="3087"/>
        <v>1000000</v>
      </c>
      <c r="CTX1372" s="84">
        <f t="shared" si="3087"/>
        <v>2000000</v>
      </c>
      <c r="CTY1372" s="84">
        <f t="shared" si="3087"/>
        <v>0</v>
      </c>
      <c r="CTZ1372" s="84">
        <f t="shared" si="3087"/>
        <v>0</v>
      </c>
      <c r="CUA1372" s="84">
        <f t="shared" si="3087"/>
        <v>2000000</v>
      </c>
      <c r="CUB1372" s="84">
        <f t="shared" si="3087"/>
        <v>3000000</v>
      </c>
      <c r="CUI1372" s="84" t="s">
        <v>5410</v>
      </c>
      <c r="CUJ1372" s="84">
        <f>CUJ1367</f>
        <v>1000000</v>
      </c>
      <c r="CUK1372" s="84">
        <f t="shared" si="3087"/>
        <v>0</v>
      </c>
      <c r="CUL1372" s="84">
        <f t="shared" si="3087"/>
        <v>0</v>
      </c>
      <c r="CUM1372" s="84">
        <f t="shared" si="3087"/>
        <v>1000000</v>
      </c>
      <c r="CUN1372" s="84">
        <f t="shared" si="3087"/>
        <v>2000000</v>
      </c>
      <c r="CUO1372" s="84">
        <f t="shared" si="3087"/>
        <v>0</v>
      </c>
      <c r="CUP1372" s="84">
        <f t="shared" si="3087"/>
        <v>0</v>
      </c>
      <c r="CUQ1372" s="84">
        <f t="shared" si="3087"/>
        <v>2000000</v>
      </c>
      <c r="CUR1372" s="84">
        <f t="shared" si="3087"/>
        <v>3000000</v>
      </c>
      <c r="CUY1372" s="84" t="s">
        <v>5410</v>
      </c>
      <c r="CUZ1372" s="84">
        <f>CUZ1367</f>
        <v>1000000</v>
      </c>
      <c r="CVA1372" s="84">
        <f t="shared" si="3087"/>
        <v>0</v>
      </c>
      <c r="CVB1372" s="84">
        <f t="shared" si="3087"/>
        <v>0</v>
      </c>
      <c r="CVC1372" s="84">
        <f t="shared" si="3087"/>
        <v>1000000</v>
      </c>
      <c r="CVD1372" s="84">
        <f t="shared" si="3087"/>
        <v>2000000</v>
      </c>
      <c r="CVE1372" s="84">
        <f t="shared" si="3087"/>
        <v>0</v>
      </c>
      <c r="CVF1372" s="84">
        <f t="shared" si="3087"/>
        <v>0</v>
      </c>
      <c r="CVG1372" s="84">
        <f t="shared" si="3087"/>
        <v>2000000</v>
      </c>
      <c r="CVH1372" s="84">
        <f t="shared" si="3087"/>
        <v>3000000</v>
      </c>
      <c r="CVO1372" s="84" t="s">
        <v>5410</v>
      </c>
      <c r="CVP1372" s="84">
        <f>CVP1367</f>
        <v>1000000</v>
      </c>
      <c r="CVQ1372" s="84">
        <f t="shared" si="3087"/>
        <v>0</v>
      </c>
      <c r="CVR1372" s="84">
        <f t="shared" si="3087"/>
        <v>0</v>
      </c>
      <c r="CVS1372" s="84">
        <f t="shared" si="3087"/>
        <v>1000000</v>
      </c>
      <c r="CVT1372" s="84">
        <f t="shared" si="3087"/>
        <v>2000000</v>
      </c>
      <c r="CVU1372" s="84">
        <f t="shared" si="3087"/>
        <v>0</v>
      </c>
      <c r="CVV1372" s="84">
        <f t="shared" si="3087"/>
        <v>0</v>
      </c>
      <c r="CVW1372" s="84">
        <f t="shared" si="3087"/>
        <v>2000000</v>
      </c>
      <c r="CVX1372" s="84">
        <f t="shared" si="3087"/>
        <v>3000000</v>
      </c>
      <c r="CWE1372" s="84" t="s">
        <v>5410</v>
      </c>
      <c r="CWF1372" s="84">
        <f>CWF1367</f>
        <v>1000000</v>
      </c>
      <c r="CWG1372" s="84">
        <f t="shared" ref="CWG1372:CYJ1372" si="3088">CWG1367</f>
        <v>0</v>
      </c>
      <c r="CWH1372" s="84">
        <f t="shared" si="3088"/>
        <v>0</v>
      </c>
      <c r="CWI1372" s="84">
        <f t="shared" si="3088"/>
        <v>1000000</v>
      </c>
      <c r="CWJ1372" s="84">
        <f t="shared" si="3088"/>
        <v>2000000</v>
      </c>
      <c r="CWK1372" s="84">
        <f t="shared" si="3088"/>
        <v>0</v>
      </c>
      <c r="CWL1372" s="84">
        <f t="shared" si="3088"/>
        <v>0</v>
      </c>
      <c r="CWM1372" s="84">
        <f t="shared" si="3088"/>
        <v>2000000</v>
      </c>
      <c r="CWN1372" s="84">
        <f t="shared" si="3088"/>
        <v>3000000</v>
      </c>
      <c r="CWU1372" s="84" t="s">
        <v>5410</v>
      </c>
      <c r="CWV1372" s="84">
        <f>CWV1367</f>
        <v>1000000</v>
      </c>
      <c r="CWW1372" s="84">
        <f t="shared" si="3088"/>
        <v>0</v>
      </c>
      <c r="CWX1372" s="84">
        <f t="shared" si="3088"/>
        <v>0</v>
      </c>
      <c r="CWY1372" s="84">
        <f t="shared" si="3088"/>
        <v>1000000</v>
      </c>
      <c r="CWZ1372" s="84">
        <f t="shared" si="3088"/>
        <v>2000000</v>
      </c>
      <c r="CXA1372" s="84">
        <f t="shared" si="3088"/>
        <v>0</v>
      </c>
      <c r="CXB1372" s="84">
        <f t="shared" si="3088"/>
        <v>0</v>
      </c>
      <c r="CXC1372" s="84">
        <f t="shared" si="3088"/>
        <v>2000000</v>
      </c>
      <c r="CXD1372" s="84">
        <f t="shared" si="3088"/>
        <v>3000000</v>
      </c>
      <c r="CXK1372" s="84" t="s">
        <v>5410</v>
      </c>
      <c r="CXL1372" s="84">
        <f>CXL1367</f>
        <v>1000000</v>
      </c>
      <c r="CXM1372" s="84">
        <f t="shared" si="3088"/>
        <v>0</v>
      </c>
      <c r="CXN1372" s="84">
        <f t="shared" si="3088"/>
        <v>0</v>
      </c>
      <c r="CXO1372" s="84">
        <f t="shared" si="3088"/>
        <v>1000000</v>
      </c>
      <c r="CXP1372" s="84">
        <f t="shared" si="3088"/>
        <v>2000000</v>
      </c>
      <c r="CXQ1372" s="84">
        <f t="shared" si="3088"/>
        <v>0</v>
      </c>
      <c r="CXR1372" s="84">
        <f t="shared" si="3088"/>
        <v>0</v>
      </c>
      <c r="CXS1372" s="84">
        <f t="shared" si="3088"/>
        <v>2000000</v>
      </c>
      <c r="CXT1372" s="84">
        <f t="shared" si="3088"/>
        <v>3000000</v>
      </c>
      <c r="CYA1372" s="84" t="s">
        <v>5410</v>
      </c>
      <c r="CYB1372" s="84">
        <f>CYB1367</f>
        <v>1000000</v>
      </c>
      <c r="CYC1372" s="84">
        <f t="shared" si="3088"/>
        <v>0</v>
      </c>
      <c r="CYD1372" s="84">
        <f t="shared" si="3088"/>
        <v>0</v>
      </c>
      <c r="CYE1372" s="84">
        <f t="shared" si="3088"/>
        <v>1000000</v>
      </c>
      <c r="CYF1372" s="84">
        <f t="shared" si="3088"/>
        <v>2000000</v>
      </c>
      <c r="CYG1372" s="84">
        <f t="shared" si="3088"/>
        <v>0</v>
      </c>
      <c r="CYH1372" s="84">
        <f t="shared" si="3088"/>
        <v>0</v>
      </c>
      <c r="CYI1372" s="84">
        <f t="shared" si="3088"/>
        <v>2000000</v>
      </c>
      <c r="CYJ1372" s="84">
        <f t="shared" si="3088"/>
        <v>3000000</v>
      </c>
      <c r="CYQ1372" s="84" t="s">
        <v>5410</v>
      </c>
      <c r="CYR1372" s="84">
        <f>CYR1367</f>
        <v>1000000</v>
      </c>
      <c r="CYS1372" s="84">
        <f t="shared" ref="CYS1372:DAV1372" si="3089">CYS1367</f>
        <v>0</v>
      </c>
      <c r="CYT1372" s="84">
        <f t="shared" si="3089"/>
        <v>0</v>
      </c>
      <c r="CYU1372" s="84">
        <f t="shared" si="3089"/>
        <v>1000000</v>
      </c>
      <c r="CYV1372" s="84">
        <f t="shared" si="3089"/>
        <v>2000000</v>
      </c>
      <c r="CYW1372" s="84">
        <f t="shared" si="3089"/>
        <v>0</v>
      </c>
      <c r="CYX1372" s="84">
        <f t="shared" si="3089"/>
        <v>0</v>
      </c>
      <c r="CYY1372" s="84">
        <f t="shared" si="3089"/>
        <v>2000000</v>
      </c>
      <c r="CYZ1372" s="84">
        <f t="shared" si="3089"/>
        <v>3000000</v>
      </c>
      <c r="CZG1372" s="84" t="s">
        <v>5410</v>
      </c>
      <c r="CZH1372" s="84">
        <f>CZH1367</f>
        <v>1000000</v>
      </c>
      <c r="CZI1372" s="84">
        <f t="shared" si="3089"/>
        <v>0</v>
      </c>
      <c r="CZJ1372" s="84">
        <f t="shared" si="3089"/>
        <v>0</v>
      </c>
      <c r="CZK1372" s="84">
        <f t="shared" si="3089"/>
        <v>1000000</v>
      </c>
      <c r="CZL1372" s="84">
        <f t="shared" si="3089"/>
        <v>2000000</v>
      </c>
      <c r="CZM1372" s="84">
        <f t="shared" si="3089"/>
        <v>0</v>
      </c>
      <c r="CZN1372" s="84">
        <f t="shared" si="3089"/>
        <v>0</v>
      </c>
      <c r="CZO1372" s="84">
        <f t="shared" si="3089"/>
        <v>2000000</v>
      </c>
      <c r="CZP1372" s="84">
        <f t="shared" si="3089"/>
        <v>3000000</v>
      </c>
      <c r="CZW1372" s="84" t="s">
        <v>5410</v>
      </c>
      <c r="CZX1372" s="84">
        <f>CZX1367</f>
        <v>1000000</v>
      </c>
      <c r="CZY1372" s="84">
        <f t="shared" si="3089"/>
        <v>0</v>
      </c>
      <c r="CZZ1372" s="84">
        <f t="shared" si="3089"/>
        <v>0</v>
      </c>
      <c r="DAA1372" s="84">
        <f t="shared" si="3089"/>
        <v>1000000</v>
      </c>
      <c r="DAB1372" s="84">
        <f t="shared" si="3089"/>
        <v>2000000</v>
      </c>
      <c r="DAC1372" s="84">
        <f t="shared" si="3089"/>
        <v>0</v>
      </c>
      <c r="DAD1372" s="84">
        <f t="shared" si="3089"/>
        <v>0</v>
      </c>
      <c r="DAE1372" s="84">
        <f t="shared" si="3089"/>
        <v>2000000</v>
      </c>
      <c r="DAF1372" s="84">
        <f t="shared" si="3089"/>
        <v>3000000</v>
      </c>
      <c r="DAM1372" s="84" t="s">
        <v>5410</v>
      </c>
      <c r="DAN1372" s="84">
        <f>DAN1367</f>
        <v>1000000</v>
      </c>
      <c r="DAO1372" s="84">
        <f t="shared" si="3089"/>
        <v>0</v>
      </c>
      <c r="DAP1372" s="84">
        <f t="shared" si="3089"/>
        <v>0</v>
      </c>
      <c r="DAQ1372" s="84">
        <f t="shared" si="3089"/>
        <v>1000000</v>
      </c>
      <c r="DAR1372" s="84">
        <f t="shared" si="3089"/>
        <v>2000000</v>
      </c>
      <c r="DAS1372" s="84">
        <f t="shared" si="3089"/>
        <v>0</v>
      </c>
      <c r="DAT1372" s="84">
        <f t="shared" si="3089"/>
        <v>0</v>
      </c>
      <c r="DAU1372" s="84">
        <f t="shared" si="3089"/>
        <v>2000000</v>
      </c>
      <c r="DAV1372" s="84">
        <f t="shared" si="3089"/>
        <v>3000000</v>
      </c>
      <c r="DBC1372" s="84" t="s">
        <v>5410</v>
      </c>
      <c r="DBD1372" s="84">
        <f>DBD1367</f>
        <v>1000000</v>
      </c>
      <c r="DBE1372" s="84">
        <f t="shared" ref="DBE1372:DDH1372" si="3090">DBE1367</f>
        <v>0</v>
      </c>
      <c r="DBF1372" s="84">
        <f t="shared" si="3090"/>
        <v>0</v>
      </c>
      <c r="DBG1372" s="84">
        <f t="shared" si="3090"/>
        <v>1000000</v>
      </c>
      <c r="DBH1372" s="84">
        <f t="shared" si="3090"/>
        <v>2000000</v>
      </c>
      <c r="DBI1372" s="84">
        <f t="shared" si="3090"/>
        <v>0</v>
      </c>
      <c r="DBJ1372" s="84">
        <f t="shared" si="3090"/>
        <v>0</v>
      </c>
      <c r="DBK1372" s="84">
        <f t="shared" si="3090"/>
        <v>2000000</v>
      </c>
      <c r="DBL1372" s="84">
        <f t="shared" si="3090"/>
        <v>3000000</v>
      </c>
      <c r="DBS1372" s="84" t="s">
        <v>5410</v>
      </c>
      <c r="DBT1372" s="84">
        <f>DBT1367</f>
        <v>1000000</v>
      </c>
      <c r="DBU1372" s="84">
        <f t="shared" si="3090"/>
        <v>0</v>
      </c>
      <c r="DBV1372" s="84">
        <f t="shared" si="3090"/>
        <v>0</v>
      </c>
      <c r="DBW1372" s="84">
        <f t="shared" si="3090"/>
        <v>1000000</v>
      </c>
      <c r="DBX1372" s="84">
        <f t="shared" si="3090"/>
        <v>2000000</v>
      </c>
      <c r="DBY1372" s="84">
        <f t="shared" si="3090"/>
        <v>0</v>
      </c>
      <c r="DBZ1372" s="84">
        <f t="shared" si="3090"/>
        <v>0</v>
      </c>
      <c r="DCA1372" s="84">
        <f t="shared" si="3090"/>
        <v>2000000</v>
      </c>
      <c r="DCB1372" s="84">
        <f t="shared" si="3090"/>
        <v>3000000</v>
      </c>
      <c r="DCI1372" s="84" t="s">
        <v>5410</v>
      </c>
      <c r="DCJ1372" s="84">
        <f>DCJ1367</f>
        <v>1000000</v>
      </c>
      <c r="DCK1372" s="84">
        <f t="shared" si="3090"/>
        <v>0</v>
      </c>
      <c r="DCL1372" s="84">
        <f t="shared" si="3090"/>
        <v>0</v>
      </c>
      <c r="DCM1372" s="84">
        <f t="shared" si="3090"/>
        <v>1000000</v>
      </c>
      <c r="DCN1372" s="84">
        <f t="shared" si="3090"/>
        <v>2000000</v>
      </c>
      <c r="DCO1372" s="84">
        <f t="shared" si="3090"/>
        <v>0</v>
      </c>
      <c r="DCP1372" s="84">
        <f t="shared" si="3090"/>
        <v>0</v>
      </c>
      <c r="DCQ1372" s="84">
        <f t="shared" si="3090"/>
        <v>2000000</v>
      </c>
      <c r="DCR1372" s="84">
        <f t="shared" si="3090"/>
        <v>3000000</v>
      </c>
      <c r="DCY1372" s="84" t="s">
        <v>5410</v>
      </c>
      <c r="DCZ1372" s="84">
        <f>DCZ1367</f>
        <v>1000000</v>
      </c>
      <c r="DDA1372" s="84">
        <f t="shared" si="3090"/>
        <v>0</v>
      </c>
      <c r="DDB1372" s="84">
        <f t="shared" si="3090"/>
        <v>0</v>
      </c>
      <c r="DDC1372" s="84">
        <f t="shared" si="3090"/>
        <v>1000000</v>
      </c>
      <c r="DDD1372" s="84">
        <f t="shared" si="3090"/>
        <v>2000000</v>
      </c>
      <c r="DDE1372" s="84">
        <f t="shared" si="3090"/>
        <v>0</v>
      </c>
      <c r="DDF1372" s="84">
        <f t="shared" si="3090"/>
        <v>0</v>
      </c>
      <c r="DDG1372" s="84">
        <f t="shared" si="3090"/>
        <v>2000000</v>
      </c>
      <c r="DDH1372" s="84">
        <f t="shared" si="3090"/>
        <v>3000000</v>
      </c>
      <c r="DDO1372" s="84" t="s">
        <v>5410</v>
      </c>
      <c r="DDP1372" s="84">
        <f>DDP1367</f>
        <v>1000000</v>
      </c>
      <c r="DDQ1372" s="84">
        <f t="shared" ref="DDQ1372:DFT1372" si="3091">DDQ1367</f>
        <v>0</v>
      </c>
      <c r="DDR1372" s="84">
        <f t="shared" si="3091"/>
        <v>0</v>
      </c>
      <c r="DDS1372" s="84">
        <f t="shared" si="3091"/>
        <v>1000000</v>
      </c>
      <c r="DDT1372" s="84">
        <f t="shared" si="3091"/>
        <v>2000000</v>
      </c>
      <c r="DDU1372" s="84">
        <f t="shared" si="3091"/>
        <v>0</v>
      </c>
      <c r="DDV1372" s="84">
        <f t="shared" si="3091"/>
        <v>0</v>
      </c>
      <c r="DDW1372" s="84">
        <f t="shared" si="3091"/>
        <v>2000000</v>
      </c>
      <c r="DDX1372" s="84">
        <f t="shared" si="3091"/>
        <v>3000000</v>
      </c>
      <c r="DEE1372" s="84" t="s">
        <v>5410</v>
      </c>
      <c r="DEF1372" s="84">
        <f>DEF1367</f>
        <v>1000000</v>
      </c>
      <c r="DEG1372" s="84">
        <f t="shared" si="3091"/>
        <v>0</v>
      </c>
      <c r="DEH1372" s="84">
        <f t="shared" si="3091"/>
        <v>0</v>
      </c>
      <c r="DEI1372" s="84">
        <f t="shared" si="3091"/>
        <v>1000000</v>
      </c>
      <c r="DEJ1372" s="84">
        <f t="shared" si="3091"/>
        <v>2000000</v>
      </c>
      <c r="DEK1372" s="84">
        <f t="shared" si="3091"/>
        <v>0</v>
      </c>
      <c r="DEL1372" s="84">
        <f t="shared" si="3091"/>
        <v>0</v>
      </c>
      <c r="DEM1372" s="84">
        <f t="shared" si="3091"/>
        <v>2000000</v>
      </c>
      <c r="DEN1372" s="84">
        <f t="shared" si="3091"/>
        <v>3000000</v>
      </c>
      <c r="DEU1372" s="84" t="s">
        <v>5410</v>
      </c>
      <c r="DEV1372" s="84">
        <f>DEV1367</f>
        <v>1000000</v>
      </c>
      <c r="DEW1372" s="84">
        <f t="shared" si="3091"/>
        <v>0</v>
      </c>
      <c r="DEX1372" s="84">
        <f t="shared" si="3091"/>
        <v>0</v>
      </c>
      <c r="DEY1372" s="84">
        <f t="shared" si="3091"/>
        <v>1000000</v>
      </c>
      <c r="DEZ1372" s="84">
        <f t="shared" si="3091"/>
        <v>2000000</v>
      </c>
      <c r="DFA1372" s="84">
        <f t="shared" si="3091"/>
        <v>0</v>
      </c>
      <c r="DFB1372" s="84">
        <f t="shared" si="3091"/>
        <v>0</v>
      </c>
      <c r="DFC1372" s="84">
        <f t="shared" si="3091"/>
        <v>2000000</v>
      </c>
      <c r="DFD1372" s="84">
        <f t="shared" si="3091"/>
        <v>3000000</v>
      </c>
      <c r="DFK1372" s="84" t="s">
        <v>5410</v>
      </c>
      <c r="DFL1372" s="84">
        <f>DFL1367</f>
        <v>1000000</v>
      </c>
      <c r="DFM1372" s="84">
        <f t="shared" si="3091"/>
        <v>0</v>
      </c>
      <c r="DFN1372" s="84">
        <f t="shared" si="3091"/>
        <v>0</v>
      </c>
      <c r="DFO1372" s="84">
        <f t="shared" si="3091"/>
        <v>1000000</v>
      </c>
      <c r="DFP1372" s="84">
        <f t="shared" si="3091"/>
        <v>2000000</v>
      </c>
      <c r="DFQ1372" s="84">
        <f t="shared" si="3091"/>
        <v>0</v>
      </c>
      <c r="DFR1372" s="84">
        <f t="shared" si="3091"/>
        <v>0</v>
      </c>
      <c r="DFS1372" s="84">
        <f t="shared" si="3091"/>
        <v>2000000</v>
      </c>
      <c r="DFT1372" s="84">
        <f t="shared" si="3091"/>
        <v>3000000</v>
      </c>
      <c r="DGA1372" s="84" t="s">
        <v>5410</v>
      </c>
      <c r="DGB1372" s="84">
        <f>DGB1367</f>
        <v>1000000</v>
      </c>
      <c r="DGC1372" s="84">
        <f t="shared" ref="DGC1372:DIF1372" si="3092">DGC1367</f>
        <v>0</v>
      </c>
      <c r="DGD1372" s="84">
        <f t="shared" si="3092"/>
        <v>0</v>
      </c>
      <c r="DGE1372" s="84">
        <f t="shared" si="3092"/>
        <v>1000000</v>
      </c>
      <c r="DGF1372" s="84">
        <f t="shared" si="3092"/>
        <v>2000000</v>
      </c>
      <c r="DGG1372" s="84">
        <f t="shared" si="3092"/>
        <v>0</v>
      </c>
      <c r="DGH1372" s="84">
        <f t="shared" si="3092"/>
        <v>0</v>
      </c>
      <c r="DGI1372" s="84">
        <f t="shared" si="3092"/>
        <v>2000000</v>
      </c>
      <c r="DGJ1372" s="84">
        <f t="shared" si="3092"/>
        <v>3000000</v>
      </c>
      <c r="DGQ1372" s="84" t="s">
        <v>5410</v>
      </c>
      <c r="DGR1372" s="84">
        <f>DGR1367</f>
        <v>1000000</v>
      </c>
      <c r="DGS1372" s="84">
        <f t="shared" si="3092"/>
        <v>0</v>
      </c>
      <c r="DGT1372" s="84">
        <f t="shared" si="3092"/>
        <v>0</v>
      </c>
      <c r="DGU1372" s="84">
        <f t="shared" si="3092"/>
        <v>1000000</v>
      </c>
      <c r="DGV1372" s="84">
        <f t="shared" si="3092"/>
        <v>2000000</v>
      </c>
      <c r="DGW1372" s="84">
        <f t="shared" si="3092"/>
        <v>0</v>
      </c>
      <c r="DGX1372" s="84">
        <f t="shared" si="3092"/>
        <v>0</v>
      </c>
      <c r="DGY1372" s="84">
        <f t="shared" si="3092"/>
        <v>2000000</v>
      </c>
      <c r="DGZ1372" s="84">
        <f t="shared" si="3092"/>
        <v>3000000</v>
      </c>
      <c r="DHG1372" s="84" t="s">
        <v>5410</v>
      </c>
      <c r="DHH1372" s="84">
        <f>DHH1367</f>
        <v>1000000</v>
      </c>
      <c r="DHI1372" s="84">
        <f t="shared" si="3092"/>
        <v>0</v>
      </c>
      <c r="DHJ1372" s="84">
        <f t="shared" si="3092"/>
        <v>0</v>
      </c>
      <c r="DHK1372" s="84">
        <f t="shared" si="3092"/>
        <v>1000000</v>
      </c>
      <c r="DHL1372" s="84">
        <f t="shared" si="3092"/>
        <v>2000000</v>
      </c>
      <c r="DHM1372" s="84">
        <f t="shared" si="3092"/>
        <v>0</v>
      </c>
      <c r="DHN1372" s="84">
        <f t="shared" si="3092"/>
        <v>0</v>
      </c>
      <c r="DHO1372" s="84">
        <f t="shared" si="3092"/>
        <v>2000000</v>
      </c>
      <c r="DHP1372" s="84">
        <f t="shared" si="3092"/>
        <v>3000000</v>
      </c>
      <c r="DHW1372" s="84" t="s">
        <v>5410</v>
      </c>
      <c r="DHX1372" s="84">
        <f>DHX1367</f>
        <v>1000000</v>
      </c>
      <c r="DHY1372" s="84">
        <f t="shared" si="3092"/>
        <v>0</v>
      </c>
      <c r="DHZ1372" s="84">
        <f t="shared" si="3092"/>
        <v>0</v>
      </c>
      <c r="DIA1372" s="84">
        <f t="shared" si="3092"/>
        <v>1000000</v>
      </c>
      <c r="DIB1372" s="84">
        <f t="shared" si="3092"/>
        <v>2000000</v>
      </c>
      <c r="DIC1372" s="84">
        <f t="shared" si="3092"/>
        <v>0</v>
      </c>
      <c r="DID1372" s="84">
        <f t="shared" si="3092"/>
        <v>0</v>
      </c>
      <c r="DIE1372" s="84">
        <f t="shared" si="3092"/>
        <v>2000000</v>
      </c>
      <c r="DIF1372" s="84">
        <f t="shared" si="3092"/>
        <v>3000000</v>
      </c>
      <c r="DIM1372" s="84" t="s">
        <v>5410</v>
      </c>
      <c r="DIN1372" s="84">
        <f>DIN1367</f>
        <v>1000000</v>
      </c>
      <c r="DIO1372" s="84">
        <f t="shared" ref="DIO1372:DKR1372" si="3093">DIO1367</f>
        <v>0</v>
      </c>
      <c r="DIP1372" s="84">
        <f t="shared" si="3093"/>
        <v>0</v>
      </c>
      <c r="DIQ1372" s="84">
        <f t="shared" si="3093"/>
        <v>1000000</v>
      </c>
      <c r="DIR1372" s="84">
        <f t="shared" si="3093"/>
        <v>2000000</v>
      </c>
      <c r="DIS1372" s="84">
        <f t="shared" si="3093"/>
        <v>0</v>
      </c>
      <c r="DIT1372" s="84">
        <f t="shared" si="3093"/>
        <v>0</v>
      </c>
      <c r="DIU1372" s="84">
        <f t="shared" si="3093"/>
        <v>2000000</v>
      </c>
      <c r="DIV1372" s="84">
        <f t="shared" si="3093"/>
        <v>3000000</v>
      </c>
      <c r="DJC1372" s="84" t="s">
        <v>5410</v>
      </c>
      <c r="DJD1372" s="84">
        <f>DJD1367</f>
        <v>1000000</v>
      </c>
      <c r="DJE1372" s="84">
        <f t="shared" si="3093"/>
        <v>0</v>
      </c>
      <c r="DJF1372" s="84">
        <f t="shared" si="3093"/>
        <v>0</v>
      </c>
      <c r="DJG1372" s="84">
        <f t="shared" si="3093"/>
        <v>1000000</v>
      </c>
      <c r="DJH1372" s="84">
        <f t="shared" si="3093"/>
        <v>2000000</v>
      </c>
      <c r="DJI1372" s="84">
        <f t="shared" si="3093"/>
        <v>0</v>
      </c>
      <c r="DJJ1372" s="84">
        <f t="shared" si="3093"/>
        <v>0</v>
      </c>
      <c r="DJK1372" s="84">
        <f t="shared" si="3093"/>
        <v>2000000</v>
      </c>
      <c r="DJL1372" s="84">
        <f t="shared" si="3093"/>
        <v>3000000</v>
      </c>
      <c r="DJS1372" s="84" t="s">
        <v>5410</v>
      </c>
      <c r="DJT1372" s="84">
        <f>DJT1367</f>
        <v>1000000</v>
      </c>
      <c r="DJU1372" s="84">
        <f t="shared" si="3093"/>
        <v>0</v>
      </c>
      <c r="DJV1372" s="84">
        <f t="shared" si="3093"/>
        <v>0</v>
      </c>
      <c r="DJW1372" s="84">
        <f t="shared" si="3093"/>
        <v>1000000</v>
      </c>
      <c r="DJX1372" s="84">
        <f t="shared" si="3093"/>
        <v>2000000</v>
      </c>
      <c r="DJY1372" s="84">
        <f t="shared" si="3093"/>
        <v>0</v>
      </c>
      <c r="DJZ1372" s="84">
        <f t="shared" si="3093"/>
        <v>0</v>
      </c>
      <c r="DKA1372" s="84">
        <f t="shared" si="3093"/>
        <v>2000000</v>
      </c>
      <c r="DKB1372" s="84">
        <f t="shared" si="3093"/>
        <v>3000000</v>
      </c>
      <c r="DKI1372" s="84" t="s">
        <v>5410</v>
      </c>
      <c r="DKJ1372" s="84">
        <f>DKJ1367</f>
        <v>1000000</v>
      </c>
      <c r="DKK1372" s="84">
        <f t="shared" si="3093"/>
        <v>0</v>
      </c>
      <c r="DKL1372" s="84">
        <f t="shared" si="3093"/>
        <v>0</v>
      </c>
      <c r="DKM1372" s="84">
        <f t="shared" si="3093"/>
        <v>1000000</v>
      </c>
      <c r="DKN1372" s="84">
        <f t="shared" si="3093"/>
        <v>2000000</v>
      </c>
      <c r="DKO1372" s="84">
        <f t="shared" si="3093"/>
        <v>0</v>
      </c>
      <c r="DKP1372" s="84">
        <f t="shared" si="3093"/>
        <v>0</v>
      </c>
      <c r="DKQ1372" s="84">
        <f t="shared" si="3093"/>
        <v>2000000</v>
      </c>
      <c r="DKR1372" s="84">
        <f t="shared" si="3093"/>
        <v>3000000</v>
      </c>
      <c r="DKY1372" s="84" t="s">
        <v>5410</v>
      </c>
      <c r="DKZ1372" s="84">
        <f>DKZ1367</f>
        <v>1000000</v>
      </c>
      <c r="DLA1372" s="84">
        <f t="shared" ref="DLA1372:DND1372" si="3094">DLA1367</f>
        <v>0</v>
      </c>
      <c r="DLB1372" s="84">
        <f t="shared" si="3094"/>
        <v>0</v>
      </c>
      <c r="DLC1372" s="84">
        <f t="shared" si="3094"/>
        <v>1000000</v>
      </c>
      <c r="DLD1372" s="84">
        <f t="shared" si="3094"/>
        <v>2000000</v>
      </c>
      <c r="DLE1372" s="84">
        <f t="shared" si="3094"/>
        <v>0</v>
      </c>
      <c r="DLF1372" s="84">
        <f t="shared" si="3094"/>
        <v>0</v>
      </c>
      <c r="DLG1372" s="84">
        <f t="shared" si="3094"/>
        <v>2000000</v>
      </c>
      <c r="DLH1372" s="84">
        <f t="shared" si="3094"/>
        <v>3000000</v>
      </c>
      <c r="DLO1372" s="84" t="s">
        <v>5410</v>
      </c>
      <c r="DLP1372" s="84">
        <f>DLP1367</f>
        <v>1000000</v>
      </c>
      <c r="DLQ1372" s="84">
        <f t="shared" si="3094"/>
        <v>0</v>
      </c>
      <c r="DLR1372" s="84">
        <f t="shared" si="3094"/>
        <v>0</v>
      </c>
      <c r="DLS1372" s="84">
        <f t="shared" si="3094"/>
        <v>1000000</v>
      </c>
      <c r="DLT1372" s="84">
        <f t="shared" si="3094"/>
        <v>2000000</v>
      </c>
      <c r="DLU1372" s="84">
        <f t="shared" si="3094"/>
        <v>0</v>
      </c>
      <c r="DLV1372" s="84">
        <f t="shared" si="3094"/>
        <v>0</v>
      </c>
      <c r="DLW1372" s="84">
        <f t="shared" si="3094"/>
        <v>2000000</v>
      </c>
      <c r="DLX1372" s="84">
        <f t="shared" si="3094"/>
        <v>3000000</v>
      </c>
      <c r="DME1372" s="84" t="s">
        <v>5410</v>
      </c>
      <c r="DMF1372" s="84">
        <f>DMF1367</f>
        <v>1000000</v>
      </c>
      <c r="DMG1372" s="84">
        <f t="shared" si="3094"/>
        <v>0</v>
      </c>
      <c r="DMH1372" s="84">
        <f t="shared" si="3094"/>
        <v>0</v>
      </c>
      <c r="DMI1372" s="84">
        <f t="shared" si="3094"/>
        <v>1000000</v>
      </c>
      <c r="DMJ1372" s="84">
        <f t="shared" si="3094"/>
        <v>2000000</v>
      </c>
      <c r="DMK1372" s="84">
        <f t="shared" si="3094"/>
        <v>0</v>
      </c>
      <c r="DML1372" s="84">
        <f t="shared" si="3094"/>
        <v>0</v>
      </c>
      <c r="DMM1372" s="84">
        <f t="shared" si="3094"/>
        <v>2000000</v>
      </c>
      <c r="DMN1372" s="84">
        <f t="shared" si="3094"/>
        <v>3000000</v>
      </c>
      <c r="DMU1372" s="84" t="s">
        <v>5410</v>
      </c>
      <c r="DMV1372" s="84">
        <f>DMV1367</f>
        <v>1000000</v>
      </c>
      <c r="DMW1372" s="84">
        <f t="shared" si="3094"/>
        <v>0</v>
      </c>
      <c r="DMX1372" s="84">
        <f t="shared" si="3094"/>
        <v>0</v>
      </c>
      <c r="DMY1372" s="84">
        <f t="shared" si="3094"/>
        <v>1000000</v>
      </c>
      <c r="DMZ1372" s="84">
        <f t="shared" si="3094"/>
        <v>2000000</v>
      </c>
      <c r="DNA1372" s="84">
        <f t="shared" si="3094"/>
        <v>0</v>
      </c>
      <c r="DNB1372" s="84">
        <f t="shared" si="3094"/>
        <v>0</v>
      </c>
      <c r="DNC1372" s="84">
        <f t="shared" si="3094"/>
        <v>2000000</v>
      </c>
      <c r="DND1372" s="84">
        <f t="shared" si="3094"/>
        <v>3000000</v>
      </c>
      <c r="DNK1372" s="84" t="s">
        <v>5410</v>
      </c>
      <c r="DNL1372" s="84">
        <f>DNL1367</f>
        <v>1000000</v>
      </c>
      <c r="DNM1372" s="84">
        <f t="shared" ref="DNM1372:DPP1372" si="3095">DNM1367</f>
        <v>0</v>
      </c>
      <c r="DNN1372" s="84">
        <f t="shared" si="3095"/>
        <v>0</v>
      </c>
      <c r="DNO1372" s="84">
        <f t="shared" si="3095"/>
        <v>1000000</v>
      </c>
      <c r="DNP1372" s="84">
        <f t="shared" si="3095"/>
        <v>2000000</v>
      </c>
      <c r="DNQ1372" s="84">
        <f t="shared" si="3095"/>
        <v>0</v>
      </c>
      <c r="DNR1372" s="84">
        <f t="shared" si="3095"/>
        <v>0</v>
      </c>
      <c r="DNS1372" s="84">
        <f t="shared" si="3095"/>
        <v>2000000</v>
      </c>
      <c r="DNT1372" s="84">
        <f t="shared" si="3095"/>
        <v>3000000</v>
      </c>
      <c r="DOA1372" s="84" t="s">
        <v>5410</v>
      </c>
      <c r="DOB1372" s="84">
        <f>DOB1367</f>
        <v>1000000</v>
      </c>
      <c r="DOC1372" s="84">
        <f t="shared" si="3095"/>
        <v>0</v>
      </c>
      <c r="DOD1372" s="84">
        <f t="shared" si="3095"/>
        <v>0</v>
      </c>
      <c r="DOE1372" s="84">
        <f t="shared" si="3095"/>
        <v>1000000</v>
      </c>
      <c r="DOF1372" s="84">
        <f t="shared" si="3095"/>
        <v>2000000</v>
      </c>
      <c r="DOG1372" s="84">
        <f t="shared" si="3095"/>
        <v>0</v>
      </c>
      <c r="DOH1372" s="84">
        <f t="shared" si="3095"/>
        <v>0</v>
      </c>
      <c r="DOI1372" s="84">
        <f t="shared" si="3095"/>
        <v>2000000</v>
      </c>
      <c r="DOJ1372" s="84">
        <f t="shared" si="3095"/>
        <v>3000000</v>
      </c>
      <c r="DOQ1372" s="84" t="s">
        <v>5410</v>
      </c>
      <c r="DOR1372" s="84">
        <f>DOR1367</f>
        <v>1000000</v>
      </c>
      <c r="DOS1372" s="84">
        <f t="shared" si="3095"/>
        <v>0</v>
      </c>
      <c r="DOT1372" s="84">
        <f t="shared" si="3095"/>
        <v>0</v>
      </c>
      <c r="DOU1372" s="84">
        <f t="shared" si="3095"/>
        <v>1000000</v>
      </c>
      <c r="DOV1372" s="84">
        <f t="shared" si="3095"/>
        <v>2000000</v>
      </c>
      <c r="DOW1372" s="84">
        <f t="shared" si="3095"/>
        <v>0</v>
      </c>
      <c r="DOX1372" s="84">
        <f t="shared" si="3095"/>
        <v>0</v>
      </c>
      <c r="DOY1372" s="84">
        <f t="shared" si="3095"/>
        <v>2000000</v>
      </c>
      <c r="DOZ1372" s="84">
        <f t="shared" si="3095"/>
        <v>3000000</v>
      </c>
      <c r="DPG1372" s="84" t="s">
        <v>5410</v>
      </c>
      <c r="DPH1372" s="84">
        <f>DPH1367</f>
        <v>1000000</v>
      </c>
      <c r="DPI1372" s="84">
        <f t="shared" si="3095"/>
        <v>0</v>
      </c>
      <c r="DPJ1372" s="84">
        <f t="shared" si="3095"/>
        <v>0</v>
      </c>
      <c r="DPK1372" s="84">
        <f t="shared" si="3095"/>
        <v>1000000</v>
      </c>
      <c r="DPL1372" s="84">
        <f t="shared" si="3095"/>
        <v>2000000</v>
      </c>
      <c r="DPM1372" s="84">
        <f t="shared" si="3095"/>
        <v>0</v>
      </c>
      <c r="DPN1372" s="84">
        <f t="shared" si="3095"/>
        <v>0</v>
      </c>
      <c r="DPO1372" s="84">
        <f t="shared" si="3095"/>
        <v>2000000</v>
      </c>
      <c r="DPP1372" s="84">
        <f t="shared" si="3095"/>
        <v>3000000</v>
      </c>
      <c r="DPW1372" s="84" t="s">
        <v>5410</v>
      </c>
      <c r="DPX1372" s="84">
        <f>DPX1367</f>
        <v>1000000</v>
      </c>
      <c r="DPY1372" s="84">
        <f t="shared" ref="DPY1372:DSB1372" si="3096">DPY1367</f>
        <v>0</v>
      </c>
      <c r="DPZ1372" s="84">
        <f t="shared" si="3096"/>
        <v>0</v>
      </c>
      <c r="DQA1372" s="84">
        <f t="shared" si="3096"/>
        <v>1000000</v>
      </c>
      <c r="DQB1372" s="84">
        <f t="shared" si="3096"/>
        <v>2000000</v>
      </c>
      <c r="DQC1372" s="84">
        <f t="shared" si="3096"/>
        <v>0</v>
      </c>
      <c r="DQD1372" s="84">
        <f t="shared" si="3096"/>
        <v>0</v>
      </c>
      <c r="DQE1372" s="84">
        <f t="shared" si="3096"/>
        <v>2000000</v>
      </c>
      <c r="DQF1372" s="84">
        <f t="shared" si="3096"/>
        <v>3000000</v>
      </c>
      <c r="DQM1372" s="84" t="s">
        <v>5410</v>
      </c>
      <c r="DQN1372" s="84">
        <f>DQN1367</f>
        <v>1000000</v>
      </c>
      <c r="DQO1372" s="84">
        <f t="shared" si="3096"/>
        <v>0</v>
      </c>
      <c r="DQP1372" s="84">
        <f t="shared" si="3096"/>
        <v>0</v>
      </c>
      <c r="DQQ1372" s="84">
        <f t="shared" si="3096"/>
        <v>1000000</v>
      </c>
      <c r="DQR1372" s="84">
        <f t="shared" si="3096"/>
        <v>2000000</v>
      </c>
      <c r="DQS1372" s="84">
        <f t="shared" si="3096"/>
        <v>0</v>
      </c>
      <c r="DQT1372" s="84">
        <f t="shared" si="3096"/>
        <v>0</v>
      </c>
      <c r="DQU1372" s="84">
        <f t="shared" si="3096"/>
        <v>2000000</v>
      </c>
      <c r="DQV1372" s="84">
        <f t="shared" si="3096"/>
        <v>3000000</v>
      </c>
      <c r="DRC1372" s="84" t="s">
        <v>5410</v>
      </c>
      <c r="DRD1372" s="84">
        <f>DRD1367</f>
        <v>1000000</v>
      </c>
      <c r="DRE1372" s="84">
        <f t="shared" si="3096"/>
        <v>0</v>
      </c>
      <c r="DRF1372" s="84">
        <f t="shared" si="3096"/>
        <v>0</v>
      </c>
      <c r="DRG1372" s="84">
        <f t="shared" si="3096"/>
        <v>1000000</v>
      </c>
      <c r="DRH1372" s="84">
        <f t="shared" si="3096"/>
        <v>2000000</v>
      </c>
      <c r="DRI1372" s="84">
        <f t="shared" si="3096"/>
        <v>0</v>
      </c>
      <c r="DRJ1372" s="84">
        <f t="shared" si="3096"/>
        <v>0</v>
      </c>
      <c r="DRK1372" s="84">
        <f t="shared" si="3096"/>
        <v>2000000</v>
      </c>
      <c r="DRL1372" s="84">
        <f t="shared" si="3096"/>
        <v>3000000</v>
      </c>
      <c r="DRS1372" s="84" t="s">
        <v>5410</v>
      </c>
      <c r="DRT1372" s="84">
        <f>DRT1367</f>
        <v>1000000</v>
      </c>
      <c r="DRU1372" s="84">
        <f t="shared" si="3096"/>
        <v>0</v>
      </c>
      <c r="DRV1372" s="84">
        <f t="shared" si="3096"/>
        <v>0</v>
      </c>
      <c r="DRW1372" s="84">
        <f t="shared" si="3096"/>
        <v>1000000</v>
      </c>
      <c r="DRX1372" s="84">
        <f t="shared" si="3096"/>
        <v>2000000</v>
      </c>
      <c r="DRY1372" s="84">
        <f t="shared" si="3096"/>
        <v>0</v>
      </c>
      <c r="DRZ1372" s="84">
        <f t="shared" si="3096"/>
        <v>0</v>
      </c>
      <c r="DSA1372" s="84">
        <f t="shared" si="3096"/>
        <v>2000000</v>
      </c>
      <c r="DSB1372" s="84">
        <f t="shared" si="3096"/>
        <v>3000000</v>
      </c>
      <c r="DSI1372" s="84" t="s">
        <v>5410</v>
      </c>
      <c r="DSJ1372" s="84">
        <f>DSJ1367</f>
        <v>1000000</v>
      </c>
      <c r="DSK1372" s="84">
        <f t="shared" ref="DSK1372:DUN1372" si="3097">DSK1367</f>
        <v>0</v>
      </c>
      <c r="DSL1372" s="84">
        <f t="shared" si="3097"/>
        <v>0</v>
      </c>
      <c r="DSM1372" s="84">
        <f t="shared" si="3097"/>
        <v>1000000</v>
      </c>
      <c r="DSN1372" s="84">
        <f t="shared" si="3097"/>
        <v>2000000</v>
      </c>
      <c r="DSO1372" s="84">
        <f t="shared" si="3097"/>
        <v>0</v>
      </c>
      <c r="DSP1372" s="84">
        <f t="shared" si="3097"/>
        <v>0</v>
      </c>
      <c r="DSQ1372" s="84">
        <f t="shared" si="3097"/>
        <v>2000000</v>
      </c>
      <c r="DSR1372" s="84">
        <f t="shared" si="3097"/>
        <v>3000000</v>
      </c>
      <c r="DSY1372" s="84" t="s">
        <v>5410</v>
      </c>
      <c r="DSZ1372" s="84">
        <f>DSZ1367</f>
        <v>1000000</v>
      </c>
      <c r="DTA1372" s="84">
        <f t="shared" si="3097"/>
        <v>0</v>
      </c>
      <c r="DTB1372" s="84">
        <f t="shared" si="3097"/>
        <v>0</v>
      </c>
      <c r="DTC1372" s="84">
        <f t="shared" si="3097"/>
        <v>1000000</v>
      </c>
      <c r="DTD1372" s="84">
        <f t="shared" si="3097"/>
        <v>2000000</v>
      </c>
      <c r="DTE1372" s="84">
        <f t="shared" si="3097"/>
        <v>0</v>
      </c>
      <c r="DTF1372" s="84">
        <f t="shared" si="3097"/>
        <v>0</v>
      </c>
      <c r="DTG1372" s="84">
        <f t="shared" si="3097"/>
        <v>2000000</v>
      </c>
      <c r="DTH1372" s="84">
        <f t="shared" si="3097"/>
        <v>3000000</v>
      </c>
      <c r="DTO1372" s="84" t="s">
        <v>5410</v>
      </c>
      <c r="DTP1372" s="84">
        <f>DTP1367</f>
        <v>1000000</v>
      </c>
      <c r="DTQ1372" s="84">
        <f t="shared" si="3097"/>
        <v>0</v>
      </c>
      <c r="DTR1372" s="84">
        <f t="shared" si="3097"/>
        <v>0</v>
      </c>
      <c r="DTS1372" s="84">
        <f t="shared" si="3097"/>
        <v>1000000</v>
      </c>
      <c r="DTT1372" s="84">
        <f t="shared" si="3097"/>
        <v>2000000</v>
      </c>
      <c r="DTU1372" s="84">
        <f t="shared" si="3097"/>
        <v>0</v>
      </c>
      <c r="DTV1372" s="84">
        <f t="shared" si="3097"/>
        <v>0</v>
      </c>
      <c r="DTW1372" s="84">
        <f t="shared" si="3097"/>
        <v>2000000</v>
      </c>
      <c r="DTX1372" s="84">
        <f t="shared" si="3097"/>
        <v>3000000</v>
      </c>
      <c r="DUE1372" s="84" t="s">
        <v>5410</v>
      </c>
      <c r="DUF1372" s="84">
        <f>DUF1367</f>
        <v>1000000</v>
      </c>
      <c r="DUG1372" s="84">
        <f t="shared" si="3097"/>
        <v>0</v>
      </c>
      <c r="DUH1372" s="84">
        <f t="shared" si="3097"/>
        <v>0</v>
      </c>
      <c r="DUI1372" s="84">
        <f t="shared" si="3097"/>
        <v>1000000</v>
      </c>
      <c r="DUJ1372" s="84">
        <f t="shared" si="3097"/>
        <v>2000000</v>
      </c>
      <c r="DUK1372" s="84">
        <f t="shared" si="3097"/>
        <v>0</v>
      </c>
      <c r="DUL1372" s="84">
        <f t="shared" si="3097"/>
        <v>0</v>
      </c>
      <c r="DUM1372" s="84">
        <f t="shared" si="3097"/>
        <v>2000000</v>
      </c>
      <c r="DUN1372" s="84">
        <f t="shared" si="3097"/>
        <v>3000000</v>
      </c>
      <c r="DUU1372" s="84" t="s">
        <v>5410</v>
      </c>
      <c r="DUV1372" s="84">
        <f>DUV1367</f>
        <v>1000000</v>
      </c>
      <c r="DUW1372" s="84">
        <f t="shared" ref="DUW1372:DWZ1372" si="3098">DUW1367</f>
        <v>0</v>
      </c>
      <c r="DUX1372" s="84">
        <f t="shared" si="3098"/>
        <v>0</v>
      </c>
      <c r="DUY1372" s="84">
        <f t="shared" si="3098"/>
        <v>1000000</v>
      </c>
      <c r="DUZ1372" s="84">
        <f t="shared" si="3098"/>
        <v>2000000</v>
      </c>
      <c r="DVA1372" s="84">
        <f t="shared" si="3098"/>
        <v>0</v>
      </c>
      <c r="DVB1372" s="84">
        <f t="shared" si="3098"/>
        <v>0</v>
      </c>
      <c r="DVC1372" s="84">
        <f t="shared" si="3098"/>
        <v>2000000</v>
      </c>
      <c r="DVD1372" s="84">
        <f t="shared" si="3098"/>
        <v>3000000</v>
      </c>
      <c r="DVK1372" s="84" t="s">
        <v>5410</v>
      </c>
      <c r="DVL1372" s="84">
        <f>DVL1367</f>
        <v>1000000</v>
      </c>
      <c r="DVM1372" s="84">
        <f t="shared" si="3098"/>
        <v>0</v>
      </c>
      <c r="DVN1372" s="84">
        <f t="shared" si="3098"/>
        <v>0</v>
      </c>
      <c r="DVO1372" s="84">
        <f t="shared" si="3098"/>
        <v>1000000</v>
      </c>
      <c r="DVP1372" s="84">
        <f t="shared" si="3098"/>
        <v>2000000</v>
      </c>
      <c r="DVQ1372" s="84">
        <f t="shared" si="3098"/>
        <v>0</v>
      </c>
      <c r="DVR1372" s="84">
        <f t="shared" si="3098"/>
        <v>0</v>
      </c>
      <c r="DVS1372" s="84">
        <f t="shared" si="3098"/>
        <v>2000000</v>
      </c>
      <c r="DVT1372" s="84">
        <f t="shared" si="3098"/>
        <v>3000000</v>
      </c>
      <c r="DWA1372" s="84" t="s">
        <v>5410</v>
      </c>
      <c r="DWB1372" s="84">
        <f>DWB1367</f>
        <v>1000000</v>
      </c>
      <c r="DWC1372" s="84">
        <f t="shared" si="3098"/>
        <v>0</v>
      </c>
      <c r="DWD1372" s="84">
        <f t="shared" si="3098"/>
        <v>0</v>
      </c>
      <c r="DWE1372" s="84">
        <f t="shared" si="3098"/>
        <v>1000000</v>
      </c>
      <c r="DWF1372" s="84">
        <f t="shared" si="3098"/>
        <v>2000000</v>
      </c>
      <c r="DWG1372" s="84">
        <f t="shared" si="3098"/>
        <v>0</v>
      </c>
      <c r="DWH1372" s="84">
        <f t="shared" si="3098"/>
        <v>0</v>
      </c>
      <c r="DWI1372" s="84">
        <f t="shared" si="3098"/>
        <v>2000000</v>
      </c>
      <c r="DWJ1372" s="84">
        <f t="shared" si="3098"/>
        <v>3000000</v>
      </c>
      <c r="DWQ1372" s="84" t="s">
        <v>5410</v>
      </c>
      <c r="DWR1372" s="84">
        <f>DWR1367</f>
        <v>1000000</v>
      </c>
      <c r="DWS1372" s="84">
        <f t="shared" si="3098"/>
        <v>0</v>
      </c>
      <c r="DWT1372" s="84">
        <f t="shared" si="3098"/>
        <v>0</v>
      </c>
      <c r="DWU1372" s="84">
        <f t="shared" si="3098"/>
        <v>1000000</v>
      </c>
      <c r="DWV1372" s="84">
        <f t="shared" si="3098"/>
        <v>2000000</v>
      </c>
      <c r="DWW1372" s="84">
        <f t="shared" si="3098"/>
        <v>0</v>
      </c>
      <c r="DWX1372" s="84">
        <f t="shared" si="3098"/>
        <v>0</v>
      </c>
      <c r="DWY1372" s="84">
        <f t="shared" si="3098"/>
        <v>2000000</v>
      </c>
      <c r="DWZ1372" s="84">
        <f t="shared" si="3098"/>
        <v>3000000</v>
      </c>
      <c r="DXG1372" s="84" t="s">
        <v>5410</v>
      </c>
      <c r="DXH1372" s="84">
        <f>DXH1367</f>
        <v>1000000</v>
      </c>
      <c r="DXI1372" s="84">
        <f t="shared" ref="DXI1372:DZL1372" si="3099">DXI1367</f>
        <v>0</v>
      </c>
      <c r="DXJ1372" s="84">
        <f t="shared" si="3099"/>
        <v>0</v>
      </c>
      <c r="DXK1372" s="84">
        <f t="shared" si="3099"/>
        <v>1000000</v>
      </c>
      <c r="DXL1372" s="84">
        <f t="shared" si="3099"/>
        <v>2000000</v>
      </c>
      <c r="DXM1372" s="84">
        <f t="shared" si="3099"/>
        <v>0</v>
      </c>
      <c r="DXN1372" s="84">
        <f t="shared" si="3099"/>
        <v>0</v>
      </c>
      <c r="DXO1372" s="84">
        <f t="shared" si="3099"/>
        <v>2000000</v>
      </c>
      <c r="DXP1372" s="84">
        <f t="shared" si="3099"/>
        <v>3000000</v>
      </c>
      <c r="DXW1372" s="84" t="s">
        <v>5410</v>
      </c>
      <c r="DXX1372" s="84">
        <f>DXX1367</f>
        <v>1000000</v>
      </c>
      <c r="DXY1372" s="84">
        <f t="shared" si="3099"/>
        <v>0</v>
      </c>
      <c r="DXZ1372" s="84">
        <f t="shared" si="3099"/>
        <v>0</v>
      </c>
      <c r="DYA1372" s="84">
        <f t="shared" si="3099"/>
        <v>1000000</v>
      </c>
      <c r="DYB1372" s="84">
        <f t="shared" si="3099"/>
        <v>2000000</v>
      </c>
      <c r="DYC1372" s="84">
        <f t="shared" si="3099"/>
        <v>0</v>
      </c>
      <c r="DYD1372" s="84">
        <f t="shared" si="3099"/>
        <v>0</v>
      </c>
      <c r="DYE1372" s="84">
        <f t="shared" si="3099"/>
        <v>2000000</v>
      </c>
      <c r="DYF1372" s="84">
        <f t="shared" si="3099"/>
        <v>3000000</v>
      </c>
      <c r="DYM1372" s="84" t="s">
        <v>5410</v>
      </c>
      <c r="DYN1372" s="84">
        <f>DYN1367</f>
        <v>1000000</v>
      </c>
      <c r="DYO1372" s="84">
        <f t="shared" si="3099"/>
        <v>0</v>
      </c>
      <c r="DYP1372" s="84">
        <f t="shared" si="3099"/>
        <v>0</v>
      </c>
      <c r="DYQ1372" s="84">
        <f t="shared" si="3099"/>
        <v>1000000</v>
      </c>
      <c r="DYR1372" s="84">
        <f t="shared" si="3099"/>
        <v>2000000</v>
      </c>
      <c r="DYS1372" s="84">
        <f t="shared" si="3099"/>
        <v>0</v>
      </c>
      <c r="DYT1372" s="84">
        <f t="shared" si="3099"/>
        <v>0</v>
      </c>
      <c r="DYU1372" s="84">
        <f t="shared" si="3099"/>
        <v>2000000</v>
      </c>
      <c r="DYV1372" s="84">
        <f t="shared" si="3099"/>
        <v>3000000</v>
      </c>
      <c r="DZC1372" s="84" t="s">
        <v>5410</v>
      </c>
      <c r="DZD1372" s="84">
        <f>DZD1367</f>
        <v>1000000</v>
      </c>
      <c r="DZE1372" s="84">
        <f t="shared" si="3099"/>
        <v>0</v>
      </c>
      <c r="DZF1372" s="84">
        <f t="shared" si="3099"/>
        <v>0</v>
      </c>
      <c r="DZG1372" s="84">
        <f t="shared" si="3099"/>
        <v>1000000</v>
      </c>
      <c r="DZH1372" s="84">
        <f t="shared" si="3099"/>
        <v>2000000</v>
      </c>
      <c r="DZI1372" s="84">
        <f t="shared" si="3099"/>
        <v>0</v>
      </c>
      <c r="DZJ1372" s="84">
        <f t="shared" si="3099"/>
        <v>0</v>
      </c>
      <c r="DZK1372" s="84">
        <f t="shared" si="3099"/>
        <v>2000000</v>
      </c>
      <c r="DZL1372" s="84">
        <f t="shared" si="3099"/>
        <v>3000000</v>
      </c>
      <c r="DZS1372" s="84" t="s">
        <v>5410</v>
      </c>
      <c r="DZT1372" s="84">
        <f>DZT1367</f>
        <v>1000000</v>
      </c>
      <c r="DZU1372" s="84">
        <f t="shared" ref="DZU1372:EBX1372" si="3100">DZU1367</f>
        <v>0</v>
      </c>
      <c r="DZV1372" s="84">
        <f t="shared" si="3100"/>
        <v>0</v>
      </c>
      <c r="DZW1372" s="84">
        <f t="shared" si="3100"/>
        <v>1000000</v>
      </c>
      <c r="DZX1372" s="84">
        <f t="shared" si="3100"/>
        <v>2000000</v>
      </c>
      <c r="DZY1372" s="84">
        <f t="shared" si="3100"/>
        <v>0</v>
      </c>
      <c r="DZZ1372" s="84">
        <f t="shared" si="3100"/>
        <v>0</v>
      </c>
      <c r="EAA1372" s="84">
        <f t="shared" si="3100"/>
        <v>2000000</v>
      </c>
      <c r="EAB1372" s="84">
        <f t="shared" si="3100"/>
        <v>3000000</v>
      </c>
      <c r="EAI1372" s="84" t="s">
        <v>5410</v>
      </c>
      <c r="EAJ1372" s="84">
        <f>EAJ1367</f>
        <v>1000000</v>
      </c>
      <c r="EAK1372" s="84">
        <f t="shared" si="3100"/>
        <v>0</v>
      </c>
      <c r="EAL1372" s="84">
        <f t="shared" si="3100"/>
        <v>0</v>
      </c>
      <c r="EAM1372" s="84">
        <f t="shared" si="3100"/>
        <v>1000000</v>
      </c>
      <c r="EAN1372" s="84">
        <f t="shared" si="3100"/>
        <v>2000000</v>
      </c>
      <c r="EAO1372" s="84">
        <f t="shared" si="3100"/>
        <v>0</v>
      </c>
      <c r="EAP1372" s="84">
        <f t="shared" si="3100"/>
        <v>0</v>
      </c>
      <c r="EAQ1372" s="84">
        <f t="shared" si="3100"/>
        <v>2000000</v>
      </c>
      <c r="EAR1372" s="84">
        <f t="shared" si="3100"/>
        <v>3000000</v>
      </c>
      <c r="EAY1372" s="84" t="s">
        <v>5410</v>
      </c>
      <c r="EAZ1372" s="84">
        <f>EAZ1367</f>
        <v>1000000</v>
      </c>
      <c r="EBA1372" s="84">
        <f t="shared" si="3100"/>
        <v>0</v>
      </c>
      <c r="EBB1372" s="84">
        <f t="shared" si="3100"/>
        <v>0</v>
      </c>
      <c r="EBC1372" s="84">
        <f t="shared" si="3100"/>
        <v>1000000</v>
      </c>
      <c r="EBD1372" s="84">
        <f t="shared" si="3100"/>
        <v>2000000</v>
      </c>
      <c r="EBE1372" s="84">
        <f t="shared" si="3100"/>
        <v>0</v>
      </c>
      <c r="EBF1372" s="84">
        <f t="shared" si="3100"/>
        <v>0</v>
      </c>
      <c r="EBG1372" s="84">
        <f t="shared" si="3100"/>
        <v>2000000</v>
      </c>
      <c r="EBH1372" s="84">
        <f t="shared" si="3100"/>
        <v>3000000</v>
      </c>
      <c r="EBO1372" s="84" t="s">
        <v>5410</v>
      </c>
      <c r="EBP1372" s="84">
        <f>EBP1367</f>
        <v>1000000</v>
      </c>
      <c r="EBQ1372" s="84">
        <f t="shared" si="3100"/>
        <v>0</v>
      </c>
      <c r="EBR1372" s="84">
        <f t="shared" si="3100"/>
        <v>0</v>
      </c>
      <c r="EBS1372" s="84">
        <f t="shared" si="3100"/>
        <v>1000000</v>
      </c>
      <c r="EBT1372" s="84">
        <f t="shared" si="3100"/>
        <v>2000000</v>
      </c>
      <c r="EBU1372" s="84">
        <f t="shared" si="3100"/>
        <v>0</v>
      </c>
      <c r="EBV1372" s="84">
        <f t="shared" si="3100"/>
        <v>0</v>
      </c>
      <c r="EBW1372" s="84">
        <f t="shared" si="3100"/>
        <v>2000000</v>
      </c>
      <c r="EBX1372" s="84">
        <f t="shared" si="3100"/>
        <v>3000000</v>
      </c>
      <c r="ECE1372" s="84" t="s">
        <v>5410</v>
      </c>
      <c r="ECF1372" s="84">
        <f>ECF1367</f>
        <v>1000000</v>
      </c>
      <c r="ECG1372" s="84">
        <f t="shared" ref="ECG1372:EEJ1372" si="3101">ECG1367</f>
        <v>0</v>
      </c>
      <c r="ECH1372" s="84">
        <f t="shared" si="3101"/>
        <v>0</v>
      </c>
      <c r="ECI1372" s="84">
        <f t="shared" si="3101"/>
        <v>1000000</v>
      </c>
      <c r="ECJ1372" s="84">
        <f t="shared" si="3101"/>
        <v>2000000</v>
      </c>
      <c r="ECK1372" s="84">
        <f t="shared" si="3101"/>
        <v>0</v>
      </c>
      <c r="ECL1372" s="84">
        <f t="shared" si="3101"/>
        <v>0</v>
      </c>
      <c r="ECM1372" s="84">
        <f t="shared" si="3101"/>
        <v>2000000</v>
      </c>
      <c r="ECN1372" s="84">
        <f t="shared" si="3101"/>
        <v>3000000</v>
      </c>
      <c r="ECU1372" s="84" t="s">
        <v>5410</v>
      </c>
      <c r="ECV1372" s="84">
        <f>ECV1367</f>
        <v>1000000</v>
      </c>
      <c r="ECW1372" s="84">
        <f t="shared" si="3101"/>
        <v>0</v>
      </c>
      <c r="ECX1372" s="84">
        <f t="shared" si="3101"/>
        <v>0</v>
      </c>
      <c r="ECY1372" s="84">
        <f t="shared" si="3101"/>
        <v>1000000</v>
      </c>
      <c r="ECZ1372" s="84">
        <f t="shared" si="3101"/>
        <v>2000000</v>
      </c>
      <c r="EDA1372" s="84">
        <f t="shared" si="3101"/>
        <v>0</v>
      </c>
      <c r="EDB1372" s="84">
        <f t="shared" si="3101"/>
        <v>0</v>
      </c>
      <c r="EDC1372" s="84">
        <f t="shared" si="3101"/>
        <v>2000000</v>
      </c>
      <c r="EDD1372" s="84">
        <f t="shared" si="3101"/>
        <v>3000000</v>
      </c>
      <c r="EDK1372" s="84" t="s">
        <v>5410</v>
      </c>
      <c r="EDL1372" s="84">
        <f>EDL1367</f>
        <v>1000000</v>
      </c>
      <c r="EDM1372" s="84">
        <f t="shared" si="3101"/>
        <v>0</v>
      </c>
      <c r="EDN1372" s="84">
        <f t="shared" si="3101"/>
        <v>0</v>
      </c>
      <c r="EDO1372" s="84">
        <f t="shared" si="3101"/>
        <v>1000000</v>
      </c>
      <c r="EDP1372" s="84">
        <f t="shared" si="3101"/>
        <v>2000000</v>
      </c>
      <c r="EDQ1372" s="84">
        <f t="shared" si="3101"/>
        <v>0</v>
      </c>
      <c r="EDR1372" s="84">
        <f t="shared" si="3101"/>
        <v>0</v>
      </c>
      <c r="EDS1372" s="84">
        <f t="shared" si="3101"/>
        <v>2000000</v>
      </c>
      <c r="EDT1372" s="84">
        <f t="shared" si="3101"/>
        <v>3000000</v>
      </c>
      <c r="EEA1372" s="84" t="s">
        <v>5410</v>
      </c>
      <c r="EEB1372" s="84">
        <f>EEB1367</f>
        <v>1000000</v>
      </c>
      <c r="EEC1372" s="84">
        <f t="shared" si="3101"/>
        <v>0</v>
      </c>
      <c r="EED1372" s="84">
        <f t="shared" si="3101"/>
        <v>0</v>
      </c>
      <c r="EEE1372" s="84">
        <f t="shared" si="3101"/>
        <v>1000000</v>
      </c>
      <c r="EEF1372" s="84">
        <f t="shared" si="3101"/>
        <v>2000000</v>
      </c>
      <c r="EEG1372" s="84">
        <f t="shared" si="3101"/>
        <v>0</v>
      </c>
      <c r="EEH1372" s="84">
        <f t="shared" si="3101"/>
        <v>0</v>
      </c>
      <c r="EEI1372" s="84">
        <f t="shared" si="3101"/>
        <v>2000000</v>
      </c>
      <c r="EEJ1372" s="84">
        <f t="shared" si="3101"/>
        <v>3000000</v>
      </c>
      <c r="EEQ1372" s="84" t="s">
        <v>5410</v>
      </c>
      <c r="EER1372" s="84">
        <f>EER1367</f>
        <v>1000000</v>
      </c>
      <c r="EES1372" s="84">
        <f t="shared" ref="EES1372:EGV1372" si="3102">EES1367</f>
        <v>0</v>
      </c>
      <c r="EET1372" s="84">
        <f t="shared" si="3102"/>
        <v>0</v>
      </c>
      <c r="EEU1372" s="84">
        <f t="shared" si="3102"/>
        <v>1000000</v>
      </c>
      <c r="EEV1372" s="84">
        <f t="shared" si="3102"/>
        <v>2000000</v>
      </c>
      <c r="EEW1372" s="84">
        <f t="shared" si="3102"/>
        <v>0</v>
      </c>
      <c r="EEX1372" s="84">
        <f t="shared" si="3102"/>
        <v>0</v>
      </c>
      <c r="EEY1372" s="84">
        <f t="shared" si="3102"/>
        <v>2000000</v>
      </c>
      <c r="EEZ1372" s="84">
        <f t="shared" si="3102"/>
        <v>3000000</v>
      </c>
      <c r="EFG1372" s="84" t="s">
        <v>5410</v>
      </c>
      <c r="EFH1372" s="84">
        <f>EFH1367</f>
        <v>1000000</v>
      </c>
      <c r="EFI1372" s="84">
        <f t="shared" si="3102"/>
        <v>0</v>
      </c>
      <c r="EFJ1372" s="84">
        <f t="shared" si="3102"/>
        <v>0</v>
      </c>
      <c r="EFK1372" s="84">
        <f t="shared" si="3102"/>
        <v>1000000</v>
      </c>
      <c r="EFL1372" s="84">
        <f t="shared" si="3102"/>
        <v>2000000</v>
      </c>
      <c r="EFM1372" s="84">
        <f t="shared" si="3102"/>
        <v>0</v>
      </c>
      <c r="EFN1372" s="84">
        <f t="shared" si="3102"/>
        <v>0</v>
      </c>
      <c r="EFO1372" s="84">
        <f t="shared" si="3102"/>
        <v>2000000</v>
      </c>
      <c r="EFP1372" s="84">
        <f t="shared" si="3102"/>
        <v>3000000</v>
      </c>
      <c r="EFW1372" s="84" t="s">
        <v>5410</v>
      </c>
      <c r="EFX1372" s="84">
        <f>EFX1367</f>
        <v>1000000</v>
      </c>
      <c r="EFY1372" s="84">
        <f t="shared" si="3102"/>
        <v>0</v>
      </c>
      <c r="EFZ1372" s="84">
        <f t="shared" si="3102"/>
        <v>0</v>
      </c>
      <c r="EGA1372" s="84">
        <f t="shared" si="3102"/>
        <v>1000000</v>
      </c>
      <c r="EGB1372" s="84">
        <f t="shared" si="3102"/>
        <v>2000000</v>
      </c>
      <c r="EGC1372" s="84">
        <f t="shared" si="3102"/>
        <v>0</v>
      </c>
      <c r="EGD1372" s="84">
        <f t="shared" si="3102"/>
        <v>0</v>
      </c>
      <c r="EGE1372" s="84">
        <f t="shared" si="3102"/>
        <v>2000000</v>
      </c>
      <c r="EGF1372" s="84">
        <f t="shared" si="3102"/>
        <v>3000000</v>
      </c>
      <c r="EGM1372" s="84" t="s">
        <v>5410</v>
      </c>
      <c r="EGN1372" s="84">
        <f>EGN1367</f>
        <v>1000000</v>
      </c>
      <c r="EGO1372" s="84">
        <f t="shared" si="3102"/>
        <v>0</v>
      </c>
      <c r="EGP1372" s="84">
        <f t="shared" si="3102"/>
        <v>0</v>
      </c>
      <c r="EGQ1372" s="84">
        <f t="shared" si="3102"/>
        <v>1000000</v>
      </c>
      <c r="EGR1372" s="84">
        <f t="shared" si="3102"/>
        <v>2000000</v>
      </c>
      <c r="EGS1372" s="84">
        <f t="shared" si="3102"/>
        <v>0</v>
      </c>
      <c r="EGT1372" s="84">
        <f t="shared" si="3102"/>
        <v>0</v>
      </c>
      <c r="EGU1372" s="84">
        <f t="shared" si="3102"/>
        <v>2000000</v>
      </c>
      <c r="EGV1372" s="84">
        <f t="shared" si="3102"/>
        <v>3000000</v>
      </c>
      <c r="EHC1372" s="84" t="s">
        <v>5410</v>
      </c>
      <c r="EHD1372" s="84">
        <f>EHD1367</f>
        <v>1000000</v>
      </c>
      <c r="EHE1372" s="84">
        <f t="shared" ref="EHE1372:EJH1372" si="3103">EHE1367</f>
        <v>0</v>
      </c>
      <c r="EHF1372" s="84">
        <f t="shared" si="3103"/>
        <v>0</v>
      </c>
      <c r="EHG1372" s="84">
        <f t="shared" si="3103"/>
        <v>1000000</v>
      </c>
      <c r="EHH1372" s="84">
        <f t="shared" si="3103"/>
        <v>2000000</v>
      </c>
      <c r="EHI1372" s="84">
        <f t="shared" si="3103"/>
        <v>0</v>
      </c>
      <c r="EHJ1372" s="84">
        <f t="shared" si="3103"/>
        <v>0</v>
      </c>
      <c r="EHK1372" s="84">
        <f t="shared" si="3103"/>
        <v>2000000</v>
      </c>
      <c r="EHL1372" s="84">
        <f t="shared" si="3103"/>
        <v>3000000</v>
      </c>
      <c r="EHS1372" s="84" t="s">
        <v>5410</v>
      </c>
      <c r="EHT1372" s="84">
        <f>EHT1367</f>
        <v>1000000</v>
      </c>
      <c r="EHU1372" s="84">
        <f t="shared" si="3103"/>
        <v>0</v>
      </c>
      <c r="EHV1372" s="84">
        <f t="shared" si="3103"/>
        <v>0</v>
      </c>
      <c r="EHW1372" s="84">
        <f t="shared" si="3103"/>
        <v>1000000</v>
      </c>
      <c r="EHX1372" s="84">
        <f t="shared" si="3103"/>
        <v>2000000</v>
      </c>
      <c r="EHY1372" s="84">
        <f t="shared" si="3103"/>
        <v>0</v>
      </c>
      <c r="EHZ1372" s="84">
        <f t="shared" si="3103"/>
        <v>0</v>
      </c>
      <c r="EIA1372" s="84">
        <f t="shared" si="3103"/>
        <v>2000000</v>
      </c>
      <c r="EIB1372" s="84">
        <f t="shared" si="3103"/>
        <v>3000000</v>
      </c>
      <c r="EII1372" s="84" t="s">
        <v>5410</v>
      </c>
      <c r="EIJ1372" s="84">
        <f>EIJ1367</f>
        <v>1000000</v>
      </c>
      <c r="EIK1372" s="84">
        <f t="shared" si="3103"/>
        <v>0</v>
      </c>
      <c r="EIL1372" s="84">
        <f t="shared" si="3103"/>
        <v>0</v>
      </c>
      <c r="EIM1372" s="84">
        <f t="shared" si="3103"/>
        <v>1000000</v>
      </c>
      <c r="EIN1372" s="84">
        <f t="shared" si="3103"/>
        <v>2000000</v>
      </c>
      <c r="EIO1372" s="84">
        <f t="shared" si="3103"/>
        <v>0</v>
      </c>
      <c r="EIP1372" s="84">
        <f t="shared" si="3103"/>
        <v>0</v>
      </c>
      <c r="EIQ1372" s="84">
        <f t="shared" si="3103"/>
        <v>2000000</v>
      </c>
      <c r="EIR1372" s="84">
        <f t="shared" si="3103"/>
        <v>3000000</v>
      </c>
      <c r="EIY1372" s="84" t="s">
        <v>5410</v>
      </c>
      <c r="EIZ1372" s="84">
        <f>EIZ1367</f>
        <v>1000000</v>
      </c>
      <c r="EJA1372" s="84">
        <f t="shared" si="3103"/>
        <v>0</v>
      </c>
      <c r="EJB1372" s="84">
        <f t="shared" si="3103"/>
        <v>0</v>
      </c>
      <c r="EJC1372" s="84">
        <f t="shared" si="3103"/>
        <v>1000000</v>
      </c>
      <c r="EJD1372" s="84">
        <f t="shared" si="3103"/>
        <v>2000000</v>
      </c>
      <c r="EJE1372" s="84">
        <f t="shared" si="3103"/>
        <v>0</v>
      </c>
      <c r="EJF1372" s="84">
        <f t="shared" si="3103"/>
        <v>0</v>
      </c>
      <c r="EJG1372" s="84">
        <f t="shared" si="3103"/>
        <v>2000000</v>
      </c>
      <c r="EJH1372" s="84">
        <f t="shared" si="3103"/>
        <v>3000000</v>
      </c>
      <c r="EJO1372" s="84" t="s">
        <v>5410</v>
      </c>
      <c r="EJP1372" s="84">
        <f>EJP1367</f>
        <v>1000000</v>
      </c>
      <c r="EJQ1372" s="84">
        <f t="shared" ref="EJQ1372:ELT1372" si="3104">EJQ1367</f>
        <v>0</v>
      </c>
      <c r="EJR1372" s="84">
        <f t="shared" si="3104"/>
        <v>0</v>
      </c>
      <c r="EJS1372" s="84">
        <f t="shared" si="3104"/>
        <v>1000000</v>
      </c>
      <c r="EJT1372" s="84">
        <f t="shared" si="3104"/>
        <v>2000000</v>
      </c>
      <c r="EJU1372" s="84">
        <f t="shared" si="3104"/>
        <v>0</v>
      </c>
      <c r="EJV1372" s="84">
        <f t="shared" si="3104"/>
        <v>0</v>
      </c>
      <c r="EJW1372" s="84">
        <f t="shared" si="3104"/>
        <v>2000000</v>
      </c>
      <c r="EJX1372" s="84">
        <f t="shared" si="3104"/>
        <v>3000000</v>
      </c>
      <c r="EKE1372" s="84" t="s">
        <v>5410</v>
      </c>
      <c r="EKF1372" s="84">
        <f>EKF1367</f>
        <v>1000000</v>
      </c>
      <c r="EKG1372" s="84">
        <f t="shared" si="3104"/>
        <v>0</v>
      </c>
      <c r="EKH1372" s="84">
        <f t="shared" si="3104"/>
        <v>0</v>
      </c>
      <c r="EKI1372" s="84">
        <f t="shared" si="3104"/>
        <v>1000000</v>
      </c>
      <c r="EKJ1372" s="84">
        <f t="shared" si="3104"/>
        <v>2000000</v>
      </c>
      <c r="EKK1372" s="84">
        <f t="shared" si="3104"/>
        <v>0</v>
      </c>
      <c r="EKL1372" s="84">
        <f t="shared" si="3104"/>
        <v>0</v>
      </c>
      <c r="EKM1372" s="84">
        <f t="shared" si="3104"/>
        <v>2000000</v>
      </c>
      <c r="EKN1372" s="84">
        <f t="shared" si="3104"/>
        <v>3000000</v>
      </c>
      <c r="EKU1372" s="84" t="s">
        <v>5410</v>
      </c>
      <c r="EKV1372" s="84">
        <f>EKV1367</f>
        <v>1000000</v>
      </c>
      <c r="EKW1372" s="84">
        <f t="shared" si="3104"/>
        <v>0</v>
      </c>
      <c r="EKX1372" s="84">
        <f t="shared" si="3104"/>
        <v>0</v>
      </c>
      <c r="EKY1372" s="84">
        <f t="shared" si="3104"/>
        <v>1000000</v>
      </c>
      <c r="EKZ1372" s="84">
        <f t="shared" si="3104"/>
        <v>2000000</v>
      </c>
      <c r="ELA1372" s="84">
        <f t="shared" si="3104"/>
        <v>0</v>
      </c>
      <c r="ELB1372" s="84">
        <f t="shared" si="3104"/>
        <v>0</v>
      </c>
      <c r="ELC1372" s="84">
        <f t="shared" si="3104"/>
        <v>2000000</v>
      </c>
      <c r="ELD1372" s="84">
        <f t="shared" si="3104"/>
        <v>3000000</v>
      </c>
      <c r="ELK1372" s="84" t="s">
        <v>5410</v>
      </c>
      <c r="ELL1372" s="84">
        <f>ELL1367</f>
        <v>1000000</v>
      </c>
      <c r="ELM1372" s="84">
        <f t="shared" si="3104"/>
        <v>0</v>
      </c>
      <c r="ELN1372" s="84">
        <f t="shared" si="3104"/>
        <v>0</v>
      </c>
      <c r="ELO1372" s="84">
        <f t="shared" si="3104"/>
        <v>1000000</v>
      </c>
      <c r="ELP1372" s="84">
        <f t="shared" si="3104"/>
        <v>2000000</v>
      </c>
      <c r="ELQ1372" s="84">
        <f t="shared" si="3104"/>
        <v>0</v>
      </c>
      <c r="ELR1372" s="84">
        <f t="shared" si="3104"/>
        <v>0</v>
      </c>
      <c r="ELS1372" s="84">
        <f t="shared" si="3104"/>
        <v>2000000</v>
      </c>
      <c r="ELT1372" s="84">
        <f t="shared" si="3104"/>
        <v>3000000</v>
      </c>
      <c r="EMA1372" s="84" t="s">
        <v>5410</v>
      </c>
      <c r="EMB1372" s="84">
        <f>EMB1367</f>
        <v>1000000</v>
      </c>
      <c r="EMC1372" s="84">
        <f t="shared" ref="EMC1372:EOF1372" si="3105">EMC1367</f>
        <v>0</v>
      </c>
      <c r="EMD1372" s="84">
        <f t="shared" si="3105"/>
        <v>0</v>
      </c>
      <c r="EME1372" s="84">
        <f t="shared" si="3105"/>
        <v>1000000</v>
      </c>
      <c r="EMF1372" s="84">
        <f t="shared" si="3105"/>
        <v>2000000</v>
      </c>
      <c r="EMG1372" s="84">
        <f t="shared" si="3105"/>
        <v>0</v>
      </c>
      <c r="EMH1372" s="84">
        <f t="shared" si="3105"/>
        <v>0</v>
      </c>
      <c r="EMI1372" s="84">
        <f t="shared" si="3105"/>
        <v>2000000</v>
      </c>
      <c r="EMJ1372" s="84">
        <f t="shared" si="3105"/>
        <v>3000000</v>
      </c>
      <c r="EMQ1372" s="84" t="s">
        <v>5410</v>
      </c>
      <c r="EMR1372" s="84">
        <f>EMR1367</f>
        <v>1000000</v>
      </c>
      <c r="EMS1372" s="84">
        <f t="shared" si="3105"/>
        <v>0</v>
      </c>
      <c r="EMT1372" s="84">
        <f t="shared" si="3105"/>
        <v>0</v>
      </c>
      <c r="EMU1372" s="84">
        <f t="shared" si="3105"/>
        <v>1000000</v>
      </c>
      <c r="EMV1372" s="84">
        <f t="shared" si="3105"/>
        <v>2000000</v>
      </c>
      <c r="EMW1372" s="84">
        <f t="shared" si="3105"/>
        <v>0</v>
      </c>
      <c r="EMX1372" s="84">
        <f t="shared" si="3105"/>
        <v>0</v>
      </c>
      <c r="EMY1372" s="84">
        <f t="shared" si="3105"/>
        <v>2000000</v>
      </c>
      <c r="EMZ1372" s="84">
        <f t="shared" si="3105"/>
        <v>3000000</v>
      </c>
      <c r="ENG1372" s="84" t="s">
        <v>5410</v>
      </c>
      <c r="ENH1372" s="84">
        <f>ENH1367</f>
        <v>1000000</v>
      </c>
      <c r="ENI1372" s="84">
        <f t="shared" si="3105"/>
        <v>0</v>
      </c>
      <c r="ENJ1372" s="84">
        <f t="shared" si="3105"/>
        <v>0</v>
      </c>
      <c r="ENK1372" s="84">
        <f t="shared" si="3105"/>
        <v>1000000</v>
      </c>
      <c r="ENL1372" s="84">
        <f t="shared" si="3105"/>
        <v>2000000</v>
      </c>
      <c r="ENM1372" s="84">
        <f t="shared" si="3105"/>
        <v>0</v>
      </c>
      <c r="ENN1372" s="84">
        <f t="shared" si="3105"/>
        <v>0</v>
      </c>
      <c r="ENO1372" s="84">
        <f t="shared" si="3105"/>
        <v>2000000</v>
      </c>
      <c r="ENP1372" s="84">
        <f t="shared" si="3105"/>
        <v>3000000</v>
      </c>
      <c r="ENW1372" s="84" t="s">
        <v>5410</v>
      </c>
      <c r="ENX1372" s="84">
        <f>ENX1367</f>
        <v>1000000</v>
      </c>
      <c r="ENY1372" s="84">
        <f t="shared" si="3105"/>
        <v>0</v>
      </c>
      <c r="ENZ1372" s="84">
        <f t="shared" si="3105"/>
        <v>0</v>
      </c>
      <c r="EOA1372" s="84">
        <f t="shared" si="3105"/>
        <v>1000000</v>
      </c>
      <c r="EOB1372" s="84">
        <f t="shared" si="3105"/>
        <v>2000000</v>
      </c>
      <c r="EOC1372" s="84">
        <f t="shared" si="3105"/>
        <v>0</v>
      </c>
      <c r="EOD1372" s="84">
        <f t="shared" si="3105"/>
        <v>0</v>
      </c>
      <c r="EOE1372" s="84">
        <f t="shared" si="3105"/>
        <v>2000000</v>
      </c>
      <c r="EOF1372" s="84">
        <f t="shared" si="3105"/>
        <v>3000000</v>
      </c>
      <c r="EOM1372" s="84" t="s">
        <v>5410</v>
      </c>
      <c r="EON1372" s="84">
        <f>EON1367</f>
        <v>1000000</v>
      </c>
      <c r="EOO1372" s="84">
        <f t="shared" ref="EOO1372:EQR1372" si="3106">EOO1367</f>
        <v>0</v>
      </c>
      <c r="EOP1372" s="84">
        <f t="shared" si="3106"/>
        <v>0</v>
      </c>
      <c r="EOQ1372" s="84">
        <f t="shared" si="3106"/>
        <v>1000000</v>
      </c>
      <c r="EOR1372" s="84">
        <f t="shared" si="3106"/>
        <v>2000000</v>
      </c>
      <c r="EOS1372" s="84">
        <f t="shared" si="3106"/>
        <v>0</v>
      </c>
      <c r="EOT1372" s="84">
        <f t="shared" si="3106"/>
        <v>0</v>
      </c>
      <c r="EOU1372" s="84">
        <f t="shared" si="3106"/>
        <v>2000000</v>
      </c>
      <c r="EOV1372" s="84">
        <f t="shared" si="3106"/>
        <v>3000000</v>
      </c>
      <c r="EPC1372" s="84" t="s">
        <v>5410</v>
      </c>
      <c r="EPD1372" s="84">
        <f>EPD1367</f>
        <v>1000000</v>
      </c>
      <c r="EPE1372" s="84">
        <f t="shared" si="3106"/>
        <v>0</v>
      </c>
      <c r="EPF1372" s="84">
        <f t="shared" si="3106"/>
        <v>0</v>
      </c>
      <c r="EPG1372" s="84">
        <f t="shared" si="3106"/>
        <v>1000000</v>
      </c>
      <c r="EPH1372" s="84">
        <f t="shared" si="3106"/>
        <v>2000000</v>
      </c>
      <c r="EPI1372" s="84">
        <f t="shared" si="3106"/>
        <v>0</v>
      </c>
      <c r="EPJ1372" s="84">
        <f t="shared" si="3106"/>
        <v>0</v>
      </c>
      <c r="EPK1372" s="84">
        <f t="shared" si="3106"/>
        <v>2000000</v>
      </c>
      <c r="EPL1372" s="84">
        <f t="shared" si="3106"/>
        <v>3000000</v>
      </c>
      <c r="EPS1372" s="84" t="s">
        <v>5410</v>
      </c>
      <c r="EPT1372" s="84">
        <f>EPT1367</f>
        <v>1000000</v>
      </c>
      <c r="EPU1372" s="84">
        <f t="shared" si="3106"/>
        <v>0</v>
      </c>
      <c r="EPV1372" s="84">
        <f t="shared" si="3106"/>
        <v>0</v>
      </c>
      <c r="EPW1372" s="84">
        <f t="shared" si="3106"/>
        <v>1000000</v>
      </c>
      <c r="EPX1372" s="84">
        <f t="shared" si="3106"/>
        <v>2000000</v>
      </c>
      <c r="EPY1372" s="84">
        <f t="shared" si="3106"/>
        <v>0</v>
      </c>
      <c r="EPZ1372" s="84">
        <f t="shared" si="3106"/>
        <v>0</v>
      </c>
      <c r="EQA1372" s="84">
        <f t="shared" si="3106"/>
        <v>2000000</v>
      </c>
      <c r="EQB1372" s="84">
        <f t="shared" si="3106"/>
        <v>3000000</v>
      </c>
      <c r="EQI1372" s="84" t="s">
        <v>5410</v>
      </c>
      <c r="EQJ1372" s="84">
        <f>EQJ1367</f>
        <v>1000000</v>
      </c>
      <c r="EQK1372" s="84">
        <f t="shared" si="3106"/>
        <v>0</v>
      </c>
      <c r="EQL1372" s="84">
        <f t="shared" si="3106"/>
        <v>0</v>
      </c>
      <c r="EQM1372" s="84">
        <f t="shared" si="3106"/>
        <v>1000000</v>
      </c>
      <c r="EQN1372" s="84">
        <f t="shared" si="3106"/>
        <v>2000000</v>
      </c>
      <c r="EQO1372" s="84">
        <f t="shared" si="3106"/>
        <v>0</v>
      </c>
      <c r="EQP1372" s="84">
        <f t="shared" si="3106"/>
        <v>0</v>
      </c>
      <c r="EQQ1372" s="84">
        <f t="shared" si="3106"/>
        <v>2000000</v>
      </c>
      <c r="EQR1372" s="84">
        <f t="shared" si="3106"/>
        <v>3000000</v>
      </c>
      <c r="EQY1372" s="84" t="s">
        <v>5410</v>
      </c>
      <c r="EQZ1372" s="84">
        <f>EQZ1367</f>
        <v>1000000</v>
      </c>
      <c r="ERA1372" s="84">
        <f t="shared" ref="ERA1372:ETD1372" si="3107">ERA1367</f>
        <v>0</v>
      </c>
      <c r="ERB1372" s="84">
        <f t="shared" si="3107"/>
        <v>0</v>
      </c>
      <c r="ERC1372" s="84">
        <f t="shared" si="3107"/>
        <v>1000000</v>
      </c>
      <c r="ERD1372" s="84">
        <f t="shared" si="3107"/>
        <v>2000000</v>
      </c>
      <c r="ERE1372" s="84">
        <f t="shared" si="3107"/>
        <v>0</v>
      </c>
      <c r="ERF1372" s="84">
        <f t="shared" si="3107"/>
        <v>0</v>
      </c>
      <c r="ERG1372" s="84">
        <f t="shared" si="3107"/>
        <v>2000000</v>
      </c>
      <c r="ERH1372" s="84">
        <f t="shared" si="3107"/>
        <v>3000000</v>
      </c>
      <c r="ERO1372" s="84" t="s">
        <v>5410</v>
      </c>
      <c r="ERP1372" s="84">
        <f>ERP1367</f>
        <v>1000000</v>
      </c>
      <c r="ERQ1372" s="84">
        <f t="shared" si="3107"/>
        <v>0</v>
      </c>
      <c r="ERR1372" s="84">
        <f t="shared" si="3107"/>
        <v>0</v>
      </c>
      <c r="ERS1372" s="84">
        <f t="shared" si="3107"/>
        <v>1000000</v>
      </c>
      <c r="ERT1372" s="84">
        <f t="shared" si="3107"/>
        <v>2000000</v>
      </c>
      <c r="ERU1372" s="84">
        <f t="shared" si="3107"/>
        <v>0</v>
      </c>
      <c r="ERV1372" s="84">
        <f t="shared" si="3107"/>
        <v>0</v>
      </c>
      <c r="ERW1372" s="84">
        <f t="shared" si="3107"/>
        <v>2000000</v>
      </c>
      <c r="ERX1372" s="84">
        <f t="shared" si="3107"/>
        <v>3000000</v>
      </c>
      <c r="ESE1372" s="84" t="s">
        <v>5410</v>
      </c>
      <c r="ESF1372" s="84">
        <f>ESF1367</f>
        <v>1000000</v>
      </c>
      <c r="ESG1372" s="84">
        <f t="shared" si="3107"/>
        <v>0</v>
      </c>
      <c r="ESH1372" s="84">
        <f t="shared" si="3107"/>
        <v>0</v>
      </c>
      <c r="ESI1372" s="84">
        <f t="shared" si="3107"/>
        <v>1000000</v>
      </c>
      <c r="ESJ1372" s="84">
        <f t="shared" si="3107"/>
        <v>2000000</v>
      </c>
      <c r="ESK1372" s="84">
        <f t="shared" si="3107"/>
        <v>0</v>
      </c>
      <c r="ESL1372" s="84">
        <f t="shared" si="3107"/>
        <v>0</v>
      </c>
      <c r="ESM1372" s="84">
        <f t="shared" si="3107"/>
        <v>2000000</v>
      </c>
      <c r="ESN1372" s="84">
        <f t="shared" si="3107"/>
        <v>3000000</v>
      </c>
      <c r="ESU1372" s="84" t="s">
        <v>5410</v>
      </c>
      <c r="ESV1372" s="84">
        <f>ESV1367</f>
        <v>1000000</v>
      </c>
      <c r="ESW1372" s="84">
        <f t="shared" si="3107"/>
        <v>0</v>
      </c>
      <c r="ESX1372" s="84">
        <f t="shared" si="3107"/>
        <v>0</v>
      </c>
      <c r="ESY1372" s="84">
        <f t="shared" si="3107"/>
        <v>1000000</v>
      </c>
      <c r="ESZ1372" s="84">
        <f t="shared" si="3107"/>
        <v>2000000</v>
      </c>
      <c r="ETA1372" s="84">
        <f t="shared" si="3107"/>
        <v>0</v>
      </c>
      <c r="ETB1372" s="84">
        <f t="shared" si="3107"/>
        <v>0</v>
      </c>
      <c r="ETC1372" s="84">
        <f t="shared" si="3107"/>
        <v>2000000</v>
      </c>
      <c r="ETD1372" s="84">
        <f t="shared" si="3107"/>
        <v>3000000</v>
      </c>
      <c r="ETK1372" s="84" t="s">
        <v>5410</v>
      </c>
      <c r="ETL1372" s="84">
        <f>ETL1367</f>
        <v>1000000</v>
      </c>
      <c r="ETM1372" s="84">
        <f t="shared" ref="ETM1372:EVP1372" si="3108">ETM1367</f>
        <v>0</v>
      </c>
      <c r="ETN1372" s="84">
        <f t="shared" si="3108"/>
        <v>0</v>
      </c>
      <c r="ETO1372" s="84">
        <f t="shared" si="3108"/>
        <v>1000000</v>
      </c>
      <c r="ETP1372" s="84">
        <f t="shared" si="3108"/>
        <v>2000000</v>
      </c>
      <c r="ETQ1372" s="84">
        <f t="shared" si="3108"/>
        <v>0</v>
      </c>
      <c r="ETR1372" s="84">
        <f t="shared" si="3108"/>
        <v>0</v>
      </c>
      <c r="ETS1372" s="84">
        <f t="shared" si="3108"/>
        <v>2000000</v>
      </c>
      <c r="ETT1372" s="84">
        <f t="shared" si="3108"/>
        <v>3000000</v>
      </c>
      <c r="EUA1372" s="84" t="s">
        <v>5410</v>
      </c>
      <c r="EUB1372" s="84">
        <f>EUB1367</f>
        <v>1000000</v>
      </c>
      <c r="EUC1372" s="84">
        <f t="shared" si="3108"/>
        <v>0</v>
      </c>
      <c r="EUD1372" s="84">
        <f t="shared" si="3108"/>
        <v>0</v>
      </c>
      <c r="EUE1372" s="84">
        <f t="shared" si="3108"/>
        <v>1000000</v>
      </c>
      <c r="EUF1372" s="84">
        <f t="shared" si="3108"/>
        <v>2000000</v>
      </c>
      <c r="EUG1372" s="84">
        <f t="shared" si="3108"/>
        <v>0</v>
      </c>
      <c r="EUH1372" s="84">
        <f t="shared" si="3108"/>
        <v>0</v>
      </c>
      <c r="EUI1372" s="84">
        <f t="shared" si="3108"/>
        <v>2000000</v>
      </c>
      <c r="EUJ1372" s="84">
        <f t="shared" si="3108"/>
        <v>3000000</v>
      </c>
      <c r="EUQ1372" s="84" t="s">
        <v>5410</v>
      </c>
      <c r="EUR1372" s="84">
        <f>EUR1367</f>
        <v>1000000</v>
      </c>
      <c r="EUS1372" s="84">
        <f t="shared" si="3108"/>
        <v>0</v>
      </c>
      <c r="EUT1372" s="84">
        <f t="shared" si="3108"/>
        <v>0</v>
      </c>
      <c r="EUU1372" s="84">
        <f t="shared" si="3108"/>
        <v>1000000</v>
      </c>
      <c r="EUV1372" s="84">
        <f t="shared" si="3108"/>
        <v>2000000</v>
      </c>
      <c r="EUW1372" s="84">
        <f t="shared" si="3108"/>
        <v>0</v>
      </c>
      <c r="EUX1372" s="84">
        <f t="shared" si="3108"/>
        <v>0</v>
      </c>
      <c r="EUY1372" s="84">
        <f t="shared" si="3108"/>
        <v>2000000</v>
      </c>
      <c r="EUZ1372" s="84">
        <f t="shared" si="3108"/>
        <v>3000000</v>
      </c>
      <c r="EVG1372" s="84" t="s">
        <v>5410</v>
      </c>
      <c r="EVH1372" s="84">
        <f>EVH1367</f>
        <v>1000000</v>
      </c>
      <c r="EVI1372" s="84">
        <f t="shared" si="3108"/>
        <v>0</v>
      </c>
      <c r="EVJ1372" s="84">
        <f t="shared" si="3108"/>
        <v>0</v>
      </c>
      <c r="EVK1372" s="84">
        <f t="shared" si="3108"/>
        <v>1000000</v>
      </c>
      <c r="EVL1372" s="84">
        <f t="shared" si="3108"/>
        <v>2000000</v>
      </c>
      <c r="EVM1372" s="84">
        <f t="shared" si="3108"/>
        <v>0</v>
      </c>
      <c r="EVN1372" s="84">
        <f t="shared" si="3108"/>
        <v>0</v>
      </c>
      <c r="EVO1372" s="84">
        <f t="shared" si="3108"/>
        <v>2000000</v>
      </c>
      <c r="EVP1372" s="84">
        <f t="shared" si="3108"/>
        <v>3000000</v>
      </c>
      <c r="EVW1372" s="84" t="s">
        <v>5410</v>
      </c>
      <c r="EVX1372" s="84">
        <f>EVX1367</f>
        <v>1000000</v>
      </c>
      <c r="EVY1372" s="84">
        <f t="shared" ref="EVY1372:EYB1372" si="3109">EVY1367</f>
        <v>0</v>
      </c>
      <c r="EVZ1372" s="84">
        <f t="shared" si="3109"/>
        <v>0</v>
      </c>
      <c r="EWA1372" s="84">
        <f t="shared" si="3109"/>
        <v>1000000</v>
      </c>
      <c r="EWB1372" s="84">
        <f t="shared" si="3109"/>
        <v>2000000</v>
      </c>
      <c r="EWC1372" s="84">
        <f t="shared" si="3109"/>
        <v>0</v>
      </c>
      <c r="EWD1372" s="84">
        <f t="shared" si="3109"/>
        <v>0</v>
      </c>
      <c r="EWE1372" s="84">
        <f t="shared" si="3109"/>
        <v>2000000</v>
      </c>
      <c r="EWF1372" s="84">
        <f t="shared" si="3109"/>
        <v>3000000</v>
      </c>
      <c r="EWM1372" s="84" t="s">
        <v>5410</v>
      </c>
      <c r="EWN1372" s="84">
        <f>EWN1367</f>
        <v>1000000</v>
      </c>
      <c r="EWO1372" s="84">
        <f t="shared" si="3109"/>
        <v>0</v>
      </c>
      <c r="EWP1372" s="84">
        <f t="shared" si="3109"/>
        <v>0</v>
      </c>
      <c r="EWQ1372" s="84">
        <f t="shared" si="3109"/>
        <v>1000000</v>
      </c>
      <c r="EWR1372" s="84">
        <f t="shared" si="3109"/>
        <v>2000000</v>
      </c>
      <c r="EWS1372" s="84">
        <f t="shared" si="3109"/>
        <v>0</v>
      </c>
      <c r="EWT1372" s="84">
        <f t="shared" si="3109"/>
        <v>0</v>
      </c>
      <c r="EWU1372" s="84">
        <f t="shared" si="3109"/>
        <v>2000000</v>
      </c>
      <c r="EWV1372" s="84">
        <f t="shared" si="3109"/>
        <v>3000000</v>
      </c>
      <c r="EXC1372" s="84" t="s">
        <v>5410</v>
      </c>
      <c r="EXD1372" s="84">
        <f>EXD1367</f>
        <v>1000000</v>
      </c>
      <c r="EXE1372" s="84">
        <f t="shared" si="3109"/>
        <v>0</v>
      </c>
      <c r="EXF1372" s="84">
        <f t="shared" si="3109"/>
        <v>0</v>
      </c>
      <c r="EXG1372" s="84">
        <f t="shared" si="3109"/>
        <v>1000000</v>
      </c>
      <c r="EXH1372" s="84">
        <f t="shared" si="3109"/>
        <v>2000000</v>
      </c>
      <c r="EXI1372" s="84">
        <f t="shared" si="3109"/>
        <v>0</v>
      </c>
      <c r="EXJ1372" s="84">
        <f t="shared" si="3109"/>
        <v>0</v>
      </c>
      <c r="EXK1372" s="84">
        <f t="shared" si="3109"/>
        <v>2000000</v>
      </c>
      <c r="EXL1372" s="84">
        <f t="shared" si="3109"/>
        <v>3000000</v>
      </c>
      <c r="EXS1372" s="84" t="s">
        <v>5410</v>
      </c>
      <c r="EXT1372" s="84">
        <f>EXT1367</f>
        <v>1000000</v>
      </c>
      <c r="EXU1372" s="84">
        <f t="shared" si="3109"/>
        <v>0</v>
      </c>
      <c r="EXV1372" s="84">
        <f t="shared" si="3109"/>
        <v>0</v>
      </c>
      <c r="EXW1372" s="84">
        <f t="shared" si="3109"/>
        <v>1000000</v>
      </c>
      <c r="EXX1372" s="84">
        <f t="shared" si="3109"/>
        <v>2000000</v>
      </c>
      <c r="EXY1372" s="84">
        <f t="shared" si="3109"/>
        <v>0</v>
      </c>
      <c r="EXZ1372" s="84">
        <f t="shared" si="3109"/>
        <v>0</v>
      </c>
      <c r="EYA1372" s="84">
        <f t="shared" si="3109"/>
        <v>2000000</v>
      </c>
      <c r="EYB1372" s="84">
        <f t="shared" si="3109"/>
        <v>3000000</v>
      </c>
      <c r="EYI1372" s="84" t="s">
        <v>5410</v>
      </c>
      <c r="EYJ1372" s="84">
        <f>EYJ1367</f>
        <v>1000000</v>
      </c>
      <c r="EYK1372" s="84">
        <f t="shared" ref="EYK1372:FAN1372" si="3110">EYK1367</f>
        <v>0</v>
      </c>
      <c r="EYL1372" s="84">
        <f t="shared" si="3110"/>
        <v>0</v>
      </c>
      <c r="EYM1372" s="84">
        <f t="shared" si="3110"/>
        <v>1000000</v>
      </c>
      <c r="EYN1372" s="84">
        <f t="shared" si="3110"/>
        <v>2000000</v>
      </c>
      <c r="EYO1372" s="84">
        <f t="shared" si="3110"/>
        <v>0</v>
      </c>
      <c r="EYP1372" s="84">
        <f t="shared" si="3110"/>
        <v>0</v>
      </c>
      <c r="EYQ1372" s="84">
        <f t="shared" si="3110"/>
        <v>2000000</v>
      </c>
      <c r="EYR1372" s="84">
        <f t="shared" si="3110"/>
        <v>3000000</v>
      </c>
      <c r="EYY1372" s="84" t="s">
        <v>5410</v>
      </c>
      <c r="EYZ1372" s="84">
        <f>EYZ1367</f>
        <v>1000000</v>
      </c>
      <c r="EZA1372" s="84">
        <f t="shared" si="3110"/>
        <v>0</v>
      </c>
      <c r="EZB1372" s="84">
        <f t="shared" si="3110"/>
        <v>0</v>
      </c>
      <c r="EZC1372" s="84">
        <f t="shared" si="3110"/>
        <v>1000000</v>
      </c>
      <c r="EZD1372" s="84">
        <f t="shared" si="3110"/>
        <v>2000000</v>
      </c>
      <c r="EZE1372" s="84">
        <f t="shared" si="3110"/>
        <v>0</v>
      </c>
      <c r="EZF1372" s="84">
        <f t="shared" si="3110"/>
        <v>0</v>
      </c>
      <c r="EZG1372" s="84">
        <f t="shared" si="3110"/>
        <v>2000000</v>
      </c>
      <c r="EZH1372" s="84">
        <f t="shared" si="3110"/>
        <v>3000000</v>
      </c>
      <c r="EZO1372" s="84" t="s">
        <v>5410</v>
      </c>
      <c r="EZP1372" s="84">
        <f>EZP1367</f>
        <v>1000000</v>
      </c>
      <c r="EZQ1372" s="84">
        <f t="shared" si="3110"/>
        <v>0</v>
      </c>
      <c r="EZR1372" s="84">
        <f t="shared" si="3110"/>
        <v>0</v>
      </c>
      <c r="EZS1372" s="84">
        <f t="shared" si="3110"/>
        <v>1000000</v>
      </c>
      <c r="EZT1372" s="84">
        <f t="shared" si="3110"/>
        <v>2000000</v>
      </c>
      <c r="EZU1372" s="84">
        <f t="shared" si="3110"/>
        <v>0</v>
      </c>
      <c r="EZV1372" s="84">
        <f t="shared" si="3110"/>
        <v>0</v>
      </c>
      <c r="EZW1372" s="84">
        <f t="shared" si="3110"/>
        <v>2000000</v>
      </c>
      <c r="EZX1372" s="84">
        <f t="shared" si="3110"/>
        <v>3000000</v>
      </c>
      <c r="FAE1372" s="84" t="s">
        <v>5410</v>
      </c>
      <c r="FAF1372" s="84">
        <f>FAF1367</f>
        <v>1000000</v>
      </c>
      <c r="FAG1372" s="84">
        <f t="shared" si="3110"/>
        <v>0</v>
      </c>
      <c r="FAH1372" s="84">
        <f t="shared" si="3110"/>
        <v>0</v>
      </c>
      <c r="FAI1372" s="84">
        <f t="shared" si="3110"/>
        <v>1000000</v>
      </c>
      <c r="FAJ1372" s="84">
        <f t="shared" si="3110"/>
        <v>2000000</v>
      </c>
      <c r="FAK1372" s="84">
        <f t="shared" si="3110"/>
        <v>0</v>
      </c>
      <c r="FAL1372" s="84">
        <f t="shared" si="3110"/>
        <v>0</v>
      </c>
      <c r="FAM1372" s="84">
        <f t="shared" si="3110"/>
        <v>2000000</v>
      </c>
      <c r="FAN1372" s="84">
        <f t="shared" si="3110"/>
        <v>3000000</v>
      </c>
      <c r="FAU1372" s="84" t="s">
        <v>5410</v>
      </c>
      <c r="FAV1372" s="84">
        <f>FAV1367</f>
        <v>1000000</v>
      </c>
      <c r="FAW1372" s="84">
        <f t="shared" ref="FAW1372:FCZ1372" si="3111">FAW1367</f>
        <v>0</v>
      </c>
      <c r="FAX1372" s="84">
        <f t="shared" si="3111"/>
        <v>0</v>
      </c>
      <c r="FAY1372" s="84">
        <f t="shared" si="3111"/>
        <v>1000000</v>
      </c>
      <c r="FAZ1372" s="84">
        <f t="shared" si="3111"/>
        <v>2000000</v>
      </c>
      <c r="FBA1372" s="84">
        <f t="shared" si="3111"/>
        <v>0</v>
      </c>
      <c r="FBB1372" s="84">
        <f t="shared" si="3111"/>
        <v>0</v>
      </c>
      <c r="FBC1372" s="84">
        <f t="shared" si="3111"/>
        <v>2000000</v>
      </c>
      <c r="FBD1372" s="84">
        <f t="shared" si="3111"/>
        <v>3000000</v>
      </c>
      <c r="FBK1372" s="84" t="s">
        <v>5410</v>
      </c>
      <c r="FBL1372" s="84">
        <f>FBL1367</f>
        <v>1000000</v>
      </c>
      <c r="FBM1372" s="84">
        <f t="shared" si="3111"/>
        <v>0</v>
      </c>
      <c r="FBN1372" s="84">
        <f t="shared" si="3111"/>
        <v>0</v>
      </c>
      <c r="FBO1372" s="84">
        <f t="shared" si="3111"/>
        <v>1000000</v>
      </c>
      <c r="FBP1372" s="84">
        <f t="shared" si="3111"/>
        <v>2000000</v>
      </c>
      <c r="FBQ1372" s="84">
        <f t="shared" si="3111"/>
        <v>0</v>
      </c>
      <c r="FBR1372" s="84">
        <f t="shared" si="3111"/>
        <v>0</v>
      </c>
      <c r="FBS1372" s="84">
        <f t="shared" si="3111"/>
        <v>2000000</v>
      </c>
      <c r="FBT1372" s="84">
        <f t="shared" si="3111"/>
        <v>3000000</v>
      </c>
      <c r="FCA1372" s="84" t="s">
        <v>5410</v>
      </c>
      <c r="FCB1372" s="84">
        <f>FCB1367</f>
        <v>1000000</v>
      </c>
      <c r="FCC1372" s="84">
        <f t="shared" si="3111"/>
        <v>0</v>
      </c>
      <c r="FCD1372" s="84">
        <f t="shared" si="3111"/>
        <v>0</v>
      </c>
      <c r="FCE1372" s="84">
        <f t="shared" si="3111"/>
        <v>1000000</v>
      </c>
      <c r="FCF1372" s="84">
        <f t="shared" si="3111"/>
        <v>2000000</v>
      </c>
      <c r="FCG1372" s="84">
        <f t="shared" si="3111"/>
        <v>0</v>
      </c>
      <c r="FCH1372" s="84">
        <f t="shared" si="3111"/>
        <v>0</v>
      </c>
      <c r="FCI1372" s="84">
        <f t="shared" si="3111"/>
        <v>2000000</v>
      </c>
      <c r="FCJ1372" s="84">
        <f t="shared" si="3111"/>
        <v>3000000</v>
      </c>
      <c r="FCQ1372" s="84" t="s">
        <v>5410</v>
      </c>
      <c r="FCR1372" s="84">
        <f>FCR1367</f>
        <v>1000000</v>
      </c>
      <c r="FCS1372" s="84">
        <f t="shared" si="3111"/>
        <v>0</v>
      </c>
      <c r="FCT1372" s="84">
        <f t="shared" si="3111"/>
        <v>0</v>
      </c>
      <c r="FCU1372" s="84">
        <f t="shared" si="3111"/>
        <v>1000000</v>
      </c>
      <c r="FCV1372" s="84">
        <f t="shared" si="3111"/>
        <v>2000000</v>
      </c>
      <c r="FCW1372" s="84">
        <f t="shared" si="3111"/>
        <v>0</v>
      </c>
      <c r="FCX1372" s="84">
        <f t="shared" si="3111"/>
        <v>0</v>
      </c>
      <c r="FCY1372" s="84">
        <f t="shared" si="3111"/>
        <v>2000000</v>
      </c>
      <c r="FCZ1372" s="84">
        <f t="shared" si="3111"/>
        <v>3000000</v>
      </c>
      <c r="FDG1372" s="84" t="s">
        <v>5410</v>
      </c>
      <c r="FDH1372" s="84">
        <f>FDH1367</f>
        <v>1000000</v>
      </c>
      <c r="FDI1372" s="84">
        <f t="shared" ref="FDI1372:FFL1372" si="3112">FDI1367</f>
        <v>0</v>
      </c>
      <c r="FDJ1372" s="84">
        <f t="shared" si="3112"/>
        <v>0</v>
      </c>
      <c r="FDK1372" s="84">
        <f t="shared" si="3112"/>
        <v>1000000</v>
      </c>
      <c r="FDL1372" s="84">
        <f t="shared" si="3112"/>
        <v>2000000</v>
      </c>
      <c r="FDM1372" s="84">
        <f t="shared" si="3112"/>
        <v>0</v>
      </c>
      <c r="FDN1372" s="84">
        <f t="shared" si="3112"/>
        <v>0</v>
      </c>
      <c r="FDO1372" s="84">
        <f t="shared" si="3112"/>
        <v>2000000</v>
      </c>
      <c r="FDP1372" s="84">
        <f t="shared" si="3112"/>
        <v>3000000</v>
      </c>
      <c r="FDW1372" s="84" t="s">
        <v>5410</v>
      </c>
      <c r="FDX1372" s="84">
        <f>FDX1367</f>
        <v>1000000</v>
      </c>
      <c r="FDY1372" s="84">
        <f t="shared" si="3112"/>
        <v>0</v>
      </c>
      <c r="FDZ1372" s="84">
        <f t="shared" si="3112"/>
        <v>0</v>
      </c>
      <c r="FEA1372" s="84">
        <f t="shared" si="3112"/>
        <v>1000000</v>
      </c>
      <c r="FEB1372" s="84">
        <f t="shared" si="3112"/>
        <v>2000000</v>
      </c>
      <c r="FEC1372" s="84">
        <f t="shared" si="3112"/>
        <v>0</v>
      </c>
      <c r="FED1372" s="84">
        <f t="shared" si="3112"/>
        <v>0</v>
      </c>
      <c r="FEE1372" s="84">
        <f t="shared" si="3112"/>
        <v>2000000</v>
      </c>
      <c r="FEF1372" s="84">
        <f t="shared" si="3112"/>
        <v>3000000</v>
      </c>
      <c r="FEM1372" s="84" t="s">
        <v>5410</v>
      </c>
      <c r="FEN1372" s="84">
        <f>FEN1367</f>
        <v>1000000</v>
      </c>
      <c r="FEO1372" s="84">
        <f t="shared" si="3112"/>
        <v>0</v>
      </c>
      <c r="FEP1372" s="84">
        <f t="shared" si="3112"/>
        <v>0</v>
      </c>
      <c r="FEQ1372" s="84">
        <f t="shared" si="3112"/>
        <v>1000000</v>
      </c>
      <c r="FER1372" s="84">
        <f t="shared" si="3112"/>
        <v>2000000</v>
      </c>
      <c r="FES1372" s="84">
        <f t="shared" si="3112"/>
        <v>0</v>
      </c>
      <c r="FET1372" s="84">
        <f t="shared" si="3112"/>
        <v>0</v>
      </c>
      <c r="FEU1372" s="84">
        <f t="shared" si="3112"/>
        <v>2000000</v>
      </c>
      <c r="FEV1372" s="84">
        <f t="shared" si="3112"/>
        <v>3000000</v>
      </c>
      <c r="FFC1372" s="84" t="s">
        <v>5410</v>
      </c>
      <c r="FFD1372" s="84">
        <f>FFD1367</f>
        <v>1000000</v>
      </c>
      <c r="FFE1372" s="84">
        <f t="shared" si="3112"/>
        <v>0</v>
      </c>
      <c r="FFF1372" s="84">
        <f t="shared" si="3112"/>
        <v>0</v>
      </c>
      <c r="FFG1372" s="84">
        <f t="shared" si="3112"/>
        <v>1000000</v>
      </c>
      <c r="FFH1372" s="84">
        <f t="shared" si="3112"/>
        <v>2000000</v>
      </c>
      <c r="FFI1372" s="84">
        <f t="shared" si="3112"/>
        <v>0</v>
      </c>
      <c r="FFJ1372" s="84">
        <f t="shared" si="3112"/>
        <v>0</v>
      </c>
      <c r="FFK1372" s="84">
        <f t="shared" si="3112"/>
        <v>2000000</v>
      </c>
      <c r="FFL1372" s="84">
        <f t="shared" si="3112"/>
        <v>3000000</v>
      </c>
      <c r="FFS1372" s="84" t="s">
        <v>5410</v>
      </c>
      <c r="FFT1372" s="84">
        <f>FFT1367</f>
        <v>1000000</v>
      </c>
      <c r="FFU1372" s="84">
        <f t="shared" ref="FFU1372:FHX1372" si="3113">FFU1367</f>
        <v>0</v>
      </c>
      <c r="FFV1372" s="84">
        <f t="shared" si="3113"/>
        <v>0</v>
      </c>
      <c r="FFW1372" s="84">
        <f t="shared" si="3113"/>
        <v>1000000</v>
      </c>
      <c r="FFX1372" s="84">
        <f t="shared" si="3113"/>
        <v>2000000</v>
      </c>
      <c r="FFY1372" s="84">
        <f t="shared" si="3113"/>
        <v>0</v>
      </c>
      <c r="FFZ1372" s="84">
        <f t="shared" si="3113"/>
        <v>0</v>
      </c>
      <c r="FGA1372" s="84">
        <f t="shared" si="3113"/>
        <v>2000000</v>
      </c>
      <c r="FGB1372" s="84">
        <f t="shared" si="3113"/>
        <v>3000000</v>
      </c>
      <c r="FGI1372" s="84" t="s">
        <v>5410</v>
      </c>
      <c r="FGJ1372" s="84">
        <f>FGJ1367</f>
        <v>1000000</v>
      </c>
      <c r="FGK1372" s="84">
        <f t="shared" si="3113"/>
        <v>0</v>
      </c>
      <c r="FGL1372" s="84">
        <f t="shared" si="3113"/>
        <v>0</v>
      </c>
      <c r="FGM1372" s="84">
        <f t="shared" si="3113"/>
        <v>1000000</v>
      </c>
      <c r="FGN1372" s="84">
        <f t="shared" si="3113"/>
        <v>2000000</v>
      </c>
      <c r="FGO1372" s="84">
        <f t="shared" si="3113"/>
        <v>0</v>
      </c>
      <c r="FGP1372" s="84">
        <f t="shared" si="3113"/>
        <v>0</v>
      </c>
      <c r="FGQ1372" s="84">
        <f t="shared" si="3113"/>
        <v>2000000</v>
      </c>
      <c r="FGR1372" s="84">
        <f t="shared" si="3113"/>
        <v>3000000</v>
      </c>
      <c r="FGY1372" s="84" t="s">
        <v>5410</v>
      </c>
      <c r="FGZ1372" s="84">
        <f>FGZ1367</f>
        <v>1000000</v>
      </c>
      <c r="FHA1372" s="84">
        <f t="shared" si="3113"/>
        <v>0</v>
      </c>
      <c r="FHB1372" s="84">
        <f t="shared" si="3113"/>
        <v>0</v>
      </c>
      <c r="FHC1372" s="84">
        <f t="shared" si="3113"/>
        <v>1000000</v>
      </c>
      <c r="FHD1372" s="84">
        <f t="shared" si="3113"/>
        <v>2000000</v>
      </c>
      <c r="FHE1372" s="84">
        <f t="shared" si="3113"/>
        <v>0</v>
      </c>
      <c r="FHF1372" s="84">
        <f t="shared" si="3113"/>
        <v>0</v>
      </c>
      <c r="FHG1372" s="84">
        <f t="shared" si="3113"/>
        <v>2000000</v>
      </c>
      <c r="FHH1372" s="84">
        <f t="shared" si="3113"/>
        <v>3000000</v>
      </c>
      <c r="FHO1372" s="84" t="s">
        <v>5410</v>
      </c>
      <c r="FHP1372" s="84">
        <f>FHP1367</f>
        <v>1000000</v>
      </c>
      <c r="FHQ1372" s="84">
        <f t="shared" si="3113"/>
        <v>0</v>
      </c>
      <c r="FHR1372" s="84">
        <f t="shared" si="3113"/>
        <v>0</v>
      </c>
      <c r="FHS1372" s="84">
        <f t="shared" si="3113"/>
        <v>1000000</v>
      </c>
      <c r="FHT1372" s="84">
        <f t="shared" si="3113"/>
        <v>2000000</v>
      </c>
      <c r="FHU1372" s="84">
        <f t="shared" si="3113"/>
        <v>0</v>
      </c>
      <c r="FHV1372" s="84">
        <f t="shared" si="3113"/>
        <v>0</v>
      </c>
      <c r="FHW1372" s="84">
        <f t="shared" si="3113"/>
        <v>2000000</v>
      </c>
      <c r="FHX1372" s="84">
        <f t="shared" si="3113"/>
        <v>3000000</v>
      </c>
      <c r="FIE1372" s="84" t="s">
        <v>5410</v>
      </c>
      <c r="FIF1372" s="84">
        <f>FIF1367</f>
        <v>1000000</v>
      </c>
      <c r="FIG1372" s="84">
        <f t="shared" ref="FIG1372:FKJ1372" si="3114">FIG1367</f>
        <v>0</v>
      </c>
      <c r="FIH1372" s="84">
        <f t="shared" si="3114"/>
        <v>0</v>
      </c>
      <c r="FII1372" s="84">
        <f t="shared" si="3114"/>
        <v>1000000</v>
      </c>
      <c r="FIJ1372" s="84">
        <f t="shared" si="3114"/>
        <v>2000000</v>
      </c>
      <c r="FIK1372" s="84">
        <f t="shared" si="3114"/>
        <v>0</v>
      </c>
      <c r="FIL1372" s="84">
        <f t="shared" si="3114"/>
        <v>0</v>
      </c>
      <c r="FIM1372" s="84">
        <f t="shared" si="3114"/>
        <v>2000000</v>
      </c>
      <c r="FIN1372" s="84">
        <f t="shared" si="3114"/>
        <v>3000000</v>
      </c>
      <c r="FIU1372" s="84" t="s">
        <v>5410</v>
      </c>
      <c r="FIV1372" s="84">
        <f>FIV1367</f>
        <v>1000000</v>
      </c>
      <c r="FIW1372" s="84">
        <f t="shared" si="3114"/>
        <v>0</v>
      </c>
      <c r="FIX1372" s="84">
        <f t="shared" si="3114"/>
        <v>0</v>
      </c>
      <c r="FIY1372" s="84">
        <f t="shared" si="3114"/>
        <v>1000000</v>
      </c>
      <c r="FIZ1372" s="84">
        <f t="shared" si="3114"/>
        <v>2000000</v>
      </c>
      <c r="FJA1372" s="84">
        <f t="shared" si="3114"/>
        <v>0</v>
      </c>
      <c r="FJB1372" s="84">
        <f t="shared" si="3114"/>
        <v>0</v>
      </c>
      <c r="FJC1372" s="84">
        <f t="shared" si="3114"/>
        <v>2000000</v>
      </c>
      <c r="FJD1372" s="84">
        <f t="shared" si="3114"/>
        <v>3000000</v>
      </c>
      <c r="FJK1372" s="84" t="s">
        <v>5410</v>
      </c>
      <c r="FJL1372" s="84">
        <f>FJL1367</f>
        <v>1000000</v>
      </c>
      <c r="FJM1372" s="84">
        <f t="shared" si="3114"/>
        <v>0</v>
      </c>
      <c r="FJN1372" s="84">
        <f t="shared" si="3114"/>
        <v>0</v>
      </c>
      <c r="FJO1372" s="84">
        <f t="shared" si="3114"/>
        <v>1000000</v>
      </c>
      <c r="FJP1372" s="84">
        <f t="shared" si="3114"/>
        <v>2000000</v>
      </c>
      <c r="FJQ1372" s="84">
        <f t="shared" si="3114"/>
        <v>0</v>
      </c>
      <c r="FJR1372" s="84">
        <f t="shared" si="3114"/>
        <v>0</v>
      </c>
      <c r="FJS1372" s="84">
        <f t="shared" si="3114"/>
        <v>2000000</v>
      </c>
      <c r="FJT1372" s="84">
        <f t="shared" si="3114"/>
        <v>3000000</v>
      </c>
      <c r="FKA1372" s="84" t="s">
        <v>5410</v>
      </c>
      <c r="FKB1372" s="84">
        <f>FKB1367</f>
        <v>1000000</v>
      </c>
      <c r="FKC1372" s="84">
        <f t="shared" si="3114"/>
        <v>0</v>
      </c>
      <c r="FKD1372" s="84">
        <f t="shared" si="3114"/>
        <v>0</v>
      </c>
      <c r="FKE1372" s="84">
        <f t="shared" si="3114"/>
        <v>1000000</v>
      </c>
      <c r="FKF1372" s="84">
        <f t="shared" si="3114"/>
        <v>2000000</v>
      </c>
      <c r="FKG1372" s="84">
        <f t="shared" si="3114"/>
        <v>0</v>
      </c>
      <c r="FKH1372" s="84">
        <f t="shared" si="3114"/>
        <v>0</v>
      </c>
      <c r="FKI1372" s="84">
        <f t="shared" si="3114"/>
        <v>2000000</v>
      </c>
      <c r="FKJ1372" s="84">
        <f t="shared" si="3114"/>
        <v>3000000</v>
      </c>
      <c r="FKQ1372" s="84" t="s">
        <v>5410</v>
      </c>
      <c r="FKR1372" s="84">
        <f>FKR1367</f>
        <v>1000000</v>
      </c>
      <c r="FKS1372" s="84">
        <f t="shared" ref="FKS1372:FMV1372" si="3115">FKS1367</f>
        <v>0</v>
      </c>
      <c r="FKT1372" s="84">
        <f t="shared" si="3115"/>
        <v>0</v>
      </c>
      <c r="FKU1372" s="84">
        <f t="shared" si="3115"/>
        <v>1000000</v>
      </c>
      <c r="FKV1372" s="84">
        <f t="shared" si="3115"/>
        <v>2000000</v>
      </c>
      <c r="FKW1372" s="84">
        <f t="shared" si="3115"/>
        <v>0</v>
      </c>
      <c r="FKX1372" s="84">
        <f t="shared" si="3115"/>
        <v>0</v>
      </c>
      <c r="FKY1372" s="84">
        <f t="shared" si="3115"/>
        <v>2000000</v>
      </c>
      <c r="FKZ1372" s="84">
        <f t="shared" si="3115"/>
        <v>3000000</v>
      </c>
      <c r="FLG1372" s="84" t="s">
        <v>5410</v>
      </c>
      <c r="FLH1372" s="84">
        <f>FLH1367</f>
        <v>1000000</v>
      </c>
      <c r="FLI1372" s="84">
        <f t="shared" si="3115"/>
        <v>0</v>
      </c>
      <c r="FLJ1372" s="84">
        <f t="shared" si="3115"/>
        <v>0</v>
      </c>
      <c r="FLK1372" s="84">
        <f t="shared" si="3115"/>
        <v>1000000</v>
      </c>
      <c r="FLL1372" s="84">
        <f t="shared" si="3115"/>
        <v>2000000</v>
      </c>
      <c r="FLM1372" s="84">
        <f t="shared" si="3115"/>
        <v>0</v>
      </c>
      <c r="FLN1372" s="84">
        <f t="shared" si="3115"/>
        <v>0</v>
      </c>
      <c r="FLO1372" s="84">
        <f t="shared" si="3115"/>
        <v>2000000</v>
      </c>
      <c r="FLP1372" s="84">
        <f t="shared" si="3115"/>
        <v>3000000</v>
      </c>
      <c r="FLW1372" s="84" t="s">
        <v>5410</v>
      </c>
      <c r="FLX1372" s="84">
        <f>FLX1367</f>
        <v>1000000</v>
      </c>
      <c r="FLY1372" s="84">
        <f t="shared" si="3115"/>
        <v>0</v>
      </c>
      <c r="FLZ1372" s="84">
        <f t="shared" si="3115"/>
        <v>0</v>
      </c>
      <c r="FMA1372" s="84">
        <f t="shared" si="3115"/>
        <v>1000000</v>
      </c>
      <c r="FMB1372" s="84">
        <f t="shared" si="3115"/>
        <v>2000000</v>
      </c>
      <c r="FMC1372" s="84">
        <f t="shared" si="3115"/>
        <v>0</v>
      </c>
      <c r="FMD1372" s="84">
        <f t="shared" si="3115"/>
        <v>0</v>
      </c>
      <c r="FME1372" s="84">
        <f t="shared" si="3115"/>
        <v>2000000</v>
      </c>
      <c r="FMF1372" s="84">
        <f t="shared" si="3115"/>
        <v>3000000</v>
      </c>
      <c r="FMM1372" s="84" t="s">
        <v>5410</v>
      </c>
      <c r="FMN1372" s="84">
        <f>FMN1367</f>
        <v>1000000</v>
      </c>
      <c r="FMO1372" s="84">
        <f t="shared" si="3115"/>
        <v>0</v>
      </c>
      <c r="FMP1372" s="84">
        <f t="shared" si="3115"/>
        <v>0</v>
      </c>
      <c r="FMQ1372" s="84">
        <f t="shared" si="3115"/>
        <v>1000000</v>
      </c>
      <c r="FMR1372" s="84">
        <f t="shared" si="3115"/>
        <v>2000000</v>
      </c>
      <c r="FMS1372" s="84">
        <f t="shared" si="3115"/>
        <v>0</v>
      </c>
      <c r="FMT1372" s="84">
        <f t="shared" si="3115"/>
        <v>0</v>
      </c>
      <c r="FMU1372" s="84">
        <f t="shared" si="3115"/>
        <v>2000000</v>
      </c>
      <c r="FMV1372" s="84">
        <f t="shared" si="3115"/>
        <v>3000000</v>
      </c>
      <c r="FNC1372" s="84" t="s">
        <v>5410</v>
      </c>
      <c r="FND1372" s="84">
        <f>FND1367</f>
        <v>1000000</v>
      </c>
      <c r="FNE1372" s="84">
        <f t="shared" ref="FNE1372:FPH1372" si="3116">FNE1367</f>
        <v>0</v>
      </c>
      <c r="FNF1372" s="84">
        <f t="shared" si="3116"/>
        <v>0</v>
      </c>
      <c r="FNG1372" s="84">
        <f t="shared" si="3116"/>
        <v>1000000</v>
      </c>
      <c r="FNH1372" s="84">
        <f t="shared" si="3116"/>
        <v>2000000</v>
      </c>
      <c r="FNI1372" s="84">
        <f t="shared" si="3116"/>
        <v>0</v>
      </c>
      <c r="FNJ1372" s="84">
        <f t="shared" si="3116"/>
        <v>0</v>
      </c>
      <c r="FNK1372" s="84">
        <f t="shared" si="3116"/>
        <v>2000000</v>
      </c>
      <c r="FNL1372" s="84">
        <f t="shared" si="3116"/>
        <v>3000000</v>
      </c>
      <c r="FNS1372" s="84" t="s">
        <v>5410</v>
      </c>
      <c r="FNT1372" s="84">
        <f>FNT1367</f>
        <v>1000000</v>
      </c>
      <c r="FNU1372" s="84">
        <f t="shared" si="3116"/>
        <v>0</v>
      </c>
      <c r="FNV1372" s="84">
        <f t="shared" si="3116"/>
        <v>0</v>
      </c>
      <c r="FNW1372" s="84">
        <f t="shared" si="3116"/>
        <v>1000000</v>
      </c>
      <c r="FNX1372" s="84">
        <f t="shared" si="3116"/>
        <v>2000000</v>
      </c>
      <c r="FNY1372" s="84">
        <f t="shared" si="3116"/>
        <v>0</v>
      </c>
      <c r="FNZ1372" s="84">
        <f t="shared" si="3116"/>
        <v>0</v>
      </c>
      <c r="FOA1372" s="84">
        <f t="shared" si="3116"/>
        <v>2000000</v>
      </c>
      <c r="FOB1372" s="84">
        <f t="shared" si="3116"/>
        <v>3000000</v>
      </c>
      <c r="FOI1372" s="84" t="s">
        <v>5410</v>
      </c>
      <c r="FOJ1372" s="84">
        <f>FOJ1367</f>
        <v>1000000</v>
      </c>
      <c r="FOK1372" s="84">
        <f t="shared" si="3116"/>
        <v>0</v>
      </c>
      <c r="FOL1372" s="84">
        <f t="shared" si="3116"/>
        <v>0</v>
      </c>
      <c r="FOM1372" s="84">
        <f t="shared" si="3116"/>
        <v>1000000</v>
      </c>
      <c r="FON1372" s="84">
        <f t="shared" si="3116"/>
        <v>2000000</v>
      </c>
      <c r="FOO1372" s="84">
        <f t="shared" si="3116"/>
        <v>0</v>
      </c>
      <c r="FOP1372" s="84">
        <f t="shared" si="3116"/>
        <v>0</v>
      </c>
      <c r="FOQ1372" s="84">
        <f t="shared" si="3116"/>
        <v>2000000</v>
      </c>
      <c r="FOR1372" s="84">
        <f t="shared" si="3116"/>
        <v>3000000</v>
      </c>
      <c r="FOY1372" s="84" t="s">
        <v>5410</v>
      </c>
      <c r="FOZ1372" s="84">
        <f>FOZ1367</f>
        <v>1000000</v>
      </c>
      <c r="FPA1372" s="84">
        <f t="shared" si="3116"/>
        <v>0</v>
      </c>
      <c r="FPB1372" s="84">
        <f t="shared" si="3116"/>
        <v>0</v>
      </c>
      <c r="FPC1372" s="84">
        <f t="shared" si="3116"/>
        <v>1000000</v>
      </c>
      <c r="FPD1372" s="84">
        <f t="shared" si="3116"/>
        <v>2000000</v>
      </c>
      <c r="FPE1372" s="84">
        <f t="shared" si="3116"/>
        <v>0</v>
      </c>
      <c r="FPF1372" s="84">
        <f t="shared" si="3116"/>
        <v>0</v>
      </c>
      <c r="FPG1372" s="84">
        <f t="shared" si="3116"/>
        <v>2000000</v>
      </c>
      <c r="FPH1372" s="84">
        <f t="shared" si="3116"/>
        <v>3000000</v>
      </c>
      <c r="FPO1372" s="84" t="s">
        <v>5410</v>
      </c>
      <c r="FPP1372" s="84">
        <f>FPP1367</f>
        <v>1000000</v>
      </c>
      <c r="FPQ1372" s="84">
        <f t="shared" ref="FPQ1372:FRT1372" si="3117">FPQ1367</f>
        <v>0</v>
      </c>
      <c r="FPR1372" s="84">
        <f t="shared" si="3117"/>
        <v>0</v>
      </c>
      <c r="FPS1372" s="84">
        <f t="shared" si="3117"/>
        <v>1000000</v>
      </c>
      <c r="FPT1372" s="84">
        <f t="shared" si="3117"/>
        <v>2000000</v>
      </c>
      <c r="FPU1372" s="84">
        <f t="shared" si="3117"/>
        <v>0</v>
      </c>
      <c r="FPV1372" s="84">
        <f t="shared" si="3117"/>
        <v>0</v>
      </c>
      <c r="FPW1372" s="84">
        <f t="shared" si="3117"/>
        <v>2000000</v>
      </c>
      <c r="FPX1372" s="84">
        <f t="shared" si="3117"/>
        <v>3000000</v>
      </c>
      <c r="FQE1372" s="84" t="s">
        <v>5410</v>
      </c>
      <c r="FQF1372" s="84">
        <f>FQF1367</f>
        <v>1000000</v>
      </c>
      <c r="FQG1372" s="84">
        <f t="shared" si="3117"/>
        <v>0</v>
      </c>
      <c r="FQH1372" s="84">
        <f t="shared" si="3117"/>
        <v>0</v>
      </c>
      <c r="FQI1372" s="84">
        <f t="shared" si="3117"/>
        <v>1000000</v>
      </c>
      <c r="FQJ1372" s="84">
        <f t="shared" si="3117"/>
        <v>2000000</v>
      </c>
      <c r="FQK1372" s="84">
        <f t="shared" si="3117"/>
        <v>0</v>
      </c>
      <c r="FQL1372" s="84">
        <f t="shared" si="3117"/>
        <v>0</v>
      </c>
      <c r="FQM1372" s="84">
        <f t="shared" si="3117"/>
        <v>2000000</v>
      </c>
      <c r="FQN1372" s="84">
        <f t="shared" si="3117"/>
        <v>3000000</v>
      </c>
      <c r="FQU1372" s="84" t="s">
        <v>5410</v>
      </c>
      <c r="FQV1372" s="84">
        <f>FQV1367</f>
        <v>1000000</v>
      </c>
      <c r="FQW1372" s="84">
        <f t="shared" si="3117"/>
        <v>0</v>
      </c>
      <c r="FQX1372" s="84">
        <f t="shared" si="3117"/>
        <v>0</v>
      </c>
      <c r="FQY1372" s="84">
        <f t="shared" si="3117"/>
        <v>1000000</v>
      </c>
      <c r="FQZ1372" s="84">
        <f t="shared" si="3117"/>
        <v>2000000</v>
      </c>
      <c r="FRA1372" s="84">
        <f t="shared" si="3117"/>
        <v>0</v>
      </c>
      <c r="FRB1372" s="84">
        <f t="shared" si="3117"/>
        <v>0</v>
      </c>
      <c r="FRC1372" s="84">
        <f t="shared" si="3117"/>
        <v>2000000</v>
      </c>
      <c r="FRD1372" s="84">
        <f t="shared" si="3117"/>
        <v>3000000</v>
      </c>
      <c r="FRK1372" s="84" t="s">
        <v>5410</v>
      </c>
      <c r="FRL1372" s="84">
        <f>FRL1367</f>
        <v>1000000</v>
      </c>
      <c r="FRM1372" s="84">
        <f t="shared" si="3117"/>
        <v>0</v>
      </c>
      <c r="FRN1372" s="84">
        <f t="shared" si="3117"/>
        <v>0</v>
      </c>
      <c r="FRO1372" s="84">
        <f t="shared" si="3117"/>
        <v>1000000</v>
      </c>
      <c r="FRP1372" s="84">
        <f t="shared" si="3117"/>
        <v>2000000</v>
      </c>
      <c r="FRQ1372" s="84">
        <f t="shared" si="3117"/>
        <v>0</v>
      </c>
      <c r="FRR1372" s="84">
        <f t="shared" si="3117"/>
        <v>0</v>
      </c>
      <c r="FRS1372" s="84">
        <f t="shared" si="3117"/>
        <v>2000000</v>
      </c>
      <c r="FRT1372" s="84">
        <f t="shared" si="3117"/>
        <v>3000000</v>
      </c>
      <c r="FSA1372" s="84" t="s">
        <v>5410</v>
      </c>
      <c r="FSB1372" s="84">
        <f>FSB1367</f>
        <v>1000000</v>
      </c>
      <c r="FSC1372" s="84">
        <f t="shared" ref="FSC1372:FUF1372" si="3118">FSC1367</f>
        <v>0</v>
      </c>
      <c r="FSD1372" s="84">
        <f t="shared" si="3118"/>
        <v>0</v>
      </c>
      <c r="FSE1372" s="84">
        <f t="shared" si="3118"/>
        <v>1000000</v>
      </c>
      <c r="FSF1372" s="84">
        <f t="shared" si="3118"/>
        <v>2000000</v>
      </c>
      <c r="FSG1372" s="84">
        <f t="shared" si="3118"/>
        <v>0</v>
      </c>
      <c r="FSH1372" s="84">
        <f t="shared" si="3118"/>
        <v>0</v>
      </c>
      <c r="FSI1372" s="84">
        <f t="shared" si="3118"/>
        <v>2000000</v>
      </c>
      <c r="FSJ1372" s="84">
        <f t="shared" si="3118"/>
        <v>3000000</v>
      </c>
      <c r="FSQ1372" s="84" t="s">
        <v>5410</v>
      </c>
      <c r="FSR1372" s="84">
        <f>FSR1367</f>
        <v>1000000</v>
      </c>
      <c r="FSS1372" s="84">
        <f t="shared" si="3118"/>
        <v>0</v>
      </c>
      <c r="FST1372" s="84">
        <f t="shared" si="3118"/>
        <v>0</v>
      </c>
      <c r="FSU1372" s="84">
        <f t="shared" si="3118"/>
        <v>1000000</v>
      </c>
      <c r="FSV1372" s="84">
        <f t="shared" si="3118"/>
        <v>2000000</v>
      </c>
      <c r="FSW1372" s="84">
        <f t="shared" si="3118"/>
        <v>0</v>
      </c>
      <c r="FSX1372" s="84">
        <f t="shared" si="3118"/>
        <v>0</v>
      </c>
      <c r="FSY1372" s="84">
        <f t="shared" si="3118"/>
        <v>2000000</v>
      </c>
      <c r="FSZ1372" s="84">
        <f t="shared" si="3118"/>
        <v>3000000</v>
      </c>
      <c r="FTG1372" s="84" t="s">
        <v>5410</v>
      </c>
      <c r="FTH1372" s="84">
        <f>FTH1367</f>
        <v>1000000</v>
      </c>
      <c r="FTI1372" s="84">
        <f t="shared" si="3118"/>
        <v>0</v>
      </c>
      <c r="FTJ1372" s="84">
        <f t="shared" si="3118"/>
        <v>0</v>
      </c>
      <c r="FTK1372" s="84">
        <f t="shared" si="3118"/>
        <v>1000000</v>
      </c>
      <c r="FTL1372" s="84">
        <f t="shared" si="3118"/>
        <v>2000000</v>
      </c>
      <c r="FTM1372" s="84">
        <f t="shared" si="3118"/>
        <v>0</v>
      </c>
      <c r="FTN1372" s="84">
        <f t="shared" si="3118"/>
        <v>0</v>
      </c>
      <c r="FTO1372" s="84">
        <f t="shared" si="3118"/>
        <v>2000000</v>
      </c>
      <c r="FTP1372" s="84">
        <f t="shared" si="3118"/>
        <v>3000000</v>
      </c>
      <c r="FTW1372" s="84" t="s">
        <v>5410</v>
      </c>
      <c r="FTX1372" s="84">
        <f>FTX1367</f>
        <v>1000000</v>
      </c>
      <c r="FTY1372" s="84">
        <f t="shared" si="3118"/>
        <v>0</v>
      </c>
      <c r="FTZ1372" s="84">
        <f t="shared" si="3118"/>
        <v>0</v>
      </c>
      <c r="FUA1372" s="84">
        <f t="shared" si="3118"/>
        <v>1000000</v>
      </c>
      <c r="FUB1372" s="84">
        <f t="shared" si="3118"/>
        <v>2000000</v>
      </c>
      <c r="FUC1372" s="84">
        <f t="shared" si="3118"/>
        <v>0</v>
      </c>
      <c r="FUD1372" s="84">
        <f t="shared" si="3118"/>
        <v>0</v>
      </c>
      <c r="FUE1372" s="84">
        <f t="shared" si="3118"/>
        <v>2000000</v>
      </c>
      <c r="FUF1372" s="84">
        <f t="shared" si="3118"/>
        <v>3000000</v>
      </c>
      <c r="FUM1372" s="84" t="s">
        <v>5410</v>
      </c>
      <c r="FUN1372" s="84">
        <f>FUN1367</f>
        <v>1000000</v>
      </c>
      <c r="FUO1372" s="84">
        <f t="shared" ref="FUO1372:FWR1372" si="3119">FUO1367</f>
        <v>0</v>
      </c>
      <c r="FUP1372" s="84">
        <f t="shared" si="3119"/>
        <v>0</v>
      </c>
      <c r="FUQ1372" s="84">
        <f t="shared" si="3119"/>
        <v>1000000</v>
      </c>
      <c r="FUR1372" s="84">
        <f t="shared" si="3119"/>
        <v>2000000</v>
      </c>
      <c r="FUS1372" s="84">
        <f t="shared" si="3119"/>
        <v>0</v>
      </c>
      <c r="FUT1372" s="84">
        <f t="shared" si="3119"/>
        <v>0</v>
      </c>
      <c r="FUU1372" s="84">
        <f t="shared" si="3119"/>
        <v>2000000</v>
      </c>
      <c r="FUV1372" s="84">
        <f t="shared" si="3119"/>
        <v>3000000</v>
      </c>
      <c r="FVC1372" s="84" t="s">
        <v>5410</v>
      </c>
      <c r="FVD1372" s="84">
        <f>FVD1367</f>
        <v>1000000</v>
      </c>
      <c r="FVE1372" s="84">
        <f t="shared" si="3119"/>
        <v>0</v>
      </c>
      <c r="FVF1372" s="84">
        <f t="shared" si="3119"/>
        <v>0</v>
      </c>
      <c r="FVG1372" s="84">
        <f t="shared" si="3119"/>
        <v>1000000</v>
      </c>
      <c r="FVH1372" s="84">
        <f t="shared" si="3119"/>
        <v>2000000</v>
      </c>
      <c r="FVI1372" s="84">
        <f t="shared" si="3119"/>
        <v>0</v>
      </c>
      <c r="FVJ1372" s="84">
        <f t="shared" si="3119"/>
        <v>0</v>
      </c>
      <c r="FVK1372" s="84">
        <f t="shared" si="3119"/>
        <v>2000000</v>
      </c>
      <c r="FVL1372" s="84">
        <f t="shared" si="3119"/>
        <v>3000000</v>
      </c>
      <c r="FVS1372" s="84" t="s">
        <v>5410</v>
      </c>
      <c r="FVT1372" s="84">
        <f>FVT1367</f>
        <v>1000000</v>
      </c>
      <c r="FVU1372" s="84">
        <f t="shared" si="3119"/>
        <v>0</v>
      </c>
      <c r="FVV1372" s="84">
        <f t="shared" si="3119"/>
        <v>0</v>
      </c>
      <c r="FVW1372" s="84">
        <f t="shared" si="3119"/>
        <v>1000000</v>
      </c>
      <c r="FVX1372" s="84">
        <f t="shared" si="3119"/>
        <v>2000000</v>
      </c>
      <c r="FVY1372" s="84">
        <f t="shared" si="3119"/>
        <v>0</v>
      </c>
      <c r="FVZ1372" s="84">
        <f t="shared" si="3119"/>
        <v>0</v>
      </c>
      <c r="FWA1372" s="84">
        <f t="shared" si="3119"/>
        <v>2000000</v>
      </c>
      <c r="FWB1372" s="84">
        <f t="shared" si="3119"/>
        <v>3000000</v>
      </c>
      <c r="FWI1372" s="84" t="s">
        <v>5410</v>
      </c>
      <c r="FWJ1372" s="84">
        <f>FWJ1367</f>
        <v>1000000</v>
      </c>
      <c r="FWK1372" s="84">
        <f t="shared" si="3119"/>
        <v>0</v>
      </c>
      <c r="FWL1372" s="84">
        <f t="shared" si="3119"/>
        <v>0</v>
      </c>
      <c r="FWM1372" s="84">
        <f t="shared" si="3119"/>
        <v>1000000</v>
      </c>
      <c r="FWN1372" s="84">
        <f t="shared" si="3119"/>
        <v>2000000</v>
      </c>
      <c r="FWO1372" s="84">
        <f t="shared" si="3119"/>
        <v>0</v>
      </c>
      <c r="FWP1372" s="84">
        <f t="shared" si="3119"/>
        <v>0</v>
      </c>
      <c r="FWQ1372" s="84">
        <f t="shared" si="3119"/>
        <v>2000000</v>
      </c>
      <c r="FWR1372" s="84">
        <f t="shared" si="3119"/>
        <v>3000000</v>
      </c>
      <c r="FWY1372" s="84" t="s">
        <v>5410</v>
      </c>
      <c r="FWZ1372" s="84">
        <f>FWZ1367</f>
        <v>1000000</v>
      </c>
      <c r="FXA1372" s="84">
        <f t="shared" ref="FXA1372:FZD1372" si="3120">FXA1367</f>
        <v>0</v>
      </c>
      <c r="FXB1372" s="84">
        <f t="shared" si="3120"/>
        <v>0</v>
      </c>
      <c r="FXC1372" s="84">
        <f t="shared" si="3120"/>
        <v>1000000</v>
      </c>
      <c r="FXD1372" s="84">
        <f t="shared" si="3120"/>
        <v>2000000</v>
      </c>
      <c r="FXE1372" s="84">
        <f t="shared" si="3120"/>
        <v>0</v>
      </c>
      <c r="FXF1372" s="84">
        <f t="shared" si="3120"/>
        <v>0</v>
      </c>
      <c r="FXG1372" s="84">
        <f t="shared" si="3120"/>
        <v>2000000</v>
      </c>
      <c r="FXH1372" s="84">
        <f t="shared" si="3120"/>
        <v>3000000</v>
      </c>
      <c r="FXO1372" s="84" t="s">
        <v>5410</v>
      </c>
      <c r="FXP1372" s="84">
        <f>FXP1367</f>
        <v>1000000</v>
      </c>
      <c r="FXQ1372" s="84">
        <f t="shared" si="3120"/>
        <v>0</v>
      </c>
      <c r="FXR1372" s="84">
        <f t="shared" si="3120"/>
        <v>0</v>
      </c>
      <c r="FXS1372" s="84">
        <f t="shared" si="3120"/>
        <v>1000000</v>
      </c>
      <c r="FXT1372" s="84">
        <f t="shared" si="3120"/>
        <v>2000000</v>
      </c>
      <c r="FXU1372" s="84">
        <f t="shared" si="3120"/>
        <v>0</v>
      </c>
      <c r="FXV1372" s="84">
        <f t="shared" si="3120"/>
        <v>0</v>
      </c>
      <c r="FXW1372" s="84">
        <f t="shared" si="3120"/>
        <v>2000000</v>
      </c>
      <c r="FXX1372" s="84">
        <f t="shared" si="3120"/>
        <v>3000000</v>
      </c>
      <c r="FYE1372" s="84" t="s">
        <v>5410</v>
      </c>
      <c r="FYF1372" s="84">
        <f>FYF1367</f>
        <v>1000000</v>
      </c>
      <c r="FYG1372" s="84">
        <f t="shared" si="3120"/>
        <v>0</v>
      </c>
      <c r="FYH1372" s="84">
        <f t="shared" si="3120"/>
        <v>0</v>
      </c>
      <c r="FYI1372" s="84">
        <f t="shared" si="3120"/>
        <v>1000000</v>
      </c>
      <c r="FYJ1372" s="84">
        <f t="shared" si="3120"/>
        <v>2000000</v>
      </c>
      <c r="FYK1372" s="84">
        <f t="shared" si="3120"/>
        <v>0</v>
      </c>
      <c r="FYL1372" s="84">
        <f t="shared" si="3120"/>
        <v>0</v>
      </c>
      <c r="FYM1372" s="84">
        <f t="shared" si="3120"/>
        <v>2000000</v>
      </c>
      <c r="FYN1372" s="84">
        <f t="shared" si="3120"/>
        <v>3000000</v>
      </c>
      <c r="FYU1372" s="84" t="s">
        <v>5410</v>
      </c>
      <c r="FYV1372" s="84">
        <f>FYV1367</f>
        <v>1000000</v>
      </c>
      <c r="FYW1372" s="84">
        <f t="shared" si="3120"/>
        <v>0</v>
      </c>
      <c r="FYX1372" s="84">
        <f t="shared" si="3120"/>
        <v>0</v>
      </c>
      <c r="FYY1372" s="84">
        <f t="shared" si="3120"/>
        <v>1000000</v>
      </c>
      <c r="FYZ1372" s="84">
        <f t="shared" si="3120"/>
        <v>2000000</v>
      </c>
      <c r="FZA1372" s="84">
        <f t="shared" si="3120"/>
        <v>0</v>
      </c>
      <c r="FZB1372" s="84">
        <f t="shared" si="3120"/>
        <v>0</v>
      </c>
      <c r="FZC1372" s="84">
        <f t="shared" si="3120"/>
        <v>2000000</v>
      </c>
      <c r="FZD1372" s="84">
        <f t="shared" si="3120"/>
        <v>3000000</v>
      </c>
      <c r="FZK1372" s="84" t="s">
        <v>5410</v>
      </c>
      <c r="FZL1372" s="84">
        <f>FZL1367</f>
        <v>1000000</v>
      </c>
      <c r="FZM1372" s="84">
        <f t="shared" ref="FZM1372:GBP1372" si="3121">FZM1367</f>
        <v>0</v>
      </c>
      <c r="FZN1372" s="84">
        <f t="shared" si="3121"/>
        <v>0</v>
      </c>
      <c r="FZO1372" s="84">
        <f t="shared" si="3121"/>
        <v>1000000</v>
      </c>
      <c r="FZP1372" s="84">
        <f t="shared" si="3121"/>
        <v>2000000</v>
      </c>
      <c r="FZQ1372" s="84">
        <f t="shared" si="3121"/>
        <v>0</v>
      </c>
      <c r="FZR1372" s="84">
        <f t="shared" si="3121"/>
        <v>0</v>
      </c>
      <c r="FZS1372" s="84">
        <f t="shared" si="3121"/>
        <v>2000000</v>
      </c>
      <c r="FZT1372" s="84">
        <f t="shared" si="3121"/>
        <v>3000000</v>
      </c>
      <c r="GAA1372" s="84" t="s">
        <v>5410</v>
      </c>
      <c r="GAB1372" s="84">
        <f>GAB1367</f>
        <v>1000000</v>
      </c>
      <c r="GAC1372" s="84">
        <f t="shared" si="3121"/>
        <v>0</v>
      </c>
      <c r="GAD1372" s="84">
        <f t="shared" si="3121"/>
        <v>0</v>
      </c>
      <c r="GAE1372" s="84">
        <f t="shared" si="3121"/>
        <v>1000000</v>
      </c>
      <c r="GAF1372" s="84">
        <f t="shared" si="3121"/>
        <v>2000000</v>
      </c>
      <c r="GAG1372" s="84">
        <f t="shared" si="3121"/>
        <v>0</v>
      </c>
      <c r="GAH1372" s="84">
        <f t="shared" si="3121"/>
        <v>0</v>
      </c>
      <c r="GAI1372" s="84">
        <f t="shared" si="3121"/>
        <v>2000000</v>
      </c>
      <c r="GAJ1372" s="84">
        <f t="shared" si="3121"/>
        <v>3000000</v>
      </c>
      <c r="GAQ1372" s="84" t="s">
        <v>5410</v>
      </c>
      <c r="GAR1372" s="84">
        <f>GAR1367</f>
        <v>1000000</v>
      </c>
      <c r="GAS1372" s="84">
        <f t="shared" si="3121"/>
        <v>0</v>
      </c>
      <c r="GAT1372" s="84">
        <f t="shared" si="3121"/>
        <v>0</v>
      </c>
      <c r="GAU1372" s="84">
        <f t="shared" si="3121"/>
        <v>1000000</v>
      </c>
      <c r="GAV1372" s="84">
        <f t="shared" si="3121"/>
        <v>2000000</v>
      </c>
      <c r="GAW1372" s="84">
        <f t="shared" si="3121"/>
        <v>0</v>
      </c>
      <c r="GAX1372" s="84">
        <f t="shared" si="3121"/>
        <v>0</v>
      </c>
      <c r="GAY1372" s="84">
        <f t="shared" si="3121"/>
        <v>2000000</v>
      </c>
      <c r="GAZ1372" s="84">
        <f t="shared" si="3121"/>
        <v>3000000</v>
      </c>
      <c r="GBG1372" s="84" t="s">
        <v>5410</v>
      </c>
      <c r="GBH1372" s="84">
        <f>GBH1367</f>
        <v>1000000</v>
      </c>
      <c r="GBI1372" s="84">
        <f t="shared" si="3121"/>
        <v>0</v>
      </c>
      <c r="GBJ1372" s="84">
        <f t="shared" si="3121"/>
        <v>0</v>
      </c>
      <c r="GBK1372" s="84">
        <f t="shared" si="3121"/>
        <v>1000000</v>
      </c>
      <c r="GBL1372" s="84">
        <f t="shared" si="3121"/>
        <v>2000000</v>
      </c>
      <c r="GBM1372" s="84">
        <f t="shared" si="3121"/>
        <v>0</v>
      </c>
      <c r="GBN1372" s="84">
        <f t="shared" si="3121"/>
        <v>0</v>
      </c>
      <c r="GBO1372" s="84">
        <f t="shared" si="3121"/>
        <v>2000000</v>
      </c>
      <c r="GBP1372" s="84">
        <f t="shared" si="3121"/>
        <v>3000000</v>
      </c>
      <c r="GBW1372" s="84" t="s">
        <v>5410</v>
      </c>
      <c r="GBX1372" s="84">
        <f>GBX1367</f>
        <v>1000000</v>
      </c>
      <c r="GBY1372" s="84">
        <f t="shared" ref="GBY1372:GEB1372" si="3122">GBY1367</f>
        <v>0</v>
      </c>
      <c r="GBZ1372" s="84">
        <f t="shared" si="3122"/>
        <v>0</v>
      </c>
      <c r="GCA1372" s="84">
        <f t="shared" si="3122"/>
        <v>1000000</v>
      </c>
      <c r="GCB1372" s="84">
        <f t="shared" si="3122"/>
        <v>2000000</v>
      </c>
      <c r="GCC1372" s="84">
        <f t="shared" si="3122"/>
        <v>0</v>
      </c>
      <c r="GCD1372" s="84">
        <f t="shared" si="3122"/>
        <v>0</v>
      </c>
      <c r="GCE1372" s="84">
        <f t="shared" si="3122"/>
        <v>2000000</v>
      </c>
      <c r="GCF1372" s="84">
        <f t="shared" si="3122"/>
        <v>3000000</v>
      </c>
      <c r="GCM1372" s="84" t="s">
        <v>5410</v>
      </c>
      <c r="GCN1372" s="84">
        <f>GCN1367</f>
        <v>1000000</v>
      </c>
      <c r="GCO1372" s="84">
        <f t="shared" si="3122"/>
        <v>0</v>
      </c>
      <c r="GCP1372" s="84">
        <f t="shared" si="3122"/>
        <v>0</v>
      </c>
      <c r="GCQ1372" s="84">
        <f t="shared" si="3122"/>
        <v>1000000</v>
      </c>
      <c r="GCR1372" s="84">
        <f t="shared" si="3122"/>
        <v>2000000</v>
      </c>
      <c r="GCS1372" s="84">
        <f t="shared" si="3122"/>
        <v>0</v>
      </c>
      <c r="GCT1372" s="84">
        <f t="shared" si="3122"/>
        <v>0</v>
      </c>
      <c r="GCU1372" s="84">
        <f t="shared" si="3122"/>
        <v>2000000</v>
      </c>
      <c r="GCV1372" s="84">
        <f t="shared" si="3122"/>
        <v>3000000</v>
      </c>
      <c r="GDC1372" s="84" t="s">
        <v>5410</v>
      </c>
      <c r="GDD1372" s="84">
        <f>GDD1367</f>
        <v>1000000</v>
      </c>
      <c r="GDE1372" s="84">
        <f t="shared" si="3122"/>
        <v>0</v>
      </c>
      <c r="GDF1372" s="84">
        <f t="shared" si="3122"/>
        <v>0</v>
      </c>
      <c r="GDG1372" s="84">
        <f t="shared" si="3122"/>
        <v>1000000</v>
      </c>
      <c r="GDH1372" s="84">
        <f t="shared" si="3122"/>
        <v>2000000</v>
      </c>
      <c r="GDI1372" s="84">
        <f t="shared" si="3122"/>
        <v>0</v>
      </c>
      <c r="GDJ1372" s="84">
        <f t="shared" si="3122"/>
        <v>0</v>
      </c>
      <c r="GDK1372" s="84">
        <f t="shared" si="3122"/>
        <v>2000000</v>
      </c>
      <c r="GDL1372" s="84">
        <f t="shared" si="3122"/>
        <v>3000000</v>
      </c>
      <c r="GDS1372" s="84" t="s">
        <v>5410</v>
      </c>
      <c r="GDT1372" s="84">
        <f>GDT1367</f>
        <v>1000000</v>
      </c>
      <c r="GDU1372" s="84">
        <f t="shared" si="3122"/>
        <v>0</v>
      </c>
      <c r="GDV1372" s="84">
        <f t="shared" si="3122"/>
        <v>0</v>
      </c>
      <c r="GDW1372" s="84">
        <f t="shared" si="3122"/>
        <v>1000000</v>
      </c>
      <c r="GDX1372" s="84">
        <f t="shared" si="3122"/>
        <v>2000000</v>
      </c>
      <c r="GDY1372" s="84">
        <f t="shared" si="3122"/>
        <v>0</v>
      </c>
      <c r="GDZ1372" s="84">
        <f t="shared" si="3122"/>
        <v>0</v>
      </c>
      <c r="GEA1372" s="84">
        <f t="shared" si="3122"/>
        <v>2000000</v>
      </c>
      <c r="GEB1372" s="84">
        <f t="shared" si="3122"/>
        <v>3000000</v>
      </c>
      <c r="GEI1372" s="84" t="s">
        <v>5410</v>
      </c>
      <c r="GEJ1372" s="84">
        <f>GEJ1367</f>
        <v>1000000</v>
      </c>
      <c r="GEK1372" s="84">
        <f t="shared" ref="GEK1372:GGN1372" si="3123">GEK1367</f>
        <v>0</v>
      </c>
      <c r="GEL1372" s="84">
        <f t="shared" si="3123"/>
        <v>0</v>
      </c>
      <c r="GEM1372" s="84">
        <f t="shared" si="3123"/>
        <v>1000000</v>
      </c>
      <c r="GEN1372" s="84">
        <f t="shared" si="3123"/>
        <v>2000000</v>
      </c>
      <c r="GEO1372" s="84">
        <f t="shared" si="3123"/>
        <v>0</v>
      </c>
      <c r="GEP1372" s="84">
        <f t="shared" si="3123"/>
        <v>0</v>
      </c>
      <c r="GEQ1372" s="84">
        <f t="shared" si="3123"/>
        <v>2000000</v>
      </c>
      <c r="GER1372" s="84">
        <f t="shared" si="3123"/>
        <v>3000000</v>
      </c>
      <c r="GEY1372" s="84" t="s">
        <v>5410</v>
      </c>
      <c r="GEZ1372" s="84">
        <f>GEZ1367</f>
        <v>1000000</v>
      </c>
      <c r="GFA1372" s="84">
        <f t="shared" si="3123"/>
        <v>0</v>
      </c>
      <c r="GFB1372" s="84">
        <f t="shared" si="3123"/>
        <v>0</v>
      </c>
      <c r="GFC1372" s="84">
        <f t="shared" si="3123"/>
        <v>1000000</v>
      </c>
      <c r="GFD1372" s="84">
        <f t="shared" si="3123"/>
        <v>2000000</v>
      </c>
      <c r="GFE1372" s="84">
        <f t="shared" si="3123"/>
        <v>0</v>
      </c>
      <c r="GFF1372" s="84">
        <f t="shared" si="3123"/>
        <v>0</v>
      </c>
      <c r="GFG1372" s="84">
        <f t="shared" si="3123"/>
        <v>2000000</v>
      </c>
      <c r="GFH1372" s="84">
        <f t="shared" si="3123"/>
        <v>3000000</v>
      </c>
      <c r="GFO1372" s="84" t="s">
        <v>5410</v>
      </c>
      <c r="GFP1372" s="84">
        <f>GFP1367</f>
        <v>1000000</v>
      </c>
      <c r="GFQ1372" s="84">
        <f t="shared" si="3123"/>
        <v>0</v>
      </c>
      <c r="GFR1372" s="84">
        <f t="shared" si="3123"/>
        <v>0</v>
      </c>
      <c r="GFS1372" s="84">
        <f t="shared" si="3123"/>
        <v>1000000</v>
      </c>
      <c r="GFT1372" s="84">
        <f t="shared" si="3123"/>
        <v>2000000</v>
      </c>
      <c r="GFU1372" s="84">
        <f t="shared" si="3123"/>
        <v>0</v>
      </c>
      <c r="GFV1372" s="84">
        <f t="shared" si="3123"/>
        <v>0</v>
      </c>
      <c r="GFW1372" s="84">
        <f t="shared" si="3123"/>
        <v>2000000</v>
      </c>
      <c r="GFX1372" s="84">
        <f t="shared" si="3123"/>
        <v>3000000</v>
      </c>
      <c r="GGE1372" s="84" t="s">
        <v>5410</v>
      </c>
      <c r="GGF1372" s="84">
        <f>GGF1367</f>
        <v>1000000</v>
      </c>
      <c r="GGG1372" s="84">
        <f t="shared" si="3123"/>
        <v>0</v>
      </c>
      <c r="GGH1372" s="84">
        <f t="shared" si="3123"/>
        <v>0</v>
      </c>
      <c r="GGI1372" s="84">
        <f t="shared" si="3123"/>
        <v>1000000</v>
      </c>
      <c r="GGJ1372" s="84">
        <f t="shared" si="3123"/>
        <v>2000000</v>
      </c>
      <c r="GGK1372" s="84">
        <f t="shared" si="3123"/>
        <v>0</v>
      </c>
      <c r="GGL1372" s="84">
        <f t="shared" si="3123"/>
        <v>0</v>
      </c>
      <c r="GGM1372" s="84">
        <f t="shared" si="3123"/>
        <v>2000000</v>
      </c>
      <c r="GGN1372" s="84">
        <f t="shared" si="3123"/>
        <v>3000000</v>
      </c>
      <c r="GGU1372" s="84" t="s">
        <v>5410</v>
      </c>
      <c r="GGV1372" s="84">
        <f>GGV1367</f>
        <v>1000000</v>
      </c>
      <c r="GGW1372" s="84">
        <f t="shared" ref="GGW1372:GIZ1372" si="3124">GGW1367</f>
        <v>0</v>
      </c>
      <c r="GGX1372" s="84">
        <f t="shared" si="3124"/>
        <v>0</v>
      </c>
      <c r="GGY1372" s="84">
        <f t="shared" si="3124"/>
        <v>1000000</v>
      </c>
      <c r="GGZ1372" s="84">
        <f t="shared" si="3124"/>
        <v>2000000</v>
      </c>
      <c r="GHA1372" s="84">
        <f t="shared" si="3124"/>
        <v>0</v>
      </c>
      <c r="GHB1372" s="84">
        <f t="shared" si="3124"/>
        <v>0</v>
      </c>
      <c r="GHC1372" s="84">
        <f t="shared" si="3124"/>
        <v>2000000</v>
      </c>
      <c r="GHD1372" s="84">
        <f t="shared" si="3124"/>
        <v>3000000</v>
      </c>
      <c r="GHK1372" s="84" t="s">
        <v>5410</v>
      </c>
      <c r="GHL1372" s="84">
        <f>GHL1367</f>
        <v>1000000</v>
      </c>
      <c r="GHM1372" s="84">
        <f t="shared" si="3124"/>
        <v>0</v>
      </c>
      <c r="GHN1372" s="84">
        <f t="shared" si="3124"/>
        <v>0</v>
      </c>
      <c r="GHO1372" s="84">
        <f t="shared" si="3124"/>
        <v>1000000</v>
      </c>
      <c r="GHP1372" s="84">
        <f t="shared" si="3124"/>
        <v>2000000</v>
      </c>
      <c r="GHQ1372" s="84">
        <f t="shared" si="3124"/>
        <v>0</v>
      </c>
      <c r="GHR1372" s="84">
        <f t="shared" si="3124"/>
        <v>0</v>
      </c>
      <c r="GHS1372" s="84">
        <f t="shared" si="3124"/>
        <v>2000000</v>
      </c>
      <c r="GHT1372" s="84">
        <f t="shared" si="3124"/>
        <v>3000000</v>
      </c>
      <c r="GIA1372" s="84" t="s">
        <v>5410</v>
      </c>
      <c r="GIB1372" s="84">
        <f>GIB1367</f>
        <v>1000000</v>
      </c>
      <c r="GIC1372" s="84">
        <f t="shared" si="3124"/>
        <v>0</v>
      </c>
      <c r="GID1372" s="84">
        <f t="shared" si="3124"/>
        <v>0</v>
      </c>
      <c r="GIE1372" s="84">
        <f t="shared" si="3124"/>
        <v>1000000</v>
      </c>
      <c r="GIF1372" s="84">
        <f t="shared" si="3124"/>
        <v>2000000</v>
      </c>
      <c r="GIG1372" s="84">
        <f t="shared" si="3124"/>
        <v>0</v>
      </c>
      <c r="GIH1372" s="84">
        <f t="shared" si="3124"/>
        <v>0</v>
      </c>
      <c r="GII1372" s="84">
        <f t="shared" si="3124"/>
        <v>2000000</v>
      </c>
      <c r="GIJ1372" s="84">
        <f t="shared" si="3124"/>
        <v>3000000</v>
      </c>
      <c r="GIQ1372" s="84" t="s">
        <v>5410</v>
      </c>
      <c r="GIR1372" s="84">
        <f>GIR1367</f>
        <v>1000000</v>
      </c>
      <c r="GIS1372" s="84">
        <f t="shared" si="3124"/>
        <v>0</v>
      </c>
      <c r="GIT1372" s="84">
        <f t="shared" si="3124"/>
        <v>0</v>
      </c>
      <c r="GIU1372" s="84">
        <f t="shared" si="3124"/>
        <v>1000000</v>
      </c>
      <c r="GIV1372" s="84">
        <f t="shared" si="3124"/>
        <v>2000000</v>
      </c>
      <c r="GIW1372" s="84">
        <f t="shared" si="3124"/>
        <v>0</v>
      </c>
      <c r="GIX1372" s="84">
        <f t="shared" si="3124"/>
        <v>0</v>
      </c>
      <c r="GIY1372" s="84">
        <f t="shared" si="3124"/>
        <v>2000000</v>
      </c>
      <c r="GIZ1372" s="84">
        <f t="shared" si="3124"/>
        <v>3000000</v>
      </c>
      <c r="GJG1372" s="84" t="s">
        <v>5410</v>
      </c>
      <c r="GJH1372" s="84">
        <f>GJH1367</f>
        <v>1000000</v>
      </c>
      <c r="GJI1372" s="84">
        <f t="shared" ref="GJI1372:GLL1372" si="3125">GJI1367</f>
        <v>0</v>
      </c>
      <c r="GJJ1372" s="84">
        <f t="shared" si="3125"/>
        <v>0</v>
      </c>
      <c r="GJK1372" s="84">
        <f t="shared" si="3125"/>
        <v>1000000</v>
      </c>
      <c r="GJL1372" s="84">
        <f t="shared" si="3125"/>
        <v>2000000</v>
      </c>
      <c r="GJM1372" s="84">
        <f t="shared" si="3125"/>
        <v>0</v>
      </c>
      <c r="GJN1372" s="84">
        <f t="shared" si="3125"/>
        <v>0</v>
      </c>
      <c r="GJO1372" s="84">
        <f t="shared" si="3125"/>
        <v>2000000</v>
      </c>
      <c r="GJP1372" s="84">
        <f t="shared" si="3125"/>
        <v>3000000</v>
      </c>
      <c r="GJW1372" s="84" t="s">
        <v>5410</v>
      </c>
      <c r="GJX1372" s="84">
        <f>GJX1367</f>
        <v>1000000</v>
      </c>
      <c r="GJY1372" s="84">
        <f t="shared" si="3125"/>
        <v>0</v>
      </c>
      <c r="GJZ1372" s="84">
        <f t="shared" si="3125"/>
        <v>0</v>
      </c>
      <c r="GKA1372" s="84">
        <f t="shared" si="3125"/>
        <v>1000000</v>
      </c>
      <c r="GKB1372" s="84">
        <f t="shared" si="3125"/>
        <v>2000000</v>
      </c>
      <c r="GKC1372" s="84">
        <f t="shared" si="3125"/>
        <v>0</v>
      </c>
      <c r="GKD1372" s="84">
        <f t="shared" si="3125"/>
        <v>0</v>
      </c>
      <c r="GKE1372" s="84">
        <f t="shared" si="3125"/>
        <v>2000000</v>
      </c>
      <c r="GKF1372" s="84">
        <f t="shared" si="3125"/>
        <v>3000000</v>
      </c>
      <c r="GKM1372" s="84" t="s">
        <v>5410</v>
      </c>
      <c r="GKN1372" s="84">
        <f>GKN1367</f>
        <v>1000000</v>
      </c>
      <c r="GKO1372" s="84">
        <f t="shared" si="3125"/>
        <v>0</v>
      </c>
      <c r="GKP1372" s="84">
        <f t="shared" si="3125"/>
        <v>0</v>
      </c>
      <c r="GKQ1372" s="84">
        <f t="shared" si="3125"/>
        <v>1000000</v>
      </c>
      <c r="GKR1372" s="84">
        <f t="shared" si="3125"/>
        <v>2000000</v>
      </c>
      <c r="GKS1372" s="84">
        <f t="shared" si="3125"/>
        <v>0</v>
      </c>
      <c r="GKT1372" s="84">
        <f t="shared" si="3125"/>
        <v>0</v>
      </c>
      <c r="GKU1372" s="84">
        <f t="shared" si="3125"/>
        <v>2000000</v>
      </c>
      <c r="GKV1372" s="84">
        <f t="shared" si="3125"/>
        <v>3000000</v>
      </c>
      <c r="GLC1372" s="84" t="s">
        <v>5410</v>
      </c>
      <c r="GLD1372" s="84">
        <f>GLD1367</f>
        <v>1000000</v>
      </c>
      <c r="GLE1372" s="84">
        <f t="shared" si="3125"/>
        <v>0</v>
      </c>
      <c r="GLF1372" s="84">
        <f t="shared" si="3125"/>
        <v>0</v>
      </c>
      <c r="GLG1372" s="84">
        <f t="shared" si="3125"/>
        <v>1000000</v>
      </c>
      <c r="GLH1372" s="84">
        <f t="shared" si="3125"/>
        <v>2000000</v>
      </c>
      <c r="GLI1372" s="84">
        <f t="shared" si="3125"/>
        <v>0</v>
      </c>
      <c r="GLJ1372" s="84">
        <f t="shared" si="3125"/>
        <v>0</v>
      </c>
      <c r="GLK1372" s="84">
        <f t="shared" si="3125"/>
        <v>2000000</v>
      </c>
      <c r="GLL1372" s="84">
        <f t="shared" si="3125"/>
        <v>3000000</v>
      </c>
      <c r="GLS1372" s="84" t="s">
        <v>5410</v>
      </c>
      <c r="GLT1372" s="84">
        <f>GLT1367</f>
        <v>1000000</v>
      </c>
      <c r="GLU1372" s="84">
        <f t="shared" ref="GLU1372:GNX1372" si="3126">GLU1367</f>
        <v>0</v>
      </c>
      <c r="GLV1372" s="84">
        <f t="shared" si="3126"/>
        <v>0</v>
      </c>
      <c r="GLW1372" s="84">
        <f t="shared" si="3126"/>
        <v>1000000</v>
      </c>
      <c r="GLX1372" s="84">
        <f t="shared" si="3126"/>
        <v>2000000</v>
      </c>
      <c r="GLY1372" s="84">
        <f t="shared" si="3126"/>
        <v>0</v>
      </c>
      <c r="GLZ1372" s="84">
        <f t="shared" si="3126"/>
        <v>0</v>
      </c>
      <c r="GMA1372" s="84">
        <f t="shared" si="3126"/>
        <v>2000000</v>
      </c>
      <c r="GMB1372" s="84">
        <f t="shared" si="3126"/>
        <v>3000000</v>
      </c>
      <c r="GMI1372" s="84" t="s">
        <v>5410</v>
      </c>
      <c r="GMJ1372" s="84">
        <f>GMJ1367</f>
        <v>1000000</v>
      </c>
      <c r="GMK1372" s="84">
        <f t="shared" si="3126"/>
        <v>0</v>
      </c>
      <c r="GML1372" s="84">
        <f t="shared" si="3126"/>
        <v>0</v>
      </c>
      <c r="GMM1372" s="84">
        <f t="shared" si="3126"/>
        <v>1000000</v>
      </c>
      <c r="GMN1372" s="84">
        <f t="shared" si="3126"/>
        <v>2000000</v>
      </c>
      <c r="GMO1372" s="84">
        <f t="shared" si="3126"/>
        <v>0</v>
      </c>
      <c r="GMP1372" s="84">
        <f t="shared" si="3126"/>
        <v>0</v>
      </c>
      <c r="GMQ1372" s="84">
        <f t="shared" si="3126"/>
        <v>2000000</v>
      </c>
      <c r="GMR1372" s="84">
        <f t="shared" si="3126"/>
        <v>3000000</v>
      </c>
      <c r="GMY1372" s="84" t="s">
        <v>5410</v>
      </c>
      <c r="GMZ1372" s="84">
        <f>GMZ1367</f>
        <v>1000000</v>
      </c>
      <c r="GNA1372" s="84">
        <f t="shared" si="3126"/>
        <v>0</v>
      </c>
      <c r="GNB1372" s="84">
        <f t="shared" si="3126"/>
        <v>0</v>
      </c>
      <c r="GNC1372" s="84">
        <f t="shared" si="3126"/>
        <v>1000000</v>
      </c>
      <c r="GND1372" s="84">
        <f t="shared" si="3126"/>
        <v>2000000</v>
      </c>
      <c r="GNE1372" s="84">
        <f t="shared" si="3126"/>
        <v>0</v>
      </c>
      <c r="GNF1372" s="84">
        <f t="shared" si="3126"/>
        <v>0</v>
      </c>
      <c r="GNG1372" s="84">
        <f t="shared" si="3126"/>
        <v>2000000</v>
      </c>
      <c r="GNH1372" s="84">
        <f t="shared" si="3126"/>
        <v>3000000</v>
      </c>
      <c r="GNO1372" s="84" t="s">
        <v>5410</v>
      </c>
      <c r="GNP1372" s="84">
        <f>GNP1367</f>
        <v>1000000</v>
      </c>
      <c r="GNQ1372" s="84">
        <f t="shared" si="3126"/>
        <v>0</v>
      </c>
      <c r="GNR1372" s="84">
        <f t="shared" si="3126"/>
        <v>0</v>
      </c>
      <c r="GNS1372" s="84">
        <f t="shared" si="3126"/>
        <v>1000000</v>
      </c>
      <c r="GNT1372" s="84">
        <f t="shared" si="3126"/>
        <v>2000000</v>
      </c>
      <c r="GNU1372" s="84">
        <f t="shared" si="3126"/>
        <v>0</v>
      </c>
      <c r="GNV1372" s="84">
        <f t="shared" si="3126"/>
        <v>0</v>
      </c>
      <c r="GNW1372" s="84">
        <f t="shared" si="3126"/>
        <v>2000000</v>
      </c>
      <c r="GNX1372" s="84">
        <f t="shared" si="3126"/>
        <v>3000000</v>
      </c>
      <c r="GOE1372" s="84" t="s">
        <v>5410</v>
      </c>
      <c r="GOF1372" s="84">
        <f>GOF1367</f>
        <v>1000000</v>
      </c>
      <c r="GOG1372" s="84">
        <f t="shared" ref="GOG1372:GQJ1372" si="3127">GOG1367</f>
        <v>0</v>
      </c>
      <c r="GOH1372" s="84">
        <f t="shared" si="3127"/>
        <v>0</v>
      </c>
      <c r="GOI1372" s="84">
        <f t="shared" si="3127"/>
        <v>1000000</v>
      </c>
      <c r="GOJ1372" s="84">
        <f t="shared" si="3127"/>
        <v>2000000</v>
      </c>
      <c r="GOK1372" s="84">
        <f t="shared" si="3127"/>
        <v>0</v>
      </c>
      <c r="GOL1372" s="84">
        <f t="shared" si="3127"/>
        <v>0</v>
      </c>
      <c r="GOM1372" s="84">
        <f t="shared" si="3127"/>
        <v>2000000</v>
      </c>
      <c r="GON1372" s="84">
        <f t="shared" si="3127"/>
        <v>3000000</v>
      </c>
      <c r="GOU1372" s="84" t="s">
        <v>5410</v>
      </c>
      <c r="GOV1372" s="84">
        <f>GOV1367</f>
        <v>1000000</v>
      </c>
      <c r="GOW1372" s="84">
        <f t="shared" si="3127"/>
        <v>0</v>
      </c>
      <c r="GOX1372" s="84">
        <f t="shared" si="3127"/>
        <v>0</v>
      </c>
      <c r="GOY1372" s="84">
        <f t="shared" si="3127"/>
        <v>1000000</v>
      </c>
      <c r="GOZ1372" s="84">
        <f t="shared" si="3127"/>
        <v>2000000</v>
      </c>
      <c r="GPA1372" s="84">
        <f t="shared" si="3127"/>
        <v>0</v>
      </c>
      <c r="GPB1372" s="84">
        <f t="shared" si="3127"/>
        <v>0</v>
      </c>
      <c r="GPC1372" s="84">
        <f t="shared" si="3127"/>
        <v>2000000</v>
      </c>
      <c r="GPD1372" s="84">
        <f t="shared" si="3127"/>
        <v>3000000</v>
      </c>
      <c r="GPK1372" s="84" t="s">
        <v>5410</v>
      </c>
      <c r="GPL1372" s="84">
        <f>GPL1367</f>
        <v>1000000</v>
      </c>
      <c r="GPM1372" s="84">
        <f t="shared" si="3127"/>
        <v>0</v>
      </c>
      <c r="GPN1372" s="84">
        <f t="shared" si="3127"/>
        <v>0</v>
      </c>
      <c r="GPO1372" s="84">
        <f t="shared" si="3127"/>
        <v>1000000</v>
      </c>
      <c r="GPP1372" s="84">
        <f t="shared" si="3127"/>
        <v>2000000</v>
      </c>
      <c r="GPQ1372" s="84">
        <f t="shared" si="3127"/>
        <v>0</v>
      </c>
      <c r="GPR1372" s="84">
        <f t="shared" si="3127"/>
        <v>0</v>
      </c>
      <c r="GPS1372" s="84">
        <f t="shared" si="3127"/>
        <v>2000000</v>
      </c>
      <c r="GPT1372" s="84">
        <f t="shared" si="3127"/>
        <v>3000000</v>
      </c>
      <c r="GQA1372" s="84" t="s">
        <v>5410</v>
      </c>
      <c r="GQB1372" s="84">
        <f>GQB1367</f>
        <v>1000000</v>
      </c>
      <c r="GQC1372" s="84">
        <f t="shared" si="3127"/>
        <v>0</v>
      </c>
      <c r="GQD1372" s="84">
        <f t="shared" si="3127"/>
        <v>0</v>
      </c>
      <c r="GQE1372" s="84">
        <f t="shared" si="3127"/>
        <v>1000000</v>
      </c>
      <c r="GQF1372" s="84">
        <f t="shared" si="3127"/>
        <v>2000000</v>
      </c>
      <c r="GQG1372" s="84">
        <f t="shared" si="3127"/>
        <v>0</v>
      </c>
      <c r="GQH1372" s="84">
        <f t="shared" si="3127"/>
        <v>0</v>
      </c>
      <c r="GQI1372" s="84">
        <f t="shared" si="3127"/>
        <v>2000000</v>
      </c>
      <c r="GQJ1372" s="84">
        <f t="shared" si="3127"/>
        <v>3000000</v>
      </c>
      <c r="GQQ1372" s="84" t="s">
        <v>5410</v>
      </c>
      <c r="GQR1372" s="84">
        <f>GQR1367</f>
        <v>1000000</v>
      </c>
      <c r="GQS1372" s="84">
        <f t="shared" ref="GQS1372:GSV1372" si="3128">GQS1367</f>
        <v>0</v>
      </c>
      <c r="GQT1372" s="84">
        <f t="shared" si="3128"/>
        <v>0</v>
      </c>
      <c r="GQU1372" s="84">
        <f t="shared" si="3128"/>
        <v>1000000</v>
      </c>
      <c r="GQV1372" s="84">
        <f t="shared" si="3128"/>
        <v>2000000</v>
      </c>
      <c r="GQW1372" s="84">
        <f t="shared" si="3128"/>
        <v>0</v>
      </c>
      <c r="GQX1372" s="84">
        <f t="shared" si="3128"/>
        <v>0</v>
      </c>
      <c r="GQY1372" s="84">
        <f t="shared" si="3128"/>
        <v>2000000</v>
      </c>
      <c r="GQZ1372" s="84">
        <f t="shared" si="3128"/>
        <v>3000000</v>
      </c>
      <c r="GRG1372" s="84" t="s">
        <v>5410</v>
      </c>
      <c r="GRH1372" s="84">
        <f>GRH1367</f>
        <v>1000000</v>
      </c>
      <c r="GRI1372" s="84">
        <f t="shared" si="3128"/>
        <v>0</v>
      </c>
      <c r="GRJ1372" s="84">
        <f t="shared" si="3128"/>
        <v>0</v>
      </c>
      <c r="GRK1372" s="84">
        <f t="shared" si="3128"/>
        <v>1000000</v>
      </c>
      <c r="GRL1372" s="84">
        <f t="shared" si="3128"/>
        <v>2000000</v>
      </c>
      <c r="GRM1372" s="84">
        <f t="shared" si="3128"/>
        <v>0</v>
      </c>
      <c r="GRN1372" s="84">
        <f t="shared" si="3128"/>
        <v>0</v>
      </c>
      <c r="GRO1372" s="84">
        <f t="shared" si="3128"/>
        <v>2000000</v>
      </c>
      <c r="GRP1372" s="84">
        <f t="shared" si="3128"/>
        <v>3000000</v>
      </c>
      <c r="GRW1372" s="84" t="s">
        <v>5410</v>
      </c>
      <c r="GRX1372" s="84">
        <f>GRX1367</f>
        <v>1000000</v>
      </c>
      <c r="GRY1372" s="84">
        <f t="shared" si="3128"/>
        <v>0</v>
      </c>
      <c r="GRZ1372" s="84">
        <f t="shared" si="3128"/>
        <v>0</v>
      </c>
      <c r="GSA1372" s="84">
        <f t="shared" si="3128"/>
        <v>1000000</v>
      </c>
      <c r="GSB1372" s="84">
        <f t="shared" si="3128"/>
        <v>2000000</v>
      </c>
      <c r="GSC1372" s="84">
        <f t="shared" si="3128"/>
        <v>0</v>
      </c>
      <c r="GSD1372" s="84">
        <f t="shared" si="3128"/>
        <v>0</v>
      </c>
      <c r="GSE1372" s="84">
        <f t="shared" si="3128"/>
        <v>2000000</v>
      </c>
      <c r="GSF1372" s="84">
        <f t="shared" si="3128"/>
        <v>3000000</v>
      </c>
      <c r="GSM1372" s="84" t="s">
        <v>5410</v>
      </c>
      <c r="GSN1372" s="84">
        <f>GSN1367</f>
        <v>1000000</v>
      </c>
      <c r="GSO1372" s="84">
        <f t="shared" si="3128"/>
        <v>0</v>
      </c>
      <c r="GSP1372" s="84">
        <f t="shared" si="3128"/>
        <v>0</v>
      </c>
      <c r="GSQ1372" s="84">
        <f t="shared" si="3128"/>
        <v>1000000</v>
      </c>
      <c r="GSR1372" s="84">
        <f t="shared" si="3128"/>
        <v>2000000</v>
      </c>
      <c r="GSS1372" s="84">
        <f t="shared" si="3128"/>
        <v>0</v>
      </c>
      <c r="GST1372" s="84">
        <f t="shared" si="3128"/>
        <v>0</v>
      </c>
      <c r="GSU1372" s="84">
        <f t="shared" si="3128"/>
        <v>2000000</v>
      </c>
      <c r="GSV1372" s="84">
        <f t="shared" si="3128"/>
        <v>3000000</v>
      </c>
      <c r="GTC1372" s="84" t="s">
        <v>5410</v>
      </c>
      <c r="GTD1372" s="84">
        <f>GTD1367</f>
        <v>1000000</v>
      </c>
      <c r="GTE1372" s="84">
        <f t="shared" ref="GTE1372:GVH1372" si="3129">GTE1367</f>
        <v>0</v>
      </c>
      <c r="GTF1372" s="84">
        <f t="shared" si="3129"/>
        <v>0</v>
      </c>
      <c r="GTG1372" s="84">
        <f t="shared" si="3129"/>
        <v>1000000</v>
      </c>
      <c r="GTH1372" s="84">
        <f t="shared" si="3129"/>
        <v>2000000</v>
      </c>
      <c r="GTI1372" s="84">
        <f t="shared" si="3129"/>
        <v>0</v>
      </c>
      <c r="GTJ1372" s="84">
        <f t="shared" si="3129"/>
        <v>0</v>
      </c>
      <c r="GTK1372" s="84">
        <f t="shared" si="3129"/>
        <v>2000000</v>
      </c>
      <c r="GTL1372" s="84">
        <f t="shared" si="3129"/>
        <v>3000000</v>
      </c>
      <c r="GTS1372" s="84" t="s">
        <v>5410</v>
      </c>
      <c r="GTT1372" s="84">
        <f>GTT1367</f>
        <v>1000000</v>
      </c>
      <c r="GTU1372" s="84">
        <f t="shared" si="3129"/>
        <v>0</v>
      </c>
      <c r="GTV1372" s="84">
        <f t="shared" si="3129"/>
        <v>0</v>
      </c>
      <c r="GTW1372" s="84">
        <f t="shared" si="3129"/>
        <v>1000000</v>
      </c>
      <c r="GTX1372" s="84">
        <f t="shared" si="3129"/>
        <v>2000000</v>
      </c>
      <c r="GTY1372" s="84">
        <f t="shared" si="3129"/>
        <v>0</v>
      </c>
      <c r="GTZ1372" s="84">
        <f t="shared" si="3129"/>
        <v>0</v>
      </c>
      <c r="GUA1372" s="84">
        <f t="shared" si="3129"/>
        <v>2000000</v>
      </c>
      <c r="GUB1372" s="84">
        <f t="shared" si="3129"/>
        <v>3000000</v>
      </c>
      <c r="GUI1372" s="84" t="s">
        <v>5410</v>
      </c>
      <c r="GUJ1372" s="84">
        <f>GUJ1367</f>
        <v>1000000</v>
      </c>
      <c r="GUK1372" s="84">
        <f t="shared" si="3129"/>
        <v>0</v>
      </c>
      <c r="GUL1372" s="84">
        <f t="shared" si="3129"/>
        <v>0</v>
      </c>
      <c r="GUM1372" s="84">
        <f t="shared" si="3129"/>
        <v>1000000</v>
      </c>
      <c r="GUN1372" s="84">
        <f t="shared" si="3129"/>
        <v>2000000</v>
      </c>
      <c r="GUO1372" s="84">
        <f t="shared" si="3129"/>
        <v>0</v>
      </c>
      <c r="GUP1372" s="84">
        <f t="shared" si="3129"/>
        <v>0</v>
      </c>
      <c r="GUQ1372" s="84">
        <f t="shared" si="3129"/>
        <v>2000000</v>
      </c>
      <c r="GUR1372" s="84">
        <f t="shared" si="3129"/>
        <v>3000000</v>
      </c>
      <c r="GUY1372" s="84" t="s">
        <v>5410</v>
      </c>
      <c r="GUZ1372" s="84">
        <f>GUZ1367</f>
        <v>1000000</v>
      </c>
      <c r="GVA1372" s="84">
        <f t="shared" si="3129"/>
        <v>0</v>
      </c>
      <c r="GVB1372" s="84">
        <f t="shared" si="3129"/>
        <v>0</v>
      </c>
      <c r="GVC1372" s="84">
        <f t="shared" si="3129"/>
        <v>1000000</v>
      </c>
      <c r="GVD1372" s="84">
        <f t="shared" si="3129"/>
        <v>2000000</v>
      </c>
      <c r="GVE1372" s="84">
        <f t="shared" si="3129"/>
        <v>0</v>
      </c>
      <c r="GVF1372" s="84">
        <f t="shared" si="3129"/>
        <v>0</v>
      </c>
      <c r="GVG1372" s="84">
        <f t="shared" si="3129"/>
        <v>2000000</v>
      </c>
      <c r="GVH1372" s="84">
        <f t="shared" si="3129"/>
        <v>3000000</v>
      </c>
      <c r="GVO1372" s="84" t="s">
        <v>5410</v>
      </c>
      <c r="GVP1372" s="84">
        <f>GVP1367</f>
        <v>1000000</v>
      </c>
      <c r="GVQ1372" s="84">
        <f t="shared" ref="GVQ1372:GXT1372" si="3130">GVQ1367</f>
        <v>0</v>
      </c>
      <c r="GVR1372" s="84">
        <f t="shared" si="3130"/>
        <v>0</v>
      </c>
      <c r="GVS1372" s="84">
        <f t="shared" si="3130"/>
        <v>1000000</v>
      </c>
      <c r="GVT1372" s="84">
        <f t="shared" si="3130"/>
        <v>2000000</v>
      </c>
      <c r="GVU1372" s="84">
        <f t="shared" si="3130"/>
        <v>0</v>
      </c>
      <c r="GVV1372" s="84">
        <f t="shared" si="3130"/>
        <v>0</v>
      </c>
      <c r="GVW1372" s="84">
        <f t="shared" si="3130"/>
        <v>2000000</v>
      </c>
      <c r="GVX1372" s="84">
        <f t="shared" si="3130"/>
        <v>3000000</v>
      </c>
      <c r="GWE1372" s="84" t="s">
        <v>5410</v>
      </c>
      <c r="GWF1372" s="84">
        <f>GWF1367</f>
        <v>1000000</v>
      </c>
      <c r="GWG1372" s="84">
        <f t="shared" si="3130"/>
        <v>0</v>
      </c>
      <c r="GWH1372" s="84">
        <f t="shared" si="3130"/>
        <v>0</v>
      </c>
      <c r="GWI1372" s="84">
        <f t="shared" si="3130"/>
        <v>1000000</v>
      </c>
      <c r="GWJ1372" s="84">
        <f t="shared" si="3130"/>
        <v>2000000</v>
      </c>
      <c r="GWK1372" s="84">
        <f t="shared" si="3130"/>
        <v>0</v>
      </c>
      <c r="GWL1372" s="84">
        <f t="shared" si="3130"/>
        <v>0</v>
      </c>
      <c r="GWM1372" s="84">
        <f t="shared" si="3130"/>
        <v>2000000</v>
      </c>
      <c r="GWN1372" s="84">
        <f t="shared" si="3130"/>
        <v>3000000</v>
      </c>
      <c r="GWU1372" s="84" t="s">
        <v>5410</v>
      </c>
      <c r="GWV1372" s="84">
        <f>GWV1367</f>
        <v>1000000</v>
      </c>
      <c r="GWW1372" s="84">
        <f t="shared" si="3130"/>
        <v>0</v>
      </c>
      <c r="GWX1372" s="84">
        <f t="shared" si="3130"/>
        <v>0</v>
      </c>
      <c r="GWY1372" s="84">
        <f t="shared" si="3130"/>
        <v>1000000</v>
      </c>
      <c r="GWZ1372" s="84">
        <f t="shared" si="3130"/>
        <v>2000000</v>
      </c>
      <c r="GXA1372" s="84">
        <f t="shared" si="3130"/>
        <v>0</v>
      </c>
      <c r="GXB1372" s="84">
        <f t="shared" si="3130"/>
        <v>0</v>
      </c>
      <c r="GXC1372" s="84">
        <f t="shared" si="3130"/>
        <v>2000000</v>
      </c>
      <c r="GXD1372" s="84">
        <f t="shared" si="3130"/>
        <v>3000000</v>
      </c>
      <c r="GXK1372" s="84" t="s">
        <v>5410</v>
      </c>
      <c r="GXL1372" s="84">
        <f>GXL1367</f>
        <v>1000000</v>
      </c>
      <c r="GXM1372" s="84">
        <f t="shared" si="3130"/>
        <v>0</v>
      </c>
      <c r="GXN1372" s="84">
        <f t="shared" si="3130"/>
        <v>0</v>
      </c>
      <c r="GXO1372" s="84">
        <f t="shared" si="3130"/>
        <v>1000000</v>
      </c>
      <c r="GXP1372" s="84">
        <f t="shared" si="3130"/>
        <v>2000000</v>
      </c>
      <c r="GXQ1372" s="84">
        <f t="shared" si="3130"/>
        <v>0</v>
      </c>
      <c r="GXR1372" s="84">
        <f t="shared" si="3130"/>
        <v>0</v>
      </c>
      <c r="GXS1372" s="84">
        <f t="shared" si="3130"/>
        <v>2000000</v>
      </c>
      <c r="GXT1372" s="84">
        <f t="shared" si="3130"/>
        <v>3000000</v>
      </c>
      <c r="GYA1372" s="84" t="s">
        <v>5410</v>
      </c>
      <c r="GYB1372" s="84">
        <f>GYB1367</f>
        <v>1000000</v>
      </c>
      <c r="GYC1372" s="84">
        <f t="shared" ref="GYC1372:HAF1372" si="3131">GYC1367</f>
        <v>0</v>
      </c>
      <c r="GYD1372" s="84">
        <f t="shared" si="3131"/>
        <v>0</v>
      </c>
      <c r="GYE1372" s="84">
        <f t="shared" si="3131"/>
        <v>1000000</v>
      </c>
      <c r="GYF1372" s="84">
        <f t="shared" si="3131"/>
        <v>2000000</v>
      </c>
      <c r="GYG1372" s="84">
        <f t="shared" si="3131"/>
        <v>0</v>
      </c>
      <c r="GYH1372" s="84">
        <f t="shared" si="3131"/>
        <v>0</v>
      </c>
      <c r="GYI1372" s="84">
        <f t="shared" si="3131"/>
        <v>2000000</v>
      </c>
      <c r="GYJ1372" s="84">
        <f t="shared" si="3131"/>
        <v>3000000</v>
      </c>
      <c r="GYQ1372" s="84" t="s">
        <v>5410</v>
      </c>
      <c r="GYR1372" s="84">
        <f>GYR1367</f>
        <v>1000000</v>
      </c>
      <c r="GYS1372" s="84">
        <f t="shared" si="3131"/>
        <v>0</v>
      </c>
      <c r="GYT1372" s="84">
        <f t="shared" si="3131"/>
        <v>0</v>
      </c>
      <c r="GYU1372" s="84">
        <f t="shared" si="3131"/>
        <v>1000000</v>
      </c>
      <c r="GYV1372" s="84">
        <f t="shared" si="3131"/>
        <v>2000000</v>
      </c>
      <c r="GYW1372" s="84">
        <f t="shared" si="3131"/>
        <v>0</v>
      </c>
      <c r="GYX1372" s="84">
        <f t="shared" si="3131"/>
        <v>0</v>
      </c>
      <c r="GYY1372" s="84">
        <f t="shared" si="3131"/>
        <v>2000000</v>
      </c>
      <c r="GYZ1372" s="84">
        <f t="shared" si="3131"/>
        <v>3000000</v>
      </c>
      <c r="GZG1372" s="84" t="s">
        <v>5410</v>
      </c>
      <c r="GZH1372" s="84">
        <f>GZH1367</f>
        <v>1000000</v>
      </c>
      <c r="GZI1372" s="84">
        <f t="shared" si="3131"/>
        <v>0</v>
      </c>
      <c r="GZJ1372" s="84">
        <f t="shared" si="3131"/>
        <v>0</v>
      </c>
      <c r="GZK1372" s="84">
        <f t="shared" si="3131"/>
        <v>1000000</v>
      </c>
      <c r="GZL1372" s="84">
        <f t="shared" si="3131"/>
        <v>2000000</v>
      </c>
      <c r="GZM1372" s="84">
        <f t="shared" si="3131"/>
        <v>0</v>
      </c>
      <c r="GZN1372" s="84">
        <f t="shared" si="3131"/>
        <v>0</v>
      </c>
      <c r="GZO1372" s="84">
        <f t="shared" si="3131"/>
        <v>2000000</v>
      </c>
      <c r="GZP1372" s="84">
        <f t="shared" si="3131"/>
        <v>3000000</v>
      </c>
      <c r="GZW1372" s="84" t="s">
        <v>5410</v>
      </c>
      <c r="GZX1372" s="84">
        <f>GZX1367</f>
        <v>1000000</v>
      </c>
      <c r="GZY1372" s="84">
        <f t="shared" si="3131"/>
        <v>0</v>
      </c>
      <c r="GZZ1372" s="84">
        <f t="shared" si="3131"/>
        <v>0</v>
      </c>
      <c r="HAA1372" s="84">
        <f t="shared" si="3131"/>
        <v>1000000</v>
      </c>
      <c r="HAB1372" s="84">
        <f t="shared" si="3131"/>
        <v>2000000</v>
      </c>
      <c r="HAC1372" s="84">
        <f t="shared" si="3131"/>
        <v>0</v>
      </c>
      <c r="HAD1372" s="84">
        <f t="shared" si="3131"/>
        <v>0</v>
      </c>
      <c r="HAE1372" s="84">
        <f t="shared" si="3131"/>
        <v>2000000</v>
      </c>
      <c r="HAF1372" s="84">
        <f t="shared" si="3131"/>
        <v>3000000</v>
      </c>
      <c r="HAM1372" s="84" t="s">
        <v>5410</v>
      </c>
      <c r="HAN1372" s="84">
        <f>HAN1367</f>
        <v>1000000</v>
      </c>
      <c r="HAO1372" s="84">
        <f t="shared" ref="HAO1372:HCR1372" si="3132">HAO1367</f>
        <v>0</v>
      </c>
      <c r="HAP1372" s="84">
        <f t="shared" si="3132"/>
        <v>0</v>
      </c>
      <c r="HAQ1372" s="84">
        <f t="shared" si="3132"/>
        <v>1000000</v>
      </c>
      <c r="HAR1372" s="84">
        <f t="shared" si="3132"/>
        <v>2000000</v>
      </c>
      <c r="HAS1372" s="84">
        <f t="shared" si="3132"/>
        <v>0</v>
      </c>
      <c r="HAT1372" s="84">
        <f t="shared" si="3132"/>
        <v>0</v>
      </c>
      <c r="HAU1372" s="84">
        <f t="shared" si="3132"/>
        <v>2000000</v>
      </c>
      <c r="HAV1372" s="84">
        <f t="shared" si="3132"/>
        <v>3000000</v>
      </c>
      <c r="HBC1372" s="84" t="s">
        <v>5410</v>
      </c>
      <c r="HBD1372" s="84">
        <f>HBD1367</f>
        <v>1000000</v>
      </c>
      <c r="HBE1372" s="84">
        <f t="shared" si="3132"/>
        <v>0</v>
      </c>
      <c r="HBF1372" s="84">
        <f t="shared" si="3132"/>
        <v>0</v>
      </c>
      <c r="HBG1372" s="84">
        <f t="shared" si="3132"/>
        <v>1000000</v>
      </c>
      <c r="HBH1372" s="84">
        <f t="shared" si="3132"/>
        <v>2000000</v>
      </c>
      <c r="HBI1372" s="84">
        <f t="shared" si="3132"/>
        <v>0</v>
      </c>
      <c r="HBJ1372" s="84">
        <f t="shared" si="3132"/>
        <v>0</v>
      </c>
      <c r="HBK1372" s="84">
        <f t="shared" si="3132"/>
        <v>2000000</v>
      </c>
      <c r="HBL1372" s="84">
        <f t="shared" si="3132"/>
        <v>3000000</v>
      </c>
      <c r="HBS1372" s="84" t="s">
        <v>5410</v>
      </c>
      <c r="HBT1372" s="84">
        <f>HBT1367</f>
        <v>1000000</v>
      </c>
      <c r="HBU1372" s="84">
        <f t="shared" si="3132"/>
        <v>0</v>
      </c>
      <c r="HBV1372" s="84">
        <f t="shared" si="3132"/>
        <v>0</v>
      </c>
      <c r="HBW1372" s="84">
        <f t="shared" si="3132"/>
        <v>1000000</v>
      </c>
      <c r="HBX1372" s="84">
        <f t="shared" si="3132"/>
        <v>2000000</v>
      </c>
      <c r="HBY1372" s="84">
        <f t="shared" si="3132"/>
        <v>0</v>
      </c>
      <c r="HBZ1372" s="84">
        <f t="shared" si="3132"/>
        <v>0</v>
      </c>
      <c r="HCA1372" s="84">
        <f t="shared" si="3132"/>
        <v>2000000</v>
      </c>
      <c r="HCB1372" s="84">
        <f t="shared" si="3132"/>
        <v>3000000</v>
      </c>
      <c r="HCI1372" s="84" t="s">
        <v>5410</v>
      </c>
      <c r="HCJ1372" s="84">
        <f>HCJ1367</f>
        <v>1000000</v>
      </c>
      <c r="HCK1372" s="84">
        <f t="shared" si="3132"/>
        <v>0</v>
      </c>
      <c r="HCL1372" s="84">
        <f t="shared" si="3132"/>
        <v>0</v>
      </c>
      <c r="HCM1372" s="84">
        <f t="shared" si="3132"/>
        <v>1000000</v>
      </c>
      <c r="HCN1372" s="84">
        <f t="shared" si="3132"/>
        <v>2000000</v>
      </c>
      <c r="HCO1372" s="84">
        <f t="shared" si="3132"/>
        <v>0</v>
      </c>
      <c r="HCP1372" s="84">
        <f t="shared" si="3132"/>
        <v>0</v>
      </c>
      <c r="HCQ1372" s="84">
        <f t="shared" si="3132"/>
        <v>2000000</v>
      </c>
      <c r="HCR1372" s="84">
        <f t="shared" si="3132"/>
        <v>3000000</v>
      </c>
      <c r="HCY1372" s="84" t="s">
        <v>5410</v>
      </c>
      <c r="HCZ1372" s="84">
        <f>HCZ1367</f>
        <v>1000000</v>
      </c>
      <c r="HDA1372" s="84">
        <f t="shared" ref="HDA1372:HFD1372" si="3133">HDA1367</f>
        <v>0</v>
      </c>
      <c r="HDB1372" s="84">
        <f t="shared" si="3133"/>
        <v>0</v>
      </c>
      <c r="HDC1372" s="84">
        <f t="shared" si="3133"/>
        <v>1000000</v>
      </c>
      <c r="HDD1372" s="84">
        <f t="shared" si="3133"/>
        <v>2000000</v>
      </c>
      <c r="HDE1372" s="84">
        <f t="shared" si="3133"/>
        <v>0</v>
      </c>
      <c r="HDF1372" s="84">
        <f t="shared" si="3133"/>
        <v>0</v>
      </c>
      <c r="HDG1372" s="84">
        <f t="shared" si="3133"/>
        <v>2000000</v>
      </c>
      <c r="HDH1372" s="84">
        <f t="shared" si="3133"/>
        <v>3000000</v>
      </c>
      <c r="HDO1372" s="84" t="s">
        <v>5410</v>
      </c>
      <c r="HDP1372" s="84">
        <f>HDP1367</f>
        <v>1000000</v>
      </c>
      <c r="HDQ1372" s="84">
        <f t="shared" si="3133"/>
        <v>0</v>
      </c>
      <c r="HDR1372" s="84">
        <f t="shared" si="3133"/>
        <v>0</v>
      </c>
      <c r="HDS1372" s="84">
        <f t="shared" si="3133"/>
        <v>1000000</v>
      </c>
      <c r="HDT1372" s="84">
        <f t="shared" si="3133"/>
        <v>2000000</v>
      </c>
      <c r="HDU1372" s="84">
        <f t="shared" si="3133"/>
        <v>0</v>
      </c>
      <c r="HDV1372" s="84">
        <f t="shared" si="3133"/>
        <v>0</v>
      </c>
      <c r="HDW1372" s="84">
        <f t="shared" si="3133"/>
        <v>2000000</v>
      </c>
      <c r="HDX1372" s="84">
        <f t="shared" si="3133"/>
        <v>3000000</v>
      </c>
      <c r="HEE1372" s="84" t="s">
        <v>5410</v>
      </c>
      <c r="HEF1372" s="84">
        <f>HEF1367</f>
        <v>1000000</v>
      </c>
      <c r="HEG1372" s="84">
        <f t="shared" si="3133"/>
        <v>0</v>
      </c>
      <c r="HEH1372" s="84">
        <f t="shared" si="3133"/>
        <v>0</v>
      </c>
      <c r="HEI1372" s="84">
        <f t="shared" si="3133"/>
        <v>1000000</v>
      </c>
      <c r="HEJ1372" s="84">
        <f t="shared" si="3133"/>
        <v>2000000</v>
      </c>
      <c r="HEK1372" s="84">
        <f t="shared" si="3133"/>
        <v>0</v>
      </c>
      <c r="HEL1372" s="84">
        <f t="shared" si="3133"/>
        <v>0</v>
      </c>
      <c r="HEM1372" s="84">
        <f t="shared" si="3133"/>
        <v>2000000</v>
      </c>
      <c r="HEN1372" s="84">
        <f t="shared" si="3133"/>
        <v>3000000</v>
      </c>
      <c r="HEU1372" s="84" t="s">
        <v>5410</v>
      </c>
      <c r="HEV1372" s="84">
        <f>HEV1367</f>
        <v>1000000</v>
      </c>
      <c r="HEW1372" s="84">
        <f t="shared" si="3133"/>
        <v>0</v>
      </c>
      <c r="HEX1372" s="84">
        <f t="shared" si="3133"/>
        <v>0</v>
      </c>
      <c r="HEY1372" s="84">
        <f t="shared" si="3133"/>
        <v>1000000</v>
      </c>
      <c r="HEZ1372" s="84">
        <f t="shared" si="3133"/>
        <v>2000000</v>
      </c>
      <c r="HFA1372" s="84">
        <f t="shared" si="3133"/>
        <v>0</v>
      </c>
      <c r="HFB1372" s="84">
        <f t="shared" si="3133"/>
        <v>0</v>
      </c>
      <c r="HFC1372" s="84">
        <f t="shared" si="3133"/>
        <v>2000000</v>
      </c>
      <c r="HFD1372" s="84">
        <f t="shared" si="3133"/>
        <v>3000000</v>
      </c>
      <c r="HFK1372" s="84" t="s">
        <v>5410</v>
      </c>
      <c r="HFL1372" s="84">
        <f>HFL1367</f>
        <v>1000000</v>
      </c>
      <c r="HFM1372" s="84">
        <f t="shared" ref="HFM1372:HHP1372" si="3134">HFM1367</f>
        <v>0</v>
      </c>
      <c r="HFN1372" s="84">
        <f t="shared" si="3134"/>
        <v>0</v>
      </c>
      <c r="HFO1372" s="84">
        <f t="shared" si="3134"/>
        <v>1000000</v>
      </c>
      <c r="HFP1372" s="84">
        <f t="shared" si="3134"/>
        <v>2000000</v>
      </c>
      <c r="HFQ1372" s="84">
        <f t="shared" si="3134"/>
        <v>0</v>
      </c>
      <c r="HFR1372" s="84">
        <f t="shared" si="3134"/>
        <v>0</v>
      </c>
      <c r="HFS1372" s="84">
        <f t="shared" si="3134"/>
        <v>2000000</v>
      </c>
      <c r="HFT1372" s="84">
        <f t="shared" si="3134"/>
        <v>3000000</v>
      </c>
      <c r="HGA1372" s="84" t="s">
        <v>5410</v>
      </c>
      <c r="HGB1372" s="84">
        <f>HGB1367</f>
        <v>1000000</v>
      </c>
      <c r="HGC1372" s="84">
        <f t="shared" si="3134"/>
        <v>0</v>
      </c>
      <c r="HGD1372" s="84">
        <f t="shared" si="3134"/>
        <v>0</v>
      </c>
      <c r="HGE1372" s="84">
        <f t="shared" si="3134"/>
        <v>1000000</v>
      </c>
      <c r="HGF1372" s="84">
        <f t="shared" si="3134"/>
        <v>2000000</v>
      </c>
      <c r="HGG1372" s="84">
        <f t="shared" si="3134"/>
        <v>0</v>
      </c>
      <c r="HGH1372" s="84">
        <f t="shared" si="3134"/>
        <v>0</v>
      </c>
      <c r="HGI1372" s="84">
        <f t="shared" si="3134"/>
        <v>2000000</v>
      </c>
      <c r="HGJ1372" s="84">
        <f t="shared" si="3134"/>
        <v>3000000</v>
      </c>
      <c r="HGQ1372" s="84" t="s">
        <v>5410</v>
      </c>
      <c r="HGR1372" s="84">
        <f>HGR1367</f>
        <v>1000000</v>
      </c>
      <c r="HGS1372" s="84">
        <f t="shared" si="3134"/>
        <v>0</v>
      </c>
      <c r="HGT1372" s="84">
        <f t="shared" si="3134"/>
        <v>0</v>
      </c>
      <c r="HGU1372" s="84">
        <f t="shared" si="3134"/>
        <v>1000000</v>
      </c>
      <c r="HGV1372" s="84">
        <f t="shared" si="3134"/>
        <v>2000000</v>
      </c>
      <c r="HGW1372" s="84">
        <f t="shared" si="3134"/>
        <v>0</v>
      </c>
      <c r="HGX1372" s="84">
        <f t="shared" si="3134"/>
        <v>0</v>
      </c>
      <c r="HGY1372" s="84">
        <f t="shared" si="3134"/>
        <v>2000000</v>
      </c>
      <c r="HGZ1372" s="84">
        <f t="shared" si="3134"/>
        <v>3000000</v>
      </c>
      <c r="HHG1372" s="84" t="s">
        <v>5410</v>
      </c>
      <c r="HHH1372" s="84">
        <f>HHH1367</f>
        <v>1000000</v>
      </c>
      <c r="HHI1372" s="84">
        <f t="shared" si="3134"/>
        <v>0</v>
      </c>
      <c r="HHJ1372" s="84">
        <f t="shared" si="3134"/>
        <v>0</v>
      </c>
      <c r="HHK1372" s="84">
        <f t="shared" si="3134"/>
        <v>1000000</v>
      </c>
      <c r="HHL1372" s="84">
        <f t="shared" si="3134"/>
        <v>2000000</v>
      </c>
      <c r="HHM1372" s="84">
        <f t="shared" si="3134"/>
        <v>0</v>
      </c>
      <c r="HHN1372" s="84">
        <f t="shared" si="3134"/>
        <v>0</v>
      </c>
      <c r="HHO1372" s="84">
        <f t="shared" si="3134"/>
        <v>2000000</v>
      </c>
      <c r="HHP1372" s="84">
        <f t="shared" si="3134"/>
        <v>3000000</v>
      </c>
      <c r="HHW1372" s="84" t="s">
        <v>5410</v>
      </c>
      <c r="HHX1372" s="84">
        <f>HHX1367</f>
        <v>1000000</v>
      </c>
      <c r="HHY1372" s="84">
        <f t="shared" ref="HHY1372:HKB1372" si="3135">HHY1367</f>
        <v>0</v>
      </c>
      <c r="HHZ1372" s="84">
        <f t="shared" si="3135"/>
        <v>0</v>
      </c>
      <c r="HIA1372" s="84">
        <f t="shared" si="3135"/>
        <v>1000000</v>
      </c>
      <c r="HIB1372" s="84">
        <f t="shared" si="3135"/>
        <v>2000000</v>
      </c>
      <c r="HIC1372" s="84">
        <f t="shared" si="3135"/>
        <v>0</v>
      </c>
      <c r="HID1372" s="84">
        <f t="shared" si="3135"/>
        <v>0</v>
      </c>
      <c r="HIE1372" s="84">
        <f t="shared" si="3135"/>
        <v>2000000</v>
      </c>
      <c r="HIF1372" s="84">
        <f t="shared" si="3135"/>
        <v>3000000</v>
      </c>
      <c r="HIM1372" s="84" t="s">
        <v>5410</v>
      </c>
      <c r="HIN1372" s="84">
        <f>HIN1367</f>
        <v>1000000</v>
      </c>
      <c r="HIO1372" s="84">
        <f t="shared" si="3135"/>
        <v>0</v>
      </c>
      <c r="HIP1372" s="84">
        <f t="shared" si="3135"/>
        <v>0</v>
      </c>
      <c r="HIQ1372" s="84">
        <f t="shared" si="3135"/>
        <v>1000000</v>
      </c>
      <c r="HIR1372" s="84">
        <f t="shared" si="3135"/>
        <v>2000000</v>
      </c>
      <c r="HIS1372" s="84">
        <f t="shared" si="3135"/>
        <v>0</v>
      </c>
      <c r="HIT1372" s="84">
        <f t="shared" si="3135"/>
        <v>0</v>
      </c>
      <c r="HIU1372" s="84">
        <f t="shared" si="3135"/>
        <v>2000000</v>
      </c>
      <c r="HIV1372" s="84">
        <f t="shared" si="3135"/>
        <v>3000000</v>
      </c>
      <c r="HJC1372" s="84" t="s">
        <v>5410</v>
      </c>
      <c r="HJD1372" s="84">
        <f>HJD1367</f>
        <v>1000000</v>
      </c>
      <c r="HJE1372" s="84">
        <f t="shared" si="3135"/>
        <v>0</v>
      </c>
      <c r="HJF1372" s="84">
        <f t="shared" si="3135"/>
        <v>0</v>
      </c>
      <c r="HJG1372" s="84">
        <f t="shared" si="3135"/>
        <v>1000000</v>
      </c>
      <c r="HJH1372" s="84">
        <f t="shared" si="3135"/>
        <v>2000000</v>
      </c>
      <c r="HJI1372" s="84">
        <f t="shared" si="3135"/>
        <v>0</v>
      </c>
      <c r="HJJ1372" s="84">
        <f t="shared" si="3135"/>
        <v>0</v>
      </c>
      <c r="HJK1372" s="84">
        <f t="shared" si="3135"/>
        <v>2000000</v>
      </c>
      <c r="HJL1372" s="84">
        <f t="shared" si="3135"/>
        <v>3000000</v>
      </c>
      <c r="HJS1372" s="84" t="s">
        <v>5410</v>
      </c>
      <c r="HJT1372" s="84">
        <f>HJT1367</f>
        <v>1000000</v>
      </c>
      <c r="HJU1372" s="84">
        <f t="shared" si="3135"/>
        <v>0</v>
      </c>
      <c r="HJV1372" s="84">
        <f t="shared" si="3135"/>
        <v>0</v>
      </c>
      <c r="HJW1372" s="84">
        <f t="shared" si="3135"/>
        <v>1000000</v>
      </c>
      <c r="HJX1372" s="84">
        <f t="shared" si="3135"/>
        <v>2000000</v>
      </c>
      <c r="HJY1372" s="84">
        <f t="shared" si="3135"/>
        <v>0</v>
      </c>
      <c r="HJZ1372" s="84">
        <f t="shared" si="3135"/>
        <v>0</v>
      </c>
      <c r="HKA1372" s="84">
        <f t="shared" si="3135"/>
        <v>2000000</v>
      </c>
      <c r="HKB1372" s="84">
        <f t="shared" si="3135"/>
        <v>3000000</v>
      </c>
      <c r="HKI1372" s="84" t="s">
        <v>5410</v>
      </c>
      <c r="HKJ1372" s="84">
        <f>HKJ1367</f>
        <v>1000000</v>
      </c>
      <c r="HKK1372" s="84">
        <f t="shared" ref="HKK1372:HMN1372" si="3136">HKK1367</f>
        <v>0</v>
      </c>
      <c r="HKL1372" s="84">
        <f t="shared" si="3136"/>
        <v>0</v>
      </c>
      <c r="HKM1372" s="84">
        <f t="shared" si="3136"/>
        <v>1000000</v>
      </c>
      <c r="HKN1372" s="84">
        <f t="shared" si="3136"/>
        <v>2000000</v>
      </c>
      <c r="HKO1372" s="84">
        <f t="shared" si="3136"/>
        <v>0</v>
      </c>
      <c r="HKP1372" s="84">
        <f t="shared" si="3136"/>
        <v>0</v>
      </c>
      <c r="HKQ1372" s="84">
        <f t="shared" si="3136"/>
        <v>2000000</v>
      </c>
      <c r="HKR1372" s="84">
        <f t="shared" si="3136"/>
        <v>3000000</v>
      </c>
      <c r="HKY1372" s="84" t="s">
        <v>5410</v>
      </c>
      <c r="HKZ1372" s="84">
        <f>HKZ1367</f>
        <v>1000000</v>
      </c>
      <c r="HLA1372" s="84">
        <f t="shared" si="3136"/>
        <v>0</v>
      </c>
      <c r="HLB1372" s="84">
        <f t="shared" si="3136"/>
        <v>0</v>
      </c>
      <c r="HLC1372" s="84">
        <f t="shared" si="3136"/>
        <v>1000000</v>
      </c>
      <c r="HLD1372" s="84">
        <f t="shared" si="3136"/>
        <v>2000000</v>
      </c>
      <c r="HLE1372" s="84">
        <f t="shared" si="3136"/>
        <v>0</v>
      </c>
      <c r="HLF1372" s="84">
        <f t="shared" si="3136"/>
        <v>0</v>
      </c>
      <c r="HLG1372" s="84">
        <f t="shared" si="3136"/>
        <v>2000000</v>
      </c>
      <c r="HLH1372" s="84">
        <f t="shared" si="3136"/>
        <v>3000000</v>
      </c>
      <c r="HLO1372" s="84" t="s">
        <v>5410</v>
      </c>
      <c r="HLP1372" s="84">
        <f>HLP1367</f>
        <v>1000000</v>
      </c>
      <c r="HLQ1372" s="84">
        <f t="shared" si="3136"/>
        <v>0</v>
      </c>
      <c r="HLR1372" s="84">
        <f t="shared" si="3136"/>
        <v>0</v>
      </c>
      <c r="HLS1372" s="84">
        <f t="shared" si="3136"/>
        <v>1000000</v>
      </c>
      <c r="HLT1372" s="84">
        <f t="shared" si="3136"/>
        <v>2000000</v>
      </c>
      <c r="HLU1372" s="84">
        <f t="shared" si="3136"/>
        <v>0</v>
      </c>
      <c r="HLV1372" s="84">
        <f t="shared" si="3136"/>
        <v>0</v>
      </c>
      <c r="HLW1372" s="84">
        <f t="shared" si="3136"/>
        <v>2000000</v>
      </c>
      <c r="HLX1372" s="84">
        <f t="shared" si="3136"/>
        <v>3000000</v>
      </c>
      <c r="HME1372" s="84" t="s">
        <v>5410</v>
      </c>
      <c r="HMF1372" s="84">
        <f>HMF1367</f>
        <v>1000000</v>
      </c>
      <c r="HMG1372" s="84">
        <f t="shared" si="3136"/>
        <v>0</v>
      </c>
      <c r="HMH1372" s="84">
        <f t="shared" si="3136"/>
        <v>0</v>
      </c>
      <c r="HMI1372" s="84">
        <f t="shared" si="3136"/>
        <v>1000000</v>
      </c>
      <c r="HMJ1372" s="84">
        <f t="shared" si="3136"/>
        <v>2000000</v>
      </c>
      <c r="HMK1372" s="84">
        <f t="shared" si="3136"/>
        <v>0</v>
      </c>
      <c r="HML1372" s="84">
        <f t="shared" si="3136"/>
        <v>0</v>
      </c>
      <c r="HMM1372" s="84">
        <f t="shared" si="3136"/>
        <v>2000000</v>
      </c>
      <c r="HMN1372" s="84">
        <f t="shared" si="3136"/>
        <v>3000000</v>
      </c>
      <c r="HMU1372" s="84" t="s">
        <v>5410</v>
      </c>
      <c r="HMV1372" s="84">
        <f>HMV1367</f>
        <v>1000000</v>
      </c>
      <c r="HMW1372" s="84">
        <f t="shared" ref="HMW1372:HOZ1372" si="3137">HMW1367</f>
        <v>0</v>
      </c>
      <c r="HMX1372" s="84">
        <f t="shared" si="3137"/>
        <v>0</v>
      </c>
      <c r="HMY1372" s="84">
        <f t="shared" si="3137"/>
        <v>1000000</v>
      </c>
      <c r="HMZ1372" s="84">
        <f t="shared" si="3137"/>
        <v>2000000</v>
      </c>
      <c r="HNA1372" s="84">
        <f t="shared" si="3137"/>
        <v>0</v>
      </c>
      <c r="HNB1372" s="84">
        <f t="shared" si="3137"/>
        <v>0</v>
      </c>
      <c r="HNC1372" s="84">
        <f t="shared" si="3137"/>
        <v>2000000</v>
      </c>
      <c r="HND1372" s="84">
        <f t="shared" si="3137"/>
        <v>3000000</v>
      </c>
      <c r="HNK1372" s="84" t="s">
        <v>5410</v>
      </c>
      <c r="HNL1372" s="84">
        <f>HNL1367</f>
        <v>1000000</v>
      </c>
      <c r="HNM1372" s="84">
        <f t="shared" si="3137"/>
        <v>0</v>
      </c>
      <c r="HNN1372" s="84">
        <f t="shared" si="3137"/>
        <v>0</v>
      </c>
      <c r="HNO1372" s="84">
        <f t="shared" si="3137"/>
        <v>1000000</v>
      </c>
      <c r="HNP1372" s="84">
        <f t="shared" si="3137"/>
        <v>2000000</v>
      </c>
      <c r="HNQ1372" s="84">
        <f t="shared" si="3137"/>
        <v>0</v>
      </c>
      <c r="HNR1372" s="84">
        <f t="shared" si="3137"/>
        <v>0</v>
      </c>
      <c r="HNS1372" s="84">
        <f t="shared" si="3137"/>
        <v>2000000</v>
      </c>
      <c r="HNT1372" s="84">
        <f t="shared" si="3137"/>
        <v>3000000</v>
      </c>
      <c r="HOA1372" s="84" t="s">
        <v>5410</v>
      </c>
      <c r="HOB1372" s="84">
        <f>HOB1367</f>
        <v>1000000</v>
      </c>
      <c r="HOC1372" s="84">
        <f t="shared" si="3137"/>
        <v>0</v>
      </c>
      <c r="HOD1372" s="84">
        <f t="shared" si="3137"/>
        <v>0</v>
      </c>
      <c r="HOE1372" s="84">
        <f t="shared" si="3137"/>
        <v>1000000</v>
      </c>
      <c r="HOF1372" s="84">
        <f t="shared" si="3137"/>
        <v>2000000</v>
      </c>
      <c r="HOG1372" s="84">
        <f t="shared" si="3137"/>
        <v>0</v>
      </c>
      <c r="HOH1372" s="84">
        <f t="shared" si="3137"/>
        <v>0</v>
      </c>
      <c r="HOI1372" s="84">
        <f t="shared" si="3137"/>
        <v>2000000</v>
      </c>
      <c r="HOJ1372" s="84">
        <f t="shared" si="3137"/>
        <v>3000000</v>
      </c>
      <c r="HOQ1372" s="84" t="s">
        <v>5410</v>
      </c>
      <c r="HOR1372" s="84">
        <f>HOR1367</f>
        <v>1000000</v>
      </c>
      <c r="HOS1372" s="84">
        <f t="shared" si="3137"/>
        <v>0</v>
      </c>
      <c r="HOT1372" s="84">
        <f t="shared" si="3137"/>
        <v>0</v>
      </c>
      <c r="HOU1372" s="84">
        <f t="shared" si="3137"/>
        <v>1000000</v>
      </c>
      <c r="HOV1372" s="84">
        <f t="shared" si="3137"/>
        <v>2000000</v>
      </c>
      <c r="HOW1372" s="84">
        <f t="shared" si="3137"/>
        <v>0</v>
      </c>
      <c r="HOX1372" s="84">
        <f t="shared" si="3137"/>
        <v>0</v>
      </c>
      <c r="HOY1372" s="84">
        <f t="shared" si="3137"/>
        <v>2000000</v>
      </c>
      <c r="HOZ1372" s="84">
        <f t="shared" si="3137"/>
        <v>3000000</v>
      </c>
      <c r="HPG1372" s="84" t="s">
        <v>5410</v>
      </c>
      <c r="HPH1372" s="84">
        <f>HPH1367</f>
        <v>1000000</v>
      </c>
      <c r="HPI1372" s="84">
        <f t="shared" ref="HPI1372:HRL1372" si="3138">HPI1367</f>
        <v>0</v>
      </c>
      <c r="HPJ1372" s="84">
        <f t="shared" si="3138"/>
        <v>0</v>
      </c>
      <c r="HPK1372" s="84">
        <f t="shared" si="3138"/>
        <v>1000000</v>
      </c>
      <c r="HPL1372" s="84">
        <f t="shared" si="3138"/>
        <v>2000000</v>
      </c>
      <c r="HPM1372" s="84">
        <f t="shared" si="3138"/>
        <v>0</v>
      </c>
      <c r="HPN1372" s="84">
        <f t="shared" si="3138"/>
        <v>0</v>
      </c>
      <c r="HPO1372" s="84">
        <f t="shared" si="3138"/>
        <v>2000000</v>
      </c>
      <c r="HPP1372" s="84">
        <f t="shared" si="3138"/>
        <v>3000000</v>
      </c>
      <c r="HPW1372" s="84" t="s">
        <v>5410</v>
      </c>
      <c r="HPX1372" s="84">
        <f>HPX1367</f>
        <v>1000000</v>
      </c>
      <c r="HPY1372" s="84">
        <f t="shared" si="3138"/>
        <v>0</v>
      </c>
      <c r="HPZ1372" s="84">
        <f t="shared" si="3138"/>
        <v>0</v>
      </c>
      <c r="HQA1372" s="84">
        <f t="shared" si="3138"/>
        <v>1000000</v>
      </c>
      <c r="HQB1372" s="84">
        <f t="shared" si="3138"/>
        <v>2000000</v>
      </c>
      <c r="HQC1372" s="84">
        <f t="shared" si="3138"/>
        <v>0</v>
      </c>
      <c r="HQD1372" s="84">
        <f t="shared" si="3138"/>
        <v>0</v>
      </c>
      <c r="HQE1372" s="84">
        <f t="shared" si="3138"/>
        <v>2000000</v>
      </c>
      <c r="HQF1372" s="84">
        <f t="shared" si="3138"/>
        <v>3000000</v>
      </c>
      <c r="HQM1372" s="84" t="s">
        <v>5410</v>
      </c>
      <c r="HQN1372" s="84">
        <f>HQN1367</f>
        <v>1000000</v>
      </c>
      <c r="HQO1372" s="84">
        <f t="shared" si="3138"/>
        <v>0</v>
      </c>
      <c r="HQP1372" s="84">
        <f t="shared" si="3138"/>
        <v>0</v>
      </c>
      <c r="HQQ1372" s="84">
        <f t="shared" si="3138"/>
        <v>1000000</v>
      </c>
      <c r="HQR1372" s="84">
        <f t="shared" si="3138"/>
        <v>2000000</v>
      </c>
      <c r="HQS1372" s="84">
        <f t="shared" si="3138"/>
        <v>0</v>
      </c>
      <c r="HQT1372" s="84">
        <f t="shared" si="3138"/>
        <v>0</v>
      </c>
      <c r="HQU1372" s="84">
        <f t="shared" si="3138"/>
        <v>2000000</v>
      </c>
      <c r="HQV1372" s="84">
        <f t="shared" si="3138"/>
        <v>3000000</v>
      </c>
      <c r="HRC1372" s="84" t="s">
        <v>5410</v>
      </c>
      <c r="HRD1372" s="84">
        <f>HRD1367</f>
        <v>1000000</v>
      </c>
      <c r="HRE1372" s="84">
        <f t="shared" si="3138"/>
        <v>0</v>
      </c>
      <c r="HRF1372" s="84">
        <f t="shared" si="3138"/>
        <v>0</v>
      </c>
      <c r="HRG1372" s="84">
        <f t="shared" si="3138"/>
        <v>1000000</v>
      </c>
      <c r="HRH1372" s="84">
        <f t="shared" si="3138"/>
        <v>2000000</v>
      </c>
      <c r="HRI1372" s="84">
        <f t="shared" si="3138"/>
        <v>0</v>
      </c>
      <c r="HRJ1372" s="84">
        <f t="shared" si="3138"/>
        <v>0</v>
      </c>
      <c r="HRK1372" s="84">
        <f t="shared" si="3138"/>
        <v>2000000</v>
      </c>
      <c r="HRL1372" s="84">
        <f t="shared" si="3138"/>
        <v>3000000</v>
      </c>
      <c r="HRS1372" s="84" t="s">
        <v>5410</v>
      </c>
      <c r="HRT1372" s="84">
        <f>HRT1367</f>
        <v>1000000</v>
      </c>
      <c r="HRU1372" s="84">
        <f t="shared" ref="HRU1372:HTX1372" si="3139">HRU1367</f>
        <v>0</v>
      </c>
      <c r="HRV1372" s="84">
        <f t="shared" si="3139"/>
        <v>0</v>
      </c>
      <c r="HRW1372" s="84">
        <f t="shared" si="3139"/>
        <v>1000000</v>
      </c>
      <c r="HRX1372" s="84">
        <f t="shared" si="3139"/>
        <v>2000000</v>
      </c>
      <c r="HRY1372" s="84">
        <f t="shared" si="3139"/>
        <v>0</v>
      </c>
      <c r="HRZ1372" s="84">
        <f t="shared" si="3139"/>
        <v>0</v>
      </c>
      <c r="HSA1372" s="84">
        <f t="shared" si="3139"/>
        <v>2000000</v>
      </c>
      <c r="HSB1372" s="84">
        <f t="shared" si="3139"/>
        <v>3000000</v>
      </c>
      <c r="HSI1372" s="84" t="s">
        <v>5410</v>
      </c>
      <c r="HSJ1372" s="84">
        <f>HSJ1367</f>
        <v>1000000</v>
      </c>
      <c r="HSK1372" s="84">
        <f t="shared" si="3139"/>
        <v>0</v>
      </c>
      <c r="HSL1372" s="84">
        <f t="shared" si="3139"/>
        <v>0</v>
      </c>
      <c r="HSM1372" s="84">
        <f t="shared" si="3139"/>
        <v>1000000</v>
      </c>
      <c r="HSN1372" s="84">
        <f t="shared" si="3139"/>
        <v>2000000</v>
      </c>
      <c r="HSO1372" s="84">
        <f t="shared" si="3139"/>
        <v>0</v>
      </c>
      <c r="HSP1372" s="84">
        <f t="shared" si="3139"/>
        <v>0</v>
      </c>
      <c r="HSQ1372" s="84">
        <f t="shared" si="3139"/>
        <v>2000000</v>
      </c>
      <c r="HSR1372" s="84">
        <f t="shared" si="3139"/>
        <v>3000000</v>
      </c>
      <c r="HSY1372" s="84" t="s">
        <v>5410</v>
      </c>
      <c r="HSZ1372" s="84">
        <f>HSZ1367</f>
        <v>1000000</v>
      </c>
      <c r="HTA1372" s="84">
        <f t="shared" si="3139"/>
        <v>0</v>
      </c>
      <c r="HTB1372" s="84">
        <f t="shared" si="3139"/>
        <v>0</v>
      </c>
      <c r="HTC1372" s="84">
        <f t="shared" si="3139"/>
        <v>1000000</v>
      </c>
      <c r="HTD1372" s="84">
        <f t="shared" si="3139"/>
        <v>2000000</v>
      </c>
      <c r="HTE1372" s="84">
        <f t="shared" si="3139"/>
        <v>0</v>
      </c>
      <c r="HTF1372" s="84">
        <f t="shared" si="3139"/>
        <v>0</v>
      </c>
      <c r="HTG1372" s="84">
        <f t="shared" si="3139"/>
        <v>2000000</v>
      </c>
      <c r="HTH1372" s="84">
        <f t="shared" si="3139"/>
        <v>3000000</v>
      </c>
      <c r="HTO1372" s="84" t="s">
        <v>5410</v>
      </c>
      <c r="HTP1372" s="84">
        <f>HTP1367</f>
        <v>1000000</v>
      </c>
      <c r="HTQ1372" s="84">
        <f t="shared" si="3139"/>
        <v>0</v>
      </c>
      <c r="HTR1372" s="84">
        <f t="shared" si="3139"/>
        <v>0</v>
      </c>
      <c r="HTS1372" s="84">
        <f t="shared" si="3139"/>
        <v>1000000</v>
      </c>
      <c r="HTT1372" s="84">
        <f t="shared" si="3139"/>
        <v>2000000</v>
      </c>
      <c r="HTU1372" s="84">
        <f t="shared" si="3139"/>
        <v>0</v>
      </c>
      <c r="HTV1372" s="84">
        <f t="shared" si="3139"/>
        <v>0</v>
      </c>
      <c r="HTW1372" s="84">
        <f t="shared" si="3139"/>
        <v>2000000</v>
      </c>
      <c r="HTX1372" s="84">
        <f t="shared" si="3139"/>
        <v>3000000</v>
      </c>
      <c r="HUE1372" s="84" t="s">
        <v>5410</v>
      </c>
      <c r="HUF1372" s="84">
        <f>HUF1367</f>
        <v>1000000</v>
      </c>
      <c r="HUG1372" s="84">
        <f t="shared" ref="HUG1372:HWJ1372" si="3140">HUG1367</f>
        <v>0</v>
      </c>
      <c r="HUH1372" s="84">
        <f t="shared" si="3140"/>
        <v>0</v>
      </c>
      <c r="HUI1372" s="84">
        <f t="shared" si="3140"/>
        <v>1000000</v>
      </c>
      <c r="HUJ1372" s="84">
        <f t="shared" si="3140"/>
        <v>2000000</v>
      </c>
      <c r="HUK1372" s="84">
        <f t="shared" si="3140"/>
        <v>0</v>
      </c>
      <c r="HUL1372" s="84">
        <f t="shared" si="3140"/>
        <v>0</v>
      </c>
      <c r="HUM1372" s="84">
        <f t="shared" si="3140"/>
        <v>2000000</v>
      </c>
      <c r="HUN1372" s="84">
        <f t="shared" si="3140"/>
        <v>3000000</v>
      </c>
      <c r="HUU1372" s="84" t="s">
        <v>5410</v>
      </c>
      <c r="HUV1372" s="84">
        <f>HUV1367</f>
        <v>1000000</v>
      </c>
      <c r="HUW1372" s="84">
        <f t="shared" si="3140"/>
        <v>0</v>
      </c>
      <c r="HUX1372" s="84">
        <f t="shared" si="3140"/>
        <v>0</v>
      </c>
      <c r="HUY1372" s="84">
        <f t="shared" si="3140"/>
        <v>1000000</v>
      </c>
      <c r="HUZ1372" s="84">
        <f t="shared" si="3140"/>
        <v>2000000</v>
      </c>
      <c r="HVA1372" s="84">
        <f t="shared" si="3140"/>
        <v>0</v>
      </c>
      <c r="HVB1372" s="84">
        <f t="shared" si="3140"/>
        <v>0</v>
      </c>
      <c r="HVC1372" s="84">
        <f t="shared" si="3140"/>
        <v>2000000</v>
      </c>
      <c r="HVD1372" s="84">
        <f t="shared" si="3140"/>
        <v>3000000</v>
      </c>
      <c r="HVK1372" s="84" t="s">
        <v>5410</v>
      </c>
      <c r="HVL1372" s="84">
        <f>HVL1367</f>
        <v>1000000</v>
      </c>
      <c r="HVM1372" s="84">
        <f t="shared" si="3140"/>
        <v>0</v>
      </c>
      <c r="HVN1372" s="84">
        <f t="shared" si="3140"/>
        <v>0</v>
      </c>
      <c r="HVO1372" s="84">
        <f t="shared" si="3140"/>
        <v>1000000</v>
      </c>
      <c r="HVP1372" s="84">
        <f t="shared" si="3140"/>
        <v>2000000</v>
      </c>
      <c r="HVQ1372" s="84">
        <f t="shared" si="3140"/>
        <v>0</v>
      </c>
      <c r="HVR1372" s="84">
        <f t="shared" si="3140"/>
        <v>0</v>
      </c>
      <c r="HVS1372" s="84">
        <f t="shared" si="3140"/>
        <v>2000000</v>
      </c>
      <c r="HVT1372" s="84">
        <f t="shared" si="3140"/>
        <v>3000000</v>
      </c>
      <c r="HWA1372" s="84" t="s">
        <v>5410</v>
      </c>
      <c r="HWB1372" s="84">
        <f>HWB1367</f>
        <v>1000000</v>
      </c>
      <c r="HWC1372" s="84">
        <f t="shared" si="3140"/>
        <v>0</v>
      </c>
      <c r="HWD1372" s="84">
        <f t="shared" si="3140"/>
        <v>0</v>
      </c>
      <c r="HWE1372" s="84">
        <f t="shared" si="3140"/>
        <v>1000000</v>
      </c>
      <c r="HWF1372" s="84">
        <f t="shared" si="3140"/>
        <v>2000000</v>
      </c>
      <c r="HWG1372" s="84">
        <f t="shared" si="3140"/>
        <v>0</v>
      </c>
      <c r="HWH1372" s="84">
        <f t="shared" si="3140"/>
        <v>0</v>
      </c>
      <c r="HWI1372" s="84">
        <f t="shared" si="3140"/>
        <v>2000000</v>
      </c>
      <c r="HWJ1372" s="84">
        <f t="shared" si="3140"/>
        <v>3000000</v>
      </c>
      <c r="HWQ1372" s="84" t="s">
        <v>5410</v>
      </c>
      <c r="HWR1372" s="84">
        <f>HWR1367</f>
        <v>1000000</v>
      </c>
      <c r="HWS1372" s="84">
        <f t="shared" ref="HWS1372:HYV1372" si="3141">HWS1367</f>
        <v>0</v>
      </c>
      <c r="HWT1372" s="84">
        <f t="shared" si="3141"/>
        <v>0</v>
      </c>
      <c r="HWU1372" s="84">
        <f t="shared" si="3141"/>
        <v>1000000</v>
      </c>
      <c r="HWV1372" s="84">
        <f t="shared" si="3141"/>
        <v>2000000</v>
      </c>
      <c r="HWW1372" s="84">
        <f t="shared" si="3141"/>
        <v>0</v>
      </c>
      <c r="HWX1372" s="84">
        <f t="shared" si="3141"/>
        <v>0</v>
      </c>
      <c r="HWY1372" s="84">
        <f t="shared" si="3141"/>
        <v>2000000</v>
      </c>
      <c r="HWZ1372" s="84">
        <f t="shared" si="3141"/>
        <v>3000000</v>
      </c>
      <c r="HXG1372" s="84" t="s">
        <v>5410</v>
      </c>
      <c r="HXH1372" s="84">
        <f>HXH1367</f>
        <v>1000000</v>
      </c>
      <c r="HXI1372" s="84">
        <f t="shared" si="3141"/>
        <v>0</v>
      </c>
      <c r="HXJ1372" s="84">
        <f t="shared" si="3141"/>
        <v>0</v>
      </c>
      <c r="HXK1372" s="84">
        <f t="shared" si="3141"/>
        <v>1000000</v>
      </c>
      <c r="HXL1372" s="84">
        <f t="shared" si="3141"/>
        <v>2000000</v>
      </c>
      <c r="HXM1372" s="84">
        <f t="shared" si="3141"/>
        <v>0</v>
      </c>
      <c r="HXN1372" s="84">
        <f t="shared" si="3141"/>
        <v>0</v>
      </c>
      <c r="HXO1372" s="84">
        <f t="shared" si="3141"/>
        <v>2000000</v>
      </c>
      <c r="HXP1372" s="84">
        <f t="shared" si="3141"/>
        <v>3000000</v>
      </c>
      <c r="HXW1372" s="84" t="s">
        <v>5410</v>
      </c>
      <c r="HXX1372" s="84">
        <f>HXX1367</f>
        <v>1000000</v>
      </c>
      <c r="HXY1372" s="84">
        <f t="shared" si="3141"/>
        <v>0</v>
      </c>
      <c r="HXZ1372" s="84">
        <f t="shared" si="3141"/>
        <v>0</v>
      </c>
      <c r="HYA1372" s="84">
        <f t="shared" si="3141"/>
        <v>1000000</v>
      </c>
      <c r="HYB1372" s="84">
        <f t="shared" si="3141"/>
        <v>2000000</v>
      </c>
      <c r="HYC1372" s="84">
        <f t="shared" si="3141"/>
        <v>0</v>
      </c>
      <c r="HYD1372" s="84">
        <f t="shared" si="3141"/>
        <v>0</v>
      </c>
      <c r="HYE1372" s="84">
        <f t="shared" si="3141"/>
        <v>2000000</v>
      </c>
      <c r="HYF1372" s="84">
        <f t="shared" si="3141"/>
        <v>3000000</v>
      </c>
      <c r="HYM1372" s="84" t="s">
        <v>5410</v>
      </c>
      <c r="HYN1372" s="84">
        <f>HYN1367</f>
        <v>1000000</v>
      </c>
      <c r="HYO1372" s="84">
        <f t="shared" si="3141"/>
        <v>0</v>
      </c>
      <c r="HYP1372" s="84">
        <f t="shared" si="3141"/>
        <v>0</v>
      </c>
      <c r="HYQ1372" s="84">
        <f t="shared" si="3141"/>
        <v>1000000</v>
      </c>
      <c r="HYR1372" s="84">
        <f t="shared" si="3141"/>
        <v>2000000</v>
      </c>
      <c r="HYS1372" s="84">
        <f t="shared" si="3141"/>
        <v>0</v>
      </c>
      <c r="HYT1372" s="84">
        <f t="shared" si="3141"/>
        <v>0</v>
      </c>
      <c r="HYU1372" s="84">
        <f t="shared" si="3141"/>
        <v>2000000</v>
      </c>
      <c r="HYV1372" s="84">
        <f t="shared" si="3141"/>
        <v>3000000</v>
      </c>
      <c r="HZC1372" s="84" t="s">
        <v>5410</v>
      </c>
      <c r="HZD1372" s="84">
        <f>HZD1367</f>
        <v>1000000</v>
      </c>
      <c r="HZE1372" s="84">
        <f t="shared" ref="HZE1372:IBH1372" si="3142">HZE1367</f>
        <v>0</v>
      </c>
      <c r="HZF1372" s="84">
        <f t="shared" si="3142"/>
        <v>0</v>
      </c>
      <c r="HZG1372" s="84">
        <f t="shared" si="3142"/>
        <v>1000000</v>
      </c>
      <c r="HZH1372" s="84">
        <f t="shared" si="3142"/>
        <v>2000000</v>
      </c>
      <c r="HZI1372" s="84">
        <f t="shared" si="3142"/>
        <v>0</v>
      </c>
      <c r="HZJ1372" s="84">
        <f t="shared" si="3142"/>
        <v>0</v>
      </c>
      <c r="HZK1372" s="84">
        <f t="shared" si="3142"/>
        <v>2000000</v>
      </c>
      <c r="HZL1372" s="84">
        <f t="shared" si="3142"/>
        <v>3000000</v>
      </c>
      <c r="HZS1372" s="84" t="s">
        <v>5410</v>
      </c>
      <c r="HZT1372" s="84">
        <f>HZT1367</f>
        <v>1000000</v>
      </c>
      <c r="HZU1372" s="84">
        <f t="shared" si="3142"/>
        <v>0</v>
      </c>
      <c r="HZV1372" s="84">
        <f t="shared" si="3142"/>
        <v>0</v>
      </c>
      <c r="HZW1372" s="84">
        <f t="shared" si="3142"/>
        <v>1000000</v>
      </c>
      <c r="HZX1372" s="84">
        <f t="shared" si="3142"/>
        <v>2000000</v>
      </c>
      <c r="HZY1372" s="84">
        <f t="shared" si="3142"/>
        <v>0</v>
      </c>
      <c r="HZZ1372" s="84">
        <f t="shared" si="3142"/>
        <v>0</v>
      </c>
      <c r="IAA1372" s="84">
        <f t="shared" si="3142"/>
        <v>2000000</v>
      </c>
      <c r="IAB1372" s="84">
        <f t="shared" si="3142"/>
        <v>3000000</v>
      </c>
      <c r="IAI1372" s="84" t="s">
        <v>5410</v>
      </c>
      <c r="IAJ1372" s="84">
        <f>IAJ1367</f>
        <v>1000000</v>
      </c>
      <c r="IAK1372" s="84">
        <f t="shared" si="3142"/>
        <v>0</v>
      </c>
      <c r="IAL1372" s="84">
        <f t="shared" si="3142"/>
        <v>0</v>
      </c>
      <c r="IAM1372" s="84">
        <f t="shared" si="3142"/>
        <v>1000000</v>
      </c>
      <c r="IAN1372" s="84">
        <f t="shared" si="3142"/>
        <v>2000000</v>
      </c>
      <c r="IAO1372" s="84">
        <f t="shared" si="3142"/>
        <v>0</v>
      </c>
      <c r="IAP1372" s="84">
        <f t="shared" si="3142"/>
        <v>0</v>
      </c>
      <c r="IAQ1372" s="84">
        <f t="shared" si="3142"/>
        <v>2000000</v>
      </c>
      <c r="IAR1372" s="84">
        <f t="shared" si="3142"/>
        <v>3000000</v>
      </c>
      <c r="IAY1372" s="84" t="s">
        <v>5410</v>
      </c>
      <c r="IAZ1372" s="84">
        <f>IAZ1367</f>
        <v>1000000</v>
      </c>
      <c r="IBA1372" s="84">
        <f t="shared" si="3142"/>
        <v>0</v>
      </c>
      <c r="IBB1372" s="84">
        <f t="shared" si="3142"/>
        <v>0</v>
      </c>
      <c r="IBC1372" s="84">
        <f t="shared" si="3142"/>
        <v>1000000</v>
      </c>
      <c r="IBD1372" s="84">
        <f t="shared" si="3142"/>
        <v>2000000</v>
      </c>
      <c r="IBE1372" s="84">
        <f t="shared" si="3142"/>
        <v>0</v>
      </c>
      <c r="IBF1372" s="84">
        <f t="shared" si="3142"/>
        <v>0</v>
      </c>
      <c r="IBG1372" s="84">
        <f t="shared" si="3142"/>
        <v>2000000</v>
      </c>
      <c r="IBH1372" s="84">
        <f t="shared" si="3142"/>
        <v>3000000</v>
      </c>
      <c r="IBO1372" s="84" t="s">
        <v>5410</v>
      </c>
      <c r="IBP1372" s="84">
        <f>IBP1367</f>
        <v>1000000</v>
      </c>
      <c r="IBQ1372" s="84">
        <f t="shared" ref="IBQ1372:IDT1372" si="3143">IBQ1367</f>
        <v>0</v>
      </c>
      <c r="IBR1372" s="84">
        <f t="shared" si="3143"/>
        <v>0</v>
      </c>
      <c r="IBS1372" s="84">
        <f t="shared" si="3143"/>
        <v>1000000</v>
      </c>
      <c r="IBT1372" s="84">
        <f t="shared" si="3143"/>
        <v>2000000</v>
      </c>
      <c r="IBU1372" s="84">
        <f t="shared" si="3143"/>
        <v>0</v>
      </c>
      <c r="IBV1372" s="84">
        <f t="shared" si="3143"/>
        <v>0</v>
      </c>
      <c r="IBW1372" s="84">
        <f t="shared" si="3143"/>
        <v>2000000</v>
      </c>
      <c r="IBX1372" s="84">
        <f t="shared" si="3143"/>
        <v>3000000</v>
      </c>
      <c r="ICE1372" s="84" t="s">
        <v>5410</v>
      </c>
      <c r="ICF1372" s="84">
        <f>ICF1367</f>
        <v>1000000</v>
      </c>
      <c r="ICG1372" s="84">
        <f t="shared" si="3143"/>
        <v>0</v>
      </c>
      <c r="ICH1372" s="84">
        <f t="shared" si="3143"/>
        <v>0</v>
      </c>
      <c r="ICI1372" s="84">
        <f t="shared" si="3143"/>
        <v>1000000</v>
      </c>
      <c r="ICJ1372" s="84">
        <f t="shared" si="3143"/>
        <v>2000000</v>
      </c>
      <c r="ICK1372" s="84">
        <f t="shared" si="3143"/>
        <v>0</v>
      </c>
      <c r="ICL1372" s="84">
        <f t="shared" si="3143"/>
        <v>0</v>
      </c>
      <c r="ICM1372" s="84">
        <f t="shared" si="3143"/>
        <v>2000000</v>
      </c>
      <c r="ICN1372" s="84">
        <f t="shared" si="3143"/>
        <v>3000000</v>
      </c>
      <c r="ICU1372" s="84" t="s">
        <v>5410</v>
      </c>
      <c r="ICV1372" s="84">
        <f>ICV1367</f>
        <v>1000000</v>
      </c>
      <c r="ICW1372" s="84">
        <f t="shared" si="3143"/>
        <v>0</v>
      </c>
      <c r="ICX1372" s="84">
        <f t="shared" si="3143"/>
        <v>0</v>
      </c>
      <c r="ICY1372" s="84">
        <f t="shared" si="3143"/>
        <v>1000000</v>
      </c>
      <c r="ICZ1372" s="84">
        <f t="shared" si="3143"/>
        <v>2000000</v>
      </c>
      <c r="IDA1372" s="84">
        <f t="shared" si="3143"/>
        <v>0</v>
      </c>
      <c r="IDB1372" s="84">
        <f t="shared" si="3143"/>
        <v>0</v>
      </c>
      <c r="IDC1372" s="84">
        <f t="shared" si="3143"/>
        <v>2000000</v>
      </c>
      <c r="IDD1372" s="84">
        <f t="shared" si="3143"/>
        <v>3000000</v>
      </c>
      <c r="IDK1372" s="84" t="s">
        <v>5410</v>
      </c>
      <c r="IDL1372" s="84">
        <f>IDL1367</f>
        <v>1000000</v>
      </c>
      <c r="IDM1372" s="84">
        <f t="shared" si="3143"/>
        <v>0</v>
      </c>
      <c r="IDN1372" s="84">
        <f t="shared" si="3143"/>
        <v>0</v>
      </c>
      <c r="IDO1372" s="84">
        <f t="shared" si="3143"/>
        <v>1000000</v>
      </c>
      <c r="IDP1372" s="84">
        <f t="shared" si="3143"/>
        <v>2000000</v>
      </c>
      <c r="IDQ1372" s="84">
        <f t="shared" si="3143"/>
        <v>0</v>
      </c>
      <c r="IDR1372" s="84">
        <f t="shared" si="3143"/>
        <v>0</v>
      </c>
      <c r="IDS1372" s="84">
        <f t="shared" si="3143"/>
        <v>2000000</v>
      </c>
      <c r="IDT1372" s="84">
        <f t="shared" si="3143"/>
        <v>3000000</v>
      </c>
      <c r="IEA1372" s="84" t="s">
        <v>5410</v>
      </c>
      <c r="IEB1372" s="84">
        <f>IEB1367</f>
        <v>1000000</v>
      </c>
      <c r="IEC1372" s="84">
        <f t="shared" ref="IEC1372:IGF1372" si="3144">IEC1367</f>
        <v>0</v>
      </c>
      <c r="IED1372" s="84">
        <f t="shared" si="3144"/>
        <v>0</v>
      </c>
      <c r="IEE1372" s="84">
        <f t="shared" si="3144"/>
        <v>1000000</v>
      </c>
      <c r="IEF1372" s="84">
        <f t="shared" si="3144"/>
        <v>2000000</v>
      </c>
      <c r="IEG1372" s="84">
        <f t="shared" si="3144"/>
        <v>0</v>
      </c>
      <c r="IEH1372" s="84">
        <f t="shared" si="3144"/>
        <v>0</v>
      </c>
      <c r="IEI1372" s="84">
        <f t="shared" si="3144"/>
        <v>2000000</v>
      </c>
      <c r="IEJ1372" s="84">
        <f t="shared" si="3144"/>
        <v>3000000</v>
      </c>
      <c r="IEQ1372" s="84" t="s">
        <v>5410</v>
      </c>
      <c r="IER1372" s="84">
        <f>IER1367</f>
        <v>1000000</v>
      </c>
      <c r="IES1372" s="84">
        <f t="shared" si="3144"/>
        <v>0</v>
      </c>
      <c r="IET1372" s="84">
        <f t="shared" si="3144"/>
        <v>0</v>
      </c>
      <c r="IEU1372" s="84">
        <f t="shared" si="3144"/>
        <v>1000000</v>
      </c>
      <c r="IEV1372" s="84">
        <f t="shared" si="3144"/>
        <v>2000000</v>
      </c>
      <c r="IEW1372" s="84">
        <f t="shared" si="3144"/>
        <v>0</v>
      </c>
      <c r="IEX1372" s="84">
        <f t="shared" si="3144"/>
        <v>0</v>
      </c>
      <c r="IEY1372" s="84">
        <f t="shared" si="3144"/>
        <v>2000000</v>
      </c>
      <c r="IEZ1372" s="84">
        <f t="shared" si="3144"/>
        <v>3000000</v>
      </c>
      <c r="IFG1372" s="84" t="s">
        <v>5410</v>
      </c>
      <c r="IFH1372" s="84">
        <f>IFH1367</f>
        <v>1000000</v>
      </c>
      <c r="IFI1372" s="84">
        <f t="shared" si="3144"/>
        <v>0</v>
      </c>
      <c r="IFJ1372" s="84">
        <f t="shared" si="3144"/>
        <v>0</v>
      </c>
      <c r="IFK1372" s="84">
        <f t="shared" si="3144"/>
        <v>1000000</v>
      </c>
      <c r="IFL1372" s="84">
        <f t="shared" si="3144"/>
        <v>2000000</v>
      </c>
      <c r="IFM1372" s="84">
        <f t="shared" si="3144"/>
        <v>0</v>
      </c>
      <c r="IFN1372" s="84">
        <f t="shared" si="3144"/>
        <v>0</v>
      </c>
      <c r="IFO1372" s="84">
        <f t="shared" si="3144"/>
        <v>2000000</v>
      </c>
      <c r="IFP1372" s="84">
        <f t="shared" si="3144"/>
        <v>3000000</v>
      </c>
      <c r="IFW1372" s="84" t="s">
        <v>5410</v>
      </c>
      <c r="IFX1372" s="84">
        <f>IFX1367</f>
        <v>1000000</v>
      </c>
      <c r="IFY1372" s="84">
        <f t="shared" si="3144"/>
        <v>0</v>
      </c>
      <c r="IFZ1372" s="84">
        <f t="shared" si="3144"/>
        <v>0</v>
      </c>
      <c r="IGA1372" s="84">
        <f t="shared" si="3144"/>
        <v>1000000</v>
      </c>
      <c r="IGB1372" s="84">
        <f t="shared" si="3144"/>
        <v>2000000</v>
      </c>
      <c r="IGC1372" s="84">
        <f t="shared" si="3144"/>
        <v>0</v>
      </c>
      <c r="IGD1372" s="84">
        <f t="shared" si="3144"/>
        <v>0</v>
      </c>
      <c r="IGE1372" s="84">
        <f t="shared" si="3144"/>
        <v>2000000</v>
      </c>
      <c r="IGF1372" s="84">
        <f t="shared" si="3144"/>
        <v>3000000</v>
      </c>
      <c r="IGM1372" s="84" t="s">
        <v>5410</v>
      </c>
      <c r="IGN1372" s="84">
        <f>IGN1367</f>
        <v>1000000</v>
      </c>
      <c r="IGO1372" s="84">
        <f t="shared" ref="IGO1372:IIR1372" si="3145">IGO1367</f>
        <v>0</v>
      </c>
      <c r="IGP1372" s="84">
        <f t="shared" si="3145"/>
        <v>0</v>
      </c>
      <c r="IGQ1372" s="84">
        <f t="shared" si="3145"/>
        <v>1000000</v>
      </c>
      <c r="IGR1372" s="84">
        <f t="shared" si="3145"/>
        <v>2000000</v>
      </c>
      <c r="IGS1372" s="84">
        <f t="shared" si="3145"/>
        <v>0</v>
      </c>
      <c r="IGT1372" s="84">
        <f t="shared" si="3145"/>
        <v>0</v>
      </c>
      <c r="IGU1372" s="84">
        <f t="shared" si="3145"/>
        <v>2000000</v>
      </c>
      <c r="IGV1372" s="84">
        <f t="shared" si="3145"/>
        <v>3000000</v>
      </c>
      <c r="IHC1372" s="84" t="s">
        <v>5410</v>
      </c>
      <c r="IHD1372" s="84">
        <f>IHD1367</f>
        <v>1000000</v>
      </c>
      <c r="IHE1372" s="84">
        <f t="shared" si="3145"/>
        <v>0</v>
      </c>
      <c r="IHF1372" s="84">
        <f t="shared" si="3145"/>
        <v>0</v>
      </c>
      <c r="IHG1372" s="84">
        <f t="shared" si="3145"/>
        <v>1000000</v>
      </c>
      <c r="IHH1372" s="84">
        <f t="shared" si="3145"/>
        <v>2000000</v>
      </c>
      <c r="IHI1372" s="84">
        <f t="shared" si="3145"/>
        <v>0</v>
      </c>
      <c r="IHJ1372" s="84">
        <f t="shared" si="3145"/>
        <v>0</v>
      </c>
      <c r="IHK1372" s="84">
        <f t="shared" si="3145"/>
        <v>2000000</v>
      </c>
      <c r="IHL1372" s="84">
        <f t="shared" si="3145"/>
        <v>3000000</v>
      </c>
      <c r="IHS1372" s="84" t="s">
        <v>5410</v>
      </c>
      <c r="IHT1372" s="84">
        <f>IHT1367</f>
        <v>1000000</v>
      </c>
      <c r="IHU1372" s="84">
        <f t="shared" si="3145"/>
        <v>0</v>
      </c>
      <c r="IHV1372" s="84">
        <f t="shared" si="3145"/>
        <v>0</v>
      </c>
      <c r="IHW1372" s="84">
        <f t="shared" si="3145"/>
        <v>1000000</v>
      </c>
      <c r="IHX1372" s="84">
        <f t="shared" si="3145"/>
        <v>2000000</v>
      </c>
      <c r="IHY1372" s="84">
        <f t="shared" si="3145"/>
        <v>0</v>
      </c>
      <c r="IHZ1372" s="84">
        <f t="shared" si="3145"/>
        <v>0</v>
      </c>
      <c r="IIA1372" s="84">
        <f t="shared" si="3145"/>
        <v>2000000</v>
      </c>
      <c r="IIB1372" s="84">
        <f t="shared" si="3145"/>
        <v>3000000</v>
      </c>
      <c r="III1372" s="84" t="s">
        <v>5410</v>
      </c>
      <c r="IIJ1372" s="84">
        <f>IIJ1367</f>
        <v>1000000</v>
      </c>
      <c r="IIK1372" s="84">
        <f t="shared" si="3145"/>
        <v>0</v>
      </c>
      <c r="IIL1372" s="84">
        <f t="shared" si="3145"/>
        <v>0</v>
      </c>
      <c r="IIM1372" s="84">
        <f t="shared" si="3145"/>
        <v>1000000</v>
      </c>
      <c r="IIN1372" s="84">
        <f t="shared" si="3145"/>
        <v>2000000</v>
      </c>
      <c r="IIO1372" s="84">
        <f t="shared" si="3145"/>
        <v>0</v>
      </c>
      <c r="IIP1372" s="84">
        <f t="shared" si="3145"/>
        <v>0</v>
      </c>
      <c r="IIQ1372" s="84">
        <f t="shared" si="3145"/>
        <v>2000000</v>
      </c>
      <c r="IIR1372" s="84">
        <f t="shared" si="3145"/>
        <v>3000000</v>
      </c>
      <c r="IIY1372" s="84" t="s">
        <v>5410</v>
      </c>
      <c r="IIZ1372" s="84">
        <f>IIZ1367</f>
        <v>1000000</v>
      </c>
      <c r="IJA1372" s="84">
        <f t="shared" ref="IJA1372:ILD1372" si="3146">IJA1367</f>
        <v>0</v>
      </c>
      <c r="IJB1372" s="84">
        <f t="shared" si="3146"/>
        <v>0</v>
      </c>
      <c r="IJC1372" s="84">
        <f t="shared" si="3146"/>
        <v>1000000</v>
      </c>
      <c r="IJD1372" s="84">
        <f t="shared" si="3146"/>
        <v>2000000</v>
      </c>
      <c r="IJE1372" s="84">
        <f t="shared" si="3146"/>
        <v>0</v>
      </c>
      <c r="IJF1372" s="84">
        <f t="shared" si="3146"/>
        <v>0</v>
      </c>
      <c r="IJG1372" s="84">
        <f t="shared" si="3146"/>
        <v>2000000</v>
      </c>
      <c r="IJH1372" s="84">
        <f t="shared" si="3146"/>
        <v>3000000</v>
      </c>
      <c r="IJO1372" s="84" t="s">
        <v>5410</v>
      </c>
      <c r="IJP1372" s="84">
        <f>IJP1367</f>
        <v>1000000</v>
      </c>
      <c r="IJQ1372" s="84">
        <f t="shared" si="3146"/>
        <v>0</v>
      </c>
      <c r="IJR1372" s="84">
        <f t="shared" si="3146"/>
        <v>0</v>
      </c>
      <c r="IJS1372" s="84">
        <f t="shared" si="3146"/>
        <v>1000000</v>
      </c>
      <c r="IJT1372" s="84">
        <f t="shared" si="3146"/>
        <v>2000000</v>
      </c>
      <c r="IJU1372" s="84">
        <f t="shared" si="3146"/>
        <v>0</v>
      </c>
      <c r="IJV1372" s="84">
        <f t="shared" si="3146"/>
        <v>0</v>
      </c>
      <c r="IJW1372" s="84">
        <f t="shared" si="3146"/>
        <v>2000000</v>
      </c>
      <c r="IJX1372" s="84">
        <f t="shared" si="3146"/>
        <v>3000000</v>
      </c>
      <c r="IKE1372" s="84" t="s">
        <v>5410</v>
      </c>
      <c r="IKF1372" s="84">
        <f>IKF1367</f>
        <v>1000000</v>
      </c>
      <c r="IKG1372" s="84">
        <f t="shared" si="3146"/>
        <v>0</v>
      </c>
      <c r="IKH1372" s="84">
        <f t="shared" si="3146"/>
        <v>0</v>
      </c>
      <c r="IKI1372" s="84">
        <f t="shared" si="3146"/>
        <v>1000000</v>
      </c>
      <c r="IKJ1372" s="84">
        <f t="shared" si="3146"/>
        <v>2000000</v>
      </c>
      <c r="IKK1372" s="84">
        <f t="shared" si="3146"/>
        <v>0</v>
      </c>
      <c r="IKL1372" s="84">
        <f t="shared" si="3146"/>
        <v>0</v>
      </c>
      <c r="IKM1372" s="84">
        <f t="shared" si="3146"/>
        <v>2000000</v>
      </c>
      <c r="IKN1372" s="84">
        <f t="shared" si="3146"/>
        <v>3000000</v>
      </c>
      <c r="IKU1372" s="84" t="s">
        <v>5410</v>
      </c>
      <c r="IKV1372" s="84">
        <f>IKV1367</f>
        <v>1000000</v>
      </c>
      <c r="IKW1372" s="84">
        <f t="shared" si="3146"/>
        <v>0</v>
      </c>
      <c r="IKX1372" s="84">
        <f t="shared" si="3146"/>
        <v>0</v>
      </c>
      <c r="IKY1372" s="84">
        <f t="shared" si="3146"/>
        <v>1000000</v>
      </c>
      <c r="IKZ1372" s="84">
        <f t="shared" si="3146"/>
        <v>2000000</v>
      </c>
      <c r="ILA1372" s="84">
        <f t="shared" si="3146"/>
        <v>0</v>
      </c>
      <c r="ILB1372" s="84">
        <f t="shared" si="3146"/>
        <v>0</v>
      </c>
      <c r="ILC1372" s="84">
        <f t="shared" si="3146"/>
        <v>2000000</v>
      </c>
      <c r="ILD1372" s="84">
        <f t="shared" si="3146"/>
        <v>3000000</v>
      </c>
      <c r="ILK1372" s="84" t="s">
        <v>5410</v>
      </c>
      <c r="ILL1372" s="84">
        <f>ILL1367</f>
        <v>1000000</v>
      </c>
      <c r="ILM1372" s="84">
        <f t="shared" ref="ILM1372:INP1372" si="3147">ILM1367</f>
        <v>0</v>
      </c>
      <c r="ILN1372" s="84">
        <f t="shared" si="3147"/>
        <v>0</v>
      </c>
      <c r="ILO1372" s="84">
        <f t="shared" si="3147"/>
        <v>1000000</v>
      </c>
      <c r="ILP1372" s="84">
        <f t="shared" si="3147"/>
        <v>2000000</v>
      </c>
      <c r="ILQ1372" s="84">
        <f t="shared" si="3147"/>
        <v>0</v>
      </c>
      <c r="ILR1372" s="84">
        <f t="shared" si="3147"/>
        <v>0</v>
      </c>
      <c r="ILS1372" s="84">
        <f t="shared" si="3147"/>
        <v>2000000</v>
      </c>
      <c r="ILT1372" s="84">
        <f t="shared" si="3147"/>
        <v>3000000</v>
      </c>
      <c r="IMA1372" s="84" t="s">
        <v>5410</v>
      </c>
      <c r="IMB1372" s="84">
        <f>IMB1367</f>
        <v>1000000</v>
      </c>
      <c r="IMC1372" s="84">
        <f t="shared" si="3147"/>
        <v>0</v>
      </c>
      <c r="IMD1372" s="84">
        <f t="shared" si="3147"/>
        <v>0</v>
      </c>
      <c r="IME1372" s="84">
        <f t="shared" si="3147"/>
        <v>1000000</v>
      </c>
      <c r="IMF1372" s="84">
        <f t="shared" si="3147"/>
        <v>2000000</v>
      </c>
      <c r="IMG1372" s="84">
        <f t="shared" si="3147"/>
        <v>0</v>
      </c>
      <c r="IMH1372" s="84">
        <f t="shared" si="3147"/>
        <v>0</v>
      </c>
      <c r="IMI1372" s="84">
        <f t="shared" si="3147"/>
        <v>2000000</v>
      </c>
      <c r="IMJ1372" s="84">
        <f t="shared" si="3147"/>
        <v>3000000</v>
      </c>
      <c r="IMQ1372" s="84" t="s">
        <v>5410</v>
      </c>
      <c r="IMR1372" s="84">
        <f>IMR1367</f>
        <v>1000000</v>
      </c>
      <c r="IMS1372" s="84">
        <f t="shared" si="3147"/>
        <v>0</v>
      </c>
      <c r="IMT1372" s="84">
        <f t="shared" si="3147"/>
        <v>0</v>
      </c>
      <c r="IMU1372" s="84">
        <f t="shared" si="3147"/>
        <v>1000000</v>
      </c>
      <c r="IMV1372" s="84">
        <f t="shared" si="3147"/>
        <v>2000000</v>
      </c>
      <c r="IMW1372" s="84">
        <f t="shared" si="3147"/>
        <v>0</v>
      </c>
      <c r="IMX1372" s="84">
        <f t="shared" si="3147"/>
        <v>0</v>
      </c>
      <c r="IMY1372" s="84">
        <f t="shared" si="3147"/>
        <v>2000000</v>
      </c>
      <c r="IMZ1372" s="84">
        <f t="shared" si="3147"/>
        <v>3000000</v>
      </c>
      <c r="ING1372" s="84" t="s">
        <v>5410</v>
      </c>
      <c r="INH1372" s="84">
        <f>INH1367</f>
        <v>1000000</v>
      </c>
      <c r="INI1372" s="84">
        <f t="shared" si="3147"/>
        <v>0</v>
      </c>
      <c r="INJ1372" s="84">
        <f t="shared" si="3147"/>
        <v>0</v>
      </c>
      <c r="INK1372" s="84">
        <f t="shared" si="3147"/>
        <v>1000000</v>
      </c>
      <c r="INL1372" s="84">
        <f t="shared" si="3147"/>
        <v>2000000</v>
      </c>
      <c r="INM1372" s="84">
        <f t="shared" si="3147"/>
        <v>0</v>
      </c>
      <c r="INN1372" s="84">
        <f t="shared" si="3147"/>
        <v>0</v>
      </c>
      <c r="INO1372" s="84">
        <f t="shared" si="3147"/>
        <v>2000000</v>
      </c>
      <c r="INP1372" s="84">
        <f t="shared" si="3147"/>
        <v>3000000</v>
      </c>
      <c r="INW1372" s="84" t="s">
        <v>5410</v>
      </c>
      <c r="INX1372" s="84">
        <f>INX1367</f>
        <v>1000000</v>
      </c>
      <c r="INY1372" s="84">
        <f t="shared" ref="INY1372:IQB1372" si="3148">INY1367</f>
        <v>0</v>
      </c>
      <c r="INZ1372" s="84">
        <f t="shared" si="3148"/>
        <v>0</v>
      </c>
      <c r="IOA1372" s="84">
        <f t="shared" si="3148"/>
        <v>1000000</v>
      </c>
      <c r="IOB1372" s="84">
        <f t="shared" si="3148"/>
        <v>2000000</v>
      </c>
      <c r="IOC1372" s="84">
        <f t="shared" si="3148"/>
        <v>0</v>
      </c>
      <c r="IOD1372" s="84">
        <f t="shared" si="3148"/>
        <v>0</v>
      </c>
      <c r="IOE1372" s="84">
        <f t="shared" si="3148"/>
        <v>2000000</v>
      </c>
      <c r="IOF1372" s="84">
        <f t="shared" si="3148"/>
        <v>3000000</v>
      </c>
      <c r="IOM1372" s="84" t="s">
        <v>5410</v>
      </c>
      <c r="ION1372" s="84">
        <f>ION1367</f>
        <v>1000000</v>
      </c>
      <c r="IOO1372" s="84">
        <f t="shared" si="3148"/>
        <v>0</v>
      </c>
      <c r="IOP1372" s="84">
        <f t="shared" si="3148"/>
        <v>0</v>
      </c>
      <c r="IOQ1372" s="84">
        <f t="shared" si="3148"/>
        <v>1000000</v>
      </c>
      <c r="IOR1372" s="84">
        <f t="shared" si="3148"/>
        <v>2000000</v>
      </c>
      <c r="IOS1372" s="84">
        <f t="shared" si="3148"/>
        <v>0</v>
      </c>
      <c r="IOT1372" s="84">
        <f t="shared" si="3148"/>
        <v>0</v>
      </c>
      <c r="IOU1372" s="84">
        <f t="shared" si="3148"/>
        <v>2000000</v>
      </c>
      <c r="IOV1372" s="84">
        <f t="shared" si="3148"/>
        <v>3000000</v>
      </c>
      <c r="IPC1372" s="84" t="s">
        <v>5410</v>
      </c>
      <c r="IPD1372" s="84">
        <f>IPD1367</f>
        <v>1000000</v>
      </c>
      <c r="IPE1372" s="84">
        <f t="shared" si="3148"/>
        <v>0</v>
      </c>
      <c r="IPF1372" s="84">
        <f t="shared" si="3148"/>
        <v>0</v>
      </c>
      <c r="IPG1372" s="84">
        <f t="shared" si="3148"/>
        <v>1000000</v>
      </c>
      <c r="IPH1372" s="84">
        <f t="shared" si="3148"/>
        <v>2000000</v>
      </c>
      <c r="IPI1372" s="84">
        <f t="shared" si="3148"/>
        <v>0</v>
      </c>
      <c r="IPJ1372" s="84">
        <f t="shared" si="3148"/>
        <v>0</v>
      </c>
      <c r="IPK1372" s="84">
        <f t="shared" si="3148"/>
        <v>2000000</v>
      </c>
      <c r="IPL1372" s="84">
        <f t="shared" si="3148"/>
        <v>3000000</v>
      </c>
      <c r="IPS1372" s="84" t="s">
        <v>5410</v>
      </c>
      <c r="IPT1372" s="84">
        <f>IPT1367</f>
        <v>1000000</v>
      </c>
      <c r="IPU1372" s="84">
        <f t="shared" si="3148"/>
        <v>0</v>
      </c>
      <c r="IPV1372" s="84">
        <f t="shared" si="3148"/>
        <v>0</v>
      </c>
      <c r="IPW1372" s="84">
        <f t="shared" si="3148"/>
        <v>1000000</v>
      </c>
      <c r="IPX1372" s="84">
        <f t="shared" si="3148"/>
        <v>2000000</v>
      </c>
      <c r="IPY1372" s="84">
        <f t="shared" si="3148"/>
        <v>0</v>
      </c>
      <c r="IPZ1372" s="84">
        <f t="shared" si="3148"/>
        <v>0</v>
      </c>
      <c r="IQA1372" s="84">
        <f t="shared" si="3148"/>
        <v>2000000</v>
      </c>
      <c r="IQB1372" s="84">
        <f t="shared" si="3148"/>
        <v>3000000</v>
      </c>
      <c r="IQI1372" s="84" t="s">
        <v>5410</v>
      </c>
      <c r="IQJ1372" s="84">
        <f>IQJ1367</f>
        <v>1000000</v>
      </c>
      <c r="IQK1372" s="84">
        <f t="shared" ref="IQK1372:ISN1372" si="3149">IQK1367</f>
        <v>0</v>
      </c>
      <c r="IQL1372" s="84">
        <f t="shared" si="3149"/>
        <v>0</v>
      </c>
      <c r="IQM1372" s="84">
        <f t="shared" si="3149"/>
        <v>1000000</v>
      </c>
      <c r="IQN1372" s="84">
        <f t="shared" si="3149"/>
        <v>2000000</v>
      </c>
      <c r="IQO1372" s="84">
        <f t="shared" si="3149"/>
        <v>0</v>
      </c>
      <c r="IQP1372" s="84">
        <f t="shared" si="3149"/>
        <v>0</v>
      </c>
      <c r="IQQ1372" s="84">
        <f t="shared" si="3149"/>
        <v>2000000</v>
      </c>
      <c r="IQR1372" s="84">
        <f t="shared" si="3149"/>
        <v>3000000</v>
      </c>
      <c r="IQY1372" s="84" t="s">
        <v>5410</v>
      </c>
      <c r="IQZ1372" s="84">
        <f>IQZ1367</f>
        <v>1000000</v>
      </c>
      <c r="IRA1372" s="84">
        <f t="shared" si="3149"/>
        <v>0</v>
      </c>
      <c r="IRB1372" s="84">
        <f t="shared" si="3149"/>
        <v>0</v>
      </c>
      <c r="IRC1372" s="84">
        <f t="shared" si="3149"/>
        <v>1000000</v>
      </c>
      <c r="IRD1372" s="84">
        <f t="shared" si="3149"/>
        <v>2000000</v>
      </c>
      <c r="IRE1372" s="84">
        <f t="shared" si="3149"/>
        <v>0</v>
      </c>
      <c r="IRF1372" s="84">
        <f t="shared" si="3149"/>
        <v>0</v>
      </c>
      <c r="IRG1372" s="84">
        <f t="shared" si="3149"/>
        <v>2000000</v>
      </c>
      <c r="IRH1372" s="84">
        <f t="shared" si="3149"/>
        <v>3000000</v>
      </c>
      <c r="IRO1372" s="84" t="s">
        <v>5410</v>
      </c>
      <c r="IRP1372" s="84">
        <f>IRP1367</f>
        <v>1000000</v>
      </c>
      <c r="IRQ1372" s="84">
        <f t="shared" si="3149"/>
        <v>0</v>
      </c>
      <c r="IRR1372" s="84">
        <f t="shared" si="3149"/>
        <v>0</v>
      </c>
      <c r="IRS1372" s="84">
        <f t="shared" si="3149"/>
        <v>1000000</v>
      </c>
      <c r="IRT1372" s="84">
        <f t="shared" si="3149"/>
        <v>2000000</v>
      </c>
      <c r="IRU1372" s="84">
        <f t="shared" si="3149"/>
        <v>0</v>
      </c>
      <c r="IRV1372" s="84">
        <f t="shared" si="3149"/>
        <v>0</v>
      </c>
      <c r="IRW1372" s="84">
        <f t="shared" si="3149"/>
        <v>2000000</v>
      </c>
      <c r="IRX1372" s="84">
        <f t="shared" si="3149"/>
        <v>3000000</v>
      </c>
      <c r="ISE1372" s="84" t="s">
        <v>5410</v>
      </c>
      <c r="ISF1372" s="84">
        <f>ISF1367</f>
        <v>1000000</v>
      </c>
      <c r="ISG1372" s="84">
        <f t="shared" si="3149"/>
        <v>0</v>
      </c>
      <c r="ISH1372" s="84">
        <f t="shared" si="3149"/>
        <v>0</v>
      </c>
      <c r="ISI1372" s="84">
        <f t="shared" si="3149"/>
        <v>1000000</v>
      </c>
      <c r="ISJ1372" s="84">
        <f t="shared" si="3149"/>
        <v>2000000</v>
      </c>
      <c r="ISK1372" s="84">
        <f t="shared" si="3149"/>
        <v>0</v>
      </c>
      <c r="ISL1372" s="84">
        <f t="shared" si="3149"/>
        <v>0</v>
      </c>
      <c r="ISM1372" s="84">
        <f t="shared" si="3149"/>
        <v>2000000</v>
      </c>
      <c r="ISN1372" s="84">
        <f t="shared" si="3149"/>
        <v>3000000</v>
      </c>
      <c r="ISU1372" s="84" t="s">
        <v>5410</v>
      </c>
      <c r="ISV1372" s="84">
        <f>ISV1367</f>
        <v>1000000</v>
      </c>
      <c r="ISW1372" s="84">
        <f t="shared" ref="ISW1372:IUZ1372" si="3150">ISW1367</f>
        <v>0</v>
      </c>
      <c r="ISX1372" s="84">
        <f t="shared" si="3150"/>
        <v>0</v>
      </c>
      <c r="ISY1372" s="84">
        <f t="shared" si="3150"/>
        <v>1000000</v>
      </c>
      <c r="ISZ1372" s="84">
        <f t="shared" si="3150"/>
        <v>2000000</v>
      </c>
      <c r="ITA1372" s="84">
        <f t="shared" si="3150"/>
        <v>0</v>
      </c>
      <c r="ITB1372" s="84">
        <f t="shared" si="3150"/>
        <v>0</v>
      </c>
      <c r="ITC1372" s="84">
        <f t="shared" si="3150"/>
        <v>2000000</v>
      </c>
      <c r="ITD1372" s="84">
        <f t="shared" si="3150"/>
        <v>3000000</v>
      </c>
      <c r="ITK1372" s="84" t="s">
        <v>5410</v>
      </c>
      <c r="ITL1372" s="84">
        <f>ITL1367</f>
        <v>1000000</v>
      </c>
      <c r="ITM1372" s="84">
        <f t="shared" si="3150"/>
        <v>0</v>
      </c>
      <c r="ITN1372" s="84">
        <f t="shared" si="3150"/>
        <v>0</v>
      </c>
      <c r="ITO1372" s="84">
        <f t="shared" si="3150"/>
        <v>1000000</v>
      </c>
      <c r="ITP1372" s="84">
        <f t="shared" si="3150"/>
        <v>2000000</v>
      </c>
      <c r="ITQ1372" s="84">
        <f t="shared" si="3150"/>
        <v>0</v>
      </c>
      <c r="ITR1372" s="84">
        <f t="shared" si="3150"/>
        <v>0</v>
      </c>
      <c r="ITS1372" s="84">
        <f t="shared" si="3150"/>
        <v>2000000</v>
      </c>
      <c r="ITT1372" s="84">
        <f t="shared" si="3150"/>
        <v>3000000</v>
      </c>
      <c r="IUA1372" s="84" t="s">
        <v>5410</v>
      </c>
      <c r="IUB1372" s="84">
        <f>IUB1367</f>
        <v>1000000</v>
      </c>
      <c r="IUC1372" s="84">
        <f t="shared" si="3150"/>
        <v>0</v>
      </c>
      <c r="IUD1372" s="84">
        <f t="shared" si="3150"/>
        <v>0</v>
      </c>
      <c r="IUE1372" s="84">
        <f t="shared" si="3150"/>
        <v>1000000</v>
      </c>
      <c r="IUF1372" s="84">
        <f t="shared" si="3150"/>
        <v>2000000</v>
      </c>
      <c r="IUG1372" s="84">
        <f t="shared" si="3150"/>
        <v>0</v>
      </c>
      <c r="IUH1372" s="84">
        <f t="shared" si="3150"/>
        <v>0</v>
      </c>
      <c r="IUI1372" s="84">
        <f t="shared" si="3150"/>
        <v>2000000</v>
      </c>
      <c r="IUJ1372" s="84">
        <f t="shared" si="3150"/>
        <v>3000000</v>
      </c>
      <c r="IUQ1372" s="84" t="s">
        <v>5410</v>
      </c>
      <c r="IUR1372" s="84">
        <f>IUR1367</f>
        <v>1000000</v>
      </c>
      <c r="IUS1372" s="84">
        <f t="shared" si="3150"/>
        <v>0</v>
      </c>
      <c r="IUT1372" s="84">
        <f t="shared" si="3150"/>
        <v>0</v>
      </c>
      <c r="IUU1372" s="84">
        <f t="shared" si="3150"/>
        <v>1000000</v>
      </c>
      <c r="IUV1372" s="84">
        <f t="shared" si="3150"/>
        <v>2000000</v>
      </c>
      <c r="IUW1372" s="84">
        <f t="shared" si="3150"/>
        <v>0</v>
      </c>
      <c r="IUX1372" s="84">
        <f t="shared" si="3150"/>
        <v>0</v>
      </c>
      <c r="IUY1372" s="84">
        <f t="shared" si="3150"/>
        <v>2000000</v>
      </c>
      <c r="IUZ1372" s="84">
        <f t="shared" si="3150"/>
        <v>3000000</v>
      </c>
      <c r="IVG1372" s="84" t="s">
        <v>5410</v>
      </c>
      <c r="IVH1372" s="84">
        <f>IVH1367</f>
        <v>1000000</v>
      </c>
      <c r="IVI1372" s="84">
        <f t="shared" ref="IVI1372:IXL1372" si="3151">IVI1367</f>
        <v>0</v>
      </c>
      <c r="IVJ1372" s="84">
        <f t="shared" si="3151"/>
        <v>0</v>
      </c>
      <c r="IVK1372" s="84">
        <f t="shared" si="3151"/>
        <v>1000000</v>
      </c>
      <c r="IVL1372" s="84">
        <f t="shared" si="3151"/>
        <v>2000000</v>
      </c>
      <c r="IVM1372" s="84">
        <f t="shared" si="3151"/>
        <v>0</v>
      </c>
      <c r="IVN1372" s="84">
        <f t="shared" si="3151"/>
        <v>0</v>
      </c>
      <c r="IVO1372" s="84">
        <f t="shared" si="3151"/>
        <v>2000000</v>
      </c>
      <c r="IVP1372" s="84">
        <f t="shared" si="3151"/>
        <v>3000000</v>
      </c>
      <c r="IVW1372" s="84" t="s">
        <v>5410</v>
      </c>
      <c r="IVX1372" s="84">
        <f>IVX1367</f>
        <v>1000000</v>
      </c>
      <c r="IVY1372" s="84">
        <f t="shared" si="3151"/>
        <v>0</v>
      </c>
      <c r="IVZ1372" s="84">
        <f t="shared" si="3151"/>
        <v>0</v>
      </c>
      <c r="IWA1372" s="84">
        <f t="shared" si="3151"/>
        <v>1000000</v>
      </c>
      <c r="IWB1372" s="84">
        <f t="shared" si="3151"/>
        <v>2000000</v>
      </c>
      <c r="IWC1372" s="84">
        <f t="shared" si="3151"/>
        <v>0</v>
      </c>
      <c r="IWD1372" s="84">
        <f t="shared" si="3151"/>
        <v>0</v>
      </c>
      <c r="IWE1372" s="84">
        <f t="shared" si="3151"/>
        <v>2000000</v>
      </c>
      <c r="IWF1372" s="84">
        <f t="shared" si="3151"/>
        <v>3000000</v>
      </c>
      <c r="IWM1372" s="84" t="s">
        <v>5410</v>
      </c>
      <c r="IWN1372" s="84">
        <f>IWN1367</f>
        <v>1000000</v>
      </c>
      <c r="IWO1372" s="84">
        <f t="shared" si="3151"/>
        <v>0</v>
      </c>
      <c r="IWP1372" s="84">
        <f t="shared" si="3151"/>
        <v>0</v>
      </c>
      <c r="IWQ1372" s="84">
        <f t="shared" si="3151"/>
        <v>1000000</v>
      </c>
      <c r="IWR1372" s="84">
        <f t="shared" si="3151"/>
        <v>2000000</v>
      </c>
      <c r="IWS1372" s="84">
        <f t="shared" si="3151"/>
        <v>0</v>
      </c>
      <c r="IWT1372" s="84">
        <f t="shared" si="3151"/>
        <v>0</v>
      </c>
      <c r="IWU1372" s="84">
        <f t="shared" si="3151"/>
        <v>2000000</v>
      </c>
      <c r="IWV1372" s="84">
        <f t="shared" si="3151"/>
        <v>3000000</v>
      </c>
      <c r="IXC1372" s="84" t="s">
        <v>5410</v>
      </c>
      <c r="IXD1372" s="84">
        <f>IXD1367</f>
        <v>1000000</v>
      </c>
      <c r="IXE1372" s="84">
        <f t="shared" si="3151"/>
        <v>0</v>
      </c>
      <c r="IXF1372" s="84">
        <f t="shared" si="3151"/>
        <v>0</v>
      </c>
      <c r="IXG1372" s="84">
        <f t="shared" si="3151"/>
        <v>1000000</v>
      </c>
      <c r="IXH1372" s="84">
        <f t="shared" si="3151"/>
        <v>2000000</v>
      </c>
      <c r="IXI1372" s="84">
        <f t="shared" si="3151"/>
        <v>0</v>
      </c>
      <c r="IXJ1372" s="84">
        <f t="shared" si="3151"/>
        <v>0</v>
      </c>
      <c r="IXK1372" s="84">
        <f t="shared" si="3151"/>
        <v>2000000</v>
      </c>
      <c r="IXL1372" s="84">
        <f t="shared" si="3151"/>
        <v>3000000</v>
      </c>
      <c r="IXS1372" s="84" t="s">
        <v>5410</v>
      </c>
      <c r="IXT1372" s="84">
        <f>IXT1367</f>
        <v>1000000</v>
      </c>
      <c r="IXU1372" s="84">
        <f t="shared" ref="IXU1372:IZX1372" si="3152">IXU1367</f>
        <v>0</v>
      </c>
      <c r="IXV1372" s="84">
        <f t="shared" si="3152"/>
        <v>0</v>
      </c>
      <c r="IXW1372" s="84">
        <f t="shared" si="3152"/>
        <v>1000000</v>
      </c>
      <c r="IXX1372" s="84">
        <f t="shared" si="3152"/>
        <v>2000000</v>
      </c>
      <c r="IXY1372" s="84">
        <f t="shared" si="3152"/>
        <v>0</v>
      </c>
      <c r="IXZ1372" s="84">
        <f t="shared" si="3152"/>
        <v>0</v>
      </c>
      <c r="IYA1372" s="84">
        <f t="shared" si="3152"/>
        <v>2000000</v>
      </c>
      <c r="IYB1372" s="84">
        <f t="shared" si="3152"/>
        <v>3000000</v>
      </c>
      <c r="IYI1372" s="84" t="s">
        <v>5410</v>
      </c>
      <c r="IYJ1372" s="84">
        <f>IYJ1367</f>
        <v>1000000</v>
      </c>
      <c r="IYK1372" s="84">
        <f t="shared" si="3152"/>
        <v>0</v>
      </c>
      <c r="IYL1372" s="84">
        <f t="shared" si="3152"/>
        <v>0</v>
      </c>
      <c r="IYM1372" s="84">
        <f t="shared" si="3152"/>
        <v>1000000</v>
      </c>
      <c r="IYN1372" s="84">
        <f t="shared" si="3152"/>
        <v>2000000</v>
      </c>
      <c r="IYO1372" s="84">
        <f t="shared" si="3152"/>
        <v>0</v>
      </c>
      <c r="IYP1372" s="84">
        <f t="shared" si="3152"/>
        <v>0</v>
      </c>
      <c r="IYQ1372" s="84">
        <f t="shared" si="3152"/>
        <v>2000000</v>
      </c>
      <c r="IYR1372" s="84">
        <f t="shared" si="3152"/>
        <v>3000000</v>
      </c>
      <c r="IYY1372" s="84" t="s">
        <v>5410</v>
      </c>
      <c r="IYZ1372" s="84">
        <f>IYZ1367</f>
        <v>1000000</v>
      </c>
      <c r="IZA1372" s="84">
        <f t="shared" si="3152"/>
        <v>0</v>
      </c>
      <c r="IZB1372" s="84">
        <f t="shared" si="3152"/>
        <v>0</v>
      </c>
      <c r="IZC1372" s="84">
        <f t="shared" si="3152"/>
        <v>1000000</v>
      </c>
      <c r="IZD1372" s="84">
        <f t="shared" si="3152"/>
        <v>2000000</v>
      </c>
      <c r="IZE1372" s="84">
        <f t="shared" si="3152"/>
        <v>0</v>
      </c>
      <c r="IZF1372" s="84">
        <f t="shared" si="3152"/>
        <v>0</v>
      </c>
      <c r="IZG1372" s="84">
        <f t="shared" si="3152"/>
        <v>2000000</v>
      </c>
      <c r="IZH1372" s="84">
        <f t="shared" si="3152"/>
        <v>3000000</v>
      </c>
      <c r="IZO1372" s="84" t="s">
        <v>5410</v>
      </c>
      <c r="IZP1372" s="84">
        <f>IZP1367</f>
        <v>1000000</v>
      </c>
      <c r="IZQ1372" s="84">
        <f t="shared" si="3152"/>
        <v>0</v>
      </c>
      <c r="IZR1372" s="84">
        <f t="shared" si="3152"/>
        <v>0</v>
      </c>
      <c r="IZS1372" s="84">
        <f t="shared" si="3152"/>
        <v>1000000</v>
      </c>
      <c r="IZT1372" s="84">
        <f t="shared" si="3152"/>
        <v>2000000</v>
      </c>
      <c r="IZU1372" s="84">
        <f t="shared" si="3152"/>
        <v>0</v>
      </c>
      <c r="IZV1372" s="84">
        <f t="shared" si="3152"/>
        <v>0</v>
      </c>
      <c r="IZW1372" s="84">
        <f t="shared" si="3152"/>
        <v>2000000</v>
      </c>
      <c r="IZX1372" s="84">
        <f t="shared" si="3152"/>
        <v>3000000</v>
      </c>
      <c r="JAE1372" s="84" t="s">
        <v>5410</v>
      </c>
      <c r="JAF1372" s="84">
        <f>JAF1367</f>
        <v>1000000</v>
      </c>
      <c r="JAG1372" s="84">
        <f t="shared" ref="JAG1372:JCJ1372" si="3153">JAG1367</f>
        <v>0</v>
      </c>
      <c r="JAH1372" s="84">
        <f t="shared" si="3153"/>
        <v>0</v>
      </c>
      <c r="JAI1372" s="84">
        <f t="shared" si="3153"/>
        <v>1000000</v>
      </c>
      <c r="JAJ1372" s="84">
        <f t="shared" si="3153"/>
        <v>2000000</v>
      </c>
      <c r="JAK1372" s="84">
        <f t="shared" si="3153"/>
        <v>0</v>
      </c>
      <c r="JAL1372" s="84">
        <f t="shared" si="3153"/>
        <v>0</v>
      </c>
      <c r="JAM1372" s="84">
        <f t="shared" si="3153"/>
        <v>2000000</v>
      </c>
      <c r="JAN1372" s="84">
        <f t="shared" si="3153"/>
        <v>3000000</v>
      </c>
      <c r="JAU1372" s="84" t="s">
        <v>5410</v>
      </c>
      <c r="JAV1372" s="84">
        <f>JAV1367</f>
        <v>1000000</v>
      </c>
      <c r="JAW1372" s="84">
        <f t="shared" si="3153"/>
        <v>0</v>
      </c>
      <c r="JAX1372" s="84">
        <f t="shared" si="3153"/>
        <v>0</v>
      </c>
      <c r="JAY1372" s="84">
        <f t="shared" si="3153"/>
        <v>1000000</v>
      </c>
      <c r="JAZ1372" s="84">
        <f t="shared" si="3153"/>
        <v>2000000</v>
      </c>
      <c r="JBA1372" s="84">
        <f t="shared" si="3153"/>
        <v>0</v>
      </c>
      <c r="JBB1372" s="84">
        <f t="shared" si="3153"/>
        <v>0</v>
      </c>
      <c r="JBC1372" s="84">
        <f t="shared" si="3153"/>
        <v>2000000</v>
      </c>
      <c r="JBD1372" s="84">
        <f t="shared" si="3153"/>
        <v>3000000</v>
      </c>
      <c r="JBK1372" s="84" t="s">
        <v>5410</v>
      </c>
      <c r="JBL1372" s="84">
        <f>JBL1367</f>
        <v>1000000</v>
      </c>
      <c r="JBM1372" s="84">
        <f t="shared" si="3153"/>
        <v>0</v>
      </c>
      <c r="JBN1372" s="84">
        <f t="shared" si="3153"/>
        <v>0</v>
      </c>
      <c r="JBO1372" s="84">
        <f t="shared" si="3153"/>
        <v>1000000</v>
      </c>
      <c r="JBP1372" s="84">
        <f t="shared" si="3153"/>
        <v>2000000</v>
      </c>
      <c r="JBQ1372" s="84">
        <f t="shared" si="3153"/>
        <v>0</v>
      </c>
      <c r="JBR1372" s="84">
        <f t="shared" si="3153"/>
        <v>0</v>
      </c>
      <c r="JBS1372" s="84">
        <f t="shared" si="3153"/>
        <v>2000000</v>
      </c>
      <c r="JBT1372" s="84">
        <f t="shared" si="3153"/>
        <v>3000000</v>
      </c>
      <c r="JCA1372" s="84" t="s">
        <v>5410</v>
      </c>
      <c r="JCB1372" s="84">
        <f>JCB1367</f>
        <v>1000000</v>
      </c>
      <c r="JCC1372" s="84">
        <f t="shared" si="3153"/>
        <v>0</v>
      </c>
      <c r="JCD1372" s="84">
        <f t="shared" si="3153"/>
        <v>0</v>
      </c>
      <c r="JCE1372" s="84">
        <f t="shared" si="3153"/>
        <v>1000000</v>
      </c>
      <c r="JCF1372" s="84">
        <f t="shared" si="3153"/>
        <v>2000000</v>
      </c>
      <c r="JCG1372" s="84">
        <f t="shared" si="3153"/>
        <v>0</v>
      </c>
      <c r="JCH1372" s="84">
        <f t="shared" si="3153"/>
        <v>0</v>
      </c>
      <c r="JCI1372" s="84">
        <f t="shared" si="3153"/>
        <v>2000000</v>
      </c>
      <c r="JCJ1372" s="84">
        <f t="shared" si="3153"/>
        <v>3000000</v>
      </c>
      <c r="JCQ1372" s="84" t="s">
        <v>5410</v>
      </c>
      <c r="JCR1372" s="84">
        <f>JCR1367</f>
        <v>1000000</v>
      </c>
      <c r="JCS1372" s="84">
        <f t="shared" ref="JCS1372:JEV1372" si="3154">JCS1367</f>
        <v>0</v>
      </c>
      <c r="JCT1372" s="84">
        <f t="shared" si="3154"/>
        <v>0</v>
      </c>
      <c r="JCU1372" s="84">
        <f t="shared" si="3154"/>
        <v>1000000</v>
      </c>
      <c r="JCV1372" s="84">
        <f t="shared" si="3154"/>
        <v>2000000</v>
      </c>
      <c r="JCW1372" s="84">
        <f t="shared" si="3154"/>
        <v>0</v>
      </c>
      <c r="JCX1372" s="84">
        <f t="shared" si="3154"/>
        <v>0</v>
      </c>
      <c r="JCY1372" s="84">
        <f t="shared" si="3154"/>
        <v>2000000</v>
      </c>
      <c r="JCZ1372" s="84">
        <f t="shared" si="3154"/>
        <v>3000000</v>
      </c>
      <c r="JDG1372" s="84" t="s">
        <v>5410</v>
      </c>
      <c r="JDH1372" s="84">
        <f>JDH1367</f>
        <v>1000000</v>
      </c>
      <c r="JDI1372" s="84">
        <f t="shared" si="3154"/>
        <v>0</v>
      </c>
      <c r="JDJ1372" s="84">
        <f t="shared" si="3154"/>
        <v>0</v>
      </c>
      <c r="JDK1372" s="84">
        <f t="shared" si="3154"/>
        <v>1000000</v>
      </c>
      <c r="JDL1372" s="84">
        <f t="shared" si="3154"/>
        <v>2000000</v>
      </c>
      <c r="JDM1372" s="84">
        <f t="shared" si="3154"/>
        <v>0</v>
      </c>
      <c r="JDN1372" s="84">
        <f t="shared" si="3154"/>
        <v>0</v>
      </c>
      <c r="JDO1372" s="84">
        <f t="shared" si="3154"/>
        <v>2000000</v>
      </c>
      <c r="JDP1372" s="84">
        <f t="shared" si="3154"/>
        <v>3000000</v>
      </c>
      <c r="JDW1372" s="84" t="s">
        <v>5410</v>
      </c>
      <c r="JDX1372" s="84">
        <f>JDX1367</f>
        <v>1000000</v>
      </c>
      <c r="JDY1372" s="84">
        <f t="shared" si="3154"/>
        <v>0</v>
      </c>
      <c r="JDZ1372" s="84">
        <f t="shared" si="3154"/>
        <v>0</v>
      </c>
      <c r="JEA1372" s="84">
        <f t="shared" si="3154"/>
        <v>1000000</v>
      </c>
      <c r="JEB1372" s="84">
        <f t="shared" si="3154"/>
        <v>2000000</v>
      </c>
      <c r="JEC1372" s="84">
        <f t="shared" si="3154"/>
        <v>0</v>
      </c>
      <c r="JED1372" s="84">
        <f t="shared" si="3154"/>
        <v>0</v>
      </c>
      <c r="JEE1372" s="84">
        <f t="shared" si="3154"/>
        <v>2000000</v>
      </c>
      <c r="JEF1372" s="84">
        <f t="shared" si="3154"/>
        <v>3000000</v>
      </c>
      <c r="JEM1372" s="84" t="s">
        <v>5410</v>
      </c>
      <c r="JEN1372" s="84">
        <f>JEN1367</f>
        <v>1000000</v>
      </c>
      <c r="JEO1372" s="84">
        <f t="shared" si="3154"/>
        <v>0</v>
      </c>
      <c r="JEP1372" s="84">
        <f t="shared" si="3154"/>
        <v>0</v>
      </c>
      <c r="JEQ1372" s="84">
        <f t="shared" si="3154"/>
        <v>1000000</v>
      </c>
      <c r="JER1372" s="84">
        <f t="shared" si="3154"/>
        <v>2000000</v>
      </c>
      <c r="JES1372" s="84">
        <f t="shared" si="3154"/>
        <v>0</v>
      </c>
      <c r="JET1372" s="84">
        <f t="shared" si="3154"/>
        <v>0</v>
      </c>
      <c r="JEU1372" s="84">
        <f t="shared" si="3154"/>
        <v>2000000</v>
      </c>
      <c r="JEV1372" s="84">
        <f t="shared" si="3154"/>
        <v>3000000</v>
      </c>
      <c r="JFC1372" s="84" t="s">
        <v>5410</v>
      </c>
      <c r="JFD1372" s="84">
        <f>JFD1367</f>
        <v>1000000</v>
      </c>
      <c r="JFE1372" s="84">
        <f t="shared" ref="JFE1372:JHH1372" si="3155">JFE1367</f>
        <v>0</v>
      </c>
      <c r="JFF1372" s="84">
        <f t="shared" si="3155"/>
        <v>0</v>
      </c>
      <c r="JFG1372" s="84">
        <f t="shared" si="3155"/>
        <v>1000000</v>
      </c>
      <c r="JFH1372" s="84">
        <f t="shared" si="3155"/>
        <v>2000000</v>
      </c>
      <c r="JFI1372" s="84">
        <f t="shared" si="3155"/>
        <v>0</v>
      </c>
      <c r="JFJ1372" s="84">
        <f t="shared" si="3155"/>
        <v>0</v>
      </c>
      <c r="JFK1372" s="84">
        <f t="shared" si="3155"/>
        <v>2000000</v>
      </c>
      <c r="JFL1372" s="84">
        <f t="shared" si="3155"/>
        <v>3000000</v>
      </c>
      <c r="JFS1372" s="84" t="s">
        <v>5410</v>
      </c>
      <c r="JFT1372" s="84">
        <f>JFT1367</f>
        <v>1000000</v>
      </c>
      <c r="JFU1372" s="84">
        <f t="shared" si="3155"/>
        <v>0</v>
      </c>
      <c r="JFV1372" s="84">
        <f t="shared" si="3155"/>
        <v>0</v>
      </c>
      <c r="JFW1372" s="84">
        <f t="shared" si="3155"/>
        <v>1000000</v>
      </c>
      <c r="JFX1372" s="84">
        <f t="shared" si="3155"/>
        <v>2000000</v>
      </c>
      <c r="JFY1372" s="84">
        <f t="shared" si="3155"/>
        <v>0</v>
      </c>
      <c r="JFZ1372" s="84">
        <f t="shared" si="3155"/>
        <v>0</v>
      </c>
      <c r="JGA1372" s="84">
        <f t="shared" si="3155"/>
        <v>2000000</v>
      </c>
      <c r="JGB1372" s="84">
        <f t="shared" si="3155"/>
        <v>3000000</v>
      </c>
      <c r="JGI1372" s="84" t="s">
        <v>5410</v>
      </c>
      <c r="JGJ1372" s="84">
        <f>JGJ1367</f>
        <v>1000000</v>
      </c>
      <c r="JGK1372" s="84">
        <f t="shared" si="3155"/>
        <v>0</v>
      </c>
      <c r="JGL1372" s="84">
        <f t="shared" si="3155"/>
        <v>0</v>
      </c>
      <c r="JGM1372" s="84">
        <f t="shared" si="3155"/>
        <v>1000000</v>
      </c>
      <c r="JGN1372" s="84">
        <f t="shared" si="3155"/>
        <v>2000000</v>
      </c>
      <c r="JGO1372" s="84">
        <f t="shared" si="3155"/>
        <v>0</v>
      </c>
      <c r="JGP1372" s="84">
        <f t="shared" si="3155"/>
        <v>0</v>
      </c>
      <c r="JGQ1372" s="84">
        <f t="shared" si="3155"/>
        <v>2000000</v>
      </c>
      <c r="JGR1372" s="84">
        <f t="shared" si="3155"/>
        <v>3000000</v>
      </c>
      <c r="JGY1372" s="84" t="s">
        <v>5410</v>
      </c>
      <c r="JGZ1372" s="84">
        <f>JGZ1367</f>
        <v>1000000</v>
      </c>
      <c r="JHA1372" s="84">
        <f t="shared" si="3155"/>
        <v>0</v>
      </c>
      <c r="JHB1372" s="84">
        <f t="shared" si="3155"/>
        <v>0</v>
      </c>
      <c r="JHC1372" s="84">
        <f t="shared" si="3155"/>
        <v>1000000</v>
      </c>
      <c r="JHD1372" s="84">
        <f t="shared" si="3155"/>
        <v>2000000</v>
      </c>
      <c r="JHE1372" s="84">
        <f t="shared" si="3155"/>
        <v>0</v>
      </c>
      <c r="JHF1372" s="84">
        <f t="shared" si="3155"/>
        <v>0</v>
      </c>
      <c r="JHG1372" s="84">
        <f t="shared" si="3155"/>
        <v>2000000</v>
      </c>
      <c r="JHH1372" s="84">
        <f t="shared" si="3155"/>
        <v>3000000</v>
      </c>
      <c r="JHO1372" s="84" t="s">
        <v>5410</v>
      </c>
      <c r="JHP1372" s="84">
        <f>JHP1367</f>
        <v>1000000</v>
      </c>
      <c r="JHQ1372" s="84">
        <f t="shared" ref="JHQ1372:JJT1372" si="3156">JHQ1367</f>
        <v>0</v>
      </c>
      <c r="JHR1372" s="84">
        <f t="shared" si="3156"/>
        <v>0</v>
      </c>
      <c r="JHS1372" s="84">
        <f t="shared" si="3156"/>
        <v>1000000</v>
      </c>
      <c r="JHT1372" s="84">
        <f t="shared" si="3156"/>
        <v>2000000</v>
      </c>
      <c r="JHU1372" s="84">
        <f t="shared" si="3156"/>
        <v>0</v>
      </c>
      <c r="JHV1372" s="84">
        <f t="shared" si="3156"/>
        <v>0</v>
      </c>
      <c r="JHW1372" s="84">
        <f t="shared" si="3156"/>
        <v>2000000</v>
      </c>
      <c r="JHX1372" s="84">
        <f t="shared" si="3156"/>
        <v>3000000</v>
      </c>
      <c r="JIE1372" s="84" t="s">
        <v>5410</v>
      </c>
      <c r="JIF1372" s="84">
        <f>JIF1367</f>
        <v>1000000</v>
      </c>
      <c r="JIG1372" s="84">
        <f t="shared" si="3156"/>
        <v>0</v>
      </c>
      <c r="JIH1372" s="84">
        <f t="shared" si="3156"/>
        <v>0</v>
      </c>
      <c r="JII1372" s="84">
        <f t="shared" si="3156"/>
        <v>1000000</v>
      </c>
      <c r="JIJ1372" s="84">
        <f t="shared" si="3156"/>
        <v>2000000</v>
      </c>
      <c r="JIK1372" s="84">
        <f t="shared" si="3156"/>
        <v>0</v>
      </c>
      <c r="JIL1372" s="84">
        <f t="shared" si="3156"/>
        <v>0</v>
      </c>
      <c r="JIM1372" s="84">
        <f t="shared" si="3156"/>
        <v>2000000</v>
      </c>
      <c r="JIN1372" s="84">
        <f t="shared" si="3156"/>
        <v>3000000</v>
      </c>
      <c r="JIU1372" s="84" t="s">
        <v>5410</v>
      </c>
      <c r="JIV1372" s="84">
        <f>JIV1367</f>
        <v>1000000</v>
      </c>
      <c r="JIW1372" s="84">
        <f t="shared" si="3156"/>
        <v>0</v>
      </c>
      <c r="JIX1372" s="84">
        <f t="shared" si="3156"/>
        <v>0</v>
      </c>
      <c r="JIY1372" s="84">
        <f t="shared" si="3156"/>
        <v>1000000</v>
      </c>
      <c r="JIZ1372" s="84">
        <f t="shared" si="3156"/>
        <v>2000000</v>
      </c>
      <c r="JJA1372" s="84">
        <f t="shared" si="3156"/>
        <v>0</v>
      </c>
      <c r="JJB1372" s="84">
        <f t="shared" si="3156"/>
        <v>0</v>
      </c>
      <c r="JJC1372" s="84">
        <f t="shared" si="3156"/>
        <v>2000000</v>
      </c>
      <c r="JJD1372" s="84">
        <f t="shared" si="3156"/>
        <v>3000000</v>
      </c>
      <c r="JJK1372" s="84" t="s">
        <v>5410</v>
      </c>
      <c r="JJL1372" s="84">
        <f>JJL1367</f>
        <v>1000000</v>
      </c>
      <c r="JJM1372" s="84">
        <f t="shared" si="3156"/>
        <v>0</v>
      </c>
      <c r="JJN1372" s="84">
        <f t="shared" si="3156"/>
        <v>0</v>
      </c>
      <c r="JJO1372" s="84">
        <f t="shared" si="3156"/>
        <v>1000000</v>
      </c>
      <c r="JJP1372" s="84">
        <f t="shared" si="3156"/>
        <v>2000000</v>
      </c>
      <c r="JJQ1372" s="84">
        <f t="shared" si="3156"/>
        <v>0</v>
      </c>
      <c r="JJR1372" s="84">
        <f t="shared" si="3156"/>
        <v>0</v>
      </c>
      <c r="JJS1372" s="84">
        <f t="shared" si="3156"/>
        <v>2000000</v>
      </c>
      <c r="JJT1372" s="84">
        <f t="shared" si="3156"/>
        <v>3000000</v>
      </c>
      <c r="JKA1372" s="84" t="s">
        <v>5410</v>
      </c>
      <c r="JKB1372" s="84">
        <f>JKB1367</f>
        <v>1000000</v>
      </c>
      <c r="JKC1372" s="84">
        <f t="shared" ref="JKC1372:JMF1372" si="3157">JKC1367</f>
        <v>0</v>
      </c>
      <c r="JKD1372" s="84">
        <f t="shared" si="3157"/>
        <v>0</v>
      </c>
      <c r="JKE1372" s="84">
        <f t="shared" si="3157"/>
        <v>1000000</v>
      </c>
      <c r="JKF1372" s="84">
        <f t="shared" si="3157"/>
        <v>2000000</v>
      </c>
      <c r="JKG1372" s="84">
        <f t="shared" si="3157"/>
        <v>0</v>
      </c>
      <c r="JKH1372" s="84">
        <f t="shared" si="3157"/>
        <v>0</v>
      </c>
      <c r="JKI1372" s="84">
        <f t="shared" si="3157"/>
        <v>2000000</v>
      </c>
      <c r="JKJ1372" s="84">
        <f t="shared" si="3157"/>
        <v>3000000</v>
      </c>
      <c r="JKQ1372" s="84" t="s">
        <v>5410</v>
      </c>
      <c r="JKR1372" s="84">
        <f>JKR1367</f>
        <v>1000000</v>
      </c>
      <c r="JKS1372" s="84">
        <f t="shared" si="3157"/>
        <v>0</v>
      </c>
      <c r="JKT1372" s="84">
        <f t="shared" si="3157"/>
        <v>0</v>
      </c>
      <c r="JKU1372" s="84">
        <f t="shared" si="3157"/>
        <v>1000000</v>
      </c>
      <c r="JKV1372" s="84">
        <f t="shared" si="3157"/>
        <v>2000000</v>
      </c>
      <c r="JKW1372" s="84">
        <f t="shared" si="3157"/>
        <v>0</v>
      </c>
      <c r="JKX1372" s="84">
        <f t="shared" si="3157"/>
        <v>0</v>
      </c>
      <c r="JKY1372" s="84">
        <f t="shared" si="3157"/>
        <v>2000000</v>
      </c>
      <c r="JKZ1372" s="84">
        <f t="shared" si="3157"/>
        <v>3000000</v>
      </c>
      <c r="JLG1372" s="84" t="s">
        <v>5410</v>
      </c>
      <c r="JLH1372" s="84">
        <f>JLH1367</f>
        <v>1000000</v>
      </c>
      <c r="JLI1372" s="84">
        <f t="shared" si="3157"/>
        <v>0</v>
      </c>
      <c r="JLJ1372" s="84">
        <f t="shared" si="3157"/>
        <v>0</v>
      </c>
      <c r="JLK1372" s="84">
        <f t="shared" si="3157"/>
        <v>1000000</v>
      </c>
      <c r="JLL1372" s="84">
        <f t="shared" si="3157"/>
        <v>2000000</v>
      </c>
      <c r="JLM1372" s="84">
        <f t="shared" si="3157"/>
        <v>0</v>
      </c>
      <c r="JLN1372" s="84">
        <f t="shared" si="3157"/>
        <v>0</v>
      </c>
      <c r="JLO1372" s="84">
        <f t="shared" si="3157"/>
        <v>2000000</v>
      </c>
      <c r="JLP1372" s="84">
        <f t="shared" si="3157"/>
        <v>3000000</v>
      </c>
      <c r="JLW1372" s="84" t="s">
        <v>5410</v>
      </c>
      <c r="JLX1372" s="84">
        <f>JLX1367</f>
        <v>1000000</v>
      </c>
      <c r="JLY1372" s="84">
        <f t="shared" si="3157"/>
        <v>0</v>
      </c>
      <c r="JLZ1372" s="84">
        <f t="shared" si="3157"/>
        <v>0</v>
      </c>
      <c r="JMA1372" s="84">
        <f t="shared" si="3157"/>
        <v>1000000</v>
      </c>
      <c r="JMB1372" s="84">
        <f t="shared" si="3157"/>
        <v>2000000</v>
      </c>
      <c r="JMC1372" s="84">
        <f t="shared" si="3157"/>
        <v>0</v>
      </c>
      <c r="JMD1372" s="84">
        <f t="shared" si="3157"/>
        <v>0</v>
      </c>
      <c r="JME1372" s="84">
        <f t="shared" si="3157"/>
        <v>2000000</v>
      </c>
      <c r="JMF1372" s="84">
        <f t="shared" si="3157"/>
        <v>3000000</v>
      </c>
      <c r="JMM1372" s="84" t="s">
        <v>5410</v>
      </c>
      <c r="JMN1372" s="84">
        <f>JMN1367</f>
        <v>1000000</v>
      </c>
      <c r="JMO1372" s="84">
        <f t="shared" ref="JMO1372:JOR1372" si="3158">JMO1367</f>
        <v>0</v>
      </c>
      <c r="JMP1372" s="84">
        <f t="shared" si="3158"/>
        <v>0</v>
      </c>
      <c r="JMQ1372" s="84">
        <f t="shared" si="3158"/>
        <v>1000000</v>
      </c>
      <c r="JMR1372" s="84">
        <f t="shared" si="3158"/>
        <v>2000000</v>
      </c>
      <c r="JMS1372" s="84">
        <f t="shared" si="3158"/>
        <v>0</v>
      </c>
      <c r="JMT1372" s="84">
        <f t="shared" si="3158"/>
        <v>0</v>
      </c>
      <c r="JMU1372" s="84">
        <f t="shared" si="3158"/>
        <v>2000000</v>
      </c>
      <c r="JMV1372" s="84">
        <f t="shared" si="3158"/>
        <v>3000000</v>
      </c>
      <c r="JNC1372" s="84" t="s">
        <v>5410</v>
      </c>
      <c r="JND1372" s="84">
        <f>JND1367</f>
        <v>1000000</v>
      </c>
      <c r="JNE1372" s="84">
        <f t="shared" si="3158"/>
        <v>0</v>
      </c>
      <c r="JNF1372" s="84">
        <f t="shared" si="3158"/>
        <v>0</v>
      </c>
      <c r="JNG1372" s="84">
        <f t="shared" si="3158"/>
        <v>1000000</v>
      </c>
      <c r="JNH1372" s="84">
        <f t="shared" si="3158"/>
        <v>2000000</v>
      </c>
      <c r="JNI1372" s="84">
        <f t="shared" si="3158"/>
        <v>0</v>
      </c>
      <c r="JNJ1372" s="84">
        <f t="shared" si="3158"/>
        <v>0</v>
      </c>
      <c r="JNK1372" s="84">
        <f t="shared" si="3158"/>
        <v>2000000</v>
      </c>
      <c r="JNL1372" s="84">
        <f t="shared" si="3158"/>
        <v>3000000</v>
      </c>
      <c r="JNS1372" s="84" t="s">
        <v>5410</v>
      </c>
      <c r="JNT1372" s="84">
        <f>JNT1367</f>
        <v>1000000</v>
      </c>
      <c r="JNU1372" s="84">
        <f t="shared" si="3158"/>
        <v>0</v>
      </c>
      <c r="JNV1372" s="84">
        <f t="shared" si="3158"/>
        <v>0</v>
      </c>
      <c r="JNW1372" s="84">
        <f t="shared" si="3158"/>
        <v>1000000</v>
      </c>
      <c r="JNX1372" s="84">
        <f t="shared" si="3158"/>
        <v>2000000</v>
      </c>
      <c r="JNY1372" s="84">
        <f t="shared" si="3158"/>
        <v>0</v>
      </c>
      <c r="JNZ1372" s="84">
        <f t="shared" si="3158"/>
        <v>0</v>
      </c>
      <c r="JOA1372" s="84">
        <f t="shared" si="3158"/>
        <v>2000000</v>
      </c>
      <c r="JOB1372" s="84">
        <f t="shared" si="3158"/>
        <v>3000000</v>
      </c>
      <c r="JOI1372" s="84" t="s">
        <v>5410</v>
      </c>
      <c r="JOJ1372" s="84">
        <f>JOJ1367</f>
        <v>1000000</v>
      </c>
      <c r="JOK1372" s="84">
        <f t="shared" si="3158"/>
        <v>0</v>
      </c>
      <c r="JOL1372" s="84">
        <f t="shared" si="3158"/>
        <v>0</v>
      </c>
      <c r="JOM1372" s="84">
        <f t="shared" si="3158"/>
        <v>1000000</v>
      </c>
      <c r="JON1372" s="84">
        <f t="shared" si="3158"/>
        <v>2000000</v>
      </c>
      <c r="JOO1372" s="84">
        <f t="shared" si="3158"/>
        <v>0</v>
      </c>
      <c r="JOP1372" s="84">
        <f t="shared" si="3158"/>
        <v>0</v>
      </c>
      <c r="JOQ1372" s="84">
        <f t="shared" si="3158"/>
        <v>2000000</v>
      </c>
      <c r="JOR1372" s="84">
        <f t="shared" si="3158"/>
        <v>3000000</v>
      </c>
      <c r="JOY1372" s="84" t="s">
        <v>5410</v>
      </c>
      <c r="JOZ1372" s="84">
        <f>JOZ1367</f>
        <v>1000000</v>
      </c>
      <c r="JPA1372" s="84">
        <f t="shared" ref="JPA1372:JRD1372" si="3159">JPA1367</f>
        <v>0</v>
      </c>
      <c r="JPB1372" s="84">
        <f t="shared" si="3159"/>
        <v>0</v>
      </c>
      <c r="JPC1372" s="84">
        <f t="shared" si="3159"/>
        <v>1000000</v>
      </c>
      <c r="JPD1372" s="84">
        <f t="shared" si="3159"/>
        <v>2000000</v>
      </c>
      <c r="JPE1372" s="84">
        <f t="shared" si="3159"/>
        <v>0</v>
      </c>
      <c r="JPF1372" s="84">
        <f t="shared" si="3159"/>
        <v>0</v>
      </c>
      <c r="JPG1372" s="84">
        <f t="shared" si="3159"/>
        <v>2000000</v>
      </c>
      <c r="JPH1372" s="84">
        <f t="shared" si="3159"/>
        <v>3000000</v>
      </c>
      <c r="JPO1372" s="84" t="s">
        <v>5410</v>
      </c>
      <c r="JPP1372" s="84">
        <f>JPP1367</f>
        <v>1000000</v>
      </c>
      <c r="JPQ1372" s="84">
        <f t="shared" si="3159"/>
        <v>0</v>
      </c>
      <c r="JPR1372" s="84">
        <f t="shared" si="3159"/>
        <v>0</v>
      </c>
      <c r="JPS1372" s="84">
        <f t="shared" si="3159"/>
        <v>1000000</v>
      </c>
      <c r="JPT1372" s="84">
        <f t="shared" si="3159"/>
        <v>2000000</v>
      </c>
      <c r="JPU1372" s="84">
        <f t="shared" si="3159"/>
        <v>0</v>
      </c>
      <c r="JPV1372" s="84">
        <f t="shared" si="3159"/>
        <v>0</v>
      </c>
      <c r="JPW1372" s="84">
        <f t="shared" si="3159"/>
        <v>2000000</v>
      </c>
      <c r="JPX1372" s="84">
        <f t="shared" si="3159"/>
        <v>3000000</v>
      </c>
      <c r="JQE1372" s="84" t="s">
        <v>5410</v>
      </c>
      <c r="JQF1372" s="84">
        <f>JQF1367</f>
        <v>1000000</v>
      </c>
      <c r="JQG1372" s="84">
        <f t="shared" si="3159"/>
        <v>0</v>
      </c>
      <c r="JQH1372" s="84">
        <f t="shared" si="3159"/>
        <v>0</v>
      </c>
      <c r="JQI1372" s="84">
        <f t="shared" si="3159"/>
        <v>1000000</v>
      </c>
      <c r="JQJ1372" s="84">
        <f t="shared" si="3159"/>
        <v>2000000</v>
      </c>
      <c r="JQK1372" s="84">
        <f t="shared" si="3159"/>
        <v>0</v>
      </c>
      <c r="JQL1372" s="84">
        <f t="shared" si="3159"/>
        <v>0</v>
      </c>
      <c r="JQM1372" s="84">
        <f t="shared" si="3159"/>
        <v>2000000</v>
      </c>
      <c r="JQN1372" s="84">
        <f t="shared" si="3159"/>
        <v>3000000</v>
      </c>
      <c r="JQU1372" s="84" t="s">
        <v>5410</v>
      </c>
      <c r="JQV1372" s="84">
        <f>JQV1367</f>
        <v>1000000</v>
      </c>
      <c r="JQW1372" s="84">
        <f t="shared" si="3159"/>
        <v>0</v>
      </c>
      <c r="JQX1372" s="84">
        <f t="shared" si="3159"/>
        <v>0</v>
      </c>
      <c r="JQY1372" s="84">
        <f t="shared" si="3159"/>
        <v>1000000</v>
      </c>
      <c r="JQZ1372" s="84">
        <f t="shared" si="3159"/>
        <v>2000000</v>
      </c>
      <c r="JRA1372" s="84">
        <f t="shared" si="3159"/>
        <v>0</v>
      </c>
      <c r="JRB1372" s="84">
        <f t="shared" si="3159"/>
        <v>0</v>
      </c>
      <c r="JRC1372" s="84">
        <f t="shared" si="3159"/>
        <v>2000000</v>
      </c>
      <c r="JRD1372" s="84">
        <f t="shared" si="3159"/>
        <v>3000000</v>
      </c>
      <c r="JRK1372" s="84" t="s">
        <v>5410</v>
      </c>
      <c r="JRL1372" s="84">
        <f>JRL1367</f>
        <v>1000000</v>
      </c>
      <c r="JRM1372" s="84">
        <f t="shared" ref="JRM1372:JTP1372" si="3160">JRM1367</f>
        <v>0</v>
      </c>
      <c r="JRN1372" s="84">
        <f t="shared" si="3160"/>
        <v>0</v>
      </c>
      <c r="JRO1372" s="84">
        <f t="shared" si="3160"/>
        <v>1000000</v>
      </c>
      <c r="JRP1372" s="84">
        <f t="shared" si="3160"/>
        <v>2000000</v>
      </c>
      <c r="JRQ1372" s="84">
        <f t="shared" si="3160"/>
        <v>0</v>
      </c>
      <c r="JRR1372" s="84">
        <f t="shared" si="3160"/>
        <v>0</v>
      </c>
      <c r="JRS1372" s="84">
        <f t="shared" si="3160"/>
        <v>2000000</v>
      </c>
      <c r="JRT1372" s="84">
        <f t="shared" si="3160"/>
        <v>3000000</v>
      </c>
      <c r="JSA1372" s="84" t="s">
        <v>5410</v>
      </c>
      <c r="JSB1372" s="84">
        <f>JSB1367</f>
        <v>1000000</v>
      </c>
      <c r="JSC1372" s="84">
        <f t="shared" si="3160"/>
        <v>0</v>
      </c>
      <c r="JSD1372" s="84">
        <f t="shared" si="3160"/>
        <v>0</v>
      </c>
      <c r="JSE1372" s="84">
        <f t="shared" si="3160"/>
        <v>1000000</v>
      </c>
      <c r="JSF1372" s="84">
        <f t="shared" si="3160"/>
        <v>2000000</v>
      </c>
      <c r="JSG1372" s="84">
        <f t="shared" si="3160"/>
        <v>0</v>
      </c>
      <c r="JSH1372" s="84">
        <f t="shared" si="3160"/>
        <v>0</v>
      </c>
      <c r="JSI1372" s="84">
        <f t="shared" si="3160"/>
        <v>2000000</v>
      </c>
      <c r="JSJ1372" s="84">
        <f t="shared" si="3160"/>
        <v>3000000</v>
      </c>
      <c r="JSQ1372" s="84" t="s">
        <v>5410</v>
      </c>
      <c r="JSR1372" s="84">
        <f>JSR1367</f>
        <v>1000000</v>
      </c>
      <c r="JSS1372" s="84">
        <f t="shared" si="3160"/>
        <v>0</v>
      </c>
      <c r="JST1372" s="84">
        <f t="shared" si="3160"/>
        <v>0</v>
      </c>
      <c r="JSU1372" s="84">
        <f t="shared" si="3160"/>
        <v>1000000</v>
      </c>
      <c r="JSV1372" s="84">
        <f t="shared" si="3160"/>
        <v>2000000</v>
      </c>
      <c r="JSW1372" s="84">
        <f t="shared" si="3160"/>
        <v>0</v>
      </c>
      <c r="JSX1372" s="84">
        <f t="shared" si="3160"/>
        <v>0</v>
      </c>
      <c r="JSY1372" s="84">
        <f t="shared" si="3160"/>
        <v>2000000</v>
      </c>
      <c r="JSZ1372" s="84">
        <f t="shared" si="3160"/>
        <v>3000000</v>
      </c>
      <c r="JTG1372" s="84" t="s">
        <v>5410</v>
      </c>
      <c r="JTH1372" s="84">
        <f>JTH1367</f>
        <v>1000000</v>
      </c>
      <c r="JTI1372" s="84">
        <f t="shared" si="3160"/>
        <v>0</v>
      </c>
      <c r="JTJ1372" s="84">
        <f t="shared" si="3160"/>
        <v>0</v>
      </c>
      <c r="JTK1372" s="84">
        <f t="shared" si="3160"/>
        <v>1000000</v>
      </c>
      <c r="JTL1372" s="84">
        <f t="shared" si="3160"/>
        <v>2000000</v>
      </c>
      <c r="JTM1372" s="84">
        <f t="shared" si="3160"/>
        <v>0</v>
      </c>
      <c r="JTN1372" s="84">
        <f t="shared" si="3160"/>
        <v>0</v>
      </c>
      <c r="JTO1372" s="84">
        <f t="shared" si="3160"/>
        <v>2000000</v>
      </c>
      <c r="JTP1372" s="84">
        <f t="shared" si="3160"/>
        <v>3000000</v>
      </c>
      <c r="JTW1372" s="84" t="s">
        <v>5410</v>
      </c>
      <c r="JTX1372" s="84">
        <f>JTX1367</f>
        <v>1000000</v>
      </c>
      <c r="JTY1372" s="84">
        <f t="shared" ref="JTY1372:JWB1372" si="3161">JTY1367</f>
        <v>0</v>
      </c>
      <c r="JTZ1372" s="84">
        <f t="shared" si="3161"/>
        <v>0</v>
      </c>
      <c r="JUA1372" s="84">
        <f t="shared" si="3161"/>
        <v>1000000</v>
      </c>
      <c r="JUB1372" s="84">
        <f t="shared" si="3161"/>
        <v>2000000</v>
      </c>
      <c r="JUC1372" s="84">
        <f t="shared" si="3161"/>
        <v>0</v>
      </c>
      <c r="JUD1372" s="84">
        <f t="shared" si="3161"/>
        <v>0</v>
      </c>
      <c r="JUE1372" s="84">
        <f t="shared" si="3161"/>
        <v>2000000</v>
      </c>
      <c r="JUF1372" s="84">
        <f t="shared" si="3161"/>
        <v>3000000</v>
      </c>
      <c r="JUM1372" s="84" t="s">
        <v>5410</v>
      </c>
      <c r="JUN1372" s="84">
        <f>JUN1367</f>
        <v>1000000</v>
      </c>
      <c r="JUO1372" s="84">
        <f t="shared" si="3161"/>
        <v>0</v>
      </c>
      <c r="JUP1372" s="84">
        <f t="shared" si="3161"/>
        <v>0</v>
      </c>
      <c r="JUQ1372" s="84">
        <f t="shared" si="3161"/>
        <v>1000000</v>
      </c>
      <c r="JUR1372" s="84">
        <f t="shared" si="3161"/>
        <v>2000000</v>
      </c>
      <c r="JUS1372" s="84">
        <f t="shared" si="3161"/>
        <v>0</v>
      </c>
      <c r="JUT1372" s="84">
        <f t="shared" si="3161"/>
        <v>0</v>
      </c>
      <c r="JUU1372" s="84">
        <f t="shared" si="3161"/>
        <v>2000000</v>
      </c>
      <c r="JUV1372" s="84">
        <f t="shared" si="3161"/>
        <v>3000000</v>
      </c>
      <c r="JVC1372" s="84" t="s">
        <v>5410</v>
      </c>
      <c r="JVD1372" s="84">
        <f>JVD1367</f>
        <v>1000000</v>
      </c>
      <c r="JVE1372" s="84">
        <f t="shared" si="3161"/>
        <v>0</v>
      </c>
      <c r="JVF1372" s="84">
        <f t="shared" si="3161"/>
        <v>0</v>
      </c>
      <c r="JVG1372" s="84">
        <f t="shared" si="3161"/>
        <v>1000000</v>
      </c>
      <c r="JVH1372" s="84">
        <f t="shared" si="3161"/>
        <v>2000000</v>
      </c>
      <c r="JVI1372" s="84">
        <f t="shared" si="3161"/>
        <v>0</v>
      </c>
      <c r="JVJ1372" s="84">
        <f t="shared" si="3161"/>
        <v>0</v>
      </c>
      <c r="JVK1372" s="84">
        <f t="shared" si="3161"/>
        <v>2000000</v>
      </c>
      <c r="JVL1372" s="84">
        <f t="shared" si="3161"/>
        <v>3000000</v>
      </c>
      <c r="JVS1372" s="84" t="s">
        <v>5410</v>
      </c>
      <c r="JVT1372" s="84">
        <f>JVT1367</f>
        <v>1000000</v>
      </c>
      <c r="JVU1372" s="84">
        <f t="shared" si="3161"/>
        <v>0</v>
      </c>
      <c r="JVV1372" s="84">
        <f t="shared" si="3161"/>
        <v>0</v>
      </c>
      <c r="JVW1372" s="84">
        <f t="shared" si="3161"/>
        <v>1000000</v>
      </c>
      <c r="JVX1372" s="84">
        <f t="shared" si="3161"/>
        <v>2000000</v>
      </c>
      <c r="JVY1372" s="84">
        <f t="shared" si="3161"/>
        <v>0</v>
      </c>
      <c r="JVZ1372" s="84">
        <f t="shared" si="3161"/>
        <v>0</v>
      </c>
      <c r="JWA1372" s="84">
        <f t="shared" si="3161"/>
        <v>2000000</v>
      </c>
      <c r="JWB1372" s="84">
        <f t="shared" si="3161"/>
        <v>3000000</v>
      </c>
      <c r="JWI1372" s="84" t="s">
        <v>5410</v>
      </c>
      <c r="JWJ1372" s="84">
        <f>JWJ1367</f>
        <v>1000000</v>
      </c>
      <c r="JWK1372" s="84">
        <f t="shared" ref="JWK1372:JYN1372" si="3162">JWK1367</f>
        <v>0</v>
      </c>
      <c r="JWL1372" s="84">
        <f t="shared" si="3162"/>
        <v>0</v>
      </c>
      <c r="JWM1372" s="84">
        <f t="shared" si="3162"/>
        <v>1000000</v>
      </c>
      <c r="JWN1372" s="84">
        <f t="shared" si="3162"/>
        <v>2000000</v>
      </c>
      <c r="JWO1372" s="84">
        <f t="shared" si="3162"/>
        <v>0</v>
      </c>
      <c r="JWP1372" s="84">
        <f t="shared" si="3162"/>
        <v>0</v>
      </c>
      <c r="JWQ1372" s="84">
        <f t="shared" si="3162"/>
        <v>2000000</v>
      </c>
      <c r="JWR1372" s="84">
        <f t="shared" si="3162"/>
        <v>3000000</v>
      </c>
      <c r="JWY1372" s="84" t="s">
        <v>5410</v>
      </c>
      <c r="JWZ1372" s="84">
        <f>JWZ1367</f>
        <v>1000000</v>
      </c>
      <c r="JXA1372" s="84">
        <f t="shared" si="3162"/>
        <v>0</v>
      </c>
      <c r="JXB1372" s="84">
        <f t="shared" si="3162"/>
        <v>0</v>
      </c>
      <c r="JXC1372" s="84">
        <f t="shared" si="3162"/>
        <v>1000000</v>
      </c>
      <c r="JXD1372" s="84">
        <f t="shared" si="3162"/>
        <v>2000000</v>
      </c>
      <c r="JXE1372" s="84">
        <f t="shared" si="3162"/>
        <v>0</v>
      </c>
      <c r="JXF1372" s="84">
        <f t="shared" si="3162"/>
        <v>0</v>
      </c>
      <c r="JXG1372" s="84">
        <f t="shared" si="3162"/>
        <v>2000000</v>
      </c>
      <c r="JXH1372" s="84">
        <f t="shared" si="3162"/>
        <v>3000000</v>
      </c>
      <c r="JXO1372" s="84" t="s">
        <v>5410</v>
      </c>
      <c r="JXP1372" s="84">
        <f>JXP1367</f>
        <v>1000000</v>
      </c>
      <c r="JXQ1372" s="84">
        <f t="shared" si="3162"/>
        <v>0</v>
      </c>
      <c r="JXR1372" s="84">
        <f t="shared" si="3162"/>
        <v>0</v>
      </c>
      <c r="JXS1372" s="84">
        <f t="shared" si="3162"/>
        <v>1000000</v>
      </c>
      <c r="JXT1372" s="84">
        <f t="shared" si="3162"/>
        <v>2000000</v>
      </c>
      <c r="JXU1372" s="84">
        <f t="shared" si="3162"/>
        <v>0</v>
      </c>
      <c r="JXV1372" s="84">
        <f t="shared" si="3162"/>
        <v>0</v>
      </c>
      <c r="JXW1372" s="84">
        <f t="shared" si="3162"/>
        <v>2000000</v>
      </c>
      <c r="JXX1372" s="84">
        <f t="shared" si="3162"/>
        <v>3000000</v>
      </c>
      <c r="JYE1372" s="84" t="s">
        <v>5410</v>
      </c>
      <c r="JYF1372" s="84">
        <f>JYF1367</f>
        <v>1000000</v>
      </c>
      <c r="JYG1372" s="84">
        <f t="shared" si="3162"/>
        <v>0</v>
      </c>
      <c r="JYH1372" s="84">
        <f t="shared" si="3162"/>
        <v>0</v>
      </c>
      <c r="JYI1372" s="84">
        <f t="shared" si="3162"/>
        <v>1000000</v>
      </c>
      <c r="JYJ1372" s="84">
        <f t="shared" si="3162"/>
        <v>2000000</v>
      </c>
      <c r="JYK1372" s="84">
        <f t="shared" si="3162"/>
        <v>0</v>
      </c>
      <c r="JYL1372" s="84">
        <f t="shared" si="3162"/>
        <v>0</v>
      </c>
      <c r="JYM1372" s="84">
        <f t="shared" si="3162"/>
        <v>2000000</v>
      </c>
      <c r="JYN1372" s="84">
        <f t="shared" si="3162"/>
        <v>3000000</v>
      </c>
      <c r="JYU1372" s="84" t="s">
        <v>5410</v>
      </c>
      <c r="JYV1372" s="84">
        <f>JYV1367</f>
        <v>1000000</v>
      </c>
      <c r="JYW1372" s="84">
        <f t="shared" ref="JYW1372:KAZ1372" si="3163">JYW1367</f>
        <v>0</v>
      </c>
      <c r="JYX1372" s="84">
        <f t="shared" si="3163"/>
        <v>0</v>
      </c>
      <c r="JYY1372" s="84">
        <f t="shared" si="3163"/>
        <v>1000000</v>
      </c>
      <c r="JYZ1372" s="84">
        <f t="shared" si="3163"/>
        <v>2000000</v>
      </c>
      <c r="JZA1372" s="84">
        <f t="shared" si="3163"/>
        <v>0</v>
      </c>
      <c r="JZB1372" s="84">
        <f t="shared" si="3163"/>
        <v>0</v>
      </c>
      <c r="JZC1372" s="84">
        <f t="shared" si="3163"/>
        <v>2000000</v>
      </c>
      <c r="JZD1372" s="84">
        <f t="shared" si="3163"/>
        <v>3000000</v>
      </c>
      <c r="JZK1372" s="84" t="s">
        <v>5410</v>
      </c>
      <c r="JZL1372" s="84">
        <f>JZL1367</f>
        <v>1000000</v>
      </c>
      <c r="JZM1372" s="84">
        <f t="shared" si="3163"/>
        <v>0</v>
      </c>
      <c r="JZN1372" s="84">
        <f t="shared" si="3163"/>
        <v>0</v>
      </c>
      <c r="JZO1372" s="84">
        <f t="shared" si="3163"/>
        <v>1000000</v>
      </c>
      <c r="JZP1372" s="84">
        <f t="shared" si="3163"/>
        <v>2000000</v>
      </c>
      <c r="JZQ1372" s="84">
        <f t="shared" si="3163"/>
        <v>0</v>
      </c>
      <c r="JZR1372" s="84">
        <f t="shared" si="3163"/>
        <v>0</v>
      </c>
      <c r="JZS1372" s="84">
        <f t="shared" si="3163"/>
        <v>2000000</v>
      </c>
      <c r="JZT1372" s="84">
        <f t="shared" si="3163"/>
        <v>3000000</v>
      </c>
      <c r="KAA1372" s="84" t="s">
        <v>5410</v>
      </c>
      <c r="KAB1372" s="84">
        <f>KAB1367</f>
        <v>1000000</v>
      </c>
      <c r="KAC1372" s="84">
        <f t="shared" si="3163"/>
        <v>0</v>
      </c>
      <c r="KAD1372" s="84">
        <f t="shared" si="3163"/>
        <v>0</v>
      </c>
      <c r="KAE1372" s="84">
        <f t="shared" si="3163"/>
        <v>1000000</v>
      </c>
      <c r="KAF1372" s="84">
        <f t="shared" si="3163"/>
        <v>2000000</v>
      </c>
      <c r="KAG1372" s="84">
        <f t="shared" si="3163"/>
        <v>0</v>
      </c>
      <c r="KAH1372" s="84">
        <f t="shared" si="3163"/>
        <v>0</v>
      </c>
      <c r="KAI1372" s="84">
        <f t="shared" si="3163"/>
        <v>2000000</v>
      </c>
      <c r="KAJ1372" s="84">
        <f t="shared" si="3163"/>
        <v>3000000</v>
      </c>
      <c r="KAQ1372" s="84" t="s">
        <v>5410</v>
      </c>
      <c r="KAR1372" s="84">
        <f>KAR1367</f>
        <v>1000000</v>
      </c>
      <c r="KAS1372" s="84">
        <f t="shared" si="3163"/>
        <v>0</v>
      </c>
      <c r="KAT1372" s="84">
        <f t="shared" si="3163"/>
        <v>0</v>
      </c>
      <c r="KAU1372" s="84">
        <f t="shared" si="3163"/>
        <v>1000000</v>
      </c>
      <c r="KAV1372" s="84">
        <f t="shared" si="3163"/>
        <v>2000000</v>
      </c>
      <c r="KAW1372" s="84">
        <f t="shared" si="3163"/>
        <v>0</v>
      </c>
      <c r="KAX1372" s="84">
        <f t="shared" si="3163"/>
        <v>0</v>
      </c>
      <c r="KAY1372" s="84">
        <f t="shared" si="3163"/>
        <v>2000000</v>
      </c>
      <c r="KAZ1372" s="84">
        <f t="shared" si="3163"/>
        <v>3000000</v>
      </c>
      <c r="KBG1372" s="84" t="s">
        <v>5410</v>
      </c>
      <c r="KBH1372" s="84">
        <f>KBH1367</f>
        <v>1000000</v>
      </c>
      <c r="KBI1372" s="84">
        <f t="shared" ref="KBI1372:KDL1372" si="3164">KBI1367</f>
        <v>0</v>
      </c>
      <c r="KBJ1372" s="84">
        <f t="shared" si="3164"/>
        <v>0</v>
      </c>
      <c r="KBK1372" s="84">
        <f t="shared" si="3164"/>
        <v>1000000</v>
      </c>
      <c r="KBL1372" s="84">
        <f t="shared" si="3164"/>
        <v>2000000</v>
      </c>
      <c r="KBM1372" s="84">
        <f t="shared" si="3164"/>
        <v>0</v>
      </c>
      <c r="KBN1372" s="84">
        <f t="shared" si="3164"/>
        <v>0</v>
      </c>
      <c r="KBO1372" s="84">
        <f t="shared" si="3164"/>
        <v>2000000</v>
      </c>
      <c r="KBP1372" s="84">
        <f t="shared" si="3164"/>
        <v>3000000</v>
      </c>
      <c r="KBW1372" s="84" t="s">
        <v>5410</v>
      </c>
      <c r="KBX1372" s="84">
        <f>KBX1367</f>
        <v>1000000</v>
      </c>
      <c r="KBY1372" s="84">
        <f t="shared" si="3164"/>
        <v>0</v>
      </c>
      <c r="KBZ1372" s="84">
        <f t="shared" si="3164"/>
        <v>0</v>
      </c>
      <c r="KCA1372" s="84">
        <f t="shared" si="3164"/>
        <v>1000000</v>
      </c>
      <c r="KCB1372" s="84">
        <f t="shared" si="3164"/>
        <v>2000000</v>
      </c>
      <c r="KCC1372" s="84">
        <f t="shared" si="3164"/>
        <v>0</v>
      </c>
      <c r="KCD1372" s="84">
        <f t="shared" si="3164"/>
        <v>0</v>
      </c>
      <c r="KCE1372" s="84">
        <f t="shared" si="3164"/>
        <v>2000000</v>
      </c>
      <c r="KCF1372" s="84">
        <f t="shared" si="3164"/>
        <v>3000000</v>
      </c>
      <c r="KCM1372" s="84" t="s">
        <v>5410</v>
      </c>
      <c r="KCN1372" s="84">
        <f>KCN1367</f>
        <v>1000000</v>
      </c>
      <c r="KCO1372" s="84">
        <f t="shared" si="3164"/>
        <v>0</v>
      </c>
      <c r="KCP1372" s="84">
        <f t="shared" si="3164"/>
        <v>0</v>
      </c>
      <c r="KCQ1372" s="84">
        <f t="shared" si="3164"/>
        <v>1000000</v>
      </c>
      <c r="KCR1372" s="84">
        <f t="shared" si="3164"/>
        <v>2000000</v>
      </c>
      <c r="KCS1372" s="84">
        <f t="shared" si="3164"/>
        <v>0</v>
      </c>
      <c r="KCT1372" s="84">
        <f t="shared" si="3164"/>
        <v>0</v>
      </c>
      <c r="KCU1372" s="84">
        <f t="shared" si="3164"/>
        <v>2000000</v>
      </c>
      <c r="KCV1372" s="84">
        <f t="shared" si="3164"/>
        <v>3000000</v>
      </c>
      <c r="KDC1372" s="84" t="s">
        <v>5410</v>
      </c>
      <c r="KDD1372" s="84">
        <f>KDD1367</f>
        <v>1000000</v>
      </c>
      <c r="KDE1372" s="84">
        <f t="shared" si="3164"/>
        <v>0</v>
      </c>
      <c r="KDF1372" s="84">
        <f t="shared" si="3164"/>
        <v>0</v>
      </c>
      <c r="KDG1372" s="84">
        <f t="shared" si="3164"/>
        <v>1000000</v>
      </c>
      <c r="KDH1372" s="84">
        <f t="shared" si="3164"/>
        <v>2000000</v>
      </c>
      <c r="KDI1372" s="84">
        <f t="shared" si="3164"/>
        <v>0</v>
      </c>
      <c r="KDJ1372" s="84">
        <f t="shared" si="3164"/>
        <v>0</v>
      </c>
      <c r="KDK1372" s="84">
        <f t="shared" si="3164"/>
        <v>2000000</v>
      </c>
      <c r="KDL1372" s="84">
        <f t="shared" si="3164"/>
        <v>3000000</v>
      </c>
      <c r="KDS1372" s="84" t="s">
        <v>5410</v>
      </c>
      <c r="KDT1372" s="84">
        <f>KDT1367</f>
        <v>1000000</v>
      </c>
      <c r="KDU1372" s="84">
        <f t="shared" ref="KDU1372:KFX1372" si="3165">KDU1367</f>
        <v>0</v>
      </c>
      <c r="KDV1372" s="84">
        <f t="shared" si="3165"/>
        <v>0</v>
      </c>
      <c r="KDW1372" s="84">
        <f t="shared" si="3165"/>
        <v>1000000</v>
      </c>
      <c r="KDX1372" s="84">
        <f t="shared" si="3165"/>
        <v>2000000</v>
      </c>
      <c r="KDY1372" s="84">
        <f t="shared" si="3165"/>
        <v>0</v>
      </c>
      <c r="KDZ1372" s="84">
        <f t="shared" si="3165"/>
        <v>0</v>
      </c>
      <c r="KEA1372" s="84">
        <f t="shared" si="3165"/>
        <v>2000000</v>
      </c>
      <c r="KEB1372" s="84">
        <f t="shared" si="3165"/>
        <v>3000000</v>
      </c>
      <c r="KEI1372" s="84" t="s">
        <v>5410</v>
      </c>
      <c r="KEJ1372" s="84">
        <f>KEJ1367</f>
        <v>1000000</v>
      </c>
      <c r="KEK1372" s="84">
        <f t="shared" si="3165"/>
        <v>0</v>
      </c>
      <c r="KEL1372" s="84">
        <f t="shared" si="3165"/>
        <v>0</v>
      </c>
      <c r="KEM1372" s="84">
        <f t="shared" si="3165"/>
        <v>1000000</v>
      </c>
      <c r="KEN1372" s="84">
        <f t="shared" si="3165"/>
        <v>2000000</v>
      </c>
      <c r="KEO1372" s="84">
        <f t="shared" si="3165"/>
        <v>0</v>
      </c>
      <c r="KEP1372" s="84">
        <f t="shared" si="3165"/>
        <v>0</v>
      </c>
      <c r="KEQ1372" s="84">
        <f t="shared" si="3165"/>
        <v>2000000</v>
      </c>
      <c r="KER1372" s="84">
        <f t="shared" si="3165"/>
        <v>3000000</v>
      </c>
      <c r="KEY1372" s="84" t="s">
        <v>5410</v>
      </c>
      <c r="KEZ1372" s="84">
        <f>KEZ1367</f>
        <v>1000000</v>
      </c>
      <c r="KFA1372" s="84">
        <f t="shared" si="3165"/>
        <v>0</v>
      </c>
      <c r="KFB1372" s="84">
        <f t="shared" si="3165"/>
        <v>0</v>
      </c>
      <c r="KFC1372" s="84">
        <f t="shared" si="3165"/>
        <v>1000000</v>
      </c>
      <c r="KFD1372" s="84">
        <f t="shared" si="3165"/>
        <v>2000000</v>
      </c>
      <c r="KFE1372" s="84">
        <f t="shared" si="3165"/>
        <v>0</v>
      </c>
      <c r="KFF1372" s="84">
        <f t="shared" si="3165"/>
        <v>0</v>
      </c>
      <c r="KFG1372" s="84">
        <f t="shared" si="3165"/>
        <v>2000000</v>
      </c>
      <c r="KFH1372" s="84">
        <f t="shared" si="3165"/>
        <v>3000000</v>
      </c>
      <c r="KFO1372" s="84" t="s">
        <v>5410</v>
      </c>
      <c r="KFP1372" s="84">
        <f>KFP1367</f>
        <v>1000000</v>
      </c>
      <c r="KFQ1372" s="84">
        <f t="shared" si="3165"/>
        <v>0</v>
      </c>
      <c r="KFR1372" s="84">
        <f t="shared" si="3165"/>
        <v>0</v>
      </c>
      <c r="KFS1372" s="84">
        <f t="shared" si="3165"/>
        <v>1000000</v>
      </c>
      <c r="KFT1372" s="84">
        <f t="shared" si="3165"/>
        <v>2000000</v>
      </c>
      <c r="KFU1372" s="84">
        <f t="shared" si="3165"/>
        <v>0</v>
      </c>
      <c r="KFV1372" s="84">
        <f t="shared" si="3165"/>
        <v>0</v>
      </c>
      <c r="KFW1372" s="84">
        <f t="shared" si="3165"/>
        <v>2000000</v>
      </c>
      <c r="KFX1372" s="84">
        <f t="shared" si="3165"/>
        <v>3000000</v>
      </c>
      <c r="KGE1372" s="84" t="s">
        <v>5410</v>
      </c>
      <c r="KGF1372" s="84">
        <f>KGF1367</f>
        <v>1000000</v>
      </c>
      <c r="KGG1372" s="84">
        <f t="shared" ref="KGG1372:KIJ1372" si="3166">KGG1367</f>
        <v>0</v>
      </c>
      <c r="KGH1372" s="84">
        <f t="shared" si="3166"/>
        <v>0</v>
      </c>
      <c r="KGI1372" s="84">
        <f t="shared" si="3166"/>
        <v>1000000</v>
      </c>
      <c r="KGJ1372" s="84">
        <f t="shared" si="3166"/>
        <v>2000000</v>
      </c>
      <c r="KGK1372" s="84">
        <f t="shared" si="3166"/>
        <v>0</v>
      </c>
      <c r="KGL1372" s="84">
        <f t="shared" si="3166"/>
        <v>0</v>
      </c>
      <c r="KGM1372" s="84">
        <f t="shared" si="3166"/>
        <v>2000000</v>
      </c>
      <c r="KGN1372" s="84">
        <f t="shared" si="3166"/>
        <v>3000000</v>
      </c>
      <c r="KGU1372" s="84" t="s">
        <v>5410</v>
      </c>
      <c r="KGV1372" s="84">
        <f>KGV1367</f>
        <v>1000000</v>
      </c>
      <c r="KGW1372" s="84">
        <f t="shared" si="3166"/>
        <v>0</v>
      </c>
      <c r="KGX1372" s="84">
        <f t="shared" si="3166"/>
        <v>0</v>
      </c>
      <c r="KGY1372" s="84">
        <f t="shared" si="3166"/>
        <v>1000000</v>
      </c>
      <c r="KGZ1372" s="84">
        <f t="shared" si="3166"/>
        <v>2000000</v>
      </c>
      <c r="KHA1372" s="84">
        <f t="shared" si="3166"/>
        <v>0</v>
      </c>
      <c r="KHB1372" s="84">
        <f t="shared" si="3166"/>
        <v>0</v>
      </c>
      <c r="KHC1372" s="84">
        <f t="shared" si="3166"/>
        <v>2000000</v>
      </c>
      <c r="KHD1372" s="84">
        <f t="shared" si="3166"/>
        <v>3000000</v>
      </c>
      <c r="KHK1372" s="84" t="s">
        <v>5410</v>
      </c>
      <c r="KHL1372" s="84">
        <f>KHL1367</f>
        <v>1000000</v>
      </c>
      <c r="KHM1372" s="84">
        <f t="shared" si="3166"/>
        <v>0</v>
      </c>
      <c r="KHN1372" s="84">
        <f t="shared" si="3166"/>
        <v>0</v>
      </c>
      <c r="KHO1372" s="84">
        <f t="shared" si="3166"/>
        <v>1000000</v>
      </c>
      <c r="KHP1372" s="84">
        <f t="shared" si="3166"/>
        <v>2000000</v>
      </c>
      <c r="KHQ1372" s="84">
        <f t="shared" si="3166"/>
        <v>0</v>
      </c>
      <c r="KHR1372" s="84">
        <f t="shared" si="3166"/>
        <v>0</v>
      </c>
      <c r="KHS1372" s="84">
        <f t="shared" si="3166"/>
        <v>2000000</v>
      </c>
      <c r="KHT1372" s="84">
        <f t="shared" si="3166"/>
        <v>3000000</v>
      </c>
      <c r="KIA1372" s="84" t="s">
        <v>5410</v>
      </c>
      <c r="KIB1372" s="84">
        <f>KIB1367</f>
        <v>1000000</v>
      </c>
      <c r="KIC1372" s="84">
        <f t="shared" si="3166"/>
        <v>0</v>
      </c>
      <c r="KID1372" s="84">
        <f t="shared" si="3166"/>
        <v>0</v>
      </c>
      <c r="KIE1372" s="84">
        <f t="shared" si="3166"/>
        <v>1000000</v>
      </c>
      <c r="KIF1372" s="84">
        <f t="shared" si="3166"/>
        <v>2000000</v>
      </c>
      <c r="KIG1372" s="84">
        <f t="shared" si="3166"/>
        <v>0</v>
      </c>
      <c r="KIH1372" s="84">
        <f t="shared" si="3166"/>
        <v>0</v>
      </c>
      <c r="KII1372" s="84">
        <f t="shared" si="3166"/>
        <v>2000000</v>
      </c>
      <c r="KIJ1372" s="84">
        <f t="shared" si="3166"/>
        <v>3000000</v>
      </c>
      <c r="KIQ1372" s="84" t="s">
        <v>5410</v>
      </c>
      <c r="KIR1372" s="84">
        <f>KIR1367</f>
        <v>1000000</v>
      </c>
      <c r="KIS1372" s="84">
        <f t="shared" ref="KIS1372:KKV1372" si="3167">KIS1367</f>
        <v>0</v>
      </c>
      <c r="KIT1372" s="84">
        <f t="shared" si="3167"/>
        <v>0</v>
      </c>
      <c r="KIU1372" s="84">
        <f t="shared" si="3167"/>
        <v>1000000</v>
      </c>
      <c r="KIV1372" s="84">
        <f t="shared" si="3167"/>
        <v>2000000</v>
      </c>
      <c r="KIW1372" s="84">
        <f t="shared" si="3167"/>
        <v>0</v>
      </c>
      <c r="KIX1372" s="84">
        <f t="shared" si="3167"/>
        <v>0</v>
      </c>
      <c r="KIY1372" s="84">
        <f t="shared" si="3167"/>
        <v>2000000</v>
      </c>
      <c r="KIZ1372" s="84">
        <f t="shared" si="3167"/>
        <v>3000000</v>
      </c>
      <c r="KJG1372" s="84" t="s">
        <v>5410</v>
      </c>
      <c r="KJH1372" s="84">
        <f>KJH1367</f>
        <v>1000000</v>
      </c>
      <c r="KJI1372" s="84">
        <f t="shared" si="3167"/>
        <v>0</v>
      </c>
      <c r="KJJ1372" s="84">
        <f t="shared" si="3167"/>
        <v>0</v>
      </c>
      <c r="KJK1372" s="84">
        <f t="shared" si="3167"/>
        <v>1000000</v>
      </c>
      <c r="KJL1372" s="84">
        <f t="shared" si="3167"/>
        <v>2000000</v>
      </c>
      <c r="KJM1372" s="84">
        <f t="shared" si="3167"/>
        <v>0</v>
      </c>
      <c r="KJN1372" s="84">
        <f t="shared" si="3167"/>
        <v>0</v>
      </c>
      <c r="KJO1372" s="84">
        <f t="shared" si="3167"/>
        <v>2000000</v>
      </c>
      <c r="KJP1372" s="84">
        <f t="shared" si="3167"/>
        <v>3000000</v>
      </c>
      <c r="KJW1372" s="84" t="s">
        <v>5410</v>
      </c>
      <c r="KJX1372" s="84">
        <f>KJX1367</f>
        <v>1000000</v>
      </c>
      <c r="KJY1372" s="84">
        <f t="shared" si="3167"/>
        <v>0</v>
      </c>
      <c r="KJZ1372" s="84">
        <f t="shared" si="3167"/>
        <v>0</v>
      </c>
      <c r="KKA1372" s="84">
        <f t="shared" si="3167"/>
        <v>1000000</v>
      </c>
      <c r="KKB1372" s="84">
        <f t="shared" si="3167"/>
        <v>2000000</v>
      </c>
      <c r="KKC1372" s="84">
        <f t="shared" si="3167"/>
        <v>0</v>
      </c>
      <c r="KKD1372" s="84">
        <f t="shared" si="3167"/>
        <v>0</v>
      </c>
      <c r="KKE1372" s="84">
        <f t="shared" si="3167"/>
        <v>2000000</v>
      </c>
      <c r="KKF1372" s="84">
        <f t="shared" si="3167"/>
        <v>3000000</v>
      </c>
      <c r="KKM1372" s="84" t="s">
        <v>5410</v>
      </c>
      <c r="KKN1372" s="84">
        <f>KKN1367</f>
        <v>1000000</v>
      </c>
      <c r="KKO1372" s="84">
        <f t="shared" si="3167"/>
        <v>0</v>
      </c>
      <c r="KKP1372" s="84">
        <f t="shared" si="3167"/>
        <v>0</v>
      </c>
      <c r="KKQ1372" s="84">
        <f t="shared" si="3167"/>
        <v>1000000</v>
      </c>
      <c r="KKR1372" s="84">
        <f t="shared" si="3167"/>
        <v>2000000</v>
      </c>
      <c r="KKS1372" s="84">
        <f t="shared" si="3167"/>
        <v>0</v>
      </c>
      <c r="KKT1372" s="84">
        <f t="shared" si="3167"/>
        <v>0</v>
      </c>
      <c r="KKU1372" s="84">
        <f t="shared" si="3167"/>
        <v>2000000</v>
      </c>
      <c r="KKV1372" s="84">
        <f t="shared" si="3167"/>
        <v>3000000</v>
      </c>
      <c r="KLC1372" s="84" t="s">
        <v>5410</v>
      </c>
      <c r="KLD1372" s="84">
        <f>KLD1367</f>
        <v>1000000</v>
      </c>
      <c r="KLE1372" s="84">
        <f t="shared" ref="KLE1372:KNH1372" si="3168">KLE1367</f>
        <v>0</v>
      </c>
      <c r="KLF1372" s="84">
        <f t="shared" si="3168"/>
        <v>0</v>
      </c>
      <c r="KLG1372" s="84">
        <f t="shared" si="3168"/>
        <v>1000000</v>
      </c>
      <c r="KLH1372" s="84">
        <f t="shared" si="3168"/>
        <v>2000000</v>
      </c>
      <c r="KLI1372" s="84">
        <f t="shared" si="3168"/>
        <v>0</v>
      </c>
      <c r="KLJ1372" s="84">
        <f t="shared" si="3168"/>
        <v>0</v>
      </c>
      <c r="KLK1372" s="84">
        <f t="shared" si="3168"/>
        <v>2000000</v>
      </c>
      <c r="KLL1372" s="84">
        <f t="shared" si="3168"/>
        <v>3000000</v>
      </c>
      <c r="KLS1372" s="84" t="s">
        <v>5410</v>
      </c>
      <c r="KLT1372" s="84">
        <f>KLT1367</f>
        <v>1000000</v>
      </c>
      <c r="KLU1372" s="84">
        <f t="shared" si="3168"/>
        <v>0</v>
      </c>
      <c r="KLV1372" s="84">
        <f t="shared" si="3168"/>
        <v>0</v>
      </c>
      <c r="KLW1372" s="84">
        <f t="shared" si="3168"/>
        <v>1000000</v>
      </c>
      <c r="KLX1372" s="84">
        <f t="shared" si="3168"/>
        <v>2000000</v>
      </c>
      <c r="KLY1372" s="84">
        <f t="shared" si="3168"/>
        <v>0</v>
      </c>
      <c r="KLZ1372" s="84">
        <f t="shared" si="3168"/>
        <v>0</v>
      </c>
      <c r="KMA1372" s="84">
        <f t="shared" si="3168"/>
        <v>2000000</v>
      </c>
      <c r="KMB1372" s="84">
        <f t="shared" si="3168"/>
        <v>3000000</v>
      </c>
      <c r="KMI1372" s="84" t="s">
        <v>5410</v>
      </c>
      <c r="KMJ1372" s="84">
        <f>KMJ1367</f>
        <v>1000000</v>
      </c>
      <c r="KMK1372" s="84">
        <f t="shared" si="3168"/>
        <v>0</v>
      </c>
      <c r="KML1372" s="84">
        <f t="shared" si="3168"/>
        <v>0</v>
      </c>
      <c r="KMM1372" s="84">
        <f t="shared" si="3168"/>
        <v>1000000</v>
      </c>
      <c r="KMN1372" s="84">
        <f t="shared" si="3168"/>
        <v>2000000</v>
      </c>
      <c r="KMO1372" s="84">
        <f t="shared" si="3168"/>
        <v>0</v>
      </c>
      <c r="KMP1372" s="84">
        <f t="shared" si="3168"/>
        <v>0</v>
      </c>
      <c r="KMQ1372" s="84">
        <f t="shared" si="3168"/>
        <v>2000000</v>
      </c>
      <c r="KMR1372" s="84">
        <f t="shared" si="3168"/>
        <v>3000000</v>
      </c>
      <c r="KMY1372" s="84" t="s">
        <v>5410</v>
      </c>
      <c r="KMZ1372" s="84">
        <f>KMZ1367</f>
        <v>1000000</v>
      </c>
      <c r="KNA1372" s="84">
        <f t="shared" si="3168"/>
        <v>0</v>
      </c>
      <c r="KNB1372" s="84">
        <f t="shared" si="3168"/>
        <v>0</v>
      </c>
      <c r="KNC1372" s="84">
        <f t="shared" si="3168"/>
        <v>1000000</v>
      </c>
      <c r="KND1372" s="84">
        <f t="shared" si="3168"/>
        <v>2000000</v>
      </c>
      <c r="KNE1372" s="84">
        <f t="shared" si="3168"/>
        <v>0</v>
      </c>
      <c r="KNF1372" s="84">
        <f t="shared" si="3168"/>
        <v>0</v>
      </c>
      <c r="KNG1372" s="84">
        <f t="shared" si="3168"/>
        <v>2000000</v>
      </c>
      <c r="KNH1372" s="84">
        <f t="shared" si="3168"/>
        <v>3000000</v>
      </c>
      <c r="KNO1372" s="84" t="s">
        <v>5410</v>
      </c>
      <c r="KNP1372" s="84">
        <f>KNP1367</f>
        <v>1000000</v>
      </c>
      <c r="KNQ1372" s="84">
        <f t="shared" ref="KNQ1372:KPT1372" si="3169">KNQ1367</f>
        <v>0</v>
      </c>
      <c r="KNR1372" s="84">
        <f t="shared" si="3169"/>
        <v>0</v>
      </c>
      <c r="KNS1372" s="84">
        <f t="shared" si="3169"/>
        <v>1000000</v>
      </c>
      <c r="KNT1372" s="84">
        <f t="shared" si="3169"/>
        <v>2000000</v>
      </c>
      <c r="KNU1372" s="84">
        <f t="shared" si="3169"/>
        <v>0</v>
      </c>
      <c r="KNV1372" s="84">
        <f t="shared" si="3169"/>
        <v>0</v>
      </c>
      <c r="KNW1372" s="84">
        <f t="shared" si="3169"/>
        <v>2000000</v>
      </c>
      <c r="KNX1372" s="84">
        <f t="shared" si="3169"/>
        <v>3000000</v>
      </c>
      <c r="KOE1372" s="84" t="s">
        <v>5410</v>
      </c>
      <c r="KOF1372" s="84">
        <f>KOF1367</f>
        <v>1000000</v>
      </c>
      <c r="KOG1372" s="84">
        <f t="shared" si="3169"/>
        <v>0</v>
      </c>
      <c r="KOH1372" s="84">
        <f t="shared" si="3169"/>
        <v>0</v>
      </c>
      <c r="KOI1372" s="84">
        <f t="shared" si="3169"/>
        <v>1000000</v>
      </c>
      <c r="KOJ1372" s="84">
        <f t="shared" si="3169"/>
        <v>2000000</v>
      </c>
      <c r="KOK1372" s="84">
        <f t="shared" si="3169"/>
        <v>0</v>
      </c>
      <c r="KOL1372" s="84">
        <f t="shared" si="3169"/>
        <v>0</v>
      </c>
      <c r="KOM1372" s="84">
        <f t="shared" si="3169"/>
        <v>2000000</v>
      </c>
      <c r="KON1372" s="84">
        <f t="shared" si="3169"/>
        <v>3000000</v>
      </c>
      <c r="KOU1372" s="84" t="s">
        <v>5410</v>
      </c>
      <c r="KOV1372" s="84">
        <f>KOV1367</f>
        <v>1000000</v>
      </c>
      <c r="KOW1372" s="84">
        <f t="shared" si="3169"/>
        <v>0</v>
      </c>
      <c r="KOX1372" s="84">
        <f t="shared" si="3169"/>
        <v>0</v>
      </c>
      <c r="KOY1372" s="84">
        <f t="shared" si="3169"/>
        <v>1000000</v>
      </c>
      <c r="KOZ1372" s="84">
        <f t="shared" si="3169"/>
        <v>2000000</v>
      </c>
      <c r="KPA1372" s="84">
        <f t="shared" si="3169"/>
        <v>0</v>
      </c>
      <c r="KPB1372" s="84">
        <f t="shared" si="3169"/>
        <v>0</v>
      </c>
      <c r="KPC1372" s="84">
        <f t="shared" si="3169"/>
        <v>2000000</v>
      </c>
      <c r="KPD1372" s="84">
        <f t="shared" si="3169"/>
        <v>3000000</v>
      </c>
      <c r="KPK1372" s="84" t="s">
        <v>5410</v>
      </c>
      <c r="KPL1372" s="84">
        <f>KPL1367</f>
        <v>1000000</v>
      </c>
      <c r="KPM1372" s="84">
        <f t="shared" si="3169"/>
        <v>0</v>
      </c>
      <c r="KPN1372" s="84">
        <f t="shared" si="3169"/>
        <v>0</v>
      </c>
      <c r="KPO1372" s="84">
        <f t="shared" si="3169"/>
        <v>1000000</v>
      </c>
      <c r="KPP1372" s="84">
        <f t="shared" si="3169"/>
        <v>2000000</v>
      </c>
      <c r="KPQ1372" s="84">
        <f t="shared" si="3169"/>
        <v>0</v>
      </c>
      <c r="KPR1372" s="84">
        <f t="shared" si="3169"/>
        <v>0</v>
      </c>
      <c r="KPS1372" s="84">
        <f t="shared" si="3169"/>
        <v>2000000</v>
      </c>
      <c r="KPT1372" s="84">
        <f t="shared" si="3169"/>
        <v>3000000</v>
      </c>
      <c r="KQA1372" s="84" t="s">
        <v>5410</v>
      </c>
      <c r="KQB1372" s="84">
        <f>KQB1367</f>
        <v>1000000</v>
      </c>
      <c r="KQC1372" s="84">
        <f t="shared" ref="KQC1372:KSF1372" si="3170">KQC1367</f>
        <v>0</v>
      </c>
      <c r="KQD1372" s="84">
        <f t="shared" si="3170"/>
        <v>0</v>
      </c>
      <c r="KQE1372" s="84">
        <f t="shared" si="3170"/>
        <v>1000000</v>
      </c>
      <c r="KQF1372" s="84">
        <f t="shared" si="3170"/>
        <v>2000000</v>
      </c>
      <c r="KQG1372" s="84">
        <f t="shared" si="3170"/>
        <v>0</v>
      </c>
      <c r="KQH1372" s="84">
        <f t="shared" si="3170"/>
        <v>0</v>
      </c>
      <c r="KQI1372" s="84">
        <f t="shared" si="3170"/>
        <v>2000000</v>
      </c>
      <c r="KQJ1372" s="84">
        <f t="shared" si="3170"/>
        <v>3000000</v>
      </c>
      <c r="KQQ1372" s="84" t="s">
        <v>5410</v>
      </c>
      <c r="KQR1372" s="84">
        <f>KQR1367</f>
        <v>1000000</v>
      </c>
      <c r="KQS1372" s="84">
        <f t="shared" si="3170"/>
        <v>0</v>
      </c>
      <c r="KQT1372" s="84">
        <f t="shared" si="3170"/>
        <v>0</v>
      </c>
      <c r="KQU1372" s="84">
        <f t="shared" si="3170"/>
        <v>1000000</v>
      </c>
      <c r="KQV1372" s="84">
        <f t="shared" si="3170"/>
        <v>2000000</v>
      </c>
      <c r="KQW1372" s="84">
        <f t="shared" si="3170"/>
        <v>0</v>
      </c>
      <c r="KQX1372" s="84">
        <f t="shared" si="3170"/>
        <v>0</v>
      </c>
      <c r="KQY1372" s="84">
        <f t="shared" si="3170"/>
        <v>2000000</v>
      </c>
      <c r="KQZ1372" s="84">
        <f t="shared" si="3170"/>
        <v>3000000</v>
      </c>
      <c r="KRG1372" s="84" t="s">
        <v>5410</v>
      </c>
      <c r="KRH1372" s="84">
        <f>KRH1367</f>
        <v>1000000</v>
      </c>
      <c r="KRI1372" s="84">
        <f t="shared" si="3170"/>
        <v>0</v>
      </c>
      <c r="KRJ1372" s="84">
        <f t="shared" si="3170"/>
        <v>0</v>
      </c>
      <c r="KRK1372" s="84">
        <f t="shared" si="3170"/>
        <v>1000000</v>
      </c>
      <c r="KRL1372" s="84">
        <f t="shared" si="3170"/>
        <v>2000000</v>
      </c>
      <c r="KRM1372" s="84">
        <f t="shared" si="3170"/>
        <v>0</v>
      </c>
      <c r="KRN1372" s="84">
        <f t="shared" si="3170"/>
        <v>0</v>
      </c>
      <c r="KRO1372" s="84">
        <f t="shared" si="3170"/>
        <v>2000000</v>
      </c>
      <c r="KRP1372" s="84">
        <f t="shared" si="3170"/>
        <v>3000000</v>
      </c>
      <c r="KRW1372" s="84" t="s">
        <v>5410</v>
      </c>
      <c r="KRX1372" s="84">
        <f>KRX1367</f>
        <v>1000000</v>
      </c>
      <c r="KRY1372" s="84">
        <f t="shared" si="3170"/>
        <v>0</v>
      </c>
      <c r="KRZ1372" s="84">
        <f t="shared" si="3170"/>
        <v>0</v>
      </c>
      <c r="KSA1372" s="84">
        <f t="shared" si="3170"/>
        <v>1000000</v>
      </c>
      <c r="KSB1372" s="84">
        <f t="shared" si="3170"/>
        <v>2000000</v>
      </c>
      <c r="KSC1372" s="84">
        <f t="shared" si="3170"/>
        <v>0</v>
      </c>
      <c r="KSD1372" s="84">
        <f t="shared" si="3170"/>
        <v>0</v>
      </c>
      <c r="KSE1372" s="84">
        <f t="shared" si="3170"/>
        <v>2000000</v>
      </c>
      <c r="KSF1372" s="84">
        <f t="shared" si="3170"/>
        <v>3000000</v>
      </c>
      <c r="KSM1372" s="84" t="s">
        <v>5410</v>
      </c>
      <c r="KSN1372" s="84">
        <f>KSN1367</f>
        <v>1000000</v>
      </c>
      <c r="KSO1372" s="84">
        <f t="shared" ref="KSO1372:KUR1372" si="3171">KSO1367</f>
        <v>0</v>
      </c>
      <c r="KSP1372" s="84">
        <f t="shared" si="3171"/>
        <v>0</v>
      </c>
      <c r="KSQ1372" s="84">
        <f t="shared" si="3171"/>
        <v>1000000</v>
      </c>
      <c r="KSR1372" s="84">
        <f t="shared" si="3171"/>
        <v>2000000</v>
      </c>
      <c r="KSS1372" s="84">
        <f t="shared" si="3171"/>
        <v>0</v>
      </c>
      <c r="KST1372" s="84">
        <f t="shared" si="3171"/>
        <v>0</v>
      </c>
      <c r="KSU1372" s="84">
        <f t="shared" si="3171"/>
        <v>2000000</v>
      </c>
      <c r="KSV1372" s="84">
        <f t="shared" si="3171"/>
        <v>3000000</v>
      </c>
      <c r="KTC1372" s="84" t="s">
        <v>5410</v>
      </c>
      <c r="KTD1372" s="84">
        <f>KTD1367</f>
        <v>1000000</v>
      </c>
      <c r="KTE1372" s="84">
        <f t="shared" si="3171"/>
        <v>0</v>
      </c>
      <c r="KTF1372" s="84">
        <f t="shared" si="3171"/>
        <v>0</v>
      </c>
      <c r="KTG1372" s="84">
        <f t="shared" si="3171"/>
        <v>1000000</v>
      </c>
      <c r="KTH1372" s="84">
        <f t="shared" si="3171"/>
        <v>2000000</v>
      </c>
      <c r="KTI1372" s="84">
        <f t="shared" si="3171"/>
        <v>0</v>
      </c>
      <c r="KTJ1372" s="84">
        <f t="shared" si="3171"/>
        <v>0</v>
      </c>
      <c r="KTK1372" s="84">
        <f t="shared" si="3171"/>
        <v>2000000</v>
      </c>
      <c r="KTL1372" s="84">
        <f t="shared" si="3171"/>
        <v>3000000</v>
      </c>
      <c r="KTS1372" s="84" t="s">
        <v>5410</v>
      </c>
      <c r="KTT1372" s="84">
        <f>KTT1367</f>
        <v>1000000</v>
      </c>
      <c r="KTU1372" s="84">
        <f t="shared" si="3171"/>
        <v>0</v>
      </c>
      <c r="KTV1372" s="84">
        <f t="shared" si="3171"/>
        <v>0</v>
      </c>
      <c r="KTW1372" s="84">
        <f t="shared" si="3171"/>
        <v>1000000</v>
      </c>
      <c r="KTX1372" s="84">
        <f t="shared" si="3171"/>
        <v>2000000</v>
      </c>
      <c r="KTY1372" s="84">
        <f t="shared" si="3171"/>
        <v>0</v>
      </c>
      <c r="KTZ1372" s="84">
        <f t="shared" si="3171"/>
        <v>0</v>
      </c>
      <c r="KUA1372" s="84">
        <f t="shared" si="3171"/>
        <v>2000000</v>
      </c>
      <c r="KUB1372" s="84">
        <f t="shared" si="3171"/>
        <v>3000000</v>
      </c>
      <c r="KUI1372" s="84" t="s">
        <v>5410</v>
      </c>
      <c r="KUJ1372" s="84">
        <f>KUJ1367</f>
        <v>1000000</v>
      </c>
      <c r="KUK1372" s="84">
        <f t="shared" si="3171"/>
        <v>0</v>
      </c>
      <c r="KUL1372" s="84">
        <f t="shared" si="3171"/>
        <v>0</v>
      </c>
      <c r="KUM1372" s="84">
        <f t="shared" si="3171"/>
        <v>1000000</v>
      </c>
      <c r="KUN1372" s="84">
        <f t="shared" si="3171"/>
        <v>2000000</v>
      </c>
      <c r="KUO1372" s="84">
        <f t="shared" si="3171"/>
        <v>0</v>
      </c>
      <c r="KUP1372" s="84">
        <f t="shared" si="3171"/>
        <v>0</v>
      </c>
      <c r="KUQ1372" s="84">
        <f t="shared" si="3171"/>
        <v>2000000</v>
      </c>
      <c r="KUR1372" s="84">
        <f t="shared" si="3171"/>
        <v>3000000</v>
      </c>
      <c r="KUY1372" s="84" t="s">
        <v>5410</v>
      </c>
      <c r="KUZ1372" s="84">
        <f>KUZ1367</f>
        <v>1000000</v>
      </c>
      <c r="KVA1372" s="84">
        <f t="shared" ref="KVA1372:KXD1372" si="3172">KVA1367</f>
        <v>0</v>
      </c>
      <c r="KVB1372" s="84">
        <f t="shared" si="3172"/>
        <v>0</v>
      </c>
      <c r="KVC1372" s="84">
        <f t="shared" si="3172"/>
        <v>1000000</v>
      </c>
      <c r="KVD1372" s="84">
        <f t="shared" si="3172"/>
        <v>2000000</v>
      </c>
      <c r="KVE1372" s="84">
        <f t="shared" si="3172"/>
        <v>0</v>
      </c>
      <c r="KVF1372" s="84">
        <f t="shared" si="3172"/>
        <v>0</v>
      </c>
      <c r="KVG1372" s="84">
        <f t="shared" si="3172"/>
        <v>2000000</v>
      </c>
      <c r="KVH1372" s="84">
        <f t="shared" si="3172"/>
        <v>3000000</v>
      </c>
      <c r="KVO1372" s="84" t="s">
        <v>5410</v>
      </c>
      <c r="KVP1372" s="84">
        <f>KVP1367</f>
        <v>1000000</v>
      </c>
      <c r="KVQ1372" s="84">
        <f t="shared" si="3172"/>
        <v>0</v>
      </c>
      <c r="KVR1372" s="84">
        <f t="shared" si="3172"/>
        <v>0</v>
      </c>
      <c r="KVS1372" s="84">
        <f t="shared" si="3172"/>
        <v>1000000</v>
      </c>
      <c r="KVT1372" s="84">
        <f t="shared" si="3172"/>
        <v>2000000</v>
      </c>
      <c r="KVU1372" s="84">
        <f t="shared" si="3172"/>
        <v>0</v>
      </c>
      <c r="KVV1372" s="84">
        <f t="shared" si="3172"/>
        <v>0</v>
      </c>
      <c r="KVW1372" s="84">
        <f t="shared" si="3172"/>
        <v>2000000</v>
      </c>
      <c r="KVX1372" s="84">
        <f t="shared" si="3172"/>
        <v>3000000</v>
      </c>
      <c r="KWE1372" s="84" t="s">
        <v>5410</v>
      </c>
      <c r="KWF1372" s="84">
        <f>KWF1367</f>
        <v>1000000</v>
      </c>
      <c r="KWG1372" s="84">
        <f t="shared" si="3172"/>
        <v>0</v>
      </c>
      <c r="KWH1372" s="84">
        <f t="shared" si="3172"/>
        <v>0</v>
      </c>
      <c r="KWI1372" s="84">
        <f t="shared" si="3172"/>
        <v>1000000</v>
      </c>
      <c r="KWJ1372" s="84">
        <f t="shared" si="3172"/>
        <v>2000000</v>
      </c>
      <c r="KWK1372" s="84">
        <f t="shared" si="3172"/>
        <v>0</v>
      </c>
      <c r="KWL1372" s="84">
        <f t="shared" si="3172"/>
        <v>0</v>
      </c>
      <c r="KWM1372" s="84">
        <f t="shared" si="3172"/>
        <v>2000000</v>
      </c>
      <c r="KWN1372" s="84">
        <f t="shared" si="3172"/>
        <v>3000000</v>
      </c>
      <c r="KWU1372" s="84" t="s">
        <v>5410</v>
      </c>
      <c r="KWV1372" s="84">
        <f>KWV1367</f>
        <v>1000000</v>
      </c>
      <c r="KWW1372" s="84">
        <f t="shared" si="3172"/>
        <v>0</v>
      </c>
      <c r="KWX1372" s="84">
        <f t="shared" si="3172"/>
        <v>0</v>
      </c>
      <c r="KWY1372" s="84">
        <f t="shared" si="3172"/>
        <v>1000000</v>
      </c>
      <c r="KWZ1372" s="84">
        <f t="shared" si="3172"/>
        <v>2000000</v>
      </c>
      <c r="KXA1372" s="84">
        <f t="shared" si="3172"/>
        <v>0</v>
      </c>
      <c r="KXB1372" s="84">
        <f t="shared" si="3172"/>
        <v>0</v>
      </c>
      <c r="KXC1372" s="84">
        <f t="shared" si="3172"/>
        <v>2000000</v>
      </c>
      <c r="KXD1372" s="84">
        <f t="shared" si="3172"/>
        <v>3000000</v>
      </c>
      <c r="KXK1372" s="84" t="s">
        <v>5410</v>
      </c>
      <c r="KXL1372" s="84">
        <f>KXL1367</f>
        <v>1000000</v>
      </c>
      <c r="KXM1372" s="84">
        <f t="shared" ref="KXM1372:KZP1372" si="3173">KXM1367</f>
        <v>0</v>
      </c>
      <c r="KXN1372" s="84">
        <f t="shared" si="3173"/>
        <v>0</v>
      </c>
      <c r="KXO1372" s="84">
        <f t="shared" si="3173"/>
        <v>1000000</v>
      </c>
      <c r="KXP1372" s="84">
        <f t="shared" si="3173"/>
        <v>2000000</v>
      </c>
      <c r="KXQ1372" s="84">
        <f t="shared" si="3173"/>
        <v>0</v>
      </c>
      <c r="KXR1372" s="84">
        <f t="shared" si="3173"/>
        <v>0</v>
      </c>
      <c r="KXS1372" s="84">
        <f t="shared" si="3173"/>
        <v>2000000</v>
      </c>
      <c r="KXT1372" s="84">
        <f t="shared" si="3173"/>
        <v>3000000</v>
      </c>
      <c r="KYA1372" s="84" t="s">
        <v>5410</v>
      </c>
      <c r="KYB1372" s="84">
        <f>KYB1367</f>
        <v>1000000</v>
      </c>
      <c r="KYC1372" s="84">
        <f t="shared" si="3173"/>
        <v>0</v>
      </c>
      <c r="KYD1372" s="84">
        <f t="shared" si="3173"/>
        <v>0</v>
      </c>
      <c r="KYE1372" s="84">
        <f t="shared" si="3173"/>
        <v>1000000</v>
      </c>
      <c r="KYF1372" s="84">
        <f t="shared" si="3173"/>
        <v>2000000</v>
      </c>
      <c r="KYG1372" s="84">
        <f t="shared" si="3173"/>
        <v>0</v>
      </c>
      <c r="KYH1372" s="84">
        <f t="shared" si="3173"/>
        <v>0</v>
      </c>
      <c r="KYI1372" s="84">
        <f t="shared" si="3173"/>
        <v>2000000</v>
      </c>
      <c r="KYJ1372" s="84">
        <f t="shared" si="3173"/>
        <v>3000000</v>
      </c>
      <c r="KYQ1372" s="84" t="s">
        <v>5410</v>
      </c>
      <c r="KYR1372" s="84">
        <f>KYR1367</f>
        <v>1000000</v>
      </c>
      <c r="KYS1372" s="84">
        <f t="shared" si="3173"/>
        <v>0</v>
      </c>
      <c r="KYT1372" s="84">
        <f t="shared" si="3173"/>
        <v>0</v>
      </c>
      <c r="KYU1372" s="84">
        <f t="shared" si="3173"/>
        <v>1000000</v>
      </c>
      <c r="KYV1372" s="84">
        <f t="shared" si="3173"/>
        <v>2000000</v>
      </c>
      <c r="KYW1372" s="84">
        <f t="shared" si="3173"/>
        <v>0</v>
      </c>
      <c r="KYX1372" s="84">
        <f t="shared" si="3173"/>
        <v>0</v>
      </c>
      <c r="KYY1372" s="84">
        <f t="shared" si="3173"/>
        <v>2000000</v>
      </c>
      <c r="KYZ1372" s="84">
        <f t="shared" si="3173"/>
        <v>3000000</v>
      </c>
      <c r="KZG1372" s="84" t="s">
        <v>5410</v>
      </c>
      <c r="KZH1372" s="84">
        <f>KZH1367</f>
        <v>1000000</v>
      </c>
      <c r="KZI1372" s="84">
        <f t="shared" si="3173"/>
        <v>0</v>
      </c>
      <c r="KZJ1372" s="84">
        <f t="shared" si="3173"/>
        <v>0</v>
      </c>
      <c r="KZK1372" s="84">
        <f t="shared" si="3173"/>
        <v>1000000</v>
      </c>
      <c r="KZL1372" s="84">
        <f t="shared" si="3173"/>
        <v>2000000</v>
      </c>
      <c r="KZM1372" s="84">
        <f t="shared" si="3173"/>
        <v>0</v>
      </c>
      <c r="KZN1372" s="84">
        <f t="shared" si="3173"/>
        <v>0</v>
      </c>
      <c r="KZO1372" s="84">
        <f t="shared" si="3173"/>
        <v>2000000</v>
      </c>
      <c r="KZP1372" s="84">
        <f t="shared" si="3173"/>
        <v>3000000</v>
      </c>
      <c r="KZW1372" s="84" t="s">
        <v>5410</v>
      </c>
      <c r="KZX1372" s="84">
        <f>KZX1367</f>
        <v>1000000</v>
      </c>
      <c r="KZY1372" s="84">
        <f t="shared" ref="KZY1372:LCB1372" si="3174">KZY1367</f>
        <v>0</v>
      </c>
      <c r="KZZ1372" s="84">
        <f t="shared" si="3174"/>
        <v>0</v>
      </c>
      <c r="LAA1372" s="84">
        <f t="shared" si="3174"/>
        <v>1000000</v>
      </c>
      <c r="LAB1372" s="84">
        <f t="shared" si="3174"/>
        <v>2000000</v>
      </c>
      <c r="LAC1372" s="84">
        <f t="shared" si="3174"/>
        <v>0</v>
      </c>
      <c r="LAD1372" s="84">
        <f t="shared" si="3174"/>
        <v>0</v>
      </c>
      <c r="LAE1372" s="84">
        <f t="shared" si="3174"/>
        <v>2000000</v>
      </c>
      <c r="LAF1372" s="84">
        <f t="shared" si="3174"/>
        <v>3000000</v>
      </c>
      <c r="LAM1372" s="84" t="s">
        <v>5410</v>
      </c>
      <c r="LAN1372" s="84">
        <f>LAN1367</f>
        <v>1000000</v>
      </c>
      <c r="LAO1372" s="84">
        <f t="shared" si="3174"/>
        <v>0</v>
      </c>
      <c r="LAP1372" s="84">
        <f t="shared" si="3174"/>
        <v>0</v>
      </c>
      <c r="LAQ1372" s="84">
        <f t="shared" si="3174"/>
        <v>1000000</v>
      </c>
      <c r="LAR1372" s="84">
        <f t="shared" si="3174"/>
        <v>2000000</v>
      </c>
      <c r="LAS1372" s="84">
        <f t="shared" si="3174"/>
        <v>0</v>
      </c>
      <c r="LAT1372" s="84">
        <f t="shared" si="3174"/>
        <v>0</v>
      </c>
      <c r="LAU1372" s="84">
        <f t="shared" si="3174"/>
        <v>2000000</v>
      </c>
      <c r="LAV1372" s="84">
        <f t="shared" si="3174"/>
        <v>3000000</v>
      </c>
      <c r="LBC1372" s="84" t="s">
        <v>5410</v>
      </c>
      <c r="LBD1372" s="84">
        <f>LBD1367</f>
        <v>1000000</v>
      </c>
      <c r="LBE1372" s="84">
        <f t="shared" si="3174"/>
        <v>0</v>
      </c>
      <c r="LBF1372" s="84">
        <f t="shared" si="3174"/>
        <v>0</v>
      </c>
      <c r="LBG1372" s="84">
        <f t="shared" si="3174"/>
        <v>1000000</v>
      </c>
      <c r="LBH1372" s="84">
        <f t="shared" si="3174"/>
        <v>2000000</v>
      </c>
      <c r="LBI1372" s="84">
        <f t="shared" si="3174"/>
        <v>0</v>
      </c>
      <c r="LBJ1372" s="84">
        <f t="shared" si="3174"/>
        <v>0</v>
      </c>
      <c r="LBK1372" s="84">
        <f t="shared" si="3174"/>
        <v>2000000</v>
      </c>
      <c r="LBL1372" s="84">
        <f t="shared" si="3174"/>
        <v>3000000</v>
      </c>
      <c r="LBS1372" s="84" t="s">
        <v>5410</v>
      </c>
      <c r="LBT1372" s="84">
        <f>LBT1367</f>
        <v>1000000</v>
      </c>
      <c r="LBU1372" s="84">
        <f t="shared" si="3174"/>
        <v>0</v>
      </c>
      <c r="LBV1372" s="84">
        <f t="shared" si="3174"/>
        <v>0</v>
      </c>
      <c r="LBW1372" s="84">
        <f t="shared" si="3174"/>
        <v>1000000</v>
      </c>
      <c r="LBX1372" s="84">
        <f t="shared" si="3174"/>
        <v>2000000</v>
      </c>
      <c r="LBY1372" s="84">
        <f t="shared" si="3174"/>
        <v>0</v>
      </c>
      <c r="LBZ1372" s="84">
        <f t="shared" si="3174"/>
        <v>0</v>
      </c>
      <c r="LCA1372" s="84">
        <f t="shared" si="3174"/>
        <v>2000000</v>
      </c>
      <c r="LCB1372" s="84">
        <f t="shared" si="3174"/>
        <v>3000000</v>
      </c>
      <c r="LCI1372" s="84" t="s">
        <v>5410</v>
      </c>
      <c r="LCJ1372" s="84">
        <f>LCJ1367</f>
        <v>1000000</v>
      </c>
      <c r="LCK1372" s="84">
        <f t="shared" ref="LCK1372:LEN1372" si="3175">LCK1367</f>
        <v>0</v>
      </c>
      <c r="LCL1372" s="84">
        <f t="shared" si="3175"/>
        <v>0</v>
      </c>
      <c r="LCM1372" s="84">
        <f t="shared" si="3175"/>
        <v>1000000</v>
      </c>
      <c r="LCN1372" s="84">
        <f t="shared" si="3175"/>
        <v>2000000</v>
      </c>
      <c r="LCO1372" s="84">
        <f t="shared" si="3175"/>
        <v>0</v>
      </c>
      <c r="LCP1372" s="84">
        <f t="shared" si="3175"/>
        <v>0</v>
      </c>
      <c r="LCQ1372" s="84">
        <f t="shared" si="3175"/>
        <v>2000000</v>
      </c>
      <c r="LCR1372" s="84">
        <f t="shared" si="3175"/>
        <v>3000000</v>
      </c>
      <c r="LCY1372" s="84" t="s">
        <v>5410</v>
      </c>
      <c r="LCZ1372" s="84">
        <f>LCZ1367</f>
        <v>1000000</v>
      </c>
      <c r="LDA1372" s="84">
        <f t="shared" si="3175"/>
        <v>0</v>
      </c>
      <c r="LDB1372" s="84">
        <f t="shared" si="3175"/>
        <v>0</v>
      </c>
      <c r="LDC1372" s="84">
        <f t="shared" si="3175"/>
        <v>1000000</v>
      </c>
      <c r="LDD1372" s="84">
        <f t="shared" si="3175"/>
        <v>2000000</v>
      </c>
      <c r="LDE1372" s="84">
        <f t="shared" si="3175"/>
        <v>0</v>
      </c>
      <c r="LDF1372" s="84">
        <f t="shared" si="3175"/>
        <v>0</v>
      </c>
      <c r="LDG1372" s="84">
        <f t="shared" si="3175"/>
        <v>2000000</v>
      </c>
      <c r="LDH1372" s="84">
        <f t="shared" si="3175"/>
        <v>3000000</v>
      </c>
      <c r="LDO1372" s="84" t="s">
        <v>5410</v>
      </c>
      <c r="LDP1372" s="84">
        <f>LDP1367</f>
        <v>1000000</v>
      </c>
      <c r="LDQ1372" s="84">
        <f t="shared" si="3175"/>
        <v>0</v>
      </c>
      <c r="LDR1372" s="84">
        <f t="shared" si="3175"/>
        <v>0</v>
      </c>
      <c r="LDS1372" s="84">
        <f t="shared" si="3175"/>
        <v>1000000</v>
      </c>
      <c r="LDT1372" s="84">
        <f t="shared" si="3175"/>
        <v>2000000</v>
      </c>
      <c r="LDU1372" s="84">
        <f t="shared" si="3175"/>
        <v>0</v>
      </c>
      <c r="LDV1372" s="84">
        <f t="shared" si="3175"/>
        <v>0</v>
      </c>
      <c r="LDW1372" s="84">
        <f t="shared" si="3175"/>
        <v>2000000</v>
      </c>
      <c r="LDX1372" s="84">
        <f t="shared" si="3175"/>
        <v>3000000</v>
      </c>
      <c r="LEE1372" s="84" t="s">
        <v>5410</v>
      </c>
      <c r="LEF1372" s="84">
        <f>LEF1367</f>
        <v>1000000</v>
      </c>
      <c r="LEG1372" s="84">
        <f t="shared" si="3175"/>
        <v>0</v>
      </c>
      <c r="LEH1372" s="84">
        <f t="shared" si="3175"/>
        <v>0</v>
      </c>
      <c r="LEI1372" s="84">
        <f t="shared" si="3175"/>
        <v>1000000</v>
      </c>
      <c r="LEJ1372" s="84">
        <f t="shared" si="3175"/>
        <v>2000000</v>
      </c>
      <c r="LEK1372" s="84">
        <f t="shared" si="3175"/>
        <v>0</v>
      </c>
      <c r="LEL1372" s="84">
        <f t="shared" si="3175"/>
        <v>0</v>
      </c>
      <c r="LEM1372" s="84">
        <f t="shared" si="3175"/>
        <v>2000000</v>
      </c>
      <c r="LEN1372" s="84">
        <f t="shared" si="3175"/>
        <v>3000000</v>
      </c>
      <c r="LEU1372" s="84" t="s">
        <v>5410</v>
      </c>
      <c r="LEV1372" s="84">
        <f>LEV1367</f>
        <v>1000000</v>
      </c>
      <c r="LEW1372" s="84">
        <f t="shared" ref="LEW1372:LGZ1372" si="3176">LEW1367</f>
        <v>0</v>
      </c>
      <c r="LEX1372" s="84">
        <f t="shared" si="3176"/>
        <v>0</v>
      </c>
      <c r="LEY1372" s="84">
        <f t="shared" si="3176"/>
        <v>1000000</v>
      </c>
      <c r="LEZ1372" s="84">
        <f t="shared" si="3176"/>
        <v>2000000</v>
      </c>
      <c r="LFA1372" s="84">
        <f t="shared" si="3176"/>
        <v>0</v>
      </c>
      <c r="LFB1372" s="84">
        <f t="shared" si="3176"/>
        <v>0</v>
      </c>
      <c r="LFC1372" s="84">
        <f t="shared" si="3176"/>
        <v>2000000</v>
      </c>
      <c r="LFD1372" s="84">
        <f t="shared" si="3176"/>
        <v>3000000</v>
      </c>
      <c r="LFK1372" s="84" t="s">
        <v>5410</v>
      </c>
      <c r="LFL1372" s="84">
        <f>LFL1367</f>
        <v>1000000</v>
      </c>
      <c r="LFM1372" s="84">
        <f t="shared" si="3176"/>
        <v>0</v>
      </c>
      <c r="LFN1372" s="84">
        <f t="shared" si="3176"/>
        <v>0</v>
      </c>
      <c r="LFO1372" s="84">
        <f t="shared" si="3176"/>
        <v>1000000</v>
      </c>
      <c r="LFP1372" s="84">
        <f t="shared" si="3176"/>
        <v>2000000</v>
      </c>
      <c r="LFQ1372" s="84">
        <f t="shared" si="3176"/>
        <v>0</v>
      </c>
      <c r="LFR1372" s="84">
        <f t="shared" si="3176"/>
        <v>0</v>
      </c>
      <c r="LFS1372" s="84">
        <f t="shared" si="3176"/>
        <v>2000000</v>
      </c>
      <c r="LFT1372" s="84">
        <f t="shared" si="3176"/>
        <v>3000000</v>
      </c>
      <c r="LGA1372" s="84" t="s">
        <v>5410</v>
      </c>
      <c r="LGB1372" s="84">
        <f>LGB1367</f>
        <v>1000000</v>
      </c>
      <c r="LGC1372" s="84">
        <f t="shared" si="3176"/>
        <v>0</v>
      </c>
      <c r="LGD1372" s="84">
        <f t="shared" si="3176"/>
        <v>0</v>
      </c>
      <c r="LGE1372" s="84">
        <f t="shared" si="3176"/>
        <v>1000000</v>
      </c>
      <c r="LGF1372" s="84">
        <f t="shared" si="3176"/>
        <v>2000000</v>
      </c>
      <c r="LGG1372" s="84">
        <f t="shared" si="3176"/>
        <v>0</v>
      </c>
      <c r="LGH1372" s="84">
        <f t="shared" si="3176"/>
        <v>0</v>
      </c>
      <c r="LGI1372" s="84">
        <f t="shared" si="3176"/>
        <v>2000000</v>
      </c>
      <c r="LGJ1372" s="84">
        <f t="shared" si="3176"/>
        <v>3000000</v>
      </c>
      <c r="LGQ1372" s="84" t="s">
        <v>5410</v>
      </c>
      <c r="LGR1372" s="84">
        <f>LGR1367</f>
        <v>1000000</v>
      </c>
      <c r="LGS1372" s="84">
        <f t="shared" si="3176"/>
        <v>0</v>
      </c>
      <c r="LGT1372" s="84">
        <f t="shared" si="3176"/>
        <v>0</v>
      </c>
      <c r="LGU1372" s="84">
        <f t="shared" si="3176"/>
        <v>1000000</v>
      </c>
      <c r="LGV1372" s="84">
        <f t="shared" si="3176"/>
        <v>2000000</v>
      </c>
      <c r="LGW1372" s="84">
        <f t="shared" si="3176"/>
        <v>0</v>
      </c>
      <c r="LGX1372" s="84">
        <f t="shared" si="3176"/>
        <v>0</v>
      </c>
      <c r="LGY1372" s="84">
        <f t="shared" si="3176"/>
        <v>2000000</v>
      </c>
      <c r="LGZ1372" s="84">
        <f t="shared" si="3176"/>
        <v>3000000</v>
      </c>
      <c r="LHG1372" s="84" t="s">
        <v>5410</v>
      </c>
      <c r="LHH1372" s="84">
        <f>LHH1367</f>
        <v>1000000</v>
      </c>
      <c r="LHI1372" s="84">
        <f t="shared" ref="LHI1372:LJL1372" si="3177">LHI1367</f>
        <v>0</v>
      </c>
      <c r="LHJ1372" s="84">
        <f t="shared" si="3177"/>
        <v>0</v>
      </c>
      <c r="LHK1372" s="84">
        <f t="shared" si="3177"/>
        <v>1000000</v>
      </c>
      <c r="LHL1372" s="84">
        <f t="shared" si="3177"/>
        <v>2000000</v>
      </c>
      <c r="LHM1372" s="84">
        <f t="shared" si="3177"/>
        <v>0</v>
      </c>
      <c r="LHN1372" s="84">
        <f t="shared" si="3177"/>
        <v>0</v>
      </c>
      <c r="LHO1372" s="84">
        <f t="shared" si="3177"/>
        <v>2000000</v>
      </c>
      <c r="LHP1372" s="84">
        <f t="shared" si="3177"/>
        <v>3000000</v>
      </c>
      <c r="LHW1372" s="84" t="s">
        <v>5410</v>
      </c>
      <c r="LHX1372" s="84">
        <f>LHX1367</f>
        <v>1000000</v>
      </c>
      <c r="LHY1372" s="84">
        <f t="shared" si="3177"/>
        <v>0</v>
      </c>
      <c r="LHZ1372" s="84">
        <f t="shared" si="3177"/>
        <v>0</v>
      </c>
      <c r="LIA1372" s="84">
        <f t="shared" si="3177"/>
        <v>1000000</v>
      </c>
      <c r="LIB1372" s="84">
        <f t="shared" si="3177"/>
        <v>2000000</v>
      </c>
      <c r="LIC1372" s="84">
        <f t="shared" si="3177"/>
        <v>0</v>
      </c>
      <c r="LID1372" s="84">
        <f t="shared" si="3177"/>
        <v>0</v>
      </c>
      <c r="LIE1372" s="84">
        <f t="shared" si="3177"/>
        <v>2000000</v>
      </c>
      <c r="LIF1372" s="84">
        <f t="shared" si="3177"/>
        <v>3000000</v>
      </c>
      <c r="LIM1372" s="84" t="s">
        <v>5410</v>
      </c>
      <c r="LIN1372" s="84">
        <f>LIN1367</f>
        <v>1000000</v>
      </c>
      <c r="LIO1372" s="84">
        <f t="shared" si="3177"/>
        <v>0</v>
      </c>
      <c r="LIP1372" s="84">
        <f t="shared" si="3177"/>
        <v>0</v>
      </c>
      <c r="LIQ1372" s="84">
        <f t="shared" si="3177"/>
        <v>1000000</v>
      </c>
      <c r="LIR1372" s="84">
        <f t="shared" si="3177"/>
        <v>2000000</v>
      </c>
      <c r="LIS1372" s="84">
        <f t="shared" si="3177"/>
        <v>0</v>
      </c>
      <c r="LIT1372" s="84">
        <f t="shared" si="3177"/>
        <v>0</v>
      </c>
      <c r="LIU1372" s="84">
        <f t="shared" si="3177"/>
        <v>2000000</v>
      </c>
      <c r="LIV1372" s="84">
        <f t="shared" si="3177"/>
        <v>3000000</v>
      </c>
      <c r="LJC1372" s="84" t="s">
        <v>5410</v>
      </c>
      <c r="LJD1372" s="84">
        <f>LJD1367</f>
        <v>1000000</v>
      </c>
      <c r="LJE1372" s="84">
        <f t="shared" si="3177"/>
        <v>0</v>
      </c>
      <c r="LJF1372" s="84">
        <f t="shared" si="3177"/>
        <v>0</v>
      </c>
      <c r="LJG1372" s="84">
        <f t="shared" si="3177"/>
        <v>1000000</v>
      </c>
      <c r="LJH1372" s="84">
        <f t="shared" si="3177"/>
        <v>2000000</v>
      </c>
      <c r="LJI1372" s="84">
        <f t="shared" si="3177"/>
        <v>0</v>
      </c>
      <c r="LJJ1372" s="84">
        <f t="shared" si="3177"/>
        <v>0</v>
      </c>
      <c r="LJK1372" s="84">
        <f t="shared" si="3177"/>
        <v>2000000</v>
      </c>
      <c r="LJL1372" s="84">
        <f t="shared" si="3177"/>
        <v>3000000</v>
      </c>
      <c r="LJS1372" s="84" t="s">
        <v>5410</v>
      </c>
      <c r="LJT1372" s="84">
        <f>LJT1367</f>
        <v>1000000</v>
      </c>
      <c r="LJU1372" s="84">
        <f t="shared" ref="LJU1372:LLX1372" si="3178">LJU1367</f>
        <v>0</v>
      </c>
      <c r="LJV1372" s="84">
        <f t="shared" si="3178"/>
        <v>0</v>
      </c>
      <c r="LJW1372" s="84">
        <f t="shared" si="3178"/>
        <v>1000000</v>
      </c>
      <c r="LJX1372" s="84">
        <f t="shared" si="3178"/>
        <v>2000000</v>
      </c>
      <c r="LJY1372" s="84">
        <f t="shared" si="3178"/>
        <v>0</v>
      </c>
      <c r="LJZ1372" s="84">
        <f t="shared" si="3178"/>
        <v>0</v>
      </c>
      <c r="LKA1372" s="84">
        <f t="shared" si="3178"/>
        <v>2000000</v>
      </c>
      <c r="LKB1372" s="84">
        <f t="shared" si="3178"/>
        <v>3000000</v>
      </c>
      <c r="LKI1372" s="84" t="s">
        <v>5410</v>
      </c>
      <c r="LKJ1372" s="84">
        <f>LKJ1367</f>
        <v>1000000</v>
      </c>
      <c r="LKK1372" s="84">
        <f t="shared" si="3178"/>
        <v>0</v>
      </c>
      <c r="LKL1372" s="84">
        <f t="shared" si="3178"/>
        <v>0</v>
      </c>
      <c r="LKM1372" s="84">
        <f t="shared" si="3178"/>
        <v>1000000</v>
      </c>
      <c r="LKN1372" s="84">
        <f t="shared" si="3178"/>
        <v>2000000</v>
      </c>
      <c r="LKO1372" s="84">
        <f t="shared" si="3178"/>
        <v>0</v>
      </c>
      <c r="LKP1372" s="84">
        <f t="shared" si="3178"/>
        <v>0</v>
      </c>
      <c r="LKQ1372" s="84">
        <f t="shared" si="3178"/>
        <v>2000000</v>
      </c>
      <c r="LKR1372" s="84">
        <f t="shared" si="3178"/>
        <v>3000000</v>
      </c>
      <c r="LKY1372" s="84" t="s">
        <v>5410</v>
      </c>
      <c r="LKZ1372" s="84">
        <f>LKZ1367</f>
        <v>1000000</v>
      </c>
      <c r="LLA1372" s="84">
        <f t="shared" si="3178"/>
        <v>0</v>
      </c>
      <c r="LLB1372" s="84">
        <f t="shared" si="3178"/>
        <v>0</v>
      </c>
      <c r="LLC1372" s="84">
        <f t="shared" si="3178"/>
        <v>1000000</v>
      </c>
      <c r="LLD1372" s="84">
        <f t="shared" si="3178"/>
        <v>2000000</v>
      </c>
      <c r="LLE1372" s="84">
        <f t="shared" si="3178"/>
        <v>0</v>
      </c>
      <c r="LLF1372" s="84">
        <f t="shared" si="3178"/>
        <v>0</v>
      </c>
      <c r="LLG1372" s="84">
        <f t="shared" si="3178"/>
        <v>2000000</v>
      </c>
      <c r="LLH1372" s="84">
        <f t="shared" si="3178"/>
        <v>3000000</v>
      </c>
      <c r="LLO1372" s="84" t="s">
        <v>5410</v>
      </c>
      <c r="LLP1372" s="84">
        <f>LLP1367</f>
        <v>1000000</v>
      </c>
      <c r="LLQ1372" s="84">
        <f t="shared" si="3178"/>
        <v>0</v>
      </c>
      <c r="LLR1372" s="84">
        <f t="shared" si="3178"/>
        <v>0</v>
      </c>
      <c r="LLS1372" s="84">
        <f t="shared" si="3178"/>
        <v>1000000</v>
      </c>
      <c r="LLT1372" s="84">
        <f t="shared" si="3178"/>
        <v>2000000</v>
      </c>
      <c r="LLU1372" s="84">
        <f t="shared" si="3178"/>
        <v>0</v>
      </c>
      <c r="LLV1372" s="84">
        <f t="shared" si="3178"/>
        <v>0</v>
      </c>
      <c r="LLW1372" s="84">
        <f t="shared" si="3178"/>
        <v>2000000</v>
      </c>
      <c r="LLX1372" s="84">
        <f t="shared" si="3178"/>
        <v>3000000</v>
      </c>
      <c r="LME1372" s="84" t="s">
        <v>5410</v>
      </c>
      <c r="LMF1372" s="84">
        <f>LMF1367</f>
        <v>1000000</v>
      </c>
      <c r="LMG1372" s="84">
        <f t="shared" ref="LMG1372:LOJ1372" si="3179">LMG1367</f>
        <v>0</v>
      </c>
      <c r="LMH1372" s="84">
        <f t="shared" si="3179"/>
        <v>0</v>
      </c>
      <c r="LMI1372" s="84">
        <f t="shared" si="3179"/>
        <v>1000000</v>
      </c>
      <c r="LMJ1372" s="84">
        <f t="shared" si="3179"/>
        <v>2000000</v>
      </c>
      <c r="LMK1372" s="84">
        <f t="shared" si="3179"/>
        <v>0</v>
      </c>
      <c r="LML1372" s="84">
        <f t="shared" si="3179"/>
        <v>0</v>
      </c>
      <c r="LMM1372" s="84">
        <f t="shared" si="3179"/>
        <v>2000000</v>
      </c>
      <c r="LMN1372" s="84">
        <f t="shared" si="3179"/>
        <v>3000000</v>
      </c>
      <c r="LMU1372" s="84" t="s">
        <v>5410</v>
      </c>
      <c r="LMV1372" s="84">
        <f>LMV1367</f>
        <v>1000000</v>
      </c>
      <c r="LMW1372" s="84">
        <f t="shared" si="3179"/>
        <v>0</v>
      </c>
      <c r="LMX1372" s="84">
        <f t="shared" si="3179"/>
        <v>0</v>
      </c>
      <c r="LMY1372" s="84">
        <f t="shared" si="3179"/>
        <v>1000000</v>
      </c>
      <c r="LMZ1372" s="84">
        <f t="shared" si="3179"/>
        <v>2000000</v>
      </c>
      <c r="LNA1372" s="84">
        <f t="shared" si="3179"/>
        <v>0</v>
      </c>
      <c r="LNB1372" s="84">
        <f t="shared" si="3179"/>
        <v>0</v>
      </c>
      <c r="LNC1372" s="84">
        <f t="shared" si="3179"/>
        <v>2000000</v>
      </c>
      <c r="LND1372" s="84">
        <f t="shared" si="3179"/>
        <v>3000000</v>
      </c>
      <c r="LNK1372" s="84" t="s">
        <v>5410</v>
      </c>
      <c r="LNL1372" s="84">
        <f>LNL1367</f>
        <v>1000000</v>
      </c>
      <c r="LNM1372" s="84">
        <f t="shared" si="3179"/>
        <v>0</v>
      </c>
      <c r="LNN1372" s="84">
        <f t="shared" si="3179"/>
        <v>0</v>
      </c>
      <c r="LNO1372" s="84">
        <f t="shared" si="3179"/>
        <v>1000000</v>
      </c>
      <c r="LNP1372" s="84">
        <f t="shared" si="3179"/>
        <v>2000000</v>
      </c>
      <c r="LNQ1372" s="84">
        <f t="shared" si="3179"/>
        <v>0</v>
      </c>
      <c r="LNR1372" s="84">
        <f t="shared" si="3179"/>
        <v>0</v>
      </c>
      <c r="LNS1372" s="84">
        <f t="shared" si="3179"/>
        <v>2000000</v>
      </c>
      <c r="LNT1372" s="84">
        <f t="shared" si="3179"/>
        <v>3000000</v>
      </c>
      <c r="LOA1372" s="84" t="s">
        <v>5410</v>
      </c>
      <c r="LOB1372" s="84">
        <f>LOB1367</f>
        <v>1000000</v>
      </c>
      <c r="LOC1372" s="84">
        <f t="shared" si="3179"/>
        <v>0</v>
      </c>
      <c r="LOD1372" s="84">
        <f t="shared" si="3179"/>
        <v>0</v>
      </c>
      <c r="LOE1372" s="84">
        <f t="shared" si="3179"/>
        <v>1000000</v>
      </c>
      <c r="LOF1372" s="84">
        <f t="shared" si="3179"/>
        <v>2000000</v>
      </c>
      <c r="LOG1372" s="84">
        <f t="shared" si="3179"/>
        <v>0</v>
      </c>
      <c r="LOH1372" s="84">
        <f t="shared" si="3179"/>
        <v>0</v>
      </c>
      <c r="LOI1372" s="84">
        <f t="shared" si="3179"/>
        <v>2000000</v>
      </c>
      <c r="LOJ1372" s="84">
        <f t="shared" si="3179"/>
        <v>3000000</v>
      </c>
      <c r="LOQ1372" s="84" t="s">
        <v>5410</v>
      </c>
      <c r="LOR1372" s="84">
        <f>LOR1367</f>
        <v>1000000</v>
      </c>
      <c r="LOS1372" s="84">
        <f t="shared" ref="LOS1372:LQV1372" si="3180">LOS1367</f>
        <v>0</v>
      </c>
      <c r="LOT1372" s="84">
        <f t="shared" si="3180"/>
        <v>0</v>
      </c>
      <c r="LOU1372" s="84">
        <f t="shared" si="3180"/>
        <v>1000000</v>
      </c>
      <c r="LOV1372" s="84">
        <f t="shared" si="3180"/>
        <v>2000000</v>
      </c>
      <c r="LOW1372" s="84">
        <f t="shared" si="3180"/>
        <v>0</v>
      </c>
      <c r="LOX1372" s="84">
        <f t="shared" si="3180"/>
        <v>0</v>
      </c>
      <c r="LOY1372" s="84">
        <f t="shared" si="3180"/>
        <v>2000000</v>
      </c>
      <c r="LOZ1372" s="84">
        <f t="shared" si="3180"/>
        <v>3000000</v>
      </c>
      <c r="LPG1372" s="84" t="s">
        <v>5410</v>
      </c>
      <c r="LPH1372" s="84">
        <f>LPH1367</f>
        <v>1000000</v>
      </c>
      <c r="LPI1372" s="84">
        <f t="shared" si="3180"/>
        <v>0</v>
      </c>
      <c r="LPJ1372" s="84">
        <f t="shared" si="3180"/>
        <v>0</v>
      </c>
      <c r="LPK1372" s="84">
        <f t="shared" si="3180"/>
        <v>1000000</v>
      </c>
      <c r="LPL1372" s="84">
        <f t="shared" si="3180"/>
        <v>2000000</v>
      </c>
      <c r="LPM1372" s="84">
        <f t="shared" si="3180"/>
        <v>0</v>
      </c>
      <c r="LPN1372" s="84">
        <f t="shared" si="3180"/>
        <v>0</v>
      </c>
      <c r="LPO1372" s="84">
        <f t="shared" si="3180"/>
        <v>2000000</v>
      </c>
      <c r="LPP1372" s="84">
        <f t="shared" si="3180"/>
        <v>3000000</v>
      </c>
      <c r="LPW1372" s="84" t="s">
        <v>5410</v>
      </c>
      <c r="LPX1372" s="84">
        <f>LPX1367</f>
        <v>1000000</v>
      </c>
      <c r="LPY1372" s="84">
        <f t="shared" si="3180"/>
        <v>0</v>
      </c>
      <c r="LPZ1372" s="84">
        <f t="shared" si="3180"/>
        <v>0</v>
      </c>
      <c r="LQA1372" s="84">
        <f t="shared" si="3180"/>
        <v>1000000</v>
      </c>
      <c r="LQB1372" s="84">
        <f t="shared" si="3180"/>
        <v>2000000</v>
      </c>
      <c r="LQC1372" s="84">
        <f t="shared" si="3180"/>
        <v>0</v>
      </c>
      <c r="LQD1372" s="84">
        <f t="shared" si="3180"/>
        <v>0</v>
      </c>
      <c r="LQE1372" s="84">
        <f t="shared" si="3180"/>
        <v>2000000</v>
      </c>
      <c r="LQF1372" s="84">
        <f t="shared" si="3180"/>
        <v>3000000</v>
      </c>
      <c r="LQM1372" s="84" t="s">
        <v>5410</v>
      </c>
      <c r="LQN1372" s="84">
        <f>LQN1367</f>
        <v>1000000</v>
      </c>
      <c r="LQO1372" s="84">
        <f t="shared" si="3180"/>
        <v>0</v>
      </c>
      <c r="LQP1372" s="84">
        <f t="shared" si="3180"/>
        <v>0</v>
      </c>
      <c r="LQQ1372" s="84">
        <f t="shared" si="3180"/>
        <v>1000000</v>
      </c>
      <c r="LQR1372" s="84">
        <f t="shared" si="3180"/>
        <v>2000000</v>
      </c>
      <c r="LQS1372" s="84">
        <f t="shared" si="3180"/>
        <v>0</v>
      </c>
      <c r="LQT1372" s="84">
        <f t="shared" si="3180"/>
        <v>0</v>
      </c>
      <c r="LQU1372" s="84">
        <f t="shared" si="3180"/>
        <v>2000000</v>
      </c>
      <c r="LQV1372" s="84">
        <f t="shared" si="3180"/>
        <v>3000000</v>
      </c>
      <c r="LRC1372" s="84" t="s">
        <v>5410</v>
      </c>
      <c r="LRD1372" s="84">
        <f>LRD1367</f>
        <v>1000000</v>
      </c>
      <c r="LRE1372" s="84">
        <f t="shared" ref="LRE1372:LTH1372" si="3181">LRE1367</f>
        <v>0</v>
      </c>
      <c r="LRF1372" s="84">
        <f t="shared" si="3181"/>
        <v>0</v>
      </c>
      <c r="LRG1372" s="84">
        <f t="shared" si="3181"/>
        <v>1000000</v>
      </c>
      <c r="LRH1372" s="84">
        <f t="shared" si="3181"/>
        <v>2000000</v>
      </c>
      <c r="LRI1372" s="84">
        <f t="shared" si="3181"/>
        <v>0</v>
      </c>
      <c r="LRJ1372" s="84">
        <f t="shared" si="3181"/>
        <v>0</v>
      </c>
      <c r="LRK1372" s="84">
        <f t="shared" si="3181"/>
        <v>2000000</v>
      </c>
      <c r="LRL1372" s="84">
        <f t="shared" si="3181"/>
        <v>3000000</v>
      </c>
      <c r="LRS1372" s="84" t="s">
        <v>5410</v>
      </c>
      <c r="LRT1372" s="84">
        <f>LRT1367</f>
        <v>1000000</v>
      </c>
      <c r="LRU1372" s="84">
        <f t="shared" si="3181"/>
        <v>0</v>
      </c>
      <c r="LRV1372" s="84">
        <f t="shared" si="3181"/>
        <v>0</v>
      </c>
      <c r="LRW1372" s="84">
        <f t="shared" si="3181"/>
        <v>1000000</v>
      </c>
      <c r="LRX1372" s="84">
        <f t="shared" si="3181"/>
        <v>2000000</v>
      </c>
      <c r="LRY1372" s="84">
        <f t="shared" si="3181"/>
        <v>0</v>
      </c>
      <c r="LRZ1372" s="84">
        <f t="shared" si="3181"/>
        <v>0</v>
      </c>
      <c r="LSA1372" s="84">
        <f t="shared" si="3181"/>
        <v>2000000</v>
      </c>
      <c r="LSB1372" s="84">
        <f t="shared" si="3181"/>
        <v>3000000</v>
      </c>
      <c r="LSI1372" s="84" t="s">
        <v>5410</v>
      </c>
      <c r="LSJ1372" s="84">
        <f>LSJ1367</f>
        <v>1000000</v>
      </c>
      <c r="LSK1372" s="84">
        <f t="shared" si="3181"/>
        <v>0</v>
      </c>
      <c r="LSL1372" s="84">
        <f t="shared" si="3181"/>
        <v>0</v>
      </c>
      <c r="LSM1372" s="84">
        <f t="shared" si="3181"/>
        <v>1000000</v>
      </c>
      <c r="LSN1372" s="84">
        <f t="shared" si="3181"/>
        <v>2000000</v>
      </c>
      <c r="LSO1372" s="84">
        <f t="shared" si="3181"/>
        <v>0</v>
      </c>
      <c r="LSP1372" s="84">
        <f t="shared" si="3181"/>
        <v>0</v>
      </c>
      <c r="LSQ1372" s="84">
        <f t="shared" si="3181"/>
        <v>2000000</v>
      </c>
      <c r="LSR1372" s="84">
        <f t="shared" si="3181"/>
        <v>3000000</v>
      </c>
      <c r="LSY1372" s="84" t="s">
        <v>5410</v>
      </c>
      <c r="LSZ1372" s="84">
        <f>LSZ1367</f>
        <v>1000000</v>
      </c>
      <c r="LTA1372" s="84">
        <f t="shared" si="3181"/>
        <v>0</v>
      </c>
      <c r="LTB1372" s="84">
        <f t="shared" si="3181"/>
        <v>0</v>
      </c>
      <c r="LTC1372" s="84">
        <f t="shared" si="3181"/>
        <v>1000000</v>
      </c>
      <c r="LTD1372" s="84">
        <f t="shared" si="3181"/>
        <v>2000000</v>
      </c>
      <c r="LTE1372" s="84">
        <f t="shared" si="3181"/>
        <v>0</v>
      </c>
      <c r="LTF1372" s="84">
        <f t="shared" si="3181"/>
        <v>0</v>
      </c>
      <c r="LTG1372" s="84">
        <f t="shared" si="3181"/>
        <v>2000000</v>
      </c>
      <c r="LTH1372" s="84">
        <f t="shared" si="3181"/>
        <v>3000000</v>
      </c>
      <c r="LTO1372" s="84" t="s">
        <v>5410</v>
      </c>
      <c r="LTP1372" s="84">
        <f>LTP1367</f>
        <v>1000000</v>
      </c>
      <c r="LTQ1372" s="84">
        <f t="shared" ref="LTQ1372:LVT1372" si="3182">LTQ1367</f>
        <v>0</v>
      </c>
      <c r="LTR1372" s="84">
        <f t="shared" si="3182"/>
        <v>0</v>
      </c>
      <c r="LTS1372" s="84">
        <f t="shared" si="3182"/>
        <v>1000000</v>
      </c>
      <c r="LTT1372" s="84">
        <f t="shared" si="3182"/>
        <v>2000000</v>
      </c>
      <c r="LTU1372" s="84">
        <f t="shared" si="3182"/>
        <v>0</v>
      </c>
      <c r="LTV1372" s="84">
        <f t="shared" si="3182"/>
        <v>0</v>
      </c>
      <c r="LTW1372" s="84">
        <f t="shared" si="3182"/>
        <v>2000000</v>
      </c>
      <c r="LTX1372" s="84">
        <f t="shared" si="3182"/>
        <v>3000000</v>
      </c>
      <c r="LUE1372" s="84" t="s">
        <v>5410</v>
      </c>
      <c r="LUF1372" s="84">
        <f>LUF1367</f>
        <v>1000000</v>
      </c>
      <c r="LUG1372" s="84">
        <f t="shared" si="3182"/>
        <v>0</v>
      </c>
      <c r="LUH1372" s="84">
        <f t="shared" si="3182"/>
        <v>0</v>
      </c>
      <c r="LUI1372" s="84">
        <f t="shared" si="3182"/>
        <v>1000000</v>
      </c>
      <c r="LUJ1372" s="84">
        <f t="shared" si="3182"/>
        <v>2000000</v>
      </c>
      <c r="LUK1372" s="84">
        <f t="shared" si="3182"/>
        <v>0</v>
      </c>
      <c r="LUL1372" s="84">
        <f t="shared" si="3182"/>
        <v>0</v>
      </c>
      <c r="LUM1372" s="84">
        <f t="shared" si="3182"/>
        <v>2000000</v>
      </c>
      <c r="LUN1372" s="84">
        <f t="shared" si="3182"/>
        <v>3000000</v>
      </c>
      <c r="LUU1372" s="84" t="s">
        <v>5410</v>
      </c>
      <c r="LUV1372" s="84">
        <f>LUV1367</f>
        <v>1000000</v>
      </c>
      <c r="LUW1372" s="84">
        <f t="shared" si="3182"/>
        <v>0</v>
      </c>
      <c r="LUX1372" s="84">
        <f t="shared" si="3182"/>
        <v>0</v>
      </c>
      <c r="LUY1372" s="84">
        <f t="shared" si="3182"/>
        <v>1000000</v>
      </c>
      <c r="LUZ1372" s="84">
        <f t="shared" si="3182"/>
        <v>2000000</v>
      </c>
      <c r="LVA1372" s="84">
        <f t="shared" si="3182"/>
        <v>0</v>
      </c>
      <c r="LVB1372" s="84">
        <f t="shared" si="3182"/>
        <v>0</v>
      </c>
      <c r="LVC1372" s="84">
        <f t="shared" si="3182"/>
        <v>2000000</v>
      </c>
      <c r="LVD1372" s="84">
        <f t="shared" si="3182"/>
        <v>3000000</v>
      </c>
      <c r="LVK1372" s="84" t="s">
        <v>5410</v>
      </c>
      <c r="LVL1372" s="84">
        <f>LVL1367</f>
        <v>1000000</v>
      </c>
      <c r="LVM1372" s="84">
        <f t="shared" si="3182"/>
        <v>0</v>
      </c>
      <c r="LVN1372" s="84">
        <f t="shared" si="3182"/>
        <v>0</v>
      </c>
      <c r="LVO1372" s="84">
        <f t="shared" si="3182"/>
        <v>1000000</v>
      </c>
      <c r="LVP1372" s="84">
        <f t="shared" si="3182"/>
        <v>2000000</v>
      </c>
      <c r="LVQ1372" s="84">
        <f t="shared" si="3182"/>
        <v>0</v>
      </c>
      <c r="LVR1372" s="84">
        <f t="shared" si="3182"/>
        <v>0</v>
      </c>
      <c r="LVS1372" s="84">
        <f t="shared" si="3182"/>
        <v>2000000</v>
      </c>
      <c r="LVT1372" s="84">
        <f t="shared" si="3182"/>
        <v>3000000</v>
      </c>
      <c r="LWA1372" s="84" t="s">
        <v>5410</v>
      </c>
      <c r="LWB1372" s="84">
        <f>LWB1367</f>
        <v>1000000</v>
      </c>
      <c r="LWC1372" s="84">
        <f t="shared" ref="LWC1372:LYF1372" si="3183">LWC1367</f>
        <v>0</v>
      </c>
      <c r="LWD1372" s="84">
        <f t="shared" si="3183"/>
        <v>0</v>
      </c>
      <c r="LWE1372" s="84">
        <f t="shared" si="3183"/>
        <v>1000000</v>
      </c>
      <c r="LWF1372" s="84">
        <f t="shared" si="3183"/>
        <v>2000000</v>
      </c>
      <c r="LWG1372" s="84">
        <f t="shared" si="3183"/>
        <v>0</v>
      </c>
      <c r="LWH1372" s="84">
        <f t="shared" si="3183"/>
        <v>0</v>
      </c>
      <c r="LWI1372" s="84">
        <f t="shared" si="3183"/>
        <v>2000000</v>
      </c>
      <c r="LWJ1372" s="84">
        <f t="shared" si="3183"/>
        <v>3000000</v>
      </c>
      <c r="LWQ1372" s="84" t="s">
        <v>5410</v>
      </c>
      <c r="LWR1372" s="84">
        <f>LWR1367</f>
        <v>1000000</v>
      </c>
      <c r="LWS1372" s="84">
        <f t="shared" si="3183"/>
        <v>0</v>
      </c>
      <c r="LWT1372" s="84">
        <f t="shared" si="3183"/>
        <v>0</v>
      </c>
      <c r="LWU1372" s="84">
        <f t="shared" si="3183"/>
        <v>1000000</v>
      </c>
      <c r="LWV1372" s="84">
        <f t="shared" si="3183"/>
        <v>2000000</v>
      </c>
      <c r="LWW1372" s="84">
        <f t="shared" si="3183"/>
        <v>0</v>
      </c>
      <c r="LWX1372" s="84">
        <f t="shared" si="3183"/>
        <v>0</v>
      </c>
      <c r="LWY1372" s="84">
        <f t="shared" si="3183"/>
        <v>2000000</v>
      </c>
      <c r="LWZ1372" s="84">
        <f t="shared" si="3183"/>
        <v>3000000</v>
      </c>
      <c r="LXG1372" s="84" t="s">
        <v>5410</v>
      </c>
      <c r="LXH1372" s="84">
        <f>LXH1367</f>
        <v>1000000</v>
      </c>
      <c r="LXI1372" s="84">
        <f t="shared" si="3183"/>
        <v>0</v>
      </c>
      <c r="LXJ1372" s="84">
        <f t="shared" si="3183"/>
        <v>0</v>
      </c>
      <c r="LXK1372" s="84">
        <f t="shared" si="3183"/>
        <v>1000000</v>
      </c>
      <c r="LXL1372" s="84">
        <f t="shared" si="3183"/>
        <v>2000000</v>
      </c>
      <c r="LXM1372" s="84">
        <f t="shared" si="3183"/>
        <v>0</v>
      </c>
      <c r="LXN1372" s="84">
        <f t="shared" si="3183"/>
        <v>0</v>
      </c>
      <c r="LXO1372" s="84">
        <f t="shared" si="3183"/>
        <v>2000000</v>
      </c>
      <c r="LXP1372" s="84">
        <f t="shared" si="3183"/>
        <v>3000000</v>
      </c>
      <c r="LXW1372" s="84" t="s">
        <v>5410</v>
      </c>
      <c r="LXX1372" s="84">
        <f>LXX1367</f>
        <v>1000000</v>
      </c>
      <c r="LXY1372" s="84">
        <f t="shared" si="3183"/>
        <v>0</v>
      </c>
      <c r="LXZ1372" s="84">
        <f t="shared" si="3183"/>
        <v>0</v>
      </c>
      <c r="LYA1372" s="84">
        <f t="shared" si="3183"/>
        <v>1000000</v>
      </c>
      <c r="LYB1372" s="84">
        <f t="shared" si="3183"/>
        <v>2000000</v>
      </c>
      <c r="LYC1372" s="84">
        <f t="shared" si="3183"/>
        <v>0</v>
      </c>
      <c r="LYD1372" s="84">
        <f t="shared" si="3183"/>
        <v>0</v>
      </c>
      <c r="LYE1372" s="84">
        <f t="shared" si="3183"/>
        <v>2000000</v>
      </c>
      <c r="LYF1372" s="84">
        <f t="shared" si="3183"/>
        <v>3000000</v>
      </c>
      <c r="LYM1372" s="84" t="s">
        <v>5410</v>
      </c>
      <c r="LYN1372" s="84">
        <f>LYN1367</f>
        <v>1000000</v>
      </c>
      <c r="LYO1372" s="84">
        <f t="shared" ref="LYO1372:MAR1372" si="3184">LYO1367</f>
        <v>0</v>
      </c>
      <c r="LYP1372" s="84">
        <f t="shared" si="3184"/>
        <v>0</v>
      </c>
      <c r="LYQ1372" s="84">
        <f t="shared" si="3184"/>
        <v>1000000</v>
      </c>
      <c r="LYR1372" s="84">
        <f t="shared" si="3184"/>
        <v>2000000</v>
      </c>
      <c r="LYS1372" s="84">
        <f t="shared" si="3184"/>
        <v>0</v>
      </c>
      <c r="LYT1372" s="84">
        <f t="shared" si="3184"/>
        <v>0</v>
      </c>
      <c r="LYU1372" s="84">
        <f t="shared" si="3184"/>
        <v>2000000</v>
      </c>
      <c r="LYV1372" s="84">
        <f t="shared" si="3184"/>
        <v>3000000</v>
      </c>
      <c r="LZC1372" s="84" t="s">
        <v>5410</v>
      </c>
      <c r="LZD1372" s="84">
        <f>LZD1367</f>
        <v>1000000</v>
      </c>
      <c r="LZE1372" s="84">
        <f t="shared" si="3184"/>
        <v>0</v>
      </c>
      <c r="LZF1372" s="84">
        <f t="shared" si="3184"/>
        <v>0</v>
      </c>
      <c r="LZG1372" s="84">
        <f t="shared" si="3184"/>
        <v>1000000</v>
      </c>
      <c r="LZH1372" s="84">
        <f t="shared" si="3184"/>
        <v>2000000</v>
      </c>
      <c r="LZI1372" s="84">
        <f t="shared" si="3184"/>
        <v>0</v>
      </c>
      <c r="LZJ1372" s="84">
        <f t="shared" si="3184"/>
        <v>0</v>
      </c>
      <c r="LZK1372" s="84">
        <f t="shared" si="3184"/>
        <v>2000000</v>
      </c>
      <c r="LZL1372" s="84">
        <f t="shared" si="3184"/>
        <v>3000000</v>
      </c>
      <c r="LZS1372" s="84" t="s">
        <v>5410</v>
      </c>
      <c r="LZT1372" s="84">
        <f>LZT1367</f>
        <v>1000000</v>
      </c>
      <c r="LZU1372" s="84">
        <f t="shared" si="3184"/>
        <v>0</v>
      </c>
      <c r="LZV1372" s="84">
        <f t="shared" si="3184"/>
        <v>0</v>
      </c>
      <c r="LZW1372" s="84">
        <f t="shared" si="3184"/>
        <v>1000000</v>
      </c>
      <c r="LZX1372" s="84">
        <f t="shared" si="3184"/>
        <v>2000000</v>
      </c>
      <c r="LZY1372" s="84">
        <f t="shared" si="3184"/>
        <v>0</v>
      </c>
      <c r="LZZ1372" s="84">
        <f t="shared" si="3184"/>
        <v>0</v>
      </c>
      <c r="MAA1372" s="84">
        <f t="shared" si="3184"/>
        <v>2000000</v>
      </c>
      <c r="MAB1372" s="84">
        <f t="shared" si="3184"/>
        <v>3000000</v>
      </c>
      <c r="MAI1372" s="84" t="s">
        <v>5410</v>
      </c>
      <c r="MAJ1372" s="84">
        <f>MAJ1367</f>
        <v>1000000</v>
      </c>
      <c r="MAK1372" s="84">
        <f t="shared" si="3184"/>
        <v>0</v>
      </c>
      <c r="MAL1372" s="84">
        <f t="shared" si="3184"/>
        <v>0</v>
      </c>
      <c r="MAM1372" s="84">
        <f t="shared" si="3184"/>
        <v>1000000</v>
      </c>
      <c r="MAN1372" s="84">
        <f t="shared" si="3184"/>
        <v>2000000</v>
      </c>
      <c r="MAO1372" s="84">
        <f t="shared" si="3184"/>
        <v>0</v>
      </c>
      <c r="MAP1372" s="84">
        <f t="shared" si="3184"/>
        <v>0</v>
      </c>
      <c r="MAQ1372" s="84">
        <f t="shared" si="3184"/>
        <v>2000000</v>
      </c>
      <c r="MAR1372" s="84">
        <f t="shared" si="3184"/>
        <v>3000000</v>
      </c>
      <c r="MAY1372" s="84" t="s">
        <v>5410</v>
      </c>
      <c r="MAZ1372" s="84">
        <f>MAZ1367</f>
        <v>1000000</v>
      </c>
      <c r="MBA1372" s="84">
        <f t="shared" ref="MBA1372:MDD1372" si="3185">MBA1367</f>
        <v>0</v>
      </c>
      <c r="MBB1372" s="84">
        <f t="shared" si="3185"/>
        <v>0</v>
      </c>
      <c r="MBC1372" s="84">
        <f t="shared" si="3185"/>
        <v>1000000</v>
      </c>
      <c r="MBD1372" s="84">
        <f t="shared" si="3185"/>
        <v>2000000</v>
      </c>
      <c r="MBE1372" s="84">
        <f t="shared" si="3185"/>
        <v>0</v>
      </c>
      <c r="MBF1372" s="84">
        <f t="shared" si="3185"/>
        <v>0</v>
      </c>
      <c r="MBG1372" s="84">
        <f t="shared" si="3185"/>
        <v>2000000</v>
      </c>
      <c r="MBH1372" s="84">
        <f t="shared" si="3185"/>
        <v>3000000</v>
      </c>
      <c r="MBO1372" s="84" t="s">
        <v>5410</v>
      </c>
      <c r="MBP1372" s="84">
        <f>MBP1367</f>
        <v>1000000</v>
      </c>
      <c r="MBQ1372" s="84">
        <f t="shared" si="3185"/>
        <v>0</v>
      </c>
      <c r="MBR1372" s="84">
        <f t="shared" si="3185"/>
        <v>0</v>
      </c>
      <c r="MBS1372" s="84">
        <f t="shared" si="3185"/>
        <v>1000000</v>
      </c>
      <c r="MBT1372" s="84">
        <f t="shared" si="3185"/>
        <v>2000000</v>
      </c>
      <c r="MBU1372" s="84">
        <f t="shared" si="3185"/>
        <v>0</v>
      </c>
      <c r="MBV1372" s="84">
        <f t="shared" si="3185"/>
        <v>0</v>
      </c>
      <c r="MBW1372" s="84">
        <f t="shared" si="3185"/>
        <v>2000000</v>
      </c>
      <c r="MBX1372" s="84">
        <f t="shared" si="3185"/>
        <v>3000000</v>
      </c>
      <c r="MCE1372" s="84" t="s">
        <v>5410</v>
      </c>
      <c r="MCF1372" s="84">
        <f>MCF1367</f>
        <v>1000000</v>
      </c>
      <c r="MCG1372" s="84">
        <f t="shared" si="3185"/>
        <v>0</v>
      </c>
      <c r="MCH1372" s="84">
        <f t="shared" si="3185"/>
        <v>0</v>
      </c>
      <c r="MCI1372" s="84">
        <f t="shared" si="3185"/>
        <v>1000000</v>
      </c>
      <c r="MCJ1372" s="84">
        <f t="shared" si="3185"/>
        <v>2000000</v>
      </c>
      <c r="MCK1372" s="84">
        <f t="shared" si="3185"/>
        <v>0</v>
      </c>
      <c r="MCL1372" s="84">
        <f t="shared" si="3185"/>
        <v>0</v>
      </c>
      <c r="MCM1372" s="84">
        <f t="shared" si="3185"/>
        <v>2000000</v>
      </c>
      <c r="MCN1372" s="84">
        <f t="shared" si="3185"/>
        <v>3000000</v>
      </c>
      <c r="MCU1372" s="84" t="s">
        <v>5410</v>
      </c>
      <c r="MCV1372" s="84">
        <f>MCV1367</f>
        <v>1000000</v>
      </c>
      <c r="MCW1372" s="84">
        <f t="shared" si="3185"/>
        <v>0</v>
      </c>
      <c r="MCX1372" s="84">
        <f t="shared" si="3185"/>
        <v>0</v>
      </c>
      <c r="MCY1372" s="84">
        <f t="shared" si="3185"/>
        <v>1000000</v>
      </c>
      <c r="MCZ1372" s="84">
        <f t="shared" si="3185"/>
        <v>2000000</v>
      </c>
      <c r="MDA1372" s="84">
        <f t="shared" si="3185"/>
        <v>0</v>
      </c>
      <c r="MDB1372" s="84">
        <f t="shared" si="3185"/>
        <v>0</v>
      </c>
      <c r="MDC1372" s="84">
        <f t="shared" si="3185"/>
        <v>2000000</v>
      </c>
      <c r="MDD1372" s="84">
        <f t="shared" si="3185"/>
        <v>3000000</v>
      </c>
      <c r="MDK1372" s="84" t="s">
        <v>5410</v>
      </c>
      <c r="MDL1372" s="84">
        <f>MDL1367</f>
        <v>1000000</v>
      </c>
      <c r="MDM1372" s="84">
        <f t="shared" ref="MDM1372:MFP1372" si="3186">MDM1367</f>
        <v>0</v>
      </c>
      <c r="MDN1372" s="84">
        <f t="shared" si="3186"/>
        <v>0</v>
      </c>
      <c r="MDO1372" s="84">
        <f t="shared" si="3186"/>
        <v>1000000</v>
      </c>
      <c r="MDP1372" s="84">
        <f t="shared" si="3186"/>
        <v>2000000</v>
      </c>
      <c r="MDQ1372" s="84">
        <f t="shared" si="3186"/>
        <v>0</v>
      </c>
      <c r="MDR1372" s="84">
        <f t="shared" si="3186"/>
        <v>0</v>
      </c>
      <c r="MDS1372" s="84">
        <f t="shared" si="3186"/>
        <v>2000000</v>
      </c>
      <c r="MDT1372" s="84">
        <f t="shared" si="3186"/>
        <v>3000000</v>
      </c>
      <c r="MEA1372" s="84" t="s">
        <v>5410</v>
      </c>
      <c r="MEB1372" s="84">
        <f>MEB1367</f>
        <v>1000000</v>
      </c>
      <c r="MEC1372" s="84">
        <f t="shared" si="3186"/>
        <v>0</v>
      </c>
      <c r="MED1372" s="84">
        <f t="shared" si="3186"/>
        <v>0</v>
      </c>
      <c r="MEE1372" s="84">
        <f t="shared" si="3186"/>
        <v>1000000</v>
      </c>
      <c r="MEF1372" s="84">
        <f t="shared" si="3186"/>
        <v>2000000</v>
      </c>
      <c r="MEG1372" s="84">
        <f t="shared" si="3186"/>
        <v>0</v>
      </c>
      <c r="MEH1372" s="84">
        <f t="shared" si="3186"/>
        <v>0</v>
      </c>
      <c r="MEI1372" s="84">
        <f t="shared" si="3186"/>
        <v>2000000</v>
      </c>
      <c r="MEJ1372" s="84">
        <f t="shared" si="3186"/>
        <v>3000000</v>
      </c>
      <c r="MEQ1372" s="84" t="s">
        <v>5410</v>
      </c>
      <c r="MER1372" s="84">
        <f>MER1367</f>
        <v>1000000</v>
      </c>
      <c r="MES1372" s="84">
        <f t="shared" si="3186"/>
        <v>0</v>
      </c>
      <c r="MET1372" s="84">
        <f t="shared" si="3186"/>
        <v>0</v>
      </c>
      <c r="MEU1372" s="84">
        <f t="shared" si="3186"/>
        <v>1000000</v>
      </c>
      <c r="MEV1372" s="84">
        <f t="shared" si="3186"/>
        <v>2000000</v>
      </c>
      <c r="MEW1372" s="84">
        <f t="shared" si="3186"/>
        <v>0</v>
      </c>
      <c r="MEX1372" s="84">
        <f t="shared" si="3186"/>
        <v>0</v>
      </c>
      <c r="MEY1372" s="84">
        <f t="shared" si="3186"/>
        <v>2000000</v>
      </c>
      <c r="MEZ1372" s="84">
        <f t="shared" si="3186"/>
        <v>3000000</v>
      </c>
      <c r="MFG1372" s="84" t="s">
        <v>5410</v>
      </c>
      <c r="MFH1372" s="84">
        <f>MFH1367</f>
        <v>1000000</v>
      </c>
      <c r="MFI1372" s="84">
        <f t="shared" si="3186"/>
        <v>0</v>
      </c>
      <c r="MFJ1372" s="84">
        <f t="shared" si="3186"/>
        <v>0</v>
      </c>
      <c r="MFK1372" s="84">
        <f t="shared" si="3186"/>
        <v>1000000</v>
      </c>
      <c r="MFL1372" s="84">
        <f t="shared" si="3186"/>
        <v>2000000</v>
      </c>
      <c r="MFM1372" s="84">
        <f t="shared" si="3186"/>
        <v>0</v>
      </c>
      <c r="MFN1372" s="84">
        <f t="shared" si="3186"/>
        <v>0</v>
      </c>
      <c r="MFO1372" s="84">
        <f t="shared" si="3186"/>
        <v>2000000</v>
      </c>
      <c r="MFP1372" s="84">
        <f t="shared" si="3186"/>
        <v>3000000</v>
      </c>
      <c r="MFW1372" s="84" t="s">
        <v>5410</v>
      </c>
      <c r="MFX1372" s="84">
        <f>MFX1367</f>
        <v>1000000</v>
      </c>
      <c r="MFY1372" s="84">
        <f t="shared" ref="MFY1372:MIB1372" si="3187">MFY1367</f>
        <v>0</v>
      </c>
      <c r="MFZ1372" s="84">
        <f t="shared" si="3187"/>
        <v>0</v>
      </c>
      <c r="MGA1372" s="84">
        <f t="shared" si="3187"/>
        <v>1000000</v>
      </c>
      <c r="MGB1372" s="84">
        <f t="shared" si="3187"/>
        <v>2000000</v>
      </c>
      <c r="MGC1372" s="84">
        <f t="shared" si="3187"/>
        <v>0</v>
      </c>
      <c r="MGD1372" s="84">
        <f t="shared" si="3187"/>
        <v>0</v>
      </c>
      <c r="MGE1372" s="84">
        <f t="shared" si="3187"/>
        <v>2000000</v>
      </c>
      <c r="MGF1372" s="84">
        <f t="shared" si="3187"/>
        <v>3000000</v>
      </c>
      <c r="MGM1372" s="84" t="s">
        <v>5410</v>
      </c>
      <c r="MGN1372" s="84">
        <f>MGN1367</f>
        <v>1000000</v>
      </c>
      <c r="MGO1372" s="84">
        <f t="shared" si="3187"/>
        <v>0</v>
      </c>
      <c r="MGP1372" s="84">
        <f t="shared" si="3187"/>
        <v>0</v>
      </c>
      <c r="MGQ1372" s="84">
        <f t="shared" si="3187"/>
        <v>1000000</v>
      </c>
      <c r="MGR1372" s="84">
        <f t="shared" si="3187"/>
        <v>2000000</v>
      </c>
      <c r="MGS1372" s="84">
        <f t="shared" si="3187"/>
        <v>0</v>
      </c>
      <c r="MGT1372" s="84">
        <f t="shared" si="3187"/>
        <v>0</v>
      </c>
      <c r="MGU1372" s="84">
        <f t="shared" si="3187"/>
        <v>2000000</v>
      </c>
      <c r="MGV1372" s="84">
        <f t="shared" si="3187"/>
        <v>3000000</v>
      </c>
      <c r="MHC1372" s="84" t="s">
        <v>5410</v>
      </c>
      <c r="MHD1372" s="84">
        <f>MHD1367</f>
        <v>1000000</v>
      </c>
      <c r="MHE1372" s="84">
        <f t="shared" si="3187"/>
        <v>0</v>
      </c>
      <c r="MHF1372" s="84">
        <f t="shared" si="3187"/>
        <v>0</v>
      </c>
      <c r="MHG1372" s="84">
        <f t="shared" si="3187"/>
        <v>1000000</v>
      </c>
      <c r="MHH1372" s="84">
        <f t="shared" si="3187"/>
        <v>2000000</v>
      </c>
      <c r="MHI1372" s="84">
        <f t="shared" si="3187"/>
        <v>0</v>
      </c>
      <c r="MHJ1372" s="84">
        <f t="shared" si="3187"/>
        <v>0</v>
      </c>
      <c r="MHK1372" s="84">
        <f t="shared" si="3187"/>
        <v>2000000</v>
      </c>
      <c r="MHL1372" s="84">
        <f t="shared" si="3187"/>
        <v>3000000</v>
      </c>
      <c r="MHS1372" s="84" t="s">
        <v>5410</v>
      </c>
      <c r="MHT1372" s="84">
        <f>MHT1367</f>
        <v>1000000</v>
      </c>
      <c r="MHU1372" s="84">
        <f t="shared" si="3187"/>
        <v>0</v>
      </c>
      <c r="MHV1372" s="84">
        <f t="shared" si="3187"/>
        <v>0</v>
      </c>
      <c r="MHW1372" s="84">
        <f t="shared" si="3187"/>
        <v>1000000</v>
      </c>
      <c r="MHX1372" s="84">
        <f t="shared" si="3187"/>
        <v>2000000</v>
      </c>
      <c r="MHY1372" s="84">
        <f t="shared" si="3187"/>
        <v>0</v>
      </c>
      <c r="MHZ1372" s="84">
        <f t="shared" si="3187"/>
        <v>0</v>
      </c>
      <c r="MIA1372" s="84">
        <f t="shared" si="3187"/>
        <v>2000000</v>
      </c>
      <c r="MIB1372" s="84">
        <f t="shared" si="3187"/>
        <v>3000000</v>
      </c>
      <c r="MII1372" s="84" t="s">
        <v>5410</v>
      </c>
      <c r="MIJ1372" s="84">
        <f>MIJ1367</f>
        <v>1000000</v>
      </c>
      <c r="MIK1372" s="84">
        <f t="shared" ref="MIK1372:MKN1372" si="3188">MIK1367</f>
        <v>0</v>
      </c>
      <c r="MIL1372" s="84">
        <f t="shared" si="3188"/>
        <v>0</v>
      </c>
      <c r="MIM1372" s="84">
        <f t="shared" si="3188"/>
        <v>1000000</v>
      </c>
      <c r="MIN1372" s="84">
        <f t="shared" si="3188"/>
        <v>2000000</v>
      </c>
      <c r="MIO1372" s="84">
        <f t="shared" si="3188"/>
        <v>0</v>
      </c>
      <c r="MIP1372" s="84">
        <f t="shared" si="3188"/>
        <v>0</v>
      </c>
      <c r="MIQ1372" s="84">
        <f t="shared" si="3188"/>
        <v>2000000</v>
      </c>
      <c r="MIR1372" s="84">
        <f t="shared" si="3188"/>
        <v>3000000</v>
      </c>
      <c r="MIY1372" s="84" t="s">
        <v>5410</v>
      </c>
      <c r="MIZ1372" s="84">
        <f>MIZ1367</f>
        <v>1000000</v>
      </c>
      <c r="MJA1372" s="84">
        <f t="shared" si="3188"/>
        <v>0</v>
      </c>
      <c r="MJB1372" s="84">
        <f t="shared" si="3188"/>
        <v>0</v>
      </c>
      <c r="MJC1372" s="84">
        <f t="shared" si="3188"/>
        <v>1000000</v>
      </c>
      <c r="MJD1372" s="84">
        <f t="shared" si="3188"/>
        <v>2000000</v>
      </c>
      <c r="MJE1372" s="84">
        <f t="shared" si="3188"/>
        <v>0</v>
      </c>
      <c r="MJF1372" s="84">
        <f t="shared" si="3188"/>
        <v>0</v>
      </c>
      <c r="MJG1372" s="84">
        <f t="shared" si="3188"/>
        <v>2000000</v>
      </c>
      <c r="MJH1372" s="84">
        <f t="shared" si="3188"/>
        <v>3000000</v>
      </c>
      <c r="MJO1372" s="84" t="s">
        <v>5410</v>
      </c>
      <c r="MJP1372" s="84">
        <f>MJP1367</f>
        <v>1000000</v>
      </c>
      <c r="MJQ1372" s="84">
        <f t="shared" si="3188"/>
        <v>0</v>
      </c>
      <c r="MJR1372" s="84">
        <f t="shared" si="3188"/>
        <v>0</v>
      </c>
      <c r="MJS1372" s="84">
        <f t="shared" si="3188"/>
        <v>1000000</v>
      </c>
      <c r="MJT1372" s="84">
        <f t="shared" si="3188"/>
        <v>2000000</v>
      </c>
      <c r="MJU1372" s="84">
        <f t="shared" si="3188"/>
        <v>0</v>
      </c>
      <c r="MJV1372" s="84">
        <f t="shared" si="3188"/>
        <v>0</v>
      </c>
      <c r="MJW1372" s="84">
        <f t="shared" si="3188"/>
        <v>2000000</v>
      </c>
      <c r="MJX1372" s="84">
        <f t="shared" si="3188"/>
        <v>3000000</v>
      </c>
      <c r="MKE1372" s="84" t="s">
        <v>5410</v>
      </c>
      <c r="MKF1372" s="84">
        <f>MKF1367</f>
        <v>1000000</v>
      </c>
      <c r="MKG1372" s="84">
        <f t="shared" si="3188"/>
        <v>0</v>
      </c>
      <c r="MKH1372" s="84">
        <f t="shared" si="3188"/>
        <v>0</v>
      </c>
      <c r="MKI1372" s="84">
        <f t="shared" si="3188"/>
        <v>1000000</v>
      </c>
      <c r="MKJ1372" s="84">
        <f t="shared" si="3188"/>
        <v>2000000</v>
      </c>
      <c r="MKK1372" s="84">
        <f t="shared" si="3188"/>
        <v>0</v>
      </c>
      <c r="MKL1372" s="84">
        <f t="shared" si="3188"/>
        <v>0</v>
      </c>
      <c r="MKM1372" s="84">
        <f t="shared" si="3188"/>
        <v>2000000</v>
      </c>
      <c r="MKN1372" s="84">
        <f t="shared" si="3188"/>
        <v>3000000</v>
      </c>
      <c r="MKU1372" s="84" t="s">
        <v>5410</v>
      </c>
      <c r="MKV1372" s="84">
        <f>MKV1367</f>
        <v>1000000</v>
      </c>
      <c r="MKW1372" s="84">
        <f t="shared" ref="MKW1372:MMZ1372" si="3189">MKW1367</f>
        <v>0</v>
      </c>
      <c r="MKX1372" s="84">
        <f t="shared" si="3189"/>
        <v>0</v>
      </c>
      <c r="MKY1372" s="84">
        <f t="shared" si="3189"/>
        <v>1000000</v>
      </c>
      <c r="MKZ1372" s="84">
        <f t="shared" si="3189"/>
        <v>2000000</v>
      </c>
      <c r="MLA1372" s="84">
        <f t="shared" si="3189"/>
        <v>0</v>
      </c>
      <c r="MLB1372" s="84">
        <f t="shared" si="3189"/>
        <v>0</v>
      </c>
      <c r="MLC1372" s="84">
        <f t="shared" si="3189"/>
        <v>2000000</v>
      </c>
      <c r="MLD1372" s="84">
        <f t="shared" si="3189"/>
        <v>3000000</v>
      </c>
      <c r="MLK1372" s="84" t="s">
        <v>5410</v>
      </c>
      <c r="MLL1372" s="84">
        <f>MLL1367</f>
        <v>1000000</v>
      </c>
      <c r="MLM1372" s="84">
        <f t="shared" si="3189"/>
        <v>0</v>
      </c>
      <c r="MLN1372" s="84">
        <f t="shared" si="3189"/>
        <v>0</v>
      </c>
      <c r="MLO1372" s="84">
        <f t="shared" si="3189"/>
        <v>1000000</v>
      </c>
      <c r="MLP1372" s="84">
        <f t="shared" si="3189"/>
        <v>2000000</v>
      </c>
      <c r="MLQ1372" s="84">
        <f t="shared" si="3189"/>
        <v>0</v>
      </c>
      <c r="MLR1372" s="84">
        <f t="shared" si="3189"/>
        <v>0</v>
      </c>
      <c r="MLS1372" s="84">
        <f t="shared" si="3189"/>
        <v>2000000</v>
      </c>
      <c r="MLT1372" s="84">
        <f t="shared" si="3189"/>
        <v>3000000</v>
      </c>
      <c r="MMA1372" s="84" t="s">
        <v>5410</v>
      </c>
      <c r="MMB1372" s="84">
        <f>MMB1367</f>
        <v>1000000</v>
      </c>
      <c r="MMC1372" s="84">
        <f t="shared" si="3189"/>
        <v>0</v>
      </c>
      <c r="MMD1372" s="84">
        <f t="shared" si="3189"/>
        <v>0</v>
      </c>
      <c r="MME1372" s="84">
        <f t="shared" si="3189"/>
        <v>1000000</v>
      </c>
      <c r="MMF1372" s="84">
        <f t="shared" si="3189"/>
        <v>2000000</v>
      </c>
      <c r="MMG1372" s="84">
        <f t="shared" si="3189"/>
        <v>0</v>
      </c>
      <c r="MMH1372" s="84">
        <f t="shared" si="3189"/>
        <v>0</v>
      </c>
      <c r="MMI1372" s="84">
        <f t="shared" si="3189"/>
        <v>2000000</v>
      </c>
      <c r="MMJ1372" s="84">
        <f t="shared" si="3189"/>
        <v>3000000</v>
      </c>
      <c r="MMQ1372" s="84" t="s">
        <v>5410</v>
      </c>
      <c r="MMR1372" s="84">
        <f>MMR1367</f>
        <v>1000000</v>
      </c>
      <c r="MMS1372" s="84">
        <f t="shared" si="3189"/>
        <v>0</v>
      </c>
      <c r="MMT1372" s="84">
        <f t="shared" si="3189"/>
        <v>0</v>
      </c>
      <c r="MMU1372" s="84">
        <f t="shared" si="3189"/>
        <v>1000000</v>
      </c>
      <c r="MMV1372" s="84">
        <f t="shared" si="3189"/>
        <v>2000000</v>
      </c>
      <c r="MMW1372" s="84">
        <f t="shared" si="3189"/>
        <v>0</v>
      </c>
      <c r="MMX1372" s="84">
        <f t="shared" si="3189"/>
        <v>0</v>
      </c>
      <c r="MMY1372" s="84">
        <f t="shared" si="3189"/>
        <v>2000000</v>
      </c>
      <c r="MMZ1372" s="84">
        <f t="shared" si="3189"/>
        <v>3000000</v>
      </c>
      <c r="MNG1372" s="84" t="s">
        <v>5410</v>
      </c>
      <c r="MNH1372" s="84">
        <f>MNH1367</f>
        <v>1000000</v>
      </c>
      <c r="MNI1372" s="84">
        <f t="shared" ref="MNI1372:MPL1372" si="3190">MNI1367</f>
        <v>0</v>
      </c>
      <c r="MNJ1372" s="84">
        <f t="shared" si="3190"/>
        <v>0</v>
      </c>
      <c r="MNK1372" s="84">
        <f t="shared" si="3190"/>
        <v>1000000</v>
      </c>
      <c r="MNL1372" s="84">
        <f t="shared" si="3190"/>
        <v>2000000</v>
      </c>
      <c r="MNM1372" s="84">
        <f t="shared" si="3190"/>
        <v>0</v>
      </c>
      <c r="MNN1372" s="84">
        <f t="shared" si="3190"/>
        <v>0</v>
      </c>
      <c r="MNO1372" s="84">
        <f t="shared" si="3190"/>
        <v>2000000</v>
      </c>
      <c r="MNP1372" s="84">
        <f t="shared" si="3190"/>
        <v>3000000</v>
      </c>
      <c r="MNW1372" s="84" t="s">
        <v>5410</v>
      </c>
      <c r="MNX1372" s="84">
        <f>MNX1367</f>
        <v>1000000</v>
      </c>
      <c r="MNY1372" s="84">
        <f t="shared" si="3190"/>
        <v>0</v>
      </c>
      <c r="MNZ1372" s="84">
        <f t="shared" si="3190"/>
        <v>0</v>
      </c>
      <c r="MOA1372" s="84">
        <f t="shared" si="3190"/>
        <v>1000000</v>
      </c>
      <c r="MOB1372" s="84">
        <f t="shared" si="3190"/>
        <v>2000000</v>
      </c>
      <c r="MOC1372" s="84">
        <f t="shared" si="3190"/>
        <v>0</v>
      </c>
      <c r="MOD1372" s="84">
        <f t="shared" si="3190"/>
        <v>0</v>
      </c>
      <c r="MOE1372" s="84">
        <f t="shared" si="3190"/>
        <v>2000000</v>
      </c>
      <c r="MOF1372" s="84">
        <f t="shared" si="3190"/>
        <v>3000000</v>
      </c>
      <c r="MOM1372" s="84" t="s">
        <v>5410</v>
      </c>
      <c r="MON1372" s="84">
        <f>MON1367</f>
        <v>1000000</v>
      </c>
      <c r="MOO1372" s="84">
        <f t="shared" si="3190"/>
        <v>0</v>
      </c>
      <c r="MOP1372" s="84">
        <f t="shared" si="3190"/>
        <v>0</v>
      </c>
      <c r="MOQ1372" s="84">
        <f t="shared" si="3190"/>
        <v>1000000</v>
      </c>
      <c r="MOR1372" s="84">
        <f t="shared" si="3190"/>
        <v>2000000</v>
      </c>
      <c r="MOS1372" s="84">
        <f t="shared" si="3190"/>
        <v>0</v>
      </c>
      <c r="MOT1372" s="84">
        <f t="shared" si="3190"/>
        <v>0</v>
      </c>
      <c r="MOU1372" s="84">
        <f t="shared" si="3190"/>
        <v>2000000</v>
      </c>
      <c r="MOV1372" s="84">
        <f t="shared" si="3190"/>
        <v>3000000</v>
      </c>
      <c r="MPC1372" s="84" t="s">
        <v>5410</v>
      </c>
      <c r="MPD1372" s="84">
        <f>MPD1367</f>
        <v>1000000</v>
      </c>
      <c r="MPE1372" s="84">
        <f t="shared" si="3190"/>
        <v>0</v>
      </c>
      <c r="MPF1372" s="84">
        <f t="shared" si="3190"/>
        <v>0</v>
      </c>
      <c r="MPG1372" s="84">
        <f t="shared" si="3190"/>
        <v>1000000</v>
      </c>
      <c r="MPH1372" s="84">
        <f t="shared" si="3190"/>
        <v>2000000</v>
      </c>
      <c r="MPI1372" s="84">
        <f t="shared" si="3190"/>
        <v>0</v>
      </c>
      <c r="MPJ1372" s="84">
        <f t="shared" si="3190"/>
        <v>0</v>
      </c>
      <c r="MPK1372" s="84">
        <f t="shared" si="3190"/>
        <v>2000000</v>
      </c>
      <c r="MPL1372" s="84">
        <f t="shared" si="3190"/>
        <v>3000000</v>
      </c>
      <c r="MPS1372" s="84" t="s">
        <v>5410</v>
      </c>
      <c r="MPT1372" s="84">
        <f>MPT1367</f>
        <v>1000000</v>
      </c>
      <c r="MPU1372" s="84">
        <f t="shared" ref="MPU1372:MRX1372" si="3191">MPU1367</f>
        <v>0</v>
      </c>
      <c r="MPV1372" s="84">
        <f t="shared" si="3191"/>
        <v>0</v>
      </c>
      <c r="MPW1372" s="84">
        <f t="shared" si="3191"/>
        <v>1000000</v>
      </c>
      <c r="MPX1372" s="84">
        <f t="shared" si="3191"/>
        <v>2000000</v>
      </c>
      <c r="MPY1372" s="84">
        <f t="shared" si="3191"/>
        <v>0</v>
      </c>
      <c r="MPZ1372" s="84">
        <f t="shared" si="3191"/>
        <v>0</v>
      </c>
      <c r="MQA1372" s="84">
        <f t="shared" si="3191"/>
        <v>2000000</v>
      </c>
      <c r="MQB1372" s="84">
        <f t="shared" si="3191"/>
        <v>3000000</v>
      </c>
      <c r="MQI1372" s="84" t="s">
        <v>5410</v>
      </c>
      <c r="MQJ1372" s="84">
        <f>MQJ1367</f>
        <v>1000000</v>
      </c>
      <c r="MQK1372" s="84">
        <f t="shared" si="3191"/>
        <v>0</v>
      </c>
      <c r="MQL1372" s="84">
        <f t="shared" si="3191"/>
        <v>0</v>
      </c>
      <c r="MQM1372" s="84">
        <f t="shared" si="3191"/>
        <v>1000000</v>
      </c>
      <c r="MQN1372" s="84">
        <f t="shared" si="3191"/>
        <v>2000000</v>
      </c>
      <c r="MQO1372" s="84">
        <f t="shared" si="3191"/>
        <v>0</v>
      </c>
      <c r="MQP1372" s="84">
        <f t="shared" si="3191"/>
        <v>0</v>
      </c>
      <c r="MQQ1372" s="84">
        <f t="shared" si="3191"/>
        <v>2000000</v>
      </c>
      <c r="MQR1372" s="84">
        <f t="shared" si="3191"/>
        <v>3000000</v>
      </c>
      <c r="MQY1372" s="84" t="s">
        <v>5410</v>
      </c>
      <c r="MQZ1372" s="84">
        <f>MQZ1367</f>
        <v>1000000</v>
      </c>
      <c r="MRA1372" s="84">
        <f t="shared" si="3191"/>
        <v>0</v>
      </c>
      <c r="MRB1372" s="84">
        <f t="shared" si="3191"/>
        <v>0</v>
      </c>
      <c r="MRC1372" s="84">
        <f t="shared" si="3191"/>
        <v>1000000</v>
      </c>
      <c r="MRD1372" s="84">
        <f t="shared" si="3191"/>
        <v>2000000</v>
      </c>
      <c r="MRE1372" s="84">
        <f t="shared" si="3191"/>
        <v>0</v>
      </c>
      <c r="MRF1372" s="84">
        <f t="shared" si="3191"/>
        <v>0</v>
      </c>
      <c r="MRG1372" s="84">
        <f t="shared" si="3191"/>
        <v>2000000</v>
      </c>
      <c r="MRH1372" s="84">
        <f t="shared" si="3191"/>
        <v>3000000</v>
      </c>
      <c r="MRO1372" s="84" t="s">
        <v>5410</v>
      </c>
      <c r="MRP1372" s="84">
        <f>MRP1367</f>
        <v>1000000</v>
      </c>
      <c r="MRQ1372" s="84">
        <f t="shared" si="3191"/>
        <v>0</v>
      </c>
      <c r="MRR1372" s="84">
        <f t="shared" si="3191"/>
        <v>0</v>
      </c>
      <c r="MRS1372" s="84">
        <f t="shared" si="3191"/>
        <v>1000000</v>
      </c>
      <c r="MRT1372" s="84">
        <f t="shared" si="3191"/>
        <v>2000000</v>
      </c>
      <c r="MRU1372" s="84">
        <f t="shared" si="3191"/>
        <v>0</v>
      </c>
      <c r="MRV1372" s="84">
        <f t="shared" si="3191"/>
        <v>0</v>
      </c>
      <c r="MRW1372" s="84">
        <f t="shared" si="3191"/>
        <v>2000000</v>
      </c>
      <c r="MRX1372" s="84">
        <f t="shared" si="3191"/>
        <v>3000000</v>
      </c>
      <c r="MSE1372" s="84" t="s">
        <v>5410</v>
      </c>
      <c r="MSF1372" s="84">
        <f>MSF1367</f>
        <v>1000000</v>
      </c>
      <c r="MSG1372" s="84">
        <f t="shared" ref="MSG1372:MUJ1372" si="3192">MSG1367</f>
        <v>0</v>
      </c>
      <c r="MSH1372" s="84">
        <f t="shared" si="3192"/>
        <v>0</v>
      </c>
      <c r="MSI1372" s="84">
        <f t="shared" si="3192"/>
        <v>1000000</v>
      </c>
      <c r="MSJ1372" s="84">
        <f t="shared" si="3192"/>
        <v>2000000</v>
      </c>
      <c r="MSK1372" s="84">
        <f t="shared" si="3192"/>
        <v>0</v>
      </c>
      <c r="MSL1372" s="84">
        <f t="shared" si="3192"/>
        <v>0</v>
      </c>
      <c r="MSM1372" s="84">
        <f t="shared" si="3192"/>
        <v>2000000</v>
      </c>
      <c r="MSN1372" s="84">
        <f t="shared" si="3192"/>
        <v>3000000</v>
      </c>
      <c r="MSU1372" s="84" t="s">
        <v>5410</v>
      </c>
      <c r="MSV1372" s="84">
        <f>MSV1367</f>
        <v>1000000</v>
      </c>
      <c r="MSW1372" s="84">
        <f t="shared" si="3192"/>
        <v>0</v>
      </c>
      <c r="MSX1372" s="84">
        <f t="shared" si="3192"/>
        <v>0</v>
      </c>
      <c r="MSY1372" s="84">
        <f t="shared" si="3192"/>
        <v>1000000</v>
      </c>
      <c r="MSZ1372" s="84">
        <f t="shared" si="3192"/>
        <v>2000000</v>
      </c>
      <c r="MTA1372" s="84">
        <f t="shared" si="3192"/>
        <v>0</v>
      </c>
      <c r="MTB1372" s="84">
        <f t="shared" si="3192"/>
        <v>0</v>
      </c>
      <c r="MTC1372" s="84">
        <f t="shared" si="3192"/>
        <v>2000000</v>
      </c>
      <c r="MTD1372" s="84">
        <f t="shared" si="3192"/>
        <v>3000000</v>
      </c>
      <c r="MTK1372" s="84" t="s">
        <v>5410</v>
      </c>
      <c r="MTL1372" s="84">
        <f>MTL1367</f>
        <v>1000000</v>
      </c>
      <c r="MTM1372" s="84">
        <f t="shared" si="3192"/>
        <v>0</v>
      </c>
      <c r="MTN1372" s="84">
        <f t="shared" si="3192"/>
        <v>0</v>
      </c>
      <c r="MTO1372" s="84">
        <f t="shared" si="3192"/>
        <v>1000000</v>
      </c>
      <c r="MTP1372" s="84">
        <f t="shared" si="3192"/>
        <v>2000000</v>
      </c>
      <c r="MTQ1372" s="84">
        <f t="shared" si="3192"/>
        <v>0</v>
      </c>
      <c r="MTR1372" s="84">
        <f t="shared" si="3192"/>
        <v>0</v>
      </c>
      <c r="MTS1372" s="84">
        <f t="shared" si="3192"/>
        <v>2000000</v>
      </c>
      <c r="MTT1372" s="84">
        <f t="shared" si="3192"/>
        <v>3000000</v>
      </c>
      <c r="MUA1372" s="84" t="s">
        <v>5410</v>
      </c>
      <c r="MUB1372" s="84">
        <f>MUB1367</f>
        <v>1000000</v>
      </c>
      <c r="MUC1372" s="84">
        <f t="shared" si="3192"/>
        <v>0</v>
      </c>
      <c r="MUD1372" s="84">
        <f t="shared" si="3192"/>
        <v>0</v>
      </c>
      <c r="MUE1372" s="84">
        <f t="shared" si="3192"/>
        <v>1000000</v>
      </c>
      <c r="MUF1372" s="84">
        <f t="shared" si="3192"/>
        <v>2000000</v>
      </c>
      <c r="MUG1372" s="84">
        <f t="shared" si="3192"/>
        <v>0</v>
      </c>
      <c r="MUH1372" s="84">
        <f t="shared" si="3192"/>
        <v>0</v>
      </c>
      <c r="MUI1372" s="84">
        <f t="shared" si="3192"/>
        <v>2000000</v>
      </c>
      <c r="MUJ1372" s="84">
        <f t="shared" si="3192"/>
        <v>3000000</v>
      </c>
      <c r="MUQ1372" s="84" t="s">
        <v>5410</v>
      </c>
      <c r="MUR1372" s="84">
        <f>MUR1367</f>
        <v>1000000</v>
      </c>
      <c r="MUS1372" s="84">
        <f t="shared" ref="MUS1372:MWV1372" si="3193">MUS1367</f>
        <v>0</v>
      </c>
      <c r="MUT1372" s="84">
        <f t="shared" si="3193"/>
        <v>0</v>
      </c>
      <c r="MUU1372" s="84">
        <f t="shared" si="3193"/>
        <v>1000000</v>
      </c>
      <c r="MUV1372" s="84">
        <f t="shared" si="3193"/>
        <v>2000000</v>
      </c>
      <c r="MUW1372" s="84">
        <f t="shared" si="3193"/>
        <v>0</v>
      </c>
      <c r="MUX1372" s="84">
        <f t="shared" si="3193"/>
        <v>0</v>
      </c>
      <c r="MUY1372" s="84">
        <f t="shared" si="3193"/>
        <v>2000000</v>
      </c>
      <c r="MUZ1372" s="84">
        <f t="shared" si="3193"/>
        <v>3000000</v>
      </c>
      <c r="MVG1372" s="84" t="s">
        <v>5410</v>
      </c>
      <c r="MVH1372" s="84">
        <f>MVH1367</f>
        <v>1000000</v>
      </c>
      <c r="MVI1372" s="84">
        <f t="shared" si="3193"/>
        <v>0</v>
      </c>
      <c r="MVJ1372" s="84">
        <f t="shared" si="3193"/>
        <v>0</v>
      </c>
      <c r="MVK1372" s="84">
        <f t="shared" si="3193"/>
        <v>1000000</v>
      </c>
      <c r="MVL1372" s="84">
        <f t="shared" si="3193"/>
        <v>2000000</v>
      </c>
      <c r="MVM1372" s="84">
        <f t="shared" si="3193"/>
        <v>0</v>
      </c>
      <c r="MVN1372" s="84">
        <f t="shared" si="3193"/>
        <v>0</v>
      </c>
      <c r="MVO1372" s="84">
        <f t="shared" si="3193"/>
        <v>2000000</v>
      </c>
      <c r="MVP1372" s="84">
        <f t="shared" si="3193"/>
        <v>3000000</v>
      </c>
      <c r="MVW1372" s="84" t="s">
        <v>5410</v>
      </c>
      <c r="MVX1372" s="84">
        <f>MVX1367</f>
        <v>1000000</v>
      </c>
      <c r="MVY1372" s="84">
        <f t="shared" si="3193"/>
        <v>0</v>
      </c>
      <c r="MVZ1372" s="84">
        <f t="shared" si="3193"/>
        <v>0</v>
      </c>
      <c r="MWA1372" s="84">
        <f t="shared" si="3193"/>
        <v>1000000</v>
      </c>
      <c r="MWB1372" s="84">
        <f t="shared" si="3193"/>
        <v>2000000</v>
      </c>
      <c r="MWC1372" s="84">
        <f t="shared" si="3193"/>
        <v>0</v>
      </c>
      <c r="MWD1372" s="84">
        <f t="shared" si="3193"/>
        <v>0</v>
      </c>
      <c r="MWE1372" s="84">
        <f t="shared" si="3193"/>
        <v>2000000</v>
      </c>
      <c r="MWF1372" s="84">
        <f t="shared" si="3193"/>
        <v>3000000</v>
      </c>
      <c r="MWM1372" s="84" t="s">
        <v>5410</v>
      </c>
      <c r="MWN1372" s="84">
        <f>MWN1367</f>
        <v>1000000</v>
      </c>
      <c r="MWO1372" s="84">
        <f t="shared" si="3193"/>
        <v>0</v>
      </c>
      <c r="MWP1372" s="84">
        <f t="shared" si="3193"/>
        <v>0</v>
      </c>
      <c r="MWQ1372" s="84">
        <f t="shared" si="3193"/>
        <v>1000000</v>
      </c>
      <c r="MWR1372" s="84">
        <f t="shared" si="3193"/>
        <v>2000000</v>
      </c>
      <c r="MWS1372" s="84">
        <f t="shared" si="3193"/>
        <v>0</v>
      </c>
      <c r="MWT1372" s="84">
        <f t="shared" si="3193"/>
        <v>0</v>
      </c>
      <c r="MWU1372" s="84">
        <f t="shared" si="3193"/>
        <v>2000000</v>
      </c>
      <c r="MWV1372" s="84">
        <f t="shared" si="3193"/>
        <v>3000000</v>
      </c>
      <c r="MXC1372" s="84" t="s">
        <v>5410</v>
      </c>
      <c r="MXD1372" s="84">
        <f>MXD1367</f>
        <v>1000000</v>
      </c>
      <c r="MXE1372" s="84">
        <f t="shared" ref="MXE1372:MZH1372" si="3194">MXE1367</f>
        <v>0</v>
      </c>
      <c r="MXF1372" s="84">
        <f t="shared" si="3194"/>
        <v>0</v>
      </c>
      <c r="MXG1372" s="84">
        <f t="shared" si="3194"/>
        <v>1000000</v>
      </c>
      <c r="MXH1372" s="84">
        <f t="shared" si="3194"/>
        <v>2000000</v>
      </c>
      <c r="MXI1372" s="84">
        <f t="shared" si="3194"/>
        <v>0</v>
      </c>
      <c r="MXJ1372" s="84">
        <f t="shared" si="3194"/>
        <v>0</v>
      </c>
      <c r="MXK1372" s="84">
        <f t="shared" si="3194"/>
        <v>2000000</v>
      </c>
      <c r="MXL1372" s="84">
        <f t="shared" si="3194"/>
        <v>3000000</v>
      </c>
      <c r="MXS1372" s="84" t="s">
        <v>5410</v>
      </c>
      <c r="MXT1372" s="84">
        <f>MXT1367</f>
        <v>1000000</v>
      </c>
      <c r="MXU1372" s="84">
        <f t="shared" si="3194"/>
        <v>0</v>
      </c>
      <c r="MXV1372" s="84">
        <f t="shared" si="3194"/>
        <v>0</v>
      </c>
      <c r="MXW1372" s="84">
        <f t="shared" si="3194"/>
        <v>1000000</v>
      </c>
      <c r="MXX1372" s="84">
        <f t="shared" si="3194"/>
        <v>2000000</v>
      </c>
      <c r="MXY1372" s="84">
        <f t="shared" si="3194"/>
        <v>0</v>
      </c>
      <c r="MXZ1372" s="84">
        <f t="shared" si="3194"/>
        <v>0</v>
      </c>
      <c r="MYA1372" s="84">
        <f t="shared" si="3194"/>
        <v>2000000</v>
      </c>
      <c r="MYB1372" s="84">
        <f t="shared" si="3194"/>
        <v>3000000</v>
      </c>
      <c r="MYI1372" s="84" t="s">
        <v>5410</v>
      </c>
      <c r="MYJ1372" s="84">
        <f>MYJ1367</f>
        <v>1000000</v>
      </c>
      <c r="MYK1372" s="84">
        <f t="shared" si="3194"/>
        <v>0</v>
      </c>
      <c r="MYL1372" s="84">
        <f t="shared" si="3194"/>
        <v>0</v>
      </c>
      <c r="MYM1372" s="84">
        <f t="shared" si="3194"/>
        <v>1000000</v>
      </c>
      <c r="MYN1372" s="84">
        <f t="shared" si="3194"/>
        <v>2000000</v>
      </c>
      <c r="MYO1372" s="84">
        <f t="shared" si="3194"/>
        <v>0</v>
      </c>
      <c r="MYP1372" s="84">
        <f t="shared" si="3194"/>
        <v>0</v>
      </c>
      <c r="MYQ1372" s="84">
        <f t="shared" si="3194"/>
        <v>2000000</v>
      </c>
      <c r="MYR1372" s="84">
        <f t="shared" si="3194"/>
        <v>3000000</v>
      </c>
      <c r="MYY1372" s="84" t="s">
        <v>5410</v>
      </c>
      <c r="MYZ1372" s="84">
        <f>MYZ1367</f>
        <v>1000000</v>
      </c>
      <c r="MZA1372" s="84">
        <f t="shared" si="3194"/>
        <v>0</v>
      </c>
      <c r="MZB1372" s="84">
        <f t="shared" si="3194"/>
        <v>0</v>
      </c>
      <c r="MZC1372" s="84">
        <f t="shared" si="3194"/>
        <v>1000000</v>
      </c>
      <c r="MZD1372" s="84">
        <f t="shared" si="3194"/>
        <v>2000000</v>
      </c>
      <c r="MZE1372" s="84">
        <f t="shared" si="3194"/>
        <v>0</v>
      </c>
      <c r="MZF1372" s="84">
        <f t="shared" si="3194"/>
        <v>0</v>
      </c>
      <c r="MZG1372" s="84">
        <f t="shared" si="3194"/>
        <v>2000000</v>
      </c>
      <c r="MZH1372" s="84">
        <f t="shared" si="3194"/>
        <v>3000000</v>
      </c>
      <c r="MZO1372" s="84" t="s">
        <v>5410</v>
      </c>
      <c r="MZP1372" s="84">
        <f>MZP1367</f>
        <v>1000000</v>
      </c>
      <c r="MZQ1372" s="84">
        <f t="shared" ref="MZQ1372:NBT1372" si="3195">MZQ1367</f>
        <v>0</v>
      </c>
      <c r="MZR1372" s="84">
        <f t="shared" si="3195"/>
        <v>0</v>
      </c>
      <c r="MZS1372" s="84">
        <f t="shared" si="3195"/>
        <v>1000000</v>
      </c>
      <c r="MZT1372" s="84">
        <f t="shared" si="3195"/>
        <v>2000000</v>
      </c>
      <c r="MZU1372" s="84">
        <f t="shared" si="3195"/>
        <v>0</v>
      </c>
      <c r="MZV1372" s="84">
        <f t="shared" si="3195"/>
        <v>0</v>
      </c>
      <c r="MZW1372" s="84">
        <f t="shared" si="3195"/>
        <v>2000000</v>
      </c>
      <c r="MZX1372" s="84">
        <f t="shared" si="3195"/>
        <v>3000000</v>
      </c>
      <c r="NAE1372" s="84" t="s">
        <v>5410</v>
      </c>
      <c r="NAF1372" s="84">
        <f>NAF1367</f>
        <v>1000000</v>
      </c>
      <c r="NAG1372" s="84">
        <f t="shared" si="3195"/>
        <v>0</v>
      </c>
      <c r="NAH1372" s="84">
        <f t="shared" si="3195"/>
        <v>0</v>
      </c>
      <c r="NAI1372" s="84">
        <f t="shared" si="3195"/>
        <v>1000000</v>
      </c>
      <c r="NAJ1372" s="84">
        <f t="shared" si="3195"/>
        <v>2000000</v>
      </c>
      <c r="NAK1372" s="84">
        <f t="shared" si="3195"/>
        <v>0</v>
      </c>
      <c r="NAL1372" s="84">
        <f t="shared" si="3195"/>
        <v>0</v>
      </c>
      <c r="NAM1372" s="84">
        <f t="shared" si="3195"/>
        <v>2000000</v>
      </c>
      <c r="NAN1372" s="84">
        <f t="shared" si="3195"/>
        <v>3000000</v>
      </c>
      <c r="NAU1372" s="84" t="s">
        <v>5410</v>
      </c>
      <c r="NAV1372" s="84">
        <f>NAV1367</f>
        <v>1000000</v>
      </c>
      <c r="NAW1372" s="84">
        <f t="shared" si="3195"/>
        <v>0</v>
      </c>
      <c r="NAX1372" s="84">
        <f t="shared" si="3195"/>
        <v>0</v>
      </c>
      <c r="NAY1372" s="84">
        <f t="shared" si="3195"/>
        <v>1000000</v>
      </c>
      <c r="NAZ1372" s="84">
        <f t="shared" si="3195"/>
        <v>2000000</v>
      </c>
      <c r="NBA1372" s="84">
        <f t="shared" si="3195"/>
        <v>0</v>
      </c>
      <c r="NBB1372" s="84">
        <f t="shared" si="3195"/>
        <v>0</v>
      </c>
      <c r="NBC1372" s="84">
        <f t="shared" si="3195"/>
        <v>2000000</v>
      </c>
      <c r="NBD1372" s="84">
        <f t="shared" si="3195"/>
        <v>3000000</v>
      </c>
      <c r="NBK1372" s="84" t="s">
        <v>5410</v>
      </c>
      <c r="NBL1372" s="84">
        <f>NBL1367</f>
        <v>1000000</v>
      </c>
      <c r="NBM1372" s="84">
        <f t="shared" si="3195"/>
        <v>0</v>
      </c>
      <c r="NBN1372" s="84">
        <f t="shared" si="3195"/>
        <v>0</v>
      </c>
      <c r="NBO1372" s="84">
        <f t="shared" si="3195"/>
        <v>1000000</v>
      </c>
      <c r="NBP1372" s="84">
        <f t="shared" si="3195"/>
        <v>2000000</v>
      </c>
      <c r="NBQ1372" s="84">
        <f t="shared" si="3195"/>
        <v>0</v>
      </c>
      <c r="NBR1372" s="84">
        <f t="shared" si="3195"/>
        <v>0</v>
      </c>
      <c r="NBS1372" s="84">
        <f t="shared" si="3195"/>
        <v>2000000</v>
      </c>
      <c r="NBT1372" s="84">
        <f t="shared" si="3195"/>
        <v>3000000</v>
      </c>
      <c r="NCA1372" s="84" t="s">
        <v>5410</v>
      </c>
      <c r="NCB1372" s="84">
        <f>NCB1367</f>
        <v>1000000</v>
      </c>
      <c r="NCC1372" s="84">
        <f t="shared" ref="NCC1372:NEF1372" si="3196">NCC1367</f>
        <v>0</v>
      </c>
      <c r="NCD1372" s="84">
        <f t="shared" si="3196"/>
        <v>0</v>
      </c>
      <c r="NCE1372" s="84">
        <f t="shared" si="3196"/>
        <v>1000000</v>
      </c>
      <c r="NCF1372" s="84">
        <f t="shared" si="3196"/>
        <v>2000000</v>
      </c>
      <c r="NCG1372" s="84">
        <f t="shared" si="3196"/>
        <v>0</v>
      </c>
      <c r="NCH1372" s="84">
        <f t="shared" si="3196"/>
        <v>0</v>
      </c>
      <c r="NCI1372" s="84">
        <f t="shared" si="3196"/>
        <v>2000000</v>
      </c>
      <c r="NCJ1372" s="84">
        <f t="shared" si="3196"/>
        <v>3000000</v>
      </c>
      <c r="NCQ1372" s="84" t="s">
        <v>5410</v>
      </c>
      <c r="NCR1372" s="84">
        <f>NCR1367</f>
        <v>1000000</v>
      </c>
      <c r="NCS1372" s="84">
        <f t="shared" si="3196"/>
        <v>0</v>
      </c>
      <c r="NCT1372" s="84">
        <f t="shared" si="3196"/>
        <v>0</v>
      </c>
      <c r="NCU1372" s="84">
        <f t="shared" si="3196"/>
        <v>1000000</v>
      </c>
      <c r="NCV1372" s="84">
        <f t="shared" si="3196"/>
        <v>2000000</v>
      </c>
      <c r="NCW1372" s="84">
        <f t="shared" si="3196"/>
        <v>0</v>
      </c>
      <c r="NCX1372" s="84">
        <f t="shared" si="3196"/>
        <v>0</v>
      </c>
      <c r="NCY1372" s="84">
        <f t="shared" si="3196"/>
        <v>2000000</v>
      </c>
      <c r="NCZ1372" s="84">
        <f t="shared" si="3196"/>
        <v>3000000</v>
      </c>
      <c r="NDG1372" s="84" t="s">
        <v>5410</v>
      </c>
      <c r="NDH1372" s="84">
        <f>NDH1367</f>
        <v>1000000</v>
      </c>
      <c r="NDI1372" s="84">
        <f t="shared" si="3196"/>
        <v>0</v>
      </c>
      <c r="NDJ1372" s="84">
        <f t="shared" si="3196"/>
        <v>0</v>
      </c>
      <c r="NDK1372" s="84">
        <f t="shared" si="3196"/>
        <v>1000000</v>
      </c>
      <c r="NDL1372" s="84">
        <f t="shared" si="3196"/>
        <v>2000000</v>
      </c>
      <c r="NDM1372" s="84">
        <f t="shared" si="3196"/>
        <v>0</v>
      </c>
      <c r="NDN1372" s="84">
        <f t="shared" si="3196"/>
        <v>0</v>
      </c>
      <c r="NDO1372" s="84">
        <f t="shared" si="3196"/>
        <v>2000000</v>
      </c>
      <c r="NDP1372" s="84">
        <f t="shared" si="3196"/>
        <v>3000000</v>
      </c>
      <c r="NDW1372" s="84" t="s">
        <v>5410</v>
      </c>
      <c r="NDX1372" s="84">
        <f>NDX1367</f>
        <v>1000000</v>
      </c>
      <c r="NDY1372" s="84">
        <f t="shared" si="3196"/>
        <v>0</v>
      </c>
      <c r="NDZ1372" s="84">
        <f t="shared" si="3196"/>
        <v>0</v>
      </c>
      <c r="NEA1372" s="84">
        <f t="shared" si="3196"/>
        <v>1000000</v>
      </c>
      <c r="NEB1372" s="84">
        <f t="shared" si="3196"/>
        <v>2000000</v>
      </c>
      <c r="NEC1372" s="84">
        <f t="shared" si="3196"/>
        <v>0</v>
      </c>
      <c r="NED1372" s="84">
        <f t="shared" si="3196"/>
        <v>0</v>
      </c>
      <c r="NEE1372" s="84">
        <f t="shared" si="3196"/>
        <v>2000000</v>
      </c>
      <c r="NEF1372" s="84">
        <f t="shared" si="3196"/>
        <v>3000000</v>
      </c>
      <c r="NEM1372" s="84" t="s">
        <v>5410</v>
      </c>
      <c r="NEN1372" s="84">
        <f>NEN1367</f>
        <v>1000000</v>
      </c>
      <c r="NEO1372" s="84">
        <f t="shared" ref="NEO1372:NGR1372" si="3197">NEO1367</f>
        <v>0</v>
      </c>
      <c r="NEP1372" s="84">
        <f t="shared" si="3197"/>
        <v>0</v>
      </c>
      <c r="NEQ1372" s="84">
        <f t="shared" si="3197"/>
        <v>1000000</v>
      </c>
      <c r="NER1372" s="84">
        <f t="shared" si="3197"/>
        <v>2000000</v>
      </c>
      <c r="NES1372" s="84">
        <f t="shared" si="3197"/>
        <v>0</v>
      </c>
      <c r="NET1372" s="84">
        <f t="shared" si="3197"/>
        <v>0</v>
      </c>
      <c r="NEU1372" s="84">
        <f t="shared" si="3197"/>
        <v>2000000</v>
      </c>
      <c r="NEV1372" s="84">
        <f t="shared" si="3197"/>
        <v>3000000</v>
      </c>
      <c r="NFC1372" s="84" t="s">
        <v>5410</v>
      </c>
      <c r="NFD1372" s="84">
        <f>NFD1367</f>
        <v>1000000</v>
      </c>
      <c r="NFE1372" s="84">
        <f t="shared" si="3197"/>
        <v>0</v>
      </c>
      <c r="NFF1372" s="84">
        <f t="shared" si="3197"/>
        <v>0</v>
      </c>
      <c r="NFG1372" s="84">
        <f t="shared" si="3197"/>
        <v>1000000</v>
      </c>
      <c r="NFH1372" s="84">
        <f t="shared" si="3197"/>
        <v>2000000</v>
      </c>
      <c r="NFI1372" s="84">
        <f t="shared" si="3197"/>
        <v>0</v>
      </c>
      <c r="NFJ1372" s="84">
        <f t="shared" si="3197"/>
        <v>0</v>
      </c>
      <c r="NFK1372" s="84">
        <f t="shared" si="3197"/>
        <v>2000000</v>
      </c>
      <c r="NFL1372" s="84">
        <f t="shared" si="3197"/>
        <v>3000000</v>
      </c>
      <c r="NFS1372" s="84" t="s">
        <v>5410</v>
      </c>
      <c r="NFT1372" s="84">
        <f>NFT1367</f>
        <v>1000000</v>
      </c>
      <c r="NFU1372" s="84">
        <f t="shared" si="3197"/>
        <v>0</v>
      </c>
      <c r="NFV1372" s="84">
        <f t="shared" si="3197"/>
        <v>0</v>
      </c>
      <c r="NFW1372" s="84">
        <f t="shared" si="3197"/>
        <v>1000000</v>
      </c>
      <c r="NFX1372" s="84">
        <f t="shared" si="3197"/>
        <v>2000000</v>
      </c>
      <c r="NFY1372" s="84">
        <f t="shared" si="3197"/>
        <v>0</v>
      </c>
      <c r="NFZ1372" s="84">
        <f t="shared" si="3197"/>
        <v>0</v>
      </c>
      <c r="NGA1372" s="84">
        <f t="shared" si="3197"/>
        <v>2000000</v>
      </c>
      <c r="NGB1372" s="84">
        <f t="shared" si="3197"/>
        <v>3000000</v>
      </c>
      <c r="NGI1372" s="84" t="s">
        <v>5410</v>
      </c>
      <c r="NGJ1372" s="84">
        <f>NGJ1367</f>
        <v>1000000</v>
      </c>
      <c r="NGK1372" s="84">
        <f t="shared" si="3197"/>
        <v>0</v>
      </c>
      <c r="NGL1372" s="84">
        <f t="shared" si="3197"/>
        <v>0</v>
      </c>
      <c r="NGM1372" s="84">
        <f t="shared" si="3197"/>
        <v>1000000</v>
      </c>
      <c r="NGN1372" s="84">
        <f t="shared" si="3197"/>
        <v>2000000</v>
      </c>
      <c r="NGO1372" s="84">
        <f t="shared" si="3197"/>
        <v>0</v>
      </c>
      <c r="NGP1372" s="84">
        <f t="shared" si="3197"/>
        <v>0</v>
      </c>
      <c r="NGQ1372" s="84">
        <f t="shared" si="3197"/>
        <v>2000000</v>
      </c>
      <c r="NGR1372" s="84">
        <f t="shared" si="3197"/>
        <v>3000000</v>
      </c>
      <c r="NGY1372" s="84" t="s">
        <v>5410</v>
      </c>
      <c r="NGZ1372" s="84">
        <f>NGZ1367</f>
        <v>1000000</v>
      </c>
      <c r="NHA1372" s="84">
        <f t="shared" ref="NHA1372:NJD1372" si="3198">NHA1367</f>
        <v>0</v>
      </c>
      <c r="NHB1372" s="84">
        <f t="shared" si="3198"/>
        <v>0</v>
      </c>
      <c r="NHC1372" s="84">
        <f t="shared" si="3198"/>
        <v>1000000</v>
      </c>
      <c r="NHD1372" s="84">
        <f t="shared" si="3198"/>
        <v>2000000</v>
      </c>
      <c r="NHE1372" s="84">
        <f t="shared" si="3198"/>
        <v>0</v>
      </c>
      <c r="NHF1372" s="84">
        <f t="shared" si="3198"/>
        <v>0</v>
      </c>
      <c r="NHG1372" s="84">
        <f t="shared" si="3198"/>
        <v>2000000</v>
      </c>
      <c r="NHH1372" s="84">
        <f t="shared" si="3198"/>
        <v>3000000</v>
      </c>
      <c r="NHO1372" s="84" t="s">
        <v>5410</v>
      </c>
      <c r="NHP1372" s="84">
        <f>NHP1367</f>
        <v>1000000</v>
      </c>
      <c r="NHQ1372" s="84">
        <f t="shared" si="3198"/>
        <v>0</v>
      </c>
      <c r="NHR1372" s="84">
        <f t="shared" si="3198"/>
        <v>0</v>
      </c>
      <c r="NHS1372" s="84">
        <f t="shared" si="3198"/>
        <v>1000000</v>
      </c>
      <c r="NHT1372" s="84">
        <f t="shared" si="3198"/>
        <v>2000000</v>
      </c>
      <c r="NHU1372" s="84">
        <f t="shared" si="3198"/>
        <v>0</v>
      </c>
      <c r="NHV1372" s="84">
        <f t="shared" si="3198"/>
        <v>0</v>
      </c>
      <c r="NHW1372" s="84">
        <f t="shared" si="3198"/>
        <v>2000000</v>
      </c>
      <c r="NHX1372" s="84">
        <f t="shared" si="3198"/>
        <v>3000000</v>
      </c>
      <c r="NIE1372" s="84" t="s">
        <v>5410</v>
      </c>
      <c r="NIF1372" s="84">
        <f>NIF1367</f>
        <v>1000000</v>
      </c>
      <c r="NIG1372" s="84">
        <f t="shared" si="3198"/>
        <v>0</v>
      </c>
      <c r="NIH1372" s="84">
        <f t="shared" si="3198"/>
        <v>0</v>
      </c>
      <c r="NII1372" s="84">
        <f t="shared" si="3198"/>
        <v>1000000</v>
      </c>
      <c r="NIJ1372" s="84">
        <f t="shared" si="3198"/>
        <v>2000000</v>
      </c>
      <c r="NIK1372" s="84">
        <f t="shared" si="3198"/>
        <v>0</v>
      </c>
      <c r="NIL1372" s="84">
        <f t="shared" si="3198"/>
        <v>0</v>
      </c>
      <c r="NIM1372" s="84">
        <f t="shared" si="3198"/>
        <v>2000000</v>
      </c>
      <c r="NIN1372" s="84">
        <f t="shared" si="3198"/>
        <v>3000000</v>
      </c>
      <c r="NIU1372" s="84" t="s">
        <v>5410</v>
      </c>
      <c r="NIV1372" s="84">
        <f>NIV1367</f>
        <v>1000000</v>
      </c>
      <c r="NIW1372" s="84">
        <f t="shared" si="3198"/>
        <v>0</v>
      </c>
      <c r="NIX1372" s="84">
        <f t="shared" si="3198"/>
        <v>0</v>
      </c>
      <c r="NIY1372" s="84">
        <f t="shared" si="3198"/>
        <v>1000000</v>
      </c>
      <c r="NIZ1372" s="84">
        <f t="shared" si="3198"/>
        <v>2000000</v>
      </c>
      <c r="NJA1372" s="84">
        <f t="shared" si="3198"/>
        <v>0</v>
      </c>
      <c r="NJB1372" s="84">
        <f t="shared" si="3198"/>
        <v>0</v>
      </c>
      <c r="NJC1372" s="84">
        <f t="shared" si="3198"/>
        <v>2000000</v>
      </c>
      <c r="NJD1372" s="84">
        <f t="shared" si="3198"/>
        <v>3000000</v>
      </c>
      <c r="NJK1372" s="84" t="s">
        <v>5410</v>
      </c>
      <c r="NJL1372" s="84">
        <f>NJL1367</f>
        <v>1000000</v>
      </c>
      <c r="NJM1372" s="84">
        <f t="shared" ref="NJM1372:NLP1372" si="3199">NJM1367</f>
        <v>0</v>
      </c>
      <c r="NJN1372" s="84">
        <f t="shared" si="3199"/>
        <v>0</v>
      </c>
      <c r="NJO1372" s="84">
        <f t="shared" si="3199"/>
        <v>1000000</v>
      </c>
      <c r="NJP1372" s="84">
        <f t="shared" si="3199"/>
        <v>2000000</v>
      </c>
      <c r="NJQ1372" s="84">
        <f t="shared" si="3199"/>
        <v>0</v>
      </c>
      <c r="NJR1372" s="84">
        <f t="shared" si="3199"/>
        <v>0</v>
      </c>
      <c r="NJS1372" s="84">
        <f t="shared" si="3199"/>
        <v>2000000</v>
      </c>
      <c r="NJT1372" s="84">
        <f t="shared" si="3199"/>
        <v>3000000</v>
      </c>
      <c r="NKA1372" s="84" t="s">
        <v>5410</v>
      </c>
      <c r="NKB1372" s="84">
        <f>NKB1367</f>
        <v>1000000</v>
      </c>
      <c r="NKC1372" s="84">
        <f t="shared" si="3199"/>
        <v>0</v>
      </c>
      <c r="NKD1372" s="84">
        <f t="shared" si="3199"/>
        <v>0</v>
      </c>
      <c r="NKE1372" s="84">
        <f t="shared" si="3199"/>
        <v>1000000</v>
      </c>
      <c r="NKF1372" s="84">
        <f t="shared" si="3199"/>
        <v>2000000</v>
      </c>
      <c r="NKG1372" s="84">
        <f t="shared" si="3199"/>
        <v>0</v>
      </c>
      <c r="NKH1372" s="84">
        <f t="shared" si="3199"/>
        <v>0</v>
      </c>
      <c r="NKI1372" s="84">
        <f t="shared" si="3199"/>
        <v>2000000</v>
      </c>
      <c r="NKJ1372" s="84">
        <f t="shared" si="3199"/>
        <v>3000000</v>
      </c>
      <c r="NKQ1372" s="84" t="s">
        <v>5410</v>
      </c>
      <c r="NKR1372" s="84">
        <f>NKR1367</f>
        <v>1000000</v>
      </c>
      <c r="NKS1372" s="84">
        <f t="shared" si="3199"/>
        <v>0</v>
      </c>
      <c r="NKT1372" s="84">
        <f t="shared" si="3199"/>
        <v>0</v>
      </c>
      <c r="NKU1372" s="84">
        <f t="shared" si="3199"/>
        <v>1000000</v>
      </c>
      <c r="NKV1372" s="84">
        <f t="shared" si="3199"/>
        <v>2000000</v>
      </c>
      <c r="NKW1372" s="84">
        <f t="shared" si="3199"/>
        <v>0</v>
      </c>
      <c r="NKX1372" s="84">
        <f t="shared" si="3199"/>
        <v>0</v>
      </c>
      <c r="NKY1372" s="84">
        <f t="shared" si="3199"/>
        <v>2000000</v>
      </c>
      <c r="NKZ1372" s="84">
        <f t="shared" si="3199"/>
        <v>3000000</v>
      </c>
      <c r="NLG1372" s="84" t="s">
        <v>5410</v>
      </c>
      <c r="NLH1372" s="84">
        <f>NLH1367</f>
        <v>1000000</v>
      </c>
      <c r="NLI1372" s="84">
        <f t="shared" si="3199"/>
        <v>0</v>
      </c>
      <c r="NLJ1372" s="84">
        <f t="shared" si="3199"/>
        <v>0</v>
      </c>
      <c r="NLK1372" s="84">
        <f t="shared" si="3199"/>
        <v>1000000</v>
      </c>
      <c r="NLL1372" s="84">
        <f t="shared" si="3199"/>
        <v>2000000</v>
      </c>
      <c r="NLM1372" s="84">
        <f t="shared" si="3199"/>
        <v>0</v>
      </c>
      <c r="NLN1372" s="84">
        <f t="shared" si="3199"/>
        <v>0</v>
      </c>
      <c r="NLO1372" s="84">
        <f t="shared" si="3199"/>
        <v>2000000</v>
      </c>
      <c r="NLP1372" s="84">
        <f t="shared" si="3199"/>
        <v>3000000</v>
      </c>
      <c r="NLW1372" s="84" t="s">
        <v>5410</v>
      </c>
      <c r="NLX1372" s="84">
        <f>NLX1367</f>
        <v>1000000</v>
      </c>
      <c r="NLY1372" s="84">
        <f t="shared" ref="NLY1372:NOB1372" si="3200">NLY1367</f>
        <v>0</v>
      </c>
      <c r="NLZ1372" s="84">
        <f t="shared" si="3200"/>
        <v>0</v>
      </c>
      <c r="NMA1372" s="84">
        <f t="shared" si="3200"/>
        <v>1000000</v>
      </c>
      <c r="NMB1372" s="84">
        <f t="shared" si="3200"/>
        <v>2000000</v>
      </c>
      <c r="NMC1372" s="84">
        <f t="shared" si="3200"/>
        <v>0</v>
      </c>
      <c r="NMD1372" s="84">
        <f t="shared" si="3200"/>
        <v>0</v>
      </c>
      <c r="NME1372" s="84">
        <f t="shared" si="3200"/>
        <v>2000000</v>
      </c>
      <c r="NMF1372" s="84">
        <f t="shared" si="3200"/>
        <v>3000000</v>
      </c>
      <c r="NMM1372" s="84" t="s">
        <v>5410</v>
      </c>
      <c r="NMN1372" s="84">
        <f>NMN1367</f>
        <v>1000000</v>
      </c>
      <c r="NMO1372" s="84">
        <f t="shared" si="3200"/>
        <v>0</v>
      </c>
      <c r="NMP1372" s="84">
        <f t="shared" si="3200"/>
        <v>0</v>
      </c>
      <c r="NMQ1372" s="84">
        <f t="shared" si="3200"/>
        <v>1000000</v>
      </c>
      <c r="NMR1372" s="84">
        <f t="shared" si="3200"/>
        <v>2000000</v>
      </c>
      <c r="NMS1372" s="84">
        <f t="shared" si="3200"/>
        <v>0</v>
      </c>
      <c r="NMT1372" s="84">
        <f t="shared" si="3200"/>
        <v>0</v>
      </c>
      <c r="NMU1372" s="84">
        <f t="shared" si="3200"/>
        <v>2000000</v>
      </c>
      <c r="NMV1372" s="84">
        <f t="shared" si="3200"/>
        <v>3000000</v>
      </c>
      <c r="NNC1372" s="84" t="s">
        <v>5410</v>
      </c>
      <c r="NND1372" s="84">
        <f>NND1367</f>
        <v>1000000</v>
      </c>
      <c r="NNE1372" s="84">
        <f t="shared" si="3200"/>
        <v>0</v>
      </c>
      <c r="NNF1372" s="84">
        <f t="shared" si="3200"/>
        <v>0</v>
      </c>
      <c r="NNG1372" s="84">
        <f t="shared" si="3200"/>
        <v>1000000</v>
      </c>
      <c r="NNH1372" s="84">
        <f t="shared" si="3200"/>
        <v>2000000</v>
      </c>
      <c r="NNI1372" s="84">
        <f t="shared" si="3200"/>
        <v>0</v>
      </c>
      <c r="NNJ1372" s="84">
        <f t="shared" si="3200"/>
        <v>0</v>
      </c>
      <c r="NNK1372" s="84">
        <f t="shared" si="3200"/>
        <v>2000000</v>
      </c>
      <c r="NNL1372" s="84">
        <f t="shared" si="3200"/>
        <v>3000000</v>
      </c>
      <c r="NNS1372" s="84" t="s">
        <v>5410</v>
      </c>
      <c r="NNT1372" s="84">
        <f>NNT1367</f>
        <v>1000000</v>
      </c>
      <c r="NNU1372" s="84">
        <f t="shared" si="3200"/>
        <v>0</v>
      </c>
      <c r="NNV1372" s="84">
        <f t="shared" si="3200"/>
        <v>0</v>
      </c>
      <c r="NNW1372" s="84">
        <f t="shared" si="3200"/>
        <v>1000000</v>
      </c>
      <c r="NNX1372" s="84">
        <f t="shared" si="3200"/>
        <v>2000000</v>
      </c>
      <c r="NNY1372" s="84">
        <f t="shared" si="3200"/>
        <v>0</v>
      </c>
      <c r="NNZ1372" s="84">
        <f t="shared" si="3200"/>
        <v>0</v>
      </c>
      <c r="NOA1372" s="84">
        <f t="shared" si="3200"/>
        <v>2000000</v>
      </c>
      <c r="NOB1372" s="84">
        <f t="shared" si="3200"/>
        <v>3000000</v>
      </c>
      <c r="NOI1372" s="84" t="s">
        <v>5410</v>
      </c>
      <c r="NOJ1372" s="84">
        <f>NOJ1367</f>
        <v>1000000</v>
      </c>
      <c r="NOK1372" s="84">
        <f t="shared" ref="NOK1372:NQN1372" si="3201">NOK1367</f>
        <v>0</v>
      </c>
      <c r="NOL1372" s="84">
        <f t="shared" si="3201"/>
        <v>0</v>
      </c>
      <c r="NOM1372" s="84">
        <f t="shared" si="3201"/>
        <v>1000000</v>
      </c>
      <c r="NON1372" s="84">
        <f t="shared" si="3201"/>
        <v>2000000</v>
      </c>
      <c r="NOO1372" s="84">
        <f t="shared" si="3201"/>
        <v>0</v>
      </c>
      <c r="NOP1372" s="84">
        <f t="shared" si="3201"/>
        <v>0</v>
      </c>
      <c r="NOQ1372" s="84">
        <f t="shared" si="3201"/>
        <v>2000000</v>
      </c>
      <c r="NOR1372" s="84">
        <f t="shared" si="3201"/>
        <v>3000000</v>
      </c>
      <c r="NOY1372" s="84" t="s">
        <v>5410</v>
      </c>
      <c r="NOZ1372" s="84">
        <f>NOZ1367</f>
        <v>1000000</v>
      </c>
      <c r="NPA1372" s="84">
        <f t="shared" si="3201"/>
        <v>0</v>
      </c>
      <c r="NPB1372" s="84">
        <f t="shared" si="3201"/>
        <v>0</v>
      </c>
      <c r="NPC1372" s="84">
        <f t="shared" si="3201"/>
        <v>1000000</v>
      </c>
      <c r="NPD1372" s="84">
        <f t="shared" si="3201"/>
        <v>2000000</v>
      </c>
      <c r="NPE1372" s="84">
        <f t="shared" si="3201"/>
        <v>0</v>
      </c>
      <c r="NPF1372" s="84">
        <f t="shared" si="3201"/>
        <v>0</v>
      </c>
      <c r="NPG1372" s="84">
        <f t="shared" si="3201"/>
        <v>2000000</v>
      </c>
      <c r="NPH1372" s="84">
        <f t="shared" si="3201"/>
        <v>3000000</v>
      </c>
      <c r="NPO1372" s="84" t="s">
        <v>5410</v>
      </c>
      <c r="NPP1372" s="84">
        <f>NPP1367</f>
        <v>1000000</v>
      </c>
      <c r="NPQ1372" s="84">
        <f t="shared" si="3201"/>
        <v>0</v>
      </c>
      <c r="NPR1372" s="84">
        <f t="shared" si="3201"/>
        <v>0</v>
      </c>
      <c r="NPS1372" s="84">
        <f t="shared" si="3201"/>
        <v>1000000</v>
      </c>
      <c r="NPT1372" s="84">
        <f t="shared" si="3201"/>
        <v>2000000</v>
      </c>
      <c r="NPU1372" s="84">
        <f t="shared" si="3201"/>
        <v>0</v>
      </c>
      <c r="NPV1372" s="84">
        <f t="shared" si="3201"/>
        <v>0</v>
      </c>
      <c r="NPW1372" s="84">
        <f t="shared" si="3201"/>
        <v>2000000</v>
      </c>
      <c r="NPX1372" s="84">
        <f t="shared" si="3201"/>
        <v>3000000</v>
      </c>
      <c r="NQE1372" s="84" t="s">
        <v>5410</v>
      </c>
      <c r="NQF1372" s="84">
        <f>NQF1367</f>
        <v>1000000</v>
      </c>
      <c r="NQG1372" s="84">
        <f t="shared" si="3201"/>
        <v>0</v>
      </c>
      <c r="NQH1372" s="84">
        <f t="shared" si="3201"/>
        <v>0</v>
      </c>
      <c r="NQI1372" s="84">
        <f t="shared" si="3201"/>
        <v>1000000</v>
      </c>
      <c r="NQJ1372" s="84">
        <f t="shared" si="3201"/>
        <v>2000000</v>
      </c>
      <c r="NQK1372" s="84">
        <f t="shared" si="3201"/>
        <v>0</v>
      </c>
      <c r="NQL1372" s="84">
        <f t="shared" si="3201"/>
        <v>0</v>
      </c>
      <c r="NQM1372" s="84">
        <f t="shared" si="3201"/>
        <v>2000000</v>
      </c>
      <c r="NQN1372" s="84">
        <f t="shared" si="3201"/>
        <v>3000000</v>
      </c>
      <c r="NQU1372" s="84" t="s">
        <v>5410</v>
      </c>
      <c r="NQV1372" s="84">
        <f>NQV1367</f>
        <v>1000000</v>
      </c>
      <c r="NQW1372" s="84">
        <f t="shared" ref="NQW1372:NSZ1372" si="3202">NQW1367</f>
        <v>0</v>
      </c>
      <c r="NQX1372" s="84">
        <f t="shared" si="3202"/>
        <v>0</v>
      </c>
      <c r="NQY1372" s="84">
        <f t="shared" si="3202"/>
        <v>1000000</v>
      </c>
      <c r="NQZ1372" s="84">
        <f t="shared" si="3202"/>
        <v>2000000</v>
      </c>
      <c r="NRA1372" s="84">
        <f t="shared" si="3202"/>
        <v>0</v>
      </c>
      <c r="NRB1372" s="84">
        <f t="shared" si="3202"/>
        <v>0</v>
      </c>
      <c r="NRC1372" s="84">
        <f t="shared" si="3202"/>
        <v>2000000</v>
      </c>
      <c r="NRD1372" s="84">
        <f t="shared" si="3202"/>
        <v>3000000</v>
      </c>
      <c r="NRK1372" s="84" t="s">
        <v>5410</v>
      </c>
      <c r="NRL1372" s="84">
        <f>NRL1367</f>
        <v>1000000</v>
      </c>
      <c r="NRM1372" s="84">
        <f t="shared" si="3202"/>
        <v>0</v>
      </c>
      <c r="NRN1372" s="84">
        <f t="shared" si="3202"/>
        <v>0</v>
      </c>
      <c r="NRO1372" s="84">
        <f t="shared" si="3202"/>
        <v>1000000</v>
      </c>
      <c r="NRP1372" s="84">
        <f t="shared" si="3202"/>
        <v>2000000</v>
      </c>
      <c r="NRQ1372" s="84">
        <f t="shared" si="3202"/>
        <v>0</v>
      </c>
      <c r="NRR1372" s="84">
        <f t="shared" si="3202"/>
        <v>0</v>
      </c>
      <c r="NRS1372" s="84">
        <f t="shared" si="3202"/>
        <v>2000000</v>
      </c>
      <c r="NRT1372" s="84">
        <f t="shared" si="3202"/>
        <v>3000000</v>
      </c>
      <c r="NSA1372" s="84" t="s">
        <v>5410</v>
      </c>
      <c r="NSB1372" s="84">
        <f>NSB1367</f>
        <v>1000000</v>
      </c>
      <c r="NSC1372" s="84">
        <f t="shared" si="3202"/>
        <v>0</v>
      </c>
      <c r="NSD1372" s="84">
        <f t="shared" si="3202"/>
        <v>0</v>
      </c>
      <c r="NSE1372" s="84">
        <f t="shared" si="3202"/>
        <v>1000000</v>
      </c>
      <c r="NSF1372" s="84">
        <f t="shared" si="3202"/>
        <v>2000000</v>
      </c>
      <c r="NSG1372" s="84">
        <f t="shared" si="3202"/>
        <v>0</v>
      </c>
      <c r="NSH1372" s="84">
        <f t="shared" si="3202"/>
        <v>0</v>
      </c>
      <c r="NSI1372" s="84">
        <f t="shared" si="3202"/>
        <v>2000000</v>
      </c>
      <c r="NSJ1372" s="84">
        <f t="shared" si="3202"/>
        <v>3000000</v>
      </c>
      <c r="NSQ1372" s="84" t="s">
        <v>5410</v>
      </c>
      <c r="NSR1372" s="84">
        <f>NSR1367</f>
        <v>1000000</v>
      </c>
      <c r="NSS1372" s="84">
        <f t="shared" si="3202"/>
        <v>0</v>
      </c>
      <c r="NST1372" s="84">
        <f t="shared" si="3202"/>
        <v>0</v>
      </c>
      <c r="NSU1372" s="84">
        <f t="shared" si="3202"/>
        <v>1000000</v>
      </c>
      <c r="NSV1372" s="84">
        <f t="shared" si="3202"/>
        <v>2000000</v>
      </c>
      <c r="NSW1372" s="84">
        <f t="shared" si="3202"/>
        <v>0</v>
      </c>
      <c r="NSX1372" s="84">
        <f t="shared" si="3202"/>
        <v>0</v>
      </c>
      <c r="NSY1372" s="84">
        <f t="shared" si="3202"/>
        <v>2000000</v>
      </c>
      <c r="NSZ1372" s="84">
        <f t="shared" si="3202"/>
        <v>3000000</v>
      </c>
      <c r="NTG1372" s="84" t="s">
        <v>5410</v>
      </c>
      <c r="NTH1372" s="84">
        <f>NTH1367</f>
        <v>1000000</v>
      </c>
      <c r="NTI1372" s="84">
        <f t="shared" ref="NTI1372:NVL1372" si="3203">NTI1367</f>
        <v>0</v>
      </c>
      <c r="NTJ1372" s="84">
        <f t="shared" si="3203"/>
        <v>0</v>
      </c>
      <c r="NTK1372" s="84">
        <f t="shared" si="3203"/>
        <v>1000000</v>
      </c>
      <c r="NTL1372" s="84">
        <f t="shared" si="3203"/>
        <v>2000000</v>
      </c>
      <c r="NTM1372" s="84">
        <f t="shared" si="3203"/>
        <v>0</v>
      </c>
      <c r="NTN1372" s="84">
        <f t="shared" si="3203"/>
        <v>0</v>
      </c>
      <c r="NTO1372" s="84">
        <f t="shared" si="3203"/>
        <v>2000000</v>
      </c>
      <c r="NTP1372" s="84">
        <f t="shared" si="3203"/>
        <v>3000000</v>
      </c>
      <c r="NTW1372" s="84" t="s">
        <v>5410</v>
      </c>
      <c r="NTX1372" s="84">
        <f>NTX1367</f>
        <v>1000000</v>
      </c>
      <c r="NTY1372" s="84">
        <f t="shared" si="3203"/>
        <v>0</v>
      </c>
      <c r="NTZ1372" s="84">
        <f t="shared" si="3203"/>
        <v>0</v>
      </c>
      <c r="NUA1372" s="84">
        <f t="shared" si="3203"/>
        <v>1000000</v>
      </c>
      <c r="NUB1372" s="84">
        <f t="shared" si="3203"/>
        <v>2000000</v>
      </c>
      <c r="NUC1372" s="84">
        <f t="shared" si="3203"/>
        <v>0</v>
      </c>
      <c r="NUD1372" s="84">
        <f t="shared" si="3203"/>
        <v>0</v>
      </c>
      <c r="NUE1372" s="84">
        <f t="shared" si="3203"/>
        <v>2000000</v>
      </c>
      <c r="NUF1372" s="84">
        <f t="shared" si="3203"/>
        <v>3000000</v>
      </c>
      <c r="NUM1372" s="84" t="s">
        <v>5410</v>
      </c>
      <c r="NUN1372" s="84">
        <f>NUN1367</f>
        <v>1000000</v>
      </c>
      <c r="NUO1372" s="84">
        <f t="shared" si="3203"/>
        <v>0</v>
      </c>
      <c r="NUP1372" s="84">
        <f t="shared" si="3203"/>
        <v>0</v>
      </c>
      <c r="NUQ1372" s="84">
        <f t="shared" si="3203"/>
        <v>1000000</v>
      </c>
      <c r="NUR1372" s="84">
        <f t="shared" si="3203"/>
        <v>2000000</v>
      </c>
      <c r="NUS1372" s="84">
        <f t="shared" si="3203"/>
        <v>0</v>
      </c>
      <c r="NUT1372" s="84">
        <f t="shared" si="3203"/>
        <v>0</v>
      </c>
      <c r="NUU1372" s="84">
        <f t="shared" si="3203"/>
        <v>2000000</v>
      </c>
      <c r="NUV1372" s="84">
        <f t="shared" si="3203"/>
        <v>3000000</v>
      </c>
      <c r="NVC1372" s="84" t="s">
        <v>5410</v>
      </c>
      <c r="NVD1372" s="84">
        <f>NVD1367</f>
        <v>1000000</v>
      </c>
      <c r="NVE1372" s="84">
        <f t="shared" si="3203"/>
        <v>0</v>
      </c>
      <c r="NVF1372" s="84">
        <f t="shared" si="3203"/>
        <v>0</v>
      </c>
      <c r="NVG1372" s="84">
        <f t="shared" si="3203"/>
        <v>1000000</v>
      </c>
      <c r="NVH1372" s="84">
        <f t="shared" si="3203"/>
        <v>2000000</v>
      </c>
      <c r="NVI1372" s="84">
        <f t="shared" si="3203"/>
        <v>0</v>
      </c>
      <c r="NVJ1372" s="84">
        <f t="shared" si="3203"/>
        <v>0</v>
      </c>
      <c r="NVK1372" s="84">
        <f t="shared" si="3203"/>
        <v>2000000</v>
      </c>
      <c r="NVL1372" s="84">
        <f t="shared" si="3203"/>
        <v>3000000</v>
      </c>
      <c r="NVS1372" s="84" t="s">
        <v>5410</v>
      </c>
      <c r="NVT1372" s="84">
        <f>NVT1367</f>
        <v>1000000</v>
      </c>
      <c r="NVU1372" s="84">
        <f t="shared" ref="NVU1372:NXX1372" si="3204">NVU1367</f>
        <v>0</v>
      </c>
      <c r="NVV1372" s="84">
        <f t="shared" si="3204"/>
        <v>0</v>
      </c>
      <c r="NVW1372" s="84">
        <f t="shared" si="3204"/>
        <v>1000000</v>
      </c>
      <c r="NVX1372" s="84">
        <f t="shared" si="3204"/>
        <v>2000000</v>
      </c>
      <c r="NVY1372" s="84">
        <f t="shared" si="3204"/>
        <v>0</v>
      </c>
      <c r="NVZ1372" s="84">
        <f t="shared" si="3204"/>
        <v>0</v>
      </c>
      <c r="NWA1372" s="84">
        <f t="shared" si="3204"/>
        <v>2000000</v>
      </c>
      <c r="NWB1372" s="84">
        <f t="shared" si="3204"/>
        <v>3000000</v>
      </c>
      <c r="NWI1372" s="84" t="s">
        <v>5410</v>
      </c>
      <c r="NWJ1372" s="84">
        <f>NWJ1367</f>
        <v>1000000</v>
      </c>
      <c r="NWK1372" s="84">
        <f t="shared" si="3204"/>
        <v>0</v>
      </c>
      <c r="NWL1372" s="84">
        <f t="shared" si="3204"/>
        <v>0</v>
      </c>
      <c r="NWM1372" s="84">
        <f t="shared" si="3204"/>
        <v>1000000</v>
      </c>
      <c r="NWN1372" s="84">
        <f t="shared" si="3204"/>
        <v>2000000</v>
      </c>
      <c r="NWO1372" s="84">
        <f t="shared" si="3204"/>
        <v>0</v>
      </c>
      <c r="NWP1372" s="84">
        <f t="shared" si="3204"/>
        <v>0</v>
      </c>
      <c r="NWQ1372" s="84">
        <f t="shared" si="3204"/>
        <v>2000000</v>
      </c>
      <c r="NWR1372" s="84">
        <f t="shared" si="3204"/>
        <v>3000000</v>
      </c>
      <c r="NWY1372" s="84" t="s">
        <v>5410</v>
      </c>
      <c r="NWZ1372" s="84">
        <f>NWZ1367</f>
        <v>1000000</v>
      </c>
      <c r="NXA1372" s="84">
        <f t="shared" si="3204"/>
        <v>0</v>
      </c>
      <c r="NXB1372" s="84">
        <f t="shared" si="3204"/>
        <v>0</v>
      </c>
      <c r="NXC1372" s="84">
        <f t="shared" si="3204"/>
        <v>1000000</v>
      </c>
      <c r="NXD1372" s="84">
        <f t="shared" si="3204"/>
        <v>2000000</v>
      </c>
      <c r="NXE1372" s="84">
        <f t="shared" si="3204"/>
        <v>0</v>
      </c>
      <c r="NXF1372" s="84">
        <f t="shared" si="3204"/>
        <v>0</v>
      </c>
      <c r="NXG1372" s="84">
        <f t="shared" si="3204"/>
        <v>2000000</v>
      </c>
      <c r="NXH1372" s="84">
        <f t="shared" si="3204"/>
        <v>3000000</v>
      </c>
      <c r="NXO1372" s="84" t="s">
        <v>5410</v>
      </c>
      <c r="NXP1372" s="84">
        <f>NXP1367</f>
        <v>1000000</v>
      </c>
      <c r="NXQ1372" s="84">
        <f t="shared" si="3204"/>
        <v>0</v>
      </c>
      <c r="NXR1372" s="84">
        <f t="shared" si="3204"/>
        <v>0</v>
      </c>
      <c r="NXS1372" s="84">
        <f t="shared" si="3204"/>
        <v>1000000</v>
      </c>
      <c r="NXT1372" s="84">
        <f t="shared" si="3204"/>
        <v>2000000</v>
      </c>
      <c r="NXU1372" s="84">
        <f t="shared" si="3204"/>
        <v>0</v>
      </c>
      <c r="NXV1372" s="84">
        <f t="shared" si="3204"/>
        <v>0</v>
      </c>
      <c r="NXW1372" s="84">
        <f t="shared" si="3204"/>
        <v>2000000</v>
      </c>
      <c r="NXX1372" s="84">
        <f t="shared" si="3204"/>
        <v>3000000</v>
      </c>
      <c r="NYE1372" s="84" t="s">
        <v>5410</v>
      </c>
      <c r="NYF1372" s="84">
        <f>NYF1367</f>
        <v>1000000</v>
      </c>
      <c r="NYG1372" s="84">
        <f t="shared" ref="NYG1372:OAJ1372" si="3205">NYG1367</f>
        <v>0</v>
      </c>
      <c r="NYH1372" s="84">
        <f t="shared" si="3205"/>
        <v>0</v>
      </c>
      <c r="NYI1372" s="84">
        <f t="shared" si="3205"/>
        <v>1000000</v>
      </c>
      <c r="NYJ1372" s="84">
        <f t="shared" si="3205"/>
        <v>2000000</v>
      </c>
      <c r="NYK1372" s="84">
        <f t="shared" si="3205"/>
        <v>0</v>
      </c>
      <c r="NYL1372" s="84">
        <f t="shared" si="3205"/>
        <v>0</v>
      </c>
      <c r="NYM1372" s="84">
        <f t="shared" si="3205"/>
        <v>2000000</v>
      </c>
      <c r="NYN1372" s="84">
        <f t="shared" si="3205"/>
        <v>3000000</v>
      </c>
      <c r="NYU1372" s="84" t="s">
        <v>5410</v>
      </c>
      <c r="NYV1372" s="84">
        <f>NYV1367</f>
        <v>1000000</v>
      </c>
      <c r="NYW1372" s="84">
        <f t="shared" si="3205"/>
        <v>0</v>
      </c>
      <c r="NYX1372" s="84">
        <f t="shared" si="3205"/>
        <v>0</v>
      </c>
      <c r="NYY1372" s="84">
        <f t="shared" si="3205"/>
        <v>1000000</v>
      </c>
      <c r="NYZ1372" s="84">
        <f t="shared" si="3205"/>
        <v>2000000</v>
      </c>
      <c r="NZA1372" s="84">
        <f t="shared" si="3205"/>
        <v>0</v>
      </c>
      <c r="NZB1372" s="84">
        <f t="shared" si="3205"/>
        <v>0</v>
      </c>
      <c r="NZC1372" s="84">
        <f t="shared" si="3205"/>
        <v>2000000</v>
      </c>
      <c r="NZD1372" s="84">
        <f t="shared" si="3205"/>
        <v>3000000</v>
      </c>
      <c r="NZK1372" s="84" t="s">
        <v>5410</v>
      </c>
      <c r="NZL1372" s="84">
        <f>NZL1367</f>
        <v>1000000</v>
      </c>
      <c r="NZM1372" s="84">
        <f t="shared" si="3205"/>
        <v>0</v>
      </c>
      <c r="NZN1372" s="84">
        <f t="shared" si="3205"/>
        <v>0</v>
      </c>
      <c r="NZO1372" s="84">
        <f t="shared" si="3205"/>
        <v>1000000</v>
      </c>
      <c r="NZP1372" s="84">
        <f t="shared" si="3205"/>
        <v>2000000</v>
      </c>
      <c r="NZQ1372" s="84">
        <f t="shared" si="3205"/>
        <v>0</v>
      </c>
      <c r="NZR1372" s="84">
        <f t="shared" si="3205"/>
        <v>0</v>
      </c>
      <c r="NZS1372" s="84">
        <f t="shared" si="3205"/>
        <v>2000000</v>
      </c>
      <c r="NZT1372" s="84">
        <f t="shared" si="3205"/>
        <v>3000000</v>
      </c>
      <c r="OAA1372" s="84" t="s">
        <v>5410</v>
      </c>
      <c r="OAB1372" s="84">
        <f>OAB1367</f>
        <v>1000000</v>
      </c>
      <c r="OAC1372" s="84">
        <f t="shared" si="3205"/>
        <v>0</v>
      </c>
      <c r="OAD1372" s="84">
        <f t="shared" si="3205"/>
        <v>0</v>
      </c>
      <c r="OAE1372" s="84">
        <f t="shared" si="3205"/>
        <v>1000000</v>
      </c>
      <c r="OAF1372" s="84">
        <f t="shared" si="3205"/>
        <v>2000000</v>
      </c>
      <c r="OAG1372" s="84">
        <f t="shared" si="3205"/>
        <v>0</v>
      </c>
      <c r="OAH1372" s="84">
        <f t="shared" si="3205"/>
        <v>0</v>
      </c>
      <c r="OAI1372" s="84">
        <f t="shared" si="3205"/>
        <v>2000000</v>
      </c>
      <c r="OAJ1372" s="84">
        <f t="shared" si="3205"/>
        <v>3000000</v>
      </c>
      <c r="OAQ1372" s="84" t="s">
        <v>5410</v>
      </c>
      <c r="OAR1372" s="84">
        <f>OAR1367</f>
        <v>1000000</v>
      </c>
      <c r="OAS1372" s="84">
        <f t="shared" ref="OAS1372:OCV1372" si="3206">OAS1367</f>
        <v>0</v>
      </c>
      <c r="OAT1372" s="84">
        <f t="shared" si="3206"/>
        <v>0</v>
      </c>
      <c r="OAU1372" s="84">
        <f t="shared" si="3206"/>
        <v>1000000</v>
      </c>
      <c r="OAV1372" s="84">
        <f t="shared" si="3206"/>
        <v>2000000</v>
      </c>
      <c r="OAW1372" s="84">
        <f t="shared" si="3206"/>
        <v>0</v>
      </c>
      <c r="OAX1372" s="84">
        <f t="shared" si="3206"/>
        <v>0</v>
      </c>
      <c r="OAY1372" s="84">
        <f t="shared" si="3206"/>
        <v>2000000</v>
      </c>
      <c r="OAZ1372" s="84">
        <f t="shared" si="3206"/>
        <v>3000000</v>
      </c>
      <c r="OBG1372" s="84" t="s">
        <v>5410</v>
      </c>
      <c r="OBH1372" s="84">
        <f>OBH1367</f>
        <v>1000000</v>
      </c>
      <c r="OBI1372" s="84">
        <f t="shared" si="3206"/>
        <v>0</v>
      </c>
      <c r="OBJ1372" s="84">
        <f t="shared" si="3206"/>
        <v>0</v>
      </c>
      <c r="OBK1372" s="84">
        <f t="shared" si="3206"/>
        <v>1000000</v>
      </c>
      <c r="OBL1372" s="84">
        <f t="shared" si="3206"/>
        <v>2000000</v>
      </c>
      <c r="OBM1372" s="84">
        <f t="shared" si="3206"/>
        <v>0</v>
      </c>
      <c r="OBN1372" s="84">
        <f t="shared" si="3206"/>
        <v>0</v>
      </c>
      <c r="OBO1372" s="84">
        <f t="shared" si="3206"/>
        <v>2000000</v>
      </c>
      <c r="OBP1372" s="84">
        <f t="shared" si="3206"/>
        <v>3000000</v>
      </c>
      <c r="OBW1372" s="84" t="s">
        <v>5410</v>
      </c>
      <c r="OBX1372" s="84">
        <f>OBX1367</f>
        <v>1000000</v>
      </c>
      <c r="OBY1372" s="84">
        <f t="shared" si="3206"/>
        <v>0</v>
      </c>
      <c r="OBZ1372" s="84">
        <f t="shared" si="3206"/>
        <v>0</v>
      </c>
      <c r="OCA1372" s="84">
        <f t="shared" si="3206"/>
        <v>1000000</v>
      </c>
      <c r="OCB1372" s="84">
        <f t="shared" si="3206"/>
        <v>2000000</v>
      </c>
      <c r="OCC1372" s="84">
        <f t="shared" si="3206"/>
        <v>0</v>
      </c>
      <c r="OCD1372" s="84">
        <f t="shared" si="3206"/>
        <v>0</v>
      </c>
      <c r="OCE1372" s="84">
        <f t="shared" si="3206"/>
        <v>2000000</v>
      </c>
      <c r="OCF1372" s="84">
        <f t="shared" si="3206"/>
        <v>3000000</v>
      </c>
      <c r="OCM1372" s="84" t="s">
        <v>5410</v>
      </c>
      <c r="OCN1372" s="84">
        <f>OCN1367</f>
        <v>1000000</v>
      </c>
      <c r="OCO1372" s="84">
        <f t="shared" si="3206"/>
        <v>0</v>
      </c>
      <c r="OCP1372" s="84">
        <f t="shared" si="3206"/>
        <v>0</v>
      </c>
      <c r="OCQ1372" s="84">
        <f t="shared" si="3206"/>
        <v>1000000</v>
      </c>
      <c r="OCR1372" s="84">
        <f t="shared" si="3206"/>
        <v>2000000</v>
      </c>
      <c r="OCS1372" s="84">
        <f t="shared" si="3206"/>
        <v>0</v>
      </c>
      <c r="OCT1372" s="84">
        <f t="shared" si="3206"/>
        <v>0</v>
      </c>
      <c r="OCU1372" s="84">
        <f t="shared" si="3206"/>
        <v>2000000</v>
      </c>
      <c r="OCV1372" s="84">
        <f t="shared" si="3206"/>
        <v>3000000</v>
      </c>
      <c r="ODC1372" s="84" t="s">
        <v>5410</v>
      </c>
      <c r="ODD1372" s="84">
        <f>ODD1367</f>
        <v>1000000</v>
      </c>
      <c r="ODE1372" s="84">
        <f t="shared" ref="ODE1372:OFH1372" si="3207">ODE1367</f>
        <v>0</v>
      </c>
      <c r="ODF1372" s="84">
        <f t="shared" si="3207"/>
        <v>0</v>
      </c>
      <c r="ODG1372" s="84">
        <f t="shared" si="3207"/>
        <v>1000000</v>
      </c>
      <c r="ODH1372" s="84">
        <f t="shared" si="3207"/>
        <v>2000000</v>
      </c>
      <c r="ODI1372" s="84">
        <f t="shared" si="3207"/>
        <v>0</v>
      </c>
      <c r="ODJ1372" s="84">
        <f t="shared" si="3207"/>
        <v>0</v>
      </c>
      <c r="ODK1372" s="84">
        <f t="shared" si="3207"/>
        <v>2000000</v>
      </c>
      <c r="ODL1372" s="84">
        <f t="shared" si="3207"/>
        <v>3000000</v>
      </c>
      <c r="ODS1372" s="84" t="s">
        <v>5410</v>
      </c>
      <c r="ODT1372" s="84">
        <f>ODT1367</f>
        <v>1000000</v>
      </c>
      <c r="ODU1372" s="84">
        <f t="shared" si="3207"/>
        <v>0</v>
      </c>
      <c r="ODV1372" s="84">
        <f t="shared" si="3207"/>
        <v>0</v>
      </c>
      <c r="ODW1372" s="84">
        <f t="shared" si="3207"/>
        <v>1000000</v>
      </c>
      <c r="ODX1372" s="84">
        <f t="shared" si="3207"/>
        <v>2000000</v>
      </c>
      <c r="ODY1372" s="84">
        <f t="shared" si="3207"/>
        <v>0</v>
      </c>
      <c r="ODZ1372" s="84">
        <f t="shared" si="3207"/>
        <v>0</v>
      </c>
      <c r="OEA1372" s="84">
        <f t="shared" si="3207"/>
        <v>2000000</v>
      </c>
      <c r="OEB1372" s="84">
        <f t="shared" si="3207"/>
        <v>3000000</v>
      </c>
      <c r="OEI1372" s="84" t="s">
        <v>5410</v>
      </c>
      <c r="OEJ1372" s="84">
        <f>OEJ1367</f>
        <v>1000000</v>
      </c>
      <c r="OEK1372" s="84">
        <f t="shared" si="3207"/>
        <v>0</v>
      </c>
      <c r="OEL1372" s="84">
        <f t="shared" si="3207"/>
        <v>0</v>
      </c>
      <c r="OEM1372" s="84">
        <f t="shared" si="3207"/>
        <v>1000000</v>
      </c>
      <c r="OEN1372" s="84">
        <f t="shared" si="3207"/>
        <v>2000000</v>
      </c>
      <c r="OEO1372" s="84">
        <f t="shared" si="3207"/>
        <v>0</v>
      </c>
      <c r="OEP1372" s="84">
        <f t="shared" si="3207"/>
        <v>0</v>
      </c>
      <c r="OEQ1372" s="84">
        <f t="shared" si="3207"/>
        <v>2000000</v>
      </c>
      <c r="OER1372" s="84">
        <f t="shared" si="3207"/>
        <v>3000000</v>
      </c>
      <c r="OEY1372" s="84" t="s">
        <v>5410</v>
      </c>
      <c r="OEZ1372" s="84">
        <f>OEZ1367</f>
        <v>1000000</v>
      </c>
      <c r="OFA1372" s="84">
        <f t="shared" si="3207"/>
        <v>0</v>
      </c>
      <c r="OFB1372" s="84">
        <f t="shared" si="3207"/>
        <v>0</v>
      </c>
      <c r="OFC1372" s="84">
        <f t="shared" si="3207"/>
        <v>1000000</v>
      </c>
      <c r="OFD1372" s="84">
        <f t="shared" si="3207"/>
        <v>2000000</v>
      </c>
      <c r="OFE1372" s="84">
        <f t="shared" si="3207"/>
        <v>0</v>
      </c>
      <c r="OFF1372" s="84">
        <f t="shared" si="3207"/>
        <v>0</v>
      </c>
      <c r="OFG1372" s="84">
        <f t="shared" si="3207"/>
        <v>2000000</v>
      </c>
      <c r="OFH1372" s="84">
        <f t="shared" si="3207"/>
        <v>3000000</v>
      </c>
      <c r="OFO1372" s="84" t="s">
        <v>5410</v>
      </c>
      <c r="OFP1372" s="84">
        <f>OFP1367</f>
        <v>1000000</v>
      </c>
      <c r="OFQ1372" s="84">
        <f t="shared" ref="OFQ1372:OHT1372" si="3208">OFQ1367</f>
        <v>0</v>
      </c>
      <c r="OFR1372" s="84">
        <f t="shared" si="3208"/>
        <v>0</v>
      </c>
      <c r="OFS1372" s="84">
        <f t="shared" si="3208"/>
        <v>1000000</v>
      </c>
      <c r="OFT1372" s="84">
        <f t="shared" si="3208"/>
        <v>2000000</v>
      </c>
      <c r="OFU1372" s="84">
        <f t="shared" si="3208"/>
        <v>0</v>
      </c>
      <c r="OFV1372" s="84">
        <f t="shared" si="3208"/>
        <v>0</v>
      </c>
      <c r="OFW1372" s="84">
        <f t="shared" si="3208"/>
        <v>2000000</v>
      </c>
      <c r="OFX1372" s="84">
        <f t="shared" si="3208"/>
        <v>3000000</v>
      </c>
      <c r="OGE1372" s="84" t="s">
        <v>5410</v>
      </c>
      <c r="OGF1372" s="84">
        <f>OGF1367</f>
        <v>1000000</v>
      </c>
      <c r="OGG1372" s="84">
        <f t="shared" si="3208"/>
        <v>0</v>
      </c>
      <c r="OGH1372" s="84">
        <f t="shared" si="3208"/>
        <v>0</v>
      </c>
      <c r="OGI1372" s="84">
        <f t="shared" si="3208"/>
        <v>1000000</v>
      </c>
      <c r="OGJ1372" s="84">
        <f t="shared" si="3208"/>
        <v>2000000</v>
      </c>
      <c r="OGK1372" s="84">
        <f t="shared" si="3208"/>
        <v>0</v>
      </c>
      <c r="OGL1372" s="84">
        <f t="shared" si="3208"/>
        <v>0</v>
      </c>
      <c r="OGM1372" s="84">
        <f t="shared" si="3208"/>
        <v>2000000</v>
      </c>
      <c r="OGN1372" s="84">
        <f t="shared" si="3208"/>
        <v>3000000</v>
      </c>
      <c r="OGU1372" s="84" t="s">
        <v>5410</v>
      </c>
      <c r="OGV1372" s="84">
        <f>OGV1367</f>
        <v>1000000</v>
      </c>
      <c r="OGW1372" s="84">
        <f t="shared" si="3208"/>
        <v>0</v>
      </c>
      <c r="OGX1372" s="84">
        <f t="shared" si="3208"/>
        <v>0</v>
      </c>
      <c r="OGY1372" s="84">
        <f t="shared" si="3208"/>
        <v>1000000</v>
      </c>
      <c r="OGZ1372" s="84">
        <f t="shared" si="3208"/>
        <v>2000000</v>
      </c>
      <c r="OHA1372" s="84">
        <f t="shared" si="3208"/>
        <v>0</v>
      </c>
      <c r="OHB1372" s="84">
        <f t="shared" si="3208"/>
        <v>0</v>
      </c>
      <c r="OHC1372" s="84">
        <f t="shared" si="3208"/>
        <v>2000000</v>
      </c>
      <c r="OHD1372" s="84">
        <f t="shared" si="3208"/>
        <v>3000000</v>
      </c>
      <c r="OHK1372" s="84" t="s">
        <v>5410</v>
      </c>
      <c r="OHL1372" s="84">
        <f>OHL1367</f>
        <v>1000000</v>
      </c>
      <c r="OHM1372" s="84">
        <f t="shared" si="3208"/>
        <v>0</v>
      </c>
      <c r="OHN1372" s="84">
        <f t="shared" si="3208"/>
        <v>0</v>
      </c>
      <c r="OHO1372" s="84">
        <f t="shared" si="3208"/>
        <v>1000000</v>
      </c>
      <c r="OHP1372" s="84">
        <f t="shared" si="3208"/>
        <v>2000000</v>
      </c>
      <c r="OHQ1372" s="84">
        <f t="shared" si="3208"/>
        <v>0</v>
      </c>
      <c r="OHR1372" s="84">
        <f t="shared" si="3208"/>
        <v>0</v>
      </c>
      <c r="OHS1372" s="84">
        <f t="shared" si="3208"/>
        <v>2000000</v>
      </c>
      <c r="OHT1372" s="84">
        <f t="shared" si="3208"/>
        <v>3000000</v>
      </c>
      <c r="OIA1372" s="84" t="s">
        <v>5410</v>
      </c>
      <c r="OIB1372" s="84">
        <f>OIB1367</f>
        <v>1000000</v>
      </c>
      <c r="OIC1372" s="84">
        <f t="shared" ref="OIC1372:OKF1372" si="3209">OIC1367</f>
        <v>0</v>
      </c>
      <c r="OID1372" s="84">
        <f t="shared" si="3209"/>
        <v>0</v>
      </c>
      <c r="OIE1372" s="84">
        <f t="shared" si="3209"/>
        <v>1000000</v>
      </c>
      <c r="OIF1372" s="84">
        <f t="shared" si="3209"/>
        <v>2000000</v>
      </c>
      <c r="OIG1372" s="84">
        <f t="shared" si="3209"/>
        <v>0</v>
      </c>
      <c r="OIH1372" s="84">
        <f t="shared" si="3209"/>
        <v>0</v>
      </c>
      <c r="OII1372" s="84">
        <f t="shared" si="3209"/>
        <v>2000000</v>
      </c>
      <c r="OIJ1372" s="84">
        <f t="shared" si="3209"/>
        <v>3000000</v>
      </c>
      <c r="OIQ1372" s="84" t="s">
        <v>5410</v>
      </c>
      <c r="OIR1372" s="84">
        <f>OIR1367</f>
        <v>1000000</v>
      </c>
      <c r="OIS1372" s="84">
        <f t="shared" si="3209"/>
        <v>0</v>
      </c>
      <c r="OIT1372" s="84">
        <f t="shared" si="3209"/>
        <v>0</v>
      </c>
      <c r="OIU1372" s="84">
        <f t="shared" si="3209"/>
        <v>1000000</v>
      </c>
      <c r="OIV1372" s="84">
        <f t="shared" si="3209"/>
        <v>2000000</v>
      </c>
      <c r="OIW1372" s="84">
        <f t="shared" si="3209"/>
        <v>0</v>
      </c>
      <c r="OIX1372" s="84">
        <f t="shared" si="3209"/>
        <v>0</v>
      </c>
      <c r="OIY1372" s="84">
        <f t="shared" si="3209"/>
        <v>2000000</v>
      </c>
      <c r="OIZ1372" s="84">
        <f t="shared" si="3209"/>
        <v>3000000</v>
      </c>
      <c r="OJG1372" s="84" t="s">
        <v>5410</v>
      </c>
      <c r="OJH1372" s="84">
        <f>OJH1367</f>
        <v>1000000</v>
      </c>
      <c r="OJI1372" s="84">
        <f t="shared" si="3209"/>
        <v>0</v>
      </c>
      <c r="OJJ1372" s="84">
        <f t="shared" si="3209"/>
        <v>0</v>
      </c>
      <c r="OJK1372" s="84">
        <f t="shared" si="3209"/>
        <v>1000000</v>
      </c>
      <c r="OJL1372" s="84">
        <f t="shared" si="3209"/>
        <v>2000000</v>
      </c>
      <c r="OJM1372" s="84">
        <f t="shared" si="3209"/>
        <v>0</v>
      </c>
      <c r="OJN1372" s="84">
        <f t="shared" si="3209"/>
        <v>0</v>
      </c>
      <c r="OJO1372" s="84">
        <f t="shared" si="3209"/>
        <v>2000000</v>
      </c>
      <c r="OJP1372" s="84">
        <f t="shared" si="3209"/>
        <v>3000000</v>
      </c>
      <c r="OJW1372" s="84" t="s">
        <v>5410</v>
      </c>
      <c r="OJX1372" s="84">
        <f>OJX1367</f>
        <v>1000000</v>
      </c>
      <c r="OJY1372" s="84">
        <f t="shared" si="3209"/>
        <v>0</v>
      </c>
      <c r="OJZ1372" s="84">
        <f t="shared" si="3209"/>
        <v>0</v>
      </c>
      <c r="OKA1372" s="84">
        <f t="shared" si="3209"/>
        <v>1000000</v>
      </c>
      <c r="OKB1372" s="84">
        <f t="shared" si="3209"/>
        <v>2000000</v>
      </c>
      <c r="OKC1372" s="84">
        <f t="shared" si="3209"/>
        <v>0</v>
      </c>
      <c r="OKD1372" s="84">
        <f t="shared" si="3209"/>
        <v>0</v>
      </c>
      <c r="OKE1372" s="84">
        <f t="shared" si="3209"/>
        <v>2000000</v>
      </c>
      <c r="OKF1372" s="84">
        <f t="shared" si="3209"/>
        <v>3000000</v>
      </c>
      <c r="OKM1372" s="84" t="s">
        <v>5410</v>
      </c>
      <c r="OKN1372" s="84">
        <f>OKN1367</f>
        <v>1000000</v>
      </c>
      <c r="OKO1372" s="84">
        <f t="shared" ref="OKO1372:OMR1372" si="3210">OKO1367</f>
        <v>0</v>
      </c>
      <c r="OKP1372" s="84">
        <f t="shared" si="3210"/>
        <v>0</v>
      </c>
      <c r="OKQ1372" s="84">
        <f t="shared" si="3210"/>
        <v>1000000</v>
      </c>
      <c r="OKR1372" s="84">
        <f t="shared" si="3210"/>
        <v>2000000</v>
      </c>
      <c r="OKS1372" s="84">
        <f t="shared" si="3210"/>
        <v>0</v>
      </c>
      <c r="OKT1372" s="84">
        <f t="shared" si="3210"/>
        <v>0</v>
      </c>
      <c r="OKU1372" s="84">
        <f t="shared" si="3210"/>
        <v>2000000</v>
      </c>
      <c r="OKV1372" s="84">
        <f t="shared" si="3210"/>
        <v>3000000</v>
      </c>
      <c r="OLC1372" s="84" t="s">
        <v>5410</v>
      </c>
      <c r="OLD1372" s="84">
        <f>OLD1367</f>
        <v>1000000</v>
      </c>
      <c r="OLE1372" s="84">
        <f t="shared" si="3210"/>
        <v>0</v>
      </c>
      <c r="OLF1372" s="84">
        <f t="shared" si="3210"/>
        <v>0</v>
      </c>
      <c r="OLG1372" s="84">
        <f t="shared" si="3210"/>
        <v>1000000</v>
      </c>
      <c r="OLH1372" s="84">
        <f t="shared" si="3210"/>
        <v>2000000</v>
      </c>
      <c r="OLI1372" s="84">
        <f t="shared" si="3210"/>
        <v>0</v>
      </c>
      <c r="OLJ1372" s="84">
        <f t="shared" si="3210"/>
        <v>0</v>
      </c>
      <c r="OLK1372" s="84">
        <f t="shared" si="3210"/>
        <v>2000000</v>
      </c>
      <c r="OLL1372" s="84">
        <f t="shared" si="3210"/>
        <v>3000000</v>
      </c>
      <c r="OLS1372" s="84" t="s">
        <v>5410</v>
      </c>
      <c r="OLT1372" s="84">
        <f>OLT1367</f>
        <v>1000000</v>
      </c>
      <c r="OLU1372" s="84">
        <f t="shared" si="3210"/>
        <v>0</v>
      </c>
      <c r="OLV1372" s="84">
        <f t="shared" si="3210"/>
        <v>0</v>
      </c>
      <c r="OLW1372" s="84">
        <f t="shared" si="3210"/>
        <v>1000000</v>
      </c>
      <c r="OLX1372" s="84">
        <f t="shared" si="3210"/>
        <v>2000000</v>
      </c>
      <c r="OLY1372" s="84">
        <f t="shared" si="3210"/>
        <v>0</v>
      </c>
      <c r="OLZ1372" s="84">
        <f t="shared" si="3210"/>
        <v>0</v>
      </c>
      <c r="OMA1372" s="84">
        <f t="shared" si="3210"/>
        <v>2000000</v>
      </c>
      <c r="OMB1372" s="84">
        <f t="shared" si="3210"/>
        <v>3000000</v>
      </c>
      <c r="OMI1372" s="84" t="s">
        <v>5410</v>
      </c>
      <c r="OMJ1372" s="84">
        <f>OMJ1367</f>
        <v>1000000</v>
      </c>
      <c r="OMK1372" s="84">
        <f t="shared" si="3210"/>
        <v>0</v>
      </c>
      <c r="OML1372" s="84">
        <f t="shared" si="3210"/>
        <v>0</v>
      </c>
      <c r="OMM1372" s="84">
        <f t="shared" si="3210"/>
        <v>1000000</v>
      </c>
      <c r="OMN1372" s="84">
        <f t="shared" si="3210"/>
        <v>2000000</v>
      </c>
      <c r="OMO1372" s="84">
        <f t="shared" si="3210"/>
        <v>0</v>
      </c>
      <c r="OMP1372" s="84">
        <f t="shared" si="3210"/>
        <v>0</v>
      </c>
      <c r="OMQ1372" s="84">
        <f t="shared" si="3210"/>
        <v>2000000</v>
      </c>
      <c r="OMR1372" s="84">
        <f t="shared" si="3210"/>
        <v>3000000</v>
      </c>
      <c r="OMY1372" s="84" t="s">
        <v>5410</v>
      </c>
      <c r="OMZ1372" s="84">
        <f>OMZ1367</f>
        <v>1000000</v>
      </c>
      <c r="ONA1372" s="84">
        <f t="shared" ref="ONA1372:OPD1372" si="3211">ONA1367</f>
        <v>0</v>
      </c>
      <c r="ONB1372" s="84">
        <f t="shared" si="3211"/>
        <v>0</v>
      </c>
      <c r="ONC1372" s="84">
        <f t="shared" si="3211"/>
        <v>1000000</v>
      </c>
      <c r="OND1372" s="84">
        <f t="shared" si="3211"/>
        <v>2000000</v>
      </c>
      <c r="ONE1372" s="84">
        <f t="shared" si="3211"/>
        <v>0</v>
      </c>
      <c r="ONF1372" s="84">
        <f t="shared" si="3211"/>
        <v>0</v>
      </c>
      <c r="ONG1372" s="84">
        <f t="shared" si="3211"/>
        <v>2000000</v>
      </c>
      <c r="ONH1372" s="84">
        <f t="shared" si="3211"/>
        <v>3000000</v>
      </c>
      <c r="ONO1372" s="84" t="s">
        <v>5410</v>
      </c>
      <c r="ONP1372" s="84">
        <f>ONP1367</f>
        <v>1000000</v>
      </c>
      <c r="ONQ1372" s="84">
        <f t="shared" si="3211"/>
        <v>0</v>
      </c>
      <c r="ONR1372" s="84">
        <f t="shared" si="3211"/>
        <v>0</v>
      </c>
      <c r="ONS1372" s="84">
        <f t="shared" si="3211"/>
        <v>1000000</v>
      </c>
      <c r="ONT1372" s="84">
        <f t="shared" si="3211"/>
        <v>2000000</v>
      </c>
      <c r="ONU1372" s="84">
        <f t="shared" si="3211"/>
        <v>0</v>
      </c>
      <c r="ONV1372" s="84">
        <f t="shared" si="3211"/>
        <v>0</v>
      </c>
      <c r="ONW1372" s="84">
        <f t="shared" si="3211"/>
        <v>2000000</v>
      </c>
      <c r="ONX1372" s="84">
        <f t="shared" si="3211"/>
        <v>3000000</v>
      </c>
      <c r="OOE1372" s="84" t="s">
        <v>5410</v>
      </c>
      <c r="OOF1372" s="84">
        <f>OOF1367</f>
        <v>1000000</v>
      </c>
      <c r="OOG1372" s="84">
        <f t="shared" si="3211"/>
        <v>0</v>
      </c>
      <c r="OOH1372" s="84">
        <f t="shared" si="3211"/>
        <v>0</v>
      </c>
      <c r="OOI1372" s="84">
        <f t="shared" si="3211"/>
        <v>1000000</v>
      </c>
      <c r="OOJ1372" s="84">
        <f t="shared" si="3211"/>
        <v>2000000</v>
      </c>
      <c r="OOK1372" s="84">
        <f t="shared" si="3211"/>
        <v>0</v>
      </c>
      <c r="OOL1372" s="84">
        <f t="shared" si="3211"/>
        <v>0</v>
      </c>
      <c r="OOM1372" s="84">
        <f t="shared" si="3211"/>
        <v>2000000</v>
      </c>
      <c r="OON1372" s="84">
        <f t="shared" si="3211"/>
        <v>3000000</v>
      </c>
      <c r="OOU1372" s="84" t="s">
        <v>5410</v>
      </c>
      <c r="OOV1372" s="84">
        <f>OOV1367</f>
        <v>1000000</v>
      </c>
      <c r="OOW1372" s="84">
        <f t="shared" si="3211"/>
        <v>0</v>
      </c>
      <c r="OOX1372" s="84">
        <f t="shared" si="3211"/>
        <v>0</v>
      </c>
      <c r="OOY1372" s="84">
        <f t="shared" si="3211"/>
        <v>1000000</v>
      </c>
      <c r="OOZ1372" s="84">
        <f t="shared" si="3211"/>
        <v>2000000</v>
      </c>
      <c r="OPA1372" s="84">
        <f t="shared" si="3211"/>
        <v>0</v>
      </c>
      <c r="OPB1372" s="84">
        <f t="shared" si="3211"/>
        <v>0</v>
      </c>
      <c r="OPC1372" s="84">
        <f t="shared" si="3211"/>
        <v>2000000</v>
      </c>
      <c r="OPD1372" s="84">
        <f t="shared" si="3211"/>
        <v>3000000</v>
      </c>
      <c r="OPK1372" s="84" t="s">
        <v>5410</v>
      </c>
      <c r="OPL1372" s="84">
        <f>OPL1367</f>
        <v>1000000</v>
      </c>
      <c r="OPM1372" s="84">
        <f t="shared" ref="OPM1372:ORP1372" si="3212">OPM1367</f>
        <v>0</v>
      </c>
      <c r="OPN1372" s="84">
        <f t="shared" si="3212"/>
        <v>0</v>
      </c>
      <c r="OPO1372" s="84">
        <f t="shared" si="3212"/>
        <v>1000000</v>
      </c>
      <c r="OPP1372" s="84">
        <f t="shared" si="3212"/>
        <v>2000000</v>
      </c>
      <c r="OPQ1372" s="84">
        <f t="shared" si="3212"/>
        <v>0</v>
      </c>
      <c r="OPR1372" s="84">
        <f t="shared" si="3212"/>
        <v>0</v>
      </c>
      <c r="OPS1372" s="84">
        <f t="shared" si="3212"/>
        <v>2000000</v>
      </c>
      <c r="OPT1372" s="84">
        <f t="shared" si="3212"/>
        <v>3000000</v>
      </c>
      <c r="OQA1372" s="84" t="s">
        <v>5410</v>
      </c>
      <c r="OQB1372" s="84">
        <f>OQB1367</f>
        <v>1000000</v>
      </c>
      <c r="OQC1372" s="84">
        <f t="shared" si="3212"/>
        <v>0</v>
      </c>
      <c r="OQD1372" s="84">
        <f t="shared" si="3212"/>
        <v>0</v>
      </c>
      <c r="OQE1372" s="84">
        <f t="shared" si="3212"/>
        <v>1000000</v>
      </c>
      <c r="OQF1372" s="84">
        <f t="shared" si="3212"/>
        <v>2000000</v>
      </c>
      <c r="OQG1372" s="84">
        <f t="shared" si="3212"/>
        <v>0</v>
      </c>
      <c r="OQH1372" s="84">
        <f t="shared" si="3212"/>
        <v>0</v>
      </c>
      <c r="OQI1372" s="84">
        <f t="shared" si="3212"/>
        <v>2000000</v>
      </c>
      <c r="OQJ1372" s="84">
        <f t="shared" si="3212"/>
        <v>3000000</v>
      </c>
      <c r="OQQ1372" s="84" t="s">
        <v>5410</v>
      </c>
      <c r="OQR1372" s="84">
        <f>OQR1367</f>
        <v>1000000</v>
      </c>
      <c r="OQS1372" s="84">
        <f t="shared" si="3212"/>
        <v>0</v>
      </c>
      <c r="OQT1372" s="84">
        <f t="shared" si="3212"/>
        <v>0</v>
      </c>
      <c r="OQU1372" s="84">
        <f t="shared" si="3212"/>
        <v>1000000</v>
      </c>
      <c r="OQV1372" s="84">
        <f t="shared" si="3212"/>
        <v>2000000</v>
      </c>
      <c r="OQW1372" s="84">
        <f t="shared" si="3212"/>
        <v>0</v>
      </c>
      <c r="OQX1372" s="84">
        <f t="shared" si="3212"/>
        <v>0</v>
      </c>
      <c r="OQY1372" s="84">
        <f t="shared" si="3212"/>
        <v>2000000</v>
      </c>
      <c r="OQZ1372" s="84">
        <f t="shared" si="3212"/>
        <v>3000000</v>
      </c>
      <c r="ORG1372" s="84" t="s">
        <v>5410</v>
      </c>
      <c r="ORH1372" s="84">
        <f>ORH1367</f>
        <v>1000000</v>
      </c>
      <c r="ORI1372" s="84">
        <f t="shared" si="3212"/>
        <v>0</v>
      </c>
      <c r="ORJ1372" s="84">
        <f t="shared" si="3212"/>
        <v>0</v>
      </c>
      <c r="ORK1372" s="84">
        <f t="shared" si="3212"/>
        <v>1000000</v>
      </c>
      <c r="ORL1372" s="84">
        <f t="shared" si="3212"/>
        <v>2000000</v>
      </c>
      <c r="ORM1372" s="84">
        <f t="shared" si="3212"/>
        <v>0</v>
      </c>
      <c r="ORN1372" s="84">
        <f t="shared" si="3212"/>
        <v>0</v>
      </c>
      <c r="ORO1372" s="84">
        <f t="shared" si="3212"/>
        <v>2000000</v>
      </c>
      <c r="ORP1372" s="84">
        <f t="shared" si="3212"/>
        <v>3000000</v>
      </c>
      <c r="ORW1372" s="84" t="s">
        <v>5410</v>
      </c>
      <c r="ORX1372" s="84">
        <f>ORX1367</f>
        <v>1000000</v>
      </c>
      <c r="ORY1372" s="84">
        <f t="shared" ref="ORY1372:OUB1372" si="3213">ORY1367</f>
        <v>0</v>
      </c>
      <c r="ORZ1372" s="84">
        <f t="shared" si="3213"/>
        <v>0</v>
      </c>
      <c r="OSA1372" s="84">
        <f t="shared" si="3213"/>
        <v>1000000</v>
      </c>
      <c r="OSB1372" s="84">
        <f t="shared" si="3213"/>
        <v>2000000</v>
      </c>
      <c r="OSC1372" s="84">
        <f t="shared" si="3213"/>
        <v>0</v>
      </c>
      <c r="OSD1372" s="84">
        <f t="shared" si="3213"/>
        <v>0</v>
      </c>
      <c r="OSE1372" s="84">
        <f t="shared" si="3213"/>
        <v>2000000</v>
      </c>
      <c r="OSF1372" s="84">
        <f t="shared" si="3213"/>
        <v>3000000</v>
      </c>
      <c r="OSM1372" s="84" t="s">
        <v>5410</v>
      </c>
      <c r="OSN1372" s="84">
        <f>OSN1367</f>
        <v>1000000</v>
      </c>
      <c r="OSO1372" s="84">
        <f t="shared" si="3213"/>
        <v>0</v>
      </c>
      <c r="OSP1372" s="84">
        <f t="shared" si="3213"/>
        <v>0</v>
      </c>
      <c r="OSQ1372" s="84">
        <f t="shared" si="3213"/>
        <v>1000000</v>
      </c>
      <c r="OSR1372" s="84">
        <f t="shared" si="3213"/>
        <v>2000000</v>
      </c>
      <c r="OSS1372" s="84">
        <f t="shared" si="3213"/>
        <v>0</v>
      </c>
      <c r="OST1372" s="84">
        <f t="shared" si="3213"/>
        <v>0</v>
      </c>
      <c r="OSU1372" s="84">
        <f t="shared" si="3213"/>
        <v>2000000</v>
      </c>
      <c r="OSV1372" s="84">
        <f t="shared" si="3213"/>
        <v>3000000</v>
      </c>
      <c r="OTC1372" s="84" t="s">
        <v>5410</v>
      </c>
      <c r="OTD1372" s="84">
        <f>OTD1367</f>
        <v>1000000</v>
      </c>
      <c r="OTE1372" s="84">
        <f t="shared" si="3213"/>
        <v>0</v>
      </c>
      <c r="OTF1372" s="84">
        <f t="shared" si="3213"/>
        <v>0</v>
      </c>
      <c r="OTG1372" s="84">
        <f t="shared" si="3213"/>
        <v>1000000</v>
      </c>
      <c r="OTH1372" s="84">
        <f t="shared" si="3213"/>
        <v>2000000</v>
      </c>
      <c r="OTI1372" s="84">
        <f t="shared" si="3213"/>
        <v>0</v>
      </c>
      <c r="OTJ1372" s="84">
        <f t="shared" si="3213"/>
        <v>0</v>
      </c>
      <c r="OTK1372" s="84">
        <f t="shared" si="3213"/>
        <v>2000000</v>
      </c>
      <c r="OTL1372" s="84">
        <f t="shared" si="3213"/>
        <v>3000000</v>
      </c>
      <c r="OTS1372" s="84" t="s">
        <v>5410</v>
      </c>
      <c r="OTT1372" s="84">
        <f>OTT1367</f>
        <v>1000000</v>
      </c>
      <c r="OTU1372" s="84">
        <f t="shared" si="3213"/>
        <v>0</v>
      </c>
      <c r="OTV1372" s="84">
        <f t="shared" si="3213"/>
        <v>0</v>
      </c>
      <c r="OTW1372" s="84">
        <f t="shared" si="3213"/>
        <v>1000000</v>
      </c>
      <c r="OTX1372" s="84">
        <f t="shared" si="3213"/>
        <v>2000000</v>
      </c>
      <c r="OTY1372" s="84">
        <f t="shared" si="3213"/>
        <v>0</v>
      </c>
      <c r="OTZ1372" s="84">
        <f t="shared" si="3213"/>
        <v>0</v>
      </c>
      <c r="OUA1372" s="84">
        <f t="shared" si="3213"/>
        <v>2000000</v>
      </c>
      <c r="OUB1372" s="84">
        <f t="shared" si="3213"/>
        <v>3000000</v>
      </c>
      <c r="OUI1372" s="84" t="s">
        <v>5410</v>
      </c>
      <c r="OUJ1372" s="84">
        <f>OUJ1367</f>
        <v>1000000</v>
      </c>
      <c r="OUK1372" s="84">
        <f t="shared" ref="OUK1372:OWN1372" si="3214">OUK1367</f>
        <v>0</v>
      </c>
      <c r="OUL1372" s="84">
        <f t="shared" si="3214"/>
        <v>0</v>
      </c>
      <c r="OUM1372" s="84">
        <f t="shared" si="3214"/>
        <v>1000000</v>
      </c>
      <c r="OUN1372" s="84">
        <f t="shared" si="3214"/>
        <v>2000000</v>
      </c>
      <c r="OUO1372" s="84">
        <f t="shared" si="3214"/>
        <v>0</v>
      </c>
      <c r="OUP1372" s="84">
        <f t="shared" si="3214"/>
        <v>0</v>
      </c>
      <c r="OUQ1372" s="84">
        <f t="shared" si="3214"/>
        <v>2000000</v>
      </c>
      <c r="OUR1372" s="84">
        <f t="shared" si="3214"/>
        <v>3000000</v>
      </c>
      <c r="OUY1372" s="84" t="s">
        <v>5410</v>
      </c>
      <c r="OUZ1372" s="84">
        <f>OUZ1367</f>
        <v>1000000</v>
      </c>
      <c r="OVA1372" s="84">
        <f t="shared" si="3214"/>
        <v>0</v>
      </c>
      <c r="OVB1372" s="84">
        <f t="shared" si="3214"/>
        <v>0</v>
      </c>
      <c r="OVC1372" s="84">
        <f t="shared" si="3214"/>
        <v>1000000</v>
      </c>
      <c r="OVD1372" s="84">
        <f t="shared" si="3214"/>
        <v>2000000</v>
      </c>
      <c r="OVE1372" s="84">
        <f t="shared" si="3214"/>
        <v>0</v>
      </c>
      <c r="OVF1372" s="84">
        <f t="shared" si="3214"/>
        <v>0</v>
      </c>
      <c r="OVG1372" s="84">
        <f t="shared" si="3214"/>
        <v>2000000</v>
      </c>
      <c r="OVH1372" s="84">
        <f t="shared" si="3214"/>
        <v>3000000</v>
      </c>
      <c r="OVO1372" s="84" t="s">
        <v>5410</v>
      </c>
      <c r="OVP1372" s="84">
        <f>OVP1367</f>
        <v>1000000</v>
      </c>
      <c r="OVQ1372" s="84">
        <f t="shared" si="3214"/>
        <v>0</v>
      </c>
      <c r="OVR1372" s="84">
        <f t="shared" si="3214"/>
        <v>0</v>
      </c>
      <c r="OVS1372" s="84">
        <f t="shared" si="3214"/>
        <v>1000000</v>
      </c>
      <c r="OVT1372" s="84">
        <f t="shared" si="3214"/>
        <v>2000000</v>
      </c>
      <c r="OVU1372" s="84">
        <f t="shared" si="3214"/>
        <v>0</v>
      </c>
      <c r="OVV1372" s="84">
        <f t="shared" si="3214"/>
        <v>0</v>
      </c>
      <c r="OVW1372" s="84">
        <f t="shared" si="3214"/>
        <v>2000000</v>
      </c>
      <c r="OVX1372" s="84">
        <f t="shared" si="3214"/>
        <v>3000000</v>
      </c>
      <c r="OWE1372" s="84" t="s">
        <v>5410</v>
      </c>
      <c r="OWF1372" s="84">
        <f>OWF1367</f>
        <v>1000000</v>
      </c>
      <c r="OWG1372" s="84">
        <f t="shared" si="3214"/>
        <v>0</v>
      </c>
      <c r="OWH1372" s="84">
        <f t="shared" si="3214"/>
        <v>0</v>
      </c>
      <c r="OWI1372" s="84">
        <f t="shared" si="3214"/>
        <v>1000000</v>
      </c>
      <c r="OWJ1372" s="84">
        <f t="shared" si="3214"/>
        <v>2000000</v>
      </c>
      <c r="OWK1372" s="84">
        <f t="shared" si="3214"/>
        <v>0</v>
      </c>
      <c r="OWL1372" s="84">
        <f t="shared" si="3214"/>
        <v>0</v>
      </c>
      <c r="OWM1372" s="84">
        <f t="shared" si="3214"/>
        <v>2000000</v>
      </c>
      <c r="OWN1372" s="84">
        <f t="shared" si="3214"/>
        <v>3000000</v>
      </c>
      <c r="OWU1372" s="84" t="s">
        <v>5410</v>
      </c>
      <c r="OWV1372" s="84">
        <f>OWV1367</f>
        <v>1000000</v>
      </c>
      <c r="OWW1372" s="84">
        <f t="shared" ref="OWW1372:OYZ1372" si="3215">OWW1367</f>
        <v>0</v>
      </c>
      <c r="OWX1372" s="84">
        <f t="shared" si="3215"/>
        <v>0</v>
      </c>
      <c r="OWY1372" s="84">
        <f t="shared" si="3215"/>
        <v>1000000</v>
      </c>
      <c r="OWZ1372" s="84">
        <f t="shared" si="3215"/>
        <v>2000000</v>
      </c>
      <c r="OXA1372" s="84">
        <f t="shared" si="3215"/>
        <v>0</v>
      </c>
      <c r="OXB1372" s="84">
        <f t="shared" si="3215"/>
        <v>0</v>
      </c>
      <c r="OXC1372" s="84">
        <f t="shared" si="3215"/>
        <v>2000000</v>
      </c>
      <c r="OXD1372" s="84">
        <f t="shared" si="3215"/>
        <v>3000000</v>
      </c>
      <c r="OXK1372" s="84" t="s">
        <v>5410</v>
      </c>
      <c r="OXL1372" s="84">
        <f>OXL1367</f>
        <v>1000000</v>
      </c>
      <c r="OXM1372" s="84">
        <f t="shared" si="3215"/>
        <v>0</v>
      </c>
      <c r="OXN1372" s="84">
        <f t="shared" si="3215"/>
        <v>0</v>
      </c>
      <c r="OXO1372" s="84">
        <f t="shared" si="3215"/>
        <v>1000000</v>
      </c>
      <c r="OXP1372" s="84">
        <f t="shared" si="3215"/>
        <v>2000000</v>
      </c>
      <c r="OXQ1372" s="84">
        <f t="shared" si="3215"/>
        <v>0</v>
      </c>
      <c r="OXR1372" s="84">
        <f t="shared" si="3215"/>
        <v>0</v>
      </c>
      <c r="OXS1372" s="84">
        <f t="shared" si="3215"/>
        <v>2000000</v>
      </c>
      <c r="OXT1372" s="84">
        <f t="shared" si="3215"/>
        <v>3000000</v>
      </c>
      <c r="OYA1372" s="84" t="s">
        <v>5410</v>
      </c>
      <c r="OYB1372" s="84">
        <f>OYB1367</f>
        <v>1000000</v>
      </c>
      <c r="OYC1372" s="84">
        <f t="shared" si="3215"/>
        <v>0</v>
      </c>
      <c r="OYD1372" s="84">
        <f t="shared" si="3215"/>
        <v>0</v>
      </c>
      <c r="OYE1372" s="84">
        <f t="shared" si="3215"/>
        <v>1000000</v>
      </c>
      <c r="OYF1372" s="84">
        <f t="shared" si="3215"/>
        <v>2000000</v>
      </c>
      <c r="OYG1372" s="84">
        <f t="shared" si="3215"/>
        <v>0</v>
      </c>
      <c r="OYH1372" s="84">
        <f t="shared" si="3215"/>
        <v>0</v>
      </c>
      <c r="OYI1372" s="84">
        <f t="shared" si="3215"/>
        <v>2000000</v>
      </c>
      <c r="OYJ1372" s="84">
        <f t="shared" si="3215"/>
        <v>3000000</v>
      </c>
      <c r="OYQ1372" s="84" t="s">
        <v>5410</v>
      </c>
      <c r="OYR1372" s="84">
        <f>OYR1367</f>
        <v>1000000</v>
      </c>
      <c r="OYS1372" s="84">
        <f t="shared" si="3215"/>
        <v>0</v>
      </c>
      <c r="OYT1372" s="84">
        <f t="shared" si="3215"/>
        <v>0</v>
      </c>
      <c r="OYU1372" s="84">
        <f t="shared" si="3215"/>
        <v>1000000</v>
      </c>
      <c r="OYV1372" s="84">
        <f t="shared" si="3215"/>
        <v>2000000</v>
      </c>
      <c r="OYW1372" s="84">
        <f t="shared" si="3215"/>
        <v>0</v>
      </c>
      <c r="OYX1372" s="84">
        <f t="shared" si="3215"/>
        <v>0</v>
      </c>
      <c r="OYY1372" s="84">
        <f t="shared" si="3215"/>
        <v>2000000</v>
      </c>
      <c r="OYZ1372" s="84">
        <f t="shared" si="3215"/>
        <v>3000000</v>
      </c>
      <c r="OZG1372" s="84" t="s">
        <v>5410</v>
      </c>
      <c r="OZH1372" s="84">
        <f>OZH1367</f>
        <v>1000000</v>
      </c>
      <c r="OZI1372" s="84">
        <f t="shared" ref="OZI1372:PBL1372" si="3216">OZI1367</f>
        <v>0</v>
      </c>
      <c r="OZJ1372" s="84">
        <f t="shared" si="3216"/>
        <v>0</v>
      </c>
      <c r="OZK1372" s="84">
        <f t="shared" si="3216"/>
        <v>1000000</v>
      </c>
      <c r="OZL1372" s="84">
        <f t="shared" si="3216"/>
        <v>2000000</v>
      </c>
      <c r="OZM1372" s="84">
        <f t="shared" si="3216"/>
        <v>0</v>
      </c>
      <c r="OZN1372" s="84">
        <f t="shared" si="3216"/>
        <v>0</v>
      </c>
      <c r="OZO1372" s="84">
        <f t="shared" si="3216"/>
        <v>2000000</v>
      </c>
      <c r="OZP1372" s="84">
        <f t="shared" si="3216"/>
        <v>3000000</v>
      </c>
      <c r="OZW1372" s="84" t="s">
        <v>5410</v>
      </c>
      <c r="OZX1372" s="84">
        <f>OZX1367</f>
        <v>1000000</v>
      </c>
      <c r="OZY1372" s="84">
        <f t="shared" si="3216"/>
        <v>0</v>
      </c>
      <c r="OZZ1372" s="84">
        <f t="shared" si="3216"/>
        <v>0</v>
      </c>
      <c r="PAA1372" s="84">
        <f t="shared" si="3216"/>
        <v>1000000</v>
      </c>
      <c r="PAB1372" s="84">
        <f t="shared" si="3216"/>
        <v>2000000</v>
      </c>
      <c r="PAC1372" s="84">
        <f t="shared" si="3216"/>
        <v>0</v>
      </c>
      <c r="PAD1372" s="84">
        <f t="shared" si="3216"/>
        <v>0</v>
      </c>
      <c r="PAE1372" s="84">
        <f t="shared" si="3216"/>
        <v>2000000</v>
      </c>
      <c r="PAF1372" s="84">
        <f t="shared" si="3216"/>
        <v>3000000</v>
      </c>
      <c r="PAM1372" s="84" t="s">
        <v>5410</v>
      </c>
      <c r="PAN1372" s="84">
        <f>PAN1367</f>
        <v>1000000</v>
      </c>
      <c r="PAO1372" s="84">
        <f t="shared" si="3216"/>
        <v>0</v>
      </c>
      <c r="PAP1372" s="84">
        <f t="shared" si="3216"/>
        <v>0</v>
      </c>
      <c r="PAQ1372" s="84">
        <f t="shared" si="3216"/>
        <v>1000000</v>
      </c>
      <c r="PAR1372" s="84">
        <f t="shared" si="3216"/>
        <v>2000000</v>
      </c>
      <c r="PAS1372" s="84">
        <f t="shared" si="3216"/>
        <v>0</v>
      </c>
      <c r="PAT1372" s="84">
        <f t="shared" si="3216"/>
        <v>0</v>
      </c>
      <c r="PAU1372" s="84">
        <f t="shared" si="3216"/>
        <v>2000000</v>
      </c>
      <c r="PAV1372" s="84">
        <f t="shared" si="3216"/>
        <v>3000000</v>
      </c>
      <c r="PBC1372" s="84" t="s">
        <v>5410</v>
      </c>
      <c r="PBD1372" s="84">
        <f>PBD1367</f>
        <v>1000000</v>
      </c>
      <c r="PBE1372" s="84">
        <f t="shared" si="3216"/>
        <v>0</v>
      </c>
      <c r="PBF1372" s="84">
        <f t="shared" si="3216"/>
        <v>0</v>
      </c>
      <c r="PBG1372" s="84">
        <f t="shared" si="3216"/>
        <v>1000000</v>
      </c>
      <c r="PBH1372" s="84">
        <f t="shared" si="3216"/>
        <v>2000000</v>
      </c>
      <c r="PBI1372" s="84">
        <f t="shared" si="3216"/>
        <v>0</v>
      </c>
      <c r="PBJ1372" s="84">
        <f t="shared" si="3216"/>
        <v>0</v>
      </c>
      <c r="PBK1372" s="84">
        <f t="shared" si="3216"/>
        <v>2000000</v>
      </c>
      <c r="PBL1372" s="84">
        <f t="shared" si="3216"/>
        <v>3000000</v>
      </c>
      <c r="PBS1372" s="84" t="s">
        <v>5410</v>
      </c>
      <c r="PBT1372" s="84">
        <f>PBT1367</f>
        <v>1000000</v>
      </c>
      <c r="PBU1372" s="84">
        <f t="shared" ref="PBU1372:PDX1372" si="3217">PBU1367</f>
        <v>0</v>
      </c>
      <c r="PBV1372" s="84">
        <f t="shared" si="3217"/>
        <v>0</v>
      </c>
      <c r="PBW1372" s="84">
        <f t="shared" si="3217"/>
        <v>1000000</v>
      </c>
      <c r="PBX1372" s="84">
        <f t="shared" si="3217"/>
        <v>2000000</v>
      </c>
      <c r="PBY1372" s="84">
        <f t="shared" si="3217"/>
        <v>0</v>
      </c>
      <c r="PBZ1372" s="84">
        <f t="shared" si="3217"/>
        <v>0</v>
      </c>
      <c r="PCA1372" s="84">
        <f t="shared" si="3217"/>
        <v>2000000</v>
      </c>
      <c r="PCB1372" s="84">
        <f t="shared" si="3217"/>
        <v>3000000</v>
      </c>
      <c r="PCI1372" s="84" t="s">
        <v>5410</v>
      </c>
      <c r="PCJ1372" s="84">
        <f>PCJ1367</f>
        <v>1000000</v>
      </c>
      <c r="PCK1372" s="84">
        <f t="shared" si="3217"/>
        <v>0</v>
      </c>
      <c r="PCL1372" s="84">
        <f t="shared" si="3217"/>
        <v>0</v>
      </c>
      <c r="PCM1372" s="84">
        <f t="shared" si="3217"/>
        <v>1000000</v>
      </c>
      <c r="PCN1372" s="84">
        <f t="shared" si="3217"/>
        <v>2000000</v>
      </c>
      <c r="PCO1372" s="84">
        <f t="shared" si="3217"/>
        <v>0</v>
      </c>
      <c r="PCP1372" s="84">
        <f t="shared" si="3217"/>
        <v>0</v>
      </c>
      <c r="PCQ1372" s="84">
        <f t="shared" si="3217"/>
        <v>2000000</v>
      </c>
      <c r="PCR1372" s="84">
        <f t="shared" si="3217"/>
        <v>3000000</v>
      </c>
      <c r="PCY1372" s="84" t="s">
        <v>5410</v>
      </c>
      <c r="PCZ1372" s="84">
        <f>PCZ1367</f>
        <v>1000000</v>
      </c>
      <c r="PDA1372" s="84">
        <f t="shared" si="3217"/>
        <v>0</v>
      </c>
      <c r="PDB1372" s="84">
        <f t="shared" si="3217"/>
        <v>0</v>
      </c>
      <c r="PDC1372" s="84">
        <f t="shared" si="3217"/>
        <v>1000000</v>
      </c>
      <c r="PDD1372" s="84">
        <f t="shared" si="3217"/>
        <v>2000000</v>
      </c>
      <c r="PDE1372" s="84">
        <f t="shared" si="3217"/>
        <v>0</v>
      </c>
      <c r="PDF1372" s="84">
        <f t="shared" si="3217"/>
        <v>0</v>
      </c>
      <c r="PDG1372" s="84">
        <f t="shared" si="3217"/>
        <v>2000000</v>
      </c>
      <c r="PDH1372" s="84">
        <f t="shared" si="3217"/>
        <v>3000000</v>
      </c>
      <c r="PDO1372" s="84" t="s">
        <v>5410</v>
      </c>
      <c r="PDP1372" s="84">
        <f>PDP1367</f>
        <v>1000000</v>
      </c>
      <c r="PDQ1372" s="84">
        <f t="shared" si="3217"/>
        <v>0</v>
      </c>
      <c r="PDR1372" s="84">
        <f t="shared" si="3217"/>
        <v>0</v>
      </c>
      <c r="PDS1372" s="84">
        <f t="shared" si="3217"/>
        <v>1000000</v>
      </c>
      <c r="PDT1372" s="84">
        <f t="shared" si="3217"/>
        <v>2000000</v>
      </c>
      <c r="PDU1372" s="84">
        <f t="shared" si="3217"/>
        <v>0</v>
      </c>
      <c r="PDV1372" s="84">
        <f t="shared" si="3217"/>
        <v>0</v>
      </c>
      <c r="PDW1372" s="84">
        <f t="shared" si="3217"/>
        <v>2000000</v>
      </c>
      <c r="PDX1372" s="84">
        <f t="shared" si="3217"/>
        <v>3000000</v>
      </c>
      <c r="PEE1372" s="84" t="s">
        <v>5410</v>
      </c>
      <c r="PEF1372" s="84">
        <f>PEF1367</f>
        <v>1000000</v>
      </c>
      <c r="PEG1372" s="84">
        <f t="shared" ref="PEG1372:PGJ1372" si="3218">PEG1367</f>
        <v>0</v>
      </c>
      <c r="PEH1372" s="84">
        <f t="shared" si="3218"/>
        <v>0</v>
      </c>
      <c r="PEI1372" s="84">
        <f t="shared" si="3218"/>
        <v>1000000</v>
      </c>
      <c r="PEJ1372" s="84">
        <f t="shared" si="3218"/>
        <v>2000000</v>
      </c>
      <c r="PEK1372" s="84">
        <f t="shared" si="3218"/>
        <v>0</v>
      </c>
      <c r="PEL1372" s="84">
        <f t="shared" si="3218"/>
        <v>0</v>
      </c>
      <c r="PEM1372" s="84">
        <f t="shared" si="3218"/>
        <v>2000000</v>
      </c>
      <c r="PEN1372" s="84">
        <f t="shared" si="3218"/>
        <v>3000000</v>
      </c>
      <c r="PEU1372" s="84" t="s">
        <v>5410</v>
      </c>
      <c r="PEV1372" s="84">
        <f>PEV1367</f>
        <v>1000000</v>
      </c>
      <c r="PEW1372" s="84">
        <f t="shared" si="3218"/>
        <v>0</v>
      </c>
      <c r="PEX1372" s="84">
        <f t="shared" si="3218"/>
        <v>0</v>
      </c>
      <c r="PEY1372" s="84">
        <f t="shared" si="3218"/>
        <v>1000000</v>
      </c>
      <c r="PEZ1372" s="84">
        <f t="shared" si="3218"/>
        <v>2000000</v>
      </c>
      <c r="PFA1372" s="84">
        <f t="shared" si="3218"/>
        <v>0</v>
      </c>
      <c r="PFB1372" s="84">
        <f t="shared" si="3218"/>
        <v>0</v>
      </c>
      <c r="PFC1372" s="84">
        <f t="shared" si="3218"/>
        <v>2000000</v>
      </c>
      <c r="PFD1372" s="84">
        <f t="shared" si="3218"/>
        <v>3000000</v>
      </c>
      <c r="PFK1372" s="84" t="s">
        <v>5410</v>
      </c>
      <c r="PFL1372" s="84">
        <f>PFL1367</f>
        <v>1000000</v>
      </c>
      <c r="PFM1372" s="84">
        <f t="shared" si="3218"/>
        <v>0</v>
      </c>
      <c r="PFN1372" s="84">
        <f t="shared" si="3218"/>
        <v>0</v>
      </c>
      <c r="PFO1372" s="84">
        <f t="shared" si="3218"/>
        <v>1000000</v>
      </c>
      <c r="PFP1372" s="84">
        <f t="shared" si="3218"/>
        <v>2000000</v>
      </c>
      <c r="PFQ1372" s="84">
        <f t="shared" si="3218"/>
        <v>0</v>
      </c>
      <c r="PFR1372" s="84">
        <f t="shared" si="3218"/>
        <v>0</v>
      </c>
      <c r="PFS1372" s="84">
        <f t="shared" si="3218"/>
        <v>2000000</v>
      </c>
      <c r="PFT1372" s="84">
        <f t="shared" si="3218"/>
        <v>3000000</v>
      </c>
      <c r="PGA1372" s="84" t="s">
        <v>5410</v>
      </c>
      <c r="PGB1372" s="84">
        <f>PGB1367</f>
        <v>1000000</v>
      </c>
      <c r="PGC1372" s="84">
        <f t="shared" si="3218"/>
        <v>0</v>
      </c>
      <c r="PGD1372" s="84">
        <f t="shared" si="3218"/>
        <v>0</v>
      </c>
      <c r="PGE1372" s="84">
        <f t="shared" si="3218"/>
        <v>1000000</v>
      </c>
      <c r="PGF1372" s="84">
        <f t="shared" si="3218"/>
        <v>2000000</v>
      </c>
      <c r="PGG1372" s="84">
        <f t="shared" si="3218"/>
        <v>0</v>
      </c>
      <c r="PGH1372" s="84">
        <f t="shared" si="3218"/>
        <v>0</v>
      </c>
      <c r="PGI1372" s="84">
        <f t="shared" si="3218"/>
        <v>2000000</v>
      </c>
      <c r="PGJ1372" s="84">
        <f t="shared" si="3218"/>
        <v>3000000</v>
      </c>
      <c r="PGQ1372" s="84" t="s">
        <v>5410</v>
      </c>
      <c r="PGR1372" s="84">
        <f>PGR1367</f>
        <v>1000000</v>
      </c>
      <c r="PGS1372" s="84">
        <f t="shared" ref="PGS1372:PIV1372" si="3219">PGS1367</f>
        <v>0</v>
      </c>
      <c r="PGT1372" s="84">
        <f t="shared" si="3219"/>
        <v>0</v>
      </c>
      <c r="PGU1372" s="84">
        <f t="shared" si="3219"/>
        <v>1000000</v>
      </c>
      <c r="PGV1372" s="84">
        <f t="shared" si="3219"/>
        <v>2000000</v>
      </c>
      <c r="PGW1372" s="84">
        <f t="shared" si="3219"/>
        <v>0</v>
      </c>
      <c r="PGX1372" s="84">
        <f t="shared" si="3219"/>
        <v>0</v>
      </c>
      <c r="PGY1372" s="84">
        <f t="shared" si="3219"/>
        <v>2000000</v>
      </c>
      <c r="PGZ1372" s="84">
        <f t="shared" si="3219"/>
        <v>3000000</v>
      </c>
      <c r="PHG1372" s="84" t="s">
        <v>5410</v>
      </c>
      <c r="PHH1372" s="84">
        <f>PHH1367</f>
        <v>1000000</v>
      </c>
      <c r="PHI1372" s="84">
        <f t="shared" si="3219"/>
        <v>0</v>
      </c>
      <c r="PHJ1372" s="84">
        <f t="shared" si="3219"/>
        <v>0</v>
      </c>
      <c r="PHK1372" s="84">
        <f t="shared" si="3219"/>
        <v>1000000</v>
      </c>
      <c r="PHL1372" s="84">
        <f t="shared" si="3219"/>
        <v>2000000</v>
      </c>
      <c r="PHM1372" s="84">
        <f t="shared" si="3219"/>
        <v>0</v>
      </c>
      <c r="PHN1372" s="84">
        <f t="shared" si="3219"/>
        <v>0</v>
      </c>
      <c r="PHO1372" s="84">
        <f t="shared" si="3219"/>
        <v>2000000</v>
      </c>
      <c r="PHP1372" s="84">
        <f t="shared" si="3219"/>
        <v>3000000</v>
      </c>
      <c r="PHW1372" s="84" t="s">
        <v>5410</v>
      </c>
      <c r="PHX1372" s="84">
        <f>PHX1367</f>
        <v>1000000</v>
      </c>
      <c r="PHY1372" s="84">
        <f t="shared" si="3219"/>
        <v>0</v>
      </c>
      <c r="PHZ1372" s="84">
        <f t="shared" si="3219"/>
        <v>0</v>
      </c>
      <c r="PIA1372" s="84">
        <f t="shared" si="3219"/>
        <v>1000000</v>
      </c>
      <c r="PIB1372" s="84">
        <f t="shared" si="3219"/>
        <v>2000000</v>
      </c>
      <c r="PIC1372" s="84">
        <f t="shared" si="3219"/>
        <v>0</v>
      </c>
      <c r="PID1372" s="84">
        <f t="shared" si="3219"/>
        <v>0</v>
      </c>
      <c r="PIE1372" s="84">
        <f t="shared" si="3219"/>
        <v>2000000</v>
      </c>
      <c r="PIF1372" s="84">
        <f t="shared" si="3219"/>
        <v>3000000</v>
      </c>
      <c r="PIM1372" s="84" t="s">
        <v>5410</v>
      </c>
      <c r="PIN1372" s="84">
        <f>PIN1367</f>
        <v>1000000</v>
      </c>
      <c r="PIO1372" s="84">
        <f t="shared" si="3219"/>
        <v>0</v>
      </c>
      <c r="PIP1372" s="84">
        <f t="shared" si="3219"/>
        <v>0</v>
      </c>
      <c r="PIQ1372" s="84">
        <f t="shared" si="3219"/>
        <v>1000000</v>
      </c>
      <c r="PIR1372" s="84">
        <f t="shared" si="3219"/>
        <v>2000000</v>
      </c>
      <c r="PIS1372" s="84">
        <f t="shared" si="3219"/>
        <v>0</v>
      </c>
      <c r="PIT1372" s="84">
        <f t="shared" si="3219"/>
        <v>0</v>
      </c>
      <c r="PIU1372" s="84">
        <f t="shared" si="3219"/>
        <v>2000000</v>
      </c>
      <c r="PIV1372" s="84">
        <f t="shared" si="3219"/>
        <v>3000000</v>
      </c>
      <c r="PJC1372" s="84" t="s">
        <v>5410</v>
      </c>
      <c r="PJD1372" s="84">
        <f>PJD1367</f>
        <v>1000000</v>
      </c>
      <c r="PJE1372" s="84">
        <f t="shared" ref="PJE1372:PLH1372" si="3220">PJE1367</f>
        <v>0</v>
      </c>
      <c r="PJF1372" s="84">
        <f t="shared" si="3220"/>
        <v>0</v>
      </c>
      <c r="PJG1372" s="84">
        <f t="shared" si="3220"/>
        <v>1000000</v>
      </c>
      <c r="PJH1372" s="84">
        <f t="shared" si="3220"/>
        <v>2000000</v>
      </c>
      <c r="PJI1372" s="84">
        <f t="shared" si="3220"/>
        <v>0</v>
      </c>
      <c r="PJJ1372" s="84">
        <f t="shared" si="3220"/>
        <v>0</v>
      </c>
      <c r="PJK1372" s="84">
        <f t="shared" si="3220"/>
        <v>2000000</v>
      </c>
      <c r="PJL1372" s="84">
        <f t="shared" si="3220"/>
        <v>3000000</v>
      </c>
      <c r="PJS1372" s="84" t="s">
        <v>5410</v>
      </c>
      <c r="PJT1372" s="84">
        <f>PJT1367</f>
        <v>1000000</v>
      </c>
      <c r="PJU1372" s="84">
        <f t="shared" si="3220"/>
        <v>0</v>
      </c>
      <c r="PJV1372" s="84">
        <f t="shared" si="3220"/>
        <v>0</v>
      </c>
      <c r="PJW1372" s="84">
        <f t="shared" si="3220"/>
        <v>1000000</v>
      </c>
      <c r="PJX1372" s="84">
        <f t="shared" si="3220"/>
        <v>2000000</v>
      </c>
      <c r="PJY1372" s="84">
        <f t="shared" si="3220"/>
        <v>0</v>
      </c>
      <c r="PJZ1372" s="84">
        <f t="shared" si="3220"/>
        <v>0</v>
      </c>
      <c r="PKA1372" s="84">
        <f t="shared" si="3220"/>
        <v>2000000</v>
      </c>
      <c r="PKB1372" s="84">
        <f t="shared" si="3220"/>
        <v>3000000</v>
      </c>
      <c r="PKI1372" s="84" t="s">
        <v>5410</v>
      </c>
      <c r="PKJ1372" s="84">
        <f>PKJ1367</f>
        <v>1000000</v>
      </c>
      <c r="PKK1372" s="84">
        <f t="shared" si="3220"/>
        <v>0</v>
      </c>
      <c r="PKL1372" s="84">
        <f t="shared" si="3220"/>
        <v>0</v>
      </c>
      <c r="PKM1372" s="84">
        <f t="shared" si="3220"/>
        <v>1000000</v>
      </c>
      <c r="PKN1372" s="84">
        <f t="shared" si="3220"/>
        <v>2000000</v>
      </c>
      <c r="PKO1372" s="84">
        <f t="shared" si="3220"/>
        <v>0</v>
      </c>
      <c r="PKP1372" s="84">
        <f t="shared" si="3220"/>
        <v>0</v>
      </c>
      <c r="PKQ1372" s="84">
        <f t="shared" si="3220"/>
        <v>2000000</v>
      </c>
      <c r="PKR1372" s="84">
        <f t="shared" si="3220"/>
        <v>3000000</v>
      </c>
      <c r="PKY1372" s="84" t="s">
        <v>5410</v>
      </c>
      <c r="PKZ1372" s="84">
        <f>PKZ1367</f>
        <v>1000000</v>
      </c>
      <c r="PLA1372" s="84">
        <f t="shared" si="3220"/>
        <v>0</v>
      </c>
      <c r="PLB1372" s="84">
        <f t="shared" si="3220"/>
        <v>0</v>
      </c>
      <c r="PLC1372" s="84">
        <f t="shared" si="3220"/>
        <v>1000000</v>
      </c>
      <c r="PLD1372" s="84">
        <f t="shared" si="3220"/>
        <v>2000000</v>
      </c>
      <c r="PLE1372" s="84">
        <f t="shared" si="3220"/>
        <v>0</v>
      </c>
      <c r="PLF1372" s="84">
        <f t="shared" si="3220"/>
        <v>0</v>
      </c>
      <c r="PLG1372" s="84">
        <f t="shared" si="3220"/>
        <v>2000000</v>
      </c>
      <c r="PLH1372" s="84">
        <f t="shared" si="3220"/>
        <v>3000000</v>
      </c>
      <c r="PLO1372" s="84" t="s">
        <v>5410</v>
      </c>
      <c r="PLP1372" s="84">
        <f>PLP1367</f>
        <v>1000000</v>
      </c>
      <c r="PLQ1372" s="84">
        <f t="shared" ref="PLQ1372:PNT1372" si="3221">PLQ1367</f>
        <v>0</v>
      </c>
      <c r="PLR1372" s="84">
        <f t="shared" si="3221"/>
        <v>0</v>
      </c>
      <c r="PLS1372" s="84">
        <f t="shared" si="3221"/>
        <v>1000000</v>
      </c>
      <c r="PLT1372" s="84">
        <f t="shared" si="3221"/>
        <v>2000000</v>
      </c>
      <c r="PLU1372" s="84">
        <f t="shared" si="3221"/>
        <v>0</v>
      </c>
      <c r="PLV1372" s="84">
        <f t="shared" si="3221"/>
        <v>0</v>
      </c>
      <c r="PLW1372" s="84">
        <f t="shared" si="3221"/>
        <v>2000000</v>
      </c>
      <c r="PLX1372" s="84">
        <f t="shared" si="3221"/>
        <v>3000000</v>
      </c>
      <c r="PME1372" s="84" t="s">
        <v>5410</v>
      </c>
      <c r="PMF1372" s="84">
        <f>PMF1367</f>
        <v>1000000</v>
      </c>
      <c r="PMG1372" s="84">
        <f t="shared" si="3221"/>
        <v>0</v>
      </c>
      <c r="PMH1372" s="84">
        <f t="shared" si="3221"/>
        <v>0</v>
      </c>
      <c r="PMI1372" s="84">
        <f t="shared" si="3221"/>
        <v>1000000</v>
      </c>
      <c r="PMJ1372" s="84">
        <f t="shared" si="3221"/>
        <v>2000000</v>
      </c>
      <c r="PMK1372" s="84">
        <f t="shared" si="3221"/>
        <v>0</v>
      </c>
      <c r="PML1372" s="84">
        <f t="shared" si="3221"/>
        <v>0</v>
      </c>
      <c r="PMM1372" s="84">
        <f t="shared" si="3221"/>
        <v>2000000</v>
      </c>
      <c r="PMN1372" s="84">
        <f t="shared" si="3221"/>
        <v>3000000</v>
      </c>
      <c r="PMU1372" s="84" t="s">
        <v>5410</v>
      </c>
      <c r="PMV1372" s="84">
        <f>PMV1367</f>
        <v>1000000</v>
      </c>
      <c r="PMW1372" s="84">
        <f t="shared" si="3221"/>
        <v>0</v>
      </c>
      <c r="PMX1372" s="84">
        <f t="shared" si="3221"/>
        <v>0</v>
      </c>
      <c r="PMY1372" s="84">
        <f t="shared" si="3221"/>
        <v>1000000</v>
      </c>
      <c r="PMZ1372" s="84">
        <f t="shared" si="3221"/>
        <v>2000000</v>
      </c>
      <c r="PNA1372" s="84">
        <f t="shared" si="3221"/>
        <v>0</v>
      </c>
      <c r="PNB1372" s="84">
        <f t="shared" si="3221"/>
        <v>0</v>
      </c>
      <c r="PNC1372" s="84">
        <f t="shared" si="3221"/>
        <v>2000000</v>
      </c>
      <c r="PND1372" s="84">
        <f t="shared" si="3221"/>
        <v>3000000</v>
      </c>
      <c r="PNK1372" s="84" t="s">
        <v>5410</v>
      </c>
      <c r="PNL1372" s="84">
        <f>PNL1367</f>
        <v>1000000</v>
      </c>
      <c r="PNM1372" s="84">
        <f t="shared" si="3221"/>
        <v>0</v>
      </c>
      <c r="PNN1372" s="84">
        <f t="shared" si="3221"/>
        <v>0</v>
      </c>
      <c r="PNO1372" s="84">
        <f t="shared" si="3221"/>
        <v>1000000</v>
      </c>
      <c r="PNP1372" s="84">
        <f t="shared" si="3221"/>
        <v>2000000</v>
      </c>
      <c r="PNQ1372" s="84">
        <f t="shared" si="3221"/>
        <v>0</v>
      </c>
      <c r="PNR1372" s="84">
        <f t="shared" si="3221"/>
        <v>0</v>
      </c>
      <c r="PNS1372" s="84">
        <f t="shared" si="3221"/>
        <v>2000000</v>
      </c>
      <c r="PNT1372" s="84">
        <f t="shared" si="3221"/>
        <v>3000000</v>
      </c>
      <c r="POA1372" s="84" t="s">
        <v>5410</v>
      </c>
      <c r="POB1372" s="84">
        <f>POB1367</f>
        <v>1000000</v>
      </c>
      <c r="POC1372" s="84">
        <f t="shared" ref="POC1372:PQF1372" si="3222">POC1367</f>
        <v>0</v>
      </c>
      <c r="POD1372" s="84">
        <f t="shared" si="3222"/>
        <v>0</v>
      </c>
      <c r="POE1372" s="84">
        <f t="shared" si="3222"/>
        <v>1000000</v>
      </c>
      <c r="POF1372" s="84">
        <f t="shared" si="3222"/>
        <v>2000000</v>
      </c>
      <c r="POG1372" s="84">
        <f t="shared" si="3222"/>
        <v>0</v>
      </c>
      <c r="POH1372" s="84">
        <f t="shared" si="3222"/>
        <v>0</v>
      </c>
      <c r="POI1372" s="84">
        <f t="shared" si="3222"/>
        <v>2000000</v>
      </c>
      <c r="POJ1372" s="84">
        <f t="shared" si="3222"/>
        <v>3000000</v>
      </c>
      <c r="POQ1372" s="84" t="s">
        <v>5410</v>
      </c>
      <c r="POR1372" s="84">
        <f>POR1367</f>
        <v>1000000</v>
      </c>
      <c r="POS1372" s="84">
        <f t="shared" si="3222"/>
        <v>0</v>
      </c>
      <c r="POT1372" s="84">
        <f t="shared" si="3222"/>
        <v>0</v>
      </c>
      <c r="POU1372" s="84">
        <f t="shared" si="3222"/>
        <v>1000000</v>
      </c>
      <c r="POV1372" s="84">
        <f t="shared" si="3222"/>
        <v>2000000</v>
      </c>
      <c r="POW1372" s="84">
        <f t="shared" si="3222"/>
        <v>0</v>
      </c>
      <c r="POX1372" s="84">
        <f t="shared" si="3222"/>
        <v>0</v>
      </c>
      <c r="POY1372" s="84">
        <f t="shared" si="3222"/>
        <v>2000000</v>
      </c>
      <c r="POZ1372" s="84">
        <f t="shared" si="3222"/>
        <v>3000000</v>
      </c>
      <c r="PPG1372" s="84" t="s">
        <v>5410</v>
      </c>
      <c r="PPH1372" s="84">
        <f>PPH1367</f>
        <v>1000000</v>
      </c>
      <c r="PPI1372" s="84">
        <f t="shared" si="3222"/>
        <v>0</v>
      </c>
      <c r="PPJ1372" s="84">
        <f t="shared" si="3222"/>
        <v>0</v>
      </c>
      <c r="PPK1372" s="84">
        <f t="shared" si="3222"/>
        <v>1000000</v>
      </c>
      <c r="PPL1372" s="84">
        <f t="shared" si="3222"/>
        <v>2000000</v>
      </c>
      <c r="PPM1372" s="84">
        <f t="shared" si="3222"/>
        <v>0</v>
      </c>
      <c r="PPN1372" s="84">
        <f t="shared" si="3222"/>
        <v>0</v>
      </c>
      <c r="PPO1372" s="84">
        <f t="shared" si="3222"/>
        <v>2000000</v>
      </c>
      <c r="PPP1372" s="84">
        <f t="shared" si="3222"/>
        <v>3000000</v>
      </c>
      <c r="PPW1372" s="84" t="s">
        <v>5410</v>
      </c>
      <c r="PPX1372" s="84">
        <f>PPX1367</f>
        <v>1000000</v>
      </c>
      <c r="PPY1372" s="84">
        <f t="shared" si="3222"/>
        <v>0</v>
      </c>
      <c r="PPZ1372" s="84">
        <f t="shared" si="3222"/>
        <v>0</v>
      </c>
      <c r="PQA1372" s="84">
        <f t="shared" si="3222"/>
        <v>1000000</v>
      </c>
      <c r="PQB1372" s="84">
        <f t="shared" si="3222"/>
        <v>2000000</v>
      </c>
      <c r="PQC1372" s="84">
        <f t="shared" si="3222"/>
        <v>0</v>
      </c>
      <c r="PQD1372" s="84">
        <f t="shared" si="3222"/>
        <v>0</v>
      </c>
      <c r="PQE1372" s="84">
        <f t="shared" si="3222"/>
        <v>2000000</v>
      </c>
      <c r="PQF1372" s="84">
        <f t="shared" si="3222"/>
        <v>3000000</v>
      </c>
      <c r="PQM1372" s="84" t="s">
        <v>5410</v>
      </c>
      <c r="PQN1372" s="84">
        <f>PQN1367</f>
        <v>1000000</v>
      </c>
      <c r="PQO1372" s="84">
        <f t="shared" ref="PQO1372:PSR1372" si="3223">PQO1367</f>
        <v>0</v>
      </c>
      <c r="PQP1372" s="84">
        <f t="shared" si="3223"/>
        <v>0</v>
      </c>
      <c r="PQQ1372" s="84">
        <f t="shared" si="3223"/>
        <v>1000000</v>
      </c>
      <c r="PQR1372" s="84">
        <f t="shared" si="3223"/>
        <v>2000000</v>
      </c>
      <c r="PQS1372" s="84">
        <f t="shared" si="3223"/>
        <v>0</v>
      </c>
      <c r="PQT1372" s="84">
        <f t="shared" si="3223"/>
        <v>0</v>
      </c>
      <c r="PQU1372" s="84">
        <f t="shared" si="3223"/>
        <v>2000000</v>
      </c>
      <c r="PQV1372" s="84">
        <f t="shared" si="3223"/>
        <v>3000000</v>
      </c>
      <c r="PRC1372" s="84" t="s">
        <v>5410</v>
      </c>
      <c r="PRD1372" s="84">
        <f>PRD1367</f>
        <v>1000000</v>
      </c>
      <c r="PRE1372" s="84">
        <f t="shared" si="3223"/>
        <v>0</v>
      </c>
      <c r="PRF1372" s="84">
        <f t="shared" si="3223"/>
        <v>0</v>
      </c>
      <c r="PRG1372" s="84">
        <f t="shared" si="3223"/>
        <v>1000000</v>
      </c>
      <c r="PRH1372" s="84">
        <f t="shared" si="3223"/>
        <v>2000000</v>
      </c>
      <c r="PRI1372" s="84">
        <f t="shared" si="3223"/>
        <v>0</v>
      </c>
      <c r="PRJ1372" s="84">
        <f t="shared" si="3223"/>
        <v>0</v>
      </c>
      <c r="PRK1372" s="84">
        <f t="shared" si="3223"/>
        <v>2000000</v>
      </c>
      <c r="PRL1372" s="84">
        <f t="shared" si="3223"/>
        <v>3000000</v>
      </c>
      <c r="PRS1372" s="84" t="s">
        <v>5410</v>
      </c>
      <c r="PRT1372" s="84">
        <f>PRT1367</f>
        <v>1000000</v>
      </c>
      <c r="PRU1372" s="84">
        <f t="shared" si="3223"/>
        <v>0</v>
      </c>
      <c r="PRV1372" s="84">
        <f t="shared" si="3223"/>
        <v>0</v>
      </c>
      <c r="PRW1372" s="84">
        <f t="shared" si="3223"/>
        <v>1000000</v>
      </c>
      <c r="PRX1372" s="84">
        <f t="shared" si="3223"/>
        <v>2000000</v>
      </c>
      <c r="PRY1372" s="84">
        <f t="shared" si="3223"/>
        <v>0</v>
      </c>
      <c r="PRZ1372" s="84">
        <f t="shared" si="3223"/>
        <v>0</v>
      </c>
      <c r="PSA1372" s="84">
        <f t="shared" si="3223"/>
        <v>2000000</v>
      </c>
      <c r="PSB1372" s="84">
        <f t="shared" si="3223"/>
        <v>3000000</v>
      </c>
      <c r="PSI1372" s="84" t="s">
        <v>5410</v>
      </c>
      <c r="PSJ1372" s="84">
        <f>PSJ1367</f>
        <v>1000000</v>
      </c>
      <c r="PSK1372" s="84">
        <f t="shared" si="3223"/>
        <v>0</v>
      </c>
      <c r="PSL1372" s="84">
        <f t="shared" si="3223"/>
        <v>0</v>
      </c>
      <c r="PSM1372" s="84">
        <f t="shared" si="3223"/>
        <v>1000000</v>
      </c>
      <c r="PSN1372" s="84">
        <f t="shared" si="3223"/>
        <v>2000000</v>
      </c>
      <c r="PSO1372" s="84">
        <f t="shared" si="3223"/>
        <v>0</v>
      </c>
      <c r="PSP1372" s="84">
        <f t="shared" si="3223"/>
        <v>0</v>
      </c>
      <c r="PSQ1372" s="84">
        <f t="shared" si="3223"/>
        <v>2000000</v>
      </c>
      <c r="PSR1372" s="84">
        <f t="shared" si="3223"/>
        <v>3000000</v>
      </c>
      <c r="PSY1372" s="84" t="s">
        <v>5410</v>
      </c>
      <c r="PSZ1372" s="84">
        <f>PSZ1367</f>
        <v>1000000</v>
      </c>
      <c r="PTA1372" s="84">
        <f t="shared" ref="PTA1372:PVD1372" si="3224">PTA1367</f>
        <v>0</v>
      </c>
      <c r="PTB1372" s="84">
        <f t="shared" si="3224"/>
        <v>0</v>
      </c>
      <c r="PTC1372" s="84">
        <f t="shared" si="3224"/>
        <v>1000000</v>
      </c>
      <c r="PTD1372" s="84">
        <f t="shared" si="3224"/>
        <v>2000000</v>
      </c>
      <c r="PTE1372" s="84">
        <f t="shared" si="3224"/>
        <v>0</v>
      </c>
      <c r="PTF1372" s="84">
        <f t="shared" si="3224"/>
        <v>0</v>
      </c>
      <c r="PTG1372" s="84">
        <f t="shared" si="3224"/>
        <v>2000000</v>
      </c>
      <c r="PTH1372" s="84">
        <f t="shared" si="3224"/>
        <v>3000000</v>
      </c>
      <c r="PTO1372" s="84" t="s">
        <v>5410</v>
      </c>
      <c r="PTP1372" s="84">
        <f>PTP1367</f>
        <v>1000000</v>
      </c>
      <c r="PTQ1372" s="84">
        <f t="shared" si="3224"/>
        <v>0</v>
      </c>
      <c r="PTR1372" s="84">
        <f t="shared" si="3224"/>
        <v>0</v>
      </c>
      <c r="PTS1372" s="84">
        <f t="shared" si="3224"/>
        <v>1000000</v>
      </c>
      <c r="PTT1372" s="84">
        <f t="shared" si="3224"/>
        <v>2000000</v>
      </c>
      <c r="PTU1372" s="84">
        <f t="shared" si="3224"/>
        <v>0</v>
      </c>
      <c r="PTV1372" s="84">
        <f t="shared" si="3224"/>
        <v>0</v>
      </c>
      <c r="PTW1372" s="84">
        <f t="shared" si="3224"/>
        <v>2000000</v>
      </c>
      <c r="PTX1372" s="84">
        <f t="shared" si="3224"/>
        <v>3000000</v>
      </c>
      <c r="PUE1372" s="84" t="s">
        <v>5410</v>
      </c>
      <c r="PUF1372" s="84">
        <f>PUF1367</f>
        <v>1000000</v>
      </c>
      <c r="PUG1372" s="84">
        <f t="shared" si="3224"/>
        <v>0</v>
      </c>
      <c r="PUH1372" s="84">
        <f t="shared" si="3224"/>
        <v>0</v>
      </c>
      <c r="PUI1372" s="84">
        <f t="shared" si="3224"/>
        <v>1000000</v>
      </c>
      <c r="PUJ1372" s="84">
        <f t="shared" si="3224"/>
        <v>2000000</v>
      </c>
      <c r="PUK1372" s="84">
        <f t="shared" si="3224"/>
        <v>0</v>
      </c>
      <c r="PUL1372" s="84">
        <f t="shared" si="3224"/>
        <v>0</v>
      </c>
      <c r="PUM1372" s="84">
        <f t="shared" si="3224"/>
        <v>2000000</v>
      </c>
      <c r="PUN1372" s="84">
        <f t="shared" si="3224"/>
        <v>3000000</v>
      </c>
      <c r="PUU1372" s="84" t="s">
        <v>5410</v>
      </c>
      <c r="PUV1372" s="84">
        <f>PUV1367</f>
        <v>1000000</v>
      </c>
      <c r="PUW1372" s="84">
        <f t="shared" si="3224"/>
        <v>0</v>
      </c>
      <c r="PUX1372" s="84">
        <f t="shared" si="3224"/>
        <v>0</v>
      </c>
      <c r="PUY1372" s="84">
        <f t="shared" si="3224"/>
        <v>1000000</v>
      </c>
      <c r="PUZ1372" s="84">
        <f t="shared" si="3224"/>
        <v>2000000</v>
      </c>
      <c r="PVA1372" s="84">
        <f t="shared" si="3224"/>
        <v>0</v>
      </c>
      <c r="PVB1372" s="84">
        <f t="shared" si="3224"/>
        <v>0</v>
      </c>
      <c r="PVC1372" s="84">
        <f t="shared" si="3224"/>
        <v>2000000</v>
      </c>
      <c r="PVD1372" s="84">
        <f t="shared" si="3224"/>
        <v>3000000</v>
      </c>
      <c r="PVK1372" s="84" t="s">
        <v>5410</v>
      </c>
      <c r="PVL1372" s="84">
        <f>PVL1367</f>
        <v>1000000</v>
      </c>
      <c r="PVM1372" s="84">
        <f t="shared" ref="PVM1372:PXP1372" si="3225">PVM1367</f>
        <v>0</v>
      </c>
      <c r="PVN1372" s="84">
        <f t="shared" si="3225"/>
        <v>0</v>
      </c>
      <c r="PVO1372" s="84">
        <f t="shared" si="3225"/>
        <v>1000000</v>
      </c>
      <c r="PVP1372" s="84">
        <f t="shared" si="3225"/>
        <v>2000000</v>
      </c>
      <c r="PVQ1372" s="84">
        <f t="shared" si="3225"/>
        <v>0</v>
      </c>
      <c r="PVR1372" s="84">
        <f t="shared" si="3225"/>
        <v>0</v>
      </c>
      <c r="PVS1372" s="84">
        <f t="shared" si="3225"/>
        <v>2000000</v>
      </c>
      <c r="PVT1372" s="84">
        <f t="shared" si="3225"/>
        <v>3000000</v>
      </c>
      <c r="PWA1372" s="84" t="s">
        <v>5410</v>
      </c>
      <c r="PWB1372" s="84">
        <f>PWB1367</f>
        <v>1000000</v>
      </c>
      <c r="PWC1372" s="84">
        <f t="shared" si="3225"/>
        <v>0</v>
      </c>
      <c r="PWD1372" s="84">
        <f t="shared" si="3225"/>
        <v>0</v>
      </c>
      <c r="PWE1372" s="84">
        <f t="shared" si="3225"/>
        <v>1000000</v>
      </c>
      <c r="PWF1372" s="84">
        <f t="shared" si="3225"/>
        <v>2000000</v>
      </c>
      <c r="PWG1372" s="84">
        <f t="shared" si="3225"/>
        <v>0</v>
      </c>
      <c r="PWH1372" s="84">
        <f t="shared" si="3225"/>
        <v>0</v>
      </c>
      <c r="PWI1372" s="84">
        <f t="shared" si="3225"/>
        <v>2000000</v>
      </c>
      <c r="PWJ1372" s="84">
        <f t="shared" si="3225"/>
        <v>3000000</v>
      </c>
      <c r="PWQ1372" s="84" t="s">
        <v>5410</v>
      </c>
      <c r="PWR1372" s="84">
        <f>PWR1367</f>
        <v>1000000</v>
      </c>
      <c r="PWS1372" s="84">
        <f t="shared" si="3225"/>
        <v>0</v>
      </c>
      <c r="PWT1372" s="84">
        <f t="shared" si="3225"/>
        <v>0</v>
      </c>
      <c r="PWU1372" s="84">
        <f t="shared" si="3225"/>
        <v>1000000</v>
      </c>
      <c r="PWV1372" s="84">
        <f t="shared" si="3225"/>
        <v>2000000</v>
      </c>
      <c r="PWW1372" s="84">
        <f t="shared" si="3225"/>
        <v>0</v>
      </c>
      <c r="PWX1372" s="84">
        <f t="shared" si="3225"/>
        <v>0</v>
      </c>
      <c r="PWY1372" s="84">
        <f t="shared" si="3225"/>
        <v>2000000</v>
      </c>
      <c r="PWZ1372" s="84">
        <f t="shared" si="3225"/>
        <v>3000000</v>
      </c>
      <c r="PXG1372" s="84" t="s">
        <v>5410</v>
      </c>
      <c r="PXH1372" s="84">
        <f>PXH1367</f>
        <v>1000000</v>
      </c>
      <c r="PXI1372" s="84">
        <f t="shared" si="3225"/>
        <v>0</v>
      </c>
      <c r="PXJ1372" s="84">
        <f t="shared" si="3225"/>
        <v>0</v>
      </c>
      <c r="PXK1372" s="84">
        <f t="shared" si="3225"/>
        <v>1000000</v>
      </c>
      <c r="PXL1372" s="84">
        <f t="shared" si="3225"/>
        <v>2000000</v>
      </c>
      <c r="PXM1372" s="84">
        <f t="shared" si="3225"/>
        <v>0</v>
      </c>
      <c r="PXN1372" s="84">
        <f t="shared" si="3225"/>
        <v>0</v>
      </c>
      <c r="PXO1372" s="84">
        <f t="shared" si="3225"/>
        <v>2000000</v>
      </c>
      <c r="PXP1372" s="84">
        <f t="shared" si="3225"/>
        <v>3000000</v>
      </c>
      <c r="PXW1372" s="84" t="s">
        <v>5410</v>
      </c>
      <c r="PXX1372" s="84">
        <f>PXX1367</f>
        <v>1000000</v>
      </c>
      <c r="PXY1372" s="84">
        <f t="shared" ref="PXY1372:QAB1372" si="3226">PXY1367</f>
        <v>0</v>
      </c>
      <c r="PXZ1372" s="84">
        <f t="shared" si="3226"/>
        <v>0</v>
      </c>
      <c r="PYA1372" s="84">
        <f t="shared" si="3226"/>
        <v>1000000</v>
      </c>
      <c r="PYB1372" s="84">
        <f t="shared" si="3226"/>
        <v>2000000</v>
      </c>
      <c r="PYC1372" s="84">
        <f t="shared" si="3226"/>
        <v>0</v>
      </c>
      <c r="PYD1372" s="84">
        <f t="shared" si="3226"/>
        <v>0</v>
      </c>
      <c r="PYE1372" s="84">
        <f t="shared" si="3226"/>
        <v>2000000</v>
      </c>
      <c r="PYF1372" s="84">
        <f t="shared" si="3226"/>
        <v>3000000</v>
      </c>
      <c r="PYM1372" s="84" t="s">
        <v>5410</v>
      </c>
      <c r="PYN1372" s="84">
        <f>PYN1367</f>
        <v>1000000</v>
      </c>
      <c r="PYO1372" s="84">
        <f t="shared" si="3226"/>
        <v>0</v>
      </c>
      <c r="PYP1372" s="84">
        <f t="shared" si="3226"/>
        <v>0</v>
      </c>
      <c r="PYQ1372" s="84">
        <f t="shared" si="3226"/>
        <v>1000000</v>
      </c>
      <c r="PYR1372" s="84">
        <f t="shared" si="3226"/>
        <v>2000000</v>
      </c>
      <c r="PYS1372" s="84">
        <f t="shared" si="3226"/>
        <v>0</v>
      </c>
      <c r="PYT1372" s="84">
        <f t="shared" si="3226"/>
        <v>0</v>
      </c>
      <c r="PYU1372" s="84">
        <f t="shared" si="3226"/>
        <v>2000000</v>
      </c>
      <c r="PYV1372" s="84">
        <f t="shared" si="3226"/>
        <v>3000000</v>
      </c>
      <c r="PZC1372" s="84" t="s">
        <v>5410</v>
      </c>
      <c r="PZD1372" s="84">
        <f>PZD1367</f>
        <v>1000000</v>
      </c>
      <c r="PZE1372" s="84">
        <f t="shared" si="3226"/>
        <v>0</v>
      </c>
      <c r="PZF1372" s="84">
        <f t="shared" si="3226"/>
        <v>0</v>
      </c>
      <c r="PZG1372" s="84">
        <f t="shared" si="3226"/>
        <v>1000000</v>
      </c>
      <c r="PZH1372" s="84">
        <f t="shared" si="3226"/>
        <v>2000000</v>
      </c>
      <c r="PZI1372" s="84">
        <f t="shared" si="3226"/>
        <v>0</v>
      </c>
      <c r="PZJ1372" s="84">
        <f t="shared" si="3226"/>
        <v>0</v>
      </c>
      <c r="PZK1372" s="84">
        <f t="shared" si="3226"/>
        <v>2000000</v>
      </c>
      <c r="PZL1372" s="84">
        <f t="shared" si="3226"/>
        <v>3000000</v>
      </c>
      <c r="PZS1372" s="84" t="s">
        <v>5410</v>
      </c>
      <c r="PZT1372" s="84">
        <f>PZT1367</f>
        <v>1000000</v>
      </c>
      <c r="PZU1372" s="84">
        <f t="shared" si="3226"/>
        <v>0</v>
      </c>
      <c r="PZV1372" s="84">
        <f t="shared" si="3226"/>
        <v>0</v>
      </c>
      <c r="PZW1372" s="84">
        <f t="shared" si="3226"/>
        <v>1000000</v>
      </c>
      <c r="PZX1372" s="84">
        <f t="shared" si="3226"/>
        <v>2000000</v>
      </c>
      <c r="PZY1372" s="84">
        <f t="shared" si="3226"/>
        <v>0</v>
      </c>
      <c r="PZZ1372" s="84">
        <f t="shared" si="3226"/>
        <v>0</v>
      </c>
      <c r="QAA1372" s="84">
        <f t="shared" si="3226"/>
        <v>2000000</v>
      </c>
      <c r="QAB1372" s="84">
        <f t="shared" si="3226"/>
        <v>3000000</v>
      </c>
      <c r="QAI1372" s="84" t="s">
        <v>5410</v>
      </c>
      <c r="QAJ1372" s="84">
        <f>QAJ1367</f>
        <v>1000000</v>
      </c>
      <c r="QAK1372" s="84">
        <f t="shared" ref="QAK1372:QCN1372" si="3227">QAK1367</f>
        <v>0</v>
      </c>
      <c r="QAL1372" s="84">
        <f t="shared" si="3227"/>
        <v>0</v>
      </c>
      <c r="QAM1372" s="84">
        <f t="shared" si="3227"/>
        <v>1000000</v>
      </c>
      <c r="QAN1372" s="84">
        <f t="shared" si="3227"/>
        <v>2000000</v>
      </c>
      <c r="QAO1372" s="84">
        <f t="shared" si="3227"/>
        <v>0</v>
      </c>
      <c r="QAP1372" s="84">
        <f t="shared" si="3227"/>
        <v>0</v>
      </c>
      <c r="QAQ1372" s="84">
        <f t="shared" si="3227"/>
        <v>2000000</v>
      </c>
      <c r="QAR1372" s="84">
        <f t="shared" si="3227"/>
        <v>3000000</v>
      </c>
      <c r="QAY1372" s="84" t="s">
        <v>5410</v>
      </c>
      <c r="QAZ1372" s="84">
        <f>QAZ1367</f>
        <v>1000000</v>
      </c>
      <c r="QBA1372" s="84">
        <f t="shared" si="3227"/>
        <v>0</v>
      </c>
      <c r="QBB1372" s="84">
        <f t="shared" si="3227"/>
        <v>0</v>
      </c>
      <c r="QBC1372" s="84">
        <f t="shared" si="3227"/>
        <v>1000000</v>
      </c>
      <c r="QBD1372" s="84">
        <f t="shared" si="3227"/>
        <v>2000000</v>
      </c>
      <c r="QBE1372" s="84">
        <f t="shared" si="3227"/>
        <v>0</v>
      </c>
      <c r="QBF1372" s="84">
        <f t="shared" si="3227"/>
        <v>0</v>
      </c>
      <c r="QBG1372" s="84">
        <f t="shared" si="3227"/>
        <v>2000000</v>
      </c>
      <c r="QBH1372" s="84">
        <f t="shared" si="3227"/>
        <v>3000000</v>
      </c>
      <c r="QBO1372" s="84" t="s">
        <v>5410</v>
      </c>
      <c r="QBP1372" s="84">
        <f>QBP1367</f>
        <v>1000000</v>
      </c>
      <c r="QBQ1372" s="84">
        <f t="shared" si="3227"/>
        <v>0</v>
      </c>
      <c r="QBR1372" s="84">
        <f t="shared" si="3227"/>
        <v>0</v>
      </c>
      <c r="QBS1372" s="84">
        <f t="shared" si="3227"/>
        <v>1000000</v>
      </c>
      <c r="QBT1372" s="84">
        <f t="shared" si="3227"/>
        <v>2000000</v>
      </c>
      <c r="QBU1372" s="84">
        <f t="shared" si="3227"/>
        <v>0</v>
      </c>
      <c r="QBV1372" s="84">
        <f t="shared" si="3227"/>
        <v>0</v>
      </c>
      <c r="QBW1372" s="84">
        <f t="shared" si="3227"/>
        <v>2000000</v>
      </c>
      <c r="QBX1372" s="84">
        <f t="shared" si="3227"/>
        <v>3000000</v>
      </c>
      <c r="QCE1372" s="84" t="s">
        <v>5410</v>
      </c>
      <c r="QCF1372" s="84">
        <f>QCF1367</f>
        <v>1000000</v>
      </c>
      <c r="QCG1372" s="84">
        <f t="shared" si="3227"/>
        <v>0</v>
      </c>
      <c r="QCH1372" s="84">
        <f t="shared" si="3227"/>
        <v>0</v>
      </c>
      <c r="QCI1372" s="84">
        <f t="shared" si="3227"/>
        <v>1000000</v>
      </c>
      <c r="QCJ1372" s="84">
        <f t="shared" si="3227"/>
        <v>2000000</v>
      </c>
      <c r="QCK1372" s="84">
        <f t="shared" si="3227"/>
        <v>0</v>
      </c>
      <c r="QCL1372" s="84">
        <f t="shared" si="3227"/>
        <v>0</v>
      </c>
      <c r="QCM1372" s="84">
        <f t="shared" si="3227"/>
        <v>2000000</v>
      </c>
      <c r="QCN1372" s="84">
        <f t="shared" si="3227"/>
        <v>3000000</v>
      </c>
      <c r="QCU1372" s="84" t="s">
        <v>5410</v>
      </c>
      <c r="QCV1372" s="84">
        <f>QCV1367</f>
        <v>1000000</v>
      </c>
      <c r="QCW1372" s="84">
        <f t="shared" ref="QCW1372:QEZ1372" si="3228">QCW1367</f>
        <v>0</v>
      </c>
      <c r="QCX1372" s="84">
        <f t="shared" si="3228"/>
        <v>0</v>
      </c>
      <c r="QCY1372" s="84">
        <f t="shared" si="3228"/>
        <v>1000000</v>
      </c>
      <c r="QCZ1372" s="84">
        <f t="shared" si="3228"/>
        <v>2000000</v>
      </c>
      <c r="QDA1372" s="84">
        <f t="shared" si="3228"/>
        <v>0</v>
      </c>
      <c r="QDB1372" s="84">
        <f t="shared" si="3228"/>
        <v>0</v>
      </c>
      <c r="QDC1372" s="84">
        <f t="shared" si="3228"/>
        <v>2000000</v>
      </c>
      <c r="QDD1372" s="84">
        <f t="shared" si="3228"/>
        <v>3000000</v>
      </c>
      <c r="QDK1372" s="84" t="s">
        <v>5410</v>
      </c>
      <c r="QDL1372" s="84">
        <f>QDL1367</f>
        <v>1000000</v>
      </c>
      <c r="QDM1372" s="84">
        <f t="shared" si="3228"/>
        <v>0</v>
      </c>
      <c r="QDN1372" s="84">
        <f t="shared" si="3228"/>
        <v>0</v>
      </c>
      <c r="QDO1372" s="84">
        <f t="shared" si="3228"/>
        <v>1000000</v>
      </c>
      <c r="QDP1372" s="84">
        <f t="shared" si="3228"/>
        <v>2000000</v>
      </c>
      <c r="QDQ1372" s="84">
        <f t="shared" si="3228"/>
        <v>0</v>
      </c>
      <c r="QDR1372" s="84">
        <f t="shared" si="3228"/>
        <v>0</v>
      </c>
      <c r="QDS1372" s="84">
        <f t="shared" si="3228"/>
        <v>2000000</v>
      </c>
      <c r="QDT1372" s="84">
        <f t="shared" si="3228"/>
        <v>3000000</v>
      </c>
      <c r="QEA1372" s="84" t="s">
        <v>5410</v>
      </c>
      <c r="QEB1372" s="84">
        <f>QEB1367</f>
        <v>1000000</v>
      </c>
      <c r="QEC1372" s="84">
        <f t="shared" si="3228"/>
        <v>0</v>
      </c>
      <c r="QED1372" s="84">
        <f t="shared" si="3228"/>
        <v>0</v>
      </c>
      <c r="QEE1372" s="84">
        <f t="shared" si="3228"/>
        <v>1000000</v>
      </c>
      <c r="QEF1372" s="84">
        <f t="shared" si="3228"/>
        <v>2000000</v>
      </c>
      <c r="QEG1372" s="84">
        <f t="shared" si="3228"/>
        <v>0</v>
      </c>
      <c r="QEH1372" s="84">
        <f t="shared" si="3228"/>
        <v>0</v>
      </c>
      <c r="QEI1372" s="84">
        <f t="shared" si="3228"/>
        <v>2000000</v>
      </c>
      <c r="QEJ1372" s="84">
        <f t="shared" si="3228"/>
        <v>3000000</v>
      </c>
      <c r="QEQ1372" s="84" t="s">
        <v>5410</v>
      </c>
      <c r="QER1372" s="84">
        <f>QER1367</f>
        <v>1000000</v>
      </c>
      <c r="QES1372" s="84">
        <f t="shared" si="3228"/>
        <v>0</v>
      </c>
      <c r="QET1372" s="84">
        <f t="shared" si="3228"/>
        <v>0</v>
      </c>
      <c r="QEU1372" s="84">
        <f t="shared" si="3228"/>
        <v>1000000</v>
      </c>
      <c r="QEV1372" s="84">
        <f t="shared" si="3228"/>
        <v>2000000</v>
      </c>
      <c r="QEW1372" s="84">
        <f t="shared" si="3228"/>
        <v>0</v>
      </c>
      <c r="QEX1372" s="84">
        <f t="shared" si="3228"/>
        <v>0</v>
      </c>
      <c r="QEY1372" s="84">
        <f t="shared" si="3228"/>
        <v>2000000</v>
      </c>
      <c r="QEZ1372" s="84">
        <f t="shared" si="3228"/>
        <v>3000000</v>
      </c>
      <c r="QFG1372" s="84" t="s">
        <v>5410</v>
      </c>
      <c r="QFH1372" s="84">
        <f>QFH1367</f>
        <v>1000000</v>
      </c>
      <c r="QFI1372" s="84">
        <f t="shared" ref="QFI1372:QHL1372" si="3229">QFI1367</f>
        <v>0</v>
      </c>
      <c r="QFJ1372" s="84">
        <f t="shared" si="3229"/>
        <v>0</v>
      </c>
      <c r="QFK1372" s="84">
        <f t="shared" si="3229"/>
        <v>1000000</v>
      </c>
      <c r="QFL1372" s="84">
        <f t="shared" si="3229"/>
        <v>2000000</v>
      </c>
      <c r="QFM1372" s="84">
        <f t="shared" si="3229"/>
        <v>0</v>
      </c>
      <c r="QFN1372" s="84">
        <f t="shared" si="3229"/>
        <v>0</v>
      </c>
      <c r="QFO1372" s="84">
        <f t="shared" si="3229"/>
        <v>2000000</v>
      </c>
      <c r="QFP1372" s="84">
        <f t="shared" si="3229"/>
        <v>3000000</v>
      </c>
      <c r="QFW1372" s="84" t="s">
        <v>5410</v>
      </c>
      <c r="QFX1372" s="84">
        <f>QFX1367</f>
        <v>1000000</v>
      </c>
      <c r="QFY1372" s="84">
        <f t="shared" si="3229"/>
        <v>0</v>
      </c>
      <c r="QFZ1372" s="84">
        <f t="shared" si="3229"/>
        <v>0</v>
      </c>
      <c r="QGA1372" s="84">
        <f t="shared" si="3229"/>
        <v>1000000</v>
      </c>
      <c r="QGB1372" s="84">
        <f t="shared" si="3229"/>
        <v>2000000</v>
      </c>
      <c r="QGC1372" s="84">
        <f t="shared" si="3229"/>
        <v>0</v>
      </c>
      <c r="QGD1372" s="84">
        <f t="shared" si="3229"/>
        <v>0</v>
      </c>
      <c r="QGE1372" s="84">
        <f t="shared" si="3229"/>
        <v>2000000</v>
      </c>
      <c r="QGF1372" s="84">
        <f t="shared" si="3229"/>
        <v>3000000</v>
      </c>
      <c r="QGM1372" s="84" t="s">
        <v>5410</v>
      </c>
      <c r="QGN1372" s="84">
        <f>QGN1367</f>
        <v>1000000</v>
      </c>
      <c r="QGO1372" s="84">
        <f t="shared" si="3229"/>
        <v>0</v>
      </c>
      <c r="QGP1372" s="84">
        <f t="shared" si="3229"/>
        <v>0</v>
      </c>
      <c r="QGQ1372" s="84">
        <f t="shared" si="3229"/>
        <v>1000000</v>
      </c>
      <c r="QGR1372" s="84">
        <f t="shared" si="3229"/>
        <v>2000000</v>
      </c>
      <c r="QGS1372" s="84">
        <f t="shared" si="3229"/>
        <v>0</v>
      </c>
      <c r="QGT1372" s="84">
        <f t="shared" si="3229"/>
        <v>0</v>
      </c>
      <c r="QGU1372" s="84">
        <f t="shared" si="3229"/>
        <v>2000000</v>
      </c>
      <c r="QGV1372" s="84">
        <f t="shared" si="3229"/>
        <v>3000000</v>
      </c>
      <c r="QHC1372" s="84" t="s">
        <v>5410</v>
      </c>
      <c r="QHD1372" s="84">
        <f>QHD1367</f>
        <v>1000000</v>
      </c>
      <c r="QHE1372" s="84">
        <f t="shared" si="3229"/>
        <v>0</v>
      </c>
      <c r="QHF1372" s="84">
        <f t="shared" si="3229"/>
        <v>0</v>
      </c>
      <c r="QHG1372" s="84">
        <f t="shared" si="3229"/>
        <v>1000000</v>
      </c>
      <c r="QHH1372" s="84">
        <f t="shared" si="3229"/>
        <v>2000000</v>
      </c>
      <c r="QHI1372" s="84">
        <f t="shared" si="3229"/>
        <v>0</v>
      </c>
      <c r="QHJ1372" s="84">
        <f t="shared" si="3229"/>
        <v>0</v>
      </c>
      <c r="QHK1372" s="84">
        <f t="shared" si="3229"/>
        <v>2000000</v>
      </c>
      <c r="QHL1372" s="84">
        <f t="shared" si="3229"/>
        <v>3000000</v>
      </c>
      <c r="QHS1372" s="84" t="s">
        <v>5410</v>
      </c>
      <c r="QHT1372" s="84">
        <f>QHT1367</f>
        <v>1000000</v>
      </c>
      <c r="QHU1372" s="84">
        <f t="shared" ref="QHU1372:QJX1372" si="3230">QHU1367</f>
        <v>0</v>
      </c>
      <c r="QHV1372" s="84">
        <f t="shared" si="3230"/>
        <v>0</v>
      </c>
      <c r="QHW1372" s="84">
        <f t="shared" si="3230"/>
        <v>1000000</v>
      </c>
      <c r="QHX1372" s="84">
        <f t="shared" si="3230"/>
        <v>2000000</v>
      </c>
      <c r="QHY1372" s="84">
        <f t="shared" si="3230"/>
        <v>0</v>
      </c>
      <c r="QHZ1372" s="84">
        <f t="shared" si="3230"/>
        <v>0</v>
      </c>
      <c r="QIA1372" s="84">
        <f t="shared" si="3230"/>
        <v>2000000</v>
      </c>
      <c r="QIB1372" s="84">
        <f t="shared" si="3230"/>
        <v>3000000</v>
      </c>
      <c r="QII1372" s="84" t="s">
        <v>5410</v>
      </c>
      <c r="QIJ1372" s="84">
        <f>QIJ1367</f>
        <v>1000000</v>
      </c>
      <c r="QIK1372" s="84">
        <f t="shared" si="3230"/>
        <v>0</v>
      </c>
      <c r="QIL1372" s="84">
        <f t="shared" si="3230"/>
        <v>0</v>
      </c>
      <c r="QIM1372" s="84">
        <f t="shared" si="3230"/>
        <v>1000000</v>
      </c>
      <c r="QIN1372" s="84">
        <f t="shared" si="3230"/>
        <v>2000000</v>
      </c>
      <c r="QIO1372" s="84">
        <f t="shared" si="3230"/>
        <v>0</v>
      </c>
      <c r="QIP1372" s="84">
        <f t="shared" si="3230"/>
        <v>0</v>
      </c>
      <c r="QIQ1372" s="84">
        <f t="shared" si="3230"/>
        <v>2000000</v>
      </c>
      <c r="QIR1372" s="84">
        <f t="shared" si="3230"/>
        <v>3000000</v>
      </c>
      <c r="QIY1372" s="84" t="s">
        <v>5410</v>
      </c>
      <c r="QIZ1372" s="84">
        <f>QIZ1367</f>
        <v>1000000</v>
      </c>
      <c r="QJA1372" s="84">
        <f t="shared" si="3230"/>
        <v>0</v>
      </c>
      <c r="QJB1372" s="84">
        <f t="shared" si="3230"/>
        <v>0</v>
      </c>
      <c r="QJC1372" s="84">
        <f t="shared" si="3230"/>
        <v>1000000</v>
      </c>
      <c r="QJD1372" s="84">
        <f t="shared" si="3230"/>
        <v>2000000</v>
      </c>
      <c r="QJE1372" s="84">
        <f t="shared" si="3230"/>
        <v>0</v>
      </c>
      <c r="QJF1372" s="84">
        <f t="shared" si="3230"/>
        <v>0</v>
      </c>
      <c r="QJG1372" s="84">
        <f t="shared" si="3230"/>
        <v>2000000</v>
      </c>
      <c r="QJH1372" s="84">
        <f t="shared" si="3230"/>
        <v>3000000</v>
      </c>
      <c r="QJO1372" s="84" t="s">
        <v>5410</v>
      </c>
      <c r="QJP1372" s="84">
        <f>QJP1367</f>
        <v>1000000</v>
      </c>
      <c r="QJQ1372" s="84">
        <f t="shared" si="3230"/>
        <v>0</v>
      </c>
      <c r="QJR1372" s="84">
        <f t="shared" si="3230"/>
        <v>0</v>
      </c>
      <c r="QJS1372" s="84">
        <f t="shared" si="3230"/>
        <v>1000000</v>
      </c>
      <c r="QJT1372" s="84">
        <f t="shared" si="3230"/>
        <v>2000000</v>
      </c>
      <c r="QJU1372" s="84">
        <f t="shared" si="3230"/>
        <v>0</v>
      </c>
      <c r="QJV1372" s="84">
        <f t="shared" si="3230"/>
        <v>0</v>
      </c>
      <c r="QJW1372" s="84">
        <f t="shared" si="3230"/>
        <v>2000000</v>
      </c>
      <c r="QJX1372" s="84">
        <f t="shared" si="3230"/>
        <v>3000000</v>
      </c>
      <c r="QKE1372" s="84" t="s">
        <v>5410</v>
      </c>
      <c r="QKF1372" s="84">
        <f>QKF1367</f>
        <v>1000000</v>
      </c>
      <c r="QKG1372" s="84">
        <f t="shared" ref="QKG1372:QMJ1372" si="3231">QKG1367</f>
        <v>0</v>
      </c>
      <c r="QKH1372" s="84">
        <f t="shared" si="3231"/>
        <v>0</v>
      </c>
      <c r="QKI1372" s="84">
        <f t="shared" si="3231"/>
        <v>1000000</v>
      </c>
      <c r="QKJ1372" s="84">
        <f t="shared" si="3231"/>
        <v>2000000</v>
      </c>
      <c r="QKK1372" s="84">
        <f t="shared" si="3231"/>
        <v>0</v>
      </c>
      <c r="QKL1372" s="84">
        <f t="shared" si="3231"/>
        <v>0</v>
      </c>
      <c r="QKM1372" s="84">
        <f t="shared" si="3231"/>
        <v>2000000</v>
      </c>
      <c r="QKN1372" s="84">
        <f t="shared" si="3231"/>
        <v>3000000</v>
      </c>
      <c r="QKU1372" s="84" t="s">
        <v>5410</v>
      </c>
      <c r="QKV1372" s="84">
        <f>QKV1367</f>
        <v>1000000</v>
      </c>
      <c r="QKW1372" s="84">
        <f t="shared" si="3231"/>
        <v>0</v>
      </c>
      <c r="QKX1372" s="84">
        <f t="shared" si="3231"/>
        <v>0</v>
      </c>
      <c r="QKY1372" s="84">
        <f t="shared" si="3231"/>
        <v>1000000</v>
      </c>
      <c r="QKZ1372" s="84">
        <f t="shared" si="3231"/>
        <v>2000000</v>
      </c>
      <c r="QLA1372" s="84">
        <f t="shared" si="3231"/>
        <v>0</v>
      </c>
      <c r="QLB1372" s="84">
        <f t="shared" si="3231"/>
        <v>0</v>
      </c>
      <c r="QLC1372" s="84">
        <f t="shared" si="3231"/>
        <v>2000000</v>
      </c>
      <c r="QLD1372" s="84">
        <f t="shared" si="3231"/>
        <v>3000000</v>
      </c>
      <c r="QLK1372" s="84" t="s">
        <v>5410</v>
      </c>
      <c r="QLL1372" s="84">
        <f>QLL1367</f>
        <v>1000000</v>
      </c>
      <c r="QLM1372" s="84">
        <f t="shared" si="3231"/>
        <v>0</v>
      </c>
      <c r="QLN1372" s="84">
        <f t="shared" si="3231"/>
        <v>0</v>
      </c>
      <c r="QLO1372" s="84">
        <f t="shared" si="3231"/>
        <v>1000000</v>
      </c>
      <c r="QLP1372" s="84">
        <f t="shared" si="3231"/>
        <v>2000000</v>
      </c>
      <c r="QLQ1372" s="84">
        <f t="shared" si="3231"/>
        <v>0</v>
      </c>
      <c r="QLR1372" s="84">
        <f t="shared" si="3231"/>
        <v>0</v>
      </c>
      <c r="QLS1372" s="84">
        <f t="shared" si="3231"/>
        <v>2000000</v>
      </c>
      <c r="QLT1372" s="84">
        <f t="shared" si="3231"/>
        <v>3000000</v>
      </c>
      <c r="QMA1372" s="84" t="s">
        <v>5410</v>
      </c>
      <c r="QMB1372" s="84">
        <f>QMB1367</f>
        <v>1000000</v>
      </c>
      <c r="QMC1372" s="84">
        <f t="shared" si="3231"/>
        <v>0</v>
      </c>
      <c r="QMD1372" s="84">
        <f t="shared" si="3231"/>
        <v>0</v>
      </c>
      <c r="QME1372" s="84">
        <f t="shared" si="3231"/>
        <v>1000000</v>
      </c>
      <c r="QMF1372" s="84">
        <f t="shared" si="3231"/>
        <v>2000000</v>
      </c>
      <c r="QMG1372" s="84">
        <f t="shared" si="3231"/>
        <v>0</v>
      </c>
      <c r="QMH1372" s="84">
        <f t="shared" si="3231"/>
        <v>0</v>
      </c>
      <c r="QMI1372" s="84">
        <f t="shared" si="3231"/>
        <v>2000000</v>
      </c>
      <c r="QMJ1372" s="84">
        <f t="shared" si="3231"/>
        <v>3000000</v>
      </c>
      <c r="QMQ1372" s="84" t="s">
        <v>5410</v>
      </c>
      <c r="QMR1372" s="84">
        <f>QMR1367</f>
        <v>1000000</v>
      </c>
      <c r="QMS1372" s="84">
        <f t="shared" ref="QMS1372:QOV1372" si="3232">QMS1367</f>
        <v>0</v>
      </c>
      <c r="QMT1372" s="84">
        <f t="shared" si="3232"/>
        <v>0</v>
      </c>
      <c r="QMU1372" s="84">
        <f t="shared" si="3232"/>
        <v>1000000</v>
      </c>
      <c r="QMV1372" s="84">
        <f t="shared" si="3232"/>
        <v>2000000</v>
      </c>
      <c r="QMW1372" s="84">
        <f t="shared" si="3232"/>
        <v>0</v>
      </c>
      <c r="QMX1372" s="84">
        <f t="shared" si="3232"/>
        <v>0</v>
      </c>
      <c r="QMY1372" s="84">
        <f t="shared" si="3232"/>
        <v>2000000</v>
      </c>
      <c r="QMZ1372" s="84">
        <f t="shared" si="3232"/>
        <v>3000000</v>
      </c>
      <c r="QNG1372" s="84" t="s">
        <v>5410</v>
      </c>
      <c r="QNH1372" s="84">
        <f>QNH1367</f>
        <v>1000000</v>
      </c>
      <c r="QNI1372" s="84">
        <f t="shared" si="3232"/>
        <v>0</v>
      </c>
      <c r="QNJ1372" s="84">
        <f t="shared" si="3232"/>
        <v>0</v>
      </c>
      <c r="QNK1372" s="84">
        <f t="shared" si="3232"/>
        <v>1000000</v>
      </c>
      <c r="QNL1372" s="84">
        <f t="shared" si="3232"/>
        <v>2000000</v>
      </c>
      <c r="QNM1372" s="84">
        <f t="shared" si="3232"/>
        <v>0</v>
      </c>
      <c r="QNN1372" s="84">
        <f t="shared" si="3232"/>
        <v>0</v>
      </c>
      <c r="QNO1372" s="84">
        <f t="shared" si="3232"/>
        <v>2000000</v>
      </c>
      <c r="QNP1372" s="84">
        <f t="shared" si="3232"/>
        <v>3000000</v>
      </c>
      <c r="QNW1372" s="84" t="s">
        <v>5410</v>
      </c>
      <c r="QNX1372" s="84">
        <f>QNX1367</f>
        <v>1000000</v>
      </c>
      <c r="QNY1372" s="84">
        <f t="shared" si="3232"/>
        <v>0</v>
      </c>
      <c r="QNZ1372" s="84">
        <f t="shared" si="3232"/>
        <v>0</v>
      </c>
      <c r="QOA1372" s="84">
        <f t="shared" si="3232"/>
        <v>1000000</v>
      </c>
      <c r="QOB1372" s="84">
        <f t="shared" si="3232"/>
        <v>2000000</v>
      </c>
      <c r="QOC1372" s="84">
        <f t="shared" si="3232"/>
        <v>0</v>
      </c>
      <c r="QOD1372" s="84">
        <f t="shared" si="3232"/>
        <v>0</v>
      </c>
      <c r="QOE1372" s="84">
        <f t="shared" si="3232"/>
        <v>2000000</v>
      </c>
      <c r="QOF1372" s="84">
        <f t="shared" si="3232"/>
        <v>3000000</v>
      </c>
      <c r="QOM1372" s="84" t="s">
        <v>5410</v>
      </c>
      <c r="QON1372" s="84">
        <f>QON1367</f>
        <v>1000000</v>
      </c>
      <c r="QOO1372" s="84">
        <f t="shared" si="3232"/>
        <v>0</v>
      </c>
      <c r="QOP1372" s="84">
        <f t="shared" si="3232"/>
        <v>0</v>
      </c>
      <c r="QOQ1372" s="84">
        <f t="shared" si="3232"/>
        <v>1000000</v>
      </c>
      <c r="QOR1372" s="84">
        <f t="shared" si="3232"/>
        <v>2000000</v>
      </c>
      <c r="QOS1372" s="84">
        <f t="shared" si="3232"/>
        <v>0</v>
      </c>
      <c r="QOT1372" s="84">
        <f t="shared" si="3232"/>
        <v>0</v>
      </c>
      <c r="QOU1372" s="84">
        <f t="shared" si="3232"/>
        <v>2000000</v>
      </c>
      <c r="QOV1372" s="84">
        <f t="shared" si="3232"/>
        <v>3000000</v>
      </c>
      <c r="QPC1372" s="84" t="s">
        <v>5410</v>
      </c>
      <c r="QPD1372" s="84">
        <f>QPD1367</f>
        <v>1000000</v>
      </c>
      <c r="QPE1372" s="84">
        <f t="shared" ref="QPE1372:QRH1372" si="3233">QPE1367</f>
        <v>0</v>
      </c>
      <c r="QPF1372" s="84">
        <f t="shared" si="3233"/>
        <v>0</v>
      </c>
      <c r="QPG1372" s="84">
        <f t="shared" si="3233"/>
        <v>1000000</v>
      </c>
      <c r="QPH1372" s="84">
        <f t="shared" si="3233"/>
        <v>2000000</v>
      </c>
      <c r="QPI1372" s="84">
        <f t="shared" si="3233"/>
        <v>0</v>
      </c>
      <c r="QPJ1372" s="84">
        <f t="shared" si="3233"/>
        <v>0</v>
      </c>
      <c r="QPK1372" s="84">
        <f t="shared" si="3233"/>
        <v>2000000</v>
      </c>
      <c r="QPL1372" s="84">
        <f t="shared" si="3233"/>
        <v>3000000</v>
      </c>
      <c r="QPS1372" s="84" t="s">
        <v>5410</v>
      </c>
      <c r="QPT1372" s="84">
        <f>QPT1367</f>
        <v>1000000</v>
      </c>
      <c r="QPU1372" s="84">
        <f t="shared" si="3233"/>
        <v>0</v>
      </c>
      <c r="QPV1372" s="84">
        <f t="shared" si="3233"/>
        <v>0</v>
      </c>
      <c r="QPW1372" s="84">
        <f t="shared" si="3233"/>
        <v>1000000</v>
      </c>
      <c r="QPX1372" s="84">
        <f t="shared" si="3233"/>
        <v>2000000</v>
      </c>
      <c r="QPY1372" s="84">
        <f t="shared" si="3233"/>
        <v>0</v>
      </c>
      <c r="QPZ1372" s="84">
        <f t="shared" si="3233"/>
        <v>0</v>
      </c>
      <c r="QQA1372" s="84">
        <f t="shared" si="3233"/>
        <v>2000000</v>
      </c>
      <c r="QQB1372" s="84">
        <f t="shared" si="3233"/>
        <v>3000000</v>
      </c>
      <c r="QQI1372" s="84" t="s">
        <v>5410</v>
      </c>
      <c r="QQJ1372" s="84">
        <f>QQJ1367</f>
        <v>1000000</v>
      </c>
      <c r="QQK1372" s="84">
        <f t="shared" si="3233"/>
        <v>0</v>
      </c>
      <c r="QQL1372" s="84">
        <f t="shared" si="3233"/>
        <v>0</v>
      </c>
      <c r="QQM1372" s="84">
        <f t="shared" si="3233"/>
        <v>1000000</v>
      </c>
      <c r="QQN1372" s="84">
        <f t="shared" si="3233"/>
        <v>2000000</v>
      </c>
      <c r="QQO1372" s="84">
        <f t="shared" si="3233"/>
        <v>0</v>
      </c>
      <c r="QQP1372" s="84">
        <f t="shared" si="3233"/>
        <v>0</v>
      </c>
      <c r="QQQ1372" s="84">
        <f t="shared" si="3233"/>
        <v>2000000</v>
      </c>
      <c r="QQR1372" s="84">
        <f t="shared" si="3233"/>
        <v>3000000</v>
      </c>
      <c r="QQY1372" s="84" t="s">
        <v>5410</v>
      </c>
      <c r="QQZ1372" s="84">
        <f>QQZ1367</f>
        <v>1000000</v>
      </c>
      <c r="QRA1372" s="84">
        <f t="shared" si="3233"/>
        <v>0</v>
      </c>
      <c r="QRB1372" s="84">
        <f t="shared" si="3233"/>
        <v>0</v>
      </c>
      <c r="QRC1372" s="84">
        <f t="shared" si="3233"/>
        <v>1000000</v>
      </c>
      <c r="QRD1372" s="84">
        <f t="shared" si="3233"/>
        <v>2000000</v>
      </c>
      <c r="QRE1372" s="84">
        <f t="shared" si="3233"/>
        <v>0</v>
      </c>
      <c r="QRF1372" s="84">
        <f t="shared" si="3233"/>
        <v>0</v>
      </c>
      <c r="QRG1372" s="84">
        <f t="shared" si="3233"/>
        <v>2000000</v>
      </c>
      <c r="QRH1372" s="84">
        <f t="shared" si="3233"/>
        <v>3000000</v>
      </c>
      <c r="QRO1372" s="84" t="s">
        <v>5410</v>
      </c>
      <c r="QRP1372" s="84">
        <f>QRP1367</f>
        <v>1000000</v>
      </c>
      <c r="QRQ1372" s="84">
        <f t="shared" ref="QRQ1372:QTT1372" si="3234">QRQ1367</f>
        <v>0</v>
      </c>
      <c r="QRR1372" s="84">
        <f t="shared" si="3234"/>
        <v>0</v>
      </c>
      <c r="QRS1372" s="84">
        <f t="shared" si="3234"/>
        <v>1000000</v>
      </c>
      <c r="QRT1372" s="84">
        <f t="shared" si="3234"/>
        <v>2000000</v>
      </c>
      <c r="QRU1372" s="84">
        <f t="shared" si="3234"/>
        <v>0</v>
      </c>
      <c r="QRV1372" s="84">
        <f t="shared" si="3234"/>
        <v>0</v>
      </c>
      <c r="QRW1372" s="84">
        <f t="shared" si="3234"/>
        <v>2000000</v>
      </c>
      <c r="QRX1372" s="84">
        <f t="shared" si="3234"/>
        <v>3000000</v>
      </c>
      <c r="QSE1372" s="84" t="s">
        <v>5410</v>
      </c>
      <c r="QSF1372" s="84">
        <f>QSF1367</f>
        <v>1000000</v>
      </c>
      <c r="QSG1372" s="84">
        <f t="shared" si="3234"/>
        <v>0</v>
      </c>
      <c r="QSH1372" s="84">
        <f t="shared" si="3234"/>
        <v>0</v>
      </c>
      <c r="QSI1372" s="84">
        <f t="shared" si="3234"/>
        <v>1000000</v>
      </c>
      <c r="QSJ1372" s="84">
        <f t="shared" si="3234"/>
        <v>2000000</v>
      </c>
      <c r="QSK1372" s="84">
        <f t="shared" si="3234"/>
        <v>0</v>
      </c>
      <c r="QSL1372" s="84">
        <f t="shared" si="3234"/>
        <v>0</v>
      </c>
      <c r="QSM1372" s="84">
        <f t="shared" si="3234"/>
        <v>2000000</v>
      </c>
      <c r="QSN1372" s="84">
        <f t="shared" si="3234"/>
        <v>3000000</v>
      </c>
      <c r="QSU1372" s="84" t="s">
        <v>5410</v>
      </c>
      <c r="QSV1372" s="84">
        <f>QSV1367</f>
        <v>1000000</v>
      </c>
      <c r="QSW1372" s="84">
        <f t="shared" si="3234"/>
        <v>0</v>
      </c>
      <c r="QSX1372" s="84">
        <f t="shared" si="3234"/>
        <v>0</v>
      </c>
      <c r="QSY1372" s="84">
        <f t="shared" si="3234"/>
        <v>1000000</v>
      </c>
      <c r="QSZ1372" s="84">
        <f t="shared" si="3234"/>
        <v>2000000</v>
      </c>
      <c r="QTA1372" s="84">
        <f t="shared" si="3234"/>
        <v>0</v>
      </c>
      <c r="QTB1372" s="84">
        <f t="shared" si="3234"/>
        <v>0</v>
      </c>
      <c r="QTC1372" s="84">
        <f t="shared" si="3234"/>
        <v>2000000</v>
      </c>
      <c r="QTD1372" s="84">
        <f t="shared" si="3234"/>
        <v>3000000</v>
      </c>
      <c r="QTK1372" s="84" t="s">
        <v>5410</v>
      </c>
      <c r="QTL1372" s="84">
        <f>QTL1367</f>
        <v>1000000</v>
      </c>
      <c r="QTM1372" s="84">
        <f t="shared" si="3234"/>
        <v>0</v>
      </c>
      <c r="QTN1372" s="84">
        <f t="shared" si="3234"/>
        <v>0</v>
      </c>
      <c r="QTO1372" s="84">
        <f t="shared" si="3234"/>
        <v>1000000</v>
      </c>
      <c r="QTP1372" s="84">
        <f t="shared" si="3234"/>
        <v>2000000</v>
      </c>
      <c r="QTQ1372" s="84">
        <f t="shared" si="3234"/>
        <v>0</v>
      </c>
      <c r="QTR1372" s="84">
        <f t="shared" si="3234"/>
        <v>0</v>
      </c>
      <c r="QTS1372" s="84">
        <f t="shared" si="3234"/>
        <v>2000000</v>
      </c>
      <c r="QTT1372" s="84">
        <f t="shared" si="3234"/>
        <v>3000000</v>
      </c>
      <c r="QUA1372" s="84" t="s">
        <v>5410</v>
      </c>
      <c r="QUB1372" s="84">
        <f>QUB1367</f>
        <v>1000000</v>
      </c>
      <c r="QUC1372" s="84">
        <f t="shared" ref="QUC1372:QWF1372" si="3235">QUC1367</f>
        <v>0</v>
      </c>
      <c r="QUD1372" s="84">
        <f t="shared" si="3235"/>
        <v>0</v>
      </c>
      <c r="QUE1372" s="84">
        <f t="shared" si="3235"/>
        <v>1000000</v>
      </c>
      <c r="QUF1372" s="84">
        <f t="shared" si="3235"/>
        <v>2000000</v>
      </c>
      <c r="QUG1372" s="84">
        <f t="shared" si="3235"/>
        <v>0</v>
      </c>
      <c r="QUH1372" s="84">
        <f t="shared" si="3235"/>
        <v>0</v>
      </c>
      <c r="QUI1372" s="84">
        <f t="shared" si="3235"/>
        <v>2000000</v>
      </c>
      <c r="QUJ1372" s="84">
        <f t="shared" si="3235"/>
        <v>3000000</v>
      </c>
      <c r="QUQ1372" s="84" t="s">
        <v>5410</v>
      </c>
      <c r="QUR1372" s="84">
        <f>QUR1367</f>
        <v>1000000</v>
      </c>
      <c r="QUS1372" s="84">
        <f t="shared" si="3235"/>
        <v>0</v>
      </c>
      <c r="QUT1372" s="84">
        <f t="shared" si="3235"/>
        <v>0</v>
      </c>
      <c r="QUU1372" s="84">
        <f t="shared" si="3235"/>
        <v>1000000</v>
      </c>
      <c r="QUV1372" s="84">
        <f t="shared" si="3235"/>
        <v>2000000</v>
      </c>
      <c r="QUW1372" s="84">
        <f t="shared" si="3235"/>
        <v>0</v>
      </c>
      <c r="QUX1372" s="84">
        <f t="shared" si="3235"/>
        <v>0</v>
      </c>
      <c r="QUY1372" s="84">
        <f t="shared" si="3235"/>
        <v>2000000</v>
      </c>
      <c r="QUZ1372" s="84">
        <f t="shared" si="3235"/>
        <v>3000000</v>
      </c>
      <c r="QVG1372" s="84" t="s">
        <v>5410</v>
      </c>
      <c r="QVH1372" s="84">
        <f>QVH1367</f>
        <v>1000000</v>
      </c>
      <c r="QVI1372" s="84">
        <f t="shared" si="3235"/>
        <v>0</v>
      </c>
      <c r="QVJ1372" s="84">
        <f t="shared" si="3235"/>
        <v>0</v>
      </c>
      <c r="QVK1372" s="84">
        <f t="shared" si="3235"/>
        <v>1000000</v>
      </c>
      <c r="QVL1372" s="84">
        <f t="shared" si="3235"/>
        <v>2000000</v>
      </c>
      <c r="QVM1372" s="84">
        <f t="shared" si="3235"/>
        <v>0</v>
      </c>
      <c r="QVN1372" s="84">
        <f t="shared" si="3235"/>
        <v>0</v>
      </c>
      <c r="QVO1372" s="84">
        <f t="shared" si="3235"/>
        <v>2000000</v>
      </c>
      <c r="QVP1372" s="84">
        <f t="shared" si="3235"/>
        <v>3000000</v>
      </c>
      <c r="QVW1372" s="84" t="s">
        <v>5410</v>
      </c>
      <c r="QVX1372" s="84">
        <f>QVX1367</f>
        <v>1000000</v>
      </c>
      <c r="QVY1372" s="84">
        <f t="shared" si="3235"/>
        <v>0</v>
      </c>
      <c r="QVZ1372" s="84">
        <f t="shared" si="3235"/>
        <v>0</v>
      </c>
      <c r="QWA1372" s="84">
        <f t="shared" si="3235"/>
        <v>1000000</v>
      </c>
      <c r="QWB1372" s="84">
        <f t="shared" si="3235"/>
        <v>2000000</v>
      </c>
      <c r="QWC1372" s="84">
        <f t="shared" si="3235"/>
        <v>0</v>
      </c>
      <c r="QWD1372" s="84">
        <f t="shared" si="3235"/>
        <v>0</v>
      </c>
      <c r="QWE1372" s="84">
        <f t="shared" si="3235"/>
        <v>2000000</v>
      </c>
      <c r="QWF1372" s="84">
        <f t="shared" si="3235"/>
        <v>3000000</v>
      </c>
      <c r="QWM1372" s="84" t="s">
        <v>5410</v>
      </c>
      <c r="QWN1372" s="84">
        <f>QWN1367</f>
        <v>1000000</v>
      </c>
      <c r="QWO1372" s="84">
        <f t="shared" ref="QWO1372:QYR1372" si="3236">QWO1367</f>
        <v>0</v>
      </c>
      <c r="QWP1372" s="84">
        <f t="shared" si="3236"/>
        <v>0</v>
      </c>
      <c r="QWQ1372" s="84">
        <f t="shared" si="3236"/>
        <v>1000000</v>
      </c>
      <c r="QWR1372" s="84">
        <f t="shared" si="3236"/>
        <v>2000000</v>
      </c>
      <c r="QWS1372" s="84">
        <f t="shared" si="3236"/>
        <v>0</v>
      </c>
      <c r="QWT1372" s="84">
        <f t="shared" si="3236"/>
        <v>0</v>
      </c>
      <c r="QWU1372" s="84">
        <f t="shared" si="3236"/>
        <v>2000000</v>
      </c>
      <c r="QWV1372" s="84">
        <f t="shared" si="3236"/>
        <v>3000000</v>
      </c>
      <c r="QXC1372" s="84" t="s">
        <v>5410</v>
      </c>
      <c r="QXD1372" s="84">
        <f>QXD1367</f>
        <v>1000000</v>
      </c>
      <c r="QXE1372" s="84">
        <f t="shared" si="3236"/>
        <v>0</v>
      </c>
      <c r="QXF1372" s="84">
        <f t="shared" si="3236"/>
        <v>0</v>
      </c>
      <c r="QXG1372" s="84">
        <f t="shared" si="3236"/>
        <v>1000000</v>
      </c>
      <c r="QXH1372" s="84">
        <f t="shared" si="3236"/>
        <v>2000000</v>
      </c>
      <c r="QXI1372" s="84">
        <f t="shared" si="3236"/>
        <v>0</v>
      </c>
      <c r="QXJ1372" s="84">
        <f t="shared" si="3236"/>
        <v>0</v>
      </c>
      <c r="QXK1372" s="84">
        <f t="shared" si="3236"/>
        <v>2000000</v>
      </c>
      <c r="QXL1372" s="84">
        <f t="shared" si="3236"/>
        <v>3000000</v>
      </c>
      <c r="QXS1372" s="84" t="s">
        <v>5410</v>
      </c>
      <c r="QXT1372" s="84">
        <f>QXT1367</f>
        <v>1000000</v>
      </c>
      <c r="QXU1372" s="84">
        <f t="shared" si="3236"/>
        <v>0</v>
      </c>
      <c r="QXV1372" s="84">
        <f t="shared" si="3236"/>
        <v>0</v>
      </c>
      <c r="QXW1372" s="84">
        <f t="shared" si="3236"/>
        <v>1000000</v>
      </c>
      <c r="QXX1372" s="84">
        <f t="shared" si="3236"/>
        <v>2000000</v>
      </c>
      <c r="QXY1372" s="84">
        <f t="shared" si="3236"/>
        <v>0</v>
      </c>
      <c r="QXZ1372" s="84">
        <f t="shared" si="3236"/>
        <v>0</v>
      </c>
      <c r="QYA1372" s="84">
        <f t="shared" si="3236"/>
        <v>2000000</v>
      </c>
      <c r="QYB1372" s="84">
        <f t="shared" si="3236"/>
        <v>3000000</v>
      </c>
      <c r="QYI1372" s="84" t="s">
        <v>5410</v>
      </c>
      <c r="QYJ1372" s="84">
        <f>QYJ1367</f>
        <v>1000000</v>
      </c>
      <c r="QYK1372" s="84">
        <f t="shared" si="3236"/>
        <v>0</v>
      </c>
      <c r="QYL1372" s="84">
        <f t="shared" si="3236"/>
        <v>0</v>
      </c>
      <c r="QYM1372" s="84">
        <f t="shared" si="3236"/>
        <v>1000000</v>
      </c>
      <c r="QYN1372" s="84">
        <f t="shared" si="3236"/>
        <v>2000000</v>
      </c>
      <c r="QYO1372" s="84">
        <f t="shared" si="3236"/>
        <v>0</v>
      </c>
      <c r="QYP1372" s="84">
        <f t="shared" si="3236"/>
        <v>0</v>
      </c>
      <c r="QYQ1372" s="84">
        <f t="shared" si="3236"/>
        <v>2000000</v>
      </c>
      <c r="QYR1372" s="84">
        <f t="shared" si="3236"/>
        <v>3000000</v>
      </c>
      <c r="QYY1372" s="84" t="s">
        <v>5410</v>
      </c>
      <c r="QYZ1372" s="84">
        <f>QYZ1367</f>
        <v>1000000</v>
      </c>
      <c r="QZA1372" s="84">
        <f t="shared" ref="QZA1372:RBD1372" si="3237">QZA1367</f>
        <v>0</v>
      </c>
      <c r="QZB1372" s="84">
        <f t="shared" si="3237"/>
        <v>0</v>
      </c>
      <c r="QZC1372" s="84">
        <f t="shared" si="3237"/>
        <v>1000000</v>
      </c>
      <c r="QZD1372" s="84">
        <f t="shared" si="3237"/>
        <v>2000000</v>
      </c>
      <c r="QZE1372" s="84">
        <f t="shared" si="3237"/>
        <v>0</v>
      </c>
      <c r="QZF1372" s="84">
        <f t="shared" si="3237"/>
        <v>0</v>
      </c>
      <c r="QZG1372" s="84">
        <f t="shared" si="3237"/>
        <v>2000000</v>
      </c>
      <c r="QZH1372" s="84">
        <f t="shared" si="3237"/>
        <v>3000000</v>
      </c>
      <c r="QZO1372" s="84" t="s">
        <v>5410</v>
      </c>
      <c r="QZP1372" s="84">
        <f>QZP1367</f>
        <v>1000000</v>
      </c>
      <c r="QZQ1372" s="84">
        <f t="shared" si="3237"/>
        <v>0</v>
      </c>
      <c r="QZR1372" s="84">
        <f t="shared" si="3237"/>
        <v>0</v>
      </c>
      <c r="QZS1372" s="84">
        <f t="shared" si="3237"/>
        <v>1000000</v>
      </c>
      <c r="QZT1372" s="84">
        <f t="shared" si="3237"/>
        <v>2000000</v>
      </c>
      <c r="QZU1372" s="84">
        <f t="shared" si="3237"/>
        <v>0</v>
      </c>
      <c r="QZV1372" s="84">
        <f t="shared" si="3237"/>
        <v>0</v>
      </c>
      <c r="QZW1372" s="84">
        <f t="shared" si="3237"/>
        <v>2000000</v>
      </c>
      <c r="QZX1372" s="84">
        <f t="shared" si="3237"/>
        <v>3000000</v>
      </c>
      <c r="RAE1372" s="84" t="s">
        <v>5410</v>
      </c>
      <c r="RAF1372" s="84">
        <f>RAF1367</f>
        <v>1000000</v>
      </c>
      <c r="RAG1372" s="84">
        <f t="shared" si="3237"/>
        <v>0</v>
      </c>
      <c r="RAH1372" s="84">
        <f t="shared" si="3237"/>
        <v>0</v>
      </c>
      <c r="RAI1372" s="84">
        <f t="shared" si="3237"/>
        <v>1000000</v>
      </c>
      <c r="RAJ1372" s="84">
        <f t="shared" si="3237"/>
        <v>2000000</v>
      </c>
      <c r="RAK1372" s="84">
        <f t="shared" si="3237"/>
        <v>0</v>
      </c>
      <c r="RAL1372" s="84">
        <f t="shared" si="3237"/>
        <v>0</v>
      </c>
      <c r="RAM1372" s="84">
        <f t="shared" si="3237"/>
        <v>2000000</v>
      </c>
      <c r="RAN1372" s="84">
        <f t="shared" si="3237"/>
        <v>3000000</v>
      </c>
      <c r="RAU1372" s="84" t="s">
        <v>5410</v>
      </c>
      <c r="RAV1372" s="84">
        <f>RAV1367</f>
        <v>1000000</v>
      </c>
      <c r="RAW1372" s="84">
        <f t="shared" si="3237"/>
        <v>0</v>
      </c>
      <c r="RAX1372" s="84">
        <f t="shared" si="3237"/>
        <v>0</v>
      </c>
      <c r="RAY1372" s="84">
        <f t="shared" si="3237"/>
        <v>1000000</v>
      </c>
      <c r="RAZ1372" s="84">
        <f t="shared" si="3237"/>
        <v>2000000</v>
      </c>
      <c r="RBA1372" s="84">
        <f t="shared" si="3237"/>
        <v>0</v>
      </c>
      <c r="RBB1372" s="84">
        <f t="shared" si="3237"/>
        <v>0</v>
      </c>
      <c r="RBC1372" s="84">
        <f t="shared" si="3237"/>
        <v>2000000</v>
      </c>
      <c r="RBD1372" s="84">
        <f t="shared" si="3237"/>
        <v>3000000</v>
      </c>
      <c r="RBK1372" s="84" t="s">
        <v>5410</v>
      </c>
      <c r="RBL1372" s="84">
        <f>RBL1367</f>
        <v>1000000</v>
      </c>
      <c r="RBM1372" s="84">
        <f t="shared" ref="RBM1372:RDP1372" si="3238">RBM1367</f>
        <v>0</v>
      </c>
      <c r="RBN1372" s="84">
        <f t="shared" si="3238"/>
        <v>0</v>
      </c>
      <c r="RBO1372" s="84">
        <f t="shared" si="3238"/>
        <v>1000000</v>
      </c>
      <c r="RBP1372" s="84">
        <f t="shared" si="3238"/>
        <v>2000000</v>
      </c>
      <c r="RBQ1372" s="84">
        <f t="shared" si="3238"/>
        <v>0</v>
      </c>
      <c r="RBR1372" s="84">
        <f t="shared" si="3238"/>
        <v>0</v>
      </c>
      <c r="RBS1372" s="84">
        <f t="shared" si="3238"/>
        <v>2000000</v>
      </c>
      <c r="RBT1372" s="84">
        <f t="shared" si="3238"/>
        <v>3000000</v>
      </c>
      <c r="RCA1372" s="84" t="s">
        <v>5410</v>
      </c>
      <c r="RCB1372" s="84">
        <f>RCB1367</f>
        <v>1000000</v>
      </c>
      <c r="RCC1372" s="84">
        <f t="shared" si="3238"/>
        <v>0</v>
      </c>
      <c r="RCD1372" s="84">
        <f t="shared" si="3238"/>
        <v>0</v>
      </c>
      <c r="RCE1372" s="84">
        <f t="shared" si="3238"/>
        <v>1000000</v>
      </c>
      <c r="RCF1372" s="84">
        <f t="shared" si="3238"/>
        <v>2000000</v>
      </c>
      <c r="RCG1372" s="84">
        <f t="shared" si="3238"/>
        <v>0</v>
      </c>
      <c r="RCH1372" s="84">
        <f t="shared" si="3238"/>
        <v>0</v>
      </c>
      <c r="RCI1372" s="84">
        <f t="shared" si="3238"/>
        <v>2000000</v>
      </c>
      <c r="RCJ1372" s="84">
        <f t="shared" si="3238"/>
        <v>3000000</v>
      </c>
      <c r="RCQ1372" s="84" t="s">
        <v>5410</v>
      </c>
      <c r="RCR1372" s="84">
        <f>RCR1367</f>
        <v>1000000</v>
      </c>
      <c r="RCS1372" s="84">
        <f t="shared" si="3238"/>
        <v>0</v>
      </c>
      <c r="RCT1372" s="84">
        <f t="shared" si="3238"/>
        <v>0</v>
      </c>
      <c r="RCU1372" s="84">
        <f t="shared" si="3238"/>
        <v>1000000</v>
      </c>
      <c r="RCV1372" s="84">
        <f t="shared" si="3238"/>
        <v>2000000</v>
      </c>
      <c r="RCW1372" s="84">
        <f t="shared" si="3238"/>
        <v>0</v>
      </c>
      <c r="RCX1372" s="84">
        <f t="shared" si="3238"/>
        <v>0</v>
      </c>
      <c r="RCY1372" s="84">
        <f t="shared" si="3238"/>
        <v>2000000</v>
      </c>
      <c r="RCZ1372" s="84">
        <f t="shared" si="3238"/>
        <v>3000000</v>
      </c>
      <c r="RDG1372" s="84" t="s">
        <v>5410</v>
      </c>
      <c r="RDH1372" s="84">
        <f>RDH1367</f>
        <v>1000000</v>
      </c>
      <c r="RDI1372" s="84">
        <f t="shared" si="3238"/>
        <v>0</v>
      </c>
      <c r="RDJ1372" s="84">
        <f t="shared" si="3238"/>
        <v>0</v>
      </c>
      <c r="RDK1372" s="84">
        <f t="shared" si="3238"/>
        <v>1000000</v>
      </c>
      <c r="RDL1372" s="84">
        <f t="shared" si="3238"/>
        <v>2000000</v>
      </c>
      <c r="RDM1372" s="84">
        <f t="shared" si="3238"/>
        <v>0</v>
      </c>
      <c r="RDN1372" s="84">
        <f t="shared" si="3238"/>
        <v>0</v>
      </c>
      <c r="RDO1372" s="84">
        <f t="shared" si="3238"/>
        <v>2000000</v>
      </c>
      <c r="RDP1372" s="84">
        <f t="shared" si="3238"/>
        <v>3000000</v>
      </c>
      <c r="RDW1372" s="84" t="s">
        <v>5410</v>
      </c>
      <c r="RDX1372" s="84">
        <f>RDX1367</f>
        <v>1000000</v>
      </c>
      <c r="RDY1372" s="84">
        <f t="shared" ref="RDY1372:RGB1372" si="3239">RDY1367</f>
        <v>0</v>
      </c>
      <c r="RDZ1372" s="84">
        <f t="shared" si="3239"/>
        <v>0</v>
      </c>
      <c r="REA1372" s="84">
        <f t="shared" si="3239"/>
        <v>1000000</v>
      </c>
      <c r="REB1372" s="84">
        <f t="shared" si="3239"/>
        <v>2000000</v>
      </c>
      <c r="REC1372" s="84">
        <f t="shared" si="3239"/>
        <v>0</v>
      </c>
      <c r="RED1372" s="84">
        <f t="shared" si="3239"/>
        <v>0</v>
      </c>
      <c r="REE1372" s="84">
        <f t="shared" si="3239"/>
        <v>2000000</v>
      </c>
      <c r="REF1372" s="84">
        <f t="shared" si="3239"/>
        <v>3000000</v>
      </c>
      <c r="REM1372" s="84" t="s">
        <v>5410</v>
      </c>
      <c r="REN1372" s="84">
        <f>REN1367</f>
        <v>1000000</v>
      </c>
      <c r="REO1372" s="84">
        <f t="shared" si="3239"/>
        <v>0</v>
      </c>
      <c r="REP1372" s="84">
        <f t="shared" si="3239"/>
        <v>0</v>
      </c>
      <c r="REQ1372" s="84">
        <f t="shared" si="3239"/>
        <v>1000000</v>
      </c>
      <c r="RER1372" s="84">
        <f t="shared" si="3239"/>
        <v>2000000</v>
      </c>
      <c r="RES1372" s="84">
        <f t="shared" si="3239"/>
        <v>0</v>
      </c>
      <c r="RET1372" s="84">
        <f t="shared" si="3239"/>
        <v>0</v>
      </c>
      <c r="REU1372" s="84">
        <f t="shared" si="3239"/>
        <v>2000000</v>
      </c>
      <c r="REV1372" s="84">
        <f t="shared" si="3239"/>
        <v>3000000</v>
      </c>
      <c r="RFC1372" s="84" t="s">
        <v>5410</v>
      </c>
      <c r="RFD1372" s="84">
        <f>RFD1367</f>
        <v>1000000</v>
      </c>
      <c r="RFE1372" s="84">
        <f t="shared" si="3239"/>
        <v>0</v>
      </c>
      <c r="RFF1372" s="84">
        <f t="shared" si="3239"/>
        <v>0</v>
      </c>
      <c r="RFG1372" s="84">
        <f t="shared" si="3239"/>
        <v>1000000</v>
      </c>
      <c r="RFH1372" s="84">
        <f t="shared" si="3239"/>
        <v>2000000</v>
      </c>
      <c r="RFI1372" s="84">
        <f t="shared" si="3239"/>
        <v>0</v>
      </c>
      <c r="RFJ1372" s="84">
        <f t="shared" si="3239"/>
        <v>0</v>
      </c>
      <c r="RFK1372" s="84">
        <f t="shared" si="3239"/>
        <v>2000000</v>
      </c>
      <c r="RFL1372" s="84">
        <f t="shared" si="3239"/>
        <v>3000000</v>
      </c>
      <c r="RFS1372" s="84" t="s">
        <v>5410</v>
      </c>
      <c r="RFT1372" s="84">
        <f>RFT1367</f>
        <v>1000000</v>
      </c>
      <c r="RFU1372" s="84">
        <f t="shared" si="3239"/>
        <v>0</v>
      </c>
      <c r="RFV1372" s="84">
        <f t="shared" si="3239"/>
        <v>0</v>
      </c>
      <c r="RFW1372" s="84">
        <f t="shared" si="3239"/>
        <v>1000000</v>
      </c>
      <c r="RFX1372" s="84">
        <f t="shared" si="3239"/>
        <v>2000000</v>
      </c>
      <c r="RFY1372" s="84">
        <f t="shared" si="3239"/>
        <v>0</v>
      </c>
      <c r="RFZ1372" s="84">
        <f t="shared" si="3239"/>
        <v>0</v>
      </c>
      <c r="RGA1372" s="84">
        <f t="shared" si="3239"/>
        <v>2000000</v>
      </c>
      <c r="RGB1372" s="84">
        <f t="shared" si="3239"/>
        <v>3000000</v>
      </c>
      <c r="RGI1372" s="84" t="s">
        <v>5410</v>
      </c>
      <c r="RGJ1372" s="84">
        <f>RGJ1367</f>
        <v>1000000</v>
      </c>
      <c r="RGK1372" s="84">
        <f t="shared" ref="RGK1372:RIN1372" si="3240">RGK1367</f>
        <v>0</v>
      </c>
      <c r="RGL1372" s="84">
        <f t="shared" si="3240"/>
        <v>0</v>
      </c>
      <c r="RGM1372" s="84">
        <f t="shared" si="3240"/>
        <v>1000000</v>
      </c>
      <c r="RGN1372" s="84">
        <f t="shared" si="3240"/>
        <v>2000000</v>
      </c>
      <c r="RGO1372" s="84">
        <f t="shared" si="3240"/>
        <v>0</v>
      </c>
      <c r="RGP1372" s="84">
        <f t="shared" si="3240"/>
        <v>0</v>
      </c>
      <c r="RGQ1372" s="84">
        <f t="shared" si="3240"/>
        <v>2000000</v>
      </c>
      <c r="RGR1372" s="84">
        <f t="shared" si="3240"/>
        <v>3000000</v>
      </c>
      <c r="RGY1372" s="84" t="s">
        <v>5410</v>
      </c>
      <c r="RGZ1372" s="84">
        <f>RGZ1367</f>
        <v>1000000</v>
      </c>
      <c r="RHA1372" s="84">
        <f t="shared" si="3240"/>
        <v>0</v>
      </c>
      <c r="RHB1372" s="84">
        <f t="shared" si="3240"/>
        <v>0</v>
      </c>
      <c r="RHC1372" s="84">
        <f t="shared" si="3240"/>
        <v>1000000</v>
      </c>
      <c r="RHD1372" s="84">
        <f t="shared" si="3240"/>
        <v>2000000</v>
      </c>
      <c r="RHE1372" s="84">
        <f t="shared" si="3240"/>
        <v>0</v>
      </c>
      <c r="RHF1372" s="84">
        <f t="shared" si="3240"/>
        <v>0</v>
      </c>
      <c r="RHG1372" s="84">
        <f t="shared" si="3240"/>
        <v>2000000</v>
      </c>
      <c r="RHH1372" s="84">
        <f t="shared" si="3240"/>
        <v>3000000</v>
      </c>
      <c r="RHO1372" s="84" t="s">
        <v>5410</v>
      </c>
      <c r="RHP1372" s="84">
        <f>RHP1367</f>
        <v>1000000</v>
      </c>
      <c r="RHQ1372" s="84">
        <f t="shared" si="3240"/>
        <v>0</v>
      </c>
      <c r="RHR1372" s="84">
        <f t="shared" si="3240"/>
        <v>0</v>
      </c>
      <c r="RHS1372" s="84">
        <f t="shared" si="3240"/>
        <v>1000000</v>
      </c>
      <c r="RHT1372" s="84">
        <f t="shared" si="3240"/>
        <v>2000000</v>
      </c>
      <c r="RHU1372" s="84">
        <f t="shared" si="3240"/>
        <v>0</v>
      </c>
      <c r="RHV1372" s="84">
        <f t="shared" si="3240"/>
        <v>0</v>
      </c>
      <c r="RHW1372" s="84">
        <f t="shared" si="3240"/>
        <v>2000000</v>
      </c>
      <c r="RHX1372" s="84">
        <f t="shared" si="3240"/>
        <v>3000000</v>
      </c>
      <c r="RIE1372" s="84" t="s">
        <v>5410</v>
      </c>
      <c r="RIF1372" s="84">
        <f>RIF1367</f>
        <v>1000000</v>
      </c>
      <c r="RIG1372" s="84">
        <f t="shared" si="3240"/>
        <v>0</v>
      </c>
      <c r="RIH1372" s="84">
        <f t="shared" si="3240"/>
        <v>0</v>
      </c>
      <c r="RII1372" s="84">
        <f t="shared" si="3240"/>
        <v>1000000</v>
      </c>
      <c r="RIJ1372" s="84">
        <f t="shared" si="3240"/>
        <v>2000000</v>
      </c>
      <c r="RIK1372" s="84">
        <f t="shared" si="3240"/>
        <v>0</v>
      </c>
      <c r="RIL1372" s="84">
        <f t="shared" si="3240"/>
        <v>0</v>
      </c>
      <c r="RIM1372" s="84">
        <f t="shared" si="3240"/>
        <v>2000000</v>
      </c>
      <c r="RIN1372" s="84">
        <f t="shared" si="3240"/>
        <v>3000000</v>
      </c>
      <c r="RIU1372" s="84" t="s">
        <v>5410</v>
      </c>
      <c r="RIV1372" s="84">
        <f>RIV1367</f>
        <v>1000000</v>
      </c>
      <c r="RIW1372" s="84">
        <f t="shared" ref="RIW1372:RKZ1372" si="3241">RIW1367</f>
        <v>0</v>
      </c>
      <c r="RIX1372" s="84">
        <f t="shared" si="3241"/>
        <v>0</v>
      </c>
      <c r="RIY1372" s="84">
        <f t="shared" si="3241"/>
        <v>1000000</v>
      </c>
      <c r="RIZ1372" s="84">
        <f t="shared" si="3241"/>
        <v>2000000</v>
      </c>
      <c r="RJA1372" s="84">
        <f t="shared" si="3241"/>
        <v>0</v>
      </c>
      <c r="RJB1372" s="84">
        <f t="shared" si="3241"/>
        <v>0</v>
      </c>
      <c r="RJC1372" s="84">
        <f t="shared" si="3241"/>
        <v>2000000</v>
      </c>
      <c r="RJD1372" s="84">
        <f t="shared" si="3241"/>
        <v>3000000</v>
      </c>
      <c r="RJK1372" s="84" t="s">
        <v>5410</v>
      </c>
      <c r="RJL1372" s="84">
        <f>RJL1367</f>
        <v>1000000</v>
      </c>
      <c r="RJM1372" s="84">
        <f t="shared" si="3241"/>
        <v>0</v>
      </c>
      <c r="RJN1372" s="84">
        <f t="shared" si="3241"/>
        <v>0</v>
      </c>
      <c r="RJO1372" s="84">
        <f t="shared" si="3241"/>
        <v>1000000</v>
      </c>
      <c r="RJP1372" s="84">
        <f t="shared" si="3241"/>
        <v>2000000</v>
      </c>
      <c r="RJQ1372" s="84">
        <f t="shared" si="3241"/>
        <v>0</v>
      </c>
      <c r="RJR1372" s="84">
        <f t="shared" si="3241"/>
        <v>0</v>
      </c>
      <c r="RJS1372" s="84">
        <f t="shared" si="3241"/>
        <v>2000000</v>
      </c>
      <c r="RJT1372" s="84">
        <f t="shared" si="3241"/>
        <v>3000000</v>
      </c>
      <c r="RKA1372" s="84" t="s">
        <v>5410</v>
      </c>
      <c r="RKB1372" s="84">
        <f>RKB1367</f>
        <v>1000000</v>
      </c>
      <c r="RKC1372" s="84">
        <f t="shared" si="3241"/>
        <v>0</v>
      </c>
      <c r="RKD1372" s="84">
        <f t="shared" si="3241"/>
        <v>0</v>
      </c>
      <c r="RKE1372" s="84">
        <f t="shared" si="3241"/>
        <v>1000000</v>
      </c>
      <c r="RKF1372" s="84">
        <f t="shared" si="3241"/>
        <v>2000000</v>
      </c>
      <c r="RKG1372" s="84">
        <f t="shared" si="3241"/>
        <v>0</v>
      </c>
      <c r="RKH1372" s="84">
        <f t="shared" si="3241"/>
        <v>0</v>
      </c>
      <c r="RKI1372" s="84">
        <f t="shared" si="3241"/>
        <v>2000000</v>
      </c>
      <c r="RKJ1372" s="84">
        <f t="shared" si="3241"/>
        <v>3000000</v>
      </c>
      <c r="RKQ1372" s="84" t="s">
        <v>5410</v>
      </c>
      <c r="RKR1372" s="84">
        <f>RKR1367</f>
        <v>1000000</v>
      </c>
      <c r="RKS1372" s="84">
        <f t="shared" si="3241"/>
        <v>0</v>
      </c>
      <c r="RKT1372" s="84">
        <f t="shared" si="3241"/>
        <v>0</v>
      </c>
      <c r="RKU1372" s="84">
        <f t="shared" si="3241"/>
        <v>1000000</v>
      </c>
      <c r="RKV1372" s="84">
        <f t="shared" si="3241"/>
        <v>2000000</v>
      </c>
      <c r="RKW1372" s="84">
        <f t="shared" si="3241"/>
        <v>0</v>
      </c>
      <c r="RKX1372" s="84">
        <f t="shared" si="3241"/>
        <v>0</v>
      </c>
      <c r="RKY1372" s="84">
        <f t="shared" si="3241"/>
        <v>2000000</v>
      </c>
      <c r="RKZ1372" s="84">
        <f t="shared" si="3241"/>
        <v>3000000</v>
      </c>
      <c r="RLG1372" s="84" t="s">
        <v>5410</v>
      </c>
      <c r="RLH1372" s="84">
        <f>RLH1367</f>
        <v>1000000</v>
      </c>
      <c r="RLI1372" s="84">
        <f t="shared" ref="RLI1372:RNL1372" si="3242">RLI1367</f>
        <v>0</v>
      </c>
      <c r="RLJ1372" s="84">
        <f t="shared" si="3242"/>
        <v>0</v>
      </c>
      <c r="RLK1372" s="84">
        <f t="shared" si="3242"/>
        <v>1000000</v>
      </c>
      <c r="RLL1372" s="84">
        <f t="shared" si="3242"/>
        <v>2000000</v>
      </c>
      <c r="RLM1372" s="84">
        <f t="shared" si="3242"/>
        <v>0</v>
      </c>
      <c r="RLN1372" s="84">
        <f t="shared" si="3242"/>
        <v>0</v>
      </c>
      <c r="RLO1372" s="84">
        <f t="shared" si="3242"/>
        <v>2000000</v>
      </c>
      <c r="RLP1372" s="84">
        <f t="shared" si="3242"/>
        <v>3000000</v>
      </c>
      <c r="RLW1372" s="84" t="s">
        <v>5410</v>
      </c>
      <c r="RLX1372" s="84">
        <f>RLX1367</f>
        <v>1000000</v>
      </c>
      <c r="RLY1372" s="84">
        <f t="shared" si="3242"/>
        <v>0</v>
      </c>
      <c r="RLZ1372" s="84">
        <f t="shared" si="3242"/>
        <v>0</v>
      </c>
      <c r="RMA1372" s="84">
        <f t="shared" si="3242"/>
        <v>1000000</v>
      </c>
      <c r="RMB1372" s="84">
        <f t="shared" si="3242"/>
        <v>2000000</v>
      </c>
      <c r="RMC1372" s="84">
        <f t="shared" si="3242"/>
        <v>0</v>
      </c>
      <c r="RMD1372" s="84">
        <f t="shared" si="3242"/>
        <v>0</v>
      </c>
      <c r="RME1372" s="84">
        <f t="shared" si="3242"/>
        <v>2000000</v>
      </c>
      <c r="RMF1372" s="84">
        <f t="shared" si="3242"/>
        <v>3000000</v>
      </c>
      <c r="RMM1372" s="84" t="s">
        <v>5410</v>
      </c>
      <c r="RMN1372" s="84">
        <f>RMN1367</f>
        <v>1000000</v>
      </c>
      <c r="RMO1372" s="84">
        <f t="shared" si="3242"/>
        <v>0</v>
      </c>
      <c r="RMP1372" s="84">
        <f t="shared" si="3242"/>
        <v>0</v>
      </c>
      <c r="RMQ1372" s="84">
        <f t="shared" si="3242"/>
        <v>1000000</v>
      </c>
      <c r="RMR1372" s="84">
        <f t="shared" si="3242"/>
        <v>2000000</v>
      </c>
      <c r="RMS1372" s="84">
        <f t="shared" si="3242"/>
        <v>0</v>
      </c>
      <c r="RMT1372" s="84">
        <f t="shared" si="3242"/>
        <v>0</v>
      </c>
      <c r="RMU1372" s="84">
        <f t="shared" si="3242"/>
        <v>2000000</v>
      </c>
      <c r="RMV1372" s="84">
        <f t="shared" si="3242"/>
        <v>3000000</v>
      </c>
      <c r="RNC1372" s="84" t="s">
        <v>5410</v>
      </c>
      <c r="RND1372" s="84">
        <f>RND1367</f>
        <v>1000000</v>
      </c>
      <c r="RNE1372" s="84">
        <f t="shared" si="3242"/>
        <v>0</v>
      </c>
      <c r="RNF1372" s="84">
        <f t="shared" si="3242"/>
        <v>0</v>
      </c>
      <c r="RNG1372" s="84">
        <f t="shared" si="3242"/>
        <v>1000000</v>
      </c>
      <c r="RNH1372" s="84">
        <f t="shared" si="3242"/>
        <v>2000000</v>
      </c>
      <c r="RNI1372" s="84">
        <f t="shared" si="3242"/>
        <v>0</v>
      </c>
      <c r="RNJ1372" s="84">
        <f t="shared" si="3242"/>
        <v>0</v>
      </c>
      <c r="RNK1372" s="84">
        <f t="shared" si="3242"/>
        <v>2000000</v>
      </c>
      <c r="RNL1372" s="84">
        <f t="shared" si="3242"/>
        <v>3000000</v>
      </c>
      <c r="RNS1372" s="84" t="s">
        <v>5410</v>
      </c>
      <c r="RNT1372" s="84">
        <f>RNT1367</f>
        <v>1000000</v>
      </c>
      <c r="RNU1372" s="84">
        <f t="shared" ref="RNU1372:RPX1372" si="3243">RNU1367</f>
        <v>0</v>
      </c>
      <c r="RNV1372" s="84">
        <f t="shared" si="3243"/>
        <v>0</v>
      </c>
      <c r="RNW1372" s="84">
        <f t="shared" si="3243"/>
        <v>1000000</v>
      </c>
      <c r="RNX1372" s="84">
        <f t="shared" si="3243"/>
        <v>2000000</v>
      </c>
      <c r="RNY1372" s="84">
        <f t="shared" si="3243"/>
        <v>0</v>
      </c>
      <c r="RNZ1372" s="84">
        <f t="shared" si="3243"/>
        <v>0</v>
      </c>
      <c r="ROA1372" s="84">
        <f t="shared" si="3243"/>
        <v>2000000</v>
      </c>
      <c r="ROB1372" s="84">
        <f t="shared" si="3243"/>
        <v>3000000</v>
      </c>
      <c r="ROI1372" s="84" t="s">
        <v>5410</v>
      </c>
      <c r="ROJ1372" s="84">
        <f>ROJ1367</f>
        <v>1000000</v>
      </c>
      <c r="ROK1372" s="84">
        <f t="shared" si="3243"/>
        <v>0</v>
      </c>
      <c r="ROL1372" s="84">
        <f t="shared" si="3243"/>
        <v>0</v>
      </c>
      <c r="ROM1372" s="84">
        <f t="shared" si="3243"/>
        <v>1000000</v>
      </c>
      <c r="RON1372" s="84">
        <f t="shared" si="3243"/>
        <v>2000000</v>
      </c>
      <c r="ROO1372" s="84">
        <f t="shared" si="3243"/>
        <v>0</v>
      </c>
      <c r="ROP1372" s="84">
        <f t="shared" si="3243"/>
        <v>0</v>
      </c>
      <c r="ROQ1372" s="84">
        <f t="shared" si="3243"/>
        <v>2000000</v>
      </c>
      <c r="ROR1372" s="84">
        <f t="shared" si="3243"/>
        <v>3000000</v>
      </c>
      <c r="ROY1372" s="84" t="s">
        <v>5410</v>
      </c>
      <c r="ROZ1372" s="84">
        <f>ROZ1367</f>
        <v>1000000</v>
      </c>
      <c r="RPA1372" s="84">
        <f t="shared" si="3243"/>
        <v>0</v>
      </c>
      <c r="RPB1372" s="84">
        <f t="shared" si="3243"/>
        <v>0</v>
      </c>
      <c r="RPC1372" s="84">
        <f t="shared" si="3243"/>
        <v>1000000</v>
      </c>
      <c r="RPD1372" s="84">
        <f t="shared" si="3243"/>
        <v>2000000</v>
      </c>
      <c r="RPE1372" s="84">
        <f t="shared" si="3243"/>
        <v>0</v>
      </c>
      <c r="RPF1372" s="84">
        <f t="shared" si="3243"/>
        <v>0</v>
      </c>
      <c r="RPG1372" s="84">
        <f t="shared" si="3243"/>
        <v>2000000</v>
      </c>
      <c r="RPH1372" s="84">
        <f t="shared" si="3243"/>
        <v>3000000</v>
      </c>
      <c r="RPO1372" s="84" t="s">
        <v>5410</v>
      </c>
      <c r="RPP1372" s="84">
        <f>RPP1367</f>
        <v>1000000</v>
      </c>
      <c r="RPQ1372" s="84">
        <f t="shared" si="3243"/>
        <v>0</v>
      </c>
      <c r="RPR1372" s="84">
        <f t="shared" si="3243"/>
        <v>0</v>
      </c>
      <c r="RPS1372" s="84">
        <f t="shared" si="3243"/>
        <v>1000000</v>
      </c>
      <c r="RPT1372" s="84">
        <f t="shared" si="3243"/>
        <v>2000000</v>
      </c>
      <c r="RPU1372" s="84">
        <f t="shared" si="3243"/>
        <v>0</v>
      </c>
      <c r="RPV1372" s="84">
        <f t="shared" si="3243"/>
        <v>0</v>
      </c>
      <c r="RPW1372" s="84">
        <f t="shared" si="3243"/>
        <v>2000000</v>
      </c>
      <c r="RPX1372" s="84">
        <f t="shared" si="3243"/>
        <v>3000000</v>
      </c>
      <c r="RQE1372" s="84" t="s">
        <v>5410</v>
      </c>
      <c r="RQF1372" s="84">
        <f>RQF1367</f>
        <v>1000000</v>
      </c>
      <c r="RQG1372" s="84">
        <f t="shared" ref="RQG1372:RSJ1372" si="3244">RQG1367</f>
        <v>0</v>
      </c>
      <c r="RQH1372" s="84">
        <f t="shared" si="3244"/>
        <v>0</v>
      </c>
      <c r="RQI1372" s="84">
        <f t="shared" si="3244"/>
        <v>1000000</v>
      </c>
      <c r="RQJ1372" s="84">
        <f t="shared" si="3244"/>
        <v>2000000</v>
      </c>
      <c r="RQK1372" s="84">
        <f t="shared" si="3244"/>
        <v>0</v>
      </c>
      <c r="RQL1372" s="84">
        <f t="shared" si="3244"/>
        <v>0</v>
      </c>
      <c r="RQM1372" s="84">
        <f t="shared" si="3244"/>
        <v>2000000</v>
      </c>
      <c r="RQN1372" s="84">
        <f t="shared" si="3244"/>
        <v>3000000</v>
      </c>
      <c r="RQU1372" s="84" t="s">
        <v>5410</v>
      </c>
      <c r="RQV1372" s="84">
        <f>RQV1367</f>
        <v>1000000</v>
      </c>
      <c r="RQW1372" s="84">
        <f t="shared" si="3244"/>
        <v>0</v>
      </c>
      <c r="RQX1372" s="84">
        <f t="shared" si="3244"/>
        <v>0</v>
      </c>
      <c r="RQY1372" s="84">
        <f t="shared" si="3244"/>
        <v>1000000</v>
      </c>
      <c r="RQZ1372" s="84">
        <f t="shared" si="3244"/>
        <v>2000000</v>
      </c>
      <c r="RRA1372" s="84">
        <f t="shared" si="3244"/>
        <v>0</v>
      </c>
      <c r="RRB1372" s="84">
        <f t="shared" si="3244"/>
        <v>0</v>
      </c>
      <c r="RRC1372" s="84">
        <f t="shared" si="3244"/>
        <v>2000000</v>
      </c>
      <c r="RRD1372" s="84">
        <f t="shared" si="3244"/>
        <v>3000000</v>
      </c>
      <c r="RRK1372" s="84" t="s">
        <v>5410</v>
      </c>
      <c r="RRL1372" s="84">
        <f>RRL1367</f>
        <v>1000000</v>
      </c>
      <c r="RRM1372" s="84">
        <f t="shared" si="3244"/>
        <v>0</v>
      </c>
      <c r="RRN1372" s="84">
        <f t="shared" si="3244"/>
        <v>0</v>
      </c>
      <c r="RRO1372" s="84">
        <f t="shared" si="3244"/>
        <v>1000000</v>
      </c>
      <c r="RRP1372" s="84">
        <f t="shared" si="3244"/>
        <v>2000000</v>
      </c>
      <c r="RRQ1372" s="84">
        <f t="shared" si="3244"/>
        <v>0</v>
      </c>
      <c r="RRR1372" s="84">
        <f t="shared" si="3244"/>
        <v>0</v>
      </c>
      <c r="RRS1372" s="84">
        <f t="shared" si="3244"/>
        <v>2000000</v>
      </c>
      <c r="RRT1372" s="84">
        <f t="shared" si="3244"/>
        <v>3000000</v>
      </c>
      <c r="RSA1372" s="84" t="s">
        <v>5410</v>
      </c>
      <c r="RSB1372" s="84">
        <f>RSB1367</f>
        <v>1000000</v>
      </c>
      <c r="RSC1372" s="84">
        <f t="shared" si="3244"/>
        <v>0</v>
      </c>
      <c r="RSD1372" s="84">
        <f t="shared" si="3244"/>
        <v>0</v>
      </c>
      <c r="RSE1372" s="84">
        <f t="shared" si="3244"/>
        <v>1000000</v>
      </c>
      <c r="RSF1372" s="84">
        <f t="shared" si="3244"/>
        <v>2000000</v>
      </c>
      <c r="RSG1372" s="84">
        <f t="shared" si="3244"/>
        <v>0</v>
      </c>
      <c r="RSH1372" s="84">
        <f t="shared" si="3244"/>
        <v>0</v>
      </c>
      <c r="RSI1372" s="84">
        <f t="shared" si="3244"/>
        <v>2000000</v>
      </c>
      <c r="RSJ1372" s="84">
        <f t="shared" si="3244"/>
        <v>3000000</v>
      </c>
      <c r="RSQ1372" s="84" t="s">
        <v>5410</v>
      </c>
      <c r="RSR1372" s="84">
        <f>RSR1367</f>
        <v>1000000</v>
      </c>
      <c r="RSS1372" s="84">
        <f t="shared" ref="RSS1372:RUV1372" si="3245">RSS1367</f>
        <v>0</v>
      </c>
      <c r="RST1372" s="84">
        <f t="shared" si="3245"/>
        <v>0</v>
      </c>
      <c r="RSU1372" s="84">
        <f t="shared" si="3245"/>
        <v>1000000</v>
      </c>
      <c r="RSV1372" s="84">
        <f t="shared" si="3245"/>
        <v>2000000</v>
      </c>
      <c r="RSW1372" s="84">
        <f t="shared" si="3245"/>
        <v>0</v>
      </c>
      <c r="RSX1372" s="84">
        <f t="shared" si="3245"/>
        <v>0</v>
      </c>
      <c r="RSY1372" s="84">
        <f t="shared" si="3245"/>
        <v>2000000</v>
      </c>
      <c r="RSZ1372" s="84">
        <f t="shared" si="3245"/>
        <v>3000000</v>
      </c>
      <c r="RTG1372" s="84" t="s">
        <v>5410</v>
      </c>
      <c r="RTH1372" s="84">
        <f>RTH1367</f>
        <v>1000000</v>
      </c>
      <c r="RTI1372" s="84">
        <f t="shared" si="3245"/>
        <v>0</v>
      </c>
      <c r="RTJ1372" s="84">
        <f t="shared" si="3245"/>
        <v>0</v>
      </c>
      <c r="RTK1372" s="84">
        <f t="shared" si="3245"/>
        <v>1000000</v>
      </c>
      <c r="RTL1372" s="84">
        <f t="shared" si="3245"/>
        <v>2000000</v>
      </c>
      <c r="RTM1372" s="84">
        <f t="shared" si="3245"/>
        <v>0</v>
      </c>
      <c r="RTN1372" s="84">
        <f t="shared" si="3245"/>
        <v>0</v>
      </c>
      <c r="RTO1372" s="84">
        <f t="shared" si="3245"/>
        <v>2000000</v>
      </c>
      <c r="RTP1372" s="84">
        <f t="shared" si="3245"/>
        <v>3000000</v>
      </c>
      <c r="RTW1372" s="84" t="s">
        <v>5410</v>
      </c>
      <c r="RTX1372" s="84">
        <f>RTX1367</f>
        <v>1000000</v>
      </c>
      <c r="RTY1372" s="84">
        <f t="shared" si="3245"/>
        <v>0</v>
      </c>
      <c r="RTZ1372" s="84">
        <f t="shared" si="3245"/>
        <v>0</v>
      </c>
      <c r="RUA1372" s="84">
        <f t="shared" si="3245"/>
        <v>1000000</v>
      </c>
      <c r="RUB1372" s="84">
        <f t="shared" si="3245"/>
        <v>2000000</v>
      </c>
      <c r="RUC1372" s="84">
        <f t="shared" si="3245"/>
        <v>0</v>
      </c>
      <c r="RUD1372" s="84">
        <f t="shared" si="3245"/>
        <v>0</v>
      </c>
      <c r="RUE1372" s="84">
        <f t="shared" si="3245"/>
        <v>2000000</v>
      </c>
      <c r="RUF1372" s="84">
        <f t="shared" si="3245"/>
        <v>3000000</v>
      </c>
      <c r="RUM1372" s="84" t="s">
        <v>5410</v>
      </c>
      <c r="RUN1372" s="84">
        <f>RUN1367</f>
        <v>1000000</v>
      </c>
      <c r="RUO1372" s="84">
        <f t="shared" si="3245"/>
        <v>0</v>
      </c>
      <c r="RUP1372" s="84">
        <f t="shared" si="3245"/>
        <v>0</v>
      </c>
      <c r="RUQ1372" s="84">
        <f t="shared" si="3245"/>
        <v>1000000</v>
      </c>
      <c r="RUR1372" s="84">
        <f t="shared" si="3245"/>
        <v>2000000</v>
      </c>
      <c r="RUS1372" s="84">
        <f t="shared" si="3245"/>
        <v>0</v>
      </c>
      <c r="RUT1372" s="84">
        <f t="shared" si="3245"/>
        <v>0</v>
      </c>
      <c r="RUU1372" s="84">
        <f t="shared" si="3245"/>
        <v>2000000</v>
      </c>
      <c r="RUV1372" s="84">
        <f t="shared" si="3245"/>
        <v>3000000</v>
      </c>
      <c r="RVC1372" s="84" t="s">
        <v>5410</v>
      </c>
      <c r="RVD1372" s="84">
        <f>RVD1367</f>
        <v>1000000</v>
      </c>
      <c r="RVE1372" s="84">
        <f t="shared" ref="RVE1372:RXH1372" si="3246">RVE1367</f>
        <v>0</v>
      </c>
      <c r="RVF1372" s="84">
        <f t="shared" si="3246"/>
        <v>0</v>
      </c>
      <c r="RVG1372" s="84">
        <f t="shared" si="3246"/>
        <v>1000000</v>
      </c>
      <c r="RVH1372" s="84">
        <f t="shared" si="3246"/>
        <v>2000000</v>
      </c>
      <c r="RVI1372" s="84">
        <f t="shared" si="3246"/>
        <v>0</v>
      </c>
      <c r="RVJ1372" s="84">
        <f t="shared" si="3246"/>
        <v>0</v>
      </c>
      <c r="RVK1372" s="84">
        <f t="shared" si="3246"/>
        <v>2000000</v>
      </c>
      <c r="RVL1372" s="84">
        <f t="shared" si="3246"/>
        <v>3000000</v>
      </c>
      <c r="RVS1372" s="84" t="s">
        <v>5410</v>
      </c>
      <c r="RVT1372" s="84">
        <f>RVT1367</f>
        <v>1000000</v>
      </c>
      <c r="RVU1372" s="84">
        <f t="shared" si="3246"/>
        <v>0</v>
      </c>
      <c r="RVV1372" s="84">
        <f t="shared" si="3246"/>
        <v>0</v>
      </c>
      <c r="RVW1372" s="84">
        <f t="shared" si="3246"/>
        <v>1000000</v>
      </c>
      <c r="RVX1372" s="84">
        <f t="shared" si="3246"/>
        <v>2000000</v>
      </c>
      <c r="RVY1372" s="84">
        <f t="shared" si="3246"/>
        <v>0</v>
      </c>
      <c r="RVZ1372" s="84">
        <f t="shared" si="3246"/>
        <v>0</v>
      </c>
      <c r="RWA1372" s="84">
        <f t="shared" si="3246"/>
        <v>2000000</v>
      </c>
      <c r="RWB1372" s="84">
        <f t="shared" si="3246"/>
        <v>3000000</v>
      </c>
      <c r="RWI1372" s="84" t="s">
        <v>5410</v>
      </c>
      <c r="RWJ1372" s="84">
        <f>RWJ1367</f>
        <v>1000000</v>
      </c>
      <c r="RWK1372" s="84">
        <f t="shared" si="3246"/>
        <v>0</v>
      </c>
      <c r="RWL1372" s="84">
        <f t="shared" si="3246"/>
        <v>0</v>
      </c>
      <c r="RWM1372" s="84">
        <f t="shared" si="3246"/>
        <v>1000000</v>
      </c>
      <c r="RWN1372" s="84">
        <f t="shared" si="3246"/>
        <v>2000000</v>
      </c>
      <c r="RWO1372" s="84">
        <f t="shared" si="3246"/>
        <v>0</v>
      </c>
      <c r="RWP1372" s="84">
        <f t="shared" si="3246"/>
        <v>0</v>
      </c>
      <c r="RWQ1372" s="84">
        <f t="shared" si="3246"/>
        <v>2000000</v>
      </c>
      <c r="RWR1372" s="84">
        <f t="shared" si="3246"/>
        <v>3000000</v>
      </c>
      <c r="RWY1372" s="84" t="s">
        <v>5410</v>
      </c>
      <c r="RWZ1372" s="84">
        <f>RWZ1367</f>
        <v>1000000</v>
      </c>
      <c r="RXA1372" s="84">
        <f t="shared" si="3246"/>
        <v>0</v>
      </c>
      <c r="RXB1372" s="84">
        <f t="shared" si="3246"/>
        <v>0</v>
      </c>
      <c r="RXC1372" s="84">
        <f t="shared" si="3246"/>
        <v>1000000</v>
      </c>
      <c r="RXD1372" s="84">
        <f t="shared" si="3246"/>
        <v>2000000</v>
      </c>
      <c r="RXE1372" s="84">
        <f t="shared" si="3246"/>
        <v>0</v>
      </c>
      <c r="RXF1372" s="84">
        <f t="shared" si="3246"/>
        <v>0</v>
      </c>
      <c r="RXG1372" s="84">
        <f t="shared" si="3246"/>
        <v>2000000</v>
      </c>
      <c r="RXH1372" s="84">
        <f t="shared" si="3246"/>
        <v>3000000</v>
      </c>
      <c r="RXO1372" s="84" t="s">
        <v>5410</v>
      </c>
      <c r="RXP1372" s="84">
        <f>RXP1367</f>
        <v>1000000</v>
      </c>
      <c r="RXQ1372" s="84">
        <f t="shared" ref="RXQ1372:RZT1372" si="3247">RXQ1367</f>
        <v>0</v>
      </c>
      <c r="RXR1372" s="84">
        <f t="shared" si="3247"/>
        <v>0</v>
      </c>
      <c r="RXS1372" s="84">
        <f t="shared" si="3247"/>
        <v>1000000</v>
      </c>
      <c r="RXT1372" s="84">
        <f t="shared" si="3247"/>
        <v>2000000</v>
      </c>
      <c r="RXU1372" s="84">
        <f t="shared" si="3247"/>
        <v>0</v>
      </c>
      <c r="RXV1372" s="84">
        <f t="shared" si="3247"/>
        <v>0</v>
      </c>
      <c r="RXW1372" s="84">
        <f t="shared" si="3247"/>
        <v>2000000</v>
      </c>
      <c r="RXX1372" s="84">
        <f t="shared" si="3247"/>
        <v>3000000</v>
      </c>
      <c r="RYE1372" s="84" t="s">
        <v>5410</v>
      </c>
      <c r="RYF1372" s="84">
        <f>RYF1367</f>
        <v>1000000</v>
      </c>
      <c r="RYG1372" s="84">
        <f t="shared" si="3247"/>
        <v>0</v>
      </c>
      <c r="RYH1372" s="84">
        <f t="shared" si="3247"/>
        <v>0</v>
      </c>
      <c r="RYI1372" s="84">
        <f t="shared" si="3247"/>
        <v>1000000</v>
      </c>
      <c r="RYJ1372" s="84">
        <f t="shared" si="3247"/>
        <v>2000000</v>
      </c>
      <c r="RYK1372" s="84">
        <f t="shared" si="3247"/>
        <v>0</v>
      </c>
      <c r="RYL1372" s="84">
        <f t="shared" si="3247"/>
        <v>0</v>
      </c>
      <c r="RYM1372" s="84">
        <f t="shared" si="3247"/>
        <v>2000000</v>
      </c>
      <c r="RYN1372" s="84">
        <f t="shared" si="3247"/>
        <v>3000000</v>
      </c>
      <c r="RYU1372" s="84" t="s">
        <v>5410</v>
      </c>
      <c r="RYV1372" s="84">
        <f>RYV1367</f>
        <v>1000000</v>
      </c>
      <c r="RYW1372" s="84">
        <f t="shared" si="3247"/>
        <v>0</v>
      </c>
      <c r="RYX1372" s="84">
        <f t="shared" si="3247"/>
        <v>0</v>
      </c>
      <c r="RYY1372" s="84">
        <f t="shared" si="3247"/>
        <v>1000000</v>
      </c>
      <c r="RYZ1372" s="84">
        <f t="shared" si="3247"/>
        <v>2000000</v>
      </c>
      <c r="RZA1372" s="84">
        <f t="shared" si="3247"/>
        <v>0</v>
      </c>
      <c r="RZB1372" s="84">
        <f t="shared" si="3247"/>
        <v>0</v>
      </c>
      <c r="RZC1372" s="84">
        <f t="shared" si="3247"/>
        <v>2000000</v>
      </c>
      <c r="RZD1372" s="84">
        <f t="shared" si="3247"/>
        <v>3000000</v>
      </c>
      <c r="RZK1372" s="84" t="s">
        <v>5410</v>
      </c>
      <c r="RZL1372" s="84">
        <f>RZL1367</f>
        <v>1000000</v>
      </c>
      <c r="RZM1372" s="84">
        <f t="shared" si="3247"/>
        <v>0</v>
      </c>
      <c r="RZN1372" s="84">
        <f t="shared" si="3247"/>
        <v>0</v>
      </c>
      <c r="RZO1372" s="84">
        <f t="shared" si="3247"/>
        <v>1000000</v>
      </c>
      <c r="RZP1372" s="84">
        <f t="shared" si="3247"/>
        <v>2000000</v>
      </c>
      <c r="RZQ1372" s="84">
        <f t="shared" si="3247"/>
        <v>0</v>
      </c>
      <c r="RZR1372" s="84">
        <f t="shared" si="3247"/>
        <v>0</v>
      </c>
      <c r="RZS1372" s="84">
        <f t="shared" si="3247"/>
        <v>2000000</v>
      </c>
      <c r="RZT1372" s="84">
        <f t="shared" si="3247"/>
        <v>3000000</v>
      </c>
      <c r="SAA1372" s="84" t="s">
        <v>5410</v>
      </c>
      <c r="SAB1372" s="84">
        <f>SAB1367</f>
        <v>1000000</v>
      </c>
      <c r="SAC1372" s="84">
        <f t="shared" ref="SAC1372:SCF1372" si="3248">SAC1367</f>
        <v>0</v>
      </c>
      <c r="SAD1372" s="84">
        <f t="shared" si="3248"/>
        <v>0</v>
      </c>
      <c r="SAE1372" s="84">
        <f t="shared" si="3248"/>
        <v>1000000</v>
      </c>
      <c r="SAF1372" s="84">
        <f t="shared" si="3248"/>
        <v>2000000</v>
      </c>
      <c r="SAG1372" s="84">
        <f t="shared" si="3248"/>
        <v>0</v>
      </c>
      <c r="SAH1372" s="84">
        <f t="shared" si="3248"/>
        <v>0</v>
      </c>
      <c r="SAI1372" s="84">
        <f t="shared" si="3248"/>
        <v>2000000</v>
      </c>
      <c r="SAJ1372" s="84">
        <f t="shared" si="3248"/>
        <v>3000000</v>
      </c>
      <c r="SAQ1372" s="84" t="s">
        <v>5410</v>
      </c>
      <c r="SAR1372" s="84">
        <f>SAR1367</f>
        <v>1000000</v>
      </c>
      <c r="SAS1372" s="84">
        <f t="shared" si="3248"/>
        <v>0</v>
      </c>
      <c r="SAT1372" s="84">
        <f t="shared" si="3248"/>
        <v>0</v>
      </c>
      <c r="SAU1372" s="84">
        <f t="shared" si="3248"/>
        <v>1000000</v>
      </c>
      <c r="SAV1372" s="84">
        <f t="shared" si="3248"/>
        <v>2000000</v>
      </c>
      <c r="SAW1372" s="84">
        <f t="shared" si="3248"/>
        <v>0</v>
      </c>
      <c r="SAX1372" s="84">
        <f t="shared" si="3248"/>
        <v>0</v>
      </c>
      <c r="SAY1372" s="84">
        <f t="shared" si="3248"/>
        <v>2000000</v>
      </c>
      <c r="SAZ1372" s="84">
        <f t="shared" si="3248"/>
        <v>3000000</v>
      </c>
      <c r="SBG1372" s="84" t="s">
        <v>5410</v>
      </c>
      <c r="SBH1372" s="84">
        <f>SBH1367</f>
        <v>1000000</v>
      </c>
      <c r="SBI1372" s="84">
        <f t="shared" si="3248"/>
        <v>0</v>
      </c>
      <c r="SBJ1372" s="84">
        <f t="shared" si="3248"/>
        <v>0</v>
      </c>
      <c r="SBK1372" s="84">
        <f t="shared" si="3248"/>
        <v>1000000</v>
      </c>
      <c r="SBL1372" s="84">
        <f t="shared" si="3248"/>
        <v>2000000</v>
      </c>
      <c r="SBM1372" s="84">
        <f t="shared" si="3248"/>
        <v>0</v>
      </c>
      <c r="SBN1372" s="84">
        <f t="shared" si="3248"/>
        <v>0</v>
      </c>
      <c r="SBO1372" s="84">
        <f t="shared" si="3248"/>
        <v>2000000</v>
      </c>
      <c r="SBP1372" s="84">
        <f t="shared" si="3248"/>
        <v>3000000</v>
      </c>
      <c r="SBW1372" s="84" t="s">
        <v>5410</v>
      </c>
      <c r="SBX1372" s="84">
        <f>SBX1367</f>
        <v>1000000</v>
      </c>
      <c r="SBY1372" s="84">
        <f t="shared" si="3248"/>
        <v>0</v>
      </c>
      <c r="SBZ1372" s="84">
        <f t="shared" si="3248"/>
        <v>0</v>
      </c>
      <c r="SCA1372" s="84">
        <f t="shared" si="3248"/>
        <v>1000000</v>
      </c>
      <c r="SCB1372" s="84">
        <f t="shared" si="3248"/>
        <v>2000000</v>
      </c>
      <c r="SCC1372" s="84">
        <f t="shared" si="3248"/>
        <v>0</v>
      </c>
      <c r="SCD1372" s="84">
        <f t="shared" si="3248"/>
        <v>0</v>
      </c>
      <c r="SCE1372" s="84">
        <f t="shared" si="3248"/>
        <v>2000000</v>
      </c>
      <c r="SCF1372" s="84">
        <f t="shared" si="3248"/>
        <v>3000000</v>
      </c>
      <c r="SCM1372" s="84" t="s">
        <v>5410</v>
      </c>
      <c r="SCN1372" s="84">
        <f>SCN1367</f>
        <v>1000000</v>
      </c>
      <c r="SCO1372" s="84">
        <f t="shared" ref="SCO1372:SER1372" si="3249">SCO1367</f>
        <v>0</v>
      </c>
      <c r="SCP1372" s="84">
        <f t="shared" si="3249"/>
        <v>0</v>
      </c>
      <c r="SCQ1372" s="84">
        <f t="shared" si="3249"/>
        <v>1000000</v>
      </c>
      <c r="SCR1372" s="84">
        <f t="shared" si="3249"/>
        <v>2000000</v>
      </c>
      <c r="SCS1372" s="84">
        <f t="shared" si="3249"/>
        <v>0</v>
      </c>
      <c r="SCT1372" s="84">
        <f t="shared" si="3249"/>
        <v>0</v>
      </c>
      <c r="SCU1372" s="84">
        <f t="shared" si="3249"/>
        <v>2000000</v>
      </c>
      <c r="SCV1372" s="84">
        <f t="shared" si="3249"/>
        <v>3000000</v>
      </c>
      <c r="SDC1372" s="84" t="s">
        <v>5410</v>
      </c>
      <c r="SDD1372" s="84">
        <f>SDD1367</f>
        <v>1000000</v>
      </c>
      <c r="SDE1372" s="84">
        <f t="shared" si="3249"/>
        <v>0</v>
      </c>
      <c r="SDF1372" s="84">
        <f t="shared" si="3249"/>
        <v>0</v>
      </c>
      <c r="SDG1372" s="84">
        <f t="shared" si="3249"/>
        <v>1000000</v>
      </c>
      <c r="SDH1372" s="84">
        <f t="shared" si="3249"/>
        <v>2000000</v>
      </c>
      <c r="SDI1372" s="84">
        <f t="shared" si="3249"/>
        <v>0</v>
      </c>
      <c r="SDJ1372" s="84">
        <f t="shared" si="3249"/>
        <v>0</v>
      </c>
      <c r="SDK1372" s="84">
        <f t="shared" si="3249"/>
        <v>2000000</v>
      </c>
      <c r="SDL1372" s="84">
        <f t="shared" si="3249"/>
        <v>3000000</v>
      </c>
      <c r="SDS1372" s="84" t="s">
        <v>5410</v>
      </c>
      <c r="SDT1372" s="84">
        <f>SDT1367</f>
        <v>1000000</v>
      </c>
      <c r="SDU1372" s="84">
        <f t="shared" si="3249"/>
        <v>0</v>
      </c>
      <c r="SDV1372" s="84">
        <f t="shared" si="3249"/>
        <v>0</v>
      </c>
      <c r="SDW1372" s="84">
        <f t="shared" si="3249"/>
        <v>1000000</v>
      </c>
      <c r="SDX1372" s="84">
        <f t="shared" si="3249"/>
        <v>2000000</v>
      </c>
      <c r="SDY1372" s="84">
        <f t="shared" si="3249"/>
        <v>0</v>
      </c>
      <c r="SDZ1372" s="84">
        <f t="shared" si="3249"/>
        <v>0</v>
      </c>
      <c r="SEA1372" s="84">
        <f t="shared" si="3249"/>
        <v>2000000</v>
      </c>
      <c r="SEB1372" s="84">
        <f t="shared" si="3249"/>
        <v>3000000</v>
      </c>
      <c r="SEI1372" s="84" t="s">
        <v>5410</v>
      </c>
      <c r="SEJ1372" s="84">
        <f>SEJ1367</f>
        <v>1000000</v>
      </c>
      <c r="SEK1372" s="84">
        <f t="shared" si="3249"/>
        <v>0</v>
      </c>
      <c r="SEL1372" s="84">
        <f t="shared" si="3249"/>
        <v>0</v>
      </c>
      <c r="SEM1372" s="84">
        <f t="shared" si="3249"/>
        <v>1000000</v>
      </c>
      <c r="SEN1372" s="84">
        <f t="shared" si="3249"/>
        <v>2000000</v>
      </c>
      <c r="SEO1372" s="84">
        <f t="shared" si="3249"/>
        <v>0</v>
      </c>
      <c r="SEP1372" s="84">
        <f t="shared" si="3249"/>
        <v>0</v>
      </c>
      <c r="SEQ1372" s="84">
        <f t="shared" si="3249"/>
        <v>2000000</v>
      </c>
      <c r="SER1372" s="84">
        <f t="shared" si="3249"/>
        <v>3000000</v>
      </c>
      <c r="SEY1372" s="84" t="s">
        <v>5410</v>
      </c>
      <c r="SEZ1372" s="84">
        <f>SEZ1367</f>
        <v>1000000</v>
      </c>
      <c r="SFA1372" s="84">
        <f t="shared" ref="SFA1372:SHD1372" si="3250">SFA1367</f>
        <v>0</v>
      </c>
      <c r="SFB1372" s="84">
        <f t="shared" si="3250"/>
        <v>0</v>
      </c>
      <c r="SFC1372" s="84">
        <f t="shared" si="3250"/>
        <v>1000000</v>
      </c>
      <c r="SFD1372" s="84">
        <f t="shared" si="3250"/>
        <v>2000000</v>
      </c>
      <c r="SFE1372" s="84">
        <f t="shared" si="3250"/>
        <v>0</v>
      </c>
      <c r="SFF1372" s="84">
        <f t="shared" si="3250"/>
        <v>0</v>
      </c>
      <c r="SFG1372" s="84">
        <f t="shared" si="3250"/>
        <v>2000000</v>
      </c>
      <c r="SFH1372" s="84">
        <f t="shared" si="3250"/>
        <v>3000000</v>
      </c>
      <c r="SFO1372" s="84" t="s">
        <v>5410</v>
      </c>
      <c r="SFP1372" s="84">
        <f>SFP1367</f>
        <v>1000000</v>
      </c>
      <c r="SFQ1372" s="84">
        <f t="shared" si="3250"/>
        <v>0</v>
      </c>
      <c r="SFR1372" s="84">
        <f t="shared" si="3250"/>
        <v>0</v>
      </c>
      <c r="SFS1372" s="84">
        <f t="shared" si="3250"/>
        <v>1000000</v>
      </c>
      <c r="SFT1372" s="84">
        <f t="shared" si="3250"/>
        <v>2000000</v>
      </c>
      <c r="SFU1372" s="84">
        <f t="shared" si="3250"/>
        <v>0</v>
      </c>
      <c r="SFV1372" s="84">
        <f t="shared" si="3250"/>
        <v>0</v>
      </c>
      <c r="SFW1372" s="84">
        <f t="shared" si="3250"/>
        <v>2000000</v>
      </c>
      <c r="SFX1372" s="84">
        <f t="shared" si="3250"/>
        <v>3000000</v>
      </c>
      <c r="SGE1372" s="84" t="s">
        <v>5410</v>
      </c>
      <c r="SGF1372" s="84">
        <f>SGF1367</f>
        <v>1000000</v>
      </c>
      <c r="SGG1372" s="84">
        <f t="shared" si="3250"/>
        <v>0</v>
      </c>
      <c r="SGH1372" s="84">
        <f t="shared" si="3250"/>
        <v>0</v>
      </c>
      <c r="SGI1372" s="84">
        <f t="shared" si="3250"/>
        <v>1000000</v>
      </c>
      <c r="SGJ1372" s="84">
        <f t="shared" si="3250"/>
        <v>2000000</v>
      </c>
      <c r="SGK1372" s="84">
        <f t="shared" si="3250"/>
        <v>0</v>
      </c>
      <c r="SGL1372" s="84">
        <f t="shared" si="3250"/>
        <v>0</v>
      </c>
      <c r="SGM1372" s="84">
        <f t="shared" si="3250"/>
        <v>2000000</v>
      </c>
      <c r="SGN1372" s="84">
        <f t="shared" si="3250"/>
        <v>3000000</v>
      </c>
      <c r="SGU1372" s="84" t="s">
        <v>5410</v>
      </c>
      <c r="SGV1372" s="84">
        <f>SGV1367</f>
        <v>1000000</v>
      </c>
      <c r="SGW1372" s="84">
        <f t="shared" si="3250"/>
        <v>0</v>
      </c>
      <c r="SGX1372" s="84">
        <f t="shared" si="3250"/>
        <v>0</v>
      </c>
      <c r="SGY1372" s="84">
        <f t="shared" si="3250"/>
        <v>1000000</v>
      </c>
      <c r="SGZ1372" s="84">
        <f t="shared" si="3250"/>
        <v>2000000</v>
      </c>
      <c r="SHA1372" s="84">
        <f t="shared" si="3250"/>
        <v>0</v>
      </c>
      <c r="SHB1372" s="84">
        <f t="shared" si="3250"/>
        <v>0</v>
      </c>
      <c r="SHC1372" s="84">
        <f t="shared" si="3250"/>
        <v>2000000</v>
      </c>
      <c r="SHD1372" s="84">
        <f t="shared" si="3250"/>
        <v>3000000</v>
      </c>
      <c r="SHK1372" s="84" t="s">
        <v>5410</v>
      </c>
      <c r="SHL1372" s="84">
        <f>SHL1367</f>
        <v>1000000</v>
      </c>
      <c r="SHM1372" s="84">
        <f t="shared" ref="SHM1372:SJP1372" si="3251">SHM1367</f>
        <v>0</v>
      </c>
      <c r="SHN1372" s="84">
        <f t="shared" si="3251"/>
        <v>0</v>
      </c>
      <c r="SHO1372" s="84">
        <f t="shared" si="3251"/>
        <v>1000000</v>
      </c>
      <c r="SHP1372" s="84">
        <f t="shared" si="3251"/>
        <v>2000000</v>
      </c>
      <c r="SHQ1372" s="84">
        <f t="shared" si="3251"/>
        <v>0</v>
      </c>
      <c r="SHR1372" s="84">
        <f t="shared" si="3251"/>
        <v>0</v>
      </c>
      <c r="SHS1372" s="84">
        <f t="shared" si="3251"/>
        <v>2000000</v>
      </c>
      <c r="SHT1372" s="84">
        <f t="shared" si="3251"/>
        <v>3000000</v>
      </c>
      <c r="SIA1372" s="84" t="s">
        <v>5410</v>
      </c>
      <c r="SIB1372" s="84">
        <f>SIB1367</f>
        <v>1000000</v>
      </c>
      <c r="SIC1372" s="84">
        <f t="shared" si="3251"/>
        <v>0</v>
      </c>
      <c r="SID1372" s="84">
        <f t="shared" si="3251"/>
        <v>0</v>
      </c>
      <c r="SIE1372" s="84">
        <f t="shared" si="3251"/>
        <v>1000000</v>
      </c>
      <c r="SIF1372" s="84">
        <f t="shared" si="3251"/>
        <v>2000000</v>
      </c>
      <c r="SIG1372" s="84">
        <f t="shared" si="3251"/>
        <v>0</v>
      </c>
      <c r="SIH1372" s="84">
        <f t="shared" si="3251"/>
        <v>0</v>
      </c>
      <c r="SII1372" s="84">
        <f t="shared" si="3251"/>
        <v>2000000</v>
      </c>
      <c r="SIJ1372" s="84">
        <f t="shared" si="3251"/>
        <v>3000000</v>
      </c>
      <c r="SIQ1372" s="84" t="s">
        <v>5410</v>
      </c>
      <c r="SIR1372" s="84">
        <f>SIR1367</f>
        <v>1000000</v>
      </c>
      <c r="SIS1372" s="84">
        <f t="shared" si="3251"/>
        <v>0</v>
      </c>
      <c r="SIT1372" s="84">
        <f t="shared" si="3251"/>
        <v>0</v>
      </c>
      <c r="SIU1372" s="84">
        <f t="shared" si="3251"/>
        <v>1000000</v>
      </c>
      <c r="SIV1372" s="84">
        <f t="shared" si="3251"/>
        <v>2000000</v>
      </c>
      <c r="SIW1372" s="84">
        <f t="shared" si="3251"/>
        <v>0</v>
      </c>
      <c r="SIX1372" s="84">
        <f t="shared" si="3251"/>
        <v>0</v>
      </c>
      <c r="SIY1372" s="84">
        <f t="shared" si="3251"/>
        <v>2000000</v>
      </c>
      <c r="SIZ1372" s="84">
        <f t="shared" si="3251"/>
        <v>3000000</v>
      </c>
      <c r="SJG1372" s="84" t="s">
        <v>5410</v>
      </c>
      <c r="SJH1372" s="84">
        <f>SJH1367</f>
        <v>1000000</v>
      </c>
      <c r="SJI1372" s="84">
        <f t="shared" si="3251"/>
        <v>0</v>
      </c>
      <c r="SJJ1372" s="84">
        <f t="shared" si="3251"/>
        <v>0</v>
      </c>
      <c r="SJK1372" s="84">
        <f t="shared" si="3251"/>
        <v>1000000</v>
      </c>
      <c r="SJL1372" s="84">
        <f t="shared" si="3251"/>
        <v>2000000</v>
      </c>
      <c r="SJM1372" s="84">
        <f t="shared" si="3251"/>
        <v>0</v>
      </c>
      <c r="SJN1372" s="84">
        <f t="shared" si="3251"/>
        <v>0</v>
      </c>
      <c r="SJO1372" s="84">
        <f t="shared" si="3251"/>
        <v>2000000</v>
      </c>
      <c r="SJP1372" s="84">
        <f t="shared" si="3251"/>
        <v>3000000</v>
      </c>
      <c r="SJW1372" s="84" t="s">
        <v>5410</v>
      </c>
      <c r="SJX1372" s="84">
        <f>SJX1367</f>
        <v>1000000</v>
      </c>
      <c r="SJY1372" s="84">
        <f t="shared" ref="SJY1372:SMB1372" si="3252">SJY1367</f>
        <v>0</v>
      </c>
      <c r="SJZ1372" s="84">
        <f t="shared" si="3252"/>
        <v>0</v>
      </c>
      <c r="SKA1372" s="84">
        <f t="shared" si="3252"/>
        <v>1000000</v>
      </c>
      <c r="SKB1372" s="84">
        <f t="shared" si="3252"/>
        <v>2000000</v>
      </c>
      <c r="SKC1372" s="84">
        <f t="shared" si="3252"/>
        <v>0</v>
      </c>
      <c r="SKD1372" s="84">
        <f t="shared" si="3252"/>
        <v>0</v>
      </c>
      <c r="SKE1372" s="84">
        <f t="shared" si="3252"/>
        <v>2000000</v>
      </c>
      <c r="SKF1372" s="84">
        <f t="shared" si="3252"/>
        <v>3000000</v>
      </c>
      <c r="SKM1372" s="84" t="s">
        <v>5410</v>
      </c>
      <c r="SKN1372" s="84">
        <f>SKN1367</f>
        <v>1000000</v>
      </c>
      <c r="SKO1372" s="84">
        <f t="shared" si="3252"/>
        <v>0</v>
      </c>
      <c r="SKP1372" s="84">
        <f t="shared" si="3252"/>
        <v>0</v>
      </c>
      <c r="SKQ1372" s="84">
        <f t="shared" si="3252"/>
        <v>1000000</v>
      </c>
      <c r="SKR1372" s="84">
        <f t="shared" si="3252"/>
        <v>2000000</v>
      </c>
      <c r="SKS1372" s="84">
        <f t="shared" si="3252"/>
        <v>0</v>
      </c>
      <c r="SKT1372" s="84">
        <f t="shared" si="3252"/>
        <v>0</v>
      </c>
      <c r="SKU1372" s="84">
        <f t="shared" si="3252"/>
        <v>2000000</v>
      </c>
      <c r="SKV1372" s="84">
        <f t="shared" si="3252"/>
        <v>3000000</v>
      </c>
      <c r="SLC1372" s="84" t="s">
        <v>5410</v>
      </c>
      <c r="SLD1372" s="84">
        <f>SLD1367</f>
        <v>1000000</v>
      </c>
      <c r="SLE1372" s="84">
        <f t="shared" si="3252"/>
        <v>0</v>
      </c>
      <c r="SLF1372" s="84">
        <f t="shared" si="3252"/>
        <v>0</v>
      </c>
      <c r="SLG1372" s="84">
        <f t="shared" si="3252"/>
        <v>1000000</v>
      </c>
      <c r="SLH1372" s="84">
        <f t="shared" si="3252"/>
        <v>2000000</v>
      </c>
      <c r="SLI1372" s="84">
        <f t="shared" si="3252"/>
        <v>0</v>
      </c>
      <c r="SLJ1372" s="84">
        <f t="shared" si="3252"/>
        <v>0</v>
      </c>
      <c r="SLK1372" s="84">
        <f t="shared" si="3252"/>
        <v>2000000</v>
      </c>
      <c r="SLL1372" s="84">
        <f t="shared" si="3252"/>
        <v>3000000</v>
      </c>
      <c r="SLS1372" s="84" t="s">
        <v>5410</v>
      </c>
      <c r="SLT1372" s="84">
        <f>SLT1367</f>
        <v>1000000</v>
      </c>
      <c r="SLU1372" s="84">
        <f t="shared" si="3252"/>
        <v>0</v>
      </c>
      <c r="SLV1372" s="84">
        <f t="shared" si="3252"/>
        <v>0</v>
      </c>
      <c r="SLW1372" s="84">
        <f t="shared" si="3252"/>
        <v>1000000</v>
      </c>
      <c r="SLX1372" s="84">
        <f t="shared" si="3252"/>
        <v>2000000</v>
      </c>
      <c r="SLY1372" s="84">
        <f t="shared" si="3252"/>
        <v>0</v>
      </c>
      <c r="SLZ1372" s="84">
        <f t="shared" si="3252"/>
        <v>0</v>
      </c>
      <c r="SMA1372" s="84">
        <f t="shared" si="3252"/>
        <v>2000000</v>
      </c>
      <c r="SMB1372" s="84">
        <f t="shared" si="3252"/>
        <v>3000000</v>
      </c>
      <c r="SMI1372" s="84" t="s">
        <v>5410</v>
      </c>
      <c r="SMJ1372" s="84">
        <f>SMJ1367</f>
        <v>1000000</v>
      </c>
      <c r="SMK1372" s="84">
        <f t="shared" ref="SMK1372:SON1372" si="3253">SMK1367</f>
        <v>0</v>
      </c>
      <c r="SML1372" s="84">
        <f t="shared" si="3253"/>
        <v>0</v>
      </c>
      <c r="SMM1372" s="84">
        <f t="shared" si="3253"/>
        <v>1000000</v>
      </c>
      <c r="SMN1372" s="84">
        <f t="shared" si="3253"/>
        <v>2000000</v>
      </c>
      <c r="SMO1372" s="84">
        <f t="shared" si="3253"/>
        <v>0</v>
      </c>
      <c r="SMP1372" s="84">
        <f t="shared" si="3253"/>
        <v>0</v>
      </c>
      <c r="SMQ1372" s="84">
        <f t="shared" si="3253"/>
        <v>2000000</v>
      </c>
      <c r="SMR1372" s="84">
        <f t="shared" si="3253"/>
        <v>3000000</v>
      </c>
      <c r="SMY1372" s="84" t="s">
        <v>5410</v>
      </c>
      <c r="SMZ1372" s="84">
        <f>SMZ1367</f>
        <v>1000000</v>
      </c>
      <c r="SNA1372" s="84">
        <f t="shared" si="3253"/>
        <v>0</v>
      </c>
      <c r="SNB1372" s="84">
        <f t="shared" si="3253"/>
        <v>0</v>
      </c>
      <c r="SNC1372" s="84">
        <f t="shared" si="3253"/>
        <v>1000000</v>
      </c>
      <c r="SND1372" s="84">
        <f t="shared" si="3253"/>
        <v>2000000</v>
      </c>
      <c r="SNE1372" s="84">
        <f t="shared" si="3253"/>
        <v>0</v>
      </c>
      <c r="SNF1372" s="84">
        <f t="shared" si="3253"/>
        <v>0</v>
      </c>
      <c r="SNG1372" s="84">
        <f t="shared" si="3253"/>
        <v>2000000</v>
      </c>
      <c r="SNH1372" s="84">
        <f t="shared" si="3253"/>
        <v>3000000</v>
      </c>
      <c r="SNO1372" s="84" t="s">
        <v>5410</v>
      </c>
      <c r="SNP1372" s="84">
        <f>SNP1367</f>
        <v>1000000</v>
      </c>
      <c r="SNQ1372" s="84">
        <f t="shared" si="3253"/>
        <v>0</v>
      </c>
      <c r="SNR1372" s="84">
        <f t="shared" si="3253"/>
        <v>0</v>
      </c>
      <c r="SNS1372" s="84">
        <f t="shared" si="3253"/>
        <v>1000000</v>
      </c>
      <c r="SNT1372" s="84">
        <f t="shared" si="3253"/>
        <v>2000000</v>
      </c>
      <c r="SNU1372" s="84">
        <f t="shared" si="3253"/>
        <v>0</v>
      </c>
      <c r="SNV1372" s="84">
        <f t="shared" si="3253"/>
        <v>0</v>
      </c>
      <c r="SNW1372" s="84">
        <f t="shared" si="3253"/>
        <v>2000000</v>
      </c>
      <c r="SNX1372" s="84">
        <f t="shared" si="3253"/>
        <v>3000000</v>
      </c>
      <c r="SOE1372" s="84" t="s">
        <v>5410</v>
      </c>
      <c r="SOF1372" s="84">
        <f>SOF1367</f>
        <v>1000000</v>
      </c>
      <c r="SOG1372" s="84">
        <f t="shared" si="3253"/>
        <v>0</v>
      </c>
      <c r="SOH1372" s="84">
        <f t="shared" si="3253"/>
        <v>0</v>
      </c>
      <c r="SOI1372" s="84">
        <f t="shared" si="3253"/>
        <v>1000000</v>
      </c>
      <c r="SOJ1372" s="84">
        <f t="shared" si="3253"/>
        <v>2000000</v>
      </c>
      <c r="SOK1372" s="84">
        <f t="shared" si="3253"/>
        <v>0</v>
      </c>
      <c r="SOL1372" s="84">
        <f t="shared" si="3253"/>
        <v>0</v>
      </c>
      <c r="SOM1372" s="84">
        <f t="shared" si="3253"/>
        <v>2000000</v>
      </c>
      <c r="SON1372" s="84">
        <f t="shared" si="3253"/>
        <v>3000000</v>
      </c>
      <c r="SOU1372" s="84" t="s">
        <v>5410</v>
      </c>
      <c r="SOV1372" s="84">
        <f>SOV1367</f>
        <v>1000000</v>
      </c>
      <c r="SOW1372" s="84">
        <f t="shared" ref="SOW1372:SQZ1372" si="3254">SOW1367</f>
        <v>0</v>
      </c>
      <c r="SOX1372" s="84">
        <f t="shared" si="3254"/>
        <v>0</v>
      </c>
      <c r="SOY1372" s="84">
        <f t="shared" si="3254"/>
        <v>1000000</v>
      </c>
      <c r="SOZ1372" s="84">
        <f t="shared" si="3254"/>
        <v>2000000</v>
      </c>
      <c r="SPA1372" s="84">
        <f t="shared" si="3254"/>
        <v>0</v>
      </c>
      <c r="SPB1372" s="84">
        <f t="shared" si="3254"/>
        <v>0</v>
      </c>
      <c r="SPC1372" s="84">
        <f t="shared" si="3254"/>
        <v>2000000</v>
      </c>
      <c r="SPD1372" s="84">
        <f t="shared" si="3254"/>
        <v>3000000</v>
      </c>
      <c r="SPK1372" s="84" t="s">
        <v>5410</v>
      </c>
      <c r="SPL1372" s="84">
        <f>SPL1367</f>
        <v>1000000</v>
      </c>
      <c r="SPM1372" s="84">
        <f t="shared" si="3254"/>
        <v>0</v>
      </c>
      <c r="SPN1372" s="84">
        <f t="shared" si="3254"/>
        <v>0</v>
      </c>
      <c r="SPO1372" s="84">
        <f t="shared" si="3254"/>
        <v>1000000</v>
      </c>
      <c r="SPP1372" s="84">
        <f t="shared" si="3254"/>
        <v>2000000</v>
      </c>
      <c r="SPQ1372" s="84">
        <f t="shared" si="3254"/>
        <v>0</v>
      </c>
      <c r="SPR1372" s="84">
        <f t="shared" si="3254"/>
        <v>0</v>
      </c>
      <c r="SPS1372" s="84">
        <f t="shared" si="3254"/>
        <v>2000000</v>
      </c>
      <c r="SPT1372" s="84">
        <f t="shared" si="3254"/>
        <v>3000000</v>
      </c>
      <c r="SQA1372" s="84" t="s">
        <v>5410</v>
      </c>
      <c r="SQB1372" s="84">
        <f>SQB1367</f>
        <v>1000000</v>
      </c>
      <c r="SQC1372" s="84">
        <f t="shared" si="3254"/>
        <v>0</v>
      </c>
      <c r="SQD1372" s="84">
        <f t="shared" si="3254"/>
        <v>0</v>
      </c>
      <c r="SQE1372" s="84">
        <f t="shared" si="3254"/>
        <v>1000000</v>
      </c>
      <c r="SQF1372" s="84">
        <f t="shared" si="3254"/>
        <v>2000000</v>
      </c>
      <c r="SQG1372" s="84">
        <f t="shared" si="3254"/>
        <v>0</v>
      </c>
      <c r="SQH1372" s="84">
        <f t="shared" si="3254"/>
        <v>0</v>
      </c>
      <c r="SQI1372" s="84">
        <f t="shared" si="3254"/>
        <v>2000000</v>
      </c>
      <c r="SQJ1372" s="84">
        <f t="shared" si="3254"/>
        <v>3000000</v>
      </c>
      <c r="SQQ1372" s="84" t="s">
        <v>5410</v>
      </c>
      <c r="SQR1372" s="84">
        <f>SQR1367</f>
        <v>1000000</v>
      </c>
      <c r="SQS1372" s="84">
        <f t="shared" si="3254"/>
        <v>0</v>
      </c>
      <c r="SQT1372" s="84">
        <f t="shared" si="3254"/>
        <v>0</v>
      </c>
      <c r="SQU1372" s="84">
        <f t="shared" si="3254"/>
        <v>1000000</v>
      </c>
      <c r="SQV1372" s="84">
        <f t="shared" si="3254"/>
        <v>2000000</v>
      </c>
      <c r="SQW1372" s="84">
        <f t="shared" si="3254"/>
        <v>0</v>
      </c>
      <c r="SQX1372" s="84">
        <f t="shared" si="3254"/>
        <v>0</v>
      </c>
      <c r="SQY1372" s="84">
        <f t="shared" si="3254"/>
        <v>2000000</v>
      </c>
      <c r="SQZ1372" s="84">
        <f t="shared" si="3254"/>
        <v>3000000</v>
      </c>
      <c r="SRG1372" s="84" t="s">
        <v>5410</v>
      </c>
      <c r="SRH1372" s="84">
        <f>SRH1367</f>
        <v>1000000</v>
      </c>
      <c r="SRI1372" s="84">
        <f t="shared" ref="SRI1372:STL1372" si="3255">SRI1367</f>
        <v>0</v>
      </c>
      <c r="SRJ1372" s="84">
        <f t="shared" si="3255"/>
        <v>0</v>
      </c>
      <c r="SRK1372" s="84">
        <f t="shared" si="3255"/>
        <v>1000000</v>
      </c>
      <c r="SRL1372" s="84">
        <f t="shared" si="3255"/>
        <v>2000000</v>
      </c>
      <c r="SRM1372" s="84">
        <f t="shared" si="3255"/>
        <v>0</v>
      </c>
      <c r="SRN1372" s="84">
        <f t="shared" si="3255"/>
        <v>0</v>
      </c>
      <c r="SRO1372" s="84">
        <f t="shared" si="3255"/>
        <v>2000000</v>
      </c>
      <c r="SRP1372" s="84">
        <f t="shared" si="3255"/>
        <v>3000000</v>
      </c>
      <c r="SRW1372" s="84" t="s">
        <v>5410</v>
      </c>
      <c r="SRX1372" s="84">
        <f>SRX1367</f>
        <v>1000000</v>
      </c>
      <c r="SRY1372" s="84">
        <f t="shared" si="3255"/>
        <v>0</v>
      </c>
      <c r="SRZ1372" s="84">
        <f t="shared" si="3255"/>
        <v>0</v>
      </c>
      <c r="SSA1372" s="84">
        <f t="shared" si="3255"/>
        <v>1000000</v>
      </c>
      <c r="SSB1372" s="84">
        <f t="shared" si="3255"/>
        <v>2000000</v>
      </c>
      <c r="SSC1372" s="84">
        <f t="shared" si="3255"/>
        <v>0</v>
      </c>
      <c r="SSD1372" s="84">
        <f t="shared" si="3255"/>
        <v>0</v>
      </c>
      <c r="SSE1372" s="84">
        <f t="shared" si="3255"/>
        <v>2000000</v>
      </c>
      <c r="SSF1372" s="84">
        <f t="shared" si="3255"/>
        <v>3000000</v>
      </c>
      <c r="SSM1372" s="84" t="s">
        <v>5410</v>
      </c>
      <c r="SSN1372" s="84">
        <f>SSN1367</f>
        <v>1000000</v>
      </c>
      <c r="SSO1372" s="84">
        <f t="shared" si="3255"/>
        <v>0</v>
      </c>
      <c r="SSP1372" s="84">
        <f t="shared" si="3255"/>
        <v>0</v>
      </c>
      <c r="SSQ1372" s="84">
        <f t="shared" si="3255"/>
        <v>1000000</v>
      </c>
      <c r="SSR1372" s="84">
        <f t="shared" si="3255"/>
        <v>2000000</v>
      </c>
      <c r="SSS1372" s="84">
        <f t="shared" si="3255"/>
        <v>0</v>
      </c>
      <c r="SST1372" s="84">
        <f t="shared" si="3255"/>
        <v>0</v>
      </c>
      <c r="SSU1372" s="84">
        <f t="shared" si="3255"/>
        <v>2000000</v>
      </c>
      <c r="SSV1372" s="84">
        <f t="shared" si="3255"/>
        <v>3000000</v>
      </c>
      <c r="STC1372" s="84" t="s">
        <v>5410</v>
      </c>
      <c r="STD1372" s="84">
        <f>STD1367</f>
        <v>1000000</v>
      </c>
      <c r="STE1372" s="84">
        <f t="shared" si="3255"/>
        <v>0</v>
      </c>
      <c r="STF1372" s="84">
        <f t="shared" si="3255"/>
        <v>0</v>
      </c>
      <c r="STG1372" s="84">
        <f t="shared" si="3255"/>
        <v>1000000</v>
      </c>
      <c r="STH1372" s="84">
        <f t="shared" si="3255"/>
        <v>2000000</v>
      </c>
      <c r="STI1372" s="84">
        <f t="shared" si="3255"/>
        <v>0</v>
      </c>
      <c r="STJ1372" s="84">
        <f t="shared" si="3255"/>
        <v>0</v>
      </c>
      <c r="STK1372" s="84">
        <f t="shared" si="3255"/>
        <v>2000000</v>
      </c>
      <c r="STL1372" s="84">
        <f t="shared" si="3255"/>
        <v>3000000</v>
      </c>
      <c r="STS1372" s="84" t="s">
        <v>5410</v>
      </c>
      <c r="STT1372" s="84">
        <f>STT1367</f>
        <v>1000000</v>
      </c>
      <c r="STU1372" s="84">
        <f t="shared" ref="STU1372:SVX1372" si="3256">STU1367</f>
        <v>0</v>
      </c>
      <c r="STV1372" s="84">
        <f t="shared" si="3256"/>
        <v>0</v>
      </c>
      <c r="STW1372" s="84">
        <f t="shared" si="3256"/>
        <v>1000000</v>
      </c>
      <c r="STX1372" s="84">
        <f t="shared" si="3256"/>
        <v>2000000</v>
      </c>
      <c r="STY1372" s="84">
        <f t="shared" si="3256"/>
        <v>0</v>
      </c>
      <c r="STZ1372" s="84">
        <f t="shared" si="3256"/>
        <v>0</v>
      </c>
      <c r="SUA1372" s="84">
        <f t="shared" si="3256"/>
        <v>2000000</v>
      </c>
      <c r="SUB1372" s="84">
        <f t="shared" si="3256"/>
        <v>3000000</v>
      </c>
      <c r="SUI1372" s="84" t="s">
        <v>5410</v>
      </c>
      <c r="SUJ1372" s="84">
        <f>SUJ1367</f>
        <v>1000000</v>
      </c>
      <c r="SUK1372" s="84">
        <f t="shared" si="3256"/>
        <v>0</v>
      </c>
      <c r="SUL1372" s="84">
        <f t="shared" si="3256"/>
        <v>0</v>
      </c>
      <c r="SUM1372" s="84">
        <f t="shared" si="3256"/>
        <v>1000000</v>
      </c>
      <c r="SUN1372" s="84">
        <f t="shared" si="3256"/>
        <v>2000000</v>
      </c>
      <c r="SUO1372" s="84">
        <f t="shared" si="3256"/>
        <v>0</v>
      </c>
      <c r="SUP1372" s="84">
        <f t="shared" si="3256"/>
        <v>0</v>
      </c>
      <c r="SUQ1372" s="84">
        <f t="shared" si="3256"/>
        <v>2000000</v>
      </c>
      <c r="SUR1372" s="84">
        <f t="shared" si="3256"/>
        <v>3000000</v>
      </c>
      <c r="SUY1372" s="84" t="s">
        <v>5410</v>
      </c>
      <c r="SUZ1372" s="84">
        <f>SUZ1367</f>
        <v>1000000</v>
      </c>
      <c r="SVA1372" s="84">
        <f t="shared" si="3256"/>
        <v>0</v>
      </c>
      <c r="SVB1372" s="84">
        <f t="shared" si="3256"/>
        <v>0</v>
      </c>
      <c r="SVC1372" s="84">
        <f t="shared" si="3256"/>
        <v>1000000</v>
      </c>
      <c r="SVD1372" s="84">
        <f t="shared" si="3256"/>
        <v>2000000</v>
      </c>
      <c r="SVE1372" s="84">
        <f t="shared" si="3256"/>
        <v>0</v>
      </c>
      <c r="SVF1372" s="84">
        <f t="shared" si="3256"/>
        <v>0</v>
      </c>
      <c r="SVG1372" s="84">
        <f t="shared" si="3256"/>
        <v>2000000</v>
      </c>
      <c r="SVH1372" s="84">
        <f t="shared" si="3256"/>
        <v>3000000</v>
      </c>
      <c r="SVO1372" s="84" t="s">
        <v>5410</v>
      </c>
      <c r="SVP1372" s="84">
        <f>SVP1367</f>
        <v>1000000</v>
      </c>
      <c r="SVQ1372" s="84">
        <f t="shared" si="3256"/>
        <v>0</v>
      </c>
      <c r="SVR1372" s="84">
        <f t="shared" si="3256"/>
        <v>0</v>
      </c>
      <c r="SVS1372" s="84">
        <f t="shared" si="3256"/>
        <v>1000000</v>
      </c>
      <c r="SVT1372" s="84">
        <f t="shared" si="3256"/>
        <v>2000000</v>
      </c>
      <c r="SVU1372" s="84">
        <f t="shared" si="3256"/>
        <v>0</v>
      </c>
      <c r="SVV1372" s="84">
        <f t="shared" si="3256"/>
        <v>0</v>
      </c>
      <c r="SVW1372" s="84">
        <f t="shared" si="3256"/>
        <v>2000000</v>
      </c>
      <c r="SVX1372" s="84">
        <f t="shared" si="3256"/>
        <v>3000000</v>
      </c>
      <c r="SWE1372" s="84" t="s">
        <v>5410</v>
      </c>
      <c r="SWF1372" s="84">
        <f>SWF1367</f>
        <v>1000000</v>
      </c>
      <c r="SWG1372" s="84">
        <f t="shared" ref="SWG1372:SYJ1372" si="3257">SWG1367</f>
        <v>0</v>
      </c>
      <c r="SWH1372" s="84">
        <f t="shared" si="3257"/>
        <v>0</v>
      </c>
      <c r="SWI1372" s="84">
        <f t="shared" si="3257"/>
        <v>1000000</v>
      </c>
      <c r="SWJ1372" s="84">
        <f t="shared" si="3257"/>
        <v>2000000</v>
      </c>
      <c r="SWK1372" s="84">
        <f t="shared" si="3257"/>
        <v>0</v>
      </c>
      <c r="SWL1372" s="84">
        <f t="shared" si="3257"/>
        <v>0</v>
      </c>
      <c r="SWM1372" s="84">
        <f t="shared" si="3257"/>
        <v>2000000</v>
      </c>
      <c r="SWN1372" s="84">
        <f t="shared" si="3257"/>
        <v>3000000</v>
      </c>
      <c r="SWU1372" s="84" t="s">
        <v>5410</v>
      </c>
      <c r="SWV1372" s="84">
        <f>SWV1367</f>
        <v>1000000</v>
      </c>
      <c r="SWW1372" s="84">
        <f t="shared" si="3257"/>
        <v>0</v>
      </c>
      <c r="SWX1372" s="84">
        <f t="shared" si="3257"/>
        <v>0</v>
      </c>
      <c r="SWY1372" s="84">
        <f t="shared" si="3257"/>
        <v>1000000</v>
      </c>
      <c r="SWZ1372" s="84">
        <f t="shared" si="3257"/>
        <v>2000000</v>
      </c>
      <c r="SXA1372" s="84">
        <f t="shared" si="3257"/>
        <v>0</v>
      </c>
      <c r="SXB1372" s="84">
        <f t="shared" si="3257"/>
        <v>0</v>
      </c>
      <c r="SXC1372" s="84">
        <f t="shared" si="3257"/>
        <v>2000000</v>
      </c>
      <c r="SXD1372" s="84">
        <f t="shared" si="3257"/>
        <v>3000000</v>
      </c>
      <c r="SXK1372" s="84" t="s">
        <v>5410</v>
      </c>
      <c r="SXL1372" s="84">
        <f>SXL1367</f>
        <v>1000000</v>
      </c>
      <c r="SXM1372" s="84">
        <f t="shared" si="3257"/>
        <v>0</v>
      </c>
      <c r="SXN1372" s="84">
        <f t="shared" si="3257"/>
        <v>0</v>
      </c>
      <c r="SXO1372" s="84">
        <f t="shared" si="3257"/>
        <v>1000000</v>
      </c>
      <c r="SXP1372" s="84">
        <f t="shared" si="3257"/>
        <v>2000000</v>
      </c>
      <c r="SXQ1372" s="84">
        <f t="shared" si="3257"/>
        <v>0</v>
      </c>
      <c r="SXR1372" s="84">
        <f t="shared" si="3257"/>
        <v>0</v>
      </c>
      <c r="SXS1372" s="84">
        <f t="shared" si="3257"/>
        <v>2000000</v>
      </c>
      <c r="SXT1372" s="84">
        <f t="shared" si="3257"/>
        <v>3000000</v>
      </c>
      <c r="SYA1372" s="84" t="s">
        <v>5410</v>
      </c>
      <c r="SYB1372" s="84">
        <f>SYB1367</f>
        <v>1000000</v>
      </c>
      <c r="SYC1372" s="84">
        <f t="shared" si="3257"/>
        <v>0</v>
      </c>
      <c r="SYD1372" s="84">
        <f t="shared" si="3257"/>
        <v>0</v>
      </c>
      <c r="SYE1372" s="84">
        <f t="shared" si="3257"/>
        <v>1000000</v>
      </c>
      <c r="SYF1372" s="84">
        <f t="shared" si="3257"/>
        <v>2000000</v>
      </c>
      <c r="SYG1372" s="84">
        <f t="shared" si="3257"/>
        <v>0</v>
      </c>
      <c r="SYH1372" s="84">
        <f t="shared" si="3257"/>
        <v>0</v>
      </c>
      <c r="SYI1372" s="84">
        <f t="shared" si="3257"/>
        <v>2000000</v>
      </c>
      <c r="SYJ1372" s="84">
        <f t="shared" si="3257"/>
        <v>3000000</v>
      </c>
      <c r="SYQ1372" s="84" t="s">
        <v>5410</v>
      </c>
      <c r="SYR1372" s="84">
        <f>SYR1367</f>
        <v>1000000</v>
      </c>
      <c r="SYS1372" s="84">
        <f t="shared" ref="SYS1372:TAV1372" si="3258">SYS1367</f>
        <v>0</v>
      </c>
      <c r="SYT1372" s="84">
        <f t="shared" si="3258"/>
        <v>0</v>
      </c>
      <c r="SYU1372" s="84">
        <f t="shared" si="3258"/>
        <v>1000000</v>
      </c>
      <c r="SYV1372" s="84">
        <f t="shared" si="3258"/>
        <v>2000000</v>
      </c>
      <c r="SYW1372" s="84">
        <f t="shared" si="3258"/>
        <v>0</v>
      </c>
      <c r="SYX1372" s="84">
        <f t="shared" si="3258"/>
        <v>0</v>
      </c>
      <c r="SYY1372" s="84">
        <f t="shared" si="3258"/>
        <v>2000000</v>
      </c>
      <c r="SYZ1372" s="84">
        <f t="shared" si="3258"/>
        <v>3000000</v>
      </c>
      <c r="SZG1372" s="84" t="s">
        <v>5410</v>
      </c>
      <c r="SZH1372" s="84">
        <f>SZH1367</f>
        <v>1000000</v>
      </c>
      <c r="SZI1372" s="84">
        <f t="shared" si="3258"/>
        <v>0</v>
      </c>
      <c r="SZJ1372" s="84">
        <f t="shared" si="3258"/>
        <v>0</v>
      </c>
      <c r="SZK1372" s="84">
        <f t="shared" si="3258"/>
        <v>1000000</v>
      </c>
      <c r="SZL1372" s="84">
        <f t="shared" si="3258"/>
        <v>2000000</v>
      </c>
      <c r="SZM1372" s="84">
        <f t="shared" si="3258"/>
        <v>0</v>
      </c>
      <c r="SZN1372" s="84">
        <f t="shared" si="3258"/>
        <v>0</v>
      </c>
      <c r="SZO1372" s="84">
        <f t="shared" si="3258"/>
        <v>2000000</v>
      </c>
      <c r="SZP1372" s="84">
        <f t="shared" si="3258"/>
        <v>3000000</v>
      </c>
      <c r="SZW1372" s="84" t="s">
        <v>5410</v>
      </c>
      <c r="SZX1372" s="84">
        <f>SZX1367</f>
        <v>1000000</v>
      </c>
      <c r="SZY1372" s="84">
        <f t="shared" si="3258"/>
        <v>0</v>
      </c>
      <c r="SZZ1372" s="84">
        <f t="shared" si="3258"/>
        <v>0</v>
      </c>
      <c r="TAA1372" s="84">
        <f t="shared" si="3258"/>
        <v>1000000</v>
      </c>
      <c r="TAB1372" s="84">
        <f t="shared" si="3258"/>
        <v>2000000</v>
      </c>
      <c r="TAC1372" s="84">
        <f t="shared" si="3258"/>
        <v>0</v>
      </c>
      <c r="TAD1372" s="84">
        <f t="shared" si="3258"/>
        <v>0</v>
      </c>
      <c r="TAE1372" s="84">
        <f t="shared" si="3258"/>
        <v>2000000</v>
      </c>
      <c r="TAF1372" s="84">
        <f t="shared" si="3258"/>
        <v>3000000</v>
      </c>
      <c r="TAM1372" s="84" t="s">
        <v>5410</v>
      </c>
      <c r="TAN1372" s="84">
        <f>TAN1367</f>
        <v>1000000</v>
      </c>
      <c r="TAO1372" s="84">
        <f t="shared" si="3258"/>
        <v>0</v>
      </c>
      <c r="TAP1372" s="84">
        <f t="shared" si="3258"/>
        <v>0</v>
      </c>
      <c r="TAQ1372" s="84">
        <f t="shared" si="3258"/>
        <v>1000000</v>
      </c>
      <c r="TAR1372" s="84">
        <f t="shared" si="3258"/>
        <v>2000000</v>
      </c>
      <c r="TAS1372" s="84">
        <f t="shared" si="3258"/>
        <v>0</v>
      </c>
      <c r="TAT1372" s="84">
        <f t="shared" si="3258"/>
        <v>0</v>
      </c>
      <c r="TAU1372" s="84">
        <f t="shared" si="3258"/>
        <v>2000000</v>
      </c>
      <c r="TAV1372" s="84">
        <f t="shared" si="3258"/>
        <v>3000000</v>
      </c>
      <c r="TBC1372" s="84" t="s">
        <v>5410</v>
      </c>
      <c r="TBD1372" s="84">
        <f>TBD1367</f>
        <v>1000000</v>
      </c>
      <c r="TBE1372" s="84">
        <f t="shared" ref="TBE1372:TDH1372" si="3259">TBE1367</f>
        <v>0</v>
      </c>
      <c r="TBF1372" s="84">
        <f t="shared" si="3259"/>
        <v>0</v>
      </c>
      <c r="TBG1372" s="84">
        <f t="shared" si="3259"/>
        <v>1000000</v>
      </c>
      <c r="TBH1372" s="84">
        <f t="shared" si="3259"/>
        <v>2000000</v>
      </c>
      <c r="TBI1372" s="84">
        <f t="shared" si="3259"/>
        <v>0</v>
      </c>
      <c r="TBJ1372" s="84">
        <f t="shared" si="3259"/>
        <v>0</v>
      </c>
      <c r="TBK1372" s="84">
        <f t="shared" si="3259"/>
        <v>2000000</v>
      </c>
      <c r="TBL1372" s="84">
        <f t="shared" si="3259"/>
        <v>3000000</v>
      </c>
      <c r="TBS1372" s="84" t="s">
        <v>5410</v>
      </c>
      <c r="TBT1372" s="84">
        <f>TBT1367</f>
        <v>1000000</v>
      </c>
      <c r="TBU1372" s="84">
        <f t="shared" si="3259"/>
        <v>0</v>
      </c>
      <c r="TBV1372" s="84">
        <f t="shared" si="3259"/>
        <v>0</v>
      </c>
      <c r="TBW1372" s="84">
        <f t="shared" si="3259"/>
        <v>1000000</v>
      </c>
      <c r="TBX1372" s="84">
        <f t="shared" si="3259"/>
        <v>2000000</v>
      </c>
      <c r="TBY1372" s="84">
        <f t="shared" si="3259"/>
        <v>0</v>
      </c>
      <c r="TBZ1372" s="84">
        <f t="shared" si="3259"/>
        <v>0</v>
      </c>
      <c r="TCA1372" s="84">
        <f t="shared" si="3259"/>
        <v>2000000</v>
      </c>
      <c r="TCB1372" s="84">
        <f t="shared" si="3259"/>
        <v>3000000</v>
      </c>
      <c r="TCI1372" s="84" t="s">
        <v>5410</v>
      </c>
      <c r="TCJ1372" s="84">
        <f>TCJ1367</f>
        <v>1000000</v>
      </c>
      <c r="TCK1372" s="84">
        <f t="shared" si="3259"/>
        <v>0</v>
      </c>
      <c r="TCL1372" s="84">
        <f t="shared" si="3259"/>
        <v>0</v>
      </c>
      <c r="TCM1372" s="84">
        <f t="shared" si="3259"/>
        <v>1000000</v>
      </c>
      <c r="TCN1372" s="84">
        <f t="shared" si="3259"/>
        <v>2000000</v>
      </c>
      <c r="TCO1372" s="84">
        <f t="shared" si="3259"/>
        <v>0</v>
      </c>
      <c r="TCP1372" s="84">
        <f t="shared" si="3259"/>
        <v>0</v>
      </c>
      <c r="TCQ1372" s="84">
        <f t="shared" si="3259"/>
        <v>2000000</v>
      </c>
      <c r="TCR1372" s="84">
        <f t="shared" si="3259"/>
        <v>3000000</v>
      </c>
      <c r="TCY1372" s="84" t="s">
        <v>5410</v>
      </c>
      <c r="TCZ1372" s="84">
        <f>TCZ1367</f>
        <v>1000000</v>
      </c>
      <c r="TDA1372" s="84">
        <f t="shared" si="3259"/>
        <v>0</v>
      </c>
      <c r="TDB1372" s="84">
        <f t="shared" si="3259"/>
        <v>0</v>
      </c>
      <c r="TDC1372" s="84">
        <f t="shared" si="3259"/>
        <v>1000000</v>
      </c>
      <c r="TDD1372" s="84">
        <f t="shared" si="3259"/>
        <v>2000000</v>
      </c>
      <c r="TDE1372" s="84">
        <f t="shared" si="3259"/>
        <v>0</v>
      </c>
      <c r="TDF1372" s="84">
        <f t="shared" si="3259"/>
        <v>0</v>
      </c>
      <c r="TDG1372" s="84">
        <f t="shared" si="3259"/>
        <v>2000000</v>
      </c>
      <c r="TDH1372" s="84">
        <f t="shared" si="3259"/>
        <v>3000000</v>
      </c>
      <c r="TDO1372" s="84" t="s">
        <v>5410</v>
      </c>
      <c r="TDP1372" s="84">
        <f>TDP1367</f>
        <v>1000000</v>
      </c>
      <c r="TDQ1372" s="84">
        <f t="shared" ref="TDQ1372:TFT1372" si="3260">TDQ1367</f>
        <v>0</v>
      </c>
      <c r="TDR1372" s="84">
        <f t="shared" si="3260"/>
        <v>0</v>
      </c>
      <c r="TDS1372" s="84">
        <f t="shared" si="3260"/>
        <v>1000000</v>
      </c>
      <c r="TDT1372" s="84">
        <f t="shared" si="3260"/>
        <v>2000000</v>
      </c>
      <c r="TDU1372" s="84">
        <f t="shared" si="3260"/>
        <v>0</v>
      </c>
      <c r="TDV1372" s="84">
        <f t="shared" si="3260"/>
        <v>0</v>
      </c>
      <c r="TDW1372" s="84">
        <f t="shared" si="3260"/>
        <v>2000000</v>
      </c>
      <c r="TDX1372" s="84">
        <f t="shared" si="3260"/>
        <v>3000000</v>
      </c>
      <c r="TEE1372" s="84" t="s">
        <v>5410</v>
      </c>
      <c r="TEF1372" s="84">
        <f>TEF1367</f>
        <v>1000000</v>
      </c>
      <c r="TEG1372" s="84">
        <f t="shared" si="3260"/>
        <v>0</v>
      </c>
      <c r="TEH1372" s="84">
        <f t="shared" si="3260"/>
        <v>0</v>
      </c>
      <c r="TEI1372" s="84">
        <f t="shared" si="3260"/>
        <v>1000000</v>
      </c>
      <c r="TEJ1372" s="84">
        <f t="shared" si="3260"/>
        <v>2000000</v>
      </c>
      <c r="TEK1372" s="84">
        <f t="shared" si="3260"/>
        <v>0</v>
      </c>
      <c r="TEL1372" s="84">
        <f t="shared" si="3260"/>
        <v>0</v>
      </c>
      <c r="TEM1372" s="84">
        <f t="shared" si="3260"/>
        <v>2000000</v>
      </c>
      <c r="TEN1372" s="84">
        <f t="shared" si="3260"/>
        <v>3000000</v>
      </c>
      <c r="TEU1372" s="84" t="s">
        <v>5410</v>
      </c>
      <c r="TEV1372" s="84">
        <f>TEV1367</f>
        <v>1000000</v>
      </c>
      <c r="TEW1372" s="84">
        <f t="shared" si="3260"/>
        <v>0</v>
      </c>
      <c r="TEX1372" s="84">
        <f t="shared" si="3260"/>
        <v>0</v>
      </c>
      <c r="TEY1372" s="84">
        <f t="shared" si="3260"/>
        <v>1000000</v>
      </c>
      <c r="TEZ1372" s="84">
        <f t="shared" si="3260"/>
        <v>2000000</v>
      </c>
      <c r="TFA1372" s="84">
        <f t="shared" si="3260"/>
        <v>0</v>
      </c>
      <c r="TFB1372" s="84">
        <f t="shared" si="3260"/>
        <v>0</v>
      </c>
      <c r="TFC1372" s="84">
        <f t="shared" si="3260"/>
        <v>2000000</v>
      </c>
      <c r="TFD1372" s="84">
        <f t="shared" si="3260"/>
        <v>3000000</v>
      </c>
      <c r="TFK1372" s="84" t="s">
        <v>5410</v>
      </c>
      <c r="TFL1372" s="84">
        <f>TFL1367</f>
        <v>1000000</v>
      </c>
      <c r="TFM1372" s="84">
        <f t="shared" si="3260"/>
        <v>0</v>
      </c>
      <c r="TFN1372" s="84">
        <f t="shared" si="3260"/>
        <v>0</v>
      </c>
      <c r="TFO1372" s="84">
        <f t="shared" si="3260"/>
        <v>1000000</v>
      </c>
      <c r="TFP1372" s="84">
        <f t="shared" si="3260"/>
        <v>2000000</v>
      </c>
      <c r="TFQ1372" s="84">
        <f t="shared" si="3260"/>
        <v>0</v>
      </c>
      <c r="TFR1372" s="84">
        <f t="shared" si="3260"/>
        <v>0</v>
      </c>
      <c r="TFS1372" s="84">
        <f t="shared" si="3260"/>
        <v>2000000</v>
      </c>
      <c r="TFT1372" s="84">
        <f t="shared" si="3260"/>
        <v>3000000</v>
      </c>
      <c r="TGA1372" s="84" t="s">
        <v>5410</v>
      </c>
      <c r="TGB1372" s="84">
        <f>TGB1367</f>
        <v>1000000</v>
      </c>
      <c r="TGC1372" s="84">
        <f t="shared" ref="TGC1372:TIF1372" si="3261">TGC1367</f>
        <v>0</v>
      </c>
      <c r="TGD1372" s="84">
        <f t="shared" si="3261"/>
        <v>0</v>
      </c>
      <c r="TGE1372" s="84">
        <f t="shared" si="3261"/>
        <v>1000000</v>
      </c>
      <c r="TGF1372" s="84">
        <f t="shared" si="3261"/>
        <v>2000000</v>
      </c>
      <c r="TGG1372" s="84">
        <f t="shared" si="3261"/>
        <v>0</v>
      </c>
      <c r="TGH1372" s="84">
        <f t="shared" si="3261"/>
        <v>0</v>
      </c>
      <c r="TGI1372" s="84">
        <f t="shared" si="3261"/>
        <v>2000000</v>
      </c>
      <c r="TGJ1372" s="84">
        <f t="shared" si="3261"/>
        <v>3000000</v>
      </c>
      <c r="TGQ1372" s="84" t="s">
        <v>5410</v>
      </c>
      <c r="TGR1372" s="84">
        <f>TGR1367</f>
        <v>1000000</v>
      </c>
      <c r="TGS1372" s="84">
        <f t="shared" si="3261"/>
        <v>0</v>
      </c>
      <c r="TGT1372" s="84">
        <f t="shared" si="3261"/>
        <v>0</v>
      </c>
      <c r="TGU1372" s="84">
        <f t="shared" si="3261"/>
        <v>1000000</v>
      </c>
      <c r="TGV1372" s="84">
        <f t="shared" si="3261"/>
        <v>2000000</v>
      </c>
      <c r="TGW1372" s="84">
        <f t="shared" si="3261"/>
        <v>0</v>
      </c>
      <c r="TGX1372" s="84">
        <f t="shared" si="3261"/>
        <v>0</v>
      </c>
      <c r="TGY1372" s="84">
        <f t="shared" si="3261"/>
        <v>2000000</v>
      </c>
      <c r="TGZ1372" s="84">
        <f t="shared" si="3261"/>
        <v>3000000</v>
      </c>
      <c r="THG1372" s="84" t="s">
        <v>5410</v>
      </c>
      <c r="THH1372" s="84">
        <f>THH1367</f>
        <v>1000000</v>
      </c>
      <c r="THI1372" s="84">
        <f t="shared" si="3261"/>
        <v>0</v>
      </c>
      <c r="THJ1372" s="84">
        <f t="shared" si="3261"/>
        <v>0</v>
      </c>
      <c r="THK1372" s="84">
        <f t="shared" si="3261"/>
        <v>1000000</v>
      </c>
      <c r="THL1372" s="84">
        <f t="shared" si="3261"/>
        <v>2000000</v>
      </c>
      <c r="THM1372" s="84">
        <f t="shared" si="3261"/>
        <v>0</v>
      </c>
      <c r="THN1372" s="84">
        <f t="shared" si="3261"/>
        <v>0</v>
      </c>
      <c r="THO1372" s="84">
        <f t="shared" si="3261"/>
        <v>2000000</v>
      </c>
      <c r="THP1372" s="84">
        <f t="shared" si="3261"/>
        <v>3000000</v>
      </c>
      <c r="THW1372" s="84" t="s">
        <v>5410</v>
      </c>
      <c r="THX1372" s="84">
        <f>THX1367</f>
        <v>1000000</v>
      </c>
      <c r="THY1372" s="84">
        <f t="shared" si="3261"/>
        <v>0</v>
      </c>
      <c r="THZ1372" s="84">
        <f t="shared" si="3261"/>
        <v>0</v>
      </c>
      <c r="TIA1372" s="84">
        <f t="shared" si="3261"/>
        <v>1000000</v>
      </c>
      <c r="TIB1372" s="84">
        <f t="shared" si="3261"/>
        <v>2000000</v>
      </c>
      <c r="TIC1372" s="84">
        <f t="shared" si="3261"/>
        <v>0</v>
      </c>
      <c r="TID1372" s="84">
        <f t="shared" si="3261"/>
        <v>0</v>
      </c>
      <c r="TIE1372" s="84">
        <f t="shared" si="3261"/>
        <v>2000000</v>
      </c>
      <c r="TIF1372" s="84">
        <f t="shared" si="3261"/>
        <v>3000000</v>
      </c>
      <c r="TIM1372" s="84" t="s">
        <v>5410</v>
      </c>
      <c r="TIN1372" s="84">
        <f>TIN1367</f>
        <v>1000000</v>
      </c>
      <c r="TIO1372" s="84">
        <f t="shared" ref="TIO1372:TKR1372" si="3262">TIO1367</f>
        <v>0</v>
      </c>
      <c r="TIP1372" s="84">
        <f t="shared" si="3262"/>
        <v>0</v>
      </c>
      <c r="TIQ1372" s="84">
        <f t="shared" si="3262"/>
        <v>1000000</v>
      </c>
      <c r="TIR1372" s="84">
        <f t="shared" si="3262"/>
        <v>2000000</v>
      </c>
      <c r="TIS1372" s="84">
        <f t="shared" si="3262"/>
        <v>0</v>
      </c>
      <c r="TIT1372" s="84">
        <f t="shared" si="3262"/>
        <v>0</v>
      </c>
      <c r="TIU1372" s="84">
        <f t="shared" si="3262"/>
        <v>2000000</v>
      </c>
      <c r="TIV1372" s="84">
        <f t="shared" si="3262"/>
        <v>3000000</v>
      </c>
      <c r="TJC1372" s="84" t="s">
        <v>5410</v>
      </c>
      <c r="TJD1372" s="84">
        <f>TJD1367</f>
        <v>1000000</v>
      </c>
      <c r="TJE1372" s="84">
        <f t="shared" si="3262"/>
        <v>0</v>
      </c>
      <c r="TJF1372" s="84">
        <f t="shared" si="3262"/>
        <v>0</v>
      </c>
      <c r="TJG1372" s="84">
        <f t="shared" si="3262"/>
        <v>1000000</v>
      </c>
      <c r="TJH1372" s="84">
        <f t="shared" si="3262"/>
        <v>2000000</v>
      </c>
      <c r="TJI1372" s="84">
        <f t="shared" si="3262"/>
        <v>0</v>
      </c>
      <c r="TJJ1372" s="84">
        <f t="shared" si="3262"/>
        <v>0</v>
      </c>
      <c r="TJK1372" s="84">
        <f t="shared" si="3262"/>
        <v>2000000</v>
      </c>
      <c r="TJL1372" s="84">
        <f t="shared" si="3262"/>
        <v>3000000</v>
      </c>
      <c r="TJS1372" s="84" t="s">
        <v>5410</v>
      </c>
      <c r="TJT1372" s="84">
        <f>TJT1367</f>
        <v>1000000</v>
      </c>
      <c r="TJU1372" s="84">
        <f t="shared" si="3262"/>
        <v>0</v>
      </c>
      <c r="TJV1372" s="84">
        <f t="shared" si="3262"/>
        <v>0</v>
      </c>
      <c r="TJW1372" s="84">
        <f t="shared" si="3262"/>
        <v>1000000</v>
      </c>
      <c r="TJX1372" s="84">
        <f t="shared" si="3262"/>
        <v>2000000</v>
      </c>
      <c r="TJY1372" s="84">
        <f t="shared" si="3262"/>
        <v>0</v>
      </c>
      <c r="TJZ1372" s="84">
        <f t="shared" si="3262"/>
        <v>0</v>
      </c>
      <c r="TKA1372" s="84">
        <f t="shared" si="3262"/>
        <v>2000000</v>
      </c>
      <c r="TKB1372" s="84">
        <f t="shared" si="3262"/>
        <v>3000000</v>
      </c>
      <c r="TKI1372" s="84" t="s">
        <v>5410</v>
      </c>
      <c r="TKJ1372" s="84">
        <f>TKJ1367</f>
        <v>1000000</v>
      </c>
      <c r="TKK1372" s="84">
        <f t="shared" si="3262"/>
        <v>0</v>
      </c>
      <c r="TKL1372" s="84">
        <f t="shared" si="3262"/>
        <v>0</v>
      </c>
      <c r="TKM1372" s="84">
        <f t="shared" si="3262"/>
        <v>1000000</v>
      </c>
      <c r="TKN1372" s="84">
        <f t="shared" si="3262"/>
        <v>2000000</v>
      </c>
      <c r="TKO1372" s="84">
        <f t="shared" si="3262"/>
        <v>0</v>
      </c>
      <c r="TKP1372" s="84">
        <f t="shared" si="3262"/>
        <v>0</v>
      </c>
      <c r="TKQ1372" s="84">
        <f t="shared" si="3262"/>
        <v>2000000</v>
      </c>
      <c r="TKR1372" s="84">
        <f t="shared" si="3262"/>
        <v>3000000</v>
      </c>
      <c r="TKY1372" s="84" t="s">
        <v>5410</v>
      </c>
      <c r="TKZ1372" s="84">
        <f>TKZ1367</f>
        <v>1000000</v>
      </c>
      <c r="TLA1372" s="84">
        <f t="shared" ref="TLA1372:TND1372" si="3263">TLA1367</f>
        <v>0</v>
      </c>
      <c r="TLB1372" s="84">
        <f t="shared" si="3263"/>
        <v>0</v>
      </c>
      <c r="TLC1372" s="84">
        <f t="shared" si="3263"/>
        <v>1000000</v>
      </c>
      <c r="TLD1372" s="84">
        <f t="shared" si="3263"/>
        <v>2000000</v>
      </c>
      <c r="TLE1372" s="84">
        <f t="shared" si="3263"/>
        <v>0</v>
      </c>
      <c r="TLF1372" s="84">
        <f t="shared" si="3263"/>
        <v>0</v>
      </c>
      <c r="TLG1372" s="84">
        <f t="shared" si="3263"/>
        <v>2000000</v>
      </c>
      <c r="TLH1372" s="84">
        <f t="shared" si="3263"/>
        <v>3000000</v>
      </c>
      <c r="TLO1372" s="84" t="s">
        <v>5410</v>
      </c>
      <c r="TLP1372" s="84">
        <f>TLP1367</f>
        <v>1000000</v>
      </c>
      <c r="TLQ1372" s="84">
        <f t="shared" si="3263"/>
        <v>0</v>
      </c>
      <c r="TLR1372" s="84">
        <f t="shared" si="3263"/>
        <v>0</v>
      </c>
      <c r="TLS1372" s="84">
        <f t="shared" si="3263"/>
        <v>1000000</v>
      </c>
      <c r="TLT1372" s="84">
        <f t="shared" si="3263"/>
        <v>2000000</v>
      </c>
      <c r="TLU1372" s="84">
        <f t="shared" si="3263"/>
        <v>0</v>
      </c>
      <c r="TLV1372" s="84">
        <f t="shared" si="3263"/>
        <v>0</v>
      </c>
      <c r="TLW1372" s="84">
        <f t="shared" si="3263"/>
        <v>2000000</v>
      </c>
      <c r="TLX1372" s="84">
        <f t="shared" si="3263"/>
        <v>3000000</v>
      </c>
      <c r="TME1372" s="84" t="s">
        <v>5410</v>
      </c>
      <c r="TMF1372" s="84">
        <f>TMF1367</f>
        <v>1000000</v>
      </c>
      <c r="TMG1372" s="84">
        <f t="shared" si="3263"/>
        <v>0</v>
      </c>
      <c r="TMH1372" s="84">
        <f t="shared" si="3263"/>
        <v>0</v>
      </c>
      <c r="TMI1372" s="84">
        <f t="shared" si="3263"/>
        <v>1000000</v>
      </c>
      <c r="TMJ1372" s="84">
        <f t="shared" si="3263"/>
        <v>2000000</v>
      </c>
      <c r="TMK1372" s="84">
        <f t="shared" si="3263"/>
        <v>0</v>
      </c>
      <c r="TML1372" s="84">
        <f t="shared" si="3263"/>
        <v>0</v>
      </c>
      <c r="TMM1372" s="84">
        <f t="shared" si="3263"/>
        <v>2000000</v>
      </c>
      <c r="TMN1372" s="84">
        <f t="shared" si="3263"/>
        <v>3000000</v>
      </c>
      <c r="TMU1372" s="84" t="s">
        <v>5410</v>
      </c>
      <c r="TMV1372" s="84">
        <f>TMV1367</f>
        <v>1000000</v>
      </c>
      <c r="TMW1372" s="84">
        <f t="shared" si="3263"/>
        <v>0</v>
      </c>
      <c r="TMX1372" s="84">
        <f t="shared" si="3263"/>
        <v>0</v>
      </c>
      <c r="TMY1372" s="84">
        <f t="shared" si="3263"/>
        <v>1000000</v>
      </c>
      <c r="TMZ1372" s="84">
        <f t="shared" si="3263"/>
        <v>2000000</v>
      </c>
      <c r="TNA1372" s="84">
        <f t="shared" si="3263"/>
        <v>0</v>
      </c>
      <c r="TNB1372" s="84">
        <f t="shared" si="3263"/>
        <v>0</v>
      </c>
      <c r="TNC1372" s="84">
        <f t="shared" si="3263"/>
        <v>2000000</v>
      </c>
      <c r="TND1372" s="84">
        <f t="shared" si="3263"/>
        <v>3000000</v>
      </c>
      <c r="TNK1372" s="84" t="s">
        <v>5410</v>
      </c>
      <c r="TNL1372" s="84">
        <f>TNL1367</f>
        <v>1000000</v>
      </c>
      <c r="TNM1372" s="84">
        <f t="shared" ref="TNM1372:TPP1372" si="3264">TNM1367</f>
        <v>0</v>
      </c>
      <c r="TNN1372" s="84">
        <f t="shared" si="3264"/>
        <v>0</v>
      </c>
      <c r="TNO1372" s="84">
        <f t="shared" si="3264"/>
        <v>1000000</v>
      </c>
      <c r="TNP1372" s="84">
        <f t="shared" si="3264"/>
        <v>2000000</v>
      </c>
      <c r="TNQ1372" s="84">
        <f t="shared" si="3264"/>
        <v>0</v>
      </c>
      <c r="TNR1372" s="84">
        <f t="shared" si="3264"/>
        <v>0</v>
      </c>
      <c r="TNS1372" s="84">
        <f t="shared" si="3264"/>
        <v>2000000</v>
      </c>
      <c r="TNT1372" s="84">
        <f t="shared" si="3264"/>
        <v>3000000</v>
      </c>
      <c r="TOA1372" s="84" t="s">
        <v>5410</v>
      </c>
      <c r="TOB1372" s="84">
        <f>TOB1367</f>
        <v>1000000</v>
      </c>
      <c r="TOC1372" s="84">
        <f t="shared" si="3264"/>
        <v>0</v>
      </c>
      <c r="TOD1372" s="84">
        <f t="shared" si="3264"/>
        <v>0</v>
      </c>
      <c r="TOE1372" s="84">
        <f t="shared" si="3264"/>
        <v>1000000</v>
      </c>
      <c r="TOF1372" s="84">
        <f t="shared" si="3264"/>
        <v>2000000</v>
      </c>
      <c r="TOG1372" s="84">
        <f t="shared" si="3264"/>
        <v>0</v>
      </c>
      <c r="TOH1372" s="84">
        <f t="shared" si="3264"/>
        <v>0</v>
      </c>
      <c r="TOI1372" s="84">
        <f t="shared" si="3264"/>
        <v>2000000</v>
      </c>
      <c r="TOJ1372" s="84">
        <f t="shared" si="3264"/>
        <v>3000000</v>
      </c>
      <c r="TOQ1372" s="84" t="s">
        <v>5410</v>
      </c>
      <c r="TOR1372" s="84">
        <f>TOR1367</f>
        <v>1000000</v>
      </c>
      <c r="TOS1372" s="84">
        <f t="shared" si="3264"/>
        <v>0</v>
      </c>
      <c r="TOT1372" s="84">
        <f t="shared" si="3264"/>
        <v>0</v>
      </c>
      <c r="TOU1372" s="84">
        <f t="shared" si="3264"/>
        <v>1000000</v>
      </c>
      <c r="TOV1372" s="84">
        <f t="shared" si="3264"/>
        <v>2000000</v>
      </c>
      <c r="TOW1372" s="84">
        <f t="shared" si="3264"/>
        <v>0</v>
      </c>
      <c r="TOX1372" s="84">
        <f t="shared" si="3264"/>
        <v>0</v>
      </c>
      <c r="TOY1372" s="84">
        <f t="shared" si="3264"/>
        <v>2000000</v>
      </c>
      <c r="TOZ1372" s="84">
        <f t="shared" si="3264"/>
        <v>3000000</v>
      </c>
      <c r="TPG1372" s="84" t="s">
        <v>5410</v>
      </c>
      <c r="TPH1372" s="84">
        <f>TPH1367</f>
        <v>1000000</v>
      </c>
      <c r="TPI1372" s="84">
        <f t="shared" si="3264"/>
        <v>0</v>
      </c>
      <c r="TPJ1372" s="84">
        <f t="shared" si="3264"/>
        <v>0</v>
      </c>
      <c r="TPK1372" s="84">
        <f t="shared" si="3264"/>
        <v>1000000</v>
      </c>
      <c r="TPL1372" s="84">
        <f t="shared" si="3264"/>
        <v>2000000</v>
      </c>
      <c r="TPM1372" s="84">
        <f t="shared" si="3264"/>
        <v>0</v>
      </c>
      <c r="TPN1372" s="84">
        <f t="shared" si="3264"/>
        <v>0</v>
      </c>
      <c r="TPO1372" s="84">
        <f t="shared" si="3264"/>
        <v>2000000</v>
      </c>
      <c r="TPP1372" s="84">
        <f t="shared" si="3264"/>
        <v>3000000</v>
      </c>
      <c r="TPW1372" s="84" t="s">
        <v>5410</v>
      </c>
      <c r="TPX1372" s="84">
        <f>TPX1367</f>
        <v>1000000</v>
      </c>
      <c r="TPY1372" s="84">
        <f t="shared" ref="TPY1372:TSB1372" si="3265">TPY1367</f>
        <v>0</v>
      </c>
      <c r="TPZ1372" s="84">
        <f t="shared" si="3265"/>
        <v>0</v>
      </c>
      <c r="TQA1372" s="84">
        <f t="shared" si="3265"/>
        <v>1000000</v>
      </c>
      <c r="TQB1372" s="84">
        <f t="shared" si="3265"/>
        <v>2000000</v>
      </c>
      <c r="TQC1372" s="84">
        <f t="shared" si="3265"/>
        <v>0</v>
      </c>
      <c r="TQD1372" s="84">
        <f t="shared" si="3265"/>
        <v>0</v>
      </c>
      <c r="TQE1372" s="84">
        <f t="shared" si="3265"/>
        <v>2000000</v>
      </c>
      <c r="TQF1372" s="84">
        <f t="shared" si="3265"/>
        <v>3000000</v>
      </c>
      <c r="TQM1372" s="84" t="s">
        <v>5410</v>
      </c>
      <c r="TQN1372" s="84">
        <f>TQN1367</f>
        <v>1000000</v>
      </c>
      <c r="TQO1372" s="84">
        <f t="shared" si="3265"/>
        <v>0</v>
      </c>
      <c r="TQP1372" s="84">
        <f t="shared" si="3265"/>
        <v>0</v>
      </c>
      <c r="TQQ1372" s="84">
        <f t="shared" si="3265"/>
        <v>1000000</v>
      </c>
      <c r="TQR1372" s="84">
        <f t="shared" si="3265"/>
        <v>2000000</v>
      </c>
      <c r="TQS1372" s="84">
        <f t="shared" si="3265"/>
        <v>0</v>
      </c>
      <c r="TQT1372" s="84">
        <f t="shared" si="3265"/>
        <v>0</v>
      </c>
      <c r="TQU1372" s="84">
        <f t="shared" si="3265"/>
        <v>2000000</v>
      </c>
      <c r="TQV1372" s="84">
        <f t="shared" si="3265"/>
        <v>3000000</v>
      </c>
      <c r="TRC1372" s="84" t="s">
        <v>5410</v>
      </c>
      <c r="TRD1372" s="84">
        <f>TRD1367</f>
        <v>1000000</v>
      </c>
      <c r="TRE1372" s="84">
        <f t="shared" si="3265"/>
        <v>0</v>
      </c>
      <c r="TRF1372" s="84">
        <f t="shared" si="3265"/>
        <v>0</v>
      </c>
      <c r="TRG1372" s="84">
        <f t="shared" si="3265"/>
        <v>1000000</v>
      </c>
      <c r="TRH1372" s="84">
        <f t="shared" si="3265"/>
        <v>2000000</v>
      </c>
      <c r="TRI1372" s="84">
        <f t="shared" si="3265"/>
        <v>0</v>
      </c>
      <c r="TRJ1372" s="84">
        <f t="shared" si="3265"/>
        <v>0</v>
      </c>
      <c r="TRK1372" s="84">
        <f t="shared" si="3265"/>
        <v>2000000</v>
      </c>
      <c r="TRL1372" s="84">
        <f t="shared" si="3265"/>
        <v>3000000</v>
      </c>
      <c r="TRS1372" s="84" t="s">
        <v>5410</v>
      </c>
      <c r="TRT1372" s="84">
        <f>TRT1367</f>
        <v>1000000</v>
      </c>
      <c r="TRU1372" s="84">
        <f t="shared" si="3265"/>
        <v>0</v>
      </c>
      <c r="TRV1372" s="84">
        <f t="shared" si="3265"/>
        <v>0</v>
      </c>
      <c r="TRW1372" s="84">
        <f t="shared" si="3265"/>
        <v>1000000</v>
      </c>
      <c r="TRX1372" s="84">
        <f t="shared" si="3265"/>
        <v>2000000</v>
      </c>
      <c r="TRY1372" s="84">
        <f t="shared" si="3265"/>
        <v>0</v>
      </c>
      <c r="TRZ1372" s="84">
        <f t="shared" si="3265"/>
        <v>0</v>
      </c>
      <c r="TSA1372" s="84">
        <f t="shared" si="3265"/>
        <v>2000000</v>
      </c>
      <c r="TSB1372" s="84">
        <f t="shared" si="3265"/>
        <v>3000000</v>
      </c>
      <c r="TSI1372" s="84" t="s">
        <v>5410</v>
      </c>
      <c r="TSJ1372" s="84">
        <f>TSJ1367</f>
        <v>1000000</v>
      </c>
      <c r="TSK1372" s="84">
        <f t="shared" ref="TSK1372:TUN1372" si="3266">TSK1367</f>
        <v>0</v>
      </c>
      <c r="TSL1372" s="84">
        <f t="shared" si="3266"/>
        <v>0</v>
      </c>
      <c r="TSM1372" s="84">
        <f t="shared" si="3266"/>
        <v>1000000</v>
      </c>
      <c r="TSN1372" s="84">
        <f t="shared" si="3266"/>
        <v>2000000</v>
      </c>
      <c r="TSO1372" s="84">
        <f t="shared" si="3266"/>
        <v>0</v>
      </c>
      <c r="TSP1372" s="84">
        <f t="shared" si="3266"/>
        <v>0</v>
      </c>
      <c r="TSQ1372" s="84">
        <f t="shared" si="3266"/>
        <v>2000000</v>
      </c>
      <c r="TSR1372" s="84">
        <f t="shared" si="3266"/>
        <v>3000000</v>
      </c>
      <c r="TSY1372" s="84" t="s">
        <v>5410</v>
      </c>
      <c r="TSZ1372" s="84">
        <f>TSZ1367</f>
        <v>1000000</v>
      </c>
      <c r="TTA1372" s="84">
        <f t="shared" si="3266"/>
        <v>0</v>
      </c>
      <c r="TTB1372" s="84">
        <f t="shared" si="3266"/>
        <v>0</v>
      </c>
      <c r="TTC1372" s="84">
        <f t="shared" si="3266"/>
        <v>1000000</v>
      </c>
      <c r="TTD1372" s="84">
        <f t="shared" si="3266"/>
        <v>2000000</v>
      </c>
      <c r="TTE1372" s="84">
        <f t="shared" si="3266"/>
        <v>0</v>
      </c>
      <c r="TTF1372" s="84">
        <f t="shared" si="3266"/>
        <v>0</v>
      </c>
      <c r="TTG1372" s="84">
        <f t="shared" si="3266"/>
        <v>2000000</v>
      </c>
      <c r="TTH1372" s="84">
        <f t="shared" si="3266"/>
        <v>3000000</v>
      </c>
      <c r="TTO1372" s="84" t="s">
        <v>5410</v>
      </c>
      <c r="TTP1372" s="84">
        <f>TTP1367</f>
        <v>1000000</v>
      </c>
      <c r="TTQ1372" s="84">
        <f t="shared" si="3266"/>
        <v>0</v>
      </c>
      <c r="TTR1372" s="84">
        <f t="shared" si="3266"/>
        <v>0</v>
      </c>
      <c r="TTS1372" s="84">
        <f t="shared" si="3266"/>
        <v>1000000</v>
      </c>
      <c r="TTT1372" s="84">
        <f t="shared" si="3266"/>
        <v>2000000</v>
      </c>
      <c r="TTU1372" s="84">
        <f t="shared" si="3266"/>
        <v>0</v>
      </c>
      <c r="TTV1372" s="84">
        <f t="shared" si="3266"/>
        <v>0</v>
      </c>
      <c r="TTW1372" s="84">
        <f t="shared" si="3266"/>
        <v>2000000</v>
      </c>
      <c r="TTX1372" s="84">
        <f t="shared" si="3266"/>
        <v>3000000</v>
      </c>
      <c r="TUE1372" s="84" t="s">
        <v>5410</v>
      </c>
      <c r="TUF1372" s="84">
        <f>TUF1367</f>
        <v>1000000</v>
      </c>
      <c r="TUG1372" s="84">
        <f t="shared" si="3266"/>
        <v>0</v>
      </c>
      <c r="TUH1372" s="84">
        <f t="shared" si="3266"/>
        <v>0</v>
      </c>
      <c r="TUI1372" s="84">
        <f t="shared" si="3266"/>
        <v>1000000</v>
      </c>
      <c r="TUJ1372" s="84">
        <f t="shared" si="3266"/>
        <v>2000000</v>
      </c>
      <c r="TUK1372" s="84">
        <f t="shared" si="3266"/>
        <v>0</v>
      </c>
      <c r="TUL1372" s="84">
        <f t="shared" si="3266"/>
        <v>0</v>
      </c>
      <c r="TUM1372" s="84">
        <f t="shared" si="3266"/>
        <v>2000000</v>
      </c>
      <c r="TUN1372" s="84">
        <f t="shared" si="3266"/>
        <v>3000000</v>
      </c>
      <c r="TUU1372" s="84" t="s">
        <v>5410</v>
      </c>
      <c r="TUV1372" s="84">
        <f>TUV1367</f>
        <v>1000000</v>
      </c>
      <c r="TUW1372" s="84">
        <f t="shared" ref="TUW1372:TWZ1372" si="3267">TUW1367</f>
        <v>0</v>
      </c>
      <c r="TUX1372" s="84">
        <f t="shared" si="3267"/>
        <v>0</v>
      </c>
      <c r="TUY1372" s="84">
        <f t="shared" si="3267"/>
        <v>1000000</v>
      </c>
      <c r="TUZ1372" s="84">
        <f t="shared" si="3267"/>
        <v>2000000</v>
      </c>
      <c r="TVA1372" s="84">
        <f t="shared" si="3267"/>
        <v>0</v>
      </c>
      <c r="TVB1372" s="84">
        <f t="shared" si="3267"/>
        <v>0</v>
      </c>
      <c r="TVC1372" s="84">
        <f t="shared" si="3267"/>
        <v>2000000</v>
      </c>
      <c r="TVD1372" s="84">
        <f t="shared" si="3267"/>
        <v>3000000</v>
      </c>
      <c r="TVK1372" s="84" t="s">
        <v>5410</v>
      </c>
      <c r="TVL1372" s="84">
        <f>TVL1367</f>
        <v>1000000</v>
      </c>
      <c r="TVM1372" s="84">
        <f t="shared" si="3267"/>
        <v>0</v>
      </c>
      <c r="TVN1372" s="84">
        <f t="shared" si="3267"/>
        <v>0</v>
      </c>
      <c r="TVO1372" s="84">
        <f t="shared" si="3267"/>
        <v>1000000</v>
      </c>
      <c r="TVP1372" s="84">
        <f t="shared" si="3267"/>
        <v>2000000</v>
      </c>
      <c r="TVQ1372" s="84">
        <f t="shared" si="3267"/>
        <v>0</v>
      </c>
      <c r="TVR1372" s="84">
        <f t="shared" si="3267"/>
        <v>0</v>
      </c>
      <c r="TVS1372" s="84">
        <f t="shared" si="3267"/>
        <v>2000000</v>
      </c>
      <c r="TVT1372" s="84">
        <f t="shared" si="3267"/>
        <v>3000000</v>
      </c>
      <c r="TWA1372" s="84" t="s">
        <v>5410</v>
      </c>
      <c r="TWB1372" s="84">
        <f>TWB1367</f>
        <v>1000000</v>
      </c>
      <c r="TWC1372" s="84">
        <f t="shared" si="3267"/>
        <v>0</v>
      </c>
      <c r="TWD1372" s="84">
        <f t="shared" si="3267"/>
        <v>0</v>
      </c>
      <c r="TWE1372" s="84">
        <f t="shared" si="3267"/>
        <v>1000000</v>
      </c>
      <c r="TWF1372" s="84">
        <f t="shared" si="3267"/>
        <v>2000000</v>
      </c>
      <c r="TWG1372" s="84">
        <f t="shared" si="3267"/>
        <v>0</v>
      </c>
      <c r="TWH1372" s="84">
        <f t="shared" si="3267"/>
        <v>0</v>
      </c>
      <c r="TWI1372" s="84">
        <f t="shared" si="3267"/>
        <v>2000000</v>
      </c>
      <c r="TWJ1372" s="84">
        <f t="shared" si="3267"/>
        <v>3000000</v>
      </c>
      <c r="TWQ1372" s="84" t="s">
        <v>5410</v>
      </c>
      <c r="TWR1372" s="84">
        <f>TWR1367</f>
        <v>1000000</v>
      </c>
      <c r="TWS1372" s="84">
        <f t="shared" si="3267"/>
        <v>0</v>
      </c>
      <c r="TWT1372" s="84">
        <f t="shared" si="3267"/>
        <v>0</v>
      </c>
      <c r="TWU1372" s="84">
        <f t="shared" si="3267"/>
        <v>1000000</v>
      </c>
      <c r="TWV1372" s="84">
        <f t="shared" si="3267"/>
        <v>2000000</v>
      </c>
      <c r="TWW1372" s="84">
        <f t="shared" si="3267"/>
        <v>0</v>
      </c>
      <c r="TWX1372" s="84">
        <f t="shared" si="3267"/>
        <v>0</v>
      </c>
      <c r="TWY1372" s="84">
        <f t="shared" si="3267"/>
        <v>2000000</v>
      </c>
      <c r="TWZ1372" s="84">
        <f t="shared" si="3267"/>
        <v>3000000</v>
      </c>
      <c r="TXG1372" s="84" t="s">
        <v>5410</v>
      </c>
      <c r="TXH1372" s="84">
        <f>TXH1367</f>
        <v>1000000</v>
      </c>
      <c r="TXI1372" s="84">
        <f t="shared" ref="TXI1372:TZL1372" si="3268">TXI1367</f>
        <v>0</v>
      </c>
      <c r="TXJ1372" s="84">
        <f t="shared" si="3268"/>
        <v>0</v>
      </c>
      <c r="TXK1372" s="84">
        <f t="shared" si="3268"/>
        <v>1000000</v>
      </c>
      <c r="TXL1372" s="84">
        <f t="shared" si="3268"/>
        <v>2000000</v>
      </c>
      <c r="TXM1372" s="84">
        <f t="shared" si="3268"/>
        <v>0</v>
      </c>
      <c r="TXN1372" s="84">
        <f t="shared" si="3268"/>
        <v>0</v>
      </c>
      <c r="TXO1372" s="84">
        <f t="shared" si="3268"/>
        <v>2000000</v>
      </c>
      <c r="TXP1372" s="84">
        <f t="shared" si="3268"/>
        <v>3000000</v>
      </c>
      <c r="TXW1372" s="84" t="s">
        <v>5410</v>
      </c>
      <c r="TXX1372" s="84">
        <f>TXX1367</f>
        <v>1000000</v>
      </c>
      <c r="TXY1372" s="84">
        <f t="shared" si="3268"/>
        <v>0</v>
      </c>
      <c r="TXZ1372" s="84">
        <f t="shared" si="3268"/>
        <v>0</v>
      </c>
      <c r="TYA1372" s="84">
        <f t="shared" si="3268"/>
        <v>1000000</v>
      </c>
      <c r="TYB1372" s="84">
        <f t="shared" si="3268"/>
        <v>2000000</v>
      </c>
      <c r="TYC1372" s="84">
        <f t="shared" si="3268"/>
        <v>0</v>
      </c>
      <c r="TYD1372" s="84">
        <f t="shared" si="3268"/>
        <v>0</v>
      </c>
      <c r="TYE1372" s="84">
        <f t="shared" si="3268"/>
        <v>2000000</v>
      </c>
      <c r="TYF1372" s="84">
        <f t="shared" si="3268"/>
        <v>3000000</v>
      </c>
      <c r="TYM1372" s="84" t="s">
        <v>5410</v>
      </c>
      <c r="TYN1372" s="84">
        <f>TYN1367</f>
        <v>1000000</v>
      </c>
      <c r="TYO1372" s="84">
        <f t="shared" si="3268"/>
        <v>0</v>
      </c>
      <c r="TYP1372" s="84">
        <f t="shared" si="3268"/>
        <v>0</v>
      </c>
      <c r="TYQ1372" s="84">
        <f t="shared" si="3268"/>
        <v>1000000</v>
      </c>
      <c r="TYR1372" s="84">
        <f t="shared" si="3268"/>
        <v>2000000</v>
      </c>
      <c r="TYS1372" s="84">
        <f t="shared" si="3268"/>
        <v>0</v>
      </c>
      <c r="TYT1372" s="84">
        <f t="shared" si="3268"/>
        <v>0</v>
      </c>
      <c r="TYU1372" s="84">
        <f t="shared" si="3268"/>
        <v>2000000</v>
      </c>
      <c r="TYV1372" s="84">
        <f t="shared" si="3268"/>
        <v>3000000</v>
      </c>
      <c r="TZC1372" s="84" t="s">
        <v>5410</v>
      </c>
      <c r="TZD1372" s="84">
        <f>TZD1367</f>
        <v>1000000</v>
      </c>
      <c r="TZE1372" s="84">
        <f t="shared" si="3268"/>
        <v>0</v>
      </c>
      <c r="TZF1372" s="84">
        <f t="shared" si="3268"/>
        <v>0</v>
      </c>
      <c r="TZG1372" s="84">
        <f t="shared" si="3268"/>
        <v>1000000</v>
      </c>
      <c r="TZH1372" s="84">
        <f t="shared" si="3268"/>
        <v>2000000</v>
      </c>
      <c r="TZI1372" s="84">
        <f t="shared" si="3268"/>
        <v>0</v>
      </c>
      <c r="TZJ1372" s="84">
        <f t="shared" si="3268"/>
        <v>0</v>
      </c>
      <c r="TZK1372" s="84">
        <f t="shared" si="3268"/>
        <v>2000000</v>
      </c>
      <c r="TZL1372" s="84">
        <f t="shared" si="3268"/>
        <v>3000000</v>
      </c>
      <c r="TZS1372" s="84" t="s">
        <v>5410</v>
      </c>
      <c r="TZT1372" s="84">
        <f>TZT1367</f>
        <v>1000000</v>
      </c>
      <c r="TZU1372" s="84">
        <f t="shared" ref="TZU1372:UBX1372" si="3269">TZU1367</f>
        <v>0</v>
      </c>
      <c r="TZV1372" s="84">
        <f t="shared" si="3269"/>
        <v>0</v>
      </c>
      <c r="TZW1372" s="84">
        <f t="shared" si="3269"/>
        <v>1000000</v>
      </c>
      <c r="TZX1372" s="84">
        <f t="shared" si="3269"/>
        <v>2000000</v>
      </c>
      <c r="TZY1372" s="84">
        <f t="shared" si="3269"/>
        <v>0</v>
      </c>
      <c r="TZZ1372" s="84">
        <f t="shared" si="3269"/>
        <v>0</v>
      </c>
      <c r="UAA1372" s="84">
        <f t="shared" si="3269"/>
        <v>2000000</v>
      </c>
      <c r="UAB1372" s="84">
        <f t="shared" si="3269"/>
        <v>3000000</v>
      </c>
      <c r="UAI1372" s="84" t="s">
        <v>5410</v>
      </c>
      <c r="UAJ1372" s="84">
        <f>UAJ1367</f>
        <v>1000000</v>
      </c>
      <c r="UAK1372" s="84">
        <f t="shared" si="3269"/>
        <v>0</v>
      </c>
      <c r="UAL1372" s="84">
        <f t="shared" si="3269"/>
        <v>0</v>
      </c>
      <c r="UAM1372" s="84">
        <f t="shared" si="3269"/>
        <v>1000000</v>
      </c>
      <c r="UAN1372" s="84">
        <f t="shared" si="3269"/>
        <v>2000000</v>
      </c>
      <c r="UAO1372" s="84">
        <f t="shared" si="3269"/>
        <v>0</v>
      </c>
      <c r="UAP1372" s="84">
        <f t="shared" si="3269"/>
        <v>0</v>
      </c>
      <c r="UAQ1372" s="84">
        <f t="shared" si="3269"/>
        <v>2000000</v>
      </c>
      <c r="UAR1372" s="84">
        <f t="shared" si="3269"/>
        <v>3000000</v>
      </c>
      <c r="UAY1372" s="84" t="s">
        <v>5410</v>
      </c>
      <c r="UAZ1372" s="84">
        <f>UAZ1367</f>
        <v>1000000</v>
      </c>
      <c r="UBA1372" s="84">
        <f t="shared" si="3269"/>
        <v>0</v>
      </c>
      <c r="UBB1372" s="84">
        <f t="shared" si="3269"/>
        <v>0</v>
      </c>
      <c r="UBC1372" s="84">
        <f t="shared" si="3269"/>
        <v>1000000</v>
      </c>
      <c r="UBD1372" s="84">
        <f t="shared" si="3269"/>
        <v>2000000</v>
      </c>
      <c r="UBE1372" s="84">
        <f t="shared" si="3269"/>
        <v>0</v>
      </c>
      <c r="UBF1372" s="84">
        <f t="shared" si="3269"/>
        <v>0</v>
      </c>
      <c r="UBG1372" s="84">
        <f t="shared" si="3269"/>
        <v>2000000</v>
      </c>
      <c r="UBH1372" s="84">
        <f t="shared" si="3269"/>
        <v>3000000</v>
      </c>
      <c r="UBO1372" s="84" t="s">
        <v>5410</v>
      </c>
      <c r="UBP1372" s="84">
        <f>UBP1367</f>
        <v>1000000</v>
      </c>
      <c r="UBQ1372" s="84">
        <f t="shared" si="3269"/>
        <v>0</v>
      </c>
      <c r="UBR1372" s="84">
        <f t="shared" si="3269"/>
        <v>0</v>
      </c>
      <c r="UBS1372" s="84">
        <f t="shared" si="3269"/>
        <v>1000000</v>
      </c>
      <c r="UBT1372" s="84">
        <f t="shared" si="3269"/>
        <v>2000000</v>
      </c>
      <c r="UBU1372" s="84">
        <f t="shared" si="3269"/>
        <v>0</v>
      </c>
      <c r="UBV1372" s="84">
        <f t="shared" si="3269"/>
        <v>0</v>
      </c>
      <c r="UBW1372" s="84">
        <f t="shared" si="3269"/>
        <v>2000000</v>
      </c>
      <c r="UBX1372" s="84">
        <f t="shared" si="3269"/>
        <v>3000000</v>
      </c>
      <c r="UCE1372" s="84" t="s">
        <v>5410</v>
      </c>
      <c r="UCF1372" s="84">
        <f>UCF1367</f>
        <v>1000000</v>
      </c>
      <c r="UCG1372" s="84">
        <f t="shared" ref="UCG1372:UEJ1372" si="3270">UCG1367</f>
        <v>0</v>
      </c>
      <c r="UCH1372" s="84">
        <f t="shared" si="3270"/>
        <v>0</v>
      </c>
      <c r="UCI1372" s="84">
        <f t="shared" si="3270"/>
        <v>1000000</v>
      </c>
      <c r="UCJ1372" s="84">
        <f t="shared" si="3270"/>
        <v>2000000</v>
      </c>
      <c r="UCK1372" s="84">
        <f t="shared" si="3270"/>
        <v>0</v>
      </c>
      <c r="UCL1372" s="84">
        <f t="shared" si="3270"/>
        <v>0</v>
      </c>
      <c r="UCM1372" s="84">
        <f t="shared" si="3270"/>
        <v>2000000</v>
      </c>
      <c r="UCN1372" s="84">
        <f t="shared" si="3270"/>
        <v>3000000</v>
      </c>
      <c r="UCU1372" s="84" t="s">
        <v>5410</v>
      </c>
      <c r="UCV1372" s="84">
        <f>UCV1367</f>
        <v>1000000</v>
      </c>
      <c r="UCW1372" s="84">
        <f t="shared" si="3270"/>
        <v>0</v>
      </c>
      <c r="UCX1372" s="84">
        <f t="shared" si="3270"/>
        <v>0</v>
      </c>
      <c r="UCY1372" s="84">
        <f t="shared" si="3270"/>
        <v>1000000</v>
      </c>
      <c r="UCZ1372" s="84">
        <f t="shared" si="3270"/>
        <v>2000000</v>
      </c>
      <c r="UDA1372" s="84">
        <f t="shared" si="3270"/>
        <v>0</v>
      </c>
      <c r="UDB1372" s="84">
        <f t="shared" si="3270"/>
        <v>0</v>
      </c>
      <c r="UDC1372" s="84">
        <f t="shared" si="3270"/>
        <v>2000000</v>
      </c>
      <c r="UDD1372" s="84">
        <f t="shared" si="3270"/>
        <v>3000000</v>
      </c>
      <c r="UDK1372" s="84" t="s">
        <v>5410</v>
      </c>
      <c r="UDL1372" s="84">
        <f>UDL1367</f>
        <v>1000000</v>
      </c>
      <c r="UDM1372" s="84">
        <f t="shared" si="3270"/>
        <v>0</v>
      </c>
      <c r="UDN1372" s="84">
        <f t="shared" si="3270"/>
        <v>0</v>
      </c>
      <c r="UDO1372" s="84">
        <f t="shared" si="3270"/>
        <v>1000000</v>
      </c>
      <c r="UDP1372" s="84">
        <f t="shared" si="3270"/>
        <v>2000000</v>
      </c>
      <c r="UDQ1372" s="84">
        <f t="shared" si="3270"/>
        <v>0</v>
      </c>
      <c r="UDR1372" s="84">
        <f t="shared" si="3270"/>
        <v>0</v>
      </c>
      <c r="UDS1372" s="84">
        <f t="shared" si="3270"/>
        <v>2000000</v>
      </c>
      <c r="UDT1372" s="84">
        <f t="shared" si="3270"/>
        <v>3000000</v>
      </c>
      <c r="UEA1372" s="84" t="s">
        <v>5410</v>
      </c>
      <c r="UEB1372" s="84">
        <f>UEB1367</f>
        <v>1000000</v>
      </c>
      <c r="UEC1372" s="84">
        <f t="shared" si="3270"/>
        <v>0</v>
      </c>
      <c r="UED1372" s="84">
        <f t="shared" si="3270"/>
        <v>0</v>
      </c>
      <c r="UEE1372" s="84">
        <f t="shared" si="3270"/>
        <v>1000000</v>
      </c>
      <c r="UEF1372" s="84">
        <f t="shared" si="3270"/>
        <v>2000000</v>
      </c>
      <c r="UEG1372" s="84">
        <f t="shared" si="3270"/>
        <v>0</v>
      </c>
      <c r="UEH1372" s="84">
        <f t="shared" si="3270"/>
        <v>0</v>
      </c>
      <c r="UEI1372" s="84">
        <f t="shared" si="3270"/>
        <v>2000000</v>
      </c>
      <c r="UEJ1372" s="84">
        <f t="shared" si="3270"/>
        <v>3000000</v>
      </c>
      <c r="UEQ1372" s="84" t="s">
        <v>5410</v>
      </c>
      <c r="UER1372" s="84">
        <f>UER1367</f>
        <v>1000000</v>
      </c>
      <c r="UES1372" s="84">
        <f t="shared" ref="UES1372:UGV1372" si="3271">UES1367</f>
        <v>0</v>
      </c>
      <c r="UET1372" s="84">
        <f t="shared" si="3271"/>
        <v>0</v>
      </c>
      <c r="UEU1372" s="84">
        <f t="shared" si="3271"/>
        <v>1000000</v>
      </c>
      <c r="UEV1372" s="84">
        <f t="shared" si="3271"/>
        <v>2000000</v>
      </c>
      <c r="UEW1372" s="84">
        <f t="shared" si="3271"/>
        <v>0</v>
      </c>
      <c r="UEX1372" s="84">
        <f t="shared" si="3271"/>
        <v>0</v>
      </c>
      <c r="UEY1372" s="84">
        <f t="shared" si="3271"/>
        <v>2000000</v>
      </c>
      <c r="UEZ1372" s="84">
        <f t="shared" si="3271"/>
        <v>3000000</v>
      </c>
      <c r="UFG1372" s="84" t="s">
        <v>5410</v>
      </c>
      <c r="UFH1372" s="84">
        <f>UFH1367</f>
        <v>1000000</v>
      </c>
      <c r="UFI1372" s="84">
        <f t="shared" si="3271"/>
        <v>0</v>
      </c>
      <c r="UFJ1372" s="84">
        <f t="shared" si="3271"/>
        <v>0</v>
      </c>
      <c r="UFK1372" s="84">
        <f t="shared" si="3271"/>
        <v>1000000</v>
      </c>
      <c r="UFL1372" s="84">
        <f t="shared" si="3271"/>
        <v>2000000</v>
      </c>
      <c r="UFM1372" s="84">
        <f t="shared" si="3271"/>
        <v>0</v>
      </c>
      <c r="UFN1372" s="84">
        <f t="shared" si="3271"/>
        <v>0</v>
      </c>
      <c r="UFO1372" s="84">
        <f t="shared" si="3271"/>
        <v>2000000</v>
      </c>
      <c r="UFP1372" s="84">
        <f t="shared" si="3271"/>
        <v>3000000</v>
      </c>
      <c r="UFW1372" s="84" t="s">
        <v>5410</v>
      </c>
      <c r="UFX1372" s="84">
        <f>UFX1367</f>
        <v>1000000</v>
      </c>
      <c r="UFY1372" s="84">
        <f t="shared" si="3271"/>
        <v>0</v>
      </c>
      <c r="UFZ1372" s="84">
        <f t="shared" si="3271"/>
        <v>0</v>
      </c>
      <c r="UGA1372" s="84">
        <f t="shared" si="3271"/>
        <v>1000000</v>
      </c>
      <c r="UGB1372" s="84">
        <f t="shared" si="3271"/>
        <v>2000000</v>
      </c>
      <c r="UGC1372" s="84">
        <f t="shared" si="3271"/>
        <v>0</v>
      </c>
      <c r="UGD1372" s="84">
        <f t="shared" si="3271"/>
        <v>0</v>
      </c>
      <c r="UGE1372" s="84">
        <f t="shared" si="3271"/>
        <v>2000000</v>
      </c>
      <c r="UGF1372" s="84">
        <f t="shared" si="3271"/>
        <v>3000000</v>
      </c>
      <c r="UGM1372" s="84" t="s">
        <v>5410</v>
      </c>
      <c r="UGN1372" s="84">
        <f>UGN1367</f>
        <v>1000000</v>
      </c>
      <c r="UGO1372" s="84">
        <f t="shared" si="3271"/>
        <v>0</v>
      </c>
      <c r="UGP1372" s="84">
        <f t="shared" si="3271"/>
        <v>0</v>
      </c>
      <c r="UGQ1372" s="84">
        <f t="shared" si="3271"/>
        <v>1000000</v>
      </c>
      <c r="UGR1372" s="84">
        <f t="shared" si="3271"/>
        <v>2000000</v>
      </c>
      <c r="UGS1372" s="84">
        <f t="shared" si="3271"/>
        <v>0</v>
      </c>
      <c r="UGT1372" s="84">
        <f t="shared" si="3271"/>
        <v>0</v>
      </c>
      <c r="UGU1372" s="84">
        <f t="shared" si="3271"/>
        <v>2000000</v>
      </c>
      <c r="UGV1372" s="84">
        <f t="shared" si="3271"/>
        <v>3000000</v>
      </c>
      <c r="UHC1372" s="84" t="s">
        <v>5410</v>
      </c>
      <c r="UHD1372" s="84">
        <f>UHD1367</f>
        <v>1000000</v>
      </c>
      <c r="UHE1372" s="84">
        <f t="shared" ref="UHE1372:UJH1372" si="3272">UHE1367</f>
        <v>0</v>
      </c>
      <c r="UHF1372" s="84">
        <f t="shared" si="3272"/>
        <v>0</v>
      </c>
      <c r="UHG1372" s="84">
        <f t="shared" si="3272"/>
        <v>1000000</v>
      </c>
      <c r="UHH1372" s="84">
        <f t="shared" si="3272"/>
        <v>2000000</v>
      </c>
      <c r="UHI1372" s="84">
        <f t="shared" si="3272"/>
        <v>0</v>
      </c>
      <c r="UHJ1372" s="84">
        <f t="shared" si="3272"/>
        <v>0</v>
      </c>
      <c r="UHK1372" s="84">
        <f t="shared" si="3272"/>
        <v>2000000</v>
      </c>
      <c r="UHL1372" s="84">
        <f t="shared" si="3272"/>
        <v>3000000</v>
      </c>
      <c r="UHS1372" s="84" t="s">
        <v>5410</v>
      </c>
      <c r="UHT1372" s="84">
        <f>UHT1367</f>
        <v>1000000</v>
      </c>
      <c r="UHU1372" s="84">
        <f t="shared" si="3272"/>
        <v>0</v>
      </c>
      <c r="UHV1372" s="84">
        <f t="shared" si="3272"/>
        <v>0</v>
      </c>
      <c r="UHW1372" s="84">
        <f t="shared" si="3272"/>
        <v>1000000</v>
      </c>
      <c r="UHX1372" s="84">
        <f t="shared" si="3272"/>
        <v>2000000</v>
      </c>
      <c r="UHY1372" s="84">
        <f t="shared" si="3272"/>
        <v>0</v>
      </c>
      <c r="UHZ1372" s="84">
        <f t="shared" si="3272"/>
        <v>0</v>
      </c>
      <c r="UIA1372" s="84">
        <f t="shared" si="3272"/>
        <v>2000000</v>
      </c>
      <c r="UIB1372" s="84">
        <f t="shared" si="3272"/>
        <v>3000000</v>
      </c>
      <c r="UII1372" s="84" t="s">
        <v>5410</v>
      </c>
      <c r="UIJ1372" s="84">
        <f>UIJ1367</f>
        <v>1000000</v>
      </c>
      <c r="UIK1372" s="84">
        <f t="shared" si="3272"/>
        <v>0</v>
      </c>
      <c r="UIL1372" s="84">
        <f t="shared" si="3272"/>
        <v>0</v>
      </c>
      <c r="UIM1372" s="84">
        <f t="shared" si="3272"/>
        <v>1000000</v>
      </c>
      <c r="UIN1372" s="84">
        <f t="shared" si="3272"/>
        <v>2000000</v>
      </c>
      <c r="UIO1372" s="84">
        <f t="shared" si="3272"/>
        <v>0</v>
      </c>
      <c r="UIP1372" s="84">
        <f t="shared" si="3272"/>
        <v>0</v>
      </c>
      <c r="UIQ1372" s="84">
        <f t="shared" si="3272"/>
        <v>2000000</v>
      </c>
      <c r="UIR1372" s="84">
        <f t="shared" si="3272"/>
        <v>3000000</v>
      </c>
      <c r="UIY1372" s="84" t="s">
        <v>5410</v>
      </c>
      <c r="UIZ1372" s="84">
        <f>UIZ1367</f>
        <v>1000000</v>
      </c>
      <c r="UJA1372" s="84">
        <f t="shared" si="3272"/>
        <v>0</v>
      </c>
      <c r="UJB1372" s="84">
        <f t="shared" si="3272"/>
        <v>0</v>
      </c>
      <c r="UJC1372" s="84">
        <f t="shared" si="3272"/>
        <v>1000000</v>
      </c>
      <c r="UJD1372" s="84">
        <f t="shared" si="3272"/>
        <v>2000000</v>
      </c>
      <c r="UJE1372" s="84">
        <f t="shared" si="3272"/>
        <v>0</v>
      </c>
      <c r="UJF1372" s="84">
        <f t="shared" si="3272"/>
        <v>0</v>
      </c>
      <c r="UJG1372" s="84">
        <f t="shared" si="3272"/>
        <v>2000000</v>
      </c>
      <c r="UJH1372" s="84">
        <f t="shared" si="3272"/>
        <v>3000000</v>
      </c>
      <c r="UJO1372" s="84" t="s">
        <v>5410</v>
      </c>
      <c r="UJP1372" s="84">
        <f>UJP1367</f>
        <v>1000000</v>
      </c>
      <c r="UJQ1372" s="84">
        <f t="shared" ref="UJQ1372:ULT1372" si="3273">UJQ1367</f>
        <v>0</v>
      </c>
      <c r="UJR1372" s="84">
        <f t="shared" si="3273"/>
        <v>0</v>
      </c>
      <c r="UJS1372" s="84">
        <f t="shared" si="3273"/>
        <v>1000000</v>
      </c>
      <c r="UJT1372" s="84">
        <f t="shared" si="3273"/>
        <v>2000000</v>
      </c>
      <c r="UJU1372" s="84">
        <f t="shared" si="3273"/>
        <v>0</v>
      </c>
      <c r="UJV1372" s="84">
        <f t="shared" si="3273"/>
        <v>0</v>
      </c>
      <c r="UJW1372" s="84">
        <f t="shared" si="3273"/>
        <v>2000000</v>
      </c>
      <c r="UJX1372" s="84">
        <f t="shared" si="3273"/>
        <v>3000000</v>
      </c>
      <c r="UKE1372" s="84" t="s">
        <v>5410</v>
      </c>
      <c r="UKF1372" s="84">
        <f>UKF1367</f>
        <v>1000000</v>
      </c>
      <c r="UKG1372" s="84">
        <f t="shared" si="3273"/>
        <v>0</v>
      </c>
      <c r="UKH1372" s="84">
        <f t="shared" si="3273"/>
        <v>0</v>
      </c>
      <c r="UKI1372" s="84">
        <f t="shared" si="3273"/>
        <v>1000000</v>
      </c>
      <c r="UKJ1372" s="84">
        <f t="shared" si="3273"/>
        <v>2000000</v>
      </c>
      <c r="UKK1372" s="84">
        <f t="shared" si="3273"/>
        <v>0</v>
      </c>
      <c r="UKL1372" s="84">
        <f t="shared" si="3273"/>
        <v>0</v>
      </c>
      <c r="UKM1372" s="84">
        <f t="shared" si="3273"/>
        <v>2000000</v>
      </c>
      <c r="UKN1372" s="84">
        <f t="shared" si="3273"/>
        <v>3000000</v>
      </c>
      <c r="UKU1372" s="84" t="s">
        <v>5410</v>
      </c>
      <c r="UKV1372" s="84">
        <f>UKV1367</f>
        <v>1000000</v>
      </c>
      <c r="UKW1372" s="84">
        <f t="shared" si="3273"/>
        <v>0</v>
      </c>
      <c r="UKX1372" s="84">
        <f t="shared" si="3273"/>
        <v>0</v>
      </c>
      <c r="UKY1372" s="84">
        <f t="shared" si="3273"/>
        <v>1000000</v>
      </c>
      <c r="UKZ1372" s="84">
        <f t="shared" si="3273"/>
        <v>2000000</v>
      </c>
      <c r="ULA1372" s="84">
        <f t="shared" si="3273"/>
        <v>0</v>
      </c>
      <c r="ULB1372" s="84">
        <f t="shared" si="3273"/>
        <v>0</v>
      </c>
      <c r="ULC1372" s="84">
        <f t="shared" si="3273"/>
        <v>2000000</v>
      </c>
      <c r="ULD1372" s="84">
        <f t="shared" si="3273"/>
        <v>3000000</v>
      </c>
      <c r="ULK1372" s="84" t="s">
        <v>5410</v>
      </c>
      <c r="ULL1372" s="84">
        <f>ULL1367</f>
        <v>1000000</v>
      </c>
      <c r="ULM1372" s="84">
        <f t="shared" si="3273"/>
        <v>0</v>
      </c>
      <c r="ULN1372" s="84">
        <f t="shared" si="3273"/>
        <v>0</v>
      </c>
      <c r="ULO1372" s="84">
        <f t="shared" si="3273"/>
        <v>1000000</v>
      </c>
      <c r="ULP1372" s="84">
        <f t="shared" si="3273"/>
        <v>2000000</v>
      </c>
      <c r="ULQ1372" s="84">
        <f t="shared" si="3273"/>
        <v>0</v>
      </c>
      <c r="ULR1372" s="84">
        <f t="shared" si="3273"/>
        <v>0</v>
      </c>
      <c r="ULS1372" s="84">
        <f t="shared" si="3273"/>
        <v>2000000</v>
      </c>
      <c r="ULT1372" s="84">
        <f t="shared" si="3273"/>
        <v>3000000</v>
      </c>
      <c r="UMA1372" s="84" t="s">
        <v>5410</v>
      </c>
      <c r="UMB1372" s="84">
        <f>UMB1367</f>
        <v>1000000</v>
      </c>
      <c r="UMC1372" s="84">
        <f t="shared" ref="UMC1372:UOF1372" si="3274">UMC1367</f>
        <v>0</v>
      </c>
      <c r="UMD1372" s="84">
        <f t="shared" si="3274"/>
        <v>0</v>
      </c>
      <c r="UME1372" s="84">
        <f t="shared" si="3274"/>
        <v>1000000</v>
      </c>
      <c r="UMF1372" s="84">
        <f t="shared" si="3274"/>
        <v>2000000</v>
      </c>
      <c r="UMG1372" s="84">
        <f t="shared" si="3274"/>
        <v>0</v>
      </c>
      <c r="UMH1372" s="84">
        <f t="shared" si="3274"/>
        <v>0</v>
      </c>
      <c r="UMI1372" s="84">
        <f t="shared" si="3274"/>
        <v>2000000</v>
      </c>
      <c r="UMJ1372" s="84">
        <f t="shared" si="3274"/>
        <v>3000000</v>
      </c>
      <c r="UMQ1372" s="84" t="s">
        <v>5410</v>
      </c>
      <c r="UMR1372" s="84">
        <f>UMR1367</f>
        <v>1000000</v>
      </c>
      <c r="UMS1372" s="84">
        <f t="shared" si="3274"/>
        <v>0</v>
      </c>
      <c r="UMT1372" s="84">
        <f t="shared" si="3274"/>
        <v>0</v>
      </c>
      <c r="UMU1372" s="84">
        <f t="shared" si="3274"/>
        <v>1000000</v>
      </c>
      <c r="UMV1372" s="84">
        <f t="shared" si="3274"/>
        <v>2000000</v>
      </c>
      <c r="UMW1372" s="84">
        <f t="shared" si="3274"/>
        <v>0</v>
      </c>
      <c r="UMX1372" s="84">
        <f t="shared" si="3274"/>
        <v>0</v>
      </c>
      <c r="UMY1372" s="84">
        <f t="shared" si="3274"/>
        <v>2000000</v>
      </c>
      <c r="UMZ1372" s="84">
        <f t="shared" si="3274"/>
        <v>3000000</v>
      </c>
      <c r="UNG1372" s="84" t="s">
        <v>5410</v>
      </c>
      <c r="UNH1372" s="84">
        <f>UNH1367</f>
        <v>1000000</v>
      </c>
      <c r="UNI1372" s="84">
        <f t="shared" si="3274"/>
        <v>0</v>
      </c>
      <c r="UNJ1372" s="84">
        <f t="shared" si="3274"/>
        <v>0</v>
      </c>
      <c r="UNK1372" s="84">
        <f t="shared" si="3274"/>
        <v>1000000</v>
      </c>
      <c r="UNL1372" s="84">
        <f t="shared" si="3274"/>
        <v>2000000</v>
      </c>
      <c r="UNM1372" s="84">
        <f t="shared" si="3274"/>
        <v>0</v>
      </c>
      <c r="UNN1372" s="84">
        <f t="shared" si="3274"/>
        <v>0</v>
      </c>
      <c r="UNO1372" s="84">
        <f t="shared" si="3274"/>
        <v>2000000</v>
      </c>
      <c r="UNP1372" s="84">
        <f t="shared" si="3274"/>
        <v>3000000</v>
      </c>
      <c r="UNW1372" s="84" t="s">
        <v>5410</v>
      </c>
      <c r="UNX1372" s="84">
        <f>UNX1367</f>
        <v>1000000</v>
      </c>
      <c r="UNY1372" s="84">
        <f t="shared" si="3274"/>
        <v>0</v>
      </c>
      <c r="UNZ1372" s="84">
        <f t="shared" si="3274"/>
        <v>0</v>
      </c>
      <c r="UOA1372" s="84">
        <f t="shared" si="3274"/>
        <v>1000000</v>
      </c>
      <c r="UOB1372" s="84">
        <f t="shared" si="3274"/>
        <v>2000000</v>
      </c>
      <c r="UOC1372" s="84">
        <f t="shared" si="3274"/>
        <v>0</v>
      </c>
      <c r="UOD1372" s="84">
        <f t="shared" si="3274"/>
        <v>0</v>
      </c>
      <c r="UOE1372" s="84">
        <f t="shared" si="3274"/>
        <v>2000000</v>
      </c>
      <c r="UOF1372" s="84">
        <f t="shared" si="3274"/>
        <v>3000000</v>
      </c>
      <c r="UOM1372" s="84" t="s">
        <v>5410</v>
      </c>
      <c r="UON1372" s="84">
        <f>UON1367</f>
        <v>1000000</v>
      </c>
      <c r="UOO1372" s="84">
        <f t="shared" ref="UOO1372:UQR1372" si="3275">UOO1367</f>
        <v>0</v>
      </c>
      <c r="UOP1372" s="84">
        <f t="shared" si="3275"/>
        <v>0</v>
      </c>
      <c r="UOQ1372" s="84">
        <f t="shared" si="3275"/>
        <v>1000000</v>
      </c>
      <c r="UOR1372" s="84">
        <f t="shared" si="3275"/>
        <v>2000000</v>
      </c>
      <c r="UOS1372" s="84">
        <f t="shared" si="3275"/>
        <v>0</v>
      </c>
      <c r="UOT1372" s="84">
        <f t="shared" si="3275"/>
        <v>0</v>
      </c>
      <c r="UOU1372" s="84">
        <f t="shared" si="3275"/>
        <v>2000000</v>
      </c>
      <c r="UOV1372" s="84">
        <f t="shared" si="3275"/>
        <v>3000000</v>
      </c>
      <c r="UPC1372" s="84" t="s">
        <v>5410</v>
      </c>
      <c r="UPD1372" s="84">
        <f>UPD1367</f>
        <v>1000000</v>
      </c>
      <c r="UPE1372" s="84">
        <f t="shared" si="3275"/>
        <v>0</v>
      </c>
      <c r="UPF1372" s="84">
        <f t="shared" si="3275"/>
        <v>0</v>
      </c>
      <c r="UPG1372" s="84">
        <f t="shared" si="3275"/>
        <v>1000000</v>
      </c>
      <c r="UPH1372" s="84">
        <f t="shared" si="3275"/>
        <v>2000000</v>
      </c>
      <c r="UPI1372" s="84">
        <f t="shared" si="3275"/>
        <v>0</v>
      </c>
      <c r="UPJ1372" s="84">
        <f t="shared" si="3275"/>
        <v>0</v>
      </c>
      <c r="UPK1372" s="84">
        <f t="shared" si="3275"/>
        <v>2000000</v>
      </c>
      <c r="UPL1372" s="84">
        <f t="shared" si="3275"/>
        <v>3000000</v>
      </c>
      <c r="UPS1372" s="84" t="s">
        <v>5410</v>
      </c>
      <c r="UPT1372" s="84">
        <f>UPT1367</f>
        <v>1000000</v>
      </c>
      <c r="UPU1372" s="84">
        <f t="shared" si="3275"/>
        <v>0</v>
      </c>
      <c r="UPV1372" s="84">
        <f t="shared" si="3275"/>
        <v>0</v>
      </c>
      <c r="UPW1372" s="84">
        <f t="shared" si="3275"/>
        <v>1000000</v>
      </c>
      <c r="UPX1372" s="84">
        <f t="shared" si="3275"/>
        <v>2000000</v>
      </c>
      <c r="UPY1372" s="84">
        <f t="shared" si="3275"/>
        <v>0</v>
      </c>
      <c r="UPZ1372" s="84">
        <f t="shared" si="3275"/>
        <v>0</v>
      </c>
      <c r="UQA1372" s="84">
        <f t="shared" si="3275"/>
        <v>2000000</v>
      </c>
      <c r="UQB1372" s="84">
        <f t="shared" si="3275"/>
        <v>3000000</v>
      </c>
      <c r="UQI1372" s="84" t="s">
        <v>5410</v>
      </c>
      <c r="UQJ1372" s="84">
        <f>UQJ1367</f>
        <v>1000000</v>
      </c>
      <c r="UQK1372" s="84">
        <f t="shared" si="3275"/>
        <v>0</v>
      </c>
      <c r="UQL1372" s="84">
        <f t="shared" si="3275"/>
        <v>0</v>
      </c>
      <c r="UQM1372" s="84">
        <f t="shared" si="3275"/>
        <v>1000000</v>
      </c>
      <c r="UQN1372" s="84">
        <f t="shared" si="3275"/>
        <v>2000000</v>
      </c>
      <c r="UQO1372" s="84">
        <f t="shared" si="3275"/>
        <v>0</v>
      </c>
      <c r="UQP1372" s="84">
        <f t="shared" si="3275"/>
        <v>0</v>
      </c>
      <c r="UQQ1372" s="84">
        <f t="shared" si="3275"/>
        <v>2000000</v>
      </c>
      <c r="UQR1372" s="84">
        <f t="shared" si="3275"/>
        <v>3000000</v>
      </c>
      <c r="UQY1372" s="84" t="s">
        <v>5410</v>
      </c>
      <c r="UQZ1372" s="84">
        <f>UQZ1367</f>
        <v>1000000</v>
      </c>
      <c r="URA1372" s="84">
        <f t="shared" ref="URA1372:UTD1372" si="3276">URA1367</f>
        <v>0</v>
      </c>
      <c r="URB1372" s="84">
        <f t="shared" si="3276"/>
        <v>0</v>
      </c>
      <c r="URC1372" s="84">
        <f t="shared" si="3276"/>
        <v>1000000</v>
      </c>
      <c r="URD1372" s="84">
        <f t="shared" si="3276"/>
        <v>2000000</v>
      </c>
      <c r="URE1372" s="84">
        <f t="shared" si="3276"/>
        <v>0</v>
      </c>
      <c r="URF1372" s="84">
        <f t="shared" si="3276"/>
        <v>0</v>
      </c>
      <c r="URG1372" s="84">
        <f t="shared" si="3276"/>
        <v>2000000</v>
      </c>
      <c r="URH1372" s="84">
        <f t="shared" si="3276"/>
        <v>3000000</v>
      </c>
      <c r="URO1372" s="84" t="s">
        <v>5410</v>
      </c>
      <c r="URP1372" s="84">
        <f>URP1367</f>
        <v>1000000</v>
      </c>
      <c r="URQ1372" s="84">
        <f t="shared" si="3276"/>
        <v>0</v>
      </c>
      <c r="URR1372" s="84">
        <f t="shared" si="3276"/>
        <v>0</v>
      </c>
      <c r="URS1372" s="84">
        <f t="shared" si="3276"/>
        <v>1000000</v>
      </c>
      <c r="URT1372" s="84">
        <f t="shared" si="3276"/>
        <v>2000000</v>
      </c>
      <c r="URU1372" s="84">
        <f t="shared" si="3276"/>
        <v>0</v>
      </c>
      <c r="URV1372" s="84">
        <f t="shared" si="3276"/>
        <v>0</v>
      </c>
      <c r="URW1372" s="84">
        <f t="shared" si="3276"/>
        <v>2000000</v>
      </c>
      <c r="URX1372" s="84">
        <f t="shared" si="3276"/>
        <v>3000000</v>
      </c>
      <c r="USE1372" s="84" t="s">
        <v>5410</v>
      </c>
      <c r="USF1372" s="84">
        <f>USF1367</f>
        <v>1000000</v>
      </c>
      <c r="USG1372" s="84">
        <f t="shared" si="3276"/>
        <v>0</v>
      </c>
      <c r="USH1372" s="84">
        <f t="shared" si="3276"/>
        <v>0</v>
      </c>
      <c r="USI1372" s="84">
        <f t="shared" si="3276"/>
        <v>1000000</v>
      </c>
      <c r="USJ1372" s="84">
        <f t="shared" si="3276"/>
        <v>2000000</v>
      </c>
      <c r="USK1372" s="84">
        <f t="shared" si="3276"/>
        <v>0</v>
      </c>
      <c r="USL1372" s="84">
        <f t="shared" si="3276"/>
        <v>0</v>
      </c>
      <c r="USM1372" s="84">
        <f t="shared" si="3276"/>
        <v>2000000</v>
      </c>
      <c r="USN1372" s="84">
        <f t="shared" si="3276"/>
        <v>3000000</v>
      </c>
      <c r="USU1372" s="84" t="s">
        <v>5410</v>
      </c>
      <c r="USV1372" s="84">
        <f>USV1367</f>
        <v>1000000</v>
      </c>
      <c r="USW1372" s="84">
        <f t="shared" si="3276"/>
        <v>0</v>
      </c>
      <c r="USX1372" s="84">
        <f t="shared" si="3276"/>
        <v>0</v>
      </c>
      <c r="USY1372" s="84">
        <f t="shared" si="3276"/>
        <v>1000000</v>
      </c>
      <c r="USZ1372" s="84">
        <f t="shared" si="3276"/>
        <v>2000000</v>
      </c>
      <c r="UTA1372" s="84">
        <f t="shared" si="3276"/>
        <v>0</v>
      </c>
      <c r="UTB1372" s="84">
        <f t="shared" si="3276"/>
        <v>0</v>
      </c>
      <c r="UTC1372" s="84">
        <f t="shared" si="3276"/>
        <v>2000000</v>
      </c>
      <c r="UTD1372" s="84">
        <f t="shared" si="3276"/>
        <v>3000000</v>
      </c>
      <c r="UTK1372" s="84" t="s">
        <v>5410</v>
      </c>
      <c r="UTL1372" s="84">
        <f>UTL1367</f>
        <v>1000000</v>
      </c>
      <c r="UTM1372" s="84">
        <f t="shared" ref="UTM1372:UVP1372" si="3277">UTM1367</f>
        <v>0</v>
      </c>
      <c r="UTN1372" s="84">
        <f t="shared" si="3277"/>
        <v>0</v>
      </c>
      <c r="UTO1372" s="84">
        <f t="shared" si="3277"/>
        <v>1000000</v>
      </c>
      <c r="UTP1372" s="84">
        <f t="shared" si="3277"/>
        <v>2000000</v>
      </c>
      <c r="UTQ1372" s="84">
        <f t="shared" si="3277"/>
        <v>0</v>
      </c>
      <c r="UTR1372" s="84">
        <f t="shared" si="3277"/>
        <v>0</v>
      </c>
      <c r="UTS1372" s="84">
        <f t="shared" si="3277"/>
        <v>2000000</v>
      </c>
      <c r="UTT1372" s="84">
        <f t="shared" si="3277"/>
        <v>3000000</v>
      </c>
      <c r="UUA1372" s="84" t="s">
        <v>5410</v>
      </c>
      <c r="UUB1372" s="84">
        <f>UUB1367</f>
        <v>1000000</v>
      </c>
      <c r="UUC1372" s="84">
        <f t="shared" si="3277"/>
        <v>0</v>
      </c>
      <c r="UUD1372" s="84">
        <f t="shared" si="3277"/>
        <v>0</v>
      </c>
      <c r="UUE1372" s="84">
        <f t="shared" si="3277"/>
        <v>1000000</v>
      </c>
      <c r="UUF1372" s="84">
        <f t="shared" si="3277"/>
        <v>2000000</v>
      </c>
      <c r="UUG1372" s="84">
        <f t="shared" si="3277"/>
        <v>0</v>
      </c>
      <c r="UUH1372" s="84">
        <f t="shared" si="3277"/>
        <v>0</v>
      </c>
      <c r="UUI1372" s="84">
        <f t="shared" si="3277"/>
        <v>2000000</v>
      </c>
      <c r="UUJ1372" s="84">
        <f t="shared" si="3277"/>
        <v>3000000</v>
      </c>
      <c r="UUQ1372" s="84" t="s">
        <v>5410</v>
      </c>
      <c r="UUR1372" s="84">
        <f>UUR1367</f>
        <v>1000000</v>
      </c>
      <c r="UUS1372" s="84">
        <f t="shared" si="3277"/>
        <v>0</v>
      </c>
      <c r="UUT1372" s="84">
        <f t="shared" si="3277"/>
        <v>0</v>
      </c>
      <c r="UUU1372" s="84">
        <f t="shared" si="3277"/>
        <v>1000000</v>
      </c>
      <c r="UUV1372" s="84">
        <f t="shared" si="3277"/>
        <v>2000000</v>
      </c>
      <c r="UUW1372" s="84">
        <f t="shared" si="3277"/>
        <v>0</v>
      </c>
      <c r="UUX1372" s="84">
        <f t="shared" si="3277"/>
        <v>0</v>
      </c>
      <c r="UUY1372" s="84">
        <f t="shared" si="3277"/>
        <v>2000000</v>
      </c>
      <c r="UUZ1372" s="84">
        <f t="shared" si="3277"/>
        <v>3000000</v>
      </c>
      <c r="UVG1372" s="84" t="s">
        <v>5410</v>
      </c>
      <c r="UVH1372" s="84">
        <f>UVH1367</f>
        <v>1000000</v>
      </c>
      <c r="UVI1372" s="84">
        <f t="shared" si="3277"/>
        <v>0</v>
      </c>
      <c r="UVJ1372" s="84">
        <f t="shared" si="3277"/>
        <v>0</v>
      </c>
      <c r="UVK1372" s="84">
        <f t="shared" si="3277"/>
        <v>1000000</v>
      </c>
      <c r="UVL1372" s="84">
        <f t="shared" si="3277"/>
        <v>2000000</v>
      </c>
      <c r="UVM1372" s="84">
        <f t="shared" si="3277"/>
        <v>0</v>
      </c>
      <c r="UVN1372" s="84">
        <f t="shared" si="3277"/>
        <v>0</v>
      </c>
      <c r="UVO1372" s="84">
        <f t="shared" si="3277"/>
        <v>2000000</v>
      </c>
      <c r="UVP1372" s="84">
        <f t="shared" si="3277"/>
        <v>3000000</v>
      </c>
      <c r="UVW1372" s="84" t="s">
        <v>5410</v>
      </c>
      <c r="UVX1372" s="84">
        <f>UVX1367</f>
        <v>1000000</v>
      </c>
      <c r="UVY1372" s="84">
        <f t="shared" ref="UVY1372:UYB1372" si="3278">UVY1367</f>
        <v>0</v>
      </c>
      <c r="UVZ1372" s="84">
        <f t="shared" si="3278"/>
        <v>0</v>
      </c>
      <c r="UWA1372" s="84">
        <f t="shared" si="3278"/>
        <v>1000000</v>
      </c>
      <c r="UWB1372" s="84">
        <f t="shared" si="3278"/>
        <v>2000000</v>
      </c>
      <c r="UWC1372" s="84">
        <f t="shared" si="3278"/>
        <v>0</v>
      </c>
      <c r="UWD1372" s="84">
        <f t="shared" si="3278"/>
        <v>0</v>
      </c>
      <c r="UWE1372" s="84">
        <f t="shared" si="3278"/>
        <v>2000000</v>
      </c>
      <c r="UWF1372" s="84">
        <f t="shared" si="3278"/>
        <v>3000000</v>
      </c>
      <c r="UWM1372" s="84" t="s">
        <v>5410</v>
      </c>
      <c r="UWN1372" s="84">
        <f>UWN1367</f>
        <v>1000000</v>
      </c>
      <c r="UWO1372" s="84">
        <f t="shared" si="3278"/>
        <v>0</v>
      </c>
      <c r="UWP1372" s="84">
        <f t="shared" si="3278"/>
        <v>0</v>
      </c>
      <c r="UWQ1372" s="84">
        <f t="shared" si="3278"/>
        <v>1000000</v>
      </c>
      <c r="UWR1372" s="84">
        <f t="shared" si="3278"/>
        <v>2000000</v>
      </c>
      <c r="UWS1372" s="84">
        <f t="shared" si="3278"/>
        <v>0</v>
      </c>
      <c r="UWT1372" s="84">
        <f t="shared" si="3278"/>
        <v>0</v>
      </c>
      <c r="UWU1372" s="84">
        <f t="shared" si="3278"/>
        <v>2000000</v>
      </c>
      <c r="UWV1372" s="84">
        <f t="shared" si="3278"/>
        <v>3000000</v>
      </c>
      <c r="UXC1372" s="84" t="s">
        <v>5410</v>
      </c>
      <c r="UXD1372" s="84">
        <f>UXD1367</f>
        <v>1000000</v>
      </c>
      <c r="UXE1372" s="84">
        <f t="shared" si="3278"/>
        <v>0</v>
      </c>
      <c r="UXF1372" s="84">
        <f t="shared" si="3278"/>
        <v>0</v>
      </c>
      <c r="UXG1372" s="84">
        <f t="shared" si="3278"/>
        <v>1000000</v>
      </c>
      <c r="UXH1372" s="84">
        <f t="shared" si="3278"/>
        <v>2000000</v>
      </c>
      <c r="UXI1372" s="84">
        <f t="shared" si="3278"/>
        <v>0</v>
      </c>
      <c r="UXJ1372" s="84">
        <f t="shared" si="3278"/>
        <v>0</v>
      </c>
      <c r="UXK1372" s="84">
        <f t="shared" si="3278"/>
        <v>2000000</v>
      </c>
      <c r="UXL1372" s="84">
        <f t="shared" si="3278"/>
        <v>3000000</v>
      </c>
      <c r="UXS1372" s="84" t="s">
        <v>5410</v>
      </c>
      <c r="UXT1372" s="84">
        <f>UXT1367</f>
        <v>1000000</v>
      </c>
      <c r="UXU1372" s="84">
        <f t="shared" si="3278"/>
        <v>0</v>
      </c>
      <c r="UXV1372" s="84">
        <f t="shared" si="3278"/>
        <v>0</v>
      </c>
      <c r="UXW1372" s="84">
        <f t="shared" si="3278"/>
        <v>1000000</v>
      </c>
      <c r="UXX1372" s="84">
        <f t="shared" si="3278"/>
        <v>2000000</v>
      </c>
      <c r="UXY1372" s="84">
        <f t="shared" si="3278"/>
        <v>0</v>
      </c>
      <c r="UXZ1372" s="84">
        <f t="shared" si="3278"/>
        <v>0</v>
      </c>
      <c r="UYA1372" s="84">
        <f t="shared" si="3278"/>
        <v>2000000</v>
      </c>
      <c r="UYB1372" s="84">
        <f t="shared" si="3278"/>
        <v>3000000</v>
      </c>
      <c r="UYI1372" s="84" t="s">
        <v>5410</v>
      </c>
      <c r="UYJ1372" s="84">
        <f>UYJ1367</f>
        <v>1000000</v>
      </c>
      <c r="UYK1372" s="84">
        <f t="shared" ref="UYK1372:VAN1372" si="3279">UYK1367</f>
        <v>0</v>
      </c>
      <c r="UYL1372" s="84">
        <f t="shared" si="3279"/>
        <v>0</v>
      </c>
      <c r="UYM1372" s="84">
        <f t="shared" si="3279"/>
        <v>1000000</v>
      </c>
      <c r="UYN1372" s="84">
        <f t="shared" si="3279"/>
        <v>2000000</v>
      </c>
      <c r="UYO1372" s="84">
        <f t="shared" si="3279"/>
        <v>0</v>
      </c>
      <c r="UYP1372" s="84">
        <f t="shared" si="3279"/>
        <v>0</v>
      </c>
      <c r="UYQ1372" s="84">
        <f t="shared" si="3279"/>
        <v>2000000</v>
      </c>
      <c r="UYR1372" s="84">
        <f t="shared" si="3279"/>
        <v>3000000</v>
      </c>
      <c r="UYY1372" s="84" t="s">
        <v>5410</v>
      </c>
      <c r="UYZ1372" s="84">
        <f>UYZ1367</f>
        <v>1000000</v>
      </c>
      <c r="UZA1372" s="84">
        <f t="shared" si="3279"/>
        <v>0</v>
      </c>
      <c r="UZB1372" s="84">
        <f t="shared" si="3279"/>
        <v>0</v>
      </c>
      <c r="UZC1372" s="84">
        <f t="shared" si="3279"/>
        <v>1000000</v>
      </c>
      <c r="UZD1372" s="84">
        <f t="shared" si="3279"/>
        <v>2000000</v>
      </c>
      <c r="UZE1372" s="84">
        <f t="shared" si="3279"/>
        <v>0</v>
      </c>
      <c r="UZF1372" s="84">
        <f t="shared" si="3279"/>
        <v>0</v>
      </c>
      <c r="UZG1372" s="84">
        <f t="shared" si="3279"/>
        <v>2000000</v>
      </c>
      <c r="UZH1372" s="84">
        <f t="shared" si="3279"/>
        <v>3000000</v>
      </c>
      <c r="UZO1372" s="84" t="s">
        <v>5410</v>
      </c>
      <c r="UZP1372" s="84">
        <f>UZP1367</f>
        <v>1000000</v>
      </c>
      <c r="UZQ1372" s="84">
        <f t="shared" si="3279"/>
        <v>0</v>
      </c>
      <c r="UZR1372" s="84">
        <f t="shared" si="3279"/>
        <v>0</v>
      </c>
      <c r="UZS1372" s="84">
        <f t="shared" si="3279"/>
        <v>1000000</v>
      </c>
      <c r="UZT1372" s="84">
        <f t="shared" si="3279"/>
        <v>2000000</v>
      </c>
      <c r="UZU1372" s="84">
        <f t="shared" si="3279"/>
        <v>0</v>
      </c>
      <c r="UZV1372" s="84">
        <f t="shared" si="3279"/>
        <v>0</v>
      </c>
      <c r="UZW1372" s="84">
        <f t="shared" si="3279"/>
        <v>2000000</v>
      </c>
      <c r="UZX1372" s="84">
        <f t="shared" si="3279"/>
        <v>3000000</v>
      </c>
      <c r="VAE1372" s="84" t="s">
        <v>5410</v>
      </c>
      <c r="VAF1372" s="84">
        <f>VAF1367</f>
        <v>1000000</v>
      </c>
      <c r="VAG1372" s="84">
        <f t="shared" si="3279"/>
        <v>0</v>
      </c>
      <c r="VAH1372" s="84">
        <f t="shared" si="3279"/>
        <v>0</v>
      </c>
      <c r="VAI1372" s="84">
        <f t="shared" si="3279"/>
        <v>1000000</v>
      </c>
      <c r="VAJ1372" s="84">
        <f t="shared" si="3279"/>
        <v>2000000</v>
      </c>
      <c r="VAK1372" s="84">
        <f t="shared" si="3279"/>
        <v>0</v>
      </c>
      <c r="VAL1372" s="84">
        <f t="shared" si="3279"/>
        <v>0</v>
      </c>
      <c r="VAM1372" s="84">
        <f t="shared" si="3279"/>
        <v>2000000</v>
      </c>
      <c r="VAN1372" s="84">
        <f t="shared" si="3279"/>
        <v>3000000</v>
      </c>
      <c r="VAU1372" s="84" t="s">
        <v>5410</v>
      </c>
      <c r="VAV1372" s="84">
        <f>VAV1367</f>
        <v>1000000</v>
      </c>
      <c r="VAW1372" s="84">
        <f t="shared" ref="VAW1372:VCZ1372" si="3280">VAW1367</f>
        <v>0</v>
      </c>
      <c r="VAX1372" s="84">
        <f t="shared" si="3280"/>
        <v>0</v>
      </c>
      <c r="VAY1372" s="84">
        <f t="shared" si="3280"/>
        <v>1000000</v>
      </c>
      <c r="VAZ1372" s="84">
        <f t="shared" si="3280"/>
        <v>2000000</v>
      </c>
      <c r="VBA1372" s="84">
        <f t="shared" si="3280"/>
        <v>0</v>
      </c>
      <c r="VBB1372" s="84">
        <f t="shared" si="3280"/>
        <v>0</v>
      </c>
      <c r="VBC1372" s="84">
        <f t="shared" si="3280"/>
        <v>2000000</v>
      </c>
      <c r="VBD1372" s="84">
        <f t="shared" si="3280"/>
        <v>3000000</v>
      </c>
      <c r="VBK1372" s="84" t="s">
        <v>5410</v>
      </c>
      <c r="VBL1372" s="84">
        <f>VBL1367</f>
        <v>1000000</v>
      </c>
      <c r="VBM1372" s="84">
        <f t="shared" si="3280"/>
        <v>0</v>
      </c>
      <c r="VBN1372" s="84">
        <f t="shared" si="3280"/>
        <v>0</v>
      </c>
      <c r="VBO1372" s="84">
        <f t="shared" si="3280"/>
        <v>1000000</v>
      </c>
      <c r="VBP1372" s="84">
        <f t="shared" si="3280"/>
        <v>2000000</v>
      </c>
      <c r="VBQ1372" s="84">
        <f t="shared" si="3280"/>
        <v>0</v>
      </c>
      <c r="VBR1372" s="84">
        <f t="shared" si="3280"/>
        <v>0</v>
      </c>
      <c r="VBS1372" s="84">
        <f t="shared" si="3280"/>
        <v>2000000</v>
      </c>
      <c r="VBT1372" s="84">
        <f t="shared" si="3280"/>
        <v>3000000</v>
      </c>
      <c r="VCA1372" s="84" t="s">
        <v>5410</v>
      </c>
      <c r="VCB1372" s="84">
        <f>VCB1367</f>
        <v>1000000</v>
      </c>
      <c r="VCC1372" s="84">
        <f t="shared" si="3280"/>
        <v>0</v>
      </c>
      <c r="VCD1372" s="84">
        <f t="shared" si="3280"/>
        <v>0</v>
      </c>
      <c r="VCE1372" s="84">
        <f t="shared" si="3280"/>
        <v>1000000</v>
      </c>
      <c r="VCF1372" s="84">
        <f t="shared" si="3280"/>
        <v>2000000</v>
      </c>
      <c r="VCG1372" s="84">
        <f t="shared" si="3280"/>
        <v>0</v>
      </c>
      <c r="VCH1372" s="84">
        <f t="shared" si="3280"/>
        <v>0</v>
      </c>
      <c r="VCI1372" s="84">
        <f t="shared" si="3280"/>
        <v>2000000</v>
      </c>
      <c r="VCJ1372" s="84">
        <f t="shared" si="3280"/>
        <v>3000000</v>
      </c>
      <c r="VCQ1372" s="84" t="s">
        <v>5410</v>
      </c>
      <c r="VCR1372" s="84">
        <f>VCR1367</f>
        <v>1000000</v>
      </c>
      <c r="VCS1372" s="84">
        <f t="shared" si="3280"/>
        <v>0</v>
      </c>
      <c r="VCT1372" s="84">
        <f t="shared" si="3280"/>
        <v>0</v>
      </c>
      <c r="VCU1372" s="84">
        <f t="shared" si="3280"/>
        <v>1000000</v>
      </c>
      <c r="VCV1372" s="84">
        <f t="shared" si="3280"/>
        <v>2000000</v>
      </c>
      <c r="VCW1372" s="84">
        <f t="shared" si="3280"/>
        <v>0</v>
      </c>
      <c r="VCX1372" s="84">
        <f t="shared" si="3280"/>
        <v>0</v>
      </c>
      <c r="VCY1372" s="84">
        <f t="shared" si="3280"/>
        <v>2000000</v>
      </c>
      <c r="VCZ1372" s="84">
        <f t="shared" si="3280"/>
        <v>3000000</v>
      </c>
      <c r="VDG1372" s="84" t="s">
        <v>5410</v>
      </c>
      <c r="VDH1372" s="84">
        <f>VDH1367</f>
        <v>1000000</v>
      </c>
      <c r="VDI1372" s="84">
        <f t="shared" ref="VDI1372:VFL1372" si="3281">VDI1367</f>
        <v>0</v>
      </c>
      <c r="VDJ1372" s="84">
        <f t="shared" si="3281"/>
        <v>0</v>
      </c>
      <c r="VDK1372" s="84">
        <f t="shared" si="3281"/>
        <v>1000000</v>
      </c>
      <c r="VDL1372" s="84">
        <f t="shared" si="3281"/>
        <v>2000000</v>
      </c>
      <c r="VDM1372" s="84">
        <f t="shared" si="3281"/>
        <v>0</v>
      </c>
      <c r="VDN1372" s="84">
        <f t="shared" si="3281"/>
        <v>0</v>
      </c>
      <c r="VDO1372" s="84">
        <f t="shared" si="3281"/>
        <v>2000000</v>
      </c>
      <c r="VDP1372" s="84">
        <f t="shared" si="3281"/>
        <v>3000000</v>
      </c>
      <c r="VDW1372" s="84" t="s">
        <v>5410</v>
      </c>
      <c r="VDX1372" s="84">
        <f>VDX1367</f>
        <v>1000000</v>
      </c>
      <c r="VDY1372" s="84">
        <f t="shared" si="3281"/>
        <v>0</v>
      </c>
      <c r="VDZ1372" s="84">
        <f t="shared" si="3281"/>
        <v>0</v>
      </c>
      <c r="VEA1372" s="84">
        <f t="shared" si="3281"/>
        <v>1000000</v>
      </c>
      <c r="VEB1372" s="84">
        <f t="shared" si="3281"/>
        <v>2000000</v>
      </c>
      <c r="VEC1372" s="84">
        <f t="shared" si="3281"/>
        <v>0</v>
      </c>
      <c r="VED1372" s="84">
        <f t="shared" si="3281"/>
        <v>0</v>
      </c>
      <c r="VEE1372" s="84">
        <f t="shared" si="3281"/>
        <v>2000000</v>
      </c>
      <c r="VEF1372" s="84">
        <f t="shared" si="3281"/>
        <v>3000000</v>
      </c>
      <c r="VEM1372" s="84" t="s">
        <v>5410</v>
      </c>
      <c r="VEN1372" s="84">
        <f>VEN1367</f>
        <v>1000000</v>
      </c>
      <c r="VEO1372" s="84">
        <f t="shared" si="3281"/>
        <v>0</v>
      </c>
      <c r="VEP1372" s="84">
        <f t="shared" si="3281"/>
        <v>0</v>
      </c>
      <c r="VEQ1372" s="84">
        <f t="shared" si="3281"/>
        <v>1000000</v>
      </c>
      <c r="VER1372" s="84">
        <f t="shared" si="3281"/>
        <v>2000000</v>
      </c>
      <c r="VES1372" s="84">
        <f t="shared" si="3281"/>
        <v>0</v>
      </c>
      <c r="VET1372" s="84">
        <f t="shared" si="3281"/>
        <v>0</v>
      </c>
      <c r="VEU1372" s="84">
        <f t="shared" si="3281"/>
        <v>2000000</v>
      </c>
      <c r="VEV1372" s="84">
        <f t="shared" si="3281"/>
        <v>3000000</v>
      </c>
      <c r="VFC1372" s="84" t="s">
        <v>5410</v>
      </c>
      <c r="VFD1372" s="84">
        <f>VFD1367</f>
        <v>1000000</v>
      </c>
      <c r="VFE1372" s="84">
        <f t="shared" si="3281"/>
        <v>0</v>
      </c>
      <c r="VFF1372" s="84">
        <f t="shared" si="3281"/>
        <v>0</v>
      </c>
      <c r="VFG1372" s="84">
        <f t="shared" si="3281"/>
        <v>1000000</v>
      </c>
      <c r="VFH1372" s="84">
        <f t="shared" si="3281"/>
        <v>2000000</v>
      </c>
      <c r="VFI1372" s="84">
        <f t="shared" si="3281"/>
        <v>0</v>
      </c>
      <c r="VFJ1372" s="84">
        <f t="shared" si="3281"/>
        <v>0</v>
      </c>
      <c r="VFK1372" s="84">
        <f t="shared" si="3281"/>
        <v>2000000</v>
      </c>
      <c r="VFL1372" s="84">
        <f t="shared" si="3281"/>
        <v>3000000</v>
      </c>
      <c r="VFS1372" s="84" t="s">
        <v>5410</v>
      </c>
      <c r="VFT1372" s="84">
        <f>VFT1367</f>
        <v>1000000</v>
      </c>
      <c r="VFU1372" s="84">
        <f t="shared" ref="VFU1372:VHX1372" si="3282">VFU1367</f>
        <v>0</v>
      </c>
      <c r="VFV1372" s="84">
        <f t="shared" si="3282"/>
        <v>0</v>
      </c>
      <c r="VFW1372" s="84">
        <f t="shared" si="3282"/>
        <v>1000000</v>
      </c>
      <c r="VFX1372" s="84">
        <f t="shared" si="3282"/>
        <v>2000000</v>
      </c>
      <c r="VFY1372" s="84">
        <f t="shared" si="3282"/>
        <v>0</v>
      </c>
      <c r="VFZ1372" s="84">
        <f t="shared" si="3282"/>
        <v>0</v>
      </c>
      <c r="VGA1372" s="84">
        <f t="shared" si="3282"/>
        <v>2000000</v>
      </c>
      <c r="VGB1372" s="84">
        <f t="shared" si="3282"/>
        <v>3000000</v>
      </c>
      <c r="VGI1372" s="84" t="s">
        <v>5410</v>
      </c>
      <c r="VGJ1372" s="84">
        <f>VGJ1367</f>
        <v>1000000</v>
      </c>
      <c r="VGK1372" s="84">
        <f t="shared" si="3282"/>
        <v>0</v>
      </c>
      <c r="VGL1372" s="84">
        <f t="shared" si="3282"/>
        <v>0</v>
      </c>
      <c r="VGM1372" s="84">
        <f t="shared" si="3282"/>
        <v>1000000</v>
      </c>
      <c r="VGN1372" s="84">
        <f t="shared" si="3282"/>
        <v>2000000</v>
      </c>
      <c r="VGO1372" s="84">
        <f t="shared" si="3282"/>
        <v>0</v>
      </c>
      <c r="VGP1372" s="84">
        <f t="shared" si="3282"/>
        <v>0</v>
      </c>
      <c r="VGQ1372" s="84">
        <f t="shared" si="3282"/>
        <v>2000000</v>
      </c>
      <c r="VGR1372" s="84">
        <f t="shared" si="3282"/>
        <v>3000000</v>
      </c>
      <c r="VGY1372" s="84" t="s">
        <v>5410</v>
      </c>
      <c r="VGZ1372" s="84">
        <f>VGZ1367</f>
        <v>1000000</v>
      </c>
      <c r="VHA1372" s="84">
        <f t="shared" si="3282"/>
        <v>0</v>
      </c>
      <c r="VHB1372" s="84">
        <f t="shared" si="3282"/>
        <v>0</v>
      </c>
      <c r="VHC1372" s="84">
        <f t="shared" si="3282"/>
        <v>1000000</v>
      </c>
      <c r="VHD1372" s="84">
        <f t="shared" si="3282"/>
        <v>2000000</v>
      </c>
      <c r="VHE1372" s="84">
        <f t="shared" si="3282"/>
        <v>0</v>
      </c>
      <c r="VHF1372" s="84">
        <f t="shared" si="3282"/>
        <v>0</v>
      </c>
      <c r="VHG1372" s="84">
        <f t="shared" si="3282"/>
        <v>2000000</v>
      </c>
      <c r="VHH1372" s="84">
        <f t="shared" si="3282"/>
        <v>3000000</v>
      </c>
      <c r="VHO1372" s="84" t="s">
        <v>5410</v>
      </c>
      <c r="VHP1372" s="84">
        <f>VHP1367</f>
        <v>1000000</v>
      </c>
      <c r="VHQ1372" s="84">
        <f t="shared" si="3282"/>
        <v>0</v>
      </c>
      <c r="VHR1372" s="84">
        <f t="shared" si="3282"/>
        <v>0</v>
      </c>
      <c r="VHS1372" s="84">
        <f t="shared" si="3282"/>
        <v>1000000</v>
      </c>
      <c r="VHT1372" s="84">
        <f t="shared" si="3282"/>
        <v>2000000</v>
      </c>
      <c r="VHU1372" s="84">
        <f t="shared" si="3282"/>
        <v>0</v>
      </c>
      <c r="VHV1372" s="84">
        <f t="shared" si="3282"/>
        <v>0</v>
      </c>
      <c r="VHW1372" s="84">
        <f t="shared" si="3282"/>
        <v>2000000</v>
      </c>
      <c r="VHX1372" s="84">
        <f t="shared" si="3282"/>
        <v>3000000</v>
      </c>
      <c r="VIE1372" s="84" t="s">
        <v>5410</v>
      </c>
      <c r="VIF1372" s="84">
        <f>VIF1367</f>
        <v>1000000</v>
      </c>
      <c r="VIG1372" s="84">
        <f t="shared" ref="VIG1372:VKJ1372" si="3283">VIG1367</f>
        <v>0</v>
      </c>
      <c r="VIH1372" s="84">
        <f t="shared" si="3283"/>
        <v>0</v>
      </c>
      <c r="VII1372" s="84">
        <f t="shared" si="3283"/>
        <v>1000000</v>
      </c>
      <c r="VIJ1372" s="84">
        <f t="shared" si="3283"/>
        <v>2000000</v>
      </c>
      <c r="VIK1372" s="84">
        <f t="shared" si="3283"/>
        <v>0</v>
      </c>
      <c r="VIL1372" s="84">
        <f t="shared" si="3283"/>
        <v>0</v>
      </c>
      <c r="VIM1372" s="84">
        <f t="shared" si="3283"/>
        <v>2000000</v>
      </c>
      <c r="VIN1372" s="84">
        <f t="shared" si="3283"/>
        <v>3000000</v>
      </c>
      <c r="VIU1372" s="84" t="s">
        <v>5410</v>
      </c>
      <c r="VIV1372" s="84">
        <f>VIV1367</f>
        <v>1000000</v>
      </c>
      <c r="VIW1372" s="84">
        <f t="shared" si="3283"/>
        <v>0</v>
      </c>
      <c r="VIX1372" s="84">
        <f t="shared" si="3283"/>
        <v>0</v>
      </c>
      <c r="VIY1372" s="84">
        <f t="shared" si="3283"/>
        <v>1000000</v>
      </c>
      <c r="VIZ1372" s="84">
        <f t="shared" si="3283"/>
        <v>2000000</v>
      </c>
      <c r="VJA1372" s="84">
        <f t="shared" si="3283"/>
        <v>0</v>
      </c>
      <c r="VJB1372" s="84">
        <f t="shared" si="3283"/>
        <v>0</v>
      </c>
      <c r="VJC1372" s="84">
        <f t="shared" si="3283"/>
        <v>2000000</v>
      </c>
      <c r="VJD1372" s="84">
        <f t="shared" si="3283"/>
        <v>3000000</v>
      </c>
      <c r="VJK1372" s="84" t="s">
        <v>5410</v>
      </c>
      <c r="VJL1372" s="84">
        <f>VJL1367</f>
        <v>1000000</v>
      </c>
      <c r="VJM1372" s="84">
        <f t="shared" si="3283"/>
        <v>0</v>
      </c>
      <c r="VJN1372" s="84">
        <f t="shared" si="3283"/>
        <v>0</v>
      </c>
      <c r="VJO1372" s="84">
        <f t="shared" si="3283"/>
        <v>1000000</v>
      </c>
      <c r="VJP1372" s="84">
        <f t="shared" si="3283"/>
        <v>2000000</v>
      </c>
      <c r="VJQ1372" s="84">
        <f t="shared" si="3283"/>
        <v>0</v>
      </c>
      <c r="VJR1372" s="84">
        <f t="shared" si="3283"/>
        <v>0</v>
      </c>
      <c r="VJS1372" s="84">
        <f t="shared" si="3283"/>
        <v>2000000</v>
      </c>
      <c r="VJT1372" s="84">
        <f t="shared" si="3283"/>
        <v>3000000</v>
      </c>
      <c r="VKA1372" s="84" t="s">
        <v>5410</v>
      </c>
      <c r="VKB1372" s="84">
        <f>VKB1367</f>
        <v>1000000</v>
      </c>
      <c r="VKC1372" s="84">
        <f t="shared" si="3283"/>
        <v>0</v>
      </c>
      <c r="VKD1372" s="84">
        <f t="shared" si="3283"/>
        <v>0</v>
      </c>
      <c r="VKE1372" s="84">
        <f t="shared" si="3283"/>
        <v>1000000</v>
      </c>
      <c r="VKF1372" s="84">
        <f t="shared" si="3283"/>
        <v>2000000</v>
      </c>
      <c r="VKG1372" s="84">
        <f t="shared" si="3283"/>
        <v>0</v>
      </c>
      <c r="VKH1372" s="84">
        <f t="shared" si="3283"/>
        <v>0</v>
      </c>
      <c r="VKI1372" s="84">
        <f t="shared" si="3283"/>
        <v>2000000</v>
      </c>
      <c r="VKJ1372" s="84">
        <f t="shared" si="3283"/>
        <v>3000000</v>
      </c>
      <c r="VKQ1372" s="84" t="s">
        <v>5410</v>
      </c>
      <c r="VKR1372" s="84">
        <f>VKR1367</f>
        <v>1000000</v>
      </c>
      <c r="VKS1372" s="84">
        <f t="shared" ref="VKS1372:VMV1372" si="3284">VKS1367</f>
        <v>0</v>
      </c>
      <c r="VKT1372" s="84">
        <f t="shared" si="3284"/>
        <v>0</v>
      </c>
      <c r="VKU1372" s="84">
        <f t="shared" si="3284"/>
        <v>1000000</v>
      </c>
      <c r="VKV1372" s="84">
        <f t="shared" si="3284"/>
        <v>2000000</v>
      </c>
      <c r="VKW1372" s="84">
        <f t="shared" si="3284"/>
        <v>0</v>
      </c>
      <c r="VKX1372" s="84">
        <f t="shared" si="3284"/>
        <v>0</v>
      </c>
      <c r="VKY1372" s="84">
        <f t="shared" si="3284"/>
        <v>2000000</v>
      </c>
      <c r="VKZ1372" s="84">
        <f t="shared" si="3284"/>
        <v>3000000</v>
      </c>
      <c r="VLG1372" s="84" t="s">
        <v>5410</v>
      </c>
      <c r="VLH1372" s="84">
        <f>VLH1367</f>
        <v>1000000</v>
      </c>
      <c r="VLI1372" s="84">
        <f t="shared" si="3284"/>
        <v>0</v>
      </c>
      <c r="VLJ1372" s="84">
        <f t="shared" si="3284"/>
        <v>0</v>
      </c>
      <c r="VLK1372" s="84">
        <f t="shared" si="3284"/>
        <v>1000000</v>
      </c>
      <c r="VLL1372" s="84">
        <f t="shared" si="3284"/>
        <v>2000000</v>
      </c>
      <c r="VLM1372" s="84">
        <f t="shared" si="3284"/>
        <v>0</v>
      </c>
      <c r="VLN1372" s="84">
        <f t="shared" si="3284"/>
        <v>0</v>
      </c>
      <c r="VLO1372" s="84">
        <f t="shared" si="3284"/>
        <v>2000000</v>
      </c>
      <c r="VLP1372" s="84">
        <f t="shared" si="3284"/>
        <v>3000000</v>
      </c>
      <c r="VLW1372" s="84" t="s">
        <v>5410</v>
      </c>
      <c r="VLX1372" s="84">
        <f>VLX1367</f>
        <v>1000000</v>
      </c>
      <c r="VLY1372" s="84">
        <f t="shared" si="3284"/>
        <v>0</v>
      </c>
      <c r="VLZ1372" s="84">
        <f t="shared" si="3284"/>
        <v>0</v>
      </c>
      <c r="VMA1372" s="84">
        <f t="shared" si="3284"/>
        <v>1000000</v>
      </c>
      <c r="VMB1372" s="84">
        <f t="shared" si="3284"/>
        <v>2000000</v>
      </c>
      <c r="VMC1372" s="84">
        <f t="shared" si="3284"/>
        <v>0</v>
      </c>
      <c r="VMD1372" s="84">
        <f t="shared" si="3284"/>
        <v>0</v>
      </c>
      <c r="VME1372" s="84">
        <f t="shared" si="3284"/>
        <v>2000000</v>
      </c>
      <c r="VMF1372" s="84">
        <f t="shared" si="3284"/>
        <v>3000000</v>
      </c>
      <c r="VMM1372" s="84" t="s">
        <v>5410</v>
      </c>
      <c r="VMN1372" s="84">
        <f>VMN1367</f>
        <v>1000000</v>
      </c>
      <c r="VMO1372" s="84">
        <f t="shared" si="3284"/>
        <v>0</v>
      </c>
      <c r="VMP1372" s="84">
        <f t="shared" si="3284"/>
        <v>0</v>
      </c>
      <c r="VMQ1372" s="84">
        <f t="shared" si="3284"/>
        <v>1000000</v>
      </c>
      <c r="VMR1372" s="84">
        <f t="shared" si="3284"/>
        <v>2000000</v>
      </c>
      <c r="VMS1372" s="84">
        <f t="shared" si="3284"/>
        <v>0</v>
      </c>
      <c r="VMT1372" s="84">
        <f t="shared" si="3284"/>
        <v>0</v>
      </c>
      <c r="VMU1372" s="84">
        <f t="shared" si="3284"/>
        <v>2000000</v>
      </c>
      <c r="VMV1372" s="84">
        <f t="shared" si="3284"/>
        <v>3000000</v>
      </c>
      <c r="VNC1372" s="84" t="s">
        <v>5410</v>
      </c>
      <c r="VND1372" s="84">
        <f>VND1367</f>
        <v>1000000</v>
      </c>
      <c r="VNE1372" s="84">
        <f t="shared" ref="VNE1372:VPH1372" si="3285">VNE1367</f>
        <v>0</v>
      </c>
      <c r="VNF1372" s="84">
        <f t="shared" si="3285"/>
        <v>0</v>
      </c>
      <c r="VNG1372" s="84">
        <f t="shared" si="3285"/>
        <v>1000000</v>
      </c>
      <c r="VNH1372" s="84">
        <f t="shared" si="3285"/>
        <v>2000000</v>
      </c>
      <c r="VNI1372" s="84">
        <f t="shared" si="3285"/>
        <v>0</v>
      </c>
      <c r="VNJ1372" s="84">
        <f t="shared" si="3285"/>
        <v>0</v>
      </c>
      <c r="VNK1372" s="84">
        <f t="shared" si="3285"/>
        <v>2000000</v>
      </c>
      <c r="VNL1372" s="84">
        <f t="shared" si="3285"/>
        <v>3000000</v>
      </c>
      <c r="VNS1372" s="84" t="s">
        <v>5410</v>
      </c>
      <c r="VNT1372" s="84">
        <f>VNT1367</f>
        <v>1000000</v>
      </c>
      <c r="VNU1372" s="84">
        <f t="shared" si="3285"/>
        <v>0</v>
      </c>
      <c r="VNV1372" s="84">
        <f t="shared" si="3285"/>
        <v>0</v>
      </c>
      <c r="VNW1372" s="84">
        <f t="shared" si="3285"/>
        <v>1000000</v>
      </c>
      <c r="VNX1372" s="84">
        <f t="shared" si="3285"/>
        <v>2000000</v>
      </c>
      <c r="VNY1372" s="84">
        <f t="shared" si="3285"/>
        <v>0</v>
      </c>
      <c r="VNZ1372" s="84">
        <f t="shared" si="3285"/>
        <v>0</v>
      </c>
      <c r="VOA1372" s="84">
        <f t="shared" si="3285"/>
        <v>2000000</v>
      </c>
      <c r="VOB1372" s="84">
        <f t="shared" si="3285"/>
        <v>3000000</v>
      </c>
      <c r="VOI1372" s="84" t="s">
        <v>5410</v>
      </c>
      <c r="VOJ1372" s="84">
        <f>VOJ1367</f>
        <v>1000000</v>
      </c>
      <c r="VOK1372" s="84">
        <f t="shared" si="3285"/>
        <v>0</v>
      </c>
      <c r="VOL1372" s="84">
        <f t="shared" si="3285"/>
        <v>0</v>
      </c>
      <c r="VOM1372" s="84">
        <f t="shared" si="3285"/>
        <v>1000000</v>
      </c>
      <c r="VON1372" s="84">
        <f t="shared" si="3285"/>
        <v>2000000</v>
      </c>
      <c r="VOO1372" s="84">
        <f t="shared" si="3285"/>
        <v>0</v>
      </c>
      <c r="VOP1372" s="84">
        <f t="shared" si="3285"/>
        <v>0</v>
      </c>
      <c r="VOQ1372" s="84">
        <f t="shared" si="3285"/>
        <v>2000000</v>
      </c>
      <c r="VOR1372" s="84">
        <f t="shared" si="3285"/>
        <v>3000000</v>
      </c>
      <c r="VOY1372" s="84" t="s">
        <v>5410</v>
      </c>
      <c r="VOZ1372" s="84">
        <f>VOZ1367</f>
        <v>1000000</v>
      </c>
      <c r="VPA1372" s="84">
        <f t="shared" si="3285"/>
        <v>0</v>
      </c>
      <c r="VPB1372" s="84">
        <f t="shared" si="3285"/>
        <v>0</v>
      </c>
      <c r="VPC1372" s="84">
        <f t="shared" si="3285"/>
        <v>1000000</v>
      </c>
      <c r="VPD1372" s="84">
        <f t="shared" si="3285"/>
        <v>2000000</v>
      </c>
      <c r="VPE1372" s="84">
        <f t="shared" si="3285"/>
        <v>0</v>
      </c>
      <c r="VPF1372" s="84">
        <f t="shared" si="3285"/>
        <v>0</v>
      </c>
      <c r="VPG1372" s="84">
        <f t="shared" si="3285"/>
        <v>2000000</v>
      </c>
      <c r="VPH1372" s="84">
        <f t="shared" si="3285"/>
        <v>3000000</v>
      </c>
      <c r="VPO1372" s="84" t="s">
        <v>5410</v>
      </c>
      <c r="VPP1372" s="84">
        <f>VPP1367</f>
        <v>1000000</v>
      </c>
      <c r="VPQ1372" s="84">
        <f t="shared" ref="VPQ1372:VRT1372" si="3286">VPQ1367</f>
        <v>0</v>
      </c>
      <c r="VPR1372" s="84">
        <f t="shared" si="3286"/>
        <v>0</v>
      </c>
      <c r="VPS1372" s="84">
        <f t="shared" si="3286"/>
        <v>1000000</v>
      </c>
      <c r="VPT1372" s="84">
        <f t="shared" si="3286"/>
        <v>2000000</v>
      </c>
      <c r="VPU1372" s="84">
        <f t="shared" si="3286"/>
        <v>0</v>
      </c>
      <c r="VPV1372" s="84">
        <f t="shared" si="3286"/>
        <v>0</v>
      </c>
      <c r="VPW1372" s="84">
        <f t="shared" si="3286"/>
        <v>2000000</v>
      </c>
      <c r="VPX1372" s="84">
        <f t="shared" si="3286"/>
        <v>3000000</v>
      </c>
      <c r="VQE1372" s="84" t="s">
        <v>5410</v>
      </c>
      <c r="VQF1372" s="84">
        <f>VQF1367</f>
        <v>1000000</v>
      </c>
      <c r="VQG1372" s="84">
        <f t="shared" si="3286"/>
        <v>0</v>
      </c>
      <c r="VQH1372" s="84">
        <f t="shared" si="3286"/>
        <v>0</v>
      </c>
      <c r="VQI1372" s="84">
        <f t="shared" si="3286"/>
        <v>1000000</v>
      </c>
      <c r="VQJ1372" s="84">
        <f t="shared" si="3286"/>
        <v>2000000</v>
      </c>
      <c r="VQK1372" s="84">
        <f t="shared" si="3286"/>
        <v>0</v>
      </c>
      <c r="VQL1372" s="84">
        <f t="shared" si="3286"/>
        <v>0</v>
      </c>
      <c r="VQM1372" s="84">
        <f t="shared" si="3286"/>
        <v>2000000</v>
      </c>
      <c r="VQN1372" s="84">
        <f t="shared" si="3286"/>
        <v>3000000</v>
      </c>
      <c r="VQU1372" s="84" t="s">
        <v>5410</v>
      </c>
      <c r="VQV1372" s="84">
        <f>VQV1367</f>
        <v>1000000</v>
      </c>
      <c r="VQW1372" s="84">
        <f t="shared" si="3286"/>
        <v>0</v>
      </c>
      <c r="VQX1372" s="84">
        <f t="shared" si="3286"/>
        <v>0</v>
      </c>
      <c r="VQY1372" s="84">
        <f t="shared" si="3286"/>
        <v>1000000</v>
      </c>
      <c r="VQZ1372" s="84">
        <f t="shared" si="3286"/>
        <v>2000000</v>
      </c>
      <c r="VRA1372" s="84">
        <f t="shared" si="3286"/>
        <v>0</v>
      </c>
      <c r="VRB1372" s="84">
        <f t="shared" si="3286"/>
        <v>0</v>
      </c>
      <c r="VRC1372" s="84">
        <f t="shared" si="3286"/>
        <v>2000000</v>
      </c>
      <c r="VRD1372" s="84">
        <f t="shared" si="3286"/>
        <v>3000000</v>
      </c>
      <c r="VRK1372" s="84" t="s">
        <v>5410</v>
      </c>
      <c r="VRL1372" s="84">
        <f>VRL1367</f>
        <v>1000000</v>
      </c>
      <c r="VRM1372" s="84">
        <f t="shared" si="3286"/>
        <v>0</v>
      </c>
      <c r="VRN1372" s="84">
        <f t="shared" si="3286"/>
        <v>0</v>
      </c>
      <c r="VRO1372" s="84">
        <f t="shared" si="3286"/>
        <v>1000000</v>
      </c>
      <c r="VRP1372" s="84">
        <f t="shared" si="3286"/>
        <v>2000000</v>
      </c>
      <c r="VRQ1372" s="84">
        <f t="shared" si="3286"/>
        <v>0</v>
      </c>
      <c r="VRR1372" s="84">
        <f t="shared" si="3286"/>
        <v>0</v>
      </c>
      <c r="VRS1372" s="84">
        <f t="shared" si="3286"/>
        <v>2000000</v>
      </c>
      <c r="VRT1372" s="84">
        <f t="shared" si="3286"/>
        <v>3000000</v>
      </c>
      <c r="VSA1372" s="84" t="s">
        <v>5410</v>
      </c>
      <c r="VSB1372" s="84">
        <f>VSB1367</f>
        <v>1000000</v>
      </c>
      <c r="VSC1372" s="84">
        <f t="shared" ref="VSC1372:VUF1372" si="3287">VSC1367</f>
        <v>0</v>
      </c>
      <c r="VSD1372" s="84">
        <f t="shared" si="3287"/>
        <v>0</v>
      </c>
      <c r="VSE1372" s="84">
        <f t="shared" si="3287"/>
        <v>1000000</v>
      </c>
      <c r="VSF1372" s="84">
        <f t="shared" si="3287"/>
        <v>2000000</v>
      </c>
      <c r="VSG1372" s="84">
        <f t="shared" si="3287"/>
        <v>0</v>
      </c>
      <c r="VSH1372" s="84">
        <f t="shared" si="3287"/>
        <v>0</v>
      </c>
      <c r="VSI1372" s="84">
        <f t="shared" si="3287"/>
        <v>2000000</v>
      </c>
      <c r="VSJ1372" s="84">
        <f t="shared" si="3287"/>
        <v>3000000</v>
      </c>
      <c r="VSQ1372" s="84" t="s">
        <v>5410</v>
      </c>
      <c r="VSR1372" s="84">
        <f>VSR1367</f>
        <v>1000000</v>
      </c>
      <c r="VSS1372" s="84">
        <f t="shared" si="3287"/>
        <v>0</v>
      </c>
      <c r="VST1372" s="84">
        <f t="shared" si="3287"/>
        <v>0</v>
      </c>
      <c r="VSU1372" s="84">
        <f t="shared" si="3287"/>
        <v>1000000</v>
      </c>
      <c r="VSV1372" s="84">
        <f t="shared" si="3287"/>
        <v>2000000</v>
      </c>
      <c r="VSW1372" s="84">
        <f t="shared" si="3287"/>
        <v>0</v>
      </c>
      <c r="VSX1372" s="84">
        <f t="shared" si="3287"/>
        <v>0</v>
      </c>
      <c r="VSY1372" s="84">
        <f t="shared" si="3287"/>
        <v>2000000</v>
      </c>
      <c r="VSZ1372" s="84">
        <f t="shared" si="3287"/>
        <v>3000000</v>
      </c>
      <c r="VTG1372" s="84" t="s">
        <v>5410</v>
      </c>
      <c r="VTH1372" s="84">
        <f>VTH1367</f>
        <v>1000000</v>
      </c>
      <c r="VTI1372" s="84">
        <f t="shared" si="3287"/>
        <v>0</v>
      </c>
      <c r="VTJ1372" s="84">
        <f t="shared" si="3287"/>
        <v>0</v>
      </c>
      <c r="VTK1372" s="84">
        <f t="shared" si="3287"/>
        <v>1000000</v>
      </c>
      <c r="VTL1372" s="84">
        <f t="shared" si="3287"/>
        <v>2000000</v>
      </c>
      <c r="VTM1372" s="84">
        <f t="shared" si="3287"/>
        <v>0</v>
      </c>
      <c r="VTN1372" s="84">
        <f t="shared" si="3287"/>
        <v>0</v>
      </c>
      <c r="VTO1372" s="84">
        <f t="shared" si="3287"/>
        <v>2000000</v>
      </c>
      <c r="VTP1372" s="84">
        <f t="shared" si="3287"/>
        <v>3000000</v>
      </c>
      <c r="VTW1372" s="84" t="s">
        <v>5410</v>
      </c>
      <c r="VTX1372" s="84">
        <f>VTX1367</f>
        <v>1000000</v>
      </c>
      <c r="VTY1372" s="84">
        <f t="shared" si="3287"/>
        <v>0</v>
      </c>
      <c r="VTZ1372" s="84">
        <f t="shared" si="3287"/>
        <v>0</v>
      </c>
      <c r="VUA1372" s="84">
        <f t="shared" si="3287"/>
        <v>1000000</v>
      </c>
      <c r="VUB1372" s="84">
        <f t="shared" si="3287"/>
        <v>2000000</v>
      </c>
      <c r="VUC1372" s="84">
        <f t="shared" si="3287"/>
        <v>0</v>
      </c>
      <c r="VUD1372" s="84">
        <f t="shared" si="3287"/>
        <v>0</v>
      </c>
      <c r="VUE1372" s="84">
        <f t="shared" si="3287"/>
        <v>2000000</v>
      </c>
      <c r="VUF1372" s="84">
        <f t="shared" si="3287"/>
        <v>3000000</v>
      </c>
      <c r="VUM1372" s="84" t="s">
        <v>5410</v>
      </c>
      <c r="VUN1372" s="84">
        <f>VUN1367</f>
        <v>1000000</v>
      </c>
      <c r="VUO1372" s="84">
        <f t="shared" ref="VUO1372:VWR1372" si="3288">VUO1367</f>
        <v>0</v>
      </c>
      <c r="VUP1372" s="84">
        <f t="shared" si="3288"/>
        <v>0</v>
      </c>
      <c r="VUQ1372" s="84">
        <f t="shared" si="3288"/>
        <v>1000000</v>
      </c>
      <c r="VUR1372" s="84">
        <f t="shared" si="3288"/>
        <v>2000000</v>
      </c>
      <c r="VUS1372" s="84">
        <f t="shared" si="3288"/>
        <v>0</v>
      </c>
      <c r="VUT1372" s="84">
        <f t="shared" si="3288"/>
        <v>0</v>
      </c>
      <c r="VUU1372" s="84">
        <f t="shared" si="3288"/>
        <v>2000000</v>
      </c>
      <c r="VUV1372" s="84">
        <f t="shared" si="3288"/>
        <v>3000000</v>
      </c>
      <c r="VVC1372" s="84" t="s">
        <v>5410</v>
      </c>
      <c r="VVD1372" s="84">
        <f>VVD1367</f>
        <v>1000000</v>
      </c>
      <c r="VVE1372" s="84">
        <f t="shared" si="3288"/>
        <v>0</v>
      </c>
      <c r="VVF1372" s="84">
        <f t="shared" si="3288"/>
        <v>0</v>
      </c>
      <c r="VVG1372" s="84">
        <f t="shared" si="3288"/>
        <v>1000000</v>
      </c>
      <c r="VVH1372" s="84">
        <f t="shared" si="3288"/>
        <v>2000000</v>
      </c>
      <c r="VVI1372" s="84">
        <f t="shared" si="3288"/>
        <v>0</v>
      </c>
      <c r="VVJ1372" s="84">
        <f t="shared" si="3288"/>
        <v>0</v>
      </c>
      <c r="VVK1372" s="84">
        <f t="shared" si="3288"/>
        <v>2000000</v>
      </c>
      <c r="VVL1372" s="84">
        <f t="shared" si="3288"/>
        <v>3000000</v>
      </c>
      <c r="VVS1372" s="84" t="s">
        <v>5410</v>
      </c>
      <c r="VVT1372" s="84">
        <f>VVT1367</f>
        <v>1000000</v>
      </c>
      <c r="VVU1372" s="84">
        <f t="shared" si="3288"/>
        <v>0</v>
      </c>
      <c r="VVV1372" s="84">
        <f t="shared" si="3288"/>
        <v>0</v>
      </c>
      <c r="VVW1372" s="84">
        <f t="shared" si="3288"/>
        <v>1000000</v>
      </c>
      <c r="VVX1372" s="84">
        <f t="shared" si="3288"/>
        <v>2000000</v>
      </c>
      <c r="VVY1372" s="84">
        <f t="shared" si="3288"/>
        <v>0</v>
      </c>
      <c r="VVZ1372" s="84">
        <f t="shared" si="3288"/>
        <v>0</v>
      </c>
      <c r="VWA1372" s="84">
        <f t="shared" si="3288"/>
        <v>2000000</v>
      </c>
      <c r="VWB1372" s="84">
        <f t="shared" si="3288"/>
        <v>3000000</v>
      </c>
      <c r="VWI1372" s="84" t="s">
        <v>5410</v>
      </c>
      <c r="VWJ1372" s="84">
        <f>VWJ1367</f>
        <v>1000000</v>
      </c>
      <c r="VWK1372" s="84">
        <f t="shared" si="3288"/>
        <v>0</v>
      </c>
      <c r="VWL1372" s="84">
        <f t="shared" si="3288"/>
        <v>0</v>
      </c>
      <c r="VWM1372" s="84">
        <f t="shared" si="3288"/>
        <v>1000000</v>
      </c>
      <c r="VWN1372" s="84">
        <f t="shared" si="3288"/>
        <v>2000000</v>
      </c>
      <c r="VWO1372" s="84">
        <f t="shared" si="3288"/>
        <v>0</v>
      </c>
      <c r="VWP1372" s="84">
        <f t="shared" si="3288"/>
        <v>0</v>
      </c>
      <c r="VWQ1372" s="84">
        <f t="shared" si="3288"/>
        <v>2000000</v>
      </c>
      <c r="VWR1372" s="84">
        <f t="shared" si="3288"/>
        <v>3000000</v>
      </c>
      <c r="VWY1372" s="84" t="s">
        <v>5410</v>
      </c>
      <c r="VWZ1372" s="84">
        <f>VWZ1367</f>
        <v>1000000</v>
      </c>
      <c r="VXA1372" s="84">
        <f t="shared" ref="VXA1372:VZD1372" si="3289">VXA1367</f>
        <v>0</v>
      </c>
      <c r="VXB1372" s="84">
        <f t="shared" si="3289"/>
        <v>0</v>
      </c>
      <c r="VXC1372" s="84">
        <f t="shared" si="3289"/>
        <v>1000000</v>
      </c>
      <c r="VXD1372" s="84">
        <f t="shared" si="3289"/>
        <v>2000000</v>
      </c>
      <c r="VXE1372" s="84">
        <f t="shared" si="3289"/>
        <v>0</v>
      </c>
      <c r="VXF1372" s="84">
        <f t="shared" si="3289"/>
        <v>0</v>
      </c>
      <c r="VXG1372" s="84">
        <f t="shared" si="3289"/>
        <v>2000000</v>
      </c>
      <c r="VXH1372" s="84">
        <f t="shared" si="3289"/>
        <v>3000000</v>
      </c>
      <c r="VXO1372" s="84" t="s">
        <v>5410</v>
      </c>
      <c r="VXP1372" s="84">
        <f>VXP1367</f>
        <v>1000000</v>
      </c>
      <c r="VXQ1372" s="84">
        <f t="shared" si="3289"/>
        <v>0</v>
      </c>
      <c r="VXR1372" s="84">
        <f t="shared" si="3289"/>
        <v>0</v>
      </c>
      <c r="VXS1372" s="84">
        <f t="shared" si="3289"/>
        <v>1000000</v>
      </c>
      <c r="VXT1372" s="84">
        <f t="shared" si="3289"/>
        <v>2000000</v>
      </c>
      <c r="VXU1372" s="84">
        <f t="shared" si="3289"/>
        <v>0</v>
      </c>
      <c r="VXV1372" s="84">
        <f t="shared" si="3289"/>
        <v>0</v>
      </c>
      <c r="VXW1372" s="84">
        <f t="shared" si="3289"/>
        <v>2000000</v>
      </c>
      <c r="VXX1372" s="84">
        <f t="shared" si="3289"/>
        <v>3000000</v>
      </c>
      <c r="VYE1372" s="84" t="s">
        <v>5410</v>
      </c>
      <c r="VYF1372" s="84">
        <f>VYF1367</f>
        <v>1000000</v>
      </c>
      <c r="VYG1372" s="84">
        <f t="shared" si="3289"/>
        <v>0</v>
      </c>
      <c r="VYH1372" s="84">
        <f t="shared" si="3289"/>
        <v>0</v>
      </c>
      <c r="VYI1372" s="84">
        <f t="shared" si="3289"/>
        <v>1000000</v>
      </c>
      <c r="VYJ1372" s="84">
        <f t="shared" si="3289"/>
        <v>2000000</v>
      </c>
      <c r="VYK1372" s="84">
        <f t="shared" si="3289"/>
        <v>0</v>
      </c>
      <c r="VYL1372" s="84">
        <f t="shared" si="3289"/>
        <v>0</v>
      </c>
      <c r="VYM1372" s="84">
        <f t="shared" si="3289"/>
        <v>2000000</v>
      </c>
      <c r="VYN1372" s="84">
        <f t="shared" si="3289"/>
        <v>3000000</v>
      </c>
      <c r="VYU1372" s="84" t="s">
        <v>5410</v>
      </c>
      <c r="VYV1372" s="84">
        <f>VYV1367</f>
        <v>1000000</v>
      </c>
      <c r="VYW1372" s="84">
        <f t="shared" si="3289"/>
        <v>0</v>
      </c>
      <c r="VYX1372" s="84">
        <f t="shared" si="3289"/>
        <v>0</v>
      </c>
      <c r="VYY1372" s="84">
        <f t="shared" si="3289"/>
        <v>1000000</v>
      </c>
      <c r="VYZ1372" s="84">
        <f t="shared" si="3289"/>
        <v>2000000</v>
      </c>
      <c r="VZA1372" s="84">
        <f t="shared" si="3289"/>
        <v>0</v>
      </c>
      <c r="VZB1372" s="84">
        <f t="shared" si="3289"/>
        <v>0</v>
      </c>
      <c r="VZC1372" s="84">
        <f t="shared" si="3289"/>
        <v>2000000</v>
      </c>
      <c r="VZD1372" s="84">
        <f t="shared" si="3289"/>
        <v>3000000</v>
      </c>
      <c r="VZK1372" s="84" t="s">
        <v>5410</v>
      </c>
      <c r="VZL1372" s="84">
        <f>VZL1367</f>
        <v>1000000</v>
      </c>
      <c r="VZM1372" s="84">
        <f t="shared" ref="VZM1372:WBP1372" si="3290">VZM1367</f>
        <v>0</v>
      </c>
      <c r="VZN1372" s="84">
        <f t="shared" si="3290"/>
        <v>0</v>
      </c>
      <c r="VZO1372" s="84">
        <f t="shared" si="3290"/>
        <v>1000000</v>
      </c>
      <c r="VZP1372" s="84">
        <f t="shared" si="3290"/>
        <v>2000000</v>
      </c>
      <c r="VZQ1372" s="84">
        <f t="shared" si="3290"/>
        <v>0</v>
      </c>
      <c r="VZR1372" s="84">
        <f t="shared" si="3290"/>
        <v>0</v>
      </c>
      <c r="VZS1372" s="84">
        <f t="shared" si="3290"/>
        <v>2000000</v>
      </c>
      <c r="VZT1372" s="84">
        <f t="shared" si="3290"/>
        <v>3000000</v>
      </c>
      <c r="WAA1372" s="84" t="s">
        <v>5410</v>
      </c>
      <c r="WAB1372" s="84">
        <f>WAB1367</f>
        <v>1000000</v>
      </c>
      <c r="WAC1372" s="84">
        <f t="shared" si="3290"/>
        <v>0</v>
      </c>
      <c r="WAD1372" s="84">
        <f t="shared" si="3290"/>
        <v>0</v>
      </c>
      <c r="WAE1372" s="84">
        <f t="shared" si="3290"/>
        <v>1000000</v>
      </c>
      <c r="WAF1372" s="84">
        <f t="shared" si="3290"/>
        <v>2000000</v>
      </c>
      <c r="WAG1372" s="84">
        <f t="shared" si="3290"/>
        <v>0</v>
      </c>
      <c r="WAH1372" s="84">
        <f t="shared" si="3290"/>
        <v>0</v>
      </c>
      <c r="WAI1372" s="84">
        <f t="shared" si="3290"/>
        <v>2000000</v>
      </c>
      <c r="WAJ1372" s="84">
        <f t="shared" si="3290"/>
        <v>3000000</v>
      </c>
      <c r="WAQ1372" s="84" t="s">
        <v>5410</v>
      </c>
      <c r="WAR1372" s="84">
        <f>WAR1367</f>
        <v>1000000</v>
      </c>
      <c r="WAS1372" s="84">
        <f t="shared" si="3290"/>
        <v>0</v>
      </c>
      <c r="WAT1372" s="84">
        <f t="shared" si="3290"/>
        <v>0</v>
      </c>
      <c r="WAU1372" s="84">
        <f t="shared" si="3290"/>
        <v>1000000</v>
      </c>
      <c r="WAV1372" s="84">
        <f t="shared" si="3290"/>
        <v>2000000</v>
      </c>
      <c r="WAW1372" s="84">
        <f t="shared" si="3290"/>
        <v>0</v>
      </c>
      <c r="WAX1372" s="84">
        <f t="shared" si="3290"/>
        <v>0</v>
      </c>
      <c r="WAY1372" s="84">
        <f t="shared" si="3290"/>
        <v>2000000</v>
      </c>
      <c r="WAZ1372" s="84">
        <f t="shared" si="3290"/>
        <v>3000000</v>
      </c>
      <c r="WBG1372" s="84" t="s">
        <v>5410</v>
      </c>
      <c r="WBH1372" s="84">
        <f>WBH1367</f>
        <v>1000000</v>
      </c>
      <c r="WBI1372" s="84">
        <f t="shared" si="3290"/>
        <v>0</v>
      </c>
      <c r="WBJ1372" s="84">
        <f t="shared" si="3290"/>
        <v>0</v>
      </c>
      <c r="WBK1372" s="84">
        <f t="shared" si="3290"/>
        <v>1000000</v>
      </c>
      <c r="WBL1372" s="84">
        <f t="shared" si="3290"/>
        <v>2000000</v>
      </c>
      <c r="WBM1372" s="84">
        <f t="shared" si="3290"/>
        <v>0</v>
      </c>
      <c r="WBN1372" s="84">
        <f t="shared" si="3290"/>
        <v>0</v>
      </c>
      <c r="WBO1372" s="84">
        <f t="shared" si="3290"/>
        <v>2000000</v>
      </c>
      <c r="WBP1372" s="84">
        <f t="shared" si="3290"/>
        <v>3000000</v>
      </c>
      <c r="WBW1372" s="84" t="s">
        <v>5410</v>
      </c>
      <c r="WBX1372" s="84">
        <f>WBX1367</f>
        <v>1000000</v>
      </c>
      <c r="WBY1372" s="84">
        <f t="shared" ref="WBY1372:WEB1372" si="3291">WBY1367</f>
        <v>0</v>
      </c>
      <c r="WBZ1372" s="84">
        <f t="shared" si="3291"/>
        <v>0</v>
      </c>
      <c r="WCA1372" s="84">
        <f t="shared" si="3291"/>
        <v>1000000</v>
      </c>
      <c r="WCB1372" s="84">
        <f t="shared" si="3291"/>
        <v>2000000</v>
      </c>
      <c r="WCC1372" s="84">
        <f t="shared" si="3291"/>
        <v>0</v>
      </c>
      <c r="WCD1372" s="84">
        <f t="shared" si="3291"/>
        <v>0</v>
      </c>
      <c r="WCE1372" s="84">
        <f t="shared" si="3291"/>
        <v>2000000</v>
      </c>
      <c r="WCF1372" s="84">
        <f t="shared" si="3291"/>
        <v>3000000</v>
      </c>
      <c r="WCM1372" s="84" t="s">
        <v>5410</v>
      </c>
      <c r="WCN1372" s="84">
        <f>WCN1367</f>
        <v>1000000</v>
      </c>
      <c r="WCO1372" s="84">
        <f t="shared" si="3291"/>
        <v>0</v>
      </c>
      <c r="WCP1372" s="84">
        <f t="shared" si="3291"/>
        <v>0</v>
      </c>
      <c r="WCQ1372" s="84">
        <f t="shared" si="3291"/>
        <v>1000000</v>
      </c>
      <c r="WCR1372" s="84">
        <f t="shared" si="3291"/>
        <v>2000000</v>
      </c>
      <c r="WCS1372" s="84">
        <f t="shared" si="3291"/>
        <v>0</v>
      </c>
      <c r="WCT1372" s="84">
        <f t="shared" si="3291"/>
        <v>0</v>
      </c>
      <c r="WCU1372" s="84">
        <f t="shared" si="3291"/>
        <v>2000000</v>
      </c>
      <c r="WCV1372" s="84">
        <f t="shared" si="3291"/>
        <v>3000000</v>
      </c>
      <c r="WDC1372" s="84" t="s">
        <v>5410</v>
      </c>
      <c r="WDD1372" s="84">
        <f>WDD1367</f>
        <v>1000000</v>
      </c>
      <c r="WDE1372" s="84">
        <f t="shared" si="3291"/>
        <v>0</v>
      </c>
      <c r="WDF1372" s="84">
        <f t="shared" si="3291"/>
        <v>0</v>
      </c>
      <c r="WDG1372" s="84">
        <f t="shared" si="3291"/>
        <v>1000000</v>
      </c>
      <c r="WDH1372" s="84">
        <f t="shared" si="3291"/>
        <v>2000000</v>
      </c>
      <c r="WDI1372" s="84">
        <f t="shared" si="3291"/>
        <v>0</v>
      </c>
      <c r="WDJ1372" s="84">
        <f t="shared" si="3291"/>
        <v>0</v>
      </c>
      <c r="WDK1372" s="84">
        <f t="shared" si="3291"/>
        <v>2000000</v>
      </c>
      <c r="WDL1372" s="84">
        <f t="shared" si="3291"/>
        <v>3000000</v>
      </c>
      <c r="WDS1372" s="84" t="s">
        <v>5410</v>
      </c>
      <c r="WDT1372" s="84">
        <f>WDT1367</f>
        <v>1000000</v>
      </c>
      <c r="WDU1372" s="84">
        <f t="shared" si="3291"/>
        <v>0</v>
      </c>
      <c r="WDV1372" s="84">
        <f t="shared" si="3291"/>
        <v>0</v>
      </c>
      <c r="WDW1372" s="84">
        <f t="shared" si="3291"/>
        <v>1000000</v>
      </c>
      <c r="WDX1372" s="84">
        <f t="shared" si="3291"/>
        <v>2000000</v>
      </c>
      <c r="WDY1372" s="84">
        <f t="shared" si="3291"/>
        <v>0</v>
      </c>
      <c r="WDZ1372" s="84">
        <f t="shared" si="3291"/>
        <v>0</v>
      </c>
      <c r="WEA1372" s="84">
        <f t="shared" si="3291"/>
        <v>2000000</v>
      </c>
      <c r="WEB1372" s="84">
        <f t="shared" si="3291"/>
        <v>3000000</v>
      </c>
      <c r="WEI1372" s="84" t="s">
        <v>5410</v>
      </c>
      <c r="WEJ1372" s="84">
        <f>WEJ1367</f>
        <v>1000000</v>
      </c>
      <c r="WEK1372" s="84">
        <f t="shared" ref="WEK1372:WGN1372" si="3292">WEK1367</f>
        <v>0</v>
      </c>
      <c r="WEL1372" s="84">
        <f t="shared" si="3292"/>
        <v>0</v>
      </c>
      <c r="WEM1372" s="84">
        <f t="shared" si="3292"/>
        <v>1000000</v>
      </c>
      <c r="WEN1372" s="84">
        <f t="shared" si="3292"/>
        <v>2000000</v>
      </c>
      <c r="WEO1372" s="84">
        <f t="shared" si="3292"/>
        <v>0</v>
      </c>
      <c r="WEP1372" s="84">
        <f t="shared" si="3292"/>
        <v>0</v>
      </c>
      <c r="WEQ1372" s="84">
        <f t="shared" si="3292"/>
        <v>2000000</v>
      </c>
      <c r="WER1372" s="84">
        <f t="shared" si="3292"/>
        <v>3000000</v>
      </c>
      <c r="WEY1372" s="84" t="s">
        <v>5410</v>
      </c>
      <c r="WEZ1372" s="84">
        <f>WEZ1367</f>
        <v>1000000</v>
      </c>
      <c r="WFA1372" s="84">
        <f t="shared" si="3292"/>
        <v>0</v>
      </c>
      <c r="WFB1372" s="84">
        <f t="shared" si="3292"/>
        <v>0</v>
      </c>
      <c r="WFC1372" s="84">
        <f t="shared" si="3292"/>
        <v>1000000</v>
      </c>
      <c r="WFD1372" s="84">
        <f t="shared" si="3292"/>
        <v>2000000</v>
      </c>
      <c r="WFE1372" s="84">
        <f t="shared" si="3292"/>
        <v>0</v>
      </c>
      <c r="WFF1372" s="84">
        <f t="shared" si="3292"/>
        <v>0</v>
      </c>
      <c r="WFG1372" s="84">
        <f t="shared" si="3292"/>
        <v>2000000</v>
      </c>
      <c r="WFH1372" s="84">
        <f t="shared" si="3292"/>
        <v>3000000</v>
      </c>
      <c r="WFO1372" s="84" t="s">
        <v>5410</v>
      </c>
      <c r="WFP1372" s="84">
        <f>WFP1367</f>
        <v>1000000</v>
      </c>
      <c r="WFQ1372" s="84">
        <f t="shared" si="3292"/>
        <v>0</v>
      </c>
      <c r="WFR1372" s="84">
        <f t="shared" si="3292"/>
        <v>0</v>
      </c>
      <c r="WFS1372" s="84">
        <f t="shared" si="3292"/>
        <v>1000000</v>
      </c>
      <c r="WFT1372" s="84">
        <f t="shared" si="3292"/>
        <v>2000000</v>
      </c>
      <c r="WFU1372" s="84">
        <f t="shared" si="3292"/>
        <v>0</v>
      </c>
      <c r="WFV1372" s="84">
        <f t="shared" si="3292"/>
        <v>0</v>
      </c>
      <c r="WFW1372" s="84">
        <f t="shared" si="3292"/>
        <v>2000000</v>
      </c>
      <c r="WFX1372" s="84">
        <f t="shared" si="3292"/>
        <v>3000000</v>
      </c>
      <c r="WGE1372" s="84" t="s">
        <v>5410</v>
      </c>
      <c r="WGF1372" s="84">
        <f>WGF1367</f>
        <v>1000000</v>
      </c>
      <c r="WGG1372" s="84">
        <f t="shared" si="3292"/>
        <v>0</v>
      </c>
      <c r="WGH1372" s="84">
        <f t="shared" si="3292"/>
        <v>0</v>
      </c>
      <c r="WGI1372" s="84">
        <f t="shared" si="3292"/>
        <v>1000000</v>
      </c>
      <c r="WGJ1372" s="84">
        <f t="shared" si="3292"/>
        <v>2000000</v>
      </c>
      <c r="WGK1372" s="84">
        <f t="shared" si="3292"/>
        <v>0</v>
      </c>
      <c r="WGL1372" s="84">
        <f t="shared" si="3292"/>
        <v>0</v>
      </c>
      <c r="WGM1372" s="84">
        <f t="shared" si="3292"/>
        <v>2000000</v>
      </c>
      <c r="WGN1372" s="84">
        <f t="shared" si="3292"/>
        <v>3000000</v>
      </c>
      <c r="WGU1372" s="84" t="s">
        <v>5410</v>
      </c>
      <c r="WGV1372" s="84">
        <f>WGV1367</f>
        <v>1000000</v>
      </c>
      <c r="WGW1372" s="84">
        <f t="shared" ref="WGW1372:WIZ1372" si="3293">WGW1367</f>
        <v>0</v>
      </c>
      <c r="WGX1372" s="84">
        <f t="shared" si="3293"/>
        <v>0</v>
      </c>
      <c r="WGY1372" s="84">
        <f t="shared" si="3293"/>
        <v>1000000</v>
      </c>
      <c r="WGZ1372" s="84">
        <f t="shared" si="3293"/>
        <v>2000000</v>
      </c>
      <c r="WHA1372" s="84">
        <f t="shared" si="3293"/>
        <v>0</v>
      </c>
      <c r="WHB1372" s="84">
        <f t="shared" si="3293"/>
        <v>0</v>
      </c>
      <c r="WHC1372" s="84">
        <f t="shared" si="3293"/>
        <v>2000000</v>
      </c>
      <c r="WHD1372" s="84">
        <f t="shared" si="3293"/>
        <v>3000000</v>
      </c>
      <c r="WHK1372" s="84" t="s">
        <v>5410</v>
      </c>
      <c r="WHL1372" s="84">
        <f>WHL1367</f>
        <v>1000000</v>
      </c>
      <c r="WHM1372" s="84">
        <f t="shared" si="3293"/>
        <v>0</v>
      </c>
      <c r="WHN1372" s="84">
        <f t="shared" si="3293"/>
        <v>0</v>
      </c>
      <c r="WHO1372" s="84">
        <f t="shared" si="3293"/>
        <v>1000000</v>
      </c>
      <c r="WHP1372" s="84">
        <f t="shared" si="3293"/>
        <v>2000000</v>
      </c>
      <c r="WHQ1372" s="84">
        <f t="shared" si="3293"/>
        <v>0</v>
      </c>
      <c r="WHR1372" s="84">
        <f t="shared" si="3293"/>
        <v>0</v>
      </c>
      <c r="WHS1372" s="84">
        <f t="shared" si="3293"/>
        <v>2000000</v>
      </c>
      <c r="WHT1372" s="84">
        <f t="shared" si="3293"/>
        <v>3000000</v>
      </c>
      <c r="WIA1372" s="84" t="s">
        <v>5410</v>
      </c>
      <c r="WIB1372" s="84">
        <f>WIB1367</f>
        <v>1000000</v>
      </c>
      <c r="WIC1372" s="84">
        <f t="shared" si="3293"/>
        <v>0</v>
      </c>
      <c r="WID1372" s="84">
        <f t="shared" si="3293"/>
        <v>0</v>
      </c>
      <c r="WIE1372" s="84">
        <f t="shared" si="3293"/>
        <v>1000000</v>
      </c>
      <c r="WIF1372" s="84">
        <f t="shared" si="3293"/>
        <v>2000000</v>
      </c>
      <c r="WIG1372" s="84">
        <f t="shared" si="3293"/>
        <v>0</v>
      </c>
      <c r="WIH1372" s="84">
        <f t="shared" si="3293"/>
        <v>0</v>
      </c>
      <c r="WII1372" s="84">
        <f t="shared" si="3293"/>
        <v>2000000</v>
      </c>
      <c r="WIJ1372" s="84">
        <f t="shared" si="3293"/>
        <v>3000000</v>
      </c>
      <c r="WIQ1372" s="84" t="s">
        <v>5410</v>
      </c>
      <c r="WIR1372" s="84">
        <f>WIR1367</f>
        <v>1000000</v>
      </c>
      <c r="WIS1372" s="84">
        <f t="shared" si="3293"/>
        <v>0</v>
      </c>
      <c r="WIT1372" s="84">
        <f t="shared" si="3293"/>
        <v>0</v>
      </c>
      <c r="WIU1372" s="84">
        <f t="shared" si="3293"/>
        <v>1000000</v>
      </c>
      <c r="WIV1372" s="84">
        <f t="shared" si="3293"/>
        <v>2000000</v>
      </c>
      <c r="WIW1372" s="84">
        <f t="shared" si="3293"/>
        <v>0</v>
      </c>
      <c r="WIX1372" s="84">
        <f t="shared" si="3293"/>
        <v>0</v>
      </c>
      <c r="WIY1372" s="84">
        <f t="shared" si="3293"/>
        <v>2000000</v>
      </c>
      <c r="WIZ1372" s="84">
        <f t="shared" si="3293"/>
        <v>3000000</v>
      </c>
      <c r="WJG1372" s="84" t="s">
        <v>5410</v>
      </c>
      <c r="WJH1372" s="84">
        <f>WJH1367</f>
        <v>1000000</v>
      </c>
      <c r="WJI1372" s="84">
        <f t="shared" ref="WJI1372:WLL1372" si="3294">WJI1367</f>
        <v>0</v>
      </c>
      <c r="WJJ1372" s="84">
        <f t="shared" si="3294"/>
        <v>0</v>
      </c>
      <c r="WJK1372" s="84">
        <f t="shared" si="3294"/>
        <v>1000000</v>
      </c>
      <c r="WJL1372" s="84">
        <f t="shared" si="3294"/>
        <v>2000000</v>
      </c>
      <c r="WJM1372" s="84">
        <f t="shared" si="3294"/>
        <v>0</v>
      </c>
      <c r="WJN1372" s="84">
        <f t="shared" si="3294"/>
        <v>0</v>
      </c>
      <c r="WJO1372" s="84">
        <f t="shared" si="3294"/>
        <v>2000000</v>
      </c>
      <c r="WJP1372" s="84">
        <f t="shared" si="3294"/>
        <v>3000000</v>
      </c>
      <c r="WJW1372" s="84" t="s">
        <v>5410</v>
      </c>
      <c r="WJX1372" s="84">
        <f>WJX1367</f>
        <v>1000000</v>
      </c>
      <c r="WJY1372" s="84">
        <f t="shared" si="3294"/>
        <v>0</v>
      </c>
      <c r="WJZ1372" s="84">
        <f t="shared" si="3294"/>
        <v>0</v>
      </c>
      <c r="WKA1372" s="84">
        <f t="shared" si="3294"/>
        <v>1000000</v>
      </c>
      <c r="WKB1372" s="84">
        <f t="shared" si="3294"/>
        <v>2000000</v>
      </c>
      <c r="WKC1372" s="84">
        <f t="shared" si="3294"/>
        <v>0</v>
      </c>
      <c r="WKD1372" s="84">
        <f t="shared" si="3294"/>
        <v>0</v>
      </c>
      <c r="WKE1372" s="84">
        <f t="shared" si="3294"/>
        <v>2000000</v>
      </c>
      <c r="WKF1372" s="84">
        <f t="shared" si="3294"/>
        <v>3000000</v>
      </c>
      <c r="WKM1372" s="84" t="s">
        <v>5410</v>
      </c>
      <c r="WKN1372" s="84">
        <f>WKN1367</f>
        <v>1000000</v>
      </c>
      <c r="WKO1372" s="84">
        <f t="shared" si="3294"/>
        <v>0</v>
      </c>
      <c r="WKP1372" s="84">
        <f t="shared" si="3294"/>
        <v>0</v>
      </c>
      <c r="WKQ1372" s="84">
        <f t="shared" si="3294"/>
        <v>1000000</v>
      </c>
      <c r="WKR1372" s="84">
        <f t="shared" si="3294"/>
        <v>2000000</v>
      </c>
      <c r="WKS1372" s="84">
        <f t="shared" si="3294"/>
        <v>0</v>
      </c>
      <c r="WKT1372" s="84">
        <f t="shared" si="3294"/>
        <v>0</v>
      </c>
      <c r="WKU1372" s="84">
        <f t="shared" si="3294"/>
        <v>2000000</v>
      </c>
      <c r="WKV1372" s="84">
        <f t="shared" si="3294"/>
        <v>3000000</v>
      </c>
      <c r="WLC1372" s="84" t="s">
        <v>5410</v>
      </c>
      <c r="WLD1372" s="84">
        <f>WLD1367</f>
        <v>1000000</v>
      </c>
      <c r="WLE1372" s="84">
        <f t="shared" si="3294"/>
        <v>0</v>
      </c>
      <c r="WLF1372" s="84">
        <f t="shared" si="3294"/>
        <v>0</v>
      </c>
      <c r="WLG1372" s="84">
        <f t="shared" si="3294"/>
        <v>1000000</v>
      </c>
      <c r="WLH1372" s="84">
        <f t="shared" si="3294"/>
        <v>2000000</v>
      </c>
      <c r="WLI1372" s="84">
        <f t="shared" si="3294"/>
        <v>0</v>
      </c>
      <c r="WLJ1372" s="84">
        <f t="shared" si="3294"/>
        <v>0</v>
      </c>
      <c r="WLK1372" s="84">
        <f t="shared" si="3294"/>
        <v>2000000</v>
      </c>
      <c r="WLL1372" s="84">
        <f t="shared" si="3294"/>
        <v>3000000</v>
      </c>
      <c r="WLS1372" s="84" t="s">
        <v>5410</v>
      </c>
      <c r="WLT1372" s="84">
        <f>WLT1367</f>
        <v>1000000</v>
      </c>
      <c r="WLU1372" s="84">
        <f t="shared" ref="WLU1372:WNX1372" si="3295">WLU1367</f>
        <v>0</v>
      </c>
      <c r="WLV1372" s="84">
        <f t="shared" si="3295"/>
        <v>0</v>
      </c>
      <c r="WLW1372" s="84">
        <f t="shared" si="3295"/>
        <v>1000000</v>
      </c>
      <c r="WLX1372" s="84">
        <f t="shared" si="3295"/>
        <v>2000000</v>
      </c>
      <c r="WLY1372" s="84">
        <f t="shared" si="3295"/>
        <v>0</v>
      </c>
      <c r="WLZ1372" s="84">
        <f t="shared" si="3295"/>
        <v>0</v>
      </c>
      <c r="WMA1372" s="84">
        <f t="shared" si="3295"/>
        <v>2000000</v>
      </c>
      <c r="WMB1372" s="84">
        <f t="shared" si="3295"/>
        <v>3000000</v>
      </c>
      <c r="WMI1372" s="84" t="s">
        <v>5410</v>
      </c>
      <c r="WMJ1372" s="84">
        <f>WMJ1367</f>
        <v>1000000</v>
      </c>
      <c r="WMK1372" s="84">
        <f t="shared" si="3295"/>
        <v>0</v>
      </c>
      <c r="WML1372" s="84">
        <f t="shared" si="3295"/>
        <v>0</v>
      </c>
      <c r="WMM1372" s="84">
        <f t="shared" si="3295"/>
        <v>1000000</v>
      </c>
      <c r="WMN1372" s="84">
        <f t="shared" si="3295"/>
        <v>2000000</v>
      </c>
      <c r="WMO1372" s="84">
        <f t="shared" si="3295"/>
        <v>0</v>
      </c>
      <c r="WMP1372" s="84">
        <f t="shared" si="3295"/>
        <v>0</v>
      </c>
      <c r="WMQ1372" s="84">
        <f t="shared" si="3295"/>
        <v>2000000</v>
      </c>
      <c r="WMR1372" s="84">
        <f t="shared" si="3295"/>
        <v>3000000</v>
      </c>
      <c r="WMY1372" s="84" t="s">
        <v>5410</v>
      </c>
      <c r="WMZ1372" s="84">
        <f>WMZ1367</f>
        <v>1000000</v>
      </c>
      <c r="WNA1372" s="84">
        <f t="shared" si="3295"/>
        <v>0</v>
      </c>
      <c r="WNB1372" s="84">
        <f t="shared" si="3295"/>
        <v>0</v>
      </c>
      <c r="WNC1372" s="84">
        <f t="shared" si="3295"/>
        <v>1000000</v>
      </c>
      <c r="WND1372" s="84">
        <f t="shared" si="3295"/>
        <v>2000000</v>
      </c>
      <c r="WNE1372" s="84">
        <f t="shared" si="3295"/>
        <v>0</v>
      </c>
      <c r="WNF1372" s="84">
        <f t="shared" si="3295"/>
        <v>0</v>
      </c>
      <c r="WNG1372" s="84">
        <f t="shared" si="3295"/>
        <v>2000000</v>
      </c>
      <c r="WNH1372" s="84">
        <f t="shared" si="3295"/>
        <v>3000000</v>
      </c>
      <c r="WNO1372" s="84" t="s">
        <v>5410</v>
      </c>
      <c r="WNP1372" s="84">
        <f>WNP1367</f>
        <v>1000000</v>
      </c>
      <c r="WNQ1372" s="84">
        <f t="shared" si="3295"/>
        <v>0</v>
      </c>
      <c r="WNR1372" s="84">
        <f t="shared" si="3295"/>
        <v>0</v>
      </c>
      <c r="WNS1372" s="84">
        <f t="shared" si="3295"/>
        <v>1000000</v>
      </c>
      <c r="WNT1372" s="84">
        <f t="shared" si="3295"/>
        <v>2000000</v>
      </c>
      <c r="WNU1372" s="84">
        <f t="shared" si="3295"/>
        <v>0</v>
      </c>
      <c r="WNV1372" s="84">
        <f t="shared" si="3295"/>
        <v>0</v>
      </c>
      <c r="WNW1372" s="84">
        <f t="shared" si="3295"/>
        <v>2000000</v>
      </c>
      <c r="WNX1372" s="84">
        <f t="shared" si="3295"/>
        <v>3000000</v>
      </c>
      <c r="WOE1372" s="84" t="s">
        <v>5410</v>
      </c>
      <c r="WOF1372" s="84">
        <f>WOF1367</f>
        <v>1000000</v>
      </c>
      <c r="WOG1372" s="84">
        <f t="shared" ref="WOG1372:WQJ1372" si="3296">WOG1367</f>
        <v>0</v>
      </c>
      <c r="WOH1372" s="84">
        <f t="shared" si="3296"/>
        <v>0</v>
      </c>
      <c r="WOI1372" s="84">
        <f t="shared" si="3296"/>
        <v>1000000</v>
      </c>
      <c r="WOJ1372" s="84">
        <f t="shared" si="3296"/>
        <v>2000000</v>
      </c>
      <c r="WOK1372" s="84">
        <f t="shared" si="3296"/>
        <v>0</v>
      </c>
      <c r="WOL1372" s="84">
        <f t="shared" si="3296"/>
        <v>0</v>
      </c>
      <c r="WOM1372" s="84">
        <f t="shared" si="3296"/>
        <v>2000000</v>
      </c>
      <c r="WON1372" s="84">
        <f t="shared" si="3296"/>
        <v>3000000</v>
      </c>
      <c r="WOU1372" s="84" t="s">
        <v>5410</v>
      </c>
      <c r="WOV1372" s="84">
        <f>WOV1367</f>
        <v>1000000</v>
      </c>
      <c r="WOW1372" s="84">
        <f t="shared" si="3296"/>
        <v>0</v>
      </c>
      <c r="WOX1372" s="84">
        <f t="shared" si="3296"/>
        <v>0</v>
      </c>
      <c r="WOY1372" s="84">
        <f t="shared" si="3296"/>
        <v>1000000</v>
      </c>
      <c r="WOZ1372" s="84">
        <f t="shared" si="3296"/>
        <v>2000000</v>
      </c>
      <c r="WPA1372" s="84">
        <f t="shared" si="3296"/>
        <v>0</v>
      </c>
      <c r="WPB1372" s="84">
        <f t="shared" si="3296"/>
        <v>0</v>
      </c>
      <c r="WPC1372" s="84">
        <f t="shared" si="3296"/>
        <v>2000000</v>
      </c>
      <c r="WPD1372" s="84">
        <f t="shared" si="3296"/>
        <v>3000000</v>
      </c>
      <c r="WPK1372" s="84" t="s">
        <v>5410</v>
      </c>
      <c r="WPL1372" s="84">
        <f>WPL1367</f>
        <v>1000000</v>
      </c>
      <c r="WPM1372" s="84">
        <f t="shared" si="3296"/>
        <v>0</v>
      </c>
      <c r="WPN1372" s="84">
        <f t="shared" si="3296"/>
        <v>0</v>
      </c>
      <c r="WPO1372" s="84">
        <f t="shared" si="3296"/>
        <v>1000000</v>
      </c>
      <c r="WPP1372" s="84">
        <f t="shared" si="3296"/>
        <v>2000000</v>
      </c>
      <c r="WPQ1372" s="84">
        <f t="shared" si="3296"/>
        <v>0</v>
      </c>
      <c r="WPR1372" s="84">
        <f t="shared" si="3296"/>
        <v>0</v>
      </c>
      <c r="WPS1372" s="84">
        <f t="shared" si="3296"/>
        <v>2000000</v>
      </c>
      <c r="WPT1372" s="84">
        <f t="shared" si="3296"/>
        <v>3000000</v>
      </c>
      <c r="WQA1372" s="84" t="s">
        <v>5410</v>
      </c>
      <c r="WQB1372" s="84">
        <f>WQB1367</f>
        <v>1000000</v>
      </c>
      <c r="WQC1372" s="84">
        <f t="shared" si="3296"/>
        <v>0</v>
      </c>
      <c r="WQD1372" s="84">
        <f t="shared" si="3296"/>
        <v>0</v>
      </c>
      <c r="WQE1372" s="84">
        <f t="shared" si="3296"/>
        <v>1000000</v>
      </c>
      <c r="WQF1372" s="84">
        <f t="shared" si="3296"/>
        <v>2000000</v>
      </c>
      <c r="WQG1372" s="84">
        <f t="shared" si="3296"/>
        <v>0</v>
      </c>
      <c r="WQH1372" s="84">
        <f t="shared" si="3296"/>
        <v>0</v>
      </c>
      <c r="WQI1372" s="84">
        <f t="shared" si="3296"/>
        <v>2000000</v>
      </c>
      <c r="WQJ1372" s="84">
        <f t="shared" si="3296"/>
        <v>3000000</v>
      </c>
      <c r="WQQ1372" s="84" t="s">
        <v>5410</v>
      </c>
      <c r="WQR1372" s="84">
        <f>WQR1367</f>
        <v>1000000</v>
      </c>
      <c r="WQS1372" s="84">
        <f t="shared" ref="WQS1372:WSV1372" si="3297">WQS1367</f>
        <v>0</v>
      </c>
      <c r="WQT1372" s="84">
        <f t="shared" si="3297"/>
        <v>0</v>
      </c>
      <c r="WQU1372" s="84">
        <f t="shared" si="3297"/>
        <v>1000000</v>
      </c>
      <c r="WQV1372" s="84">
        <f t="shared" si="3297"/>
        <v>2000000</v>
      </c>
      <c r="WQW1372" s="84">
        <f t="shared" si="3297"/>
        <v>0</v>
      </c>
      <c r="WQX1372" s="84">
        <f t="shared" si="3297"/>
        <v>0</v>
      </c>
      <c r="WQY1372" s="84">
        <f t="shared" si="3297"/>
        <v>2000000</v>
      </c>
      <c r="WQZ1372" s="84">
        <f t="shared" si="3297"/>
        <v>3000000</v>
      </c>
      <c r="WRG1372" s="84" t="s">
        <v>5410</v>
      </c>
      <c r="WRH1372" s="84">
        <f>WRH1367</f>
        <v>1000000</v>
      </c>
      <c r="WRI1372" s="84">
        <f t="shared" si="3297"/>
        <v>0</v>
      </c>
      <c r="WRJ1372" s="84">
        <f t="shared" si="3297"/>
        <v>0</v>
      </c>
      <c r="WRK1372" s="84">
        <f t="shared" si="3297"/>
        <v>1000000</v>
      </c>
      <c r="WRL1372" s="84">
        <f t="shared" si="3297"/>
        <v>2000000</v>
      </c>
      <c r="WRM1372" s="84">
        <f t="shared" si="3297"/>
        <v>0</v>
      </c>
      <c r="WRN1372" s="84">
        <f t="shared" si="3297"/>
        <v>0</v>
      </c>
      <c r="WRO1372" s="84">
        <f t="shared" si="3297"/>
        <v>2000000</v>
      </c>
      <c r="WRP1372" s="84">
        <f t="shared" si="3297"/>
        <v>3000000</v>
      </c>
      <c r="WRW1372" s="84" t="s">
        <v>5410</v>
      </c>
      <c r="WRX1372" s="84">
        <f>WRX1367</f>
        <v>1000000</v>
      </c>
      <c r="WRY1372" s="84">
        <f t="shared" si="3297"/>
        <v>0</v>
      </c>
      <c r="WRZ1372" s="84">
        <f t="shared" si="3297"/>
        <v>0</v>
      </c>
      <c r="WSA1372" s="84">
        <f t="shared" si="3297"/>
        <v>1000000</v>
      </c>
      <c r="WSB1372" s="84">
        <f t="shared" si="3297"/>
        <v>2000000</v>
      </c>
      <c r="WSC1372" s="84">
        <f t="shared" si="3297"/>
        <v>0</v>
      </c>
      <c r="WSD1372" s="84">
        <f t="shared" si="3297"/>
        <v>0</v>
      </c>
      <c r="WSE1372" s="84">
        <f t="shared" si="3297"/>
        <v>2000000</v>
      </c>
      <c r="WSF1372" s="84">
        <f t="shared" si="3297"/>
        <v>3000000</v>
      </c>
      <c r="WSM1372" s="84" t="s">
        <v>5410</v>
      </c>
      <c r="WSN1372" s="84">
        <f>WSN1367</f>
        <v>1000000</v>
      </c>
      <c r="WSO1372" s="84">
        <f t="shared" si="3297"/>
        <v>0</v>
      </c>
      <c r="WSP1372" s="84">
        <f t="shared" si="3297"/>
        <v>0</v>
      </c>
      <c r="WSQ1372" s="84">
        <f t="shared" si="3297"/>
        <v>1000000</v>
      </c>
      <c r="WSR1372" s="84">
        <f t="shared" si="3297"/>
        <v>2000000</v>
      </c>
      <c r="WSS1372" s="84">
        <f t="shared" si="3297"/>
        <v>0</v>
      </c>
      <c r="WST1372" s="84">
        <f t="shared" si="3297"/>
        <v>0</v>
      </c>
      <c r="WSU1372" s="84">
        <f t="shared" si="3297"/>
        <v>2000000</v>
      </c>
      <c r="WSV1372" s="84">
        <f t="shared" si="3297"/>
        <v>3000000</v>
      </c>
      <c r="WTC1372" s="84" t="s">
        <v>5410</v>
      </c>
      <c r="WTD1372" s="84">
        <f>WTD1367</f>
        <v>1000000</v>
      </c>
      <c r="WTE1372" s="84">
        <f t="shared" ref="WTE1372:WVH1372" si="3298">WTE1367</f>
        <v>0</v>
      </c>
      <c r="WTF1372" s="84">
        <f t="shared" si="3298"/>
        <v>0</v>
      </c>
      <c r="WTG1372" s="84">
        <f t="shared" si="3298"/>
        <v>1000000</v>
      </c>
      <c r="WTH1372" s="84">
        <f t="shared" si="3298"/>
        <v>2000000</v>
      </c>
      <c r="WTI1372" s="84">
        <f t="shared" si="3298"/>
        <v>0</v>
      </c>
      <c r="WTJ1372" s="84">
        <f t="shared" si="3298"/>
        <v>0</v>
      </c>
      <c r="WTK1372" s="84">
        <f t="shared" si="3298"/>
        <v>2000000</v>
      </c>
      <c r="WTL1372" s="84">
        <f t="shared" si="3298"/>
        <v>3000000</v>
      </c>
      <c r="WTS1372" s="84" t="s">
        <v>5410</v>
      </c>
      <c r="WTT1372" s="84">
        <f>WTT1367</f>
        <v>1000000</v>
      </c>
      <c r="WTU1372" s="84">
        <f t="shared" si="3298"/>
        <v>0</v>
      </c>
      <c r="WTV1372" s="84">
        <f t="shared" si="3298"/>
        <v>0</v>
      </c>
      <c r="WTW1372" s="84">
        <f t="shared" si="3298"/>
        <v>1000000</v>
      </c>
      <c r="WTX1372" s="84">
        <f t="shared" si="3298"/>
        <v>2000000</v>
      </c>
      <c r="WTY1372" s="84">
        <f t="shared" si="3298"/>
        <v>0</v>
      </c>
      <c r="WTZ1372" s="84">
        <f t="shared" si="3298"/>
        <v>0</v>
      </c>
      <c r="WUA1372" s="84">
        <f t="shared" si="3298"/>
        <v>2000000</v>
      </c>
      <c r="WUB1372" s="84">
        <f t="shared" si="3298"/>
        <v>3000000</v>
      </c>
      <c r="WUI1372" s="84" t="s">
        <v>5410</v>
      </c>
      <c r="WUJ1372" s="84">
        <f>WUJ1367</f>
        <v>1000000</v>
      </c>
      <c r="WUK1372" s="84">
        <f t="shared" si="3298"/>
        <v>0</v>
      </c>
      <c r="WUL1372" s="84">
        <f t="shared" si="3298"/>
        <v>0</v>
      </c>
      <c r="WUM1372" s="84">
        <f t="shared" si="3298"/>
        <v>1000000</v>
      </c>
      <c r="WUN1372" s="84">
        <f t="shared" si="3298"/>
        <v>2000000</v>
      </c>
      <c r="WUO1372" s="84">
        <f t="shared" si="3298"/>
        <v>0</v>
      </c>
      <c r="WUP1372" s="84">
        <f t="shared" si="3298"/>
        <v>0</v>
      </c>
      <c r="WUQ1372" s="84">
        <f t="shared" si="3298"/>
        <v>2000000</v>
      </c>
      <c r="WUR1372" s="84">
        <f t="shared" si="3298"/>
        <v>3000000</v>
      </c>
      <c r="WUY1372" s="84" t="s">
        <v>5410</v>
      </c>
      <c r="WUZ1372" s="84">
        <f>WUZ1367</f>
        <v>1000000</v>
      </c>
      <c r="WVA1372" s="84">
        <f t="shared" si="3298"/>
        <v>0</v>
      </c>
      <c r="WVB1372" s="84">
        <f t="shared" si="3298"/>
        <v>0</v>
      </c>
      <c r="WVC1372" s="84">
        <f t="shared" si="3298"/>
        <v>1000000</v>
      </c>
      <c r="WVD1372" s="84">
        <f t="shared" si="3298"/>
        <v>2000000</v>
      </c>
      <c r="WVE1372" s="84">
        <f t="shared" si="3298"/>
        <v>0</v>
      </c>
      <c r="WVF1372" s="84">
        <f t="shared" si="3298"/>
        <v>0</v>
      </c>
      <c r="WVG1372" s="84">
        <f t="shared" si="3298"/>
        <v>2000000</v>
      </c>
      <c r="WVH1372" s="84">
        <f t="shared" si="3298"/>
        <v>3000000</v>
      </c>
      <c r="WVO1372" s="84" t="s">
        <v>5410</v>
      </c>
      <c r="WVP1372" s="84">
        <f>WVP1367</f>
        <v>1000000</v>
      </c>
      <c r="WVQ1372" s="84">
        <f t="shared" ref="WVQ1372:WXT1372" si="3299">WVQ1367</f>
        <v>0</v>
      </c>
      <c r="WVR1372" s="84">
        <f t="shared" si="3299"/>
        <v>0</v>
      </c>
      <c r="WVS1372" s="84">
        <f t="shared" si="3299"/>
        <v>1000000</v>
      </c>
      <c r="WVT1372" s="84">
        <f t="shared" si="3299"/>
        <v>2000000</v>
      </c>
      <c r="WVU1372" s="84">
        <f t="shared" si="3299"/>
        <v>0</v>
      </c>
      <c r="WVV1372" s="84">
        <f t="shared" si="3299"/>
        <v>0</v>
      </c>
      <c r="WVW1372" s="84">
        <f t="shared" si="3299"/>
        <v>2000000</v>
      </c>
      <c r="WVX1372" s="84">
        <f t="shared" si="3299"/>
        <v>3000000</v>
      </c>
      <c r="WWE1372" s="84" t="s">
        <v>5410</v>
      </c>
      <c r="WWF1372" s="84">
        <f>WWF1367</f>
        <v>1000000</v>
      </c>
      <c r="WWG1372" s="84">
        <f t="shared" si="3299"/>
        <v>0</v>
      </c>
      <c r="WWH1372" s="84">
        <f t="shared" si="3299"/>
        <v>0</v>
      </c>
      <c r="WWI1372" s="84">
        <f t="shared" si="3299"/>
        <v>1000000</v>
      </c>
      <c r="WWJ1372" s="84">
        <f t="shared" si="3299"/>
        <v>2000000</v>
      </c>
      <c r="WWK1372" s="84">
        <f t="shared" si="3299"/>
        <v>0</v>
      </c>
      <c r="WWL1372" s="84">
        <f t="shared" si="3299"/>
        <v>0</v>
      </c>
      <c r="WWM1372" s="84">
        <f t="shared" si="3299"/>
        <v>2000000</v>
      </c>
      <c r="WWN1372" s="84">
        <f t="shared" si="3299"/>
        <v>3000000</v>
      </c>
      <c r="WWU1372" s="84" t="s">
        <v>5410</v>
      </c>
      <c r="WWV1372" s="84">
        <f>WWV1367</f>
        <v>1000000</v>
      </c>
      <c r="WWW1372" s="84">
        <f t="shared" si="3299"/>
        <v>0</v>
      </c>
      <c r="WWX1372" s="84">
        <f t="shared" si="3299"/>
        <v>0</v>
      </c>
      <c r="WWY1372" s="84">
        <f t="shared" si="3299"/>
        <v>1000000</v>
      </c>
      <c r="WWZ1372" s="84">
        <f t="shared" si="3299"/>
        <v>2000000</v>
      </c>
      <c r="WXA1372" s="84">
        <f t="shared" si="3299"/>
        <v>0</v>
      </c>
      <c r="WXB1372" s="84">
        <f t="shared" si="3299"/>
        <v>0</v>
      </c>
      <c r="WXC1372" s="84">
        <f t="shared" si="3299"/>
        <v>2000000</v>
      </c>
      <c r="WXD1372" s="84">
        <f t="shared" si="3299"/>
        <v>3000000</v>
      </c>
      <c r="WXK1372" s="84" t="s">
        <v>5410</v>
      </c>
      <c r="WXL1372" s="84">
        <f>WXL1367</f>
        <v>1000000</v>
      </c>
      <c r="WXM1372" s="84">
        <f t="shared" si="3299"/>
        <v>0</v>
      </c>
      <c r="WXN1372" s="84">
        <f t="shared" si="3299"/>
        <v>0</v>
      </c>
      <c r="WXO1372" s="84">
        <f t="shared" si="3299"/>
        <v>1000000</v>
      </c>
      <c r="WXP1372" s="84">
        <f t="shared" si="3299"/>
        <v>2000000</v>
      </c>
      <c r="WXQ1372" s="84">
        <f t="shared" si="3299"/>
        <v>0</v>
      </c>
      <c r="WXR1372" s="84">
        <f t="shared" si="3299"/>
        <v>0</v>
      </c>
      <c r="WXS1372" s="84">
        <f t="shared" si="3299"/>
        <v>2000000</v>
      </c>
      <c r="WXT1372" s="84">
        <f t="shared" si="3299"/>
        <v>3000000</v>
      </c>
      <c r="WYA1372" s="84" t="s">
        <v>5410</v>
      </c>
      <c r="WYB1372" s="84">
        <f>WYB1367</f>
        <v>1000000</v>
      </c>
      <c r="WYC1372" s="84">
        <f t="shared" ref="WYC1372:XAF1372" si="3300">WYC1367</f>
        <v>0</v>
      </c>
      <c r="WYD1372" s="84">
        <f t="shared" si="3300"/>
        <v>0</v>
      </c>
      <c r="WYE1372" s="84">
        <f t="shared" si="3300"/>
        <v>1000000</v>
      </c>
      <c r="WYF1372" s="84">
        <f t="shared" si="3300"/>
        <v>2000000</v>
      </c>
      <c r="WYG1372" s="84">
        <f t="shared" si="3300"/>
        <v>0</v>
      </c>
      <c r="WYH1372" s="84">
        <f t="shared" si="3300"/>
        <v>0</v>
      </c>
      <c r="WYI1372" s="84">
        <f t="shared" si="3300"/>
        <v>2000000</v>
      </c>
      <c r="WYJ1372" s="84">
        <f t="shared" si="3300"/>
        <v>3000000</v>
      </c>
      <c r="WYQ1372" s="84" t="s">
        <v>5410</v>
      </c>
      <c r="WYR1372" s="84">
        <f>WYR1367</f>
        <v>1000000</v>
      </c>
      <c r="WYS1372" s="84">
        <f t="shared" si="3300"/>
        <v>0</v>
      </c>
      <c r="WYT1372" s="84">
        <f t="shared" si="3300"/>
        <v>0</v>
      </c>
      <c r="WYU1372" s="84">
        <f t="shared" si="3300"/>
        <v>1000000</v>
      </c>
      <c r="WYV1372" s="84">
        <f t="shared" si="3300"/>
        <v>2000000</v>
      </c>
      <c r="WYW1372" s="84">
        <f t="shared" si="3300"/>
        <v>0</v>
      </c>
      <c r="WYX1372" s="84">
        <f t="shared" si="3300"/>
        <v>0</v>
      </c>
      <c r="WYY1372" s="84">
        <f t="shared" si="3300"/>
        <v>2000000</v>
      </c>
      <c r="WYZ1372" s="84">
        <f t="shared" si="3300"/>
        <v>3000000</v>
      </c>
      <c r="WZG1372" s="84" t="s">
        <v>5410</v>
      </c>
      <c r="WZH1372" s="84">
        <f>WZH1367</f>
        <v>1000000</v>
      </c>
      <c r="WZI1372" s="84">
        <f t="shared" si="3300"/>
        <v>0</v>
      </c>
      <c r="WZJ1372" s="84">
        <f t="shared" si="3300"/>
        <v>0</v>
      </c>
      <c r="WZK1372" s="84">
        <f t="shared" si="3300"/>
        <v>1000000</v>
      </c>
      <c r="WZL1372" s="84">
        <f t="shared" si="3300"/>
        <v>2000000</v>
      </c>
      <c r="WZM1372" s="84">
        <f t="shared" si="3300"/>
        <v>0</v>
      </c>
      <c r="WZN1372" s="84">
        <f t="shared" si="3300"/>
        <v>0</v>
      </c>
      <c r="WZO1372" s="84">
        <f t="shared" si="3300"/>
        <v>2000000</v>
      </c>
      <c r="WZP1372" s="84">
        <f t="shared" si="3300"/>
        <v>3000000</v>
      </c>
      <c r="WZW1372" s="84" t="s">
        <v>5410</v>
      </c>
      <c r="WZX1372" s="84">
        <f>WZX1367</f>
        <v>1000000</v>
      </c>
      <c r="WZY1372" s="84">
        <f t="shared" si="3300"/>
        <v>0</v>
      </c>
      <c r="WZZ1372" s="84">
        <f t="shared" si="3300"/>
        <v>0</v>
      </c>
      <c r="XAA1372" s="84">
        <f t="shared" si="3300"/>
        <v>1000000</v>
      </c>
      <c r="XAB1372" s="84">
        <f t="shared" si="3300"/>
        <v>2000000</v>
      </c>
      <c r="XAC1372" s="84">
        <f t="shared" si="3300"/>
        <v>0</v>
      </c>
      <c r="XAD1372" s="84">
        <f t="shared" si="3300"/>
        <v>0</v>
      </c>
      <c r="XAE1372" s="84">
        <f t="shared" si="3300"/>
        <v>2000000</v>
      </c>
      <c r="XAF1372" s="84">
        <f t="shared" si="3300"/>
        <v>3000000</v>
      </c>
      <c r="XAM1372" s="84" t="s">
        <v>5410</v>
      </c>
      <c r="XAN1372" s="84">
        <f>XAN1367</f>
        <v>1000000</v>
      </c>
      <c r="XAO1372" s="84">
        <f t="shared" ref="XAO1372:XCR1372" si="3301">XAO1367</f>
        <v>0</v>
      </c>
      <c r="XAP1372" s="84">
        <f t="shared" si="3301"/>
        <v>0</v>
      </c>
      <c r="XAQ1372" s="84">
        <f t="shared" si="3301"/>
        <v>1000000</v>
      </c>
      <c r="XAR1372" s="84">
        <f t="shared" si="3301"/>
        <v>2000000</v>
      </c>
      <c r="XAS1372" s="84">
        <f t="shared" si="3301"/>
        <v>0</v>
      </c>
      <c r="XAT1372" s="84">
        <f t="shared" si="3301"/>
        <v>0</v>
      </c>
      <c r="XAU1372" s="84">
        <f t="shared" si="3301"/>
        <v>2000000</v>
      </c>
      <c r="XAV1372" s="84">
        <f t="shared" si="3301"/>
        <v>3000000</v>
      </c>
      <c r="XBC1372" s="84" t="s">
        <v>5410</v>
      </c>
      <c r="XBD1372" s="84">
        <f>XBD1367</f>
        <v>1000000</v>
      </c>
      <c r="XBE1372" s="84">
        <f t="shared" si="3301"/>
        <v>0</v>
      </c>
      <c r="XBF1372" s="84">
        <f t="shared" si="3301"/>
        <v>0</v>
      </c>
      <c r="XBG1372" s="84">
        <f t="shared" si="3301"/>
        <v>1000000</v>
      </c>
      <c r="XBH1372" s="84">
        <f t="shared" si="3301"/>
        <v>2000000</v>
      </c>
      <c r="XBI1372" s="84">
        <f t="shared" si="3301"/>
        <v>0</v>
      </c>
      <c r="XBJ1372" s="84">
        <f t="shared" si="3301"/>
        <v>0</v>
      </c>
      <c r="XBK1372" s="84">
        <f t="shared" si="3301"/>
        <v>2000000</v>
      </c>
      <c r="XBL1372" s="84">
        <f t="shared" si="3301"/>
        <v>3000000</v>
      </c>
      <c r="XBS1372" s="84" t="s">
        <v>5410</v>
      </c>
      <c r="XBT1372" s="84">
        <f>XBT1367</f>
        <v>1000000</v>
      </c>
      <c r="XBU1372" s="84">
        <f t="shared" si="3301"/>
        <v>0</v>
      </c>
      <c r="XBV1372" s="84">
        <f t="shared" si="3301"/>
        <v>0</v>
      </c>
      <c r="XBW1372" s="84">
        <f t="shared" si="3301"/>
        <v>1000000</v>
      </c>
      <c r="XBX1372" s="84">
        <f t="shared" si="3301"/>
        <v>2000000</v>
      </c>
      <c r="XBY1372" s="84">
        <f t="shared" si="3301"/>
        <v>0</v>
      </c>
      <c r="XBZ1372" s="84">
        <f t="shared" si="3301"/>
        <v>0</v>
      </c>
      <c r="XCA1372" s="84">
        <f t="shared" si="3301"/>
        <v>2000000</v>
      </c>
      <c r="XCB1372" s="84">
        <f t="shared" si="3301"/>
        <v>3000000</v>
      </c>
      <c r="XCI1372" s="84" t="s">
        <v>5410</v>
      </c>
      <c r="XCJ1372" s="84">
        <f>XCJ1367</f>
        <v>1000000</v>
      </c>
      <c r="XCK1372" s="84">
        <f t="shared" si="3301"/>
        <v>0</v>
      </c>
      <c r="XCL1372" s="84">
        <f t="shared" si="3301"/>
        <v>0</v>
      </c>
      <c r="XCM1372" s="84">
        <f t="shared" si="3301"/>
        <v>1000000</v>
      </c>
      <c r="XCN1372" s="84">
        <f t="shared" si="3301"/>
        <v>2000000</v>
      </c>
      <c r="XCO1372" s="84">
        <f t="shared" si="3301"/>
        <v>0</v>
      </c>
      <c r="XCP1372" s="84">
        <f t="shared" si="3301"/>
        <v>0</v>
      </c>
      <c r="XCQ1372" s="84">
        <f t="shared" si="3301"/>
        <v>2000000</v>
      </c>
      <c r="XCR1372" s="84">
        <f t="shared" si="3301"/>
        <v>3000000</v>
      </c>
      <c r="XCY1372" s="84" t="s">
        <v>5410</v>
      </c>
      <c r="XCZ1372" s="84">
        <f>XCZ1367</f>
        <v>1000000</v>
      </c>
      <c r="XDA1372" s="84">
        <f t="shared" ref="XDA1372:XFD1372" si="3302">XDA1367</f>
        <v>0</v>
      </c>
      <c r="XDB1372" s="84">
        <f t="shared" si="3302"/>
        <v>0</v>
      </c>
      <c r="XDC1372" s="84">
        <f t="shared" si="3302"/>
        <v>1000000</v>
      </c>
      <c r="XDD1372" s="84">
        <f t="shared" si="3302"/>
        <v>2000000</v>
      </c>
      <c r="XDE1372" s="84">
        <f t="shared" si="3302"/>
        <v>0</v>
      </c>
      <c r="XDF1372" s="84">
        <f t="shared" si="3302"/>
        <v>0</v>
      </c>
      <c r="XDG1372" s="84">
        <f t="shared" si="3302"/>
        <v>2000000</v>
      </c>
      <c r="XDH1372" s="84">
        <f t="shared" si="3302"/>
        <v>3000000</v>
      </c>
      <c r="XDO1372" s="84" t="s">
        <v>5410</v>
      </c>
      <c r="XDP1372" s="84">
        <f>XDP1367</f>
        <v>1000000</v>
      </c>
      <c r="XDQ1372" s="84">
        <f t="shared" si="3302"/>
        <v>0</v>
      </c>
      <c r="XDR1372" s="84">
        <f t="shared" si="3302"/>
        <v>0</v>
      </c>
      <c r="XDS1372" s="84">
        <f t="shared" si="3302"/>
        <v>1000000</v>
      </c>
      <c r="XDT1372" s="84">
        <f t="shared" si="3302"/>
        <v>2000000</v>
      </c>
      <c r="XDU1372" s="84">
        <f t="shared" si="3302"/>
        <v>0</v>
      </c>
      <c r="XDV1372" s="84">
        <f t="shared" si="3302"/>
        <v>0</v>
      </c>
      <c r="XDW1372" s="84">
        <f t="shared" si="3302"/>
        <v>2000000</v>
      </c>
      <c r="XDX1372" s="84">
        <f t="shared" si="3302"/>
        <v>3000000</v>
      </c>
      <c r="XEE1372" s="84" t="s">
        <v>5410</v>
      </c>
      <c r="XEF1372" s="84">
        <f>XEF1367</f>
        <v>1000000</v>
      </c>
      <c r="XEG1372" s="84">
        <f t="shared" si="3302"/>
        <v>0</v>
      </c>
      <c r="XEH1372" s="84">
        <f t="shared" si="3302"/>
        <v>0</v>
      </c>
      <c r="XEI1372" s="84">
        <f t="shared" si="3302"/>
        <v>1000000</v>
      </c>
      <c r="XEJ1372" s="84">
        <f t="shared" si="3302"/>
        <v>2000000</v>
      </c>
      <c r="XEK1372" s="84">
        <f t="shared" si="3302"/>
        <v>0</v>
      </c>
      <c r="XEL1372" s="84">
        <f t="shared" si="3302"/>
        <v>0</v>
      </c>
      <c r="XEM1372" s="84">
        <f t="shared" si="3302"/>
        <v>2000000</v>
      </c>
      <c r="XEN1372" s="84">
        <f t="shared" si="3302"/>
        <v>3000000</v>
      </c>
      <c r="XEU1372" s="84" t="s">
        <v>5410</v>
      </c>
      <c r="XEV1372" s="84">
        <f>XEV1367</f>
        <v>1000000</v>
      </c>
      <c r="XEW1372" s="84">
        <f t="shared" si="3302"/>
        <v>0</v>
      </c>
      <c r="XEX1372" s="84">
        <f t="shared" si="3302"/>
        <v>0</v>
      </c>
      <c r="XEY1372" s="84">
        <f t="shared" si="3302"/>
        <v>1000000</v>
      </c>
      <c r="XEZ1372" s="84">
        <f t="shared" si="3302"/>
        <v>2000000</v>
      </c>
      <c r="XFA1372" s="84">
        <f t="shared" si="3302"/>
        <v>0</v>
      </c>
      <c r="XFB1372" s="84">
        <f t="shared" si="3302"/>
        <v>0</v>
      </c>
      <c r="XFC1372" s="84">
        <f t="shared" si="3302"/>
        <v>2000000</v>
      </c>
      <c r="XFD1372" s="84">
        <f t="shared" si="3302"/>
        <v>3000000</v>
      </c>
    </row>
    <row r="1373" spans="1:1024 1030:2048 2054:3072 3078:4096 4102:5120 5126:6144 6150:7168 7174:8192 8198:9216 9222:10240 10246:11264 11270:12288 12294:13312 13318:14336 14342:15360 15366:16384" ht="14.25" customHeight="1">
      <c r="A1373" s="84"/>
      <c r="B1373" s="84"/>
      <c r="G1373" s="1131"/>
      <c r="H1373" s="781"/>
      <c r="I1373" s="781"/>
      <c r="J1373" s="782"/>
      <c r="K1373" s="781"/>
      <c r="L1373" s="783"/>
      <c r="M1373" s="783"/>
      <c r="N1373" s="784"/>
      <c r="O1373" s="783"/>
      <c r="P1373" s="783"/>
      <c r="Q1373" s="801"/>
      <c r="R1373" s="802"/>
      <c r="S1373" s="801"/>
      <c r="T1373" s="84"/>
      <c r="V1373" s="84"/>
      <c r="W1373" s="84"/>
      <c r="AB1373" s="84">
        <f t="shared" si="249"/>
        <v>0</v>
      </c>
    </row>
    <row r="1374" spans="1:1024 1030:2048 2054:3072 3078:4096 4102:5120 5126:6144 6150:7168 7174:8192 8198:9216 9222:10240 10246:11264 11270:12288 12294:13312 13318:14336 14342:15360 15366:16384" s="204" customFormat="1" ht="15" customHeight="1">
      <c r="A1374" s="864"/>
      <c r="B1374" s="865"/>
      <c r="C1374" s="884"/>
      <c r="D1374" s="986"/>
      <c r="E1374" s="987"/>
      <c r="F1374" s="999"/>
      <c r="G1374" s="1000" t="s">
        <v>5291</v>
      </c>
      <c r="H1374" s="961"/>
      <c r="I1374" s="961"/>
      <c r="J1374" s="962"/>
      <c r="K1374" s="961"/>
      <c r="L1374" s="874"/>
      <c r="M1374" s="874"/>
      <c r="N1374" s="963"/>
      <c r="O1374" s="874"/>
      <c r="P1374" s="874"/>
      <c r="Q1374" s="874"/>
      <c r="R1374" s="963"/>
      <c r="S1374" s="961"/>
      <c r="T1374" s="856"/>
      <c r="V1374" s="875"/>
      <c r="W1374" s="875"/>
      <c r="X1374" s="816"/>
      <c r="Y1374" s="817"/>
      <c r="Z1374" s="813"/>
      <c r="AA1374" s="814"/>
      <c r="AB1374" s="204">
        <f t="shared" si="249"/>
        <v>0</v>
      </c>
    </row>
    <row r="1375" spans="1:1024 1030:2048 2054:3072 3078:4096 4102:5120 5126:6144 6150:7168 7174:8192 8198:9216 9222:10240 10246:11264 11270:12288 12294:13312 13318:14336 14342:15360 15366:16384" s="204" customFormat="1" ht="15" customHeight="1">
      <c r="A1375" s="864"/>
      <c r="B1375" s="865"/>
      <c r="C1375" s="884"/>
      <c r="D1375" s="986"/>
      <c r="E1375" s="987"/>
      <c r="F1375" s="1001" t="s">
        <v>235</v>
      </c>
      <c r="G1375" s="1002" t="s">
        <v>236</v>
      </c>
      <c r="H1375" s="870">
        <f>H494+H568+H827+H880+H939+H969+H1015+H1040+H1065+H1193+H1235+H1312+H1349+H1364</f>
        <v>413040255</v>
      </c>
      <c r="I1375" s="870" t="e">
        <f>#REF!+I1349+I1312+I1235+I1193+I1065+I1040+I1015+I969+I939+I880+I827+I494+I547</f>
        <v>#REF!</v>
      </c>
      <c r="J1375" s="871" t="e">
        <f>I1375/H1375</f>
        <v>#REF!</v>
      </c>
      <c r="K1375" s="870" t="e">
        <f>#REF!+K1349+K1312+K1235+K1193+K1065+K1040+K1015+K969+K939+K880+K827+K494+K547</f>
        <v>#REF!</v>
      </c>
      <c r="L1375" s="901">
        <v>0</v>
      </c>
      <c r="M1375" s="901">
        <v>0</v>
      </c>
      <c r="N1375" s="902"/>
      <c r="O1375" s="901">
        <f>L1375-M1375</f>
        <v>0</v>
      </c>
      <c r="P1375" s="901">
        <f>L1375+H1375</f>
        <v>413040255</v>
      </c>
      <c r="Q1375" s="901" t="e">
        <f>M1375+I1375</f>
        <v>#REF!</v>
      </c>
      <c r="R1375" s="902" t="e">
        <f>Q1375/P1375</f>
        <v>#REF!</v>
      </c>
      <c r="S1375" s="901" t="e">
        <f>P1375-Q1375</f>
        <v>#REF!</v>
      </c>
      <c r="T1375" s="856"/>
      <c r="V1375" s="875"/>
      <c r="W1375" s="875"/>
      <c r="X1375" s="816"/>
      <c r="Y1375" s="817"/>
      <c r="Z1375" s="813"/>
      <c r="AA1375" s="814"/>
      <c r="AB1375" s="204">
        <f t="shared" si="249"/>
        <v>0</v>
      </c>
    </row>
    <row r="1376" spans="1:1024 1030:2048 2054:3072 3078:4096 4102:5120 5126:6144 6150:7168 7174:8192 8198:9216 9222:10240 10246:11264 11270:12288 12294:13312 13318:14336 14342:15360 15366:16384" s="204" customFormat="1" ht="15" customHeight="1">
      <c r="A1376" s="864"/>
      <c r="B1376" s="865"/>
      <c r="C1376" s="884"/>
      <c r="D1376" s="986"/>
      <c r="E1376" s="987"/>
      <c r="F1376" s="1003" t="s">
        <v>245</v>
      </c>
      <c r="G1376" s="1002" t="s">
        <v>246</v>
      </c>
      <c r="H1376" s="870">
        <f>H1196</f>
        <v>0</v>
      </c>
      <c r="I1376" s="870">
        <f>I1196</f>
        <v>0</v>
      </c>
      <c r="J1376" s="871"/>
      <c r="K1376" s="870">
        <f>K1196</f>
        <v>0</v>
      </c>
      <c r="L1376" s="901">
        <f>L1194+L832</f>
        <v>0</v>
      </c>
      <c r="M1376" s="901">
        <f>M1194+M832</f>
        <v>157900</v>
      </c>
      <c r="N1376" s="902" t="e">
        <f>M1376/L1376</f>
        <v>#DIV/0!</v>
      </c>
      <c r="O1376" s="901">
        <f t="shared" ref="O1376:O1383" si="3303">L1376-M1376</f>
        <v>-157900</v>
      </c>
      <c r="P1376" s="901">
        <f>P1194+P832</f>
        <v>0</v>
      </c>
      <c r="Q1376" s="901">
        <f t="shared" ref="Q1376:Q1384" si="3304">M1376+I1376</f>
        <v>157900</v>
      </c>
      <c r="R1376" s="902" t="e">
        <f t="shared" ref="R1376:R1384" si="3305">Q1376/P1376</f>
        <v>#DIV/0!</v>
      </c>
      <c r="S1376" s="901">
        <f>P1376-Q1376</f>
        <v>-157900</v>
      </c>
      <c r="T1376" s="856"/>
      <c r="V1376" s="875"/>
      <c r="W1376" s="875"/>
      <c r="X1376" s="816"/>
      <c r="Y1376" s="817"/>
      <c r="Z1376" s="813"/>
      <c r="AA1376" s="814"/>
      <c r="AB1376" s="204">
        <f t="shared" si="249"/>
        <v>0</v>
      </c>
    </row>
    <row r="1377" spans="1:28" s="204" customFormat="1" ht="15" customHeight="1">
      <c r="A1377" s="864"/>
      <c r="B1377" s="865"/>
      <c r="C1377" s="884"/>
      <c r="D1377" s="986"/>
      <c r="E1377" s="987"/>
      <c r="F1377" s="1004" t="s">
        <v>247</v>
      </c>
      <c r="G1377" s="1005" t="s">
        <v>4695</v>
      </c>
      <c r="H1377" s="870">
        <f>H1195</f>
        <v>0</v>
      </c>
      <c r="I1377" s="870">
        <f>I1195</f>
        <v>0</v>
      </c>
      <c r="J1377" s="871"/>
      <c r="K1377" s="870">
        <f>K1195</f>
        <v>0</v>
      </c>
      <c r="L1377" s="901">
        <f>L797+L815+L1093+L1119+L1150+L1168+L558+L1005+L1313</f>
        <v>163205745</v>
      </c>
      <c r="M1377" s="901">
        <f>M1195+M495+M940+M548+M1236+M833</f>
        <v>6599005.96</v>
      </c>
      <c r="N1377" s="902">
        <f>N1195</f>
        <v>0.47422345620437956</v>
      </c>
      <c r="O1377" s="901">
        <f t="shared" si="3303"/>
        <v>156606739.03999999</v>
      </c>
      <c r="P1377" s="901">
        <f>L1377</f>
        <v>163205745</v>
      </c>
      <c r="Q1377" s="901">
        <f t="shared" si="3304"/>
        <v>6599005.96</v>
      </c>
      <c r="R1377" s="902">
        <f t="shared" si="3305"/>
        <v>4.043366218511487E-2</v>
      </c>
      <c r="S1377" s="901">
        <f>P1377-Q1377</f>
        <v>156606739.03999999</v>
      </c>
      <c r="T1377" s="856"/>
      <c r="V1377" s="875"/>
      <c r="W1377" s="875"/>
      <c r="X1377" s="816"/>
      <c r="Y1377" s="817"/>
      <c r="Z1377" s="813"/>
      <c r="AA1377" s="814"/>
      <c r="AB1377" s="204">
        <f t="shared" si="249"/>
        <v>0</v>
      </c>
    </row>
    <row r="1378" spans="1:28" s="204" customFormat="1" ht="15" customHeight="1">
      <c r="A1378" s="864"/>
      <c r="B1378" s="865"/>
      <c r="C1378" s="884"/>
      <c r="D1378" s="986"/>
      <c r="E1378" s="987"/>
      <c r="F1378" s="1004" t="s">
        <v>248</v>
      </c>
      <c r="G1378" s="1005" t="s">
        <v>4694</v>
      </c>
      <c r="H1378" s="870">
        <v>0</v>
      </c>
      <c r="I1378" s="870">
        <v>0</v>
      </c>
      <c r="J1378" s="871"/>
      <c r="K1378" s="870"/>
      <c r="L1378" s="901">
        <f>L1197</f>
        <v>0</v>
      </c>
      <c r="M1378" s="901">
        <f>M1197</f>
        <v>1262510</v>
      </c>
      <c r="N1378" s="902"/>
      <c r="O1378" s="901"/>
      <c r="P1378" s="901">
        <f>L1378</f>
        <v>0</v>
      </c>
      <c r="Q1378" s="901">
        <f t="shared" si="3304"/>
        <v>1262510</v>
      </c>
      <c r="R1378" s="902" t="e">
        <f t="shared" si="3305"/>
        <v>#DIV/0!</v>
      </c>
      <c r="S1378" s="901"/>
      <c r="T1378" s="856"/>
      <c r="V1378" s="875"/>
      <c r="W1378" s="875"/>
      <c r="X1378" s="816"/>
      <c r="Y1378" s="817"/>
      <c r="Z1378" s="813"/>
      <c r="AA1378" s="814"/>
    </row>
    <row r="1379" spans="1:28" s="204" customFormat="1" ht="15" customHeight="1">
      <c r="A1379" s="864"/>
      <c r="B1379" s="865"/>
      <c r="C1379" s="884"/>
      <c r="D1379" s="986"/>
      <c r="E1379" s="987"/>
      <c r="F1379" s="1004" t="s">
        <v>249</v>
      </c>
      <c r="G1379" s="1005" t="s">
        <v>58</v>
      </c>
      <c r="H1379" s="870">
        <v>0</v>
      </c>
      <c r="I1379" s="870">
        <v>0</v>
      </c>
      <c r="J1379" s="871"/>
      <c r="K1379" s="870"/>
      <c r="L1379" s="901">
        <f>L835</f>
        <v>0</v>
      </c>
      <c r="M1379" s="901">
        <f>M835</f>
        <v>0</v>
      </c>
      <c r="N1379" s="902" t="e">
        <f>M1379/L1379</f>
        <v>#DIV/0!</v>
      </c>
      <c r="O1379" s="901">
        <f t="shared" si="3303"/>
        <v>0</v>
      </c>
      <c r="P1379" s="901">
        <f>SUM(H1379:L1379)</f>
        <v>0</v>
      </c>
      <c r="Q1379" s="901">
        <f t="shared" si="3304"/>
        <v>0</v>
      </c>
      <c r="R1379" s="902" t="e">
        <f t="shared" si="3305"/>
        <v>#DIV/0!</v>
      </c>
      <c r="S1379" s="901">
        <f>P1379-Q1379</f>
        <v>0</v>
      </c>
      <c r="T1379" s="856"/>
      <c r="V1379" s="875"/>
      <c r="W1379" s="875"/>
      <c r="X1379" s="816"/>
      <c r="Y1379" s="817"/>
      <c r="Z1379" s="813"/>
      <c r="AA1379" s="814"/>
    </row>
    <row r="1380" spans="1:28" s="204" customFormat="1" ht="15" customHeight="1">
      <c r="A1380" s="864"/>
      <c r="B1380" s="865"/>
      <c r="C1380" s="884"/>
      <c r="D1380" s="986"/>
      <c r="E1380" s="987"/>
      <c r="F1380" s="1001">
        <v>10</v>
      </c>
      <c r="G1380" s="1002" t="s">
        <v>4938</v>
      </c>
      <c r="H1380" s="870">
        <v>0</v>
      </c>
      <c r="I1380" s="870">
        <v>0</v>
      </c>
      <c r="J1380" s="871"/>
      <c r="K1380" s="870">
        <v>0</v>
      </c>
      <c r="L1380" s="901">
        <f>L941+L496+L1350+L549</f>
        <v>19000000</v>
      </c>
      <c r="M1380" s="901">
        <v>0</v>
      </c>
      <c r="N1380" s="902"/>
      <c r="O1380" s="901">
        <f t="shared" si="3303"/>
        <v>19000000</v>
      </c>
      <c r="P1380" s="901">
        <f>L1380+H1380</f>
        <v>19000000</v>
      </c>
      <c r="Q1380" s="901">
        <f t="shared" si="3304"/>
        <v>0</v>
      </c>
      <c r="R1380" s="902"/>
      <c r="S1380" s="901">
        <f>P1380-Q1380</f>
        <v>19000000</v>
      </c>
      <c r="T1380" s="856"/>
      <c r="V1380" s="875"/>
      <c r="W1380" s="875"/>
      <c r="X1380" s="816"/>
      <c r="Y1380" s="817"/>
      <c r="Z1380" s="813"/>
      <c r="AA1380" s="814"/>
      <c r="AB1380" s="204">
        <f t="shared" si="249"/>
        <v>0</v>
      </c>
    </row>
    <row r="1381" spans="1:28" s="204" customFormat="1" ht="15.75" customHeight="1">
      <c r="A1381" s="864"/>
      <c r="B1381" s="865"/>
      <c r="C1381" s="884"/>
      <c r="D1381" s="986"/>
      <c r="E1381" s="987"/>
      <c r="F1381" s="1001">
        <v>13</v>
      </c>
      <c r="G1381" s="1002" t="s">
        <v>4946</v>
      </c>
      <c r="H1381" s="870">
        <v>0</v>
      </c>
      <c r="I1381" s="870">
        <v>0</v>
      </c>
      <c r="J1381" s="871"/>
      <c r="K1381" s="870">
        <v>0</v>
      </c>
      <c r="L1381" s="901">
        <f>L499+L559+L1006+L1314+L1372+L653+L1156+L1123+L1109+L810</f>
        <v>62598730</v>
      </c>
      <c r="M1381" s="901">
        <f>M499+M1198+M839+M550</f>
        <v>1499925</v>
      </c>
      <c r="N1381" s="902">
        <f>M1381/L1381</f>
        <v>2.3960949367503141E-2</v>
      </c>
      <c r="O1381" s="901">
        <f t="shared" si="3303"/>
        <v>61098805</v>
      </c>
      <c r="P1381" s="901">
        <f>L1381+H1381</f>
        <v>62598730</v>
      </c>
      <c r="Q1381" s="901">
        <f t="shared" si="3304"/>
        <v>1499925</v>
      </c>
      <c r="R1381" s="902">
        <f t="shared" si="3305"/>
        <v>2.3960949367503141E-2</v>
      </c>
      <c r="S1381" s="901">
        <f>P1381-Q1381</f>
        <v>61098805</v>
      </c>
      <c r="T1381" s="856"/>
      <c r="V1381" s="875"/>
      <c r="W1381" s="875"/>
      <c r="X1381" s="816"/>
      <c r="Y1381" s="817"/>
      <c r="Z1381" s="813"/>
      <c r="AA1381" s="814"/>
      <c r="AB1381" s="204">
        <f t="shared" si="249"/>
        <v>0</v>
      </c>
    </row>
    <row r="1382" spans="1:28" s="204" customFormat="1" ht="28.5" customHeight="1">
      <c r="A1382" s="864"/>
      <c r="B1382" s="865"/>
      <c r="C1382" s="884"/>
      <c r="D1382" s="986"/>
      <c r="E1382" s="987"/>
      <c r="F1382" s="1001">
        <v>15</v>
      </c>
      <c r="G1382" s="1002" t="s">
        <v>261</v>
      </c>
      <c r="H1382" s="870">
        <v>0</v>
      </c>
      <c r="I1382" s="870">
        <v>0</v>
      </c>
      <c r="J1382" s="871"/>
      <c r="K1382" s="870"/>
      <c r="L1382" s="901">
        <v>68613</v>
      </c>
      <c r="M1382" s="901">
        <f>M841</f>
        <v>720982</v>
      </c>
      <c r="N1382" s="902"/>
      <c r="O1382" s="901"/>
      <c r="P1382" s="901">
        <f>L1382+H1382</f>
        <v>68613</v>
      </c>
      <c r="Q1382" s="901">
        <f t="shared" si="3304"/>
        <v>720982</v>
      </c>
      <c r="R1382" s="902">
        <f t="shared" si="3305"/>
        <v>10.507950388410359</v>
      </c>
      <c r="S1382" s="901"/>
      <c r="T1382" s="856"/>
      <c r="V1382" s="875"/>
      <c r="W1382" s="875"/>
      <c r="X1382" s="816"/>
      <c r="Y1382" s="817"/>
      <c r="Z1382" s="813"/>
      <c r="AA1382" s="814"/>
    </row>
    <row r="1383" spans="1:28" s="204" customFormat="1" ht="15.75" thickBot="1">
      <c r="A1383" s="864"/>
      <c r="B1383" s="865"/>
      <c r="C1383" s="884"/>
      <c r="D1383" s="986"/>
      <c r="E1383" s="987"/>
      <c r="F1383" s="1001">
        <v>56</v>
      </c>
      <c r="G1383" s="1002" t="s">
        <v>5278</v>
      </c>
      <c r="H1383" s="870">
        <v>0</v>
      </c>
      <c r="I1383" s="870">
        <v>0</v>
      </c>
      <c r="J1383" s="871"/>
      <c r="K1383" s="870"/>
      <c r="L1383" s="901">
        <f>L842</f>
        <v>0</v>
      </c>
      <c r="M1383" s="901">
        <f>M842</f>
        <v>532589.81999999995</v>
      </c>
      <c r="N1383" s="902" t="e">
        <f>M1383/L1383</f>
        <v>#DIV/0!</v>
      </c>
      <c r="O1383" s="901">
        <f t="shared" si="3303"/>
        <v>-532589.81999999995</v>
      </c>
      <c r="P1383" s="901">
        <f>SUM(H1383:L1383)</f>
        <v>0</v>
      </c>
      <c r="Q1383" s="901">
        <f t="shared" si="3304"/>
        <v>532589.81999999995</v>
      </c>
      <c r="R1383" s="902" t="e">
        <f t="shared" si="3305"/>
        <v>#DIV/0!</v>
      </c>
      <c r="S1383" s="901">
        <f>P1383-Q1383</f>
        <v>-532589.81999999995</v>
      </c>
      <c r="T1383" s="856"/>
      <c r="V1383" s="875"/>
      <c r="W1383" s="875"/>
      <c r="X1383" s="816"/>
      <c r="Y1383" s="817"/>
      <c r="Z1383" s="813"/>
      <c r="AA1383" s="814"/>
    </row>
    <row r="1384" spans="1:28" s="204" customFormat="1" ht="15.75" customHeight="1" thickBot="1">
      <c r="A1384" s="864"/>
      <c r="B1384" s="865"/>
      <c r="C1384" s="884"/>
      <c r="D1384" s="986"/>
      <c r="E1384" s="987"/>
      <c r="F1384" s="867"/>
      <c r="G1384" s="903" t="s">
        <v>5292</v>
      </c>
      <c r="H1384" s="904">
        <f>SUM(H1375:H1383)</f>
        <v>413040255</v>
      </c>
      <c r="I1384" s="904" t="e">
        <f>SUM(I1375:I1380)</f>
        <v>#REF!</v>
      </c>
      <c r="J1384" s="905" t="e">
        <f>I1384/H1384</f>
        <v>#REF!</v>
      </c>
      <c r="K1384" s="904" t="e">
        <f>SUM(K1375:K1380)</f>
        <v>#REF!</v>
      </c>
      <c r="L1384" s="906">
        <f>SUM(L1375:L1383)</f>
        <v>244873088</v>
      </c>
      <c r="M1384" s="906">
        <f>SUM(M1375:M1383)</f>
        <v>10772912.780000001</v>
      </c>
      <c r="N1384" s="907">
        <f>SUM(N1375)</f>
        <v>0</v>
      </c>
      <c r="O1384" s="906">
        <f>SUM(O1375:O1383)</f>
        <v>236015054.22</v>
      </c>
      <c r="P1384" s="906">
        <f>SUM(P1375:P1383)</f>
        <v>657913343</v>
      </c>
      <c r="Q1384" s="906" t="e">
        <f t="shared" si="3304"/>
        <v>#REF!</v>
      </c>
      <c r="R1384" s="907" t="e">
        <f t="shared" si="3305"/>
        <v>#REF!</v>
      </c>
      <c r="S1384" s="906" t="e">
        <f>SUM(S1375:S1383)</f>
        <v>#REF!</v>
      </c>
      <c r="T1384" s="856"/>
      <c r="V1384" s="875"/>
      <c r="W1384" s="875"/>
      <c r="X1384" s="816"/>
      <c r="Y1384" s="817"/>
      <c r="Z1384" s="813"/>
      <c r="AA1384" s="814"/>
      <c r="AB1384" s="204">
        <f t="shared" si="249"/>
        <v>0</v>
      </c>
    </row>
    <row r="1385" spans="1:28">
      <c r="G1385" s="798"/>
      <c r="H1385" s="799"/>
      <c r="I1385" s="799"/>
      <c r="J1385" s="800"/>
      <c r="K1385" s="799"/>
      <c r="L1385" s="801"/>
      <c r="M1385" s="801"/>
      <c r="N1385" s="802"/>
      <c r="O1385" s="801"/>
      <c r="P1385" s="801"/>
      <c r="Q1385" s="801"/>
      <c r="R1385" s="802"/>
      <c r="S1385" s="801"/>
      <c r="AB1385" s="84">
        <f t="shared" si="249"/>
        <v>0</v>
      </c>
    </row>
    <row r="1386" spans="1:28" hidden="1">
      <c r="A1386" s="84"/>
      <c r="B1386" s="84"/>
      <c r="C1386" s="84"/>
      <c r="D1386" s="84"/>
      <c r="G1386" s="798"/>
      <c r="H1386" s="799"/>
      <c r="I1386" s="799"/>
      <c r="J1386" s="800"/>
      <c r="K1386" s="799"/>
      <c r="L1386" s="801"/>
      <c r="M1386" s="801"/>
      <c r="N1386" s="802"/>
      <c r="O1386" s="801"/>
      <c r="P1386" s="801"/>
      <c r="Q1386" s="801"/>
      <c r="R1386" s="802"/>
      <c r="S1386" s="801"/>
      <c r="T1386" s="84"/>
    </row>
    <row r="1387" spans="1:28" hidden="1">
      <c r="A1387" s="84"/>
      <c r="B1387" s="84"/>
      <c r="C1387" s="84"/>
      <c r="D1387" s="84"/>
      <c r="G1387" s="798"/>
      <c r="H1387" s="799"/>
      <c r="I1387" s="799"/>
      <c r="J1387" s="800"/>
      <c r="K1387" s="799"/>
      <c r="L1387" s="801"/>
      <c r="M1387" s="801"/>
      <c r="N1387" s="802"/>
      <c r="O1387" s="801"/>
      <c r="P1387" s="801"/>
      <c r="Q1387" s="801"/>
      <c r="R1387" s="802"/>
      <c r="S1387" s="801"/>
      <c r="T1387" s="84"/>
    </row>
    <row r="1388" spans="1:28" hidden="1">
      <c r="A1388" s="84"/>
      <c r="B1388" s="84"/>
      <c r="C1388" s="84"/>
      <c r="D1388" s="84"/>
      <c r="G1388" s="798"/>
      <c r="H1388" s="799"/>
      <c r="I1388" s="799"/>
      <c r="J1388" s="800"/>
      <c r="K1388" s="799"/>
      <c r="L1388" s="801"/>
      <c r="M1388" s="801"/>
      <c r="N1388" s="802"/>
      <c r="O1388" s="801"/>
      <c r="P1388" s="801"/>
      <c r="Q1388" s="801"/>
      <c r="R1388" s="802"/>
      <c r="S1388" s="801"/>
      <c r="T1388" s="84"/>
    </row>
    <row r="1389" spans="1:28">
      <c r="A1389" s="84"/>
      <c r="B1389" s="84"/>
      <c r="C1389" s="84"/>
      <c r="D1389" s="84"/>
      <c r="G1389" s="798"/>
      <c r="H1389" s="799"/>
      <c r="I1389" s="799"/>
      <c r="J1389" s="800"/>
      <c r="K1389" s="799"/>
      <c r="L1389" s="801"/>
      <c r="M1389" s="801"/>
      <c r="N1389" s="802"/>
      <c r="O1389" s="801"/>
      <c r="P1389" s="801"/>
      <c r="Q1389" s="801"/>
      <c r="R1389" s="802"/>
      <c r="S1389" s="801"/>
      <c r="T1389" s="84"/>
    </row>
    <row r="1390" spans="1:28">
      <c r="A1390" s="936"/>
      <c r="B1390" s="937" t="s">
        <v>5293</v>
      </c>
      <c r="C1390" s="936"/>
      <c r="D1390" s="937"/>
      <c r="E1390" s="1006"/>
      <c r="F1390" s="1006"/>
      <c r="G1390" s="923" t="s">
        <v>4161</v>
      </c>
      <c r="H1390" s="940"/>
      <c r="I1390" s="940"/>
      <c r="J1390" s="941"/>
      <c r="K1390" s="940"/>
      <c r="L1390" s="1007"/>
      <c r="M1390" s="1007"/>
      <c r="N1390" s="1008"/>
      <c r="O1390" s="1007"/>
      <c r="P1390" s="1007"/>
      <c r="Q1390" s="1007"/>
      <c r="R1390" s="1008"/>
      <c r="S1390" s="1009"/>
      <c r="T1390" s="84"/>
      <c r="AB1390" s="84">
        <f t="shared" si="249"/>
        <v>0</v>
      </c>
    </row>
    <row r="1391" spans="1:28">
      <c r="C1391" s="748" t="s">
        <v>3596</v>
      </c>
      <c r="G1391" s="852" t="s">
        <v>4162</v>
      </c>
      <c r="T1391" s="84"/>
      <c r="AB1391" s="84">
        <f t="shared" si="249"/>
        <v>0</v>
      </c>
    </row>
    <row r="1392" spans="1:28" ht="28.5">
      <c r="C1392" s="748" t="s">
        <v>4065</v>
      </c>
      <c r="D1392" s="757"/>
      <c r="G1392" s="852" t="s">
        <v>4163</v>
      </c>
      <c r="T1392" s="84"/>
      <c r="AB1392" s="84">
        <f t="shared" si="249"/>
        <v>0</v>
      </c>
    </row>
    <row r="1393" spans="1:31">
      <c r="C1393" s="748"/>
      <c r="D1393" s="765">
        <v>820</v>
      </c>
      <c r="E1393" s="766"/>
      <c r="F1393" s="765"/>
      <c r="G1393" s="767" t="s">
        <v>208</v>
      </c>
      <c r="T1393" s="84"/>
      <c r="AB1393" s="84">
        <f t="shared" si="249"/>
        <v>0</v>
      </c>
    </row>
    <row r="1394" spans="1:31">
      <c r="A1394" s="84"/>
      <c r="B1394" s="84"/>
      <c r="C1394" s="84"/>
      <c r="D1394" s="84"/>
      <c r="E1394" s="747" t="s">
        <v>5121</v>
      </c>
      <c r="F1394" s="769">
        <v>411</v>
      </c>
      <c r="G1394" s="770" t="s">
        <v>4102</v>
      </c>
      <c r="H1394" s="750">
        <f>8034021-130000</f>
        <v>7904021</v>
      </c>
      <c r="I1394" s="750">
        <v>4864724.8499999996</v>
      </c>
      <c r="J1394" s="751">
        <f>I1394/H1394</f>
        <v>0.61547468687140372</v>
      </c>
      <c r="K1394" s="750">
        <f t="shared" ref="K1394:K1425" si="3306">H1394-I1394</f>
        <v>3039296.1500000004</v>
      </c>
      <c r="L1394" s="752">
        <v>0</v>
      </c>
      <c r="M1394" s="752">
        <v>0</v>
      </c>
      <c r="O1394" s="752">
        <f>L1394-M1394</f>
        <v>0</v>
      </c>
      <c r="P1394" s="752">
        <f t="shared" ref="P1394:P1425" si="3307">L1394+H1394</f>
        <v>7904021</v>
      </c>
      <c r="Q1394" s="752">
        <f t="shared" ref="Q1394:Q1425" si="3308">M1394+I1394</f>
        <v>4864724.8499999996</v>
      </c>
      <c r="R1394" s="753">
        <f>Q1394/P1394</f>
        <v>0.61547468687140372</v>
      </c>
      <c r="S1394" s="752">
        <f>P1394-Q1394</f>
        <v>3039296.1500000004</v>
      </c>
      <c r="T1394" s="84"/>
      <c r="Z1394" s="813">
        <f t="shared" ref="Z1394:Z1425" si="3309">H1394-X1394+Y1394</f>
        <v>7904021</v>
      </c>
      <c r="AA1394" s="814">
        <v>6622948</v>
      </c>
      <c r="AB1394" s="84">
        <f t="shared" si="249"/>
        <v>1281073</v>
      </c>
      <c r="AE1394" s="84">
        <f t="shared" ref="AE1394:AE1425" si="3310">H1394-AA1394</f>
        <v>1281073</v>
      </c>
    </row>
    <row r="1395" spans="1:31">
      <c r="A1395" s="84"/>
      <c r="B1395" s="84"/>
      <c r="C1395" s="84"/>
      <c r="D1395" s="84"/>
      <c r="E1395" s="747" t="s">
        <v>5122</v>
      </c>
      <c r="F1395" s="769">
        <v>412</v>
      </c>
      <c r="G1395" s="770" t="s">
        <v>3764</v>
      </c>
      <c r="H1395" s="750">
        <f>1417769-70000</f>
        <v>1347769</v>
      </c>
      <c r="I1395" s="750">
        <v>811843.76000000036</v>
      </c>
      <c r="J1395" s="751">
        <f t="shared" ref="J1395:J1443" si="3311">I1395/H1395</f>
        <v>0.60236120581494335</v>
      </c>
      <c r="K1395" s="750">
        <f t="shared" si="3306"/>
        <v>535925.23999999964</v>
      </c>
      <c r="L1395" s="752">
        <v>0</v>
      </c>
      <c r="M1395" s="752">
        <v>0</v>
      </c>
      <c r="O1395" s="752">
        <f t="shared" ref="O1395:O1443" si="3312">L1395-M1395</f>
        <v>0</v>
      </c>
      <c r="P1395" s="752">
        <f t="shared" si="3307"/>
        <v>1347769</v>
      </c>
      <c r="Q1395" s="752">
        <f t="shared" si="3308"/>
        <v>811843.76000000036</v>
      </c>
      <c r="R1395" s="753">
        <f t="shared" ref="R1395:R1443" si="3313">Q1395/P1395</f>
        <v>0.60236120581494335</v>
      </c>
      <c r="S1395" s="752">
        <f t="shared" ref="S1395:S1443" si="3314">P1395-Q1395</f>
        <v>535925.23999999964</v>
      </c>
      <c r="T1395" s="84"/>
      <c r="Z1395" s="813">
        <f t="shared" si="3309"/>
        <v>1347769</v>
      </c>
      <c r="AA1395" s="814">
        <v>1186108</v>
      </c>
      <c r="AB1395" s="84">
        <f t="shared" si="249"/>
        <v>161661</v>
      </c>
      <c r="AE1395" s="84">
        <f t="shared" si="3310"/>
        <v>161661</v>
      </c>
    </row>
    <row r="1396" spans="1:31" hidden="1">
      <c r="A1396" s="84"/>
      <c r="B1396" s="84"/>
      <c r="C1396" s="84"/>
      <c r="D1396" s="84"/>
      <c r="F1396" s="769">
        <v>413</v>
      </c>
      <c r="G1396" s="770" t="s">
        <v>4103</v>
      </c>
      <c r="H1396" s="750">
        <v>0</v>
      </c>
      <c r="I1396" s="750">
        <v>0</v>
      </c>
      <c r="J1396" s="751" t="e">
        <f t="shared" si="3311"/>
        <v>#DIV/0!</v>
      </c>
      <c r="K1396" s="750">
        <f t="shared" si="3306"/>
        <v>0</v>
      </c>
      <c r="L1396" s="752">
        <v>0</v>
      </c>
      <c r="M1396" s="752">
        <v>0</v>
      </c>
      <c r="O1396" s="752">
        <f t="shared" si="3312"/>
        <v>0</v>
      </c>
      <c r="P1396" s="752">
        <f t="shared" si="3307"/>
        <v>0</v>
      </c>
      <c r="Q1396" s="752">
        <f t="shared" si="3308"/>
        <v>0</v>
      </c>
      <c r="R1396" s="753" t="e">
        <f t="shared" si="3313"/>
        <v>#DIV/0!</v>
      </c>
      <c r="S1396" s="752">
        <f t="shared" si="3314"/>
        <v>0</v>
      </c>
      <c r="T1396" s="84"/>
      <c r="Z1396" s="813">
        <f t="shared" si="3309"/>
        <v>0</v>
      </c>
      <c r="AA1396" s="814">
        <v>0</v>
      </c>
      <c r="AB1396" s="84">
        <f t="shared" ref="AB1396:AB1459" si="3315">Z1396-AA1396</f>
        <v>0</v>
      </c>
      <c r="AE1396" s="84">
        <f t="shared" si="3310"/>
        <v>0</v>
      </c>
    </row>
    <row r="1397" spans="1:31">
      <c r="A1397" s="84"/>
      <c r="B1397" s="84"/>
      <c r="C1397" s="84"/>
      <c r="D1397" s="84"/>
      <c r="E1397" s="747" t="s">
        <v>5123</v>
      </c>
      <c r="F1397" s="769">
        <v>414</v>
      </c>
      <c r="G1397" s="770" t="s">
        <v>3767</v>
      </c>
      <c r="H1397" s="750">
        <v>0</v>
      </c>
      <c r="I1397" s="750">
        <v>267335.25</v>
      </c>
      <c r="J1397" s="751" t="e">
        <f t="shared" si="3311"/>
        <v>#DIV/0!</v>
      </c>
      <c r="K1397" s="750">
        <f t="shared" si="3306"/>
        <v>-267335.25</v>
      </c>
      <c r="L1397" s="872">
        <v>50000</v>
      </c>
      <c r="M1397" s="872">
        <v>24509.68</v>
      </c>
      <c r="N1397" s="873">
        <f>M1397/L1397</f>
        <v>0.49019360000000001</v>
      </c>
      <c r="O1397" s="872">
        <f t="shared" si="3312"/>
        <v>25490.32</v>
      </c>
      <c r="P1397" s="872">
        <f t="shared" si="3307"/>
        <v>50000</v>
      </c>
      <c r="Q1397" s="872">
        <f t="shared" si="3308"/>
        <v>291844.93</v>
      </c>
      <c r="R1397" s="873">
        <f t="shared" si="3313"/>
        <v>5.8368985999999996</v>
      </c>
      <c r="S1397" s="872">
        <f t="shared" si="3314"/>
        <v>-241844.93</v>
      </c>
      <c r="T1397" s="84"/>
      <c r="Z1397" s="813">
        <f t="shared" si="3309"/>
        <v>0</v>
      </c>
      <c r="AA1397" s="814">
        <v>50000</v>
      </c>
      <c r="AB1397" s="84">
        <f t="shared" si="3315"/>
        <v>-50000</v>
      </c>
      <c r="AE1397" s="84">
        <f t="shared" si="3310"/>
        <v>-50000</v>
      </c>
    </row>
    <row r="1398" spans="1:31">
      <c r="A1398" s="84"/>
      <c r="B1398" s="84"/>
      <c r="C1398" s="84"/>
      <c r="D1398" s="84"/>
      <c r="E1398" s="747" t="s">
        <v>5124</v>
      </c>
      <c r="F1398" s="769">
        <v>415</v>
      </c>
      <c r="G1398" s="770" t="s">
        <v>4112</v>
      </c>
      <c r="H1398" s="750">
        <v>320000</v>
      </c>
      <c r="I1398" s="750">
        <v>210003.69</v>
      </c>
      <c r="J1398" s="751">
        <f t="shared" si="3311"/>
        <v>0.65626153124999997</v>
      </c>
      <c r="K1398" s="750">
        <f t="shared" si="3306"/>
        <v>109996.31</v>
      </c>
      <c r="L1398" s="752">
        <v>0</v>
      </c>
      <c r="M1398" s="752">
        <v>0</v>
      </c>
      <c r="O1398" s="752">
        <f t="shared" si="3312"/>
        <v>0</v>
      </c>
      <c r="P1398" s="752">
        <f t="shared" si="3307"/>
        <v>320000</v>
      </c>
      <c r="Q1398" s="752">
        <f t="shared" si="3308"/>
        <v>210003.69</v>
      </c>
      <c r="R1398" s="753">
        <f t="shared" si="3313"/>
        <v>0.65626153124999997</v>
      </c>
      <c r="S1398" s="752">
        <f t="shared" si="3314"/>
        <v>109996.31</v>
      </c>
      <c r="T1398" s="84"/>
      <c r="Z1398" s="813">
        <f t="shared" si="3309"/>
        <v>320000</v>
      </c>
      <c r="AA1398" s="814">
        <v>335000</v>
      </c>
      <c r="AB1398" s="84">
        <f t="shared" si="3315"/>
        <v>-15000</v>
      </c>
      <c r="AE1398" s="84">
        <f t="shared" si="3310"/>
        <v>-15000</v>
      </c>
    </row>
    <row r="1399" spans="1:31" hidden="1">
      <c r="A1399" s="84"/>
      <c r="B1399" s="84"/>
      <c r="C1399" s="84"/>
      <c r="D1399" s="84"/>
      <c r="E1399" s="747" t="s">
        <v>5129</v>
      </c>
      <c r="F1399" s="769">
        <v>416</v>
      </c>
      <c r="G1399" s="770" t="s">
        <v>4113</v>
      </c>
      <c r="H1399" s="750">
        <v>0</v>
      </c>
      <c r="I1399" s="750">
        <v>0</v>
      </c>
      <c r="J1399" s="751" t="e">
        <f t="shared" si="3311"/>
        <v>#DIV/0!</v>
      </c>
      <c r="K1399" s="750">
        <f t="shared" si="3306"/>
        <v>0</v>
      </c>
      <c r="L1399" s="752">
        <v>0</v>
      </c>
      <c r="M1399" s="752">
        <v>0</v>
      </c>
      <c r="O1399" s="752">
        <f t="shared" si="3312"/>
        <v>0</v>
      </c>
      <c r="P1399" s="752">
        <f t="shared" si="3307"/>
        <v>0</v>
      </c>
      <c r="Q1399" s="752">
        <f t="shared" si="3308"/>
        <v>0</v>
      </c>
      <c r="R1399" s="753" t="e">
        <f t="shared" si="3313"/>
        <v>#DIV/0!</v>
      </c>
      <c r="S1399" s="752">
        <f t="shared" si="3314"/>
        <v>0</v>
      </c>
      <c r="T1399" s="84"/>
      <c r="Z1399" s="813">
        <f t="shared" si="3309"/>
        <v>0</v>
      </c>
      <c r="AA1399" s="814">
        <v>0</v>
      </c>
      <c r="AB1399" s="84">
        <f t="shared" si="3315"/>
        <v>0</v>
      </c>
      <c r="AE1399" s="84">
        <f t="shared" si="3310"/>
        <v>0</v>
      </c>
    </row>
    <row r="1400" spans="1:31" hidden="1">
      <c r="A1400" s="84"/>
      <c r="B1400" s="84"/>
      <c r="C1400" s="84"/>
      <c r="D1400" s="84"/>
      <c r="F1400" s="769">
        <v>417</v>
      </c>
      <c r="G1400" s="770" t="s">
        <v>4114</v>
      </c>
      <c r="H1400" s="750">
        <v>0</v>
      </c>
      <c r="I1400" s="750">
        <v>0</v>
      </c>
      <c r="J1400" s="751" t="e">
        <f t="shared" si="3311"/>
        <v>#DIV/0!</v>
      </c>
      <c r="K1400" s="750">
        <f t="shared" si="3306"/>
        <v>0</v>
      </c>
      <c r="L1400" s="752">
        <v>0</v>
      </c>
      <c r="M1400" s="752">
        <v>0</v>
      </c>
      <c r="O1400" s="752">
        <f t="shared" si="3312"/>
        <v>0</v>
      </c>
      <c r="P1400" s="752">
        <f t="shared" si="3307"/>
        <v>0</v>
      </c>
      <c r="Q1400" s="752">
        <f t="shared" si="3308"/>
        <v>0</v>
      </c>
      <c r="R1400" s="753" t="e">
        <f t="shared" si="3313"/>
        <v>#DIV/0!</v>
      </c>
      <c r="S1400" s="752">
        <f t="shared" si="3314"/>
        <v>0</v>
      </c>
      <c r="T1400" s="84"/>
      <c r="Z1400" s="813">
        <f t="shared" si="3309"/>
        <v>0</v>
      </c>
      <c r="AA1400" s="814">
        <v>0</v>
      </c>
      <c r="AB1400" s="84">
        <f t="shared" si="3315"/>
        <v>0</v>
      </c>
      <c r="AE1400" s="84">
        <f t="shared" si="3310"/>
        <v>0</v>
      </c>
    </row>
    <row r="1401" spans="1:31" hidden="1">
      <c r="A1401" s="84"/>
      <c r="B1401" s="84"/>
      <c r="C1401" s="84"/>
      <c r="D1401" s="84"/>
      <c r="F1401" s="769">
        <v>418</v>
      </c>
      <c r="G1401" s="770" t="s">
        <v>3773</v>
      </c>
      <c r="H1401" s="750">
        <v>0</v>
      </c>
      <c r="I1401" s="750">
        <v>0</v>
      </c>
      <c r="J1401" s="751" t="e">
        <f t="shared" si="3311"/>
        <v>#DIV/0!</v>
      </c>
      <c r="K1401" s="750">
        <f t="shared" si="3306"/>
        <v>0</v>
      </c>
      <c r="L1401" s="752">
        <v>0</v>
      </c>
      <c r="M1401" s="752">
        <v>0</v>
      </c>
      <c r="O1401" s="752">
        <f t="shared" si="3312"/>
        <v>0</v>
      </c>
      <c r="P1401" s="752">
        <f t="shared" si="3307"/>
        <v>0</v>
      </c>
      <c r="Q1401" s="752">
        <f t="shared" si="3308"/>
        <v>0</v>
      </c>
      <c r="R1401" s="753" t="e">
        <f t="shared" si="3313"/>
        <v>#DIV/0!</v>
      </c>
      <c r="S1401" s="752">
        <f t="shared" si="3314"/>
        <v>0</v>
      </c>
      <c r="T1401" s="84"/>
      <c r="Z1401" s="813">
        <f t="shared" si="3309"/>
        <v>0</v>
      </c>
      <c r="AA1401" s="814">
        <v>0</v>
      </c>
      <c r="AB1401" s="84">
        <f t="shared" si="3315"/>
        <v>0</v>
      </c>
      <c r="AE1401" s="84">
        <f t="shared" si="3310"/>
        <v>0</v>
      </c>
    </row>
    <row r="1402" spans="1:31">
      <c r="A1402" s="84"/>
      <c r="B1402" s="84"/>
      <c r="C1402" s="84"/>
      <c r="D1402" s="84"/>
      <c r="E1402" s="747" t="s">
        <v>5125</v>
      </c>
      <c r="F1402" s="769">
        <v>421</v>
      </c>
      <c r="G1402" s="770" t="s">
        <v>3777</v>
      </c>
      <c r="H1402" s="750">
        <v>520785</v>
      </c>
      <c r="I1402" s="750">
        <f>274506-2951.59</f>
        <v>271554.40999999997</v>
      </c>
      <c r="J1402" s="751">
        <f t="shared" si="3311"/>
        <v>0.52143285616905244</v>
      </c>
      <c r="K1402" s="750">
        <f t="shared" si="3306"/>
        <v>249230.59000000003</v>
      </c>
      <c r="L1402" s="872">
        <v>90000</v>
      </c>
      <c r="M1402" s="872">
        <v>63632.090000000011</v>
      </c>
      <c r="N1402" s="873">
        <f>M1402/L1402</f>
        <v>0.70702322222222236</v>
      </c>
      <c r="O1402" s="872">
        <f t="shared" si="3312"/>
        <v>26367.909999999989</v>
      </c>
      <c r="P1402" s="872">
        <f t="shared" si="3307"/>
        <v>610785</v>
      </c>
      <c r="Q1402" s="872">
        <f t="shared" si="3308"/>
        <v>335186.5</v>
      </c>
      <c r="R1402" s="873">
        <f t="shared" si="3313"/>
        <v>0.5487798488829948</v>
      </c>
      <c r="S1402" s="872">
        <f t="shared" si="3314"/>
        <v>275598.5</v>
      </c>
      <c r="T1402" s="84"/>
      <c r="Y1402" s="817">
        <v>40000</v>
      </c>
      <c r="Z1402" s="813">
        <f t="shared" si="3309"/>
        <v>560785</v>
      </c>
      <c r="AA1402" s="814">
        <v>505000</v>
      </c>
      <c r="AB1402" s="84">
        <f t="shared" si="3315"/>
        <v>55785</v>
      </c>
      <c r="AE1402" s="84">
        <f t="shared" si="3310"/>
        <v>15785</v>
      </c>
    </row>
    <row r="1403" spans="1:31">
      <c r="A1403" s="84"/>
      <c r="B1403" s="84"/>
      <c r="C1403" s="84"/>
      <c r="D1403" s="84"/>
      <c r="E1403" s="747" t="s">
        <v>5126</v>
      </c>
      <c r="F1403" s="769">
        <v>422</v>
      </c>
      <c r="G1403" s="770" t="s">
        <v>3778</v>
      </c>
      <c r="H1403" s="750">
        <v>40000</v>
      </c>
      <c r="I1403" s="750">
        <v>0</v>
      </c>
      <c r="J1403" s="751">
        <f t="shared" si="3311"/>
        <v>0</v>
      </c>
      <c r="K1403" s="750">
        <f t="shared" si="3306"/>
        <v>40000</v>
      </c>
      <c r="L1403" s="872">
        <v>20000</v>
      </c>
      <c r="M1403" s="872">
        <v>0</v>
      </c>
      <c r="N1403" s="873">
        <f>M1403/L1403</f>
        <v>0</v>
      </c>
      <c r="O1403" s="872">
        <f t="shared" si="3312"/>
        <v>20000</v>
      </c>
      <c r="P1403" s="872">
        <f t="shared" si="3307"/>
        <v>60000</v>
      </c>
      <c r="Q1403" s="872">
        <f t="shared" si="3308"/>
        <v>0</v>
      </c>
      <c r="R1403" s="873">
        <f t="shared" si="3313"/>
        <v>0</v>
      </c>
      <c r="S1403" s="872">
        <f t="shared" si="3314"/>
        <v>60000</v>
      </c>
      <c r="T1403" s="84"/>
      <c r="Z1403" s="813">
        <f t="shared" si="3309"/>
        <v>40000</v>
      </c>
      <c r="AA1403" s="814">
        <v>50000</v>
      </c>
      <c r="AB1403" s="84">
        <f t="shared" si="3315"/>
        <v>-10000</v>
      </c>
      <c r="AE1403" s="84">
        <f t="shared" si="3310"/>
        <v>-10000</v>
      </c>
    </row>
    <row r="1404" spans="1:31">
      <c r="A1404" s="84"/>
      <c r="B1404" s="84"/>
      <c r="C1404" s="84"/>
      <c r="D1404" s="84"/>
      <c r="E1404" s="747" t="s">
        <v>5398</v>
      </c>
      <c r="F1404" s="769">
        <v>423</v>
      </c>
      <c r="G1404" s="770" t="s">
        <v>3779</v>
      </c>
      <c r="H1404" s="750">
        <v>357000</v>
      </c>
      <c r="I1404" s="750">
        <v>159833.18000000002</v>
      </c>
      <c r="J1404" s="751">
        <f t="shared" si="3311"/>
        <v>0.44771198879551827</v>
      </c>
      <c r="K1404" s="750">
        <f t="shared" si="3306"/>
        <v>197166.81999999998</v>
      </c>
      <c r="L1404" s="872">
        <v>80000</v>
      </c>
      <c r="M1404" s="872">
        <v>25974.6</v>
      </c>
      <c r="N1404" s="873">
        <f>M1404/L1404</f>
        <v>0.32468249999999999</v>
      </c>
      <c r="O1404" s="872">
        <f t="shared" si="3312"/>
        <v>54025.4</v>
      </c>
      <c r="P1404" s="872">
        <f t="shared" si="3307"/>
        <v>437000</v>
      </c>
      <c r="Q1404" s="872">
        <f t="shared" si="3308"/>
        <v>185807.78000000003</v>
      </c>
      <c r="R1404" s="873">
        <f t="shared" si="3313"/>
        <v>0.42518942791762021</v>
      </c>
      <c r="S1404" s="872">
        <f t="shared" si="3314"/>
        <v>251192.21999999997</v>
      </c>
      <c r="T1404" s="84"/>
      <c r="Y1404" s="817">
        <v>40000</v>
      </c>
      <c r="Z1404" s="813">
        <f t="shared" si="3309"/>
        <v>397000</v>
      </c>
      <c r="AA1404" s="814">
        <v>365000</v>
      </c>
      <c r="AB1404" s="84">
        <f t="shared" si="3315"/>
        <v>32000</v>
      </c>
      <c r="AE1404" s="84">
        <f t="shared" si="3310"/>
        <v>-8000</v>
      </c>
    </row>
    <row r="1405" spans="1:31">
      <c r="A1405" s="84"/>
      <c r="B1405" s="84"/>
      <c r="C1405" s="84"/>
      <c r="D1405" s="84"/>
      <c r="E1405" s="747" t="s">
        <v>5129</v>
      </c>
      <c r="F1405" s="769">
        <v>424</v>
      </c>
      <c r="G1405" s="770" t="s">
        <v>3781</v>
      </c>
      <c r="H1405" s="750">
        <v>350000</v>
      </c>
      <c r="I1405" s="750">
        <v>149250</v>
      </c>
      <c r="J1405" s="751">
        <f t="shared" si="3311"/>
        <v>0.42642857142857143</v>
      </c>
      <c r="K1405" s="750">
        <f t="shared" si="3306"/>
        <v>200750</v>
      </c>
      <c r="L1405" s="752">
        <v>0</v>
      </c>
      <c r="M1405" s="752">
        <v>0</v>
      </c>
      <c r="O1405" s="752">
        <f t="shared" si="3312"/>
        <v>0</v>
      </c>
      <c r="P1405" s="752">
        <f t="shared" si="3307"/>
        <v>350000</v>
      </c>
      <c r="Q1405" s="752">
        <f t="shared" si="3308"/>
        <v>149250</v>
      </c>
      <c r="R1405" s="753">
        <f t="shared" si="3313"/>
        <v>0.42642857142857143</v>
      </c>
      <c r="S1405" s="752">
        <f t="shared" si="3314"/>
        <v>200750</v>
      </c>
      <c r="T1405" s="84"/>
      <c r="Z1405" s="813">
        <f t="shared" si="3309"/>
        <v>350000</v>
      </c>
      <c r="AA1405" s="814">
        <v>500000</v>
      </c>
      <c r="AB1405" s="84">
        <f t="shared" si="3315"/>
        <v>-150000</v>
      </c>
      <c r="AE1405" s="84">
        <f t="shared" si="3310"/>
        <v>-150000</v>
      </c>
    </row>
    <row r="1406" spans="1:31">
      <c r="A1406" s="84"/>
      <c r="B1406" s="84"/>
      <c r="C1406" s="84"/>
      <c r="D1406" s="84"/>
      <c r="E1406" s="747" t="s">
        <v>5130</v>
      </c>
      <c r="F1406" s="769">
        <v>425</v>
      </c>
      <c r="G1406" s="770" t="s">
        <v>4115</v>
      </c>
      <c r="H1406" s="750">
        <v>125000</v>
      </c>
      <c r="I1406" s="750">
        <v>13590</v>
      </c>
      <c r="J1406" s="751">
        <f t="shared" si="3311"/>
        <v>0.10872</v>
      </c>
      <c r="K1406" s="750">
        <f t="shared" si="3306"/>
        <v>111410</v>
      </c>
      <c r="L1406" s="872">
        <v>0</v>
      </c>
      <c r="M1406" s="872">
        <v>0</v>
      </c>
      <c r="N1406" s="873"/>
      <c r="O1406" s="872">
        <f t="shared" si="3312"/>
        <v>0</v>
      </c>
      <c r="P1406" s="872">
        <f t="shared" si="3307"/>
        <v>125000</v>
      </c>
      <c r="Q1406" s="872">
        <f t="shared" si="3308"/>
        <v>13590</v>
      </c>
      <c r="R1406" s="873">
        <f t="shared" si="3313"/>
        <v>0.10872</v>
      </c>
      <c r="S1406" s="872">
        <f t="shared" si="3314"/>
        <v>111410</v>
      </c>
      <c r="T1406" s="84"/>
      <c r="Z1406" s="813">
        <f t="shared" si="3309"/>
        <v>125000</v>
      </c>
      <c r="AA1406" s="814">
        <v>380000</v>
      </c>
      <c r="AB1406" s="84">
        <f t="shared" si="3315"/>
        <v>-255000</v>
      </c>
      <c r="AE1406" s="84">
        <f t="shared" si="3310"/>
        <v>-255000</v>
      </c>
    </row>
    <row r="1407" spans="1:31">
      <c r="A1407" s="84"/>
      <c r="B1407" s="84"/>
      <c r="C1407" s="84"/>
      <c r="D1407" s="84"/>
      <c r="E1407" s="747" t="s">
        <v>5131</v>
      </c>
      <c r="F1407" s="769">
        <v>426</v>
      </c>
      <c r="G1407" s="770" t="s">
        <v>3785</v>
      </c>
      <c r="H1407" s="750">
        <v>145000</v>
      </c>
      <c r="I1407" s="750">
        <v>80960.91</v>
      </c>
      <c r="J1407" s="751">
        <f t="shared" si="3311"/>
        <v>0.55835110344827588</v>
      </c>
      <c r="K1407" s="750">
        <f t="shared" si="3306"/>
        <v>64039.09</v>
      </c>
      <c r="L1407" s="872">
        <v>257000</v>
      </c>
      <c r="M1407" s="872">
        <f>44543.72+53227.12</f>
        <v>97770.84</v>
      </c>
      <c r="N1407" s="873">
        <f>M1407/L1407</f>
        <v>0.38043128404669257</v>
      </c>
      <c r="O1407" s="872">
        <f t="shared" si="3312"/>
        <v>159229.16</v>
      </c>
      <c r="P1407" s="872">
        <f t="shared" si="3307"/>
        <v>402000</v>
      </c>
      <c r="Q1407" s="872">
        <f t="shared" si="3308"/>
        <v>178731.75</v>
      </c>
      <c r="R1407" s="873">
        <f t="shared" si="3313"/>
        <v>0.44460634328358212</v>
      </c>
      <c r="S1407" s="872">
        <f t="shared" si="3314"/>
        <v>223268.25</v>
      </c>
      <c r="T1407" s="84"/>
      <c r="Z1407" s="813">
        <f t="shared" si="3309"/>
        <v>145000</v>
      </c>
      <c r="AA1407" s="814">
        <v>410000</v>
      </c>
      <c r="AB1407" s="84">
        <f t="shared" si="3315"/>
        <v>-265000</v>
      </c>
      <c r="AE1407" s="84">
        <f t="shared" si="3310"/>
        <v>-265000</v>
      </c>
    </row>
    <row r="1408" spans="1:31" hidden="1">
      <c r="A1408" s="84"/>
      <c r="B1408" s="84"/>
      <c r="C1408" s="84"/>
      <c r="D1408" s="84"/>
      <c r="F1408" s="769">
        <v>431</v>
      </c>
      <c r="G1408" s="770" t="s">
        <v>4116</v>
      </c>
      <c r="H1408" s="750">
        <v>0</v>
      </c>
      <c r="I1408" s="750">
        <v>0</v>
      </c>
      <c r="J1408" s="751" t="e">
        <f t="shared" si="3311"/>
        <v>#DIV/0!</v>
      </c>
      <c r="K1408" s="750">
        <f t="shared" si="3306"/>
        <v>0</v>
      </c>
      <c r="L1408" s="872">
        <v>0</v>
      </c>
      <c r="M1408" s="872">
        <v>0</v>
      </c>
      <c r="N1408" s="873"/>
      <c r="O1408" s="872">
        <f t="shared" si="3312"/>
        <v>0</v>
      </c>
      <c r="P1408" s="872">
        <f t="shared" si="3307"/>
        <v>0</v>
      </c>
      <c r="Q1408" s="872">
        <f t="shared" si="3308"/>
        <v>0</v>
      </c>
      <c r="R1408" s="873" t="e">
        <f t="shared" si="3313"/>
        <v>#DIV/0!</v>
      </c>
      <c r="S1408" s="872">
        <f t="shared" si="3314"/>
        <v>0</v>
      </c>
      <c r="T1408" s="84"/>
      <c r="Z1408" s="813">
        <f t="shared" si="3309"/>
        <v>0</v>
      </c>
      <c r="AA1408" s="814">
        <v>0</v>
      </c>
      <c r="AB1408" s="84">
        <f t="shared" si="3315"/>
        <v>0</v>
      </c>
      <c r="AE1408" s="84">
        <f t="shared" si="3310"/>
        <v>0</v>
      </c>
    </row>
    <row r="1409" spans="1:31" hidden="1">
      <c r="A1409" s="84"/>
      <c r="B1409" s="84"/>
      <c r="C1409" s="84"/>
      <c r="D1409" s="84"/>
      <c r="F1409" s="769">
        <v>432</v>
      </c>
      <c r="G1409" s="770" t="s">
        <v>4117</v>
      </c>
      <c r="H1409" s="750">
        <v>0</v>
      </c>
      <c r="I1409" s="750">
        <v>0</v>
      </c>
      <c r="J1409" s="751" t="e">
        <f t="shared" si="3311"/>
        <v>#DIV/0!</v>
      </c>
      <c r="K1409" s="750">
        <f t="shared" si="3306"/>
        <v>0</v>
      </c>
      <c r="L1409" s="872">
        <v>0</v>
      </c>
      <c r="M1409" s="872">
        <v>0</v>
      </c>
      <c r="N1409" s="873"/>
      <c r="O1409" s="872">
        <f t="shared" si="3312"/>
        <v>0</v>
      </c>
      <c r="P1409" s="872">
        <f t="shared" si="3307"/>
        <v>0</v>
      </c>
      <c r="Q1409" s="872">
        <f t="shared" si="3308"/>
        <v>0</v>
      </c>
      <c r="R1409" s="873" t="e">
        <f t="shared" si="3313"/>
        <v>#DIV/0!</v>
      </c>
      <c r="S1409" s="872">
        <f t="shared" si="3314"/>
        <v>0</v>
      </c>
      <c r="T1409" s="84"/>
      <c r="Z1409" s="813">
        <f t="shared" si="3309"/>
        <v>0</v>
      </c>
      <c r="AA1409" s="814">
        <v>0</v>
      </c>
      <c r="AB1409" s="84">
        <f t="shared" si="3315"/>
        <v>0</v>
      </c>
      <c r="AE1409" s="84">
        <f t="shared" si="3310"/>
        <v>0</v>
      </c>
    </row>
    <row r="1410" spans="1:31" hidden="1">
      <c r="A1410" s="84"/>
      <c r="B1410" s="84"/>
      <c r="C1410" s="84"/>
      <c r="D1410" s="84"/>
      <c r="E1410" s="977"/>
      <c r="F1410" s="769">
        <v>433</v>
      </c>
      <c r="G1410" s="770" t="s">
        <v>4118</v>
      </c>
      <c r="H1410" s="750">
        <v>0</v>
      </c>
      <c r="I1410" s="750">
        <v>0</v>
      </c>
      <c r="J1410" s="751" t="e">
        <f t="shared" si="3311"/>
        <v>#DIV/0!</v>
      </c>
      <c r="K1410" s="750">
        <f t="shared" si="3306"/>
        <v>0</v>
      </c>
      <c r="L1410" s="872">
        <v>0</v>
      </c>
      <c r="M1410" s="872">
        <v>0</v>
      </c>
      <c r="N1410" s="873"/>
      <c r="O1410" s="872">
        <f t="shared" si="3312"/>
        <v>0</v>
      </c>
      <c r="P1410" s="872">
        <f t="shared" si="3307"/>
        <v>0</v>
      </c>
      <c r="Q1410" s="872">
        <f t="shared" si="3308"/>
        <v>0</v>
      </c>
      <c r="R1410" s="873" t="e">
        <f t="shared" si="3313"/>
        <v>#DIV/0!</v>
      </c>
      <c r="S1410" s="872">
        <f t="shared" si="3314"/>
        <v>0</v>
      </c>
      <c r="T1410" s="84"/>
      <c r="Z1410" s="813">
        <f t="shared" si="3309"/>
        <v>0</v>
      </c>
      <c r="AA1410" s="814">
        <v>0</v>
      </c>
      <c r="AB1410" s="84">
        <f t="shared" si="3315"/>
        <v>0</v>
      </c>
      <c r="AE1410" s="84">
        <f t="shared" si="3310"/>
        <v>0</v>
      </c>
    </row>
    <row r="1411" spans="1:31" hidden="1">
      <c r="A1411" s="84"/>
      <c r="B1411" s="84"/>
      <c r="C1411" s="84"/>
      <c r="D1411" s="84"/>
      <c r="E1411" s="977"/>
      <c r="F1411" s="769">
        <v>434</v>
      </c>
      <c r="G1411" s="770" t="s">
        <v>4119</v>
      </c>
      <c r="H1411" s="750">
        <v>0</v>
      </c>
      <c r="I1411" s="750">
        <v>0</v>
      </c>
      <c r="J1411" s="751" t="e">
        <f t="shared" si="3311"/>
        <v>#DIV/0!</v>
      </c>
      <c r="K1411" s="750">
        <f t="shared" si="3306"/>
        <v>0</v>
      </c>
      <c r="L1411" s="872">
        <v>0</v>
      </c>
      <c r="M1411" s="872">
        <v>0</v>
      </c>
      <c r="N1411" s="873"/>
      <c r="O1411" s="872">
        <f t="shared" si="3312"/>
        <v>0</v>
      </c>
      <c r="P1411" s="872">
        <f t="shared" si="3307"/>
        <v>0</v>
      </c>
      <c r="Q1411" s="872">
        <f t="shared" si="3308"/>
        <v>0</v>
      </c>
      <c r="R1411" s="873" t="e">
        <f t="shared" si="3313"/>
        <v>#DIV/0!</v>
      </c>
      <c r="S1411" s="872">
        <f t="shared" si="3314"/>
        <v>0</v>
      </c>
      <c r="T1411" s="84"/>
      <c r="Z1411" s="813">
        <f t="shared" si="3309"/>
        <v>0</v>
      </c>
      <c r="AA1411" s="814">
        <v>0</v>
      </c>
      <c r="AB1411" s="84">
        <f t="shared" si="3315"/>
        <v>0</v>
      </c>
      <c r="AE1411" s="84">
        <f t="shared" si="3310"/>
        <v>0</v>
      </c>
    </row>
    <row r="1412" spans="1:31" hidden="1">
      <c r="A1412" s="84"/>
      <c r="B1412" s="84"/>
      <c r="C1412" s="84"/>
      <c r="D1412" s="84"/>
      <c r="E1412" s="977"/>
      <c r="F1412" s="769">
        <v>435</v>
      </c>
      <c r="G1412" s="770" t="s">
        <v>3792</v>
      </c>
      <c r="H1412" s="750">
        <v>0</v>
      </c>
      <c r="I1412" s="750">
        <v>0</v>
      </c>
      <c r="J1412" s="751" t="e">
        <f t="shared" si="3311"/>
        <v>#DIV/0!</v>
      </c>
      <c r="K1412" s="750">
        <f t="shared" si="3306"/>
        <v>0</v>
      </c>
      <c r="L1412" s="872">
        <v>0</v>
      </c>
      <c r="M1412" s="872">
        <v>0</v>
      </c>
      <c r="N1412" s="873"/>
      <c r="O1412" s="872">
        <f t="shared" si="3312"/>
        <v>0</v>
      </c>
      <c r="P1412" s="872">
        <f t="shared" si="3307"/>
        <v>0</v>
      </c>
      <c r="Q1412" s="872">
        <f t="shared" si="3308"/>
        <v>0</v>
      </c>
      <c r="R1412" s="873" t="e">
        <f t="shared" si="3313"/>
        <v>#DIV/0!</v>
      </c>
      <c r="S1412" s="872">
        <f t="shared" si="3314"/>
        <v>0</v>
      </c>
      <c r="T1412" s="84"/>
      <c r="Z1412" s="813">
        <f t="shared" si="3309"/>
        <v>0</v>
      </c>
      <c r="AA1412" s="814">
        <v>0</v>
      </c>
      <c r="AB1412" s="84">
        <f t="shared" si="3315"/>
        <v>0</v>
      </c>
      <c r="AE1412" s="84">
        <f t="shared" si="3310"/>
        <v>0</v>
      </c>
    </row>
    <row r="1413" spans="1:31" hidden="1">
      <c r="A1413" s="84"/>
      <c r="B1413" s="84"/>
      <c r="C1413" s="84"/>
      <c r="D1413" s="84"/>
      <c r="E1413" s="977"/>
      <c r="F1413" s="769">
        <v>441</v>
      </c>
      <c r="G1413" s="770" t="s">
        <v>4120</v>
      </c>
      <c r="H1413" s="750">
        <v>0</v>
      </c>
      <c r="I1413" s="750">
        <v>0</v>
      </c>
      <c r="J1413" s="751" t="e">
        <f t="shared" si="3311"/>
        <v>#DIV/0!</v>
      </c>
      <c r="K1413" s="750">
        <f t="shared" si="3306"/>
        <v>0</v>
      </c>
      <c r="L1413" s="872">
        <v>0</v>
      </c>
      <c r="M1413" s="872">
        <v>0</v>
      </c>
      <c r="N1413" s="873"/>
      <c r="O1413" s="872">
        <f t="shared" si="3312"/>
        <v>0</v>
      </c>
      <c r="P1413" s="872">
        <f t="shared" si="3307"/>
        <v>0</v>
      </c>
      <c r="Q1413" s="872">
        <f t="shared" si="3308"/>
        <v>0</v>
      </c>
      <c r="R1413" s="873" t="e">
        <f t="shared" si="3313"/>
        <v>#DIV/0!</v>
      </c>
      <c r="S1413" s="872">
        <f t="shared" si="3314"/>
        <v>0</v>
      </c>
      <c r="T1413" s="84"/>
      <c r="Z1413" s="813">
        <f t="shared" si="3309"/>
        <v>0</v>
      </c>
      <c r="AA1413" s="814">
        <v>0</v>
      </c>
      <c r="AB1413" s="84">
        <f t="shared" si="3315"/>
        <v>0</v>
      </c>
      <c r="AE1413" s="84">
        <f t="shared" si="3310"/>
        <v>0</v>
      </c>
    </row>
    <row r="1414" spans="1:31" hidden="1">
      <c r="A1414" s="84"/>
      <c r="B1414" s="84"/>
      <c r="C1414" s="84"/>
      <c r="D1414" s="84"/>
      <c r="E1414" s="977"/>
      <c r="F1414" s="769">
        <v>442</v>
      </c>
      <c r="G1414" s="770" t="s">
        <v>4121</v>
      </c>
      <c r="H1414" s="750">
        <v>0</v>
      </c>
      <c r="I1414" s="750">
        <v>0</v>
      </c>
      <c r="J1414" s="751" t="e">
        <f t="shared" si="3311"/>
        <v>#DIV/0!</v>
      </c>
      <c r="K1414" s="750">
        <f t="shared" si="3306"/>
        <v>0</v>
      </c>
      <c r="L1414" s="872">
        <v>0</v>
      </c>
      <c r="M1414" s="872">
        <v>0</v>
      </c>
      <c r="N1414" s="873"/>
      <c r="O1414" s="872">
        <f t="shared" si="3312"/>
        <v>0</v>
      </c>
      <c r="P1414" s="872">
        <f t="shared" si="3307"/>
        <v>0</v>
      </c>
      <c r="Q1414" s="872">
        <f t="shared" si="3308"/>
        <v>0</v>
      </c>
      <c r="R1414" s="873" t="e">
        <f t="shared" si="3313"/>
        <v>#DIV/0!</v>
      </c>
      <c r="S1414" s="872">
        <f t="shared" si="3314"/>
        <v>0</v>
      </c>
      <c r="T1414" s="84"/>
      <c r="Z1414" s="813">
        <f t="shared" si="3309"/>
        <v>0</v>
      </c>
      <c r="AA1414" s="814">
        <v>0</v>
      </c>
      <c r="AB1414" s="84">
        <f t="shared" si="3315"/>
        <v>0</v>
      </c>
      <c r="AE1414" s="84">
        <f t="shared" si="3310"/>
        <v>0</v>
      </c>
    </row>
    <row r="1415" spans="1:31" hidden="1">
      <c r="A1415" s="84"/>
      <c r="B1415" s="84"/>
      <c r="C1415" s="84"/>
      <c r="D1415" s="84"/>
      <c r="E1415" s="977"/>
      <c r="F1415" s="769">
        <v>443</v>
      </c>
      <c r="G1415" s="770" t="s">
        <v>3797</v>
      </c>
      <c r="H1415" s="750">
        <v>0</v>
      </c>
      <c r="I1415" s="750">
        <v>0</v>
      </c>
      <c r="J1415" s="751" t="e">
        <f t="shared" si="3311"/>
        <v>#DIV/0!</v>
      </c>
      <c r="K1415" s="750">
        <f t="shared" si="3306"/>
        <v>0</v>
      </c>
      <c r="L1415" s="872">
        <v>0</v>
      </c>
      <c r="M1415" s="872">
        <v>0</v>
      </c>
      <c r="N1415" s="873"/>
      <c r="O1415" s="872">
        <f t="shared" si="3312"/>
        <v>0</v>
      </c>
      <c r="P1415" s="872">
        <f t="shared" si="3307"/>
        <v>0</v>
      </c>
      <c r="Q1415" s="872">
        <f t="shared" si="3308"/>
        <v>0</v>
      </c>
      <c r="R1415" s="873" t="e">
        <f t="shared" si="3313"/>
        <v>#DIV/0!</v>
      </c>
      <c r="S1415" s="872">
        <f t="shared" si="3314"/>
        <v>0</v>
      </c>
      <c r="T1415" s="84"/>
      <c r="Z1415" s="813">
        <f t="shared" si="3309"/>
        <v>0</v>
      </c>
      <c r="AA1415" s="814">
        <v>0</v>
      </c>
      <c r="AB1415" s="84">
        <f t="shared" si="3315"/>
        <v>0</v>
      </c>
      <c r="AE1415" s="84">
        <f t="shared" si="3310"/>
        <v>0</v>
      </c>
    </row>
    <row r="1416" spans="1:31" hidden="1">
      <c r="A1416" s="84"/>
      <c r="B1416" s="84"/>
      <c r="C1416" s="84"/>
      <c r="D1416" s="84"/>
      <c r="E1416" s="977"/>
      <c r="F1416" s="769">
        <v>444</v>
      </c>
      <c r="G1416" s="770" t="s">
        <v>3798</v>
      </c>
      <c r="H1416" s="750">
        <v>0</v>
      </c>
      <c r="I1416" s="750">
        <v>0</v>
      </c>
      <c r="K1416" s="750">
        <f t="shared" si="3306"/>
        <v>0</v>
      </c>
      <c r="L1416" s="872">
        <v>0</v>
      </c>
      <c r="M1416" s="872">
        <v>0</v>
      </c>
      <c r="N1416" s="873"/>
      <c r="O1416" s="872">
        <f t="shared" si="3312"/>
        <v>0</v>
      </c>
      <c r="P1416" s="872">
        <f t="shared" si="3307"/>
        <v>0</v>
      </c>
      <c r="Q1416" s="872">
        <f t="shared" si="3308"/>
        <v>0</v>
      </c>
      <c r="R1416" s="873"/>
      <c r="S1416" s="872">
        <f t="shared" si="3314"/>
        <v>0</v>
      </c>
      <c r="T1416" s="84"/>
      <c r="Z1416" s="813">
        <f t="shared" si="3309"/>
        <v>0</v>
      </c>
      <c r="AA1416" s="814">
        <v>0</v>
      </c>
      <c r="AB1416" s="84">
        <f t="shared" si="3315"/>
        <v>0</v>
      </c>
      <c r="AE1416" s="84">
        <f t="shared" si="3310"/>
        <v>0</v>
      </c>
    </row>
    <row r="1417" spans="1:31" ht="30" hidden="1">
      <c r="A1417" s="84"/>
      <c r="B1417" s="84"/>
      <c r="C1417" s="84"/>
      <c r="D1417" s="84"/>
      <c r="E1417" s="977"/>
      <c r="F1417" s="769">
        <v>4511</v>
      </c>
      <c r="G1417" s="857" t="s">
        <v>1691</v>
      </c>
      <c r="H1417" s="750">
        <v>0</v>
      </c>
      <c r="I1417" s="750">
        <v>0</v>
      </c>
      <c r="J1417" s="751" t="e">
        <f t="shared" si="3311"/>
        <v>#DIV/0!</v>
      </c>
      <c r="K1417" s="750">
        <f t="shared" si="3306"/>
        <v>0</v>
      </c>
      <c r="L1417" s="872">
        <v>0</v>
      </c>
      <c r="M1417" s="872">
        <v>0</v>
      </c>
      <c r="N1417" s="873"/>
      <c r="O1417" s="872">
        <f t="shared" si="3312"/>
        <v>0</v>
      </c>
      <c r="P1417" s="872">
        <f t="shared" si="3307"/>
        <v>0</v>
      </c>
      <c r="Q1417" s="872">
        <f t="shared" si="3308"/>
        <v>0</v>
      </c>
      <c r="R1417" s="873" t="e">
        <f t="shared" si="3313"/>
        <v>#DIV/0!</v>
      </c>
      <c r="S1417" s="872">
        <f t="shared" si="3314"/>
        <v>0</v>
      </c>
      <c r="T1417" s="84"/>
      <c r="Z1417" s="813">
        <f t="shared" si="3309"/>
        <v>0</v>
      </c>
      <c r="AA1417" s="814">
        <v>0</v>
      </c>
      <c r="AB1417" s="84">
        <f t="shared" si="3315"/>
        <v>0</v>
      </c>
      <c r="AE1417" s="84">
        <f t="shared" si="3310"/>
        <v>0</v>
      </c>
    </row>
    <row r="1418" spans="1:31" ht="19.5" hidden="1" customHeight="1">
      <c r="A1418" s="84"/>
      <c r="B1418" s="84"/>
      <c r="C1418" s="84"/>
      <c r="D1418" s="84"/>
      <c r="E1418" s="977"/>
      <c r="F1418" s="769">
        <v>4512</v>
      </c>
      <c r="G1418" s="857" t="s">
        <v>1700</v>
      </c>
      <c r="H1418" s="750">
        <v>0</v>
      </c>
      <c r="I1418" s="750">
        <v>0</v>
      </c>
      <c r="J1418" s="751" t="e">
        <f t="shared" si="3311"/>
        <v>#DIV/0!</v>
      </c>
      <c r="K1418" s="750">
        <f t="shared" si="3306"/>
        <v>0</v>
      </c>
      <c r="L1418" s="872">
        <v>0</v>
      </c>
      <c r="M1418" s="872">
        <v>0</v>
      </c>
      <c r="N1418" s="873"/>
      <c r="O1418" s="872">
        <f t="shared" si="3312"/>
        <v>0</v>
      </c>
      <c r="P1418" s="872">
        <f t="shared" si="3307"/>
        <v>0</v>
      </c>
      <c r="Q1418" s="872">
        <f t="shared" si="3308"/>
        <v>0</v>
      </c>
      <c r="R1418" s="873" t="e">
        <f t="shared" si="3313"/>
        <v>#DIV/0!</v>
      </c>
      <c r="S1418" s="872">
        <f t="shared" si="3314"/>
        <v>0</v>
      </c>
      <c r="T1418" s="84"/>
      <c r="Z1418" s="813">
        <f t="shared" si="3309"/>
        <v>0</v>
      </c>
      <c r="AA1418" s="814">
        <v>0</v>
      </c>
      <c r="AB1418" s="84">
        <f t="shared" si="3315"/>
        <v>0</v>
      </c>
      <c r="AE1418" s="84">
        <f t="shared" si="3310"/>
        <v>0</v>
      </c>
    </row>
    <row r="1419" spans="1:31" ht="30" hidden="1">
      <c r="A1419" s="84"/>
      <c r="B1419" s="84"/>
      <c r="C1419" s="84"/>
      <c r="D1419" s="84"/>
      <c r="E1419" s="977"/>
      <c r="F1419" s="769">
        <v>452</v>
      </c>
      <c r="G1419" s="770" t="s">
        <v>4122</v>
      </c>
      <c r="H1419" s="750">
        <v>0</v>
      </c>
      <c r="I1419" s="750">
        <v>0</v>
      </c>
      <c r="J1419" s="751" t="e">
        <f t="shared" si="3311"/>
        <v>#DIV/0!</v>
      </c>
      <c r="K1419" s="750">
        <f t="shared" si="3306"/>
        <v>0</v>
      </c>
      <c r="L1419" s="872">
        <v>0</v>
      </c>
      <c r="M1419" s="872">
        <v>0</v>
      </c>
      <c r="N1419" s="873"/>
      <c r="O1419" s="872">
        <f t="shared" si="3312"/>
        <v>0</v>
      </c>
      <c r="P1419" s="872">
        <f t="shared" si="3307"/>
        <v>0</v>
      </c>
      <c r="Q1419" s="872">
        <f t="shared" si="3308"/>
        <v>0</v>
      </c>
      <c r="R1419" s="873" t="e">
        <f t="shared" si="3313"/>
        <v>#DIV/0!</v>
      </c>
      <c r="S1419" s="872">
        <f t="shared" si="3314"/>
        <v>0</v>
      </c>
      <c r="T1419" s="84"/>
      <c r="Z1419" s="813">
        <f t="shared" si="3309"/>
        <v>0</v>
      </c>
      <c r="AA1419" s="814">
        <v>0</v>
      </c>
      <c r="AB1419" s="84">
        <f t="shared" si="3315"/>
        <v>0</v>
      </c>
      <c r="AE1419" s="84">
        <f t="shared" si="3310"/>
        <v>0</v>
      </c>
    </row>
    <row r="1420" spans="1:31" hidden="1">
      <c r="A1420" s="84"/>
      <c r="B1420" s="84"/>
      <c r="C1420" s="84"/>
      <c r="D1420" s="84"/>
      <c r="E1420" s="977"/>
      <c r="F1420" s="769">
        <v>453</v>
      </c>
      <c r="G1420" s="770" t="s">
        <v>4123</v>
      </c>
      <c r="H1420" s="750">
        <v>0</v>
      </c>
      <c r="I1420" s="750">
        <v>0</v>
      </c>
      <c r="J1420" s="751" t="e">
        <f t="shared" si="3311"/>
        <v>#DIV/0!</v>
      </c>
      <c r="K1420" s="750">
        <f t="shared" si="3306"/>
        <v>0</v>
      </c>
      <c r="L1420" s="872">
        <v>0</v>
      </c>
      <c r="M1420" s="872">
        <v>0</v>
      </c>
      <c r="N1420" s="873"/>
      <c r="O1420" s="872">
        <f t="shared" si="3312"/>
        <v>0</v>
      </c>
      <c r="P1420" s="872">
        <f t="shared" si="3307"/>
        <v>0</v>
      </c>
      <c r="Q1420" s="872">
        <f t="shared" si="3308"/>
        <v>0</v>
      </c>
      <c r="R1420" s="873" t="e">
        <f t="shared" si="3313"/>
        <v>#DIV/0!</v>
      </c>
      <c r="S1420" s="872">
        <f t="shared" si="3314"/>
        <v>0</v>
      </c>
      <c r="T1420" s="84"/>
      <c r="Z1420" s="813">
        <f t="shared" si="3309"/>
        <v>0</v>
      </c>
      <c r="AA1420" s="814">
        <v>0</v>
      </c>
      <c r="AB1420" s="84">
        <f t="shared" si="3315"/>
        <v>0</v>
      </c>
      <c r="AE1420" s="84">
        <f t="shared" si="3310"/>
        <v>0</v>
      </c>
    </row>
    <row r="1421" spans="1:31" hidden="1">
      <c r="A1421" s="84"/>
      <c r="B1421" s="84"/>
      <c r="C1421" s="84"/>
      <c r="D1421" s="84"/>
      <c r="E1421" s="977"/>
      <c r="F1421" s="769">
        <v>454</v>
      </c>
      <c r="G1421" s="770" t="s">
        <v>3803</v>
      </c>
      <c r="H1421" s="750">
        <v>0</v>
      </c>
      <c r="I1421" s="750">
        <v>0</v>
      </c>
      <c r="J1421" s="751" t="e">
        <f t="shared" si="3311"/>
        <v>#DIV/0!</v>
      </c>
      <c r="K1421" s="750">
        <f t="shared" si="3306"/>
        <v>0</v>
      </c>
      <c r="L1421" s="872">
        <v>0</v>
      </c>
      <c r="M1421" s="872">
        <v>0</v>
      </c>
      <c r="N1421" s="873"/>
      <c r="O1421" s="872">
        <f t="shared" si="3312"/>
        <v>0</v>
      </c>
      <c r="P1421" s="872">
        <f t="shared" si="3307"/>
        <v>0</v>
      </c>
      <c r="Q1421" s="872">
        <f t="shared" si="3308"/>
        <v>0</v>
      </c>
      <c r="R1421" s="873" t="e">
        <f t="shared" si="3313"/>
        <v>#DIV/0!</v>
      </c>
      <c r="S1421" s="872">
        <f t="shared" si="3314"/>
        <v>0</v>
      </c>
      <c r="T1421" s="84"/>
      <c r="Z1421" s="813">
        <f t="shared" si="3309"/>
        <v>0</v>
      </c>
      <c r="AA1421" s="814">
        <v>0</v>
      </c>
      <c r="AB1421" s="84">
        <f t="shared" si="3315"/>
        <v>0</v>
      </c>
      <c r="AE1421" s="84">
        <f t="shared" si="3310"/>
        <v>0</v>
      </c>
    </row>
    <row r="1422" spans="1:31" hidden="1">
      <c r="A1422" s="84"/>
      <c r="B1422" s="84"/>
      <c r="C1422" s="84"/>
      <c r="D1422" s="84"/>
      <c r="E1422" s="977"/>
      <c r="F1422" s="769">
        <v>461</v>
      </c>
      <c r="G1422" s="770" t="s">
        <v>4104</v>
      </c>
      <c r="H1422" s="750">
        <v>0</v>
      </c>
      <c r="I1422" s="750">
        <v>0</v>
      </c>
      <c r="J1422" s="751" t="e">
        <f t="shared" si="3311"/>
        <v>#DIV/0!</v>
      </c>
      <c r="K1422" s="750">
        <f t="shared" si="3306"/>
        <v>0</v>
      </c>
      <c r="L1422" s="872">
        <v>0</v>
      </c>
      <c r="M1422" s="872">
        <v>0</v>
      </c>
      <c r="N1422" s="873"/>
      <c r="O1422" s="872">
        <f t="shared" si="3312"/>
        <v>0</v>
      </c>
      <c r="P1422" s="872">
        <f t="shared" si="3307"/>
        <v>0</v>
      </c>
      <c r="Q1422" s="872">
        <f t="shared" si="3308"/>
        <v>0</v>
      </c>
      <c r="R1422" s="873" t="e">
        <f t="shared" si="3313"/>
        <v>#DIV/0!</v>
      </c>
      <c r="S1422" s="872">
        <f t="shared" si="3314"/>
        <v>0</v>
      </c>
      <c r="T1422" s="84"/>
      <c r="Z1422" s="813">
        <f t="shared" si="3309"/>
        <v>0</v>
      </c>
      <c r="AA1422" s="814">
        <v>0</v>
      </c>
      <c r="AB1422" s="84">
        <f t="shared" si="3315"/>
        <v>0</v>
      </c>
      <c r="AE1422" s="84">
        <f t="shared" si="3310"/>
        <v>0</v>
      </c>
    </row>
    <row r="1423" spans="1:31" ht="30" hidden="1">
      <c r="A1423" s="84"/>
      <c r="B1423" s="84"/>
      <c r="C1423" s="84"/>
      <c r="D1423" s="84"/>
      <c r="E1423" s="977"/>
      <c r="F1423" s="769">
        <v>462</v>
      </c>
      <c r="G1423" s="770" t="s">
        <v>3806</v>
      </c>
      <c r="H1423" s="750">
        <v>0</v>
      </c>
      <c r="I1423" s="750">
        <v>0</v>
      </c>
      <c r="J1423" s="751" t="e">
        <f t="shared" si="3311"/>
        <v>#DIV/0!</v>
      </c>
      <c r="K1423" s="750">
        <f t="shared" si="3306"/>
        <v>0</v>
      </c>
      <c r="L1423" s="872">
        <v>0</v>
      </c>
      <c r="M1423" s="872">
        <v>0</v>
      </c>
      <c r="N1423" s="873"/>
      <c r="O1423" s="872">
        <f t="shared" si="3312"/>
        <v>0</v>
      </c>
      <c r="P1423" s="872">
        <f t="shared" si="3307"/>
        <v>0</v>
      </c>
      <c r="Q1423" s="872">
        <f t="shared" si="3308"/>
        <v>0</v>
      </c>
      <c r="R1423" s="873" t="e">
        <f t="shared" si="3313"/>
        <v>#DIV/0!</v>
      </c>
      <c r="S1423" s="872">
        <f t="shared" si="3314"/>
        <v>0</v>
      </c>
      <c r="T1423" s="84"/>
      <c r="Z1423" s="813">
        <f t="shared" si="3309"/>
        <v>0</v>
      </c>
      <c r="AA1423" s="814">
        <v>0</v>
      </c>
      <c r="AB1423" s="84">
        <f t="shared" si="3315"/>
        <v>0</v>
      </c>
      <c r="AE1423" s="84">
        <f t="shared" si="3310"/>
        <v>0</v>
      </c>
    </row>
    <row r="1424" spans="1:31" hidden="1">
      <c r="A1424" s="84"/>
      <c r="B1424" s="84"/>
      <c r="C1424" s="84"/>
      <c r="D1424" s="84"/>
      <c r="E1424" s="977"/>
      <c r="F1424" s="769">
        <v>4631</v>
      </c>
      <c r="G1424" s="770" t="s">
        <v>3807</v>
      </c>
      <c r="H1424" s="750">
        <v>0</v>
      </c>
      <c r="I1424" s="750">
        <v>0</v>
      </c>
      <c r="J1424" s="751" t="e">
        <f t="shared" si="3311"/>
        <v>#DIV/0!</v>
      </c>
      <c r="K1424" s="750">
        <f t="shared" si="3306"/>
        <v>0</v>
      </c>
      <c r="L1424" s="872">
        <v>0</v>
      </c>
      <c r="M1424" s="872">
        <v>0</v>
      </c>
      <c r="N1424" s="873"/>
      <c r="O1424" s="872">
        <f t="shared" si="3312"/>
        <v>0</v>
      </c>
      <c r="P1424" s="872">
        <f t="shared" si="3307"/>
        <v>0</v>
      </c>
      <c r="Q1424" s="872">
        <f t="shared" si="3308"/>
        <v>0</v>
      </c>
      <c r="R1424" s="873" t="e">
        <f t="shared" si="3313"/>
        <v>#DIV/0!</v>
      </c>
      <c r="S1424" s="872">
        <f t="shared" si="3314"/>
        <v>0</v>
      </c>
      <c r="T1424" s="84"/>
      <c r="Z1424" s="813">
        <f t="shared" si="3309"/>
        <v>0</v>
      </c>
      <c r="AA1424" s="814">
        <v>0</v>
      </c>
      <c r="AB1424" s="84">
        <f t="shared" si="3315"/>
        <v>0</v>
      </c>
      <c r="AE1424" s="84">
        <f t="shared" si="3310"/>
        <v>0</v>
      </c>
    </row>
    <row r="1425" spans="1:33" hidden="1">
      <c r="A1425" s="84"/>
      <c r="B1425" s="84"/>
      <c r="C1425" s="84"/>
      <c r="D1425" s="84"/>
      <c r="E1425" s="977"/>
      <c r="F1425" s="769">
        <v>4632</v>
      </c>
      <c r="G1425" s="770" t="s">
        <v>3808</v>
      </c>
      <c r="H1425" s="750">
        <v>0</v>
      </c>
      <c r="I1425" s="750">
        <v>0</v>
      </c>
      <c r="J1425" s="751" t="e">
        <f t="shared" si="3311"/>
        <v>#DIV/0!</v>
      </c>
      <c r="K1425" s="750">
        <f t="shared" si="3306"/>
        <v>0</v>
      </c>
      <c r="L1425" s="872">
        <v>0</v>
      </c>
      <c r="M1425" s="872">
        <v>0</v>
      </c>
      <c r="N1425" s="873"/>
      <c r="O1425" s="872">
        <f t="shared" si="3312"/>
        <v>0</v>
      </c>
      <c r="P1425" s="872">
        <f t="shared" si="3307"/>
        <v>0</v>
      </c>
      <c r="Q1425" s="872">
        <f t="shared" si="3308"/>
        <v>0</v>
      </c>
      <c r="R1425" s="873" t="e">
        <f t="shared" si="3313"/>
        <v>#DIV/0!</v>
      </c>
      <c r="S1425" s="872">
        <f t="shared" si="3314"/>
        <v>0</v>
      </c>
      <c r="T1425" s="84"/>
      <c r="Z1425" s="813">
        <f t="shared" si="3309"/>
        <v>0</v>
      </c>
      <c r="AA1425" s="814">
        <v>0</v>
      </c>
      <c r="AB1425" s="84">
        <f t="shared" si="3315"/>
        <v>0</v>
      </c>
      <c r="AE1425" s="84">
        <f t="shared" si="3310"/>
        <v>0</v>
      </c>
    </row>
    <row r="1426" spans="1:33" ht="30" hidden="1">
      <c r="A1426" s="84"/>
      <c r="B1426" s="84"/>
      <c r="C1426" s="84"/>
      <c r="D1426" s="84"/>
      <c r="F1426" s="769">
        <v>464</v>
      </c>
      <c r="G1426" s="770" t="s">
        <v>3809</v>
      </c>
      <c r="H1426" s="750">
        <v>0</v>
      </c>
      <c r="I1426" s="750">
        <v>0</v>
      </c>
      <c r="J1426" s="751" t="e">
        <f t="shared" si="3311"/>
        <v>#DIV/0!</v>
      </c>
      <c r="K1426" s="750">
        <f t="shared" ref="K1426:K1443" si="3316">H1426-I1426</f>
        <v>0</v>
      </c>
      <c r="L1426" s="872">
        <v>0</v>
      </c>
      <c r="M1426" s="872">
        <v>0</v>
      </c>
      <c r="N1426" s="873"/>
      <c r="O1426" s="872">
        <f t="shared" si="3312"/>
        <v>0</v>
      </c>
      <c r="P1426" s="872">
        <f t="shared" ref="P1426:P1443" si="3317">L1426+H1426</f>
        <v>0</v>
      </c>
      <c r="Q1426" s="872">
        <f t="shared" ref="Q1426:Q1443" si="3318">M1426+I1426</f>
        <v>0</v>
      </c>
      <c r="R1426" s="873" t="e">
        <f t="shared" si="3313"/>
        <v>#DIV/0!</v>
      </c>
      <c r="S1426" s="872">
        <f t="shared" si="3314"/>
        <v>0</v>
      </c>
      <c r="T1426" s="84"/>
      <c r="Z1426" s="813">
        <f t="shared" ref="Z1426:Z1443" si="3319">H1426-X1426+Y1426</f>
        <v>0</v>
      </c>
      <c r="AA1426" s="814">
        <v>0</v>
      </c>
      <c r="AB1426" s="84">
        <f t="shared" si="3315"/>
        <v>0</v>
      </c>
      <c r="AE1426" s="84">
        <f t="shared" ref="AE1426:AE1443" si="3320">H1426-AA1426</f>
        <v>0</v>
      </c>
    </row>
    <row r="1427" spans="1:33" hidden="1">
      <c r="A1427" s="84"/>
      <c r="B1427" s="84"/>
      <c r="C1427" s="84"/>
      <c r="D1427" s="84"/>
      <c r="F1427" s="769">
        <v>465</v>
      </c>
      <c r="G1427" s="770" t="s">
        <v>4105</v>
      </c>
      <c r="H1427" s="750">
        <v>0</v>
      </c>
      <c r="I1427" s="750">
        <v>0</v>
      </c>
      <c r="J1427" s="751" t="e">
        <f t="shared" si="3311"/>
        <v>#DIV/0!</v>
      </c>
      <c r="K1427" s="750">
        <f t="shared" si="3316"/>
        <v>0</v>
      </c>
      <c r="L1427" s="872">
        <v>0</v>
      </c>
      <c r="M1427" s="872">
        <v>0</v>
      </c>
      <c r="N1427" s="873"/>
      <c r="O1427" s="872">
        <f t="shared" si="3312"/>
        <v>0</v>
      </c>
      <c r="P1427" s="872">
        <f t="shared" si="3317"/>
        <v>0</v>
      </c>
      <c r="Q1427" s="872">
        <f t="shared" si="3318"/>
        <v>0</v>
      </c>
      <c r="R1427" s="873" t="e">
        <f t="shared" si="3313"/>
        <v>#DIV/0!</v>
      </c>
      <c r="S1427" s="872">
        <f t="shared" si="3314"/>
        <v>0</v>
      </c>
      <c r="T1427" s="84"/>
      <c r="Z1427" s="813">
        <f t="shared" si="3319"/>
        <v>0</v>
      </c>
      <c r="AA1427" s="814">
        <v>440000</v>
      </c>
      <c r="AB1427" s="84">
        <f t="shared" si="3315"/>
        <v>-440000</v>
      </c>
      <c r="AE1427" s="84">
        <f t="shared" si="3320"/>
        <v>-440000</v>
      </c>
    </row>
    <row r="1428" spans="1:33" hidden="1">
      <c r="A1428" s="84"/>
      <c r="B1428" s="84"/>
      <c r="C1428" s="84"/>
      <c r="D1428" s="84"/>
      <c r="F1428" s="769">
        <v>472</v>
      </c>
      <c r="G1428" s="770" t="s">
        <v>3813</v>
      </c>
      <c r="H1428" s="750">
        <v>0</v>
      </c>
      <c r="I1428" s="750">
        <v>0</v>
      </c>
      <c r="J1428" s="751" t="e">
        <f t="shared" si="3311"/>
        <v>#DIV/0!</v>
      </c>
      <c r="K1428" s="750">
        <f t="shared" si="3316"/>
        <v>0</v>
      </c>
      <c r="L1428" s="872">
        <v>0</v>
      </c>
      <c r="M1428" s="872">
        <v>0</v>
      </c>
      <c r="N1428" s="873"/>
      <c r="O1428" s="872">
        <f t="shared" si="3312"/>
        <v>0</v>
      </c>
      <c r="P1428" s="872">
        <f t="shared" si="3317"/>
        <v>0</v>
      </c>
      <c r="Q1428" s="872">
        <f t="shared" si="3318"/>
        <v>0</v>
      </c>
      <c r="R1428" s="873" t="e">
        <f t="shared" si="3313"/>
        <v>#DIV/0!</v>
      </c>
      <c r="S1428" s="872">
        <f t="shared" si="3314"/>
        <v>0</v>
      </c>
      <c r="T1428" s="84"/>
      <c r="Z1428" s="813">
        <f t="shared" si="3319"/>
        <v>0</v>
      </c>
      <c r="AA1428" s="814">
        <v>0</v>
      </c>
      <c r="AB1428" s="84">
        <f t="shared" si="3315"/>
        <v>0</v>
      </c>
      <c r="AE1428" s="84">
        <f t="shared" si="3320"/>
        <v>0</v>
      </c>
    </row>
    <row r="1429" spans="1:33" hidden="1">
      <c r="A1429" s="84"/>
      <c r="B1429" s="84"/>
      <c r="C1429" s="84"/>
      <c r="D1429" s="84"/>
      <c r="F1429" s="769">
        <v>481</v>
      </c>
      <c r="G1429" s="770" t="s">
        <v>4124</v>
      </c>
      <c r="H1429" s="750">
        <v>0</v>
      </c>
      <c r="I1429" s="750">
        <v>0</v>
      </c>
      <c r="J1429" s="751" t="e">
        <f t="shared" si="3311"/>
        <v>#DIV/0!</v>
      </c>
      <c r="K1429" s="750">
        <f t="shared" si="3316"/>
        <v>0</v>
      </c>
      <c r="L1429" s="872">
        <v>0</v>
      </c>
      <c r="M1429" s="872">
        <v>0</v>
      </c>
      <c r="N1429" s="873"/>
      <c r="O1429" s="872">
        <f t="shared" si="3312"/>
        <v>0</v>
      </c>
      <c r="P1429" s="872">
        <f t="shared" si="3317"/>
        <v>0</v>
      </c>
      <c r="Q1429" s="872">
        <f t="shared" si="3318"/>
        <v>0</v>
      </c>
      <c r="R1429" s="873" t="e">
        <f t="shared" si="3313"/>
        <v>#DIV/0!</v>
      </c>
      <c r="S1429" s="872">
        <f t="shared" si="3314"/>
        <v>0</v>
      </c>
      <c r="T1429" s="84"/>
      <c r="Z1429" s="813">
        <f t="shared" si="3319"/>
        <v>0</v>
      </c>
      <c r="AA1429" s="814">
        <v>0</v>
      </c>
      <c r="AB1429" s="84">
        <f t="shared" si="3315"/>
        <v>0</v>
      </c>
      <c r="AE1429" s="84">
        <f t="shared" si="3320"/>
        <v>0</v>
      </c>
    </row>
    <row r="1430" spans="1:33">
      <c r="A1430" s="84"/>
      <c r="B1430" s="84"/>
      <c r="C1430" s="84"/>
      <c r="D1430" s="84"/>
      <c r="E1430" s="747" t="s">
        <v>5132</v>
      </c>
      <c r="F1430" s="769">
        <v>482</v>
      </c>
      <c r="G1430" s="770" t="s">
        <v>4125</v>
      </c>
      <c r="H1430" s="750">
        <v>5000</v>
      </c>
      <c r="I1430" s="750">
        <v>0</v>
      </c>
      <c r="K1430" s="750">
        <f t="shared" si="3316"/>
        <v>5000</v>
      </c>
      <c r="L1430" s="872">
        <v>10000</v>
      </c>
      <c r="M1430" s="872">
        <v>0</v>
      </c>
      <c r="N1430" s="873">
        <f t="shared" ref="N1430:N1443" si="3321">M1430/L1430</f>
        <v>0</v>
      </c>
      <c r="O1430" s="872">
        <f t="shared" si="3312"/>
        <v>10000</v>
      </c>
      <c r="P1430" s="872">
        <f t="shared" si="3317"/>
        <v>15000</v>
      </c>
      <c r="Q1430" s="872">
        <f t="shared" si="3318"/>
        <v>0</v>
      </c>
      <c r="R1430" s="873">
        <f t="shared" si="3313"/>
        <v>0</v>
      </c>
      <c r="S1430" s="872">
        <f t="shared" si="3314"/>
        <v>15000</v>
      </c>
      <c r="T1430" s="84"/>
      <c r="Z1430" s="813">
        <f t="shared" si="3319"/>
        <v>5000</v>
      </c>
      <c r="AA1430" s="814">
        <v>10000</v>
      </c>
      <c r="AB1430" s="84">
        <f t="shared" si="3315"/>
        <v>-5000</v>
      </c>
      <c r="AE1430" s="84">
        <f t="shared" si="3320"/>
        <v>-5000</v>
      </c>
    </row>
    <row r="1431" spans="1:33" hidden="1">
      <c r="A1431" s="84"/>
      <c r="B1431" s="84"/>
      <c r="C1431" s="84"/>
      <c r="D1431" s="84"/>
      <c r="F1431" s="769">
        <v>483</v>
      </c>
      <c r="G1431" s="859" t="s">
        <v>4126</v>
      </c>
      <c r="H1431" s="750">
        <v>0</v>
      </c>
      <c r="I1431" s="750">
        <v>0</v>
      </c>
      <c r="J1431" s="751" t="e">
        <f t="shared" si="3311"/>
        <v>#DIV/0!</v>
      </c>
      <c r="K1431" s="750">
        <f t="shared" si="3316"/>
        <v>0</v>
      </c>
      <c r="L1431" s="1010">
        <v>0</v>
      </c>
      <c r="M1431" s="1010">
        <v>0</v>
      </c>
      <c r="N1431" s="1011" t="e">
        <f t="shared" si="3321"/>
        <v>#DIV/0!</v>
      </c>
      <c r="O1431" s="1010">
        <f t="shared" si="3312"/>
        <v>0</v>
      </c>
      <c r="P1431" s="1010">
        <f t="shared" si="3317"/>
        <v>0</v>
      </c>
      <c r="Q1431" s="1010">
        <f t="shared" si="3318"/>
        <v>0</v>
      </c>
      <c r="R1431" s="1011" t="e">
        <f t="shared" si="3313"/>
        <v>#DIV/0!</v>
      </c>
      <c r="S1431" s="1010">
        <f t="shared" si="3314"/>
        <v>0</v>
      </c>
      <c r="T1431" s="84"/>
      <c r="Z1431" s="813">
        <f t="shared" si="3319"/>
        <v>0</v>
      </c>
      <c r="AA1431" s="814">
        <v>0</v>
      </c>
      <c r="AB1431" s="84">
        <f t="shared" si="3315"/>
        <v>0</v>
      </c>
      <c r="AE1431" s="84">
        <f t="shared" si="3320"/>
        <v>0</v>
      </c>
    </row>
    <row r="1432" spans="1:33" ht="45" hidden="1">
      <c r="A1432" s="84"/>
      <c r="B1432" s="84"/>
      <c r="C1432" s="84"/>
      <c r="D1432" s="84"/>
      <c r="F1432" s="769">
        <v>484</v>
      </c>
      <c r="G1432" s="770" t="s">
        <v>4127</v>
      </c>
      <c r="H1432" s="750">
        <v>0</v>
      </c>
      <c r="I1432" s="750">
        <v>0</v>
      </c>
      <c r="J1432" s="751" t="e">
        <f t="shared" si="3311"/>
        <v>#DIV/0!</v>
      </c>
      <c r="K1432" s="750">
        <f t="shared" si="3316"/>
        <v>0</v>
      </c>
      <c r="L1432" s="1010">
        <v>0</v>
      </c>
      <c r="M1432" s="1010">
        <v>0</v>
      </c>
      <c r="N1432" s="1011" t="e">
        <f t="shared" si="3321"/>
        <v>#DIV/0!</v>
      </c>
      <c r="O1432" s="1010">
        <f t="shared" si="3312"/>
        <v>0</v>
      </c>
      <c r="P1432" s="1010">
        <f t="shared" si="3317"/>
        <v>0</v>
      </c>
      <c r="Q1432" s="1010">
        <f t="shared" si="3318"/>
        <v>0</v>
      </c>
      <c r="R1432" s="1011" t="e">
        <f t="shared" si="3313"/>
        <v>#DIV/0!</v>
      </c>
      <c r="S1432" s="1010">
        <f t="shared" si="3314"/>
        <v>0</v>
      </c>
      <c r="T1432" s="84"/>
      <c r="Z1432" s="813">
        <f t="shared" si="3319"/>
        <v>0</v>
      </c>
      <c r="AA1432" s="814">
        <v>0</v>
      </c>
      <c r="AB1432" s="84">
        <f t="shared" si="3315"/>
        <v>0</v>
      </c>
      <c r="AE1432" s="84">
        <f t="shared" si="3320"/>
        <v>0</v>
      </c>
    </row>
    <row r="1433" spans="1:33" ht="30" hidden="1">
      <c r="A1433" s="84"/>
      <c r="B1433" s="84"/>
      <c r="C1433" s="84"/>
      <c r="D1433" s="84"/>
      <c r="F1433" s="769">
        <v>485</v>
      </c>
      <c r="G1433" s="770" t="s">
        <v>4128</v>
      </c>
      <c r="H1433" s="750">
        <v>0</v>
      </c>
      <c r="I1433" s="750">
        <v>0</v>
      </c>
      <c r="J1433" s="751" t="e">
        <f t="shared" si="3311"/>
        <v>#DIV/0!</v>
      </c>
      <c r="K1433" s="750">
        <f t="shared" si="3316"/>
        <v>0</v>
      </c>
      <c r="L1433" s="1010">
        <v>0</v>
      </c>
      <c r="M1433" s="1010">
        <v>0</v>
      </c>
      <c r="N1433" s="1011" t="e">
        <f t="shared" si="3321"/>
        <v>#DIV/0!</v>
      </c>
      <c r="O1433" s="1010">
        <f t="shared" si="3312"/>
        <v>0</v>
      </c>
      <c r="P1433" s="1010">
        <f t="shared" si="3317"/>
        <v>0</v>
      </c>
      <c r="Q1433" s="1010">
        <f t="shared" si="3318"/>
        <v>0</v>
      </c>
      <c r="R1433" s="1011" t="e">
        <f t="shared" si="3313"/>
        <v>#DIV/0!</v>
      </c>
      <c r="S1433" s="1010">
        <f t="shared" si="3314"/>
        <v>0</v>
      </c>
      <c r="T1433" s="84"/>
      <c r="Z1433" s="813">
        <f t="shared" si="3319"/>
        <v>0</v>
      </c>
      <c r="AA1433" s="814">
        <v>0</v>
      </c>
      <c r="AB1433" s="84">
        <f t="shared" si="3315"/>
        <v>0</v>
      </c>
      <c r="AE1433" s="84">
        <f t="shared" si="3320"/>
        <v>0</v>
      </c>
    </row>
    <row r="1434" spans="1:33" ht="30" hidden="1">
      <c r="A1434" s="84"/>
      <c r="B1434" s="84"/>
      <c r="C1434" s="84"/>
      <c r="D1434" s="84"/>
      <c r="F1434" s="769">
        <v>489</v>
      </c>
      <c r="G1434" s="770" t="s">
        <v>3821</v>
      </c>
      <c r="H1434" s="750">
        <v>0</v>
      </c>
      <c r="I1434" s="750">
        <v>0</v>
      </c>
      <c r="J1434" s="751" t="e">
        <f t="shared" si="3311"/>
        <v>#DIV/0!</v>
      </c>
      <c r="K1434" s="750">
        <f t="shared" si="3316"/>
        <v>0</v>
      </c>
      <c r="L1434" s="1010">
        <v>0</v>
      </c>
      <c r="M1434" s="1010">
        <v>0</v>
      </c>
      <c r="N1434" s="1011" t="e">
        <f t="shared" si="3321"/>
        <v>#DIV/0!</v>
      </c>
      <c r="O1434" s="1010">
        <f t="shared" si="3312"/>
        <v>0</v>
      </c>
      <c r="P1434" s="1010">
        <f t="shared" si="3317"/>
        <v>0</v>
      </c>
      <c r="Q1434" s="1010">
        <f t="shared" si="3318"/>
        <v>0</v>
      </c>
      <c r="R1434" s="1011" t="e">
        <f t="shared" si="3313"/>
        <v>#DIV/0!</v>
      </c>
      <c r="S1434" s="1010">
        <f t="shared" si="3314"/>
        <v>0</v>
      </c>
      <c r="T1434" s="84"/>
      <c r="Z1434" s="813">
        <f t="shared" si="3319"/>
        <v>0</v>
      </c>
      <c r="AA1434" s="814">
        <v>0</v>
      </c>
      <c r="AB1434" s="84">
        <f t="shared" si="3315"/>
        <v>0</v>
      </c>
      <c r="AE1434" s="84">
        <f t="shared" si="3320"/>
        <v>0</v>
      </c>
    </row>
    <row r="1435" spans="1:33" ht="30" hidden="1">
      <c r="A1435" s="84"/>
      <c r="B1435" s="84"/>
      <c r="C1435" s="84"/>
      <c r="D1435" s="84"/>
      <c r="F1435" s="769">
        <v>494</v>
      </c>
      <c r="G1435" s="770" t="s">
        <v>4106</v>
      </c>
      <c r="H1435" s="750">
        <v>0</v>
      </c>
      <c r="I1435" s="750">
        <v>0</v>
      </c>
      <c r="J1435" s="751" t="e">
        <f t="shared" si="3311"/>
        <v>#DIV/0!</v>
      </c>
      <c r="K1435" s="750">
        <f t="shared" si="3316"/>
        <v>0</v>
      </c>
      <c r="L1435" s="1010">
        <v>0</v>
      </c>
      <c r="M1435" s="1010">
        <v>0</v>
      </c>
      <c r="N1435" s="1011" t="e">
        <f t="shared" si="3321"/>
        <v>#DIV/0!</v>
      </c>
      <c r="O1435" s="1010">
        <f t="shared" si="3312"/>
        <v>0</v>
      </c>
      <c r="P1435" s="1010">
        <f t="shared" si="3317"/>
        <v>0</v>
      </c>
      <c r="Q1435" s="1010">
        <f t="shared" si="3318"/>
        <v>0</v>
      </c>
      <c r="R1435" s="1011" t="e">
        <f t="shared" si="3313"/>
        <v>#DIV/0!</v>
      </c>
      <c r="S1435" s="1010">
        <f t="shared" si="3314"/>
        <v>0</v>
      </c>
      <c r="T1435" s="84"/>
      <c r="Z1435" s="813">
        <f t="shared" si="3319"/>
        <v>0</v>
      </c>
      <c r="AA1435" s="814">
        <v>0</v>
      </c>
      <c r="AB1435" s="84">
        <f t="shared" si="3315"/>
        <v>0</v>
      </c>
      <c r="AE1435" s="84">
        <f t="shared" si="3320"/>
        <v>0</v>
      </c>
    </row>
    <row r="1436" spans="1:33" ht="30" hidden="1">
      <c r="A1436" s="84"/>
      <c r="B1436" s="84"/>
      <c r="C1436" s="84"/>
      <c r="D1436" s="84"/>
      <c r="F1436" s="769">
        <v>495</v>
      </c>
      <c r="G1436" s="770" t="s">
        <v>4107</v>
      </c>
      <c r="H1436" s="750">
        <v>0</v>
      </c>
      <c r="I1436" s="750">
        <v>0</v>
      </c>
      <c r="J1436" s="751" t="e">
        <f t="shared" si="3311"/>
        <v>#DIV/0!</v>
      </c>
      <c r="K1436" s="750">
        <f t="shared" si="3316"/>
        <v>0</v>
      </c>
      <c r="L1436" s="1010">
        <v>0</v>
      </c>
      <c r="M1436" s="1010">
        <v>0</v>
      </c>
      <c r="N1436" s="1011" t="e">
        <f t="shared" si="3321"/>
        <v>#DIV/0!</v>
      </c>
      <c r="O1436" s="1010">
        <f t="shared" si="3312"/>
        <v>0</v>
      </c>
      <c r="P1436" s="1010">
        <f t="shared" si="3317"/>
        <v>0</v>
      </c>
      <c r="Q1436" s="1010">
        <f t="shared" si="3318"/>
        <v>0</v>
      </c>
      <c r="R1436" s="1011" t="e">
        <f t="shared" si="3313"/>
        <v>#DIV/0!</v>
      </c>
      <c r="S1436" s="1010">
        <f t="shared" si="3314"/>
        <v>0</v>
      </c>
      <c r="T1436" s="84"/>
      <c r="Z1436" s="813">
        <f t="shared" si="3319"/>
        <v>0</v>
      </c>
      <c r="AA1436" s="814">
        <v>0</v>
      </c>
      <c r="AB1436" s="84">
        <f t="shared" si="3315"/>
        <v>0</v>
      </c>
      <c r="AE1436" s="84">
        <f t="shared" si="3320"/>
        <v>0</v>
      </c>
    </row>
    <row r="1437" spans="1:33" ht="45" hidden="1">
      <c r="A1437" s="84"/>
      <c r="B1437" s="84"/>
      <c r="C1437" s="84"/>
      <c r="D1437" s="84"/>
      <c r="F1437" s="769">
        <v>496</v>
      </c>
      <c r="G1437" s="770" t="s">
        <v>4108</v>
      </c>
      <c r="H1437" s="750">
        <v>0</v>
      </c>
      <c r="I1437" s="750">
        <v>0</v>
      </c>
      <c r="J1437" s="751" t="e">
        <f t="shared" si="3311"/>
        <v>#DIV/0!</v>
      </c>
      <c r="K1437" s="750">
        <f t="shared" si="3316"/>
        <v>0</v>
      </c>
      <c r="L1437" s="1010">
        <v>0</v>
      </c>
      <c r="M1437" s="1010">
        <v>0</v>
      </c>
      <c r="N1437" s="1011" t="e">
        <f t="shared" si="3321"/>
        <v>#DIV/0!</v>
      </c>
      <c r="O1437" s="1010">
        <f t="shared" si="3312"/>
        <v>0</v>
      </c>
      <c r="P1437" s="1010">
        <f t="shared" si="3317"/>
        <v>0</v>
      </c>
      <c r="Q1437" s="1010">
        <f t="shared" si="3318"/>
        <v>0</v>
      </c>
      <c r="R1437" s="1011" t="e">
        <f t="shared" si="3313"/>
        <v>#DIV/0!</v>
      </c>
      <c r="S1437" s="1010">
        <f t="shared" si="3314"/>
        <v>0</v>
      </c>
      <c r="T1437" s="84"/>
      <c r="Z1437" s="813">
        <f t="shared" si="3319"/>
        <v>0</v>
      </c>
      <c r="AA1437" s="814">
        <v>0</v>
      </c>
      <c r="AB1437" s="84">
        <f t="shared" si="3315"/>
        <v>0</v>
      </c>
      <c r="AE1437" s="84">
        <f t="shared" si="3320"/>
        <v>0</v>
      </c>
    </row>
    <row r="1438" spans="1:33" ht="30" hidden="1">
      <c r="A1438" s="84"/>
      <c r="B1438" s="84"/>
      <c r="C1438" s="84"/>
      <c r="D1438" s="84"/>
      <c r="F1438" s="769">
        <v>499</v>
      </c>
      <c r="G1438" s="770" t="s">
        <v>4109</v>
      </c>
      <c r="H1438" s="750">
        <v>0</v>
      </c>
      <c r="I1438" s="750">
        <v>0</v>
      </c>
      <c r="J1438" s="751" t="e">
        <f t="shared" si="3311"/>
        <v>#DIV/0!</v>
      </c>
      <c r="K1438" s="750">
        <f t="shared" si="3316"/>
        <v>0</v>
      </c>
      <c r="L1438" s="1010">
        <v>0</v>
      </c>
      <c r="M1438" s="1010">
        <v>0</v>
      </c>
      <c r="N1438" s="1011" t="e">
        <f t="shared" si="3321"/>
        <v>#DIV/0!</v>
      </c>
      <c r="O1438" s="1010">
        <f t="shared" si="3312"/>
        <v>0</v>
      </c>
      <c r="P1438" s="1010">
        <f t="shared" si="3317"/>
        <v>0</v>
      </c>
      <c r="Q1438" s="1010">
        <f t="shared" si="3318"/>
        <v>0</v>
      </c>
      <c r="R1438" s="1011" t="e">
        <f t="shared" si="3313"/>
        <v>#DIV/0!</v>
      </c>
      <c r="S1438" s="1010">
        <f t="shared" si="3314"/>
        <v>0</v>
      </c>
      <c r="T1438" s="84"/>
      <c r="Z1438" s="813">
        <f t="shared" si="3319"/>
        <v>0</v>
      </c>
      <c r="AA1438" s="814">
        <v>0</v>
      </c>
      <c r="AB1438" s="84">
        <f t="shared" si="3315"/>
        <v>0</v>
      </c>
      <c r="AE1438" s="84">
        <f t="shared" si="3320"/>
        <v>0</v>
      </c>
    </row>
    <row r="1439" spans="1:33" hidden="1">
      <c r="A1439" s="84"/>
      <c r="B1439" s="84"/>
      <c r="C1439" s="84"/>
      <c r="D1439" s="84"/>
      <c r="F1439" s="769">
        <v>511</v>
      </c>
      <c r="G1439" s="859" t="s">
        <v>4129</v>
      </c>
      <c r="H1439" s="750">
        <v>0</v>
      </c>
      <c r="I1439" s="750">
        <v>0</v>
      </c>
      <c r="J1439" s="751" t="e">
        <f t="shared" si="3311"/>
        <v>#DIV/0!</v>
      </c>
      <c r="K1439" s="750">
        <f t="shared" si="3316"/>
        <v>0</v>
      </c>
      <c r="L1439" s="1010">
        <v>0</v>
      </c>
      <c r="M1439" s="1010">
        <v>0</v>
      </c>
      <c r="N1439" s="1011" t="e">
        <f t="shared" si="3321"/>
        <v>#DIV/0!</v>
      </c>
      <c r="O1439" s="1010">
        <f t="shared" si="3312"/>
        <v>0</v>
      </c>
      <c r="P1439" s="1010">
        <f t="shared" si="3317"/>
        <v>0</v>
      </c>
      <c r="Q1439" s="1010">
        <f t="shared" si="3318"/>
        <v>0</v>
      </c>
      <c r="R1439" s="1011" t="e">
        <f t="shared" si="3313"/>
        <v>#DIV/0!</v>
      </c>
      <c r="S1439" s="1010">
        <f t="shared" si="3314"/>
        <v>0</v>
      </c>
      <c r="T1439" s="84"/>
      <c r="Z1439" s="813">
        <f t="shared" si="3319"/>
        <v>0</v>
      </c>
      <c r="AA1439" s="814">
        <v>0</v>
      </c>
      <c r="AB1439" s="84">
        <f t="shared" si="3315"/>
        <v>0</v>
      </c>
      <c r="AE1439" s="84">
        <f t="shared" si="3320"/>
        <v>0</v>
      </c>
    </row>
    <row r="1440" spans="1:33" hidden="1">
      <c r="A1440" s="84"/>
      <c r="B1440" s="84"/>
      <c r="C1440" s="84"/>
      <c r="D1440" s="84"/>
      <c r="E1440" s="747" t="s">
        <v>5133</v>
      </c>
      <c r="F1440" s="769">
        <v>512</v>
      </c>
      <c r="G1440" s="859" t="s">
        <v>4130</v>
      </c>
      <c r="H1440" s="750">
        <v>0</v>
      </c>
      <c r="I1440" s="750">
        <v>0</v>
      </c>
      <c r="K1440" s="750">
        <f t="shared" si="3316"/>
        <v>0</v>
      </c>
      <c r="L1440" s="872">
        <v>0</v>
      </c>
      <c r="M1440" s="872">
        <v>0</v>
      </c>
      <c r="N1440" s="873" t="e">
        <f t="shared" si="3321"/>
        <v>#DIV/0!</v>
      </c>
      <c r="O1440" s="872">
        <f t="shared" si="3312"/>
        <v>0</v>
      </c>
      <c r="P1440" s="872">
        <f t="shared" si="3317"/>
        <v>0</v>
      </c>
      <c r="Q1440" s="872">
        <f t="shared" si="3318"/>
        <v>0</v>
      </c>
      <c r="R1440" s="873" t="e">
        <f t="shared" si="3313"/>
        <v>#DIV/0!</v>
      </c>
      <c r="S1440" s="872">
        <f t="shared" si="3314"/>
        <v>0</v>
      </c>
      <c r="T1440" s="84"/>
      <c r="X1440" s="816">
        <v>80000</v>
      </c>
      <c r="Z1440" s="813">
        <f t="shared" si="3319"/>
        <v>-80000</v>
      </c>
      <c r="AA1440" s="814">
        <v>500000</v>
      </c>
      <c r="AB1440" s="84">
        <f t="shared" si="3315"/>
        <v>-580000</v>
      </c>
      <c r="AE1440" s="84">
        <f t="shared" si="3320"/>
        <v>-500000</v>
      </c>
      <c r="AG1440" s="203"/>
    </row>
    <row r="1441" spans="1:31" hidden="1">
      <c r="A1441" s="84"/>
      <c r="B1441" s="84"/>
      <c r="C1441" s="84"/>
      <c r="D1441" s="84"/>
      <c r="F1441" s="769">
        <v>513</v>
      </c>
      <c r="G1441" s="859" t="s">
        <v>4131</v>
      </c>
      <c r="H1441" s="750">
        <v>0</v>
      </c>
      <c r="I1441" s="750">
        <v>0</v>
      </c>
      <c r="J1441" s="751" t="e">
        <f t="shared" si="3311"/>
        <v>#DIV/0!</v>
      </c>
      <c r="K1441" s="750">
        <f t="shared" si="3316"/>
        <v>0</v>
      </c>
      <c r="L1441" s="1010">
        <v>0</v>
      </c>
      <c r="M1441" s="1010">
        <v>0</v>
      </c>
      <c r="N1441" s="1011" t="e">
        <f t="shared" si="3321"/>
        <v>#DIV/0!</v>
      </c>
      <c r="O1441" s="1010">
        <f t="shared" si="3312"/>
        <v>0</v>
      </c>
      <c r="P1441" s="1010">
        <f t="shared" si="3317"/>
        <v>0</v>
      </c>
      <c r="Q1441" s="1010">
        <f t="shared" si="3318"/>
        <v>0</v>
      </c>
      <c r="R1441" s="1011" t="e">
        <f t="shared" si="3313"/>
        <v>#DIV/0!</v>
      </c>
      <c r="S1441" s="1010">
        <f t="shared" si="3314"/>
        <v>0</v>
      </c>
      <c r="T1441" s="84"/>
      <c r="Z1441" s="813">
        <f t="shared" si="3319"/>
        <v>0</v>
      </c>
      <c r="AA1441" s="814">
        <v>0</v>
      </c>
      <c r="AB1441" s="84">
        <f t="shared" si="3315"/>
        <v>0</v>
      </c>
      <c r="AE1441" s="84">
        <f t="shared" si="3320"/>
        <v>0</v>
      </c>
    </row>
    <row r="1442" spans="1:31" hidden="1">
      <c r="A1442" s="84"/>
      <c r="B1442" s="84"/>
      <c r="C1442" s="84"/>
      <c r="D1442" s="84"/>
      <c r="F1442" s="769">
        <v>514</v>
      </c>
      <c r="G1442" s="770" t="s">
        <v>4132</v>
      </c>
      <c r="H1442" s="750">
        <v>0</v>
      </c>
      <c r="I1442" s="750">
        <v>0</v>
      </c>
      <c r="J1442" s="751" t="e">
        <f t="shared" si="3311"/>
        <v>#DIV/0!</v>
      </c>
      <c r="K1442" s="750">
        <f t="shared" si="3316"/>
        <v>0</v>
      </c>
      <c r="L1442" s="1010">
        <v>0</v>
      </c>
      <c r="M1442" s="1010">
        <v>0</v>
      </c>
      <c r="N1442" s="1011" t="e">
        <f t="shared" si="3321"/>
        <v>#DIV/0!</v>
      </c>
      <c r="O1442" s="1010">
        <f t="shared" si="3312"/>
        <v>0</v>
      </c>
      <c r="P1442" s="1010">
        <f t="shared" si="3317"/>
        <v>0</v>
      </c>
      <c r="Q1442" s="1010">
        <f t="shared" si="3318"/>
        <v>0</v>
      </c>
      <c r="R1442" s="1011" t="e">
        <f t="shared" si="3313"/>
        <v>#DIV/0!</v>
      </c>
      <c r="S1442" s="1010">
        <f t="shared" si="3314"/>
        <v>0</v>
      </c>
      <c r="T1442" s="84"/>
      <c r="Z1442" s="813">
        <f t="shared" si="3319"/>
        <v>0</v>
      </c>
      <c r="AA1442" s="814">
        <v>0</v>
      </c>
      <c r="AB1442" s="84">
        <f t="shared" si="3315"/>
        <v>0</v>
      </c>
      <c r="AE1442" s="84">
        <f t="shared" si="3320"/>
        <v>0</v>
      </c>
    </row>
    <row r="1443" spans="1:31" ht="15.75" thickBot="1">
      <c r="A1443" s="84"/>
      <c r="B1443" s="84"/>
      <c r="C1443" s="84"/>
      <c r="D1443" s="84"/>
      <c r="E1443" s="747" t="s">
        <v>5133</v>
      </c>
      <c r="F1443" s="769">
        <v>515</v>
      </c>
      <c r="G1443" s="770" t="s">
        <v>3832</v>
      </c>
      <c r="H1443" s="750">
        <v>400000</v>
      </c>
      <c r="I1443" s="750">
        <v>39343.199999999997</v>
      </c>
      <c r="J1443" s="751">
        <f t="shared" si="3311"/>
        <v>9.8357999999999987E-2</v>
      </c>
      <c r="K1443" s="750">
        <f t="shared" si="3316"/>
        <v>360656.8</v>
      </c>
      <c r="L1443" s="872">
        <v>0</v>
      </c>
      <c r="M1443" s="872">
        <v>38265.800000000003</v>
      </c>
      <c r="N1443" s="873" t="e">
        <f t="shared" si="3321"/>
        <v>#DIV/0!</v>
      </c>
      <c r="O1443" s="872">
        <f t="shared" si="3312"/>
        <v>-38265.800000000003</v>
      </c>
      <c r="P1443" s="872">
        <f t="shared" si="3317"/>
        <v>400000</v>
      </c>
      <c r="Q1443" s="872">
        <f t="shared" si="3318"/>
        <v>77609</v>
      </c>
      <c r="R1443" s="873">
        <f t="shared" si="3313"/>
        <v>0.19402249999999999</v>
      </c>
      <c r="S1443" s="872">
        <f t="shared" si="3314"/>
        <v>322391</v>
      </c>
      <c r="T1443" s="84"/>
      <c r="Z1443" s="813">
        <f t="shared" si="3319"/>
        <v>400000</v>
      </c>
      <c r="AA1443" s="814">
        <v>450000</v>
      </c>
      <c r="AB1443" s="84">
        <f t="shared" si="3315"/>
        <v>-50000</v>
      </c>
      <c r="AE1443" s="84">
        <f t="shared" si="3320"/>
        <v>-50000</v>
      </c>
    </row>
    <row r="1444" spans="1:31" ht="15.75" hidden="1" thickBot="1">
      <c r="A1444" s="84"/>
      <c r="B1444" s="84"/>
      <c r="C1444" s="84"/>
      <c r="D1444" s="84"/>
      <c r="F1444" s="769">
        <v>521</v>
      </c>
      <c r="G1444" s="770" t="s">
        <v>4133</v>
      </c>
      <c r="L1444" s="872"/>
      <c r="M1444" s="872"/>
      <c r="N1444" s="873"/>
      <c r="O1444" s="872"/>
      <c r="P1444" s="872"/>
      <c r="Q1444" s="872"/>
      <c r="R1444" s="873"/>
      <c r="S1444" s="872">
        <f t="shared" ref="S1444:S1453" si="3322">SUM(H1444:L1444)</f>
        <v>0</v>
      </c>
      <c r="T1444" s="84"/>
      <c r="AB1444" s="84">
        <f t="shared" si="3315"/>
        <v>0</v>
      </c>
    </row>
    <row r="1445" spans="1:31" ht="15.75" hidden="1" thickBot="1">
      <c r="A1445" s="84"/>
      <c r="B1445" s="84"/>
      <c r="C1445" s="84"/>
      <c r="D1445" s="84"/>
      <c r="F1445" s="769">
        <v>522</v>
      </c>
      <c r="G1445" s="770" t="s">
        <v>4134</v>
      </c>
      <c r="L1445" s="872"/>
      <c r="M1445" s="872"/>
      <c r="N1445" s="873"/>
      <c r="O1445" s="872"/>
      <c r="P1445" s="872"/>
      <c r="Q1445" s="872"/>
      <c r="R1445" s="873"/>
      <c r="S1445" s="872">
        <f t="shared" si="3322"/>
        <v>0</v>
      </c>
      <c r="T1445" s="84"/>
      <c r="V1445" s="84"/>
      <c r="W1445" s="84"/>
      <c r="X1445" s="1012"/>
      <c r="Y1445" s="1013"/>
      <c r="Z1445" s="1014"/>
      <c r="AA1445" s="1015"/>
      <c r="AB1445" s="84">
        <f t="shared" si="3315"/>
        <v>0</v>
      </c>
    </row>
    <row r="1446" spans="1:31" ht="15.75" hidden="1" thickBot="1">
      <c r="A1446" s="84"/>
      <c r="B1446" s="84"/>
      <c r="C1446" s="84"/>
      <c r="D1446" s="84"/>
      <c r="F1446" s="769">
        <v>523</v>
      </c>
      <c r="G1446" s="770" t="s">
        <v>3837</v>
      </c>
      <c r="L1446" s="872"/>
      <c r="M1446" s="872"/>
      <c r="N1446" s="873"/>
      <c r="O1446" s="872"/>
      <c r="P1446" s="872"/>
      <c r="Q1446" s="872"/>
      <c r="R1446" s="873"/>
      <c r="S1446" s="872">
        <f t="shared" si="3322"/>
        <v>0</v>
      </c>
      <c r="T1446" s="84"/>
      <c r="V1446" s="84"/>
      <c r="W1446" s="84"/>
      <c r="X1446" s="1012"/>
      <c r="Y1446" s="1013"/>
      <c r="Z1446" s="1014"/>
      <c r="AA1446" s="1015"/>
      <c r="AB1446" s="84">
        <f t="shared" si="3315"/>
        <v>0</v>
      </c>
    </row>
    <row r="1447" spans="1:31" ht="15.75" hidden="1" thickBot="1">
      <c r="A1447" s="84"/>
      <c r="B1447" s="84"/>
      <c r="C1447" s="84"/>
      <c r="D1447" s="84"/>
      <c r="F1447" s="769">
        <v>531</v>
      </c>
      <c r="G1447" s="770" t="s">
        <v>4110</v>
      </c>
      <c r="L1447" s="872"/>
      <c r="M1447" s="872"/>
      <c r="N1447" s="873"/>
      <c r="O1447" s="872"/>
      <c r="P1447" s="872"/>
      <c r="Q1447" s="872"/>
      <c r="R1447" s="873"/>
      <c r="S1447" s="872">
        <f t="shared" si="3322"/>
        <v>0</v>
      </c>
      <c r="T1447" s="84"/>
      <c r="V1447" s="84"/>
      <c r="W1447" s="84"/>
      <c r="X1447" s="1012"/>
      <c r="Y1447" s="1013"/>
      <c r="Z1447" s="1014"/>
      <c r="AA1447" s="1015"/>
      <c r="AB1447" s="84">
        <f t="shared" si="3315"/>
        <v>0</v>
      </c>
    </row>
    <row r="1448" spans="1:31" ht="15.75" hidden="1" thickBot="1">
      <c r="A1448" s="84"/>
      <c r="B1448" s="84"/>
      <c r="C1448" s="84"/>
      <c r="D1448" s="84"/>
      <c r="F1448" s="769">
        <v>541</v>
      </c>
      <c r="G1448" s="770" t="s">
        <v>4135</v>
      </c>
      <c r="L1448" s="872"/>
      <c r="M1448" s="872"/>
      <c r="N1448" s="873"/>
      <c r="O1448" s="872"/>
      <c r="P1448" s="872"/>
      <c r="Q1448" s="872"/>
      <c r="R1448" s="873"/>
      <c r="S1448" s="872">
        <f t="shared" si="3322"/>
        <v>0</v>
      </c>
      <c r="T1448" s="84"/>
      <c r="V1448" s="84"/>
      <c r="W1448" s="84"/>
      <c r="X1448" s="1012"/>
      <c r="Y1448" s="1013"/>
      <c r="Z1448" s="1014"/>
      <c r="AA1448" s="1015"/>
      <c r="AB1448" s="84">
        <f t="shared" si="3315"/>
        <v>0</v>
      </c>
    </row>
    <row r="1449" spans="1:31" ht="15.75" hidden="1" thickBot="1">
      <c r="A1449" s="84"/>
      <c r="B1449" s="84"/>
      <c r="C1449" s="84"/>
      <c r="D1449" s="84"/>
      <c r="F1449" s="769">
        <v>542</v>
      </c>
      <c r="G1449" s="770" t="s">
        <v>4136</v>
      </c>
      <c r="L1449" s="872"/>
      <c r="M1449" s="872"/>
      <c r="N1449" s="873"/>
      <c r="O1449" s="872"/>
      <c r="P1449" s="872"/>
      <c r="Q1449" s="872"/>
      <c r="R1449" s="873"/>
      <c r="S1449" s="872">
        <f t="shared" si="3322"/>
        <v>0</v>
      </c>
      <c r="T1449" s="84"/>
      <c r="V1449" s="84"/>
      <c r="W1449" s="84"/>
      <c r="X1449" s="1012"/>
      <c r="Y1449" s="1013"/>
      <c r="Z1449" s="1014"/>
      <c r="AA1449" s="1015"/>
      <c r="AB1449" s="84">
        <f t="shared" si="3315"/>
        <v>0</v>
      </c>
    </row>
    <row r="1450" spans="1:31" ht="15.75" hidden="1" thickBot="1">
      <c r="A1450" s="84"/>
      <c r="B1450" s="84"/>
      <c r="C1450" s="84"/>
      <c r="D1450" s="84"/>
      <c r="F1450" s="769">
        <v>543</v>
      </c>
      <c r="G1450" s="770" t="s">
        <v>3842</v>
      </c>
      <c r="L1450" s="872"/>
      <c r="M1450" s="872"/>
      <c r="N1450" s="873"/>
      <c r="O1450" s="872"/>
      <c r="P1450" s="872"/>
      <c r="Q1450" s="872"/>
      <c r="R1450" s="873"/>
      <c r="S1450" s="872">
        <f t="shared" si="3322"/>
        <v>0</v>
      </c>
      <c r="T1450" s="84"/>
      <c r="V1450" s="84"/>
      <c r="W1450" s="84"/>
      <c r="X1450" s="1012"/>
      <c r="Y1450" s="1013"/>
      <c r="Z1450" s="1014"/>
      <c r="AA1450" s="1015"/>
      <c r="AB1450" s="84">
        <f t="shared" si="3315"/>
        <v>0</v>
      </c>
    </row>
    <row r="1451" spans="1:31" ht="45.75" hidden="1" thickBot="1">
      <c r="A1451" s="84"/>
      <c r="B1451" s="84"/>
      <c r="C1451" s="84"/>
      <c r="D1451" s="84"/>
      <c r="F1451" s="769">
        <v>551</v>
      </c>
      <c r="G1451" s="770" t="s">
        <v>4111</v>
      </c>
      <c r="L1451" s="872"/>
      <c r="M1451" s="872"/>
      <c r="N1451" s="873"/>
      <c r="O1451" s="872"/>
      <c r="P1451" s="872"/>
      <c r="Q1451" s="872"/>
      <c r="R1451" s="873"/>
      <c r="S1451" s="872">
        <f t="shared" si="3322"/>
        <v>0</v>
      </c>
      <c r="T1451" s="84"/>
      <c r="V1451" s="84"/>
      <c r="W1451" s="84"/>
      <c r="X1451" s="1012"/>
      <c r="Y1451" s="1013"/>
      <c r="Z1451" s="1014"/>
      <c r="AA1451" s="1015"/>
      <c r="AB1451" s="84">
        <f t="shared" si="3315"/>
        <v>0</v>
      </c>
    </row>
    <row r="1452" spans="1:31" ht="15.75" hidden="1" thickBot="1">
      <c r="A1452" s="84"/>
      <c r="B1452" s="84"/>
      <c r="C1452" s="84"/>
      <c r="D1452" s="84"/>
      <c r="F1452" s="772">
        <v>611</v>
      </c>
      <c r="G1452" s="859" t="s">
        <v>3848</v>
      </c>
      <c r="H1452" s="781"/>
      <c r="I1452" s="781"/>
      <c r="J1452" s="782"/>
      <c r="K1452" s="781"/>
      <c r="L1452" s="872"/>
      <c r="M1452" s="872"/>
      <c r="N1452" s="873"/>
      <c r="O1452" s="872"/>
      <c r="P1452" s="872"/>
      <c r="Q1452" s="872"/>
      <c r="R1452" s="873"/>
      <c r="S1452" s="872">
        <f t="shared" si="3322"/>
        <v>0</v>
      </c>
      <c r="T1452" s="84"/>
      <c r="V1452" s="84"/>
      <c r="W1452" s="84"/>
      <c r="X1452" s="1012"/>
      <c r="Y1452" s="1013"/>
      <c r="Z1452" s="1014"/>
      <c r="AA1452" s="1015"/>
      <c r="AB1452" s="84">
        <f t="shared" si="3315"/>
        <v>0</v>
      </c>
    </row>
    <row r="1453" spans="1:31" ht="15.75" hidden="1" thickBot="1">
      <c r="A1453" s="84"/>
      <c r="B1453" s="84"/>
      <c r="C1453" s="84"/>
      <c r="D1453" s="84"/>
      <c r="F1453" s="772">
        <v>620</v>
      </c>
      <c r="G1453" s="859" t="s">
        <v>89</v>
      </c>
      <c r="H1453" s="781"/>
      <c r="I1453" s="781"/>
      <c r="J1453" s="782"/>
      <c r="K1453" s="781"/>
      <c r="L1453" s="872"/>
      <c r="M1453" s="872"/>
      <c r="N1453" s="873"/>
      <c r="O1453" s="872"/>
      <c r="P1453" s="872"/>
      <c r="Q1453" s="872"/>
      <c r="R1453" s="873"/>
      <c r="S1453" s="872">
        <f t="shared" si="3322"/>
        <v>0</v>
      </c>
      <c r="T1453" s="84"/>
      <c r="V1453" s="84"/>
      <c r="W1453" s="84"/>
      <c r="X1453" s="1012"/>
      <c r="Y1453" s="1013"/>
      <c r="Z1453" s="1014"/>
      <c r="AA1453" s="1015"/>
      <c r="AB1453" s="84">
        <f t="shared" si="3315"/>
        <v>0</v>
      </c>
    </row>
    <row r="1454" spans="1:31">
      <c r="A1454" s="84"/>
      <c r="B1454" s="84"/>
      <c r="C1454" s="84"/>
      <c r="D1454" s="84"/>
      <c r="E1454" s="771"/>
      <c r="F1454" s="772"/>
      <c r="G1454" s="773" t="s">
        <v>4175</v>
      </c>
      <c r="H1454" s="774"/>
      <c r="I1454" s="774"/>
      <c r="J1454" s="775"/>
      <c r="K1454" s="774"/>
      <c r="L1454" s="896"/>
      <c r="M1454" s="896"/>
      <c r="N1454" s="897"/>
      <c r="O1454" s="896"/>
      <c r="P1454" s="896"/>
      <c r="Q1454" s="896"/>
      <c r="R1454" s="897"/>
      <c r="S1454" s="894"/>
      <c r="T1454" s="84"/>
      <c r="V1454" s="84"/>
      <c r="W1454" s="84"/>
      <c r="X1454" s="1012"/>
      <c r="Y1454" s="1013"/>
      <c r="Z1454" s="1014"/>
      <c r="AA1454" s="1015"/>
      <c r="AB1454" s="84">
        <f t="shared" si="3315"/>
        <v>0</v>
      </c>
    </row>
    <row r="1455" spans="1:31">
      <c r="A1455" s="84"/>
      <c r="B1455" s="84"/>
      <c r="C1455" s="84"/>
      <c r="D1455" s="84"/>
      <c r="E1455" s="778"/>
      <c r="F1455" s="779" t="s">
        <v>235</v>
      </c>
      <c r="G1455" s="780" t="s">
        <v>236</v>
      </c>
      <c r="H1455" s="781">
        <f>SUM(H1394:H1443)</f>
        <v>11514575</v>
      </c>
      <c r="I1455" s="781">
        <f>SUM(I1394:I1453)</f>
        <v>6868439.2500000009</v>
      </c>
      <c r="J1455" s="782">
        <f>I1455/H1455</f>
        <v>0.59649958856492757</v>
      </c>
      <c r="K1455" s="781">
        <f>SUM(K1394:K1453)</f>
        <v>4646135.7499999991</v>
      </c>
      <c r="L1455" s="901">
        <v>0</v>
      </c>
      <c r="M1455" s="901">
        <v>0</v>
      </c>
      <c r="N1455" s="902"/>
      <c r="O1455" s="901">
        <v>0</v>
      </c>
      <c r="P1455" s="901">
        <f>L1455+H1455</f>
        <v>11514575</v>
      </c>
      <c r="Q1455" s="901">
        <f>M1455+I1455</f>
        <v>6868439.2500000009</v>
      </c>
      <c r="R1455" s="902">
        <f>Q1455/P1455</f>
        <v>0.59649958856492757</v>
      </c>
      <c r="S1455" s="901">
        <f>P1455-Q1455</f>
        <v>4646135.7499999991</v>
      </c>
      <c r="T1455" s="84"/>
      <c r="V1455" s="84"/>
      <c r="W1455" s="84"/>
      <c r="X1455" s="1012"/>
      <c r="Y1455" s="1013"/>
      <c r="Z1455" s="1014"/>
      <c r="AA1455" s="1015"/>
      <c r="AB1455" s="84">
        <f t="shared" si="3315"/>
        <v>0</v>
      </c>
    </row>
    <row r="1456" spans="1:31" hidden="1">
      <c r="A1456" s="84"/>
      <c r="B1456" s="84"/>
      <c r="C1456" s="84"/>
      <c r="D1456" s="84"/>
      <c r="F1456" s="779" t="s">
        <v>237</v>
      </c>
      <c r="G1456" s="780" t="s">
        <v>238</v>
      </c>
      <c r="L1456" s="872"/>
      <c r="M1456" s="872"/>
      <c r="N1456" s="873"/>
      <c r="O1456" s="872"/>
      <c r="P1456" s="872"/>
      <c r="Q1456" s="872"/>
      <c r="R1456" s="873"/>
      <c r="S1456" s="901">
        <f t="shared" ref="S1456:S1470" si="3323">SUM(H1456:L1456)</f>
        <v>0</v>
      </c>
      <c r="T1456" s="84"/>
      <c r="V1456" s="84"/>
      <c r="W1456" s="84"/>
      <c r="X1456" s="1012"/>
      <c r="Y1456" s="1013"/>
      <c r="Z1456" s="1014"/>
      <c r="AA1456" s="1015"/>
      <c r="AB1456" s="84">
        <f t="shared" si="3315"/>
        <v>0</v>
      </c>
    </row>
    <row r="1457" spans="1:28" hidden="1">
      <c r="A1457" s="84"/>
      <c r="B1457" s="84"/>
      <c r="C1457" s="84"/>
      <c r="D1457" s="84"/>
      <c r="F1457" s="779" t="s">
        <v>239</v>
      </c>
      <c r="G1457" s="780" t="s">
        <v>240</v>
      </c>
      <c r="L1457" s="872"/>
      <c r="M1457" s="872"/>
      <c r="N1457" s="873"/>
      <c r="O1457" s="872"/>
      <c r="P1457" s="872"/>
      <c r="Q1457" s="872"/>
      <c r="R1457" s="873"/>
      <c r="S1457" s="901">
        <f t="shared" si="3323"/>
        <v>0</v>
      </c>
      <c r="T1457" s="84"/>
      <c r="V1457" s="84"/>
      <c r="W1457" s="84"/>
      <c r="X1457" s="1012"/>
      <c r="Y1457" s="1013"/>
      <c r="Z1457" s="1014"/>
      <c r="AA1457" s="1015"/>
      <c r="AB1457" s="84">
        <f t="shared" si="3315"/>
        <v>0</v>
      </c>
    </row>
    <row r="1458" spans="1:28" ht="15.75" thickBot="1">
      <c r="A1458" s="84"/>
      <c r="B1458" s="84"/>
      <c r="C1458" s="84"/>
      <c r="D1458" s="84"/>
      <c r="F1458" s="779" t="s">
        <v>241</v>
      </c>
      <c r="G1458" s="780" t="s">
        <v>242</v>
      </c>
      <c r="H1458" s="750">
        <v>0</v>
      </c>
      <c r="I1458" s="750">
        <v>0</v>
      </c>
      <c r="K1458" s="750">
        <v>0</v>
      </c>
      <c r="L1458" s="872">
        <v>507000</v>
      </c>
      <c r="M1458" s="872">
        <v>158660.09000000003</v>
      </c>
      <c r="N1458" s="873">
        <f>M1458/L1458</f>
        <v>0.31293903353057206</v>
      </c>
      <c r="O1458" s="872">
        <f>L1458-M1458</f>
        <v>348339.91</v>
      </c>
      <c r="P1458" s="872">
        <f>L1458+H1458</f>
        <v>507000</v>
      </c>
      <c r="Q1458" s="872">
        <v>0</v>
      </c>
      <c r="R1458" s="873">
        <f>Q1458/P1458</f>
        <v>0</v>
      </c>
      <c r="S1458" s="901">
        <f>P1458-Q1458</f>
        <v>507000</v>
      </c>
      <c r="T1458" s="84"/>
      <c r="V1458" s="84"/>
      <c r="W1458" s="84"/>
      <c r="X1458" s="1012"/>
      <c r="Y1458" s="1013"/>
      <c r="Z1458" s="1014"/>
      <c r="AA1458" s="1015"/>
      <c r="AB1458" s="84">
        <f t="shared" si="3315"/>
        <v>0</v>
      </c>
    </row>
    <row r="1459" spans="1:28" ht="15.75" hidden="1" thickBot="1">
      <c r="A1459" s="84"/>
      <c r="B1459" s="84"/>
      <c r="C1459" s="84"/>
      <c r="D1459" s="84"/>
      <c r="F1459" s="779" t="s">
        <v>243</v>
      </c>
      <c r="G1459" s="780" t="s">
        <v>244</v>
      </c>
      <c r="L1459" s="872"/>
      <c r="M1459" s="872"/>
      <c r="N1459" s="873"/>
      <c r="O1459" s="872"/>
      <c r="P1459" s="872"/>
      <c r="Q1459" s="872"/>
      <c r="R1459" s="873"/>
      <c r="S1459" s="901">
        <f t="shared" si="3323"/>
        <v>0</v>
      </c>
      <c r="T1459" s="84"/>
      <c r="V1459" s="84"/>
      <c r="W1459" s="84"/>
      <c r="X1459" s="1012"/>
      <c r="Y1459" s="1013"/>
      <c r="Z1459" s="1014"/>
      <c r="AA1459" s="1015"/>
      <c r="AB1459" s="84">
        <f t="shared" si="3315"/>
        <v>0</v>
      </c>
    </row>
    <row r="1460" spans="1:28" ht="15.75" hidden="1" thickBot="1">
      <c r="A1460" s="84"/>
      <c r="B1460" s="84"/>
      <c r="C1460" s="84"/>
      <c r="D1460" s="84"/>
      <c r="F1460" s="779" t="s">
        <v>245</v>
      </c>
      <c r="G1460" s="780" t="s">
        <v>246</v>
      </c>
      <c r="L1460" s="872"/>
      <c r="M1460" s="872"/>
      <c r="N1460" s="873"/>
      <c r="O1460" s="872"/>
      <c r="P1460" s="872"/>
      <c r="Q1460" s="872"/>
      <c r="R1460" s="873"/>
      <c r="S1460" s="901">
        <f t="shared" si="3323"/>
        <v>0</v>
      </c>
      <c r="T1460" s="84"/>
      <c r="V1460" s="84"/>
      <c r="W1460" s="84"/>
      <c r="X1460" s="1012"/>
      <c r="Y1460" s="1013"/>
      <c r="Z1460" s="1014"/>
      <c r="AA1460" s="1015"/>
      <c r="AB1460" s="84">
        <f t="shared" ref="AB1460:AB1523" si="3324">Z1460-AA1460</f>
        <v>0</v>
      </c>
    </row>
    <row r="1461" spans="1:28" ht="15.75" hidden="1" thickBot="1">
      <c r="A1461" s="84"/>
      <c r="B1461" s="84"/>
      <c r="C1461" s="84"/>
      <c r="D1461" s="84"/>
      <c r="F1461" s="779" t="s">
        <v>247</v>
      </c>
      <c r="G1461" s="780" t="s">
        <v>4695</v>
      </c>
      <c r="L1461" s="872"/>
      <c r="M1461" s="872"/>
      <c r="N1461" s="873"/>
      <c r="O1461" s="872"/>
      <c r="P1461" s="872"/>
      <c r="Q1461" s="872"/>
      <c r="R1461" s="873"/>
      <c r="S1461" s="901">
        <f t="shared" si="3323"/>
        <v>0</v>
      </c>
      <c r="T1461" s="84"/>
      <c r="V1461" s="84"/>
      <c r="W1461" s="84"/>
      <c r="X1461" s="1012"/>
      <c r="Y1461" s="1013"/>
      <c r="Z1461" s="1014"/>
      <c r="AA1461" s="1015"/>
      <c r="AB1461" s="84">
        <f t="shared" si="3324"/>
        <v>0</v>
      </c>
    </row>
    <row r="1462" spans="1:28" ht="30.75" hidden="1" thickBot="1">
      <c r="A1462" s="84"/>
      <c r="B1462" s="84"/>
      <c r="C1462" s="84"/>
      <c r="D1462" s="84"/>
      <c r="F1462" s="779" t="s">
        <v>248</v>
      </c>
      <c r="G1462" s="780" t="s">
        <v>4694</v>
      </c>
      <c r="L1462" s="872"/>
      <c r="M1462" s="872"/>
      <c r="N1462" s="873"/>
      <c r="O1462" s="872"/>
      <c r="P1462" s="872"/>
      <c r="Q1462" s="872"/>
      <c r="R1462" s="873"/>
      <c r="S1462" s="901">
        <f t="shared" si="3323"/>
        <v>0</v>
      </c>
      <c r="T1462" s="84"/>
      <c r="V1462" s="84"/>
      <c r="W1462" s="84"/>
      <c r="X1462" s="1012"/>
      <c r="Y1462" s="1013"/>
      <c r="Z1462" s="1014"/>
      <c r="AA1462" s="1015"/>
      <c r="AB1462" s="84">
        <f t="shared" si="3324"/>
        <v>0</v>
      </c>
    </row>
    <row r="1463" spans="1:28" ht="15.75" hidden="1" thickBot="1">
      <c r="A1463" s="84"/>
      <c r="B1463" s="84"/>
      <c r="C1463" s="84"/>
      <c r="D1463" s="84"/>
      <c r="F1463" s="779" t="s">
        <v>249</v>
      </c>
      <c r="G1463" s="780" t="s">
        <v>58</v>
      </c>
      <c r="L1463" s="872"/>
      <c r="M1463" s="872"/>
      <c r="N1463" s="873"/>
      <c r="O1463" s="872"/>
      <c r="P1463" s="872"/>
      <c r="Q1463" s="872"/>
      <c r="R1463" s="873"/>
      <c r="S1463" s="901">
        <f t="shared" si="3323"/>
        <v>0</v>
      </c>
      <c r="T1463" s="84"/>
      <c r="V1463" s="84"/>
      <c r="W1463" s="84"/>
      <c r="X1463" s="1012"/>
      <c r="Y1463" s="1013"/>
      <c r="Z1463" s="1014"/>
      <c r="AA1463" s="1015"/>
      <c r="AB1463" s="84">
        <f t="shared" si="3324"/>
        <v>0</v>
      </c>
    </row>
    <row r="1464" spans="1:28" ht="15.75" hidden="1" thickBot="1">
      <c r="A1464" s="84"/>
      <c r="B1464" s="84"/>
      <c r="C1464" s="84"/>
      <c r="D1464" s="84"/>
      <c r="F1464" s="779" t="s">
        <v>250</v>
      </c>
      <c r="G1464" s="780" t="s">
        <v>251</v>
      </c>
      <c r="L1464" s="872"/>
      <c r="M1464" s="872"/>
      <c r="N1464" s="873"/>
      <c r="O1464" s="872"/>
      <c r="P1464" s="872"/>
      <c r="Q1464" s="872"/>
      <c r="R1464" s="873"/>
      <c r="S1464" s="901">
        <f t="shared" si="3323"/>
        <v>0</v>
      </c>
      <c r="T1464" s="84"/>
      <c r="V1464" s="84"/>
      <c r="W1464" s="84"/>
      <c r="X1464" s="1012"/>
      <c r="Y1464" s="1013"/>
      <c r="Z1464" s="1014"/>
      <c r="AA1464" s="1015"/>
      <c r="AB1464" s="84">
        <f t="shared" si="3324"/>
        <v>0</v>
      </c>
    </row>
    <row r="1465" spans="1:28" ht="15.75" hidden="1" thickBot="1">
      <c r="A1465" s="84"/>
      <c r="B1465" s="84"/>
      <c r="C1465" s="84"/>
      <c r="D1465" s="84"/>
      <c r="F1465" s="779" t="s">
        <v>252</v>
      </c>
      <c r="G1465" s="780" t="s">
        <v>253</v>
      </c>
      <c r="L1465" s="872"/>
      <c r="M1465" s="872"/>
      <c r="N1465" s="873"/>
      <c r="O1465" s="872"/>
      <c r="P1465" s="872"/>
      <c r="Q1465" s="872"/>
      <c r="R1465" s="873"/>
      <c r="S1465" s="901">
        <f t="shared" si="3323"/>
        <v>0</v>
      </c>
      <c r="T1465" s="84"/>
      <c r="V1465" s="84"/>
      <c r="W1465" s="84"/>
      <c r="X1465" s="1012"/>
      <c r="Y1465" s="1013"/>
      <c r="Z1465" s="1014"/>
      <c r="AA1465" s="1015"/>
      <c r="AB1465" s="84">
        <f t="shared" si="3324"/>
        <v>0</v>
      </c>
    </row>
    <row r="1466" spans="1:28" ht="30.75" hidden="1" thickBot="1">
      <c r="A1466" s="84"/>
      <c r="B1466" s="84"/>
      <c r="C1466" s="84"/>
      <c r="D1466" s="84"/>
      <c r="F1466" s="779" t="s">
        <v>254</v>
      </c>
      <c r="G1466" s="780" t="s">
        <v>255</v>
      </c>
      <c r="L1466" s="872"/>
      <c r="M1466" s="872"/>
      <c r="N1466" s="873"/>
      <c r="O1466" s="872"/>
      <c r="P1466" s="872"/>
      <c r="Q1466" s="872"/>
      <c r="R1466" s="873"/>
      <c r="S1466" s="901">
        <f t="shared" si="3323"/>
        <v>0</v>
      </c>
      <c r="T1466" s="84"/>
      <c r="V1466" s="84"/>
      <c r="W1466" s="84"/>
      <c r="X1466" s="1012"/>
      <c r="Y1466" s="1013"/>
      <c r="Z1466" s="1014"/>
      <c r="AA1466" s="1015"/>
      <c r="AB1466" s="84">
        <f t="shared" si="3324"/>
        <v>0</v>
      </c>
    </row>
    <row r="1467" spans="1:28" ht="15.75" hidden="1" thickBot="1">
      <c r="A1467" s="84"/>
      <c r="B1467" s="84"/>
      <c r="C1467" s="84"/>
      <c r="D1467" s="84"/>
      <c r="F1467" s="779" t="s">
        <v>256</v>
      </c>
      <c r="G1467" s="780" t="s">
        <v>257</v>
      </c>
      <c r="H1467" s="750">
        <v>0</v>
      </c>
      <c r="I1467" s="750">
        <v>0</v>
      </c>
      <c r="K1467" s="750">
        <v>0</v>
      </c>
      <c r="L1467" s="872">
        <v>0</v>
      </c>
      <c r="M1467" s="872">
        <v>91492.920000000013</v>
      </c>
      <c r="N1467" s="873" t="e">
        <f>M1467/L1467</f>
        <v>#DIV/0!</v>
      </c>
      <c r="O1467" s="872">
        <f>L1467-M1467</f>
        <v>-91492.920000000013</v>
      </c>
      <c r="P1467" s="872">
        <f>L1467+H1467</f>
        <v>0</v>
      </c>
      <c r="Q1467" s="872">
        <v>0</v>
      </c>
      <c r="R1467" s="873" t="e">
        <f>Q1467/P1467</f>
        <v>#DIV/0!</v>
      </c>
      <c r="S1467" s="901">
        <f>P1467-Q1467</f>
        <v>0</v>
      </c>
      <c r="T1467" s="84"/>
      <c r="V1467" s="84"/>
      <c r="W1467" s="84"/>
      <c r="X1467" s="1012"/>
      <c r="Y1467" s="1013"/>
      <c r="Z1467" s="1014"/>
      <c r="AA1467" s="1015"/>
      <c r="AB1467" s="84">
        <f t="shared" si="3324"/>
        <v>0</v>
      </c>
    </row>
    <row r="1468" spans="1:28" ht="30.75" hidden="1" thickBot="1">
      <c r="A1468" s="84"/>
      <c r="B1468" s="84"/>
      <c r="C1468" s="84"/>
      <c r="D1468" s="84"/>
      <c r="F1468" s="779" t="s">
        <v>258</v>
      </c>
      <c r="G1468" s="780" t="s">
        <v>259</v>
      </c>
      <c r="L1468" s="872"/>
      <c r="M1468" s="872"/>
      <c r="N1468" s="873"/>
      <c r="O1468" s="872"/>
      <c r="P1468" s="872"/>
      <c r="Q1468" s="872"/>
      <c r="R1468" s="873"/>
      <c r="S1468" s="901">
        <f t="shared" si="3323"/>
        <v>0</v>
      </c>
      <c r="T1468" s="84"/>
      <c r="V1468" s="84"/>
      <c r="W1468" s="84"/>
      <c r="X1468" s="1012"/>
      <c r="Y1468" s="1013"/>
      <c r="Z1468" s="1014"/>
      <c r="AA1468" s="1015"/>
      <c r="AB1468" s="84">
        <f t="shared" si="3324"/>
        <v>0</v>
      </c>
    </row>
    <row r="1469" spans="1:28" ht="30.75" hidden="1" thickBot="1">
      <c r="A1469" s="84"/>
      <c r="B1469" s="84"/>
      <c r="C1469" s="84"/>
      <c r="D1469" s="84"/>
      <c r="F1469" s="779" t="s">
        <v>260</v>
      </c>
      <c r="G1469" s="780" t="s">
        <v>261</v>
      </c>
      <c r="L1469" s="872"/>
      <c r="M1469" s="872"/>
      <c r="N1469" s="873"/>
      <c r="O1469" s="872"/>
      <c r="P1469" s="872"/>
      <c r="Q1469" s="872"/>
      <c r="R1469" s="873"/>
      <c r="S1469" s="901">
        <f t="shared" si="3323"/>
        <v>0</v>
      </c>
      <c r="T1469" s="84"/>
      <c r="V1469" s="84"/>
      <c r="W1469" s="84"/>
      <c r="X1469" s="1012"/>
      <c r="Y1469" s="1013"/>
      <c r="Z1469" s="1014"/>
      <c r="AA1469" s="1015"/>
      <c r="AB1469" s="84">
        <f t="shared" si="3324"/>
        <v>0</v>
      </c>
    </row>
    <row r="1470" spans="1:28" ht="15.75" hidden="1" thickBot="1">
      <c r="A1470" s="84"/>
      <c r="B1470" s="84"/>
      <c r="C1470" s="84"/>
      <c r="D1470" s="84"/>
      <c r="F1470" s="779" t="s">
        <v>262</v>
      </c>
      <c r="G1470" s="780" t="s">
        <v>263</v>
      </c>
      <c r="H1470" s="781"/>
      <c r="I1470" s="781"/>
      <c r="J1470" s="782"/>
      <c r="K1470" s="781"/>
      <c r="L1470" s="901"/>
      <c r="M1470" s="901"/>
      <c r="N1470" s="902"/>
      <c r="O1470" s="901"/>
      <c r="P1470" s="901"/>
      <c r="Q1470" s="901"/>
      <c r="R1470" s="902"/>
      <c r="S1470" s="901">
        <f t="shared" si="3323"/>
        <v>0</v>
      </c>
      <c r="T1470" s="84"/>
      <c r="V1470" s="84"/>
      <c r="W1470" s="84"/>
      <c r="X1470" s="1012"/>
      <c r="Y1470" s="1013"/>
      <c r="Z1470" s="1014"/>
      <c r="AA1470" s="1015"/>
      <c r="AB1470" s="84">
        <f t="shared" si="3324"/>
        <v>0</v>
      </c>
    </row>
    <row r="1471" spans="1:28" ht="15.75" thickBot="1">
      <c r="A1471" s="84"/>
      <c r="B1471" s="84"/>
      <c r="C1471" s="84"/>
      <c r="D1471" s="84"/>
      <c r="G1471" s="785" t="s">
        <v>4176</v>
      </c>
      <c r="H1471" s="786">
        <f>SUM(H1455:H1470)</f>
        <v>11514575</v>
      </c>
      <c r="I1471" s="786">
        <f t="shared" ref="I1471:P1471" si="3325">SUM(I1455:I1470)</f>
        <v>6868439.2500000009</v>
      </c>
      <c r="J1471" s="787">
        <f>I1471/H1471</f>
        <v>0.59649958856492757</v>
      </c>
      <c r="K1471" s="786">
        <f t="shared" si="3325"/>
        <v>4646135.7499999991</v>
      </c>
      <c r="L1471" s="906">
        <f>SUM(L1455:L1467)</f>
        <v>507000</v>
      </c>
      <c r="M1471" s="906">
        <f>SUM(M1455:M1470)</f>
        <v>250153.01000000004</v>
      </c>
      <c r="N1471" s="907">
        <f>M1471/L1471</f>
        <v>0.49339844181459575</v>
      </c>
      <c r="O1471" s="906">
        <f t="shared" si="3325"/>
        <v>256846.98999999996</v>
      </c>
      <c r="P1471" s="906">
        <f t="shared" si="3325"/>
        <v>12021575</v>
      </c>
      <c r="Q1471" s="906">
        <f>SUM(Q1455:Q1470)</f>
        <v>6868439.2500000009</v>
      </c>
      <c r="R1471" s="907">
        <f>Q1471/P1471</f>
        <v>0.57134271091766264</v>
      </c>
      <c r="S1471" s="906">
        <f>SUM(S1455:S1470)</f>
        <v>5153135.7499999991</v>
      </c>
      <c r="T1471" s="84"/>
      <c r="V1471" s="84"/>
      <c r="W1471" s="84"/>
      <c r="X1471" s="1012"/>
      <c r="Y1471" s="1013"/>
      <c r="Z1471" s="1014"/>
      <c r="AA1471" s="1015"/>
      <c r="AB1471" s="84">
        <f t="shared" si="3324"/>
        <v>0</v>
      </c>
    </row>
    <row r="1472" spans="1:28" ht="28.5" collapsed="1">
      <c r="A1472" s="84"/>
      <c r="B1472" s="84"/>
      <c r="C1472" s="84"/>
      <c r="D1472" s="84"/>
      <c r="E1472" s="771"/>
      <c r="F1472" s="772"/>
      <c r="G1472" s="790" t="s">
        <v>4177</v>
      </c>
      <c r="H1472" s="791"/>
      <c r="I1472" s="792"/>
      <c r="J1472" s="793"/>
      <c r="K1472" s="792"/>
      <c r="L1472" s="912"/>
      <c r="M1472" s="913"/>
      <c r="N1472" s="914"/>
      <c r="O1472" s="913"/>
      <c r="P1472" s="913"/>
      <c r="Q1472" s="913"/>
      <c r="R1472" s="914"/>
      <c r="S1472" s="915"/>
      <c r="T1472" s="84"/>
      <c r="V1472" s="84"/>
      <c r="W1472" s="84"/>
      <c r="X1472" s="1012"/>
      <c r="Y1472" s="1013"/>
      <c r="Z1472" s="1014"/>
      <c r="AA1472" s="1015"/>
      <c r="AB1472" s="84">
        <f t="shared" si="3324"/>
        <v>0</v>
      </c>
    </row>
    <row r="1473" spans="1:28">
      <c r="A1473" s="84"/>
      <c r="B1473" s="84"/>
      <c r="C1473" s="84"/>
      <c r="D1473" s="84"/>
      <c r="E1473" s="778"/>
      <c r="F1473" s="779" t="s">
        <v>235</v>
      </c>
      <c r="G1473" s="780" t="s">
        <v>236</v>
      </c>
      <c r="H1473" s="781">
        <f>SUM(H1394:H1453)</f>
        <v>11514575</v>
      </c>
      <c r="I1473" s="781">
        <f>SUM(I1394:I1453)</f>
        <v>6868439.2500000009</v>
      </c>
      <c r="J1473" s="782">
        <f>I1473/H1473</f>
        <v>0.59649958856492757</v>
      </c>
      <c r="K1473" s="781">
        <f>SUM(K1394:K1453)</f>
        <v>4646135.7499999991</v>
      </c>
      <c r="L1473" s="901">
        <v>0</v>
      </c>
      <c r="M1473" s="901">
        <v>0</v>
      </c>
      <c r="N1473" s="902"/>
      <c r="O1473" s="901">
        <v>0</v>
      </c>
      <c r="P1473" s="901">
        <f>L1473+H1473</f>
        <v>11514575</v>
      </c>
      <c r="Q1473" s="901">
        <f>M1473+I1473</f>
        <v>6868439.2500000009</v>
      </c>
      <c r="R1473" s="902">
        <f>Q1473/P1473</f>
        <v>0.59649958856492757</v>
      </c>
      <c r="S1473" s="901">
        <f>P1473-Q1473</f>
        <v>4646135.7499999991</v>
      </c>
      <c r="T1473" s="84"/>
      <c r="V1473" s="84"/>
      <c r="W1473" s="84"/>
      <c r="X1473" s="1012"/>
      <c r="Y1473" s="1013"/>
      <c r="Z1473" s="1014"/>
      <c r="AA1473" s="1015"/>
      <c r="AB1473" s="84">
        <f t="shared" si="3324"/>
        <v>0</v>
      </c>
    </row>
    <row r="1474" spans="1:28" hidden="1">
      <c r="A1474" s="84"/>
      <c r="B1474" s="84"/>
      <c r="C1474" s="84"/>
      <c r="D1474" s="84"/>
      <c r="E1474" s="977"/>
      <c r="F1474" s="779" t="s">
        <v>237</v>
      </c>
      <c r="G1474" s="780" t="s">
        <v>238</v>
      </c>
      <c r="L1474" s="872"/>
      <c r="M1474" s="872"/>
      <c r="N1474" s="873"/>
      <c r="O1474" s="872"/>
      <c r="P1474" s="872"/>
      <c r="Q1474" s="872"/>
      <c r="R1474" s="873"/>
      <c r="S1474" s="901">
        <f t="shared" ref="S1474:S1488" si="3326">SUM(H1474:L1474)</f>
        <v>0</v>
      </c>
      <c r="T1474" s="84"/>
      <c r="V1474" s="84"/>
      <c r="W1474" s="84"/>
      <c r="X1474" s="1012"/>
      <c r="Y1474" s="1013"/>
      <c r="Z1474" s="1014"/>
      <c r="AA1474" s="1015"/>
      <c r="AB1474" s="84">
        <f t="shared" si="3324"/>
        <v>0</v>
      </c>
    </row>
    <row r="1475" spans="1:28" hidden="1">
      <c r="A1475" s="84"/>
      <c r="B1475" s="84"/>
      <c r="C1475" s="84"/>
      <c r="D1475" s="84"/>
      <c r="E1475" s="977"/>
      <c r="F1475" s="779" t="s">
        <v>239</v>
      </c>
      <c r="G1475" s="780" t="s">
        <v>240</v>
      </c>
      <c r="L1475" s="872"/>
      <c r="M1475" s="872"/>
      <c r="N1475" s="873"/>
      <c r="O1475" s="872"/>
      <c r="P1475" s="872"/>
      <c r="Q1475" s="872"/>
      <c r="R1475" s="873"/>
      <c r="S1475" s="901">
        <f t="shared" si="3326"/>
        <v>0</v>
      </c>
      <c r="T1475" s="84"/>
      <c r="V1475" s="84"/>
      <c r="W1475" s="84"/>
      <c r="X1475" s="1012"/>
      <c r="Y1475" s="1013"/>
      <c r="Z1475" s="1014"/>
      <c r="AA1475" s="1015"/>
      <c r="AB1475" s="84">
        <f t="shared" si="3324"/>
        <v>0</v>
      </c>
    </row>
    <row r="1476" spans="1:28" ht="15.75" thickBot="1">
      <c r="A1476" s="84"/>
      <c r="B1476" s="84"/>
      <c r="C1476" s="84"/>
      <c r="D1476" s="84"/>
      <c r="E1476" s="977"/>
      <c r="F1476" s="779" t="s">
        <v>241</v>
      </c>
      <c r="G1476" s="780" t="s">
        <v>242</v>
      </c>
      <c r="H1476" s="750">
        <v>0</v>
      </c>
      <c r="I1476" s="750">
        <v>0</v>
      </c>
      <c r="K1476" s="750">
        <v>0</v>
      </c>
      <c r="L1476" s="872">
        <f>L1458</f>
        <v>507000</v>
      </c>
      <c r="M1476" s="872">
        <f>M1458</f>
        <v>158660.09000000003</v>
      </c>
      <c r="N1476" s="873">
        <f>M1476/L1476</f>
        <v>0.31293903353057206</v>
      </c>
      <c r="O1476" s="872">
        <f>L1476-M1476</f>
        <v>348339.91</v>
      </c>
      <c r="P1476" s="872">
        <f>L1476+H1476</f>
        <v>507000</v>
      </c>
      <c r="Q1476" s="872">
        <f>M1476+I1476</f>
        <v>158660.09000000003</v>
      </c>
      <c r="R1476" s="873">
        <f>Q1476/P1476</f>
        <v>0.31293903353057206</v>
      </c>
      <c r="S1476" s="901">
        <f>P1476-Q1476</f>
        <v>348339.91</v>
      </c>
      <c r="T1476" s="84"/>
      <c r="V1476" s="84"/>
      <c r="W1476" s="84"/>
      <c r="X1476" s="1012"/>
      <c r="Y1476" s="1013"/>
      <c r="Z1476" s="1014"/>
      <c r="AA1476" s="1015"/>
      <c r="AB1476" s="84">
        <f t="shared" si="3324"/>
        <v>0</v>
      </c>
    </row>
    <row r="1477" spans="1:28" ht="15.75" hidden="1" thickBot="1">
      <c r="A1477" s="84"/>
      <c r="B1477" s="84"/>
      <c r="C1477" s="84"/>
      <c r="D1477" s="84"/>
      <c r="E1477" s="977"/>
      <c r="F1477" s="779" t="s">
        <v>243</v>
      </c>
      <c r="G1477" s="780" t="s">
        <v>244</v>
      </c>
      <c r="L1477" s="872"/>
      <c r="M1477" s="872"/>
      <c r="N1477" s="873"/>
      <c r="O1477" s="872"/>
      <c r="P1477" s="872"/>
      <c r="Q1477" s="872"/>
      <c r="R1477" s="873"/>
      <c r="S1477" s="901">
        <f t="shared" si="3326"/>
        <v>0</v>
      </c>
      <c r="T1477" s="84"/>
      <c r="V1477" s="84"/>
      <c r="W1477" s="84"/>
      <c r="X1477" s="1012"/>
      <c r="Y1477" s="1013"/>
      <c r="Z1477" s="1014"/>
      <c r="AA1477" s="1015"/>
      <c r="AB1477" s="84">
        <f t="shared" si="3324"/>
        <v>0</v>
      </c>
    </row>
    <row r="1478" spans="1:28" ht="15.75" hidden="1" thickBot="1">
      <c r="A1478" s="84"/>
      <c r="B1478" s="84"/>
      <c r="C1478" s="84"/>
      <c r="D1478" s="84"/>
      <c r="E1478" s="977"/>
      <c r="F1478" s="779" t="s">
        <v>245</v>
      </c>
      <c r="G1478" s="780" t="s">
        <v>246</v>
      </c>
      <c r="L1478" s="872"/>
      <c r="M1478" s="872"/>
      <c r="N1478" s="873"/>
      <c r="O1478" s="872"/>
      <c r="P1478" s="872"/>
      <c r="Q1478" s="872"/>
      <c r="R1478" s="873"/>
      <c r="S1478" s="901">
        <f t="shared" si="3326"/>
        <v>0</v>
      </c>
      <c r="T1478" s="84"/>
      <c r="V1478" s="84"/>
      <c r="W1478" s="84"/>
      <c r="X1478" s="1012"/>
      <c r="Y1478" s="1013"/>
      <c r="Z1478" s="1014"/>
      <c r="AA1478" s="1015"/>
      <c r="AB1478" s="84">
        <f t="shared" si="3324"/>
        <v>0</v>
      </c>
    </row>
    <row r="1479" spans="1:28" ht="15.75" hidden="1" thickBot="1">
      <c r="A1479" s="84"/>
      <c r="B1479" s="84"/>
      <c r="C1479" s="84"/>
      <c r="D1479" s="84"/>
      <c r="E1479" s="977"/>
      <c r="F1479" s="779" t="s">
        <v>247</v>
      </c>
      <c r="G1479" s="780" t="s">
        <v>4695</v>
      </c>
      <c r="L1479" s="872"/>
      <c r="M1479" s="872"/>
      <c r="N1479" s="873"/>
      <c r="O1479" s="872"/>
      <c r="P1479" s="872"/>
      <c r="Q1479" s="872"/>
      <c r="R1479" s="873"/>
      <c r="S1479" s="901">
        <f t="shared" si="3326"/>
        <v>0</v>
      </c>
      <c r="T1479" s="84"/>
      <c r="V1479" s="84"/>
      <c r="W1479" s="84"/>
      <c r="X1479" s="1012"/>
      <c r="Y1479" s="1013"/>
      <c r="Z1479" s="1014"/>
      <c r="AA1479" s="1015"/>
      <c r="AB1479" s="84">
        <f t="shared" si="3324"/>
        <v>0</v>
      </c>
    </row>
    <row r="1480" spans="1:28" ht="30.75" hidden="1" thickBot="1">
      <c r="A1480" s="84"/>
      <c r="B1480" s="84"/>
      <c r="C1480" s="84"/>
      <c r="D1480" s="84"/>
      <c r="E1480" s="977"/>
      <c r="F1480" s="779" t="s">
        <v>248</v>
      </c>
      <c r="G1480" s="780" t="s">
        <v>4694</v>
      </c>
      <c r="L1480" s="872"/>
      <c r="M1480" s="872"/>
      <c r="N1480" s="873"/>
      <c r="O1480" s="872"/>
      <c r="P1480" s="872"/>
      <c r="Q1480" s="872"/>
      <c r="R1480" s="873"/>
      <c r="S1480" s="901">
        <f t="shared" si="3326"/>
        <v>0</v>
      </c>
      <c r="T1480" s="84"/>
      <c r="V1480" s="84"/>
      <c r="W1480" s="84"/>
      <c r="X1480" s="1012"/>
      <c r="Y1480" s="1013"/>
      <c r="Z1480" s="1014"/>
      <c r="AA1480" s="1015"/>
      <c r="AB1480" s="84">
        <f t="shared" si="3324"/>
        <v>0</v>
      </c>
    </row>
    <row r="1481" spans="1:28" ht="15.75" hidden="1" thickBot="1">
      <c r="A1481" s="84"/>
      <c r="B1481" s="84"/>
      <c r="C1481" s="84"/>
      <c r="D1481" s="84"/>
      <c r="E1481" s="977"/>
      <c r="F1481" s="779" t="s">
        <v>249</v>
      </c>
      <c r="G1481" s="780" t="s">
        <v>58</v>
      </c>
      <c r="L1481" s="872"/>
      <c r="M1481" s="872"/>
      <c r="N1481" s="873"/>
      <c r="O1481" s="872"/>
      <c r="P1481" s="872"/>
      <c r="Q1481" s="872"/>
      <c r="R1481" s="873"/>
      <c r="S1481" s="901">
        <f t="shared" si="3326"/>
        <v>0</v>
      </c>
      <c r="T1481" s="84"/>
      <c r="V1481" s="84"/>
      <c r="W1481" s="84"/>
      <c r="X1481" s="1012"/>
      <c r="Y1481" s="1013"/>
      <c r="Z1481" s="1014"/>
      <c r="AA1481" s="1015"/>
      <c r="AB1481" s="84">
        <f t="shared" si="3324"/>
        <v>0</v>
      </c>
    </row>
    <row r="1482" spans="1:28" ht="15.75" hidden="1" thickBot="1">
      <c r="A1482" s="84"/>
      <c r="B1482" s="84"/>
      <c r="C1482" s="84"/>
      <c r="D1482" s="84"/>
      <c r="E1482" s="977"/>
      <c r="F1482" s="779" t="s">
        <v>250</v>
      </c>
      <c r="G1482" s="780" t="s">
        <v>251</v>
      </c>
      <c r="L1482" s="872"/>
      <c r="M1482" s="872"/>
      <c r="N1482" s="873"/>
      <c r="O1482" s="872"/>
      <c r="P1482" s="872"/>
      <c r="Q1482" s="872"/>
      <c r="R1482" s="873"/>
      <c r="S1482" s="901">
        <f t="shared" si="3326"/>
        <v>0</v>
      </c>
      <c r="T1482" s="84"/>
      <c r="V1482" s="84"/>
      <c r="W1482" s="84"/>
      <c r="X1482" s="1012"/>
      <c r="Y1482" s="1013"/>
      <c r="Z1482" s="1014"/>
      <c r="AA1482" s="1015"/>
      <c r="AB1482" s="84">
        <f t="shared" si="3324"/>
        <v>0</v>
      </c>
    </row>
    <row r="1483" spans="1:28" ht="15.75" hidden="1" thickBot="1">
      <c r="A1483" s="84"/>
      <c r="B1483" s="84"/>
      <c r="C1483" s="84"/>
      <c r="D1483" s="84"/>
      <c r="E1483" s="977"/>
      <c r="F1483" s="779" t="s">
        <v>252</v>
      </c>
      <c r="G1483" s="780" t="s">
        <v>253</v>
      </c>
      <c r="L1483" s="872"/>
      <c r="M1483" s="872"/>
      <c r="N1483" s="873"/>
      <c r="O1483" s="872"/>
      <c r="P1483" s="872"/>
      <c r="Q1483" s="872"/>
      <c r="R1483" s="873"/>
      <c r="S1483" s="901">
        <f t="shared" si="3326"/>
        <v>0</v>
      </c>
      <c r="T1483" s="84"/>
      <c r="V1483" s="84"/>
      <c r="W1483" s="84"/>
      <c r="X1483" s="1012"/>
      <c r="Y1483" s="1013"/>
      <c r="Z1483" s="1014"/>
      <c r="AA1483" s="1015"/>
      <c r="AB1483" s="84">
        <f t="shared" si="3324"/>
        <v>0</v>
      </c>
    </row>
    <row r="1484" spans="1:28" ht="30.75" hidden="1" thickBot="1">
      <c r="A1484" s="84"/>
      <c r="B1484" s="84"/>
      <c r="C1484" s="84"/>
      <c r="D1484" s="84"/>
      <c r="E1484" s="977"/>
      <c r="F1484" s="779" t="s">
        <v>254</v>
      </c>
      <c r="G1484" s="780" t="s">
        <v>255</v>
      </c>
      <c r="L1484" s="872"/>
      <c r="M1484" s="872"/>
      <c r="N1484" s="873"/>
      <c r="O1484" s="872"/>
      <c r="P1484" s="872"/>
      <c r="Q1484" s="872"/>
      <c r="R1484" s="873"/>
      <c r="S1484" s="901">
        <f t="shared" si="3326"/>
        <v>0</v>
      </c>
      <c r="T1484" s="84"/>
      <c r="V1484" s="84"/>
      <c r="W1484" s="84"/>
      <c r="X1484" s="1012"/>
      <c r="Y1484" s="1013"/>
      <c r="Z1484" s="1014"/>
      <c r="AA1484" s="1015"/>
      <c r="AB1484" s="84">
        <f t="shared" si="3324"/>
        <v>0</v>
      </c>
    </row>
    <row r="1485" spans="1:28" ht="15.75" hidden="1" thickBot="1">
      <c r="A1485" s="84"/>
      <c r="B1485" s="84"/>
      <c r="C1485" s="84"/>
      <c r="D1485" s="84"/>
      <c r="E1485" s="977"/>
      <c r="F1485" s="779" t="s">
        <v>256</v>
      </c>
      <c r="G1485" s="780" t="s">
        <v>257</v>
      </c>
      <c r="H1485" s="750">
        <f>H1467</f>
        <v>0</v>
      </c>
      <c r="I1485" s="750">
        <f t="shared" ref="I1485:S1485" si="3327">I1467</f>
        <v>0</v>
      </c>
      <c r="J1485" s="751">
        <f t="shared" si="3327"/>
        <v>0</v>
      </c>
      <c r="K1485" s="750">
        <f t="shared" si="3327"/>
        <v>0</v>
      </c>
      <c r="L1485" s="872">
        <f>L1467</f>
        <v>0</v>
      </c>
      <c r="M1485" s="872">
        <f t="shared" si="3327"/>
        <v>91492.920000000013</v>
      </c>
      <c r="N1485" s="873" t="e">
        <f t="shared" si="3327"/>
        <v>#DIV/0!</v>
      </c>
      <c r="O1485" s="872">
        <f t="shared" si="3327"/>
        <v>-91492.920000000013</v>
      </c>
      <c r="P1485" s="872">
        <f t="shared" si="3327"/>
        <v>0</v>
      </c>
      <c r="Q1485" s="872">
        <f t="shared" si="3327"/>
        <v>0</v>
      </c>
      <c r="R1485" s="873" t="e">
        <f t="shared" si="3327"/>
        <v>#DIV/0!</v>
      </c>
      <c r="S1485" s="901">
        <f t="shared" si="3327"/>
        <v>0</v>
      </c>
      <c r="T1485" s="84"/>
      <c r="V1485" s="84"/>
      <c r="W1485" s="84"/>
      <c r="X1485" s="1012"/>
      <c r="Y1485" s="1013"/>
      <c r="Z1485" s="1014"/>
      <c r="AA1485" s="1015"/>
      <c r="AB1485" s="84">
        <f t="shared" si="3324"/>
        <v>0</v>
      </c>
    </row>
    <row r="1486" spans="1:28" ht="30.75" hidden="1" thickBot="1">
      <c r="A1486" s="84"/>
      <c r="B1486" s="84"/>
      <c r="C1486" s="84"/>
      <c r="D1486" s="84"/>
      <c r="E1486" s="977"/>
      <c r="F1486" s="779" t="s">
        <v>258</v>
      </c>
      <c r="G1486" s="780" t="s">
        <v>259</v>
      </c>
      <c r="L1486" s="872"/>
      <c r="M1486" s="872"/>
      <c r="N1486" s="873"/>
      <c r="O1486" s="872"/>
      <c r="P1486" s="872"/>
      <c r="Q1486" s="872"/>
      <c r="R1486" s="873"/>
      <c r="S1486" s="901">
        <f t="shared" si="3326"/>
        <v>0</v>
      </c>
      <c r="T1486" s="84"/>
      <c r="V1486" s="84"/>
      <c r="W1486" s="84"/>
      <c r="X1486" s="1012"/>
      <c r="Y1486" s="1013"/>
      <c r="Z1486" s="1014"/>
      <c r="AA1486" s="1015"/>
      <c r="AB1486" s="84">
        <f t="shared" si="3324"/>
        <v>0</v>
      </c>
    </row>
    <row r="1487" spans="1:28" ht="30.75" hidden="1" thickBot="1">
      <c r="A1487" s="84"/>
      <c r="B1487" s="84"/>
      <c r="C1487" s="84"/>
      <c r="D1487" s="84"/>
      <c r="E1487" s="977"/>
      <c r="F1487" s="779" t="s">
        <v>260</v>
      </c>
      <c r="G1487" s="780" t="s">
        <v>261</v>
      </c>
      <c r="L1487" s="872"/>
      <c r="M1487" s="872"/>
      <c r="N1487" s="873"/>
      <c r="O1487" s="872"/>
      <c r="P1487" s="872"/>
      <c r="Q1487" s="872"/>
      <c r="R1487" s="873"/>
      <c r="S1487" s="901">
        <f t="shared" si="3326"/>
        <v>0</v>
      </c>
      <c r="T1487" s="84"/>
      <c r="V1487" s="84"/>
      <c r="W1487" s="84"/>
      <c r="X1487" s="1012"/>
      <c r="Y1487" s="1013"/>
      <c r="Z1487" s="1014"/>
      <c r="AA1487" s="1015"/>
      <c r="AB1487" s="84">
        <f t="shared" si="3324"/>
        <v>0</v>
      </c>
    </row>
    <row r="1488" spans="1:28" ht="15.75" hidden="1" thickBot="1">
      <c r="A1488" s="84"/>
      <c r="B1488" s="84"/>
      <c r="C1488" s="84"/>
      <c r="D1488" s="84"/>
      <c r="E1488" s="977"/>
      <c r="F1488" s="779" t="s">
        <v>262</v>
      </c>
      <c r="G1488" s="780" t="s">
        <v>263</v>
      </c>
      <c r="H1488" s="781"/>
      <c r="I1488" s="781"/>
      <c r="J1488" s="782"/>
      <c r="K1488" s="781"/>
      <c r="L1488" s="901"/>
      <c r="M1488" s="901"/>
      <c r="N1488" s="902"/>
      <c r="O1488" s="901"/>
      <c r="P1488" s="901"/>
      <c r="Q1488" s="901"/>
      <c r="R1488" s="902"/>
      <c r="S1488" s="901">
        <f t="shared" si="3326"/>
        <v>0</v>
      </c>
      <c r="T1488" s="84"/>
      <c r="V1488" s="84"/>
      <c r="W1488" s="84"/>
      <c r="X1488" s="1012"/>
      <c r="Y1488" s="1013"/>
      <c r="Z1488" s="1014"/>
      <c r="AA1488" s="1015"/>
      <c r="AB1488" s="84">
        <f t="shared" si="3324"/>
        <v>0</v>
      </c>
    </row>
    <row r="1489" spans="1:31" ht="15.75" collapsed="1" thickBot="1">
      <c r="A1489" s="84"/>
      <c r="B1489" s="84"/>
      <c r="C1489" s="84"/>
      <c r="D1489" s="84"/>
      <c r="E1489" s="977"/>
      <c r="G1489" s="785" t="s">
        <v>4178</v>
      </c>
      <c r="H1489" s="786">
        <f>SUM(H1473:H1488)</f>
        <v>11514575</v>
      </c>
      <c r="I1489" s="786">
        <f>SUM(I1473:I1488)</f>
        <v>6868439.2500000009</v>
      </c>
      <c r="J1489" s="787">
        <f>I1489/H1489</f>
        <v>0.59649958856492757</v>
      </c>
      <c r="K1489" s="786">
        <f>SUM(K1473:K1488)</f>
        <v>4646135.7499999991</v>
      </c>
      <c r="L1489" s="906">
        <f>SUM(L1473:L1488)</f>
        <v>507000</v>
      </c>
      <c r="M1489" s="906">
        <f>SUM(M1473:M1488)</f>
        <v>250153.01000000004</v>
      </c>
      <c r="N1489" s="907">
        <f>M1489/L1489</f>
        <v>0.49339844181459575</v>
      </c>
      <c r="O1489" s="906">
        <f>SUM(O1473:O1488)</f>
        <v>256846.98999999996</v>
      </c>
      <c r="P1489" s="906">
        <f>SUM(P1473:P1488)</f>
        <v>12021575</v>
      </c>
      <c r="Q1489" s="906">
        <f>SUM(Q1473:Q1488)</f>
        <v>7027099.3400000008</v>
      </c>
      <c r="R1489" s="907">
        <f>Q1489/P1489</f>
        <v>0.58454065627839957</v>
      </c>
      <c r="S1489" s="906">
        <f>SUM(S1473:S1488)</f>
        <v>4994475.6599999992</v>
      </c>
      <c r="T1489" s="84"/>
      <c r="V1489" s="84"/>
      <c r="W1489" s="84"/>
      <c r="X1489" s="1012"/>
      <c r="Y1489" s="1013"/>
      <c r="Z1489" s="1014"/>
      <c r="AA1489" s="1015"/>
      <c r="AB1489" s="84">
        <f t="shared" si="3324"/>
        <v>0</v>
      </c>
    </row>
    <row r="1490" spans="1:31">
      <c r="A1490" s="84"/>
      <c r="B1490" s="84"/>
      <c r="L1490" s="872"/>
      <c r="M1490" s="872"/>
      <c r="N1490" s="873"/>
      <c r="O1490" s="872"/>
      <c r="P1490" s="872"/>
      <c r="Q1490" s="872"/>
      <c r="R1490" s="873"/>
      <c r="S1490" s="872"/>
      <c r="T1490" s="84"/>
      <c r="V1490" s="84"/>
      <c r="W1490" s="84"/>
      <c r="X1490" s="1012"/>
      <c r="Y1490" s="1013"/>
      <c r="Z1490" s="1014"/>
      <c r="AA1490" s="1015"/>
      <c r="AB1490" s="84">
        <f t="shared" si="3324"/>
        <v>0</v>
      </c>
    </row>
    <row r="1491" spans="1:31">
      <c r="A1491" s="84"/>
      <c r="B1491" s="84"/>
      <c r="C1491" s="748" t="s">
        <v>5425</v>
      </c>
      <c r="D1491" s="757"/>
      <c r="G1491" s="921" t="s">
        <v>5266</v>
      </c>
      <c r="L1491" s="872"/>
      <c r="M1491" s="872"/>
      <c r="N1491" s="873"/>
      <c r="O1491" s="872"/>
      <c r="P1491" s="872"/>
      <c r="Q1491" s="872"/>
      <c r="R1491" s="873"/>
      <c r="S1491" s="872"/>
      <c r="T1491" s="84"/>
      <c r="V1491" s="84"/>
      <c r="W1491" s="84"/>
      <c r="X1491" s="1012"/>
      <c r="Y1491" s="1013"/>
      <c r="Z1491" s="1014"/>
      <c r="AA1491" s="1015"/>
      <c r="AB1491" s="84">
        <f t="shared" si="3324"/>
        <v>0</v>
      </c>
    </row>
    <row r="1492" spans="1:31">
      <c r="A1492" s="84"/>
      <c r="B1492" s="84"/>
      <c r="C1492" s="748"/>
      <c r="D1492" s="765">
        <v>820</v>
      </c>
      <c r="E1492" s="766"/>
      <c r="F1492" s="765"/>
      <c r="G1492" s="767" t="s">
        <v>208</v>
      </c>
      <c r="L1492" s="872"/>
      <c r="M1492" s="872"/>
      <c r="N1492" s="873"/>
      <c r="O1492" s="872"/>
      <c r="P1492" s="872"/>
      <c r="Q1492" s="872"/>
      <c r="R1492" s="873"/>
      <c r="S1492" s="872"/>
      <c r="T1492" s="84"/>
      <c r="V1492" s="84"/>
      <c r="W1492" s="84"/>
      <c r="X1492" s="1012"/>
      <c r="Y1492" s="1013"/>
      <c r="Z1492" s="1014"/>
      <c r="AA1492" s="1015"/>
      <c r="AB1492" s="84">
        <f t="shared" si="3324"/>
        <v>0</v>
      </c>
    </row>
    <row r="1493" spans="1:31" hidden="1">
      <c r="A1493" s="84"/>
      <c r="B1493" s="84"/>
      <c r="F1493" s="769">
        <v>411</v>
      </c>
      <c r="G1493" s="770" t="s">
        <v>4102</v>
      </c>
      <c r="L1493" s="872"/>
      <c r="M1493" s="872"/>
      <c r="N1493" s="873"/>
      <c r="O1493" s="872"/>
      <c r="P1493" s="872"/>
      <c r="Q1493" s="872"/>
      <c r="R1493" s="873"/>
      <c r="S1493" s="872">
        <f>SUM(H1493:L1493)</f>
        <v>0</v>
      </c>
      <c r="T1493" s="84"/>
      <c r="AB1493" s="84">
        <f t="shared" si="3324"/>
        <v>0</v>
      </c>
    </row>
    <row r="1494" spans="1:31" hidden="1">
      <c r="A1494" s="84"/>
      <c r="B1494" s="84"/>
      <c r="F1494" s="769">
        <v>412</v>
      </c>
      <c r="G1494" s="770" t="s">
        <v>3764</v>
      </c>
      <c r="L1494" s="872"/>
      <c r="M1494" s="872"/>
      <c r="N1494" s="873"/>
      <c r="O1494" s="872"/>
      <c r="P1494" s="872"/>
      <c r="Q1494" s="872"/>
      <c r="R1494" s="873"/>
      <c r="S1494" s="872">
        <f t="shared" ref="S1494:S1552" si="3328">SUM(H1494:L1494)</f>
        <v>0</v>
      </c>
      <c r="T1494" s="84"/>
      <c r="AB1494" s="84">
        <f t="shared" si="3324"/>
        <v>0</v>
      </c>
    </row>
    <row r="1495" spans="1:31" hidden="1">
      <c r="A1495" s="84"/>
      <c r="B1495" s="84"/>
      <c r="F1495" s="769">
        <v>413</v>
      </c>
      <c r="G1495" s="770" t="s">
        <v>4103</v>
      </c>
      <c r="L1495" s="872"/>
      <c r="M1495" s="872"/>
      <c r="N1495" s="873"/>
      <c r="O1495" s="872"/>
      <c r="P1495" s="872"/>
      <c r="Q1495" s="872"/>
      <c r="R1495" s="873"/>
      <c r="S1495" s="872">
        <f t="shared" si="3328"/>
        <v>0</v>
      </c>
      <c r="T1495" s="84"/>
      <c r="AB1495" s="84">
        <f t="shared" si="3324"/>
        <v>0</v>
      </c>
    </row>
    <row r="1496" spans="1:31" hidden="1">
      <c r="A1496" s="84"/>
      <c r="B1496" s="84"/>
      <c r="F1496" s="769">
        <v>414</v>
      </c>
      <c r="G1496" s="770" t="s">
        <v>3767</v>
      </c>
      <c r="L1496" s="872"/>
      <c r="M1496" s="872"/>
      <c r="N1496" s="873"/>
      <c r="O1496" s="872"/>
      <c r="P1496" s="872"/>
      <c r="Q1496" s="872"/>
      <c r="R1496" s="873"/>
      <c r="S1496" s="872">
        <f t="shared" si="3328"/>
        <v>0</v>
      </c>
      <c r="T1496" s="84"/>
      <c r="AB1496" s="84">
        <f t="shared" si="3324"/>
        <v>0</v>
      </c>
    </row>
    <row r="1497" spans="1:31" hidden="1">
      <c r="A1497" s="84"/>
      <c r="B1497" s="84"/>
      <c r="F1497" s="769">
        <v>415</v>
      </c>
      <c r="G1497" s="770" t="s">
        <v>4112</v>
      </c>
      <c r="L1497" s="872"/>
      <c r="M1497" s="872"/>
      <c r="N1497" s="873"/>
      <c r="O1497" s="872"/>
      <c r="P1497" s="872"/>
      <c r="Q1497" s="872"/>
      <c r="R1497" s="873"/>
      <c r="S1497" s="872">
        <f t="shared" si="3328"/>
        <v>0</v>
      </c>
      <c r="T1497" s="84"/>
      <c r="AB1497" s="84">
        <f t="shared" si="3324"/>
        <v>0</v>
      </c>
    </row>
    <row r="1498" spans="1:31" hidden="1">
      <c r="A1498" s="84"/>
      <c r="B1498" s="84"/>
      <c r="F1498" s="769">
        <v>416</v>
      </c>
      <c r="G1498" s="770" t="s">
        <v>4113</v>
      </c>
      <c r="L1498" s="872"/>
      <c r="M1498" s="872"/>
      <c r="N1498" s="873"/>
      <c r="O1498" s="872"/>
      <c r="P1498" s="872"/>
      <c r="Q1498" s="872"/>
      <c r="R1498" s="873"/>
      <c r="S1498" s="872">
        <f t="shared" si="3328"/>
        <v>0</v>
      </c>
      <c r="T1498" s="84"/>
      <c r="AB1498" s="84">
        <f t="shared" si="3324"/>
        <v>0</v>
      </c>
    </row>
    <row r="1499" spans="1:31" hidden="1">
      <c r="A1499" s="84"/>
      <c r="B1499" s="84"/>
      <c r="F1499" s="769">
        <v>417</v>
      </c>
      <c r="G1499" s="770" t="s">
        <v>4114</v>
      </c>
      <c r="L1499" s="872"/>
      <c r="M1499" s="872"/>
      <c r="N1499" s="873"/>
      <c r="O1499" s="872"/>
      <c r="P1499" s="872"/>
      <c r="Q1499" s="872"/>
      <c r="R1499" s="873"/>
      <c r="S1499" s="872">
        <f t="shared" si="3328"/>
        <v>0</v>
      </c>
      <c r="T1499" s="84"/>
      <c r="AB1499" s="84">
        <f t="shared" si="3324"/>
        <v>0</v>
      </c>
    </row>
    <row r="1500" spans="1:31" hidden="1">
      <c r="A1500" s="84"/>
      <c r="B1500" s="84"/>
      <c r="F1500" s="769">
        <v>418</v>
      </c>
      <c r="G1500" s="770" t="s">
        <v>3773</v>
      </c>
      <c r="L1500" s="872"/>
      <c r="M1500" s="872"/>
      <c r="N1500" s="873"/>
      <c r="O1500" s="872"/>
      <c r="P1500" s="872"/>
      <c r="Q1500" s="872"/>
      <c r="R1500" s="873"/>
      <c r="S1500" s="872">
        <f t="shared" si="3328"/>
        <v>0</v>
      </c>
      <c r="T1500" s="84"/>
      <c r="AB1500" s="84">
        <f t="shared" si="3324"/>
        <v>0</v>
      </c>
    </row>
    <row r="1501" spans="1:31" hidden="1">
      <c r="A1501" s="84"/>
      <c r="B1501" s="84"/>
      <c r="F1501" s="769">
        <v>421</v>
      </c>
      <c r="G1501" s="770" t="s">
        <v>3777</v>
      </c>
      <c r="L1501" s="872"/>
      <c r="M1501" s="872"/>
      <c r="N1501" s="873"/>
      <c r="O1501" s="872"/>
      <c r="P1501" s="872"/>
      <c r="Q1501" s="872"/>
      <c r="R1501" s="873"/>
      <c r="S1501" s="872">
        <f t="shared" si="3328"/>
        <v>0</v>
      </c>
      <c r="T1501" s="84"/>
      <c r="AB1501" s="84">
        <f t="shared" si="3324"/>
        <v>0</v>
      </c>
    </row>
    <row r="1502" spans="1:31">
      <c r="A1502" s="84"/>
      <c r="B1502" s="84"/>
      <c r="E1502" s="747" t="s">
        <v>5134</v>
      </c>
      <c r="F1502" s="769">
        <v>422</v>
      </c>
      <c r="G1502" s="770" t="s">
        <v>3778</v>
      </c>
      <c r="H1502" s="750">
        <v>0</v>
      </c>
      <c r="I1502" s="750">
        <v>0</v>
      </c>
      <c r="K1502" s="750">
        <f>H1502-I1502</f>
        <v>0</v>
      </c>
      <c r="L1502" s="872">
        <v>90000</v>
      </c>
      <c r="M1502" s="872">
        <v>0</v>
      </c>
      <c r="N1502" s="873">
        <f>M1502/L1502</f>
        <v>0</v>
      </c>
      <c r="O1502" s="872">
        <f>L1502-M1502</f>
        <v>90000</v>
      </c>
      <c r="P1502" s="872">
        <f t="shared" ref="P1502:Q1506" si="3329">L1502+H1502</f>
        <v>90000</v>
      </c>
      <c r="Q1502" s="872">
        <f t="shared" si="3329"/>
        <v>0</v>
      </c>
      <c r="R1502" s="873">
        <f>Q1502/P1502</f>
        <v>0</v>
      </c>
      <c r="S1502" s="872">
        <f>P1502-Q1502</f>
        <v>90000</v>
      </c>
      <c r="T1502" s="84"/>
      <c r="Z1502" s="813">
        <f t="shared" ref="Z1502:Z1539" si="3330">H1502-X1502+Y1502</f>
        <v>0</v>
      </c>
      <c r="AA1502" s="814">
        <v>0</v>
      </c>
      <c r="AB1502" s="84">
        <f t="shared" si="3324"/>
        <v>0</v>
      </c>
      <c r="AE1502" s="84">
        <f t="shared" ref="AE1502:AE1539" si="3331">H1502-AA1502</f>
        <v>0</v>
      </c>
    </row>
    <row r="1503" spans="1:31">
      <c r="A1503" s="84"/>
      <c r="B1503" s="84"/>
      <c r="E1503" s="747" t="s">
        <v>5135</v>
      </c>
      <c r="F1503" s="769">
        <v>423</v>
      </c>
      <c r="G1503" s="770" t="s">
        <v>3779</v>
      </c>
      <c r="H1503" s="750">
        <v>50000</v>
      </c>
      <c r="I1503" s="750">
        <v>0</v>
      </c>
      <c r="J1503" s="751">
        <f>I1503/H1503</f>
        <v>0</v>
      </c>
      <c r="K1503" s="750">
        <f>H1503-I1503</f>
        <v>50000</v>
      </c>
      <c r="L1503" s="872">
        <v>250000</v>
      </c>
      <c r="M1503" s="872">
        <v>78616.36</v>
      </c>
      <c r="N1503" s="873">
        <f>M1503/L1503</f>
        <v>0.31446543999999998</v>
      </c>
      <c r="O1503" s="872">
        <f>L1503-M1503</f>
        <v>171383.64</v>
      </c>
      <c r="P1503" s="872">
        <f t="shared" si="3329"/>
        <v>300000</v>
      </c>
      <c r="Q1503" s="872">
        <f t="shared" si="3329"/>
        <v>78616.36</v>
      </c>
      <c r="R1503" s="873">
        <f>Q1503/P1503</f>
        <v>0.26205453333333334</v>
      </c>
      <c r="S1503" s="872">
        <f>P1503-Q1503</f>
        <v>221383.64</v>
      </c>
      <c r="T1503" s="84"/>
      <c r="Z1503" s="813">
        <f t="shared" si="3330"/>
        <v>50000</v>
      </c>
      <c r="AA1503" s="814">
        <v>50000</v>
      </c>
      <c r="AB1503" s="84">
        <f t="shared" si="3324"/>
        <v>0</v>
      </c>
      <c r="AE1503" s="84">
        <f t="shared" si="3331"/>
        <v>0</v>
      </c>
    </row>
    <row r="1504" spans="1:31">
      <c r="A1504" s="84"/>
      <c r="B1504" s="84"/>
      <c r="E1504" s="747" t="s">
        <v>3877</v>
      </c>
      <c r="F1504" s="769">
        <v>424</v>
      </c>
      <c r="G1504" s="770" t="s">
        <v>3781</v>
      </c>
      <c r="H1504" s="750">
        <v>15000</v>
      </c>
      <c r="I1504" s="750">
        <v>0</v>
      </c>
      <c r="J1504" s="751">
        <f>I1504/H1504</f>
        <v>0</v>
      </c>
      <c r="K1504" s="750">
        <f>H1504-I1504</f>
        <v>15000</v>
      </c>
      <c r="L1504" s="872">
        <v>0</v>
      </c>
      <c r="M1504" s="872">
        <v>0</v>
      </c>
      <c r="N1504" s="873"/>
      <c r="O1504" s="872">
        <f>L1504-M1504</f>
        <v>0</v>
      </c>
      <c r="P1504" s="872">
        <f t="shared" si="3329"/>
        <v>15000</v>
      </c>
      <c r="Q1504" s="872">
        <f t="shared" si="3329"/>
        <v>0</v>
      </c>
      <c r="R1504" s="873">
        <f>Q1504/P1504</f>
        <v>0</v>
      </c>
      <c r="S1504" s="872">
        <f>P1504-Q1504</f>
        <v>15000</v>
      </c>
      <c r="T1504" s="84"/>
      <c r="Z1504" s="813">
        <f t="shared" si="3330"/>
        <v>15000</v>
      </c>
      <c r="AA1504" s="814">
        <v>50000</v>
      </c>
      <c r="AB1504" s="84">
        <f t="shared" si="3324"/>
        <v>-35000</v>
      </c>
      <c r="AE1504" s="84">
        <f t="shared" si="3331"/>
        <v>-35000</v>
      </c>
    </row>
    <row r="1505" spans="1:31" hidden="1">
      <c r="A1505" s="84"/>
      <c r="B1505" s="84"/>
      <c r="F1505" s="769">
        <v>425</v>
      </c>
      <c r="G1505" s="770" t="s">
        <v>4115</v>
      </c>
      <c r="H1505" s="750">
        <v>0</v>
      </c>
      <c r="I1505" s="750">
        <v>0</v>
      </c>
      <c r="J1505" s="751" t="e">
        <f>I1505/H1505</f>
        <v>#DIV/0!</v>
      </c>
      <c r="K1505" s="750">
        <f>H1505-I1505</f>
        <v>0</v>
      </c>
      <c r="L1505" s="872">
        <v>0</v>
      </c>
      <c r="M1505" s="872"/>
      <c r="N1505" s="873"/>
      <c r="O1505" s="872">
        <f>L1505-M1505</f>
        <v>0</v>
      </c>
      <c r="P1505" s="872">
        <f t="shared" si="3329"/>
        <v>0</v>
      </c>
      <c r="Q1505" s="872">
        <f t="shared" si="3329"/>
        <v>0</v>
      </c>
      <c r="R1505" s="873" t="e">
        <f>Q1505/P1505</f>
        <v>#DIV/0!</v>
      </c>
      <c r="S1505" s="872">
        <f>P1505-Q1505</f>
        <v>0</v>
      </c>
      <c r="T1505" s="84"/>
      <c r="Z1505" s="813">
        <f t="shared" si="3330"/>
        <v>0</v>
      </c>
      <c r="AA1505" s="814">
        <v>40000</v>
      </c>
      <c r="AB1505" s="84">
        <f t="shared" si="3324"/>
        <v>-40000</v>
      </c>
      <c r="AE1505" s="84">
        <f t="shared" si="3331"/>
        <v>-40000</v>
      </c>
    </row>
    <row r="1506" spans="1:31" ht="15.75" thickBot="1">
      <c r="A1506" s="84"/>
      <c r="B1506" s="84"/>
      <c r="C1506" s="84"/>
      <c r="D1506" s="84"/>
      <c r="E1506" s="747" t="s">
        <v>5136</v>
      </c>
      <c r="F1506" s="769">
        <v>426</v>
      </c>
      <c r="G1506" s="770" t="s">
        <v>3785</v>
      </c>
      <c r="H1506" s="750">
        <v>185000</v>
      </c>
      <c r="I1506" s="750">
        <v>0</v>
      </c>
      <c r="J1506" s="751">
        <f>I1506/H1506</f>
        <v>0</v>
      </c>
      <c r="K1506" s="750">
        <f>H1506-I1506</f>
        <v>185000</v>
      </c>
      <c r="L1506" s="872">
        <v>160000</v>
      </c>
      <c r="M1506" s="872">
        <v>15600</v>
      </c>
      <c r="N1506" s="873">
        <f>M1506/L1506</f>
        <v>9.7500000000000003E-2</v>
      </c>
      <c r="O1506" s="872">
        <f>L1506-M1506</f>
        <v>144400</v>
      </c>
      <c r="P1506" s="872">
        <f t="shared" si="3329"/>
        <v>345000</v>
      </c>
      <c r="Q1506" s="872">
        <f t="shared" si="3329"/>
        <v>15600</v>
      </c>
      <c r="R1506" s="873">
        <f>Q1506/P1506</f>
        <v>4.5217391304347827E-2</v>
      </c>
      <c r="S1506" s="872">
        <f>P1506-Q1506</f>
        <v>329400</v>
      </c>
      <c r="T1506" s="84"/>
      <c r="Z1506" s="813">
        <f t="shared" si="3330"/>
        <v>185000</v>
      </c>
      <c r="AA1506" s="814">
        <v>160000</v>
      </c>
      <c r="AB1506" s="84">
        <f t="shared" si="3324"/>
        <v>25000</v>
      </c>
      <c r="AE1506" s="84">
        <f t="shared" si="3331"/>
        <v>25000</v>
      </c>
    </row>
    <row r="1507" spans="1:31" ht="15.75" hidden="1" thickBot="1">
      <c r="A1507" s="84"/>
      <c r="B1507" s="84"/>
      <c r="C1507" s="84"/>
      <c r="D1507" s="84"/>
      <c r="F1507" s="769">
        <v>431</v>
      </c>
      <c r="G1507" s="770" t="s">
        <v>4116</v>
      </c>
      <c r="H1507" s="750">
        <v>0</v>
      </c>
      <c r="L1507" s="872"/>
      <c r="M1507" s="872"/>
      <c r="N1507" s="873"/>
      <c r="O1507" s="872"/>
      <c r="P1507" s="872"/>
      <c r="Q1507" s="872"/>
      <c r="R1507" s="873"/>
      <c r="S1507" s="872">
        <f t="shared" si="3328"/>
        <v>0</v>
      </c>
      <c r="T1507" s="84"/>
      <c r="Z1507" s="813">
        <f t="shared" si="3330"/>
        <v>0</v>
      </c>
      <c r="AB1507" s="84">
        <f t="shared" si="3324"/>
        <v>0</v>
      </c>
      <c r="AE1507" s="84">
        <f t="shared" si="3331"/>
        <v>0</v>
      </c>
    </row>
    <row r="1508" spans="1:31" ht="15.75" hidden="1" thickBot="1">
      <c r="A1508" s="84"/>
      <c r="B1508" s="84"/>
      <c r="C1508" s="84"/>
      <c r="D1508" s="84"/>
      <c r="F1508" s="769">
        <v>432</v>
      </c>
      <c r="G1508" s="770" t="s">
        <v>4117</v>
      </c>
      <c r="H1508" s="750">
        <v>0</v>
      </c>
      <c r="L1508" s="872"/>
      <c r="M1508" s="872"/>
      <c r="N1508" s="873"/>
      <c r="O1508" s="872"/>
      <c r="P1508" s="872"/>
      <c r="Q1508" s="872"/>
      <c r="R1508" s="873"/>
      <c r="S1508" s="872">
        <f t="shared" si="3328"/>
        <v>0</v>
      </c>
      <c r="T1508" s="84"/>
      <c r="Z1508" s="813">
        <f t="shared" si="3330"/>
        <v>0</v>
      </c>
      <c r="AB1508" s="84">
        <f t="shared" si="3324"/>
        <v>0</v>
      </c>
      <c r="AE1508" s="84">
        <f t="shared" si="3331"/>
        <v>0</v>
      </c>
    </row>
    <row r="1509" spans="1:31" ht="15.75" hidden="1" thickBot="1">
      <c r="A1509" s="84"/>
      <c r="B1509" s="84"/>
      <c r="C1509" s="84"/>
      <c r="D1509" s="84"/>
      <c r="F1509" s="769">
        <v>433</v>
      </c>
      <c r="G1509" s="770" t="s">
        <v>4118</v>
      </c>
      <c r="H1509" s="750">
        <v>0</v>
      </c>
      <c r="L1509" s="872"/>
      <c r="M1509" s="872"/>
      <c r="N1509" s="873"/>
      <c r="O1509" s="872"/>
      <c r="P1509" s="872"/>
      <c r="Q1509" s="872"/>
      <c r="R1509" s="873"/>
      <c r="S1509" s="872">
        <f t="shared" si="3328"/>
        <v>0</v>
      </c>
      <c r="T1509" s="84"/>
      <c r="V1509" s="84"/>
      <c r="W1509" s="84"/>
      <c r="X1509" s="1012"/>
      <c r="Y1509" s="1013"/>
      <c r="Z1509" s="1014">
        <f t="shared" si="3330"/>
        <v>0</v>
      </c>
      <c r="AA1509" s="1015"/>
      <c r="AB1509" s="84">
        <f t="shared" si="3324"/>
        <v>0</v>
      </c>
      <c r="AE1509" s="84">
        <f t="shared" si="3331"/>
        <v>0</v>
      </c>
    </row>
    <row r="1510" spans="1:31" ht="15.75" hidden="1" thickBot="1">
      <c r="A1510" s="84"/>
      <c r="B1510" s="84"/>
      <c r="C1510" s="84"/>
      <c r="D1510" s="84"/>
      <c r="F1510" s="769">
        <v>434</v>
      </c>
      <c r="G1510" s="770" t="s">
        <v>4119</v>
      </c>
      <c r="H1510" s="750">
        <v>0</v>
      </c>
      <c r="L1510" s="872"/>
      <c r="M1510" s="872"/>
      <c r="N1510" s="873"/>
      <c r="O1510" s="872"/>
      <c r="P1510" s="872"/>
      <c r="Q1510" s="872"/>
      <c r="R1510" s="873"/>
      <c r="S1510" s="872">
        <f t="shared" si="3328"/>
        <v>0</v>
      </c>
      <c r="T1510" s="84"/>
      <c r="V1510" s="84"/>
      <c r="W1510" s="84"/>
      <c r="X1510" s="1012"/>
      <c r="Y1510" s="1013"/>
      <c r="Z1510" s="1014">
        <f t="shared" si="3330"/>
        <v>0</v>
      </c>
      <c r="AA1510" s="1015"/>
      <c r="AB1510" s="84">
        <f t="shared" si="3324"/>
        <v>0</v>
      </c>
      <c r="AE1510" s="84">
        <f t="shared" si="3331"/>
        <v>0</v>
      </c>
    </row>
    <row r="1511" spans="1:31" ht="15.75" hidden="1" thickBot="1">
      <c r="A1511" s="84"/>
      <c r="B1511" s="84"/>
      <c r="C1511" s="84"/>
      <c r="D1511" s="84"/>
      <c r="F1511" s="769">
        <v>435</v>
      </c>
      <c r="G1511" s="770" t="s">
        <v>3792</v>
      </c>
      <c r="H1511" s="750">
        <v>0</v>
      </c>
      <c r="L1511" s="872"/>
      <c r="M1511" s="872"/>
      <c r="N1511" s="873"/>
      <c r="O1511" s="872"/>
      <c r="P1511" s="872"/>
      <c r="Q1511" s="872"/>
      <c r="R1511" s="873"/>
      <c r="S1511" s="872">
        <f t="shared" si="3328"/>
        <v>0</v>
      </c>
      <c r="T1511" s="84"/>
      <c r="V1511" s="84"/>
      <c r="W1511" s="84"/>
      <c r="X1511" s="1012"/>
      <c r="Y1511" s="1013"/>
      <c r="Z1511" s="1014">
        <f t="shared" si="3330"/>
        <v>0</v>
      </c>
      <c r="AA1511" s="1015"/>
      <c r="AB1511" s="84">
        <f t="shared" si="3324"/>
        <v>0</v>
      </c>
      <c r="AE1511" s="84">
        <f t="shared" si="3331"/>
        <v>0</v>
      </c>
    </row>
    <row r="1512" spans="1:31" ht="15.75" hidden="1" thickBot="1">
      <c r="A1512" s="84"/>
      <c r="B1512" s="84"/>
      <c r="C1512" s="84"/>
      <c r="D1512" s="84"/>
      <c r="F1512" s="769">
        <v>441</v>
      </c>
      <c r="G1512" s="770" t="s">
        <v>4120</v>
      </c>
      <c r="H1512" s="750">
        <v>0</v>
      </c>
      <c r="L1512" s="872"/>
      <c r="M1512" s="872"/>
      <c r="N1512" s="873"/>
      <c r="O1512" s="872"/>
      <c r="P1512" s="872"/>
      <c r="Q1512" s="872"/>
      <c r="R1512" s="873"/>
      <c r="S1512" s="872">
        <f t="shared" si="3328"/>
        <v>0</v>
      </c>
      <c r="T1512" s="84"/>
      <c r="V1512" s="84"/>
      <c r="W1512" s="84"/>
      <c r="X1512" s="1012"/>
      <c r="Y1512" s="1013"/>
      <c r="Z1512" s="1014">
        <f t="shared" si="3330"/>
        <v>0</v>
      </c>
      <c r="AA1512" s="1015"/>
      <c r="AB1512" s="84">
        <f t="shared" si="3324"/>
        <v>0</v>
      </c>
      <c r="AE1512" s="84">
        <f t="shared" si="3331"/>
        <v>0</v>
      </c>
    </row>
    <row r="1513" spans="1:31" ht="15.75" hidden="1" thickBot="1">
      <c r="A1513" s="84"/>
      <c r="B1513" s="84"/>
      <c r="C1513" s="84"/>
      <c r="D1513" s="84"/>
      <c r="F1513" s="769">
        <v>442</v>
      </c>
      <c r="G1513" s="770" t="s">
        <v>4121</v>
      </c>
      <c r="H1513" s="750">
        <v>0</v>
      </c>
      <c r="L1513" s="872"/>
      <c r="M1513" s="872"/>
      <c r="N1513" s="873"/>
      <c r="O1513" s="872"/>
      <c r="P1513" s="872"/>
      <c r="Q1513" s="872"/>
      <c r="R1513" s="873"/>
      <c r="S1513" s="872">
        <f t="shared" si="3328"/>
        <v>0</v>
      </c>
      <c r="T1513" s="84"/>
      <c r="V1513" s="84"/>
      <c r="W1513" s="84"/>
      <c r="X1513" s="1012"/>
      <c r="Y1513" s="1013"/>
      <c r="Z1513" s="1014">
        <f t="shared" si="3330"/>
        <v>0</v>
      </c>
      <c r="AA1513" s="1015"/>
      <c r="AB1513" s="84">
        <f t="shared" si="3324"/>
        <v>0</v>
      </c>
      <c r="AE1513" s="84">
        <f t="shared" si="3331"/>
        <v>0</v>
      </c>
    </row>
    <row r="1514" spans="1:31" ht="15.75" hidden="1" thickBot="1">
      <c r="A1514" s="84"/>
      <c r="B1514" s="84"/>
      <c r="C1514" s="84"/>
      <c r="D1514" s="84"/>
      <c r="F1514" s="769">
        <v>443</v>
      </c>
      <c r="G1514" s="770" t="s">
        <v>3797</v>
      </c>
      <c r="H1514" s="750">
        <v>0</v>
      </c>
      <c r="L1514" s="872"/>
      <c r="M1514" s="872"/>
      <c r="N1514" s="873"/>
      <c r="O1514" s="872"/>
      <c r="P1514" s="872"/>
      <c r="Q1514" s="872"/>
      <c r="R1514" s="873"/>
      <c r="S1514" s="872">
        <f t="shared" si="3328"/>
        <v>0</v>
      </c>
      <c r="T1514" s="84"/>
      <c r="V1514" s="84"/>
      <c r="W1514" s="84"/>
      <c r="X1514" s="1012"/>
      <c r="Y1514" s="1013"/>
      <c r="Z1514" s="1014">
        <f t="shared" si="3330"/>
        <v>0</v>
      </c>
      <c r="AA1514" s="1015"/>
      <c r="AB1514" s="84">
        <f t="shared" si="3324"/>
        <v>0</v>
      </c>
      <c r="AE1514" s="84">
        <f t="shared" si="3331"/>
        <v>0</v>
      </c>
    </row>
    <row r="1515" spans="1:31" ht="15.75" hidden="1" thickBot="1">
      <c r="A1515" s="84"/>
      <c r="B1515" s="84"/>
      <c r="C1515" s="84"/>
      <c r="D1515" s="84"/>
      <c r="F1515" s="769">
        <v>444</v>
      </c>
      <c r="G1515" s="770" t="s">
        <v>3798</v>
      </c>
      <c r="H1515" s="750">
        <v>0</v>
      </c>
      <c r="L1515" s="872"/>
      <c r="M1515" s="872"/>
      <c r="N1515" s="873"/>
      <c r="O1515" s="872"/>
      <c r="P1515" s="872"/>
      <c r="Q1515" s="872"/>
      <c r="R1515" s="873"/>
      <c r="S1515" s="872">
        <f t="shared" si="3328"/>
        <v>0</v>
      </c>
      <c r="T1515" s="84"/>
      <c r="V1515" s="84"/>
      <c r="W1515" s="84"/>
      <c r="X1515" s="1012"/>
      <c r="Y1515" s="1013"/>
      <c r="Z1515" s="1014">
        <f t="shared" si="3330"/>
        <v>0</v>
      </c>
      <c r="AA1515" s="1015"/>
      <c r="AB1515" s="84">
        <f t="shared" si="3324"/>
        <v>0</v>
      </c>
      <c r="AE1515" s="84">
        <f t="shared" si="3331"/>
        <v>0</v>
      </c>
    </row>
    <row r="1516" spans="1:31" ht="30.75" hidden="1" thickBot="1">
      <c r="A1516" s="84"/>
      <c r="B1516" s="84"/>
      <c r="C1516" s="84"/>
      <c r="D1516" s="84"/>
      <c r="F1516" s="769">
        <v>4511</v>
      </c>
      <c r="G1516" s="857" t="s">
        <v>1691</v>
      </c>
      <c r="H1516" s="750">
        <v>0</v>
      </c>
      <c r="L1516" s="872"/>
      <c r="M1516" s="872"/>
      <c r="N1516" s="873"/>
      <c r="O1516" s="872"/>
      <c r="P1516" s="872"/>
      <c r="Q1516" s="872"/>
      <c r="R1516" s="873"/>
      <c r="S1516" s="872">
        <f t="shared" si="3328"/>
        <v>0</v>
      </c>
      <c r="T1516" s="84"/>
      <c r="V1516" s="84"/>
      <c r="W1516" s="84"/>
      <c r="X1516" s="1012"/>
      <c r="Y1516" s="1013"/>
      <c r="Z1516" s="1014">
        <f t="shared" si="3330"/>
        <v>0</v>
      </c>
      <c r="AA1516" s="1015"/>
      <c r="AB1516" s="84">
        <f t="shared" si="3324"/>
        <v>0</v>
      </c>
      <c r="AE1516" s="84">
        <f t="shared" si="3331"/>
        <v>0</v>
      </c>
    </row>
    <row r="1517" spans="1:31" ht="30.75" hidden="1" thickBot="1">
      <c r="A1517" s="84"/>
      <c r="B1517" s="84"/>
      <c r="C1517" s="84"/>
      <c r="D1517" s="84"/>
      <c r="F1517" s="769">
        <v>4512</v>
      </c>
      <c r="G1517" s="857" t="s">
        <v>1700</v>
      </c>
      <c r="H1517" s="750">
        <v>0</v>
      </c>
      <c r="L1517" s="872"/>
      <c r="M1517" s="872"/>
      <c r="N1517" s="873"/>
      <c r="O1517" s="872"/>
      <c r="P1517" s="872"/>
      <c r="Q1517" s="872"/>
      <c r="R1517" s="873"/>
      <c r="S1517" s="872">
        <f t="shared" si="3328"/>
        <v>0</v>
      </c>
      <c r="T1517" s="84"/>
      <c r="V1517" s="84"/>
      <c r="W1517" s="84"/>
      <c r="X1517" s="1012"/>
      <c r="Y1517" s="1013"/>
      <c r="Z1517" s="1014">
        <f t="shared" si="3330"/>
        <v>0</v>
      </c>
      <c r="AA1517" s="1015"/>
      <c r="AB1517" s="84">
        <f t="shared" si="3324"/>
        <v>0</v>
      </c>
      <c r="AE1517" s="84">
        <f t="shared" si="3331"/>
        <v>0</v>
      </c>
    </row>
    <row r="1518" spans="1:31" ht="30.75" hidden="1" thickBot="1">
      <c r="A1518" s="84"/>
      <c r="B1518" s="84"/>
      <c r="C1518" s="84"/>
      <c r="D1518" s="84"/>
      <c r="F1518" s="769">
        <v>452</v>
      </c>
      <c r="G1518" s="770" t="s">
        <v>4122</v>
      </c>
      <c r="H1518" s="750">
        <v>0</v>
      </c>
      <c r="L1518" s="872"/>
      <c r="M1518" s="872"/>
      <c r="N1518" s="873"/>
      <c r="O1518" s="872"/>
      <c r="P1518" s="872"/>
      <c r="Q1518" s="872"/>
      <c r="R1518" s="873"/>
      <c r="S1518" s="872">
        <f t="shared" si="3328"/>
        <v>0</v>
      </c>
      <c r="T1518" s="84"/>
      <c r="V1518" s="84"/>
      <c r="W1518" s="84"/>
      <c r="X1518" s="1012"/>
      <c r="Y1518" s="1013"/>
      <c r="Z1518" s="1014">
        <f t="shared" si="3330"/>
        <v>0</v>
      </c>
      <c r="AA1518" s="1015"/>
      <c r="AB1518" s="84">
        <f t="shared" si="3324"/>
        <v>0</v>
      </c>
      <c r="AE1518" s="84">
        <f t="shared" si="3331"/>
        <v>0</v>
      </c>
    </row>
    <row r="1519" spans="1:31" ht="15.75" hidden="1" thickBot="1">
      <c r="A1519" s="84"/>
      <c r="B1519" s="84"/>
      <c r="C1519" s="84"/>
      <c r="D1519" s="84"/>
      <c r="F1519" s="769">
        <v>453</v>
      </c>
      <c r="G1519" s="770" t="s">
        <v>4123</v>
      </c>
      <c r="H1519" s="750">
        <v>0</v>
      </c>
      <c r="L1519" s="872"/>
      <c r="M1519" s="872"/>
      <c r="N1519" s="873"/>
      <c r="O1519" s="872"/>
      <c r="P1519" s="872"/>
      <c r="Q1519" s="872"/>
      <c r="R1519" s="873"/>
      <c r="S1519" s="872">
        <f t="shared" si="3328"/>
        <v>0</v>
      </c>
      <c r="T1519" s="84"/>
      <c r="V1519" s="84"/>
      <c r="W1519" s="84"/>
      <c r="X1519" s="1012"/>
      <c r="Y1519" s="1013"/>
      <c r="Z1519" s="1014">
        <f t="shared" si="3330"/>
        <v>0</v>
      </c>
      <c r="AA1519" s="1015"/>
      <c r="AB1519" s="84">
        <f t="shared" si="3324"/>
        <v>0</v>
      </c>
      <c r="AE1519" s="84">
        <f t="shared" si="3331"/>
        <v>0</v>
      </c>
    </row>
    <row r="1520" spans="1:31" ht="15.75" hidden="1" thickBot="1">
      <c r="A1520" s="84"/>
      <c r="B1520" s="84"/>
      <c r="C1520" s="84"/>
      <c r="D1520" s="84"/>
      <c r="F1520" s="769">
        <v>454</v>
      </c>
      <c r="G1520" s="770" t="s">
        <v>3803</v>
      </c>
      <c r="H1520" s="750">
        <v>0</v>
      </c>
      <c r="L1520" s="872"/>
      <c r="M1520" s="872"/>
      <c r="N1520" s="873"/>
      <c r="O1520" s="872"/>
      <c r="P1520" s="872"/>
      <c r="Q1520" s="872"/>
      <c r="R1520" s="873"/>
      <c r="S1520" s="872">
        <f t="shared" si="3328"/>
        <v>0</v>
      </c>
      <c r="T1520" s="84"/>
      <c r="V1520" s="84"/>
      <c r="W1520" s="84"/>
      <c r="X1520" s="1012"/>
      <c r="Y1520" s="1013"/>
      <c r="Z1520" s="1014">
        <f t="shared" si="3330"/>
        <v>0</v>
      </c>
      <c r="AA1520" s="1015"/>
      <c r="AB1520" s="84">
        <f t="shared" si="3324"/>
        <v>0</v>
      </c>
      <c r="AE1520" s="84">
        <f t="shared" si="3331"/>
        <v>0</v>
      </c>
    </row>
    <row r="1521" spans="1:31" ht="15.75" hidden="1" thickBot="1">
      <c r="A1521" s="84"/>
      <c r="B1521" s="84"/>
      <c r="C1521" s="84"/>
      <c r="D1521" s="84"/>
      <c r="F1521" s="769">
        <v>461</v>
      </c>
      <c r="G1521" s="770" t="s">
        <v>4104</v>
      </c>
      <c r="H1521" s="750">
        <v>0</v>
      </c>
      <c r="L1521" s="872"/>
      <c r="M1521" s="872"/>
      <c r="N1521" s="873"/>
      <c r="O1521" s="872"/>
      <c r="P1521" s="872"/>
      <c r="Q1521" s="872"/>
      <c r="R1521" s="873"/>
      <c r="S1521" s="872">
        <f t="shared" si="3328"/>
        <v>0</v>
      </c>
      <c r="T1521" s="84"/>
      <c r="V1521" s="84"/>
      <c r="W1521" s="84"/>
      <c r="X1521" s="1012"/>
      <c r="Y1521" s="1013"/>
      <c r="Z1521" s="1014">
        <f t="shared" si="3330"/>
        <v>0</v>
      </c>
      <c r="AA1521" s="1015"/>
      <c r="AB1521" s="84">
        <f t="shared" si="3324"/>
        <v>0</v>
      </c>
      <c r="AE1521" s="84">
        <f t="shared" si="3331"/>
        <v>0</v>
      </c>
    </row>
    <row r="1522" spans="1:31" ht="30.75" hidden="1" thickBot="1">
      <c r="A1522" s="84"/>
      <c r="B1522" s="84"/>
      <c r="C1522" s="84"/>
      <c r="D1522" s="84"/>
      <c r="E1522" s="977"/>
      <c r="F1522" s="769">
        <v>462</v>
      </c>
      <c r="G1522" s="770" t="s">
        <v>3806</v>
      </c>
      <c r="H1522" s="750">
        <v>0</v>
      </c>
      <c r="L1522" s="872"/>
      <c r="M1522" s="872"/>
      <c r="N1522" s="873"/>
      <c r="O1522" s="872"/>
      <c r="P1522" s="872"/>
      <c r="Q1522" s="872"/>
      <c r="R1522" s="873"/>
      <c r="S1522" s="872">
        <f t="shared" si="3328"/>
        <v>0</v>
      </c>
      <c r="T1522" s="84"/>
      <c r="V1522" s="84"/>
      <c r="W1522" s="84"/>
      <c r="X1522" s="1012"/>
      <c r="Y1522" s="1013"/>
      <c r="Z1522" s="1014">
        <f t="shared" si="3330"/>
        <v>0</v>
      </c>
      <c r="AA1522" s="1015"/>
      <c r="AB1522" s="84">
        <f t="shared" si="3324"/>
        <v>0</v>
      </c>
      <c r="AE1522" s="84">
        <f t="shared" si="3331"/>
        <v>0</v>
      </c>
    </row>
    <row r="1523" spans="1:31" ht="15.75" hidden="1" thickBot="1">
      <c r="A1523" s="84"/>
      <c r="B1523" s="84"/>
      <c r="C1523" s="84"/>
      <c r="D1523" s="84"/>
      <c r="E1523" s="977"/>
      <c r="F1523" s="769">
        <v>4631</v>
      </c>
      <c r="G1523" s="770" t="s">
        <v>3807</v>
      </c>
      <c r="H1523" s="750">
        <v>0</v>
      </c>
      <c r="L1523" s="872"/>
      <c r="M1523" s="872"/>
      <c r="N1523" s="873"/>
      <c r="O1523" s="872"/>
      <c r="P1523" s="872"/>
      <c r="Q1523" s="872"/>
      <c r="R1523" s="873"/>
      <c r="S1523" s="872">
        <f t="shared" si="3328"/>
        <v>0</v>
      </c>
      <c r="T1523" s="84"/>
      <c r="V1523" s="84"/>
      <c r="W1523" s="84"/>
      <c r="X1523" s="1012"/>
      <c r="Y1523" s="1013"/>
      <c r="Z1523" s="1014">
        <f t="shared" si="3330"/>
        <v>0</v>
      </c>
      <c r="AA1523" s="1015"/>
      <c r="AB1523" s="84">
        <f t="shared" si="3324"/>
        <v>0</v>
      </c>
      <c r="AE1523" s="84">
        <f t="shared" si="3331"/>
        <v>0</v>
      </c>
    </row>
    <row r="1524" spans="1:31" ht="15.75" hidden="1" thickBot="1">
      <c r="A1524" s="84"/>
      <c r="B1524" s="84"/>
      <c r="C1524" s="84"/>
      <c r="D1524" s="84"/>
      <c r="E1524" s="977"/>
      <c r="F1524" s="769">
        <v>4632</v>
      </c>
      <c r="G1524" s="770" t="s">
        <v>3808</v>
      </c>
      <c r="H1524" s="750">
        <v>0</v>
      </c>
      <c r="L1524" s="872"/>
      <c r="M1524" s="872"/>
      <c r="N1524" s="873"/>
      <c r="O1524" s="872"/>
      <c r="P1524" s="872"/>
      <c r="Q1524" s="872"/>
      <c r="R1524" s="873"/>
      <c r="S1524" s="872">
        <f t="shared" si="3328"/>
        <v>0</v>
      </c>
      <c r="T1524" s="84"/>
      <c r="V1524" s="84"/>
      <c r="W1524" s="84"/>
      <c r="X1524" s="1012"/>
      <c r="Y1524" s="1013"/>
      <c r="Z1524" s="1014">
        <f t="shared" si="3330"/>
        <v>0</v>
      </c>
      <c r="AA1524" s="1015"/>
      <c r="AB1524" s="84">
        <f t="shared" ref="AB1524:AB1587" si="3332">Z1524-AA1524</f>
        <v>0</v>
      </c>
      <c r="AE1524" s="84">
        <f t="shared" si="3331"/>
        <v>0</v>
      </c>
    </row>
    <row r="1525" spans="1:31" ht="30.75" hidden="1" thickBot="1">
      <c r="A1525" s="84"/>
      <c r="B1525" s="84"/>
      <c r="C1525" s="84"/>
      <c r="D1525" s="84"/>
      <c r="E1525" s="977"/>
      <c r="F1525" s="769">
        <v>464</v>
      </c>
      <c r="G1525" s="770" t="s">
        <v>3809</v>
      </c>
      <c r="H1525" s="750">
        <v>0</v>
      </c>
      <c r="L1525" s="872"/>
      <c r="M1525" s="872"/>
      <c r="N1525" s="873"/>
      <c r="O1525" s="872"/>
      <c r="P1525" s="872"/>
      <c r="Q1525" s="872"/>
      <c r="R1525" s="873"/>
      <c r="S1525" s="872">
        <f t="shared" si="3328"/>
        <v>0</v>
      </c>
      <c r="T1525" s="84"/>
      <c r="V1525" s="84"/>
      <c r="W1525" s="84"/>
      <c r="X1525" s="1012"/>
      <c r="Y1525" s="1013"/>
      <c r="Z1525" s="1014">
        <f t="shared" si="3330"/>
        <v>0</v>
      </c>
      <c r="AA1525" s="1015"/>
      <c r="AB1525" s="84">
        <f t="shared" si="3332"/>
        <v>0</v>
      </c>
      <c r="AE1525" s="84">
        <f t="shared" si="3331"/>
        <v>0</v>
      </c>
    </row>
    <row r="1526" spans="1:31" ht="15.75" hidden="1" thickBot="1">
      <c r="A1526" s="84"/>
      <c r="B1526" s="84"/>
      <c r="C1526" s="84"/>
      <c r="D1526" s="84"/>
      <c r="E1526" s="977"/>
      <c r="F1526" s="769">
        <v>465</v>
      </c>
      <c r="G1526" s="770" t="s">
        <v>4105</v>
      </c>
      <c r="H1526" s="750">
        <v>0</v>
      </c>
      <c r="L1526" s="872"/>
      <c r="M1526" s="872"/>
      <c r="N1526" s="873"/>
      <c r="O1526" s="872"/>
      <c r="P1526" s="872"/>
      <c r="Q1526" s="872"/>
      <c r="R1526" s="873"/>
      <c r="S1526" s="872">
        <f t="shared" si="3328"/>
        <v>0</v>
      </c>
      <c r="T1526" s="84"/>
      <c r="V1526" s="84"/>
      <c r="W1526" s="84"/>
      <c r="X1526" s="1012"/>
      <c r="Y1526" s="1013"/>
      <c r="Z1526" s="1014">
        <f t="shared" si="3330"/>
        <v>0</v>
      </c>
      <c r="AA1526" s="1015"/>
      <c r="AB1526" s="84">
        <f t="shared" si="3332"/>
        <v>0</v>
      </c>
      <c r="AE1526" s="84">
        <f t="shared" si="3331"/>
        <v>0</v>
      </c>
    </row>
    <row r="1527" spans="1:31" ht="15.75" hidden="1" thickBot="1">
      <c r="A1527" s="84"/>
      <c r="B1527" s="84"/>
      <c r="C1527" s="84"/>
      <c r="D1527" s="84"/>
      <c r="E1527" s="977"/>
      <c r="F1527" s="769">
        <v>472</v>
      </c>
      <c r="G1527" s="770" t="s">
        <v>3813</v>
      </c>
      <c r="H1527" s="750">
        <v>0</v>
      </c>
      <c r="L1527" s="872"/>
      <c r="M1527" s="872"/>
      <c r="N1527" s="873"/>
      <c r="O1527" s="872"/>
      <c r="P1527" s="872"/>
      <c r="Q1527" s="872"/>
      <c r="R1527" s="873"/>
      <c r="S1527" s="872">
        <f t="shared" si="3328"/>
        <v>0</v>
      </c>
      <c r="T1527" s="84"/>
      <c r="V1527" s="84"/>
      <c r="W1527" s="84"/>
      <c r="X1527" s="1012"/>
      <c r="Y1527" s="1013"/>
      <c r="Z1527" s="1014">
        <f t="shared" si="3330"/>
        <v>0</v>
      </c>
      <c r="AA1527" s="1015"/>
      <c r="AB1527" s="84">
        <f t="shared" si="3332"/>
        <v>0</v>
      </c>
      <c r="AE1527" s="84">
        <f t="shared" si="3331"/>
        <v>0</v>
      </c>
    </row>
    <row r="1528" spans="1:31" ht="15.75" hidden="1" thickBot="1">
      <c r="A1528" s="84"/>
      <c r="B1528" s="84"/>
      <c r="C1528" s="84"/>
      <c r="D1528" s="84"/>
      <c r="E1528" s="977"/>
      <c r="F1528" s="769">
        <v>481</v>
      </c>
      <c r="G1528" s="770" t="s">
        <v>4124</v>
      </c>
      <c r="H1528" s="750">
        <v>0</v>
      </c>
      <c r="L1528" s="872"/>
      <c r="M1528" s="872"/>
      <c r="N1528" s="873"/>
      <c r="O1528" s="872"/>
      <c r="P1528" s="872"/>
      <c r="Q1528" s="872"/>
      <c r="R1528" s="873"/>
      <c r="S1528" s="872">
        <f t="shared" si="3328"/>
        <v>0</v>
      </c>
      <c r="T1528" s="84"/>
      <c r="V1528" s="84"/>
      <c r="W1528" s="84"/>
      <c r="X1528" s="1012"/>
      <c r="Y1528" s="1013"/>
      <c r="Z1528" s="1014">
        <f t="shared" si="3330"/>
        <v>0</v>
      </c>
      <c r="AA1528" s="1015"/>
      <c r="AB1528" s="84">
        <f t="shared" si="3332"/>
        <v>0</v>
      </c>
      <c r="AE1528" s="84">
        <f t="shared" si="3331"/>
        <v>0</v>
      </c>
    </row>
    <row r="1529" spans="1:31" ht="15.75" hidden="1" thickBot="1">
      <c r="A1529" s="84"/>
      <c r="B1529" s="84"/>
      <c r="C1529" s="84"/>
      <c r="D1529" s="84"/>
      <c r="E1529" s="977"/>
      <c r="F1529" s="769">
        <v>482</v>
      </c>
      <c r="G1529" s="770" t="s">
        <v>4125</v>
      </c>
      <c r="H1529" s="750">
        <v>0</v>
      </c>
      <c r="L1529" s="872"/>
      <c r="M1529" s="872"/>
      <c r="N1529" s="873"/>
      <c r="O1529" s="872"/>
      <c r="P1529" s="872"/>
      <c r="Q1529" s="872"/>
      <c r="R1529" s="873"/>
      <c r="S1529" s="872">
        <f t="shared" si="3328"/>
        <v>0</v>
      </c>
      <c r="T1529" s="84"/>
      <c r="V1529" s="84"/>
      <c r="W1529" s="84"/>
      <c r="X1529" s="1012"/>
      <c r="Y1529" s="1013"/>
      <c r="Z1529" s="1014">
        <f t="shared" si="3330"/>
        <v>0</v>
      </c>
      <c r="AA1529" s="1015"/>
      <c r="AB1529" s="84">
        <f t="shared" si="3332"/>
        <v>0</v>
      </c>
      <c r="AE1529" s="84">
        <f t="shared" si="3331"/>
        <v>0</v>
      </c>
    </row>
    <row r="1530" spans="1:31" ht="15.75" hidden="1" thickBot="1">
      <c r="A1530" s="84"/>
      <c r="B1530" s="84"/>
      <c r="C1530" s="84"/>
      <c r="D1530" s="84"/>
      <c r="E1530" s="977"/>
      <c r="F1530" s="769">
        <v>483</v>
      </c>
      <c r="G1530" s="859" t="s">
        <v>4126</v>
      </c>
      <c r="H1530" s="750">
        <v>0</v>
      </c>
      <c r="L1530" s="872"/>
      <c r="M1530" s="872"/>
      <c r="N1530" s="873"/>
      <c r="O1530" s="872"/>
      <c r="P1530" s="872"/>
      <c r="Q1530" s="872"/>
      <c r="R1530" s="873"/>
      <c r="S1530" s="872">
        <f t="shared" si="3328"/>
        <v>0</v>
      </c>
      <c r="T1530" s="84"/>
      <c r="V1530" s="84"/>
      <c r="W1530" s="84"/>
      <c r="X1530" s="1012"/>
      <c r="Y1530" s="1013"/>
      <c r="Z1530" s="1014">
        <f t="shared" si="3330"/>
        <v>0</v>
      </c>
      <c r="AA1530" s="1015"/>
      <c r="AB1530" s="84">
        <f t="shared" si="3332"/>
        <v>0</v>
      </c>
      <c r="AE1530" s="84">
        <f t="shared" si="3331"/>
        <v>0</v>
      </c>
    </row>
    <row r="1531" spans="1:31" ht="45.75" hidden="1" thickBot="1">
      <c r="A1531" s="84"/>
      <c r="B1531" s="84"/>
      <c r="C1531" s="84"/>
      <c r="D1531" s="84"/>
      <c r="E1531" s="977"/>
      <c r="F1531" s="769">
        <v>484</v>
      </c>
      <c r="G1531" s="770" t="s">
        <v>4127</v>
      </c>
      <c r="H1531" s="750">
        <v>0</v>
      </c>
      <c r="L1531" s="872"/>
      <c r="M1531" s="872"/>
      <c r="N1531" s="873"/>
      <c r="O1531" s="872"/>
      <c r="P1531" s="872"/>
      <c r="Q1531" s="872"/>
      <c r="R1531" s="873"/>
      <c r="S1531" s="872">
        <f t="shared" si="3328"/>
        <v>0</v>
      </c>
      <c r="T1531" s="84"/>
      <c r="V1531" s="84"/>
      <c r="W1531" s="84"/>
      <c r="X1531" s="1012"/>
      <c r="Y1531" s="1013"/>
      <c r="Z1531" s="1014">
        <f t="shared" si="3330"/>
        <v>0</v>
      </c>
      <c r="AA1531" s="1015"/>
      <c r="AB1531" s="84">
        <f t="shared" si="3332"/>
        <v>0</v>
      </c>
      <c r="AE1531" s="84">
        <f t="shared" si="3331"/>
        <v>0</v>
      </c>
    </row>
    <row r="1532" spans="1:31" ht="30.75" hidden="1" thickBot="1">
      <c r="A1532" s="84"/>
      <c r="B1532" s="84"/>
      <c r="C1532" s="84"/>
      <c r="D1532" s="84"/>
      <c r="E1532" s="977"/>
      <c r="F1532" s="769">
        <v>485</v>
      </c>
      <c r="G1532" s="770" t="s">
        <v>4128</v>
      </c>
      <c r="H1532" s="750">
        <v>0</v>
      </c>
      <c r="L1532" s="872"/>
      <c r="M1532" s="872"/>
      <c r="N1532" s="873"/>
      <c r="O1532" s="872"/>
      <c r="P1532" s="872"/>
      <c r="Q1532" s="872"/>
      <c r="R1532" s="873"/>
      <c r="S1532" s="872">
        <f t="shared" si="3328"/>
        <v>0</v>
      </c>
      <c r="T1532" s="84"/>
      <c r="V1532" s="84"/>
      <c r="W1532" s="84"/>
      <c r="X1532" s="1012"/>
      <c r="Y1532" s="1013"/>
      <c r="Z1532" s="1014">
        <f t="shared" si="3330"/>
        <v>0</v>
      </c>
      <c r="AA1532" s="1015"/>
      <c r="AB1532" s="84">
        <f t="shared" si="3332"/>
        <v>0</v>
      </c>
      <c r="AE1532" s="84">
        <f t="shared" si="3331"/>
        <v>0</v>
      </c>
    </row>
    <row r="1533" spans="1:31" ht="30.75" hidden="1" thickBot="1">
      <c r="A1533" s="84"/>
      <c r="B1533" s="84"/>
      <c r="C1533" s="84"/>
      <c r="D1533" s="84"/>
      <c r="E1533" s="977"/>
      <c r="F1533" s="769">
        <v>489</v>
      </c>
      <c r="G1533" s="770" t="s">
        <v>3821</v>
      </c>
      <c r="H1533" s="750">
        <v>0</v>
      </c>
      <c r="L1533" s="872"/>
      <c r="M1533" s="872"/>
      <c r="N1533" s="873"/>
      <c r="O1533" s="872"/>
      <c r="P1533" s="872"/>
      <c r="Q1533" s="872"/>
      <c r="R1533" s="873"/>
      <c r="S1533" s="872">
        <f t="shared" si="3328"/>
        <v>0</v>
      </c>
      <c r="T1533" s="84"/>
      <c r="V1533" s="84"/>
      <c r="W1533" s="84"/>
      <c r="X1533" s="1012"/>
      <c r="Y1533" s="1013"/>
      <c r="Z1533" s="1014">
        <f t="shared" si="3330"/>
        <v>0</v>
      </c>
      <c r="AA1533" s="1015"/>
      <c r="AB1533" s="84">
        <f t="shared" si="3332"/>
        <v>0</v>
      </c>
      <c r="AE1533" s="84">
        <f t="shared" si="3331"/>
        <v>0</v>
      </c>
    </row>
    <row r="1534" spans="1:31" ht="30.75" hidden="1" thickBot="1">
      <c r="A1534" s="84"/>
      <c r="B1534" s="84"/>
      <c r="C1534" s="84"/>
      <c r="D1534" s="84"/>
      <c r="E1534" s="977"/>
      <c r="F1534" s="769">
        <v>494</v>
      </c>
      <c r="G1534" s="770" t="s">
        <v>4106</v>
      </c>
      <c r="H1534" s="750">
        <v>0</v>
      </c>
      <c r="L1534" s="872"/>
      <c r="M1534" s="872"/>
      <c r="N1534" s="873"/>
      <c r="O1534" s="872"/>
      <c r="P1534" s="872"/>
      <c r="Q1534" s="872"/>
      <c r="R1534" s="873"/>
      <c r="S1534" s="872">
        <f t="shared" si="3328"/>
        <v>0</v>
      </c>
      <c r="T1534" s="84"/>
      <c r="V1534" s="84"/>
      <c r="W1534" s="84"/>
      <c r="X1534" s="1012"/>
      <c r="Y1534" s="1013"/>
      <c r="Z1534" s="1014">
        <f t="shared" si="3330"/>
        <v>0</v>
      </c>
      <c r="AA1534" s="1015"/>
      <c r="AB1534" s="84">
        <f t="shared" si="3332"/>
        <v>0</v>
      </c>
      <c r="AE1534" s="84">
        <f t="shared" si="3331"/>
        <v>0</v>
      </c>
    </row>
    <row r="1535" spans="1:31" ht="30.75" hidden="1" thickBot="1">
      <c r="A1535" s="84"/>
      <c r="B1535" s="84"/>
      <c r="C1535" s="84"/>
      <c r="D1535" s="84"/>
      <c r="E1535" s="977"/>
      <c r="F1535" s="769">
        <v>495</v>
      </c>
      <c r="G1535" s="770" t="s">
        <v>4107</v>
      </c>
      <c r="H1535" s="750">
        <v>0</v>
      </c>
      <c r="L1535" s="872"/>
      <c r="M1535" s="872"/>
      <c r="N1535" s="873"/>
      <c r="O1535" s="872"/>
      <c r="P1535" s="872"/>
      <c r="Q1535" s="872"/>
      <c r="R1535" s="873"/>
      <c r="S1535" s="872">
        <f t="shared" si="3328"/>
        <v>0</v>
      </c>
      <c r="T1535" s="84"/>
      <c r="V1535" s="84"/>
      <c r="W1535" s="84"/>
      <c r="X1535" s="1012"/>
      <c r="Y1535" s="1013"/>
      <c r="Z1535" s="1014">
        <f t="shared" si="3330"/>
        <v>0</v>
      </c>
      <c r="AA1535" s="1015"/>
      <c r="AB1535" s="84">
        <f t="shared" si="3332"/>
        <v>0</v>
      </c>
      <c r="AE1535" s="84">
        <f t="shared" si="3331"/>
        <v>0</v>
      </c>
    </row>
    <row r="1536" spans="1:31" ht="45.75" hidden="1" thickBot="1">
      <c r="A1536" s="84"/>
      <c r="B1536" s="84"/>
      <c r="C1536" s="84"/>
      <c r="D1536" s="84"/>
      <c r="E1536" s="977"/>
      <c r="F1536" s="769">
        <v>496</v>
      </c>
      <c r="G1536" s="770" t="s">
        <v>4108</v>
      </c>
      <c r="H1536" s="750">
        <v>0</v>
      </c>
      <c r="L1536" s="872"/>
      <c r="M1536" s="872"/>
      <c r="N1536" s="873"/>
      <c r="O1536" s="872"/>
      <c r="P1536" s="872"/>
      <c r="Q1536" s="872"/>
      <c r="R1536" s="873"/>
      <c r="S1536" s="872">
        <f t="shared" si="3328"/>
        <v>0</v>
      </c>
      <c r="T1536" s="84"/>
      <c r="V1536" s="84"/>
      <c r="W1536" s="84"/>
      <c r="X1536" s="1012"/>
      <c r="Y1536" s="1013"/>
      <c r="Z1536" s="1014">
        <f t="shared" si="3330"/>
        <v>0</v>
      </c>
      <c r="AA1536" s="1015"/>
      <c r="AB1536" s="84">
        <f t="shared" si="3332"/>
        <v>0</v>
      </c>
      <c r="AE1536" s="84">
        <f t="shared" si="3331"/>
        <v>0</v>
      </c>
    </row>
    <row r="1537" spans="1:31" ht="30.75" hidden="1" thickBot="1">
      <c r="A1537" s="84"/>
      <c r="B1537" s="84"/>
      <c r="C1537" s="84"/>
      <c r="D1537" s="84"/>
      <c r="E1537" s="977"/>
      <c r="F1537" s="769">
        <v>499</v>
      </c>
      <c r="G1537" s="770" t="s">
        <v>4109</v>
      </c>
      <c r="H1537" s="750">
        <v>0</v>
      </c>
      <c r="L1537" s="872"/>
      <c r="M1537" s="872"/>
      <c r="N1537" s="873"/>
      <c r="O1537" s="872"/>
      <c r="P1537" s="872"/>
      <c r="Q1537" s="872"/>
      <c r="R1537" s="873"/>
      <c r="S1537" s="872">
        <f t="shared" si="3328"/>
        <v>0</v>
      </c>
      <c r="T1537" s="84"/>
      <c r="V1537" s="84"/>
      <c r="W1537" s="84"/>
      <c r="X1537" s="1012"/>
      <c r="Y1537" s="1013"/>
      <c r="Z1537" s="1014">
        <f t="shared" si="3330"/>
        <v>0</v>
      </c>
      <c r="AA1537" s="1015"/>
      <c r="AB1537" s="84">
        <f t="shared" si="3332"/>
        <v>0</v>
      </c>
      <c r="AE1537" s="84">
        <f t="shared" si="3331"/>
        <v>0</v>
      </c>
    </row>
    <row r="1538" spans="1:31" ht="15.75" hidden="1" thickBot="1">
      <c r="A1538" s="84"/>
      <c r="B1538" s="84"/>
      <c r="C1538" s="84"/>
      <c r="D1538" s="84"/>
      <c r="F1538" s="769">
        <v>511</v>
      </c>
      <c r="G1538" s="859" t="s">
        <v>4129</v>
      </c>
      <c r="H1538" s="750">
        <v>0</v>
      </c>
      <c r="L1538" s="872"/>
      <c r="M1538" s="872"/>
      <c r="N1538" s="873"/>
      <c r="O1538" s="872"/>
      <c r="P1538" s="872"/>
      <c r="Q1538" s="872"/>
      <c r="R1538" s="873"/>
      <c r="S1538" s="872">
        <f t="shared" si="3328"/>
        <v>0</v>
      </c>
      <c r="T1538" s="84"/>
      <c r="V1538" s="84"/>
      <c r="W1538" s="84"/>
      <c r="X1538" s="1012"/>
      <c r="Y1538" s="1013"/>
      <c r="Z1538" s="1014">
        <f t="shared" si="3330"/>
        <v>0</v>
      </c>
      <c r="AA1538" s="1015"/>
      <c r="AB1538" s="84">
        <f t="shared" si="3332"/>
        <v>0</v>
      </c>
      <c r="AE1538" s="84">
        <f t="shared" si="3331"/>
        <v>0</v>
      </c>
    </row>
    <row r="1539" spans="1:31" ht="15.75" hidden="1" thickBot="1">
      <c r="A1539" s="84"/>
      <c r="B1539" s="84"/>
      <c r="C1539" s="84"/>
      <c r="D1539" s="84"/>
      <c r="F1539" s="769">
        <v>512</v>
      </c>
      <c r="G1539" s="859" t="s">
        <v>4130</v>
      </c>
      <c r="H1539" s="750">
        <v>0</v>
      </c>
      <c r="I1539" s="750">
        <v>0</v>
      </c>
      <c r="K1539" s="750">
        <f>H1539-I1539</f>
        <v>0</v>
      </c>
      <c r="L1539" s="872">
        <v>0</v>
      </c>
      <c r="M1539" s="872">
        <v>0</v>
      </c>
      <c r="N1539" s="873"/>
      <c r="O1539" s="872">
        <f>L1539-M1539</f>
        <v>0</v>
      </c>
      <c r="P1539" s="872">
        <f>L1539+H1539</f>
        <v>0</v>
      </c>
      <c r="Q1539" s="872">
        <f>M1539+I1539</f>
        <v>0</v>
      </c>
      <c r="R1539" s="873" t="e">
        <f>Q1539/P1539</f>
        <v>#DIV/0!</v>
      </c>
      <c r="S1539" s="872">
        <f>P1539-Q1539</f>
        <v>0</v>
      </c>
      <c r="T1539" s="84"/>
      <c r="V1539" s="84"/>
      <c r="W1539" s="84"/>
      <c r="X1539" s="1012"/>
      <c r="Y1539" s="1013"/>
      <c r="Z1539" s="1014">
        <f t="shared" si="3330"/>
        <v>0</v>
      </c>
      <c r="AA1539" s="1015">
        <v>0</v>
      </c>
      <c r="AB1539" s="84">
        <f t="shared" si="3332"/>
        <v>0</v>
      </c>
      <c r="AE1539" s="84">
        <f t="shared" si="3331"/>
        <v>0</v>
      </c>
    </row>
    <row r="1540" spans="1:31" ht="15.75" hidden="1" thickBot="1">
      <c r="A1540" s="84"/>
      <c r="B1540" s="84"/>
      <c r="C1540" s="84"/>
      <c r="D1540" s="84"/>
      <c r="F1540" s="769">
        <v>513</v>
      </c>
      <c r="G1540" s="859" t="s">
        <v>4131</v>
      </c>
      <c r="L1540" s="872"/>
      <c r="M1540" s="872"/>
      <c r="N1540" s="873"/>
      <c r="O1540" s="872"/>
      <c r="P1540" s="872"/>
      <c r="Q1540" s="872"/>
      <c r="R1540" s="873"/>
      <c r="S1540" s="872">
        <f t="shared" si="3328"/>
        <v>0</v>
      </c>
      <c r="T1540" s="84"/>
      <c r="V1540" s="84"/>
      <c r="W1540" s="84"/>
      <c r="X1540" s="1012"/>
      <c r="Y1540" s="1013"/>
      <c r="Z1540" s="1014"/>
      <c r="AA1540" s="1015"/>
      <c r="AB1540" s="84">
        <f t="shared" si="3332"/>
        <v>0</v>
      </c>
    </row>
    <row r="1541" spans="1:31" ht="15.75" hidden="1" thickBot="1">
      <c r="A1541" s="84"/>
      <c r="B1541" s="84"/>
      <c r="C1541" s="84"/>
      <c r="D1541" s="84"/>
      <c r="F1541" s="769">
        <v>514</v>
      </c>
      <c r="G1541" s="770" t="s">
        <v>4132</v>
      </c>
      <c r="L1541" s="872"/>
      <c r="M1541" s="872"/>
      <c r="N1541" s="873"/>
      <c r="O1541" s="872"/>
      <c r="P1541" s="872"/>
      <c r="Q1541" s="872"/>
      <c r="R1541" s="873"/>
      <c r="S1541" s="872">
        <f t="shared" si="3328"/>
        <v>0</v>
      </c>
      <c r="T1541" s="84"/>
      <c r="V1541" s="84"/>
      <c r="W1541" s="84"/>
      <c r="X1541" s="1012"/>
      <c r="Y1541" s="1013"/>
      <c r="Z1541" s="1014"/>
      <c r="AA1541" s="1015"/>
      <c r="AB1541" s="84">
        <f t="shared" si="3332"/>
        <v>0</v>
      </c>
    </row>
    <row r="1542" spans="1:31" ht="15.75" hidden="1" thickBot="1">
      <c r="A1542" s="84"/>
      <c r="B1542" s="84"/>
      <c r="C1542" s="84"/>
      <c r="D1542" s="84"/>
      <c r="F1542" s="769">
        <v>515</v>
      </c>
      <c r="G1542" s="770" t="s">
        <v>3832</v>
      </c>
      <c r="L1542" s="872"/>
      <c r="M1542" s="872"/>
      <c r="N1542" s="873"/>
      <c r="O1542" s="872"/>
      <c r="P1542" s="872"/>
      <c r="Q1542" s="872"/>
      <c r="R1542" s="873"/>
      <c r="S1542" s="872">
        <f t="shared" si="3328"/>
        <v>0</v>
      </c>
      <c r="T1542" s="84"/>
      <c r="V1542" s="84"/>
      <c r="W1542" s="84"/>
      <c r="X1542" s="1012"/>
      <c r="Y1542" s="1013"/>
      <c r="Z1542" s="1014"/>
      <c r="AA1542" s="1015"/>
      <c r="AB1542" s="84">
        <f t="shared" si="3332"/>
        <v>0</v>
      </c>
    </row>
    <row r="1543" spans="1:31" ht="15.75" hidden="1" thickBot="1">
      <c r="A1543" s="84"/>
      <c r="B1543" s="84"/>
      <c r="C1543" s="84"/>
      <c r="D1543" s="84"/>
      <c r="F1543" s="769">
        <v>521</v>
      </c>
      <c r="G1543" s="770" t="s">
        <v>4133</v>
      </c>
      <c r="L1543" s="872"/>
      <c r="M1543" s="872"/>
      <c r="N1543" s="873"/>
      <c r="O1543" s="872"/>
      <c r="P1543" s="872"/>
      <c r="Q1543" s="872"/>
      <c r="R1543" s="873"/>
      <c r="S1543" s="872">
        <f t="shared" si="3328"/>
        <v>0</v>
      </c>
      <c r="T1543" s="84"/>
      <c r="V1543" s="84"/>
      <c r="W1543" s="84"/>
      <c r="X1543" s="1012"/>
      <c r="Y1543" s="1013"/>
      <c r="Z1543" s="1014"/>
      <c r="AA1543" s="1015"/>
      <c r="AB1543" s="84">
        <f t="shared" si="3332"/>
        <v>0</v>
      </c>
    </row>
    <row r="1544" spans="1:31" ht="15.75" hidden="1" thickBot="1">
      <c r="A1544" s="84"/>
      <c r="B1544" s="84"/>
      <c r="C1544" s="84"/>
      <c r="D1544" s="84"/>
      <c r="F1544" s="769">
        <v>522</v>
      </c>
      <c r="G1544" s="770" t="s">
        <v>4134</v>
      </c>
      <c r="L1544" s="872"/>
      <c r="M1544" s="872"/>
      <c r="N1544" s="873"/>
      <c r="O1544" s="872"/>
      <c r="P1544" s="872"/>
      <c r="Q1544" s="872"/>
      <c r="R1544" s="873"/>
      <c r="S1544" s="872">
        <f t="shared" si="3328"/>
        <v>0</v>
      </c>
      <c r="T1544" s="84"/>
      <c r="V1544" s="84"/>
      <c r="W1544" s="84"/>
      <c r="X1544" s="1012"/>
      <c r="Y1544" s="1013"/>
      <c r="Z1544" s="1014"/>
      <c r="AA1544" s="1015"/>
      <c r="AB1544" s="84">
        <f t="shared" si="3332"/>
        <v>0</v>
      </c>
    </row>
    <row r="1545" spans="1:31" ht="15.75" hidden="1" thickBot="1">
      <c r="A1545" s="84"/>
      <c r="B1545" s="84"/>
      <c r="C1545" s="84"/>
      <c r="D1545" s="84"/>
      <c r="F1545" s="769">
        <v>523</v>
      </c>
      <c r="G1545" s="770" t="s">
        <v>3837</v>
      </c>
      <c r="L1545" s="872"/>
      <c r="M1545" s="872"/>
      <c r="N1545" s="873"/>
      <c r="O1545" s="872"/>
      <c r="P1545" s="872"/>
      <c r="Q1545" s="872"/>
      <c r="R1545" s="873"/>
      <c r="S1545" s="872">
        <f t="shared" si="3328"/>
        <v>0</v>
      </c>
      <c r="T1545" s="84"/>
      <c r="V1545" s="84"/>
      <c r="W1545" s="84"/>
      <c r="X1545" s="1012"/>
      <c r="Y1545" s="1013"/>
      <c r="Z1545" s="1014"/>
      <c r="AA1545" s="1015"/>
      <c r="AB1545" s="84">
        <f t="shared" si="3332"/>
        <v>0</v>
      </c>
    </row>
    <row r="1546" spans="1:31" ht="15.75" hidden="1" thickBot="1">
      <c r="A1546" s="84"/>
      <c r="B1546" s="84"/>
      <c r="C1546" s="84"/>
      <c r="D1546" s="84"/>
      <c r="F1546" s="769">
        <v>531</v>
      </c>
      <c r="G1546" s="770" t="s">
        <v>4110</v>
      </c>
      <c r="L1546" s="872"/>
      <c r="M1546" s="872"/>
      <c r="N1546" s="873"/>
      <c r="O1546" s="872"/>
      <c r="P1546" s="872"/>
      <c r="Q1546" s="872"/>
      <c r="R1546" s="873"/>
      <c r="S1546" s="872">
        <f t="shared" si="3328"/>
        <v>0</v>
      </c>
      <c r="T1546" s="84"/>
      <c r="V1546" s="84"/>
      <c r="W1546" s="84"/>
      <c r="X1546" s="1012"/>
      <c r="Y1546" s="1013"/>
      <c r="Z1546" s="1014"/>
      <c r="AA1546" s="1015"/>
      <c r="AB1546" s="84">
        <f t="shared" si="3332"/>
        <v>0</v>
      </c>
    </row>
    <row r="1547" spans="1:31" ht="15.75" hidden="1" thickBot="1">
      <c r="A1547" s="84"/>
      <c r="B1547" s="84"/>
      <c r="C1547" s="84"/>
      <c r="D1547" s="84"/>
      <c r="F1547" s="769">
        <v>541</v>
      </c>
      <c r="G1547" s="770" t="s">
        <v>4135</v>
      </c>
      <c r="L1547" s="872"/>
      <c r="M1547" s="872"/>
      <c r="N1547" s="873"/>
      <c r="O1547" s="872"/>
      <c r="P1547" s="872"/>
      <c r="Q1547" s="872"/>
      <c r="R1547" s="873"/>
      <c r="S1547" s="872">
        <f t="shared" si="3328"/>
        <v>0</v>
      </c>
      <c r="T1547" s="84"/>
      <c r="V1547" s="84"/>
      <c r="W1547" s="84"/>
      <c r="X1547" s="1012"/>
      <c r="Y1547" s="1013"/>
      <c r="Z1547" s="1014"/>
      <c r="AA1547" s="1015"/>
      <c r="AB1547" s="84">
        <f t="shared" si="3332"/>
        <v>0</v>
      </c>
    </row>
    <row r="1548" spans="1:31" ht="15.75" hidden="1" thickBot="1">
      <c r="A1548" s="84"/>
      <c r="B1548" s="84"/>
      <c r="C1548" s="84"/>
      <c r="D1548" s="84"/>
      <c r="F1548" s="769">
        <v>542</v>
      </c>
      <c r="G1548" s="770" t="s">
        <v>4136</v>
      </c>
      <c r="L1548" s="872"/>
      <c r="M1548" s="872"/>
      <c r="N1548" s="873"/>
      <c r="O1548" s="872"/>
      <c r="P1548" s="872"/>
      <c r="Q1548" s="872"/>
      <c r="R1548" s="873"/>
      <c r="S1548" s="872">
        <f t="shared" si="3328"/>
        <v>0</v>
      </c>
      <c r="T1548" s="84"/>
      <c r="V1548" s="84"/>
      <c r="W1548" s="84"/>
      <c r="X1548" s="1012"/>
      <c r="Y1548" s="1013"/>
      <c r="Z1548" s="1014"/>
      <c r="AA1548" s="1015"/>
      <c r="AB1548" s="84">
        <f t="shared" si="3332"/>
        <v>0</v>
      </c>
    </row>
    <row r="1549" spans="1:31" ht="15.75" hidden="1" thickBot="1">
      <c r="A1549" s="84"/>
      <c r="B1549" s="84"/>
      <c r="C1549" s="84"/>
      <c r="D1549" s="84"/>
      <c r="F1549" s="769">
        <v>543</v>
      </c>
      <c r="G1549" s="770" t="s">
        <v>3842</v>
      </c>
      <c r="L1549" s="872"/>
      <c r="M1549" s="872"/>
      <c r="N1549" s="873"/>
      <c r="O1549" s="872"/>
      <c r="P1549" s="872"/>
      <c r="Q1549" s="872"/>
      <c r="R1549" s="873"/>
      <c r="S1549" s="872">
        <f t="shared" si="3328"/>
        <v>0</v>
      </c>
      <c r="T1549" s="84"/>
      <c r="V1549" s="84"/>
      <c r="W1549" s="84"/>
      <c r="X1549" s="1012"/>
      <c r="Y1549" s="1013"/>
      <c r="Z1549" s="1014"/>
      <c r="AA1549" s="1015"/>
      <c r="AB1549" s="84">
        <f t="shared" si="3332"/>
        <v>0</v>
      </c>
    </row>
    <row r="1550" spans="1:31" ht="45.75" hidden="1" thickBot="1">
      <c r="A1550" s="84"/>
      <c r="B1550" s="84"/>
      <c r="C1550" s="84"/>
      <c r="D1550" s="84"/>
      <c r="F1550" s="769">
        <v>551</v>
      </c>
      <c r="G1550" s="770" t="s">
        <v>4111</v>
      </c>
      <c r="L1550" s="872"/>
      <c r="M1550" s="872"/>
      <c r="N1550" s="873"/>
      <c r="O1550" s="872"/>
      <c r="P1550" s="872"/>
      <c r="Q1550" s="872"/>
      <c r="R1550" s="873"/>
      <c r="S1550" s="872">
        <f t="shared" si="3328"/>
        <v>0</v>
      </c>
      <c r="T1550" s="84"/>
      <c r="V1550" s="84"/>
      <c r="W1550" s="84"/>
      <c r="X1550" s="1012"/>
      <c r="Y1550" s="1013"/>
      <c r="Z1550" s="1014"/>
      <c r="AA1550" s="1015"/>
      <c r="AB1550" s="84">
        <f t="shared" si="3332"/>
        <v>0</v>
      </c>
    </row>
    <row r="1551" spans="1:31" ht="15.75" hidden="1" thickBot="1">
      <c r="A1551" s="84"/>
      <c r="B1551" s="84"/>
      <c r="C1551" s="84"/>
      <c r="D1551" s="84"/>
      <c r="F1551" s="772">
        <v>611</v>
      </c>
      <c r="G1551" s="859" t="s">
        <v>3848</v>
      </c>
      <c r="H1551" s="781"/>
      <c r="I1551" s="781"/>
      <c r="J1551" s="782"/>
      <c r="K1551" s="781"/>
      <c r="L1551" s="872"/>
      <c r="M1551" s="872"/>
      <c r="N1551" s="873"/>
      <c r="O1551" s="872"/>
      <c r="P1551" s="872"/>
      <c r="Q1551" s="872"/>
      <c r="R1551" s="873"/>
      <c r="S1551" s="872">
        <f t="shared" si="3328"/>
        <v>0</v>
      </c>
      <c r="T1551" s="84"/>
      <c r="V1551" s="84"/>
      <c r="W1551" s="84"/>
      <c r="X1551" s="1012"/>
      <c r="Y1551" s="1013"/>
      <c r="Z1551" s="1014"/>
      <c r="AA1551" s="1015"/>
      <c r="AB1551" s="84">
        <f t="shared" si="3332"/>
        <v>0</v>
      </c>
    </row>
    <row r="1552" spans="1:31" ht="15.75" hidden="1" thickBot="1">
      <c r="A1552" s="84"/>
      <c r="B1552" s="84"/>
      <c r="C1552" s="84"/>
      <c r="D1552" s="84"/>
      <c r="F1552" s="772">
        <v>620</v>
      </c>
      <c r="G1552" s="859" t="s">
        <v>89</v>
      </c>
      <c r="H1552" s="781"/>
      <c r="I1552" s="781"/>
      <c r="J1552" s="782"/>
      <c r="K1552" s="781"/>
      <c r="L1552" s="872"/>
      <c r="M1552" s="872"/>
      <c r="N1552" s="873"/>
      <c r="O1552" s="872"/>
      <c r="P1552" s="872"/>
      <c r="Q1552" s="872"/>
      <c r="R1552" s="873"/>
      <c r="S1552" s="872">
        <f t="shared" si="3328"/>
        <v>0</v>
      </c>
      <c r="T1552" s="84"/>
      <c r="V1552" s="84"/>
      <c r="W1552" s="84"/>
      <c r="X1552" s="1012"/>
      <c r="Y1552" s="1013"/>
      <c r="Z1552" s="1014"/>
      <c r="AA1552" s="1015"/>
      <c r="AB1552" s="84">
        <f t="shared" si="3332"/>
        <v>0</v>
      </c>
    </row>
    <row r="1553" spans="1:28">
      <c r="A1553" s="84"/>
      <c r="B1553" s="84"/>
      <c r="C1553" s="84"/>
      <c r="D1553" s="84"/>
      <c r="E1553" s="771"/>
      <c r="F1553" s="772"/>
      <c r="G1553" s="773" t="s">
        <v>4175</v>
      </c>
      <c r="H1553" s="774"/>
      <c r="I1553" s="774"/>
      <c r="J1553" s="775"/>
      <c r="K1553" s="774"/>
      <c r="L1553" s="896"/>
      <c r="M1553" s="896"/>
      <c r="N1553" s="897"/>
      <c r="O1553" s="896"/>
      <c r="P1553" s="896"/>
      <c r="Q1553" s="896"/>
      <c r="R1553" s="897"/>
      <c r="S1553" s="894"/>
      <c r="T1553" s="84"/>
      <c r="V1553" s="84"/>
      <c r="W1553" s="84"/>
      <c r="X1553" s="1012"/>
      <c r="Y1553" s="1013"/>
      <c r="Z1553" s="1014"/>
      <c r="AA1553" s="1015"/>
      <c r="AB1553" s="84">
        <f t="shared" si="3332"/>
        <v>0</v>
      </c>
    </row>
    <row r="1554" spans="1:28">
      <c r="E1554" s="778"/>
      <c r="F1554" s="779" t="s">
        <v>235</v>
      </c>
      <c r="G1554" s="780" t="s">
        <v>236</v>
      </c>
      <c r="H1554" s="781">
        <f>SUM(H1493:H1552)</f>
        <v>250000</v>
      </c>
      <c r="I1554" s="781">
        <f>SUM(I1502:I1539)</f>
        <v>0</v>
      </c>
      <c r="J1554" s="782">
        <f>I1554/H1554</f>
        <v>0</v>
      </c>
      <c r="K1554" s="781">
        <f>SUM(K1493:K1552)</f>
        <v>250000</v>
      </c>
      <c r="L1554" s="901">
        <v>0</v>
      </c>
      <c r="M1554" s="901">
        <v>0</v>
      </c>
      <c r="N1554" s="902"/>
      <c r="O1554" s="901">
        <v>0</v>
      </c>
      <c r="P1554" s="901">
        <f>L1554+H1554</f>
        <v>250000</v>
      </c>
      <c r="Q1554" s="901">
        <f>M1554+I1554</f>
        <v>0</v>
      </c>
      <c r="R1554" s="902">
        <f>Q1554/P1554</f>
        <v>0</v>
      </c>
      <c r="S1554" s="901">
        <f>P1554-Q1554</f>
        <v>250000</v>
      </c>
      <c r="V1554" s="84"/>
      <c r="W1554" s="84"/>
      <c r="X1554" s="1012"/>
      <c r="Y1554" s="1013"/>
      <c r="Z1554" s="1014"/>
      <c r="AA1554" s="1015"/>
      <c r="AB1554" s="84">
        <f t="shared" si="3332"/>
        <v>0</v>
      </c>
    </row>
    <row r="1555" spans="1:28" hidden="1">
      <c r="F1555" s="779" t="s">
        <v>237</v>
      </c>
      <c r="G1555" s="780" t="s">
        <v>238</v>
      </c>
      <c r="L1555" s="872"/>
      <c r="M1555" s="872"/>
      <c r="N1555" s="873"/>
      <c r="O1555" s="872"/>
      <c r="P1555" s="872"/>
      <c r="Q1555" s="872"/>
      <c r="R1555" s="873"/>
      <c r="S1555" s="901">
        <f t="shared" ref="S1555:S1569" si="3333">SUM(H1555:L1555)</f>
        <v>0</v>
      </c>
      <c r="V1555" s="84"/>
      <c r="W1555" s="84"/>
      <c r="X1555" s="1012"/>
      <c r="Y1555" s="1013"/>
      <c r="Z1555" s="1014"/>
      <c r="AA1555" s="1015"/>
      <c r="AB1555" s="84">
        <f t="shared" si="3332"/>
        <v>0</v>
      </c>
    </row>
    <row r="1556" spans="1:28" hidden="1">
      <c r="F1556" s="779" t="s">
        <v>239</v>
      </c>
      <c r="G1556" s="780" t="s">
        <v>240</v>
      </c>
      <c r="L1556" s="872"/>
      <c r="M1556" s="872"/>
      <c r="N1556" s="873"/>
      <c r="O1556" s="872"/>
      <c r="P1556" s="872"/>
      <c r="Q1556" s="872"/>
      <c r="R1556" s="873"/>
      <c r="S1556" s="901">
        <f t="shared" si="3333"/>
        <v>0</v>
      </c>
      <c r="V1556" s="84"/>
      <c r="W1556" s="84"/>
      <c r="X1556" s="1012"/>
      <c r="Y1556" s="1013"/>
      <c r="Z1556" s="1014"/>
      <c r="AA1556" s="1015"/>
      <c r="AB1556" s="84">
        <f t="shared" si="3332"/>
        <v>0</v>
      </c>
    </row>
    <row r="1557" spans="1:28" hidden="1">
      <c r="F1557" s="779" t="s">
        <v>241</v>
      </c>
      <c r="G1557" s="780" t="s">
        <v>242</v>
      </c>
      <c r="L1557" s="872"/>
      <c r="M1557" s="872"/>
      <c r="N1557" s="873"/>
      <c r="O1557" s="872"/>
      <c r="P1557" s="872"/>
      <c r="Q1557" s="872"/>
      <c r="R1557" s="873"/>
      <c r="S1557" s="901">
        <f t="shared" si="3333"/>
        <v>0</v>
      </c>
      <c r="AB1557" s="84">
        <f t="shared" si="3332"/>
        <v>0</v>
      </c>
    </row>
    <row r="1558" spans="1:28" hidden="1">
      <c r="F1558" s="779" t="s">
        <v>243</v>
      </c>
      <c r="G1558" s="780" t="s">
        <v>244</v>
      </c>
      <c r="L1558" s="872"/>
      <c r="M1558" s="872"/>
      <c r="N1558" s="873"/>
      <c r="O1558" s="872"/>
      <c r="P1558" s="872"/>
      <c r="Q1558" s="872"/>
      <c r="R1558" s="873"/>
      <c r="S1558" s="901">
        <f t="shared" si="3333"/>
        <v>0</v>
      </c>
      <c r="AB1558" s="84">
        <f t="shared" si="3332"/>
        <v>0</v>
      </c>
    </row>
    <row r="1559" spans="1:28" hidden="1">
      <c r="F1559" s="779" t="s">
        <v>245</v>
      </c>
      <c r="G1559" s="780" t="s">
        <v>246</v>
      </c>
      <c r="L1559" s="872"/>
      <c r="M1559" s="872"/>
      <c r="N1559" s="873"/>
      <c r="O1559" s="872"/>
      <c r="P1559" s="872"/>
      <c r="Q1559" s="872"/>
      <c r="R1559" s="873"/>
      <c r="S1559" s="901">
        <f t="shared" si="3333"/>
        <v>0</v>
      </c>
      <c r="AB1559" s="84">
        <f t="shared" si="3332"/>
        <v>0</v>
      </c>
    </row>
    <row r="1560" spans="1:28" s="204" customFormat="1" ht="15.75" thickBot="1">
      <c r="A1560" s="867"/>
      <c r="B1560" s="868"/>
      <c r="C1560" s="890"/>
      <c r="D1560" s="867"/>
      <c r="E1560" s="868"/>
      <c r="F1560" s="916" t="s">
        <v>247</v>
      </c>
      <c r="G1560" s="900" t="s">
        <v>4695</v>
      </c>
      <c r="H1560" s="917">
        <v>0</v>
      </c>
      <c r="I1560" s="917">
        <v>0</v>
      </c>
      <c r="J1560" s="918"/>
      <c r="K1560" s="917">
        <v>0</v>
      </c>
      <c r="L1560" s="872">
        <f>SUM(L1502:L1539)</f>
        <v>500000</v>
      </c>
      <c r="M1560" s="872">
        <f>SUM(M1502:M1539)</f>
        <v>94216.36</v>
      </c>
      <c r="N1560" s="873">
        <f>M1560/L1560</f>
        <v>0.18843272</v>
      </c>
      <c r="O1560" s="872">
        <f>SUM(O1502:O1539)</f>
        <v>405783.64</v>
      </c>
      <c r="P1560" s="872">
        <f>L1560+H1560</f>
        <v>500000</v>
      </c>
      <c r="Q1560" s="872">
        <f>M1560+I1560</f>
        <v>94216.36</v>
      </c>
      <c r="R1560" s="873">
        <f>Q1560/P1560</f>
        <v>0.18843272</v>
      </c>
      <c r="S1560" s="901">
        <f>P1560-Q1560</f>
        <v>405783.64</v>
      </c>
      <c r="T1560" s="856"/>
      <c r="V1560" s="875"/>
      <c r="W1560" s="875"/>
      <c r="X1560" s="816"/>
      <c r="Y1560" s="817"/>
      <c r="Z1560" s="813"/>
      <c r="AA1560" s="814"/>
      <c r="AB1560" s="204">
        <f t="shared" si="3332"/>
        <v>0</v>
      </c>
    </row>
    <row r="1561" spans="1:28" ht="30.75" hidden="1" thickBot="1">
      <c r="F1561" s="779" t="s">
        <v>248</v>
      </c>
      <c r="G1561" s="780" t="s">
        <v>4694</v>
      </c>
      <c r="L1561" s="872"/>
      <c r="M1561" s="872"/>
      <c r="N1561" s="873"/>
      <c r="O1561" s="872"/>
      <c r="P1561" s="872"/>
      <c r="Q1561" s="872"/>
      <c r="R1561" s="873"/>
      <c r="S1561" s="901">
        <f t="shared" si="3333"/>
        <v>0</v>
      </c>
      <c r="AB1561" s="84">
        <f t="shared" si="3332"/>
        <v>0</v>
      </c>
    </row>
    <row r="1562" spans="1:28" ht="15.75" hidden="1" thickBot="1">
      <c r="F1562" s="779" t="s">
        <v>249</v>
      </c>
      <c r="G1562" s="780" t="s">
        <v>58</v>
      </c>
      <c r="L1562" s="872"/>
      <c r="M1562" s="872"/>
      <c r="N1562" s="873"/>
      <c r="O1562" s="872"/>
      <c r="P1562" s="872"/>
      <c r="Q1562" s="872"/>
      <c r="R1562" s="873"/>
      <c r="S1562" s="901">
        <f t="shared" si="3333"/>
        <v>0</v>
      </c>
      <c r="AB1562" s="84">
        <f t="shared" si="3332"/>
        <v>0</v>
      </c>
    </row>
    <row r="1563" spans="1:28" ht="15.75" hidden="1" thickBot="1">
      <c r="F1563" s="779" t="s">
        <v>250</v>
      </c>
      <c r="G1563" s="780" t="s">
        <v>251</v>
      </c>
      <c r="L1563" s="872"/>
      <c r="M1563" s="872"/>
      <c r="N1563" s="873"/>
      <c r="O1563" s="872"/>
      <c r="P1563" s="872"/>
      <c r="Q1563" s="872"/>
      <c r="R1563" s="873"/>
      <c r="S1563" s="901">
        <f t="shared" si="3333"/>
        <v>0</v>
      </c>
      <c r="AB1563" s="84">
        <f t="shared" si="3332"/>
        <v>0</v>
      </c>
    </row>
    <row r="1564" spans="1:28" ht="15.75" hidden="1" thickBot="1">
      <c r="F1564" s="779" t="s">
        <v>252</v>
      </c>
      <c r="G1564" s="780" t="s">
        <v>253</v>
      </c>
      <c r="L1564" s="872"/>
      <c r="M1564" s="872"/>
      <c r="N1564" s="873"/>
      <c r="O1564" s="872"/>
      <c r="P1564" s="872"/>
      <c r="Q1564" s="872"/>
      <c r="R1564" s="873"/>
      <c r="S1564" s="901">
        <f t="shared" si="3333"/>
        <v>0</v>
      </c>
      <c r="AB1564" s="84">
        <f t="shared" si="3332"/>
        <v>0</v>
      </c>
    </row>
    <row r="1565" spans="1:28" ht="30.75" hidden="1" thickBot="1">
      <c r="F1565" s="779" t="s">
        <v>254</v>
      </c>
      <c r="G1565" s="780" t="s">
        <v>255</v>
      </c>
      <c r="L1565" s="872"/>
      <c r="M1565" s="872"/>
      <c r="N1565" s="873"/>
      <c r="O1565" s="872"/>
      <c r="P1565" s="872"/>
      <c r="Q1565" s="872"/>
      <c r="R1565" s="873"/>
      <c r="S1565" s="901">
        <f t="shared" si="3333"/>
        <v>0</v>
      </c>
      <c r="AB1565" s="84">
        <f t="shared" si="3332"/>
        <v>0</v>
      </c>
    </row>
    <row r="1566" spans="1:28" ht="15.75" hidden="1" thickBot="1">
      <c r="F1566" s="779" t="s">
        <v>256</v>
      </c>
      <c r="G1566" s="780" t="s">
        <v>257</v>
      </c>
      <c r="L1566" s="872"/>
      <c r="M1566" s="872"/>
      <c r="N1566" s="873"/>
      <c r="O1566" s="872"/>
      <c r="P1566" s="872"/>
      <c r="Q1566" s="872"/>
      <c r="R1566" s="873"/>
      <c r="S1566" s="901">
        <f t="shared" si="3333"/>
        <v>0</v>
      </c>
      <c r="AB1566" s="84">
        <f t="shared" si="3332"/>
        <v>0</v>
      </c>
    </row>
    <row r="1567" spans="1:28" ht="30.75" hidden="1" thickBot="1">
      <c r="F1567" s="779" t="s">
        <v>258</v>
      </c>
      <c r="G1567" s="780" t="s">
        <v>259</v>
      </c>
      <c r="L1567" s="872"/>
      <c r="M1567" s="872"/>
      <c r="N1567" s="873"/>
      <c r="O1567" s="872"/>
      <c r="P1567" s="872"/>
      <c r="Q1567" s="872"/>
      <c r="R1567" s="873"/>
      <c r="S1567" s="901">
        <f t="shared" si="3333"/>
        <v>0</v>
      </c>
      <c r="AB1567" s="84">
        <f t="shared" si="3332"/>
        <v>0</v>
      </c>
    </row>
    <row r="1568" spans="1:28" ht="30.75" hidden="1" thickBot="1">
      <c r="F1568" s="779" t="s">
        <v>260</v>
      </c>
      <c r="G1568" s="780" t="s">
        <v>261</v>
      </c>
      <c r="L1568" s="872"/>
      <c r="M1568" s="872"/>
      <c r="N1568" s="873"/>
      <c r="O1568" s="872"/>
      <c r="P1568" s="872"/>
      <c r="Q1568" s="872"/>
      <c r="R1568" s="873"/>
      <c r="S1568" s="901">
        <f t="shared" si="3333"/>
        <v>0</v>
      </c>
      <c r="AB1568" s="84">
        <f t="shared" si="3332"/>
        <v>0</v>
      </c>
    </row>
    <row r="1569" spans="1:28" ht="15.75" hidden="1" thickBot="1">
      <c r="F1569" s="779" t="s">
        <v>262</v>
      </c>
      <c r="G1569" s="780" t="s">
        <v>263</v>
      </c>
      <c r="H1569" s="781"/>
      <c r="I1569" s="781"/>
      <c r="J1569" s="782"/>
      <c r="K1569" s="781"/>
      <c r="L1569" s="901"/>
      <c r="M1569" s="901"/>
      <c r="N1569" s="902"/>
      <c r="O1569" s="901"/>
      <c r="P1569" s="901"/>
      <c r="Q1569" s="901"/>
      <c r="R1569" s="902"/>
      <c r="S1569" s="901">
        <f t="shared" si="3333"/>
        <v>0</v>
      </c>
      <c r="AB1569" s="84">
        <f t="shared" si="3332"/>
        <v>0</v>
      </c>
    </row>
    <row r="1570" spans="1:28" ht="15.75" thickBot="1">
      <c r="A1570" s="84"/>
      <c r="B1570" s="84"/>
      <c r="C1570" s="84"/>
      <c r="D1570" s="84"/>
      <c r="G1570" s="785" t="s">
        <v>4176</v>
      </c>
      <c r="H1570" s="786">
        <f>SUM(H1554:H1569)</f>
        <v>250000</v>
      </c>
      <c r="I1570" s="786">
        <f t="shared" ref="I1570:S1570" si="3334">SUM(I1554:I1569)</f>
        <v>0</v>
      </c>
      <c r="J1570" s="787">
        <f>I1570/H1570</f>
        <v>0</v>
      </c>
      <c r="K1570" s="786">
        <f t="shared" si="3334"/>
        <v>250000</v>
      </c>
      <c r="L1570" s="906">
        <f>SUM(L1554:L1569)</f>
        <v>500000</v>
      </c>
      <c r="M1570" s="906">
        <f t="shared" si="3334"/>
        <v>94216.36</v>
      </c>
      <c r="N1570" s="907">
        <f t="shared" si="3334"/>
        <v>0.18843272</v>
      </c>
      <c r="O1570" s="906">
        <f t="shared" si="3334"/>
        <v>405783.64</v>
      </c>
      <c r="P1570" s="906">
        <f t="shared" si="3334"/>
        <v>750000</v>
      </c>
      <c r="Q1570" s="906">
        <f t="shared" si="3334"/>
        <v>94216.36</v>
      </c>
      <c r="R1570" s="907">
        <f>Q1570/P1570</f>
        <v>0.12562181333333333</v>
      </c>
      <c r="S1570" s="906">
        <f t="shared" si="3334"/>
        <v>655783.64</v>
      </c>
      <c r="T1570" s="84"/>
      <c r="AB1570" s="84">
        <f t="shared" si="3332"/>
        <v>0</v>
      </c>
    </row>
    <row r="1571" spans="1:28" collapsed="1">
      <c r="A1571" s="84"/>
      <c r="B1571" s="84"/>
      <c r="C1571" s="84"/>
      <c r="D1571" s="84"/>
      <c r="E1571" s="771"/>
      <c r="F1571" s="772"/>
      <c r="G1571" s="790" t="s">
        <v>5427</v>
      </c>
      <c r="H1571" s="791"/>
      <c r="I1571" s="792"/>
      <c r="J1571" s="793"/>
      <c r="K1571" s="792"/>
      <c r="L1571" s="912"/>
      <c r="M1571" s="913"/>
      <c r="N1571" s="914"/>
      <c r="O1571" s="913"/>
      <c r="P1571" s="913"/>
      <c r="Q1571" s="913"/>
      <c r="R1571" s="914"/>
      <c r="S1571" s="915"/>
      <c r="T1571" s="84"/>
      <c r="AB1571" s="84">
        <f t="shared" si="3332"/>
        <v>0</v>
      </c>
    </row>
    <row r="1572" spans="1:28">
      <c r="A1572" s="84"/>
      <c r="B1572" s="84"/>
      <c r="C1572" s="84"/>
      <c r="D1572" s="84"/>
      <c r="E1572" s="778"/>
      <c r="F1572" s="779" t="s">
        <v>235</v>
      </c>
      <c r="G1572" s="780" t="s">
        <v>236</v>
      </c>
      <c r="H1572" s="781">
        <f>H1554</f>
        <v>250000</v>
      </c>
      <c r="I1572" s="781">
        <f t="shared" ref="I1572:S1572" si="3335">I1554</f>
        <v>0</v>
      </c>
      <c r="J1572" s="782">
        <f t="shared" si="3335"/>
        <v>0</v>
      </c>
      <c r="K1572" s="781">
        <f t="shared" si="3335"/>
        <v>250000</v>
      </c>
      <c r="L1572" s="901">
        <f t="shared" si="3335"/>
        <v>0</v>
      </c>
      <c r="M1572" s="901">
        <f t="shared" si="3335"/>
        <v>0</v>
      </c>
      <c r="N1572" s="902">
        <f t="shared" si="3335"/>
        <v>0</v>
      </c>
      <c r="O1572" s="901">
        <f t="shared" si="3335"/>
        <v>0</v>
      </c>
      <c r="P1572" s="901">
        <f t="shared" si="3335"/>
        <v>250000</v>
      </c>
      <c r="Q1572" s="901">
        <f t="shared" si="3335"/>
        <v>0</v>
      </c>
      <c r="R1572" s="902">
        <f t="shared" si="3335"/>
        <v>0</v>
      </c>
      <c r="S1572" s="901">
        <f t="shared" si="3335"/>
        <v>250000</v>
      </c>
      <c r="T1572" s="84"/>
      <c r="AB1572" s="84">
        <f t="shared" si="3332"/>
        <v>0</v>
      </c>
    </row>
    <row r="1573" spans="1:28" hidden="1">
      <c r="A1573" s="84"/>
      <c r="B1573" s="84"/>
      <c r="C1573" s="84"/>
      <c r="D1573" s="84"/>
      <c r="F1573" s="779" t="s">
        <v>237</v>
      </c>
      <c r="G1573" s="780" t="s">
        <v>238</v>
      </c>
      <c r="L1573" s="872"/>
      <c r="M1573" s="872"/>
      <c r="N1573" s="873"/>
      <c r="O1573" s="872"/>
      <c r="P1573" s="872"/>
      <c r="Q1573" s="872"/>
      <c r="R1573" s="873"/>
      <c r="S1573" s="901">
        <f t="shared" ref="S1573:S1587" si="3336">SUM(H1573:L1573)</f>
        <v>0</v>
      </c>
      <c r="T1573" s="84"/>
      <c r="V1573" s="84"/>
      <c r="W1573" s="84"/>
      <c r="X1573" s="1012"/>
      <c r="Y1573" s="1013"/>
      <c r="Z1573" s="1014"/>
      <c r="AA1573" s="1015"/>
      <c r="AB1573" s="84">
        <f t="shared" si="3332"/>
        <v>0</v>
      </c>
    </row>
    <row r="1574" spans="1:28" hidden="1">
      <c r="A1574" s="84"/>
      <c r="B1574" s="84"/>
      <c r="C1574" s="84"/>
      <c r="D1574" s="84"/>
      <c r="F1574" s="779" t="s">
        <v>239</v>
      </c>
      <c r="G1574" s="780" t="s">
        <v>240</v>
      </c>
      <c r="L1574" s="872"/>
      <c r="M1574" s="872"/>
      <c r="N1574" s="873"/>
      <c r="O1574" s="872"/>
      <c r="P1574" s="872"/>
      <c r="Q1574" s="872"/>
      <c r="R1574" s="873"/>
      <c r="S1574" s="901">
        <f t="shared" si="3336"/>
        <v>0</v>
      </c>
      <c r="T1574" s="84"/>
      <c r="V1574" s="84"/>
      <c r="W1574" s="84"/>
      <c r="X1574" s="1012"/>
      <c r="Y1574" s="1013"/>
      <c r="Z1574" s="1014"/>
      <c r="AA1574" s="1015"/>
      <c r="AB1574" s="84">
        <f t="shared" si="3332"/>
        <v>0</v>
      </c>
    </row>
    <row r="1575" spans="1:28" hidden="1">
      <c r="A1575" s="84"/>
      <c r="B1575" s="84"/>
      <c r="C1575" s="84"/>
      <c r="D1575" s="84"/>
      <c r="F1575" s="779" t="s">
        <v>241</v>
      </c>
      <c r="G1575" s="780" t="s">
        <v>242</v>
      </c>
      <c r="L1575" s="872"/>
      <c r="M1575" s="872"/>
      <c r="N1575" s="873"/>
      <c r="O1575" s="872"/>
      <c r="P1575" s="872"/>
      <c r="Q1575" s="872"/>
      <c r="R1575" s="873"/>
      <c r="S1575" s="901">
        <f t="shared" si="3336"/>
        <v>0</v>
      </c>
      <c r="T1575" s="84"/>
      <c r="V1575" s="84"/>
      <c r="W1575" s="84"/>
      <c r="X1575" s="1012"/>
      <c r="Y1575" s="1013"/>
      <c r="Z1575" s="1014"/>
      <c r="AA1575" s="1015"/>
      <c r="AB1575" s="84">
        <f t="shared" si="3332"/>
        <v>0</v>
      </c>
    </row>
    <row r="1576" spans="1:28" hidden="1">
      <c r="A1576" s="84"/>
      <c r="B1576" s="84"/>
      <c r="C1576" s="84"/>
      <c r="D1576" s="84"/>
      <c r="F1576" s="779" t="s">
        <v>243</v>
      </c>
      <c r="G1576" s="780" t="s">
        <v>244</v>
      </c>
      <c r="L1576" s="872"/>
      <c r="M1576" s="872"/>
      <c r="N1576" s="873"/>
      <c r="O1576" s="872"/>
      <c r="P1576" s="872"/>
      <c r="Q1576" s="872"/>
      <c r="R1576" s="873"/>
      <c r="S1576" s="901">
        <f t="shared" si="3336"/>
        <v>0</v>
      </c>
      <c r="T1576" s="84"/>
      <c r="V1576" s="84"/>
      <c r="W1576" s="84"/>
      <c r="X1576" s="1012"/>
      <c r="Y1576" s="1013"/>
      <c r="Z1576" s="1014"/>
      <c r="AA1576" s="1015"/>
      <c r="AB1576" s="84">
        <f t="shared" si="3332"/>
        <v>0</v>
      </c>
    </row>
    <row r="1577" spans="1:28" hidden="1">
      <c r="A1577" s="84"/>
      <c r="B1577" s="84"/>
      <c r="C1577" s="84"/>
      <c r="D1577" s="84"/>
      <c r="F1577" s="779" t="s">
        <v>245</v>
      </c>
      <c r="G1577" s="780" t="s">
        <v>246</v>
      </c>
      <c r="L1577" s="872"/>
      <c r="M1577" s="872"/>
      <c r="N1577" s="873"/>
      <c r="O1577" s="872"/>
      <c r="P1577" s="872"/>
      <c r="Q1577" s="872"/>
      <c r="R1577" s="873"/>
      <c r="S1577" s="901">
        <f t="shared" si="3336"/>
        <v>0</v>
      </c>
      <c r="T1577" s="84"/>
      <c r="V1577" s="84"/>
      <c r="W1577" s="84"/>
      <c r="X1577" s="1012"/>
      <c r="Y1577" s="1013"/>
      <c r="Z1577" s="1014"/>
      <c r="AA1577" s="1015"/>
      <c r="AB1577" s="84">
        <f t="shared" si="3332"/>
        <v>0</v>
      </c>
    </row>
    <row r="1578" spans="1:28" ht="15.75" thickBot="1">
      <c r="A1578" s="84"/>
      <c r="B1578" s="84"/>
      <c r="C1578" s="84"/>
      <c r="D1578" s="84"/>
      <c r="F1578" s="779" t="s">
        <v>247</v>
      </c>
      <c r="G1578" s="780" t="s">
        <v>4695</v>
      </c>
      <c r="H1578" s="750">
        <f>H1560</f>
        <v>0</v>
      </c>
      <c r="I1578" s="750">
        <f t="shared" ref="I1578:S1578" si="3337">I1560</f>
        <v>0</v>
      </c>
      <c r="J1578" s="751">
        <f t="shared" si="3337"/>
        <v>0</v>
      </c>
      <c r="K1578" s="750">
        <f t="shared" si="3337"/>
        <v>0</v>
      </c>
      <c r="L1578" s="872">
        <f t="shared" si="3337"/>
        <v>500000</v>
      </c>
      <c r="M1578" s="872">
        <f t="shared" si="3337"/>
        <v>94216.36</v>
      </c>
      <c r="N1578" s="873">
        <f t="shared" si="3337"/>
        <v>0.18843272</v>
      </c>
      <c r="O1578" s="872">
        <f t="shared" si="3337"/>
        <v>405783.64</v>
      </c>
      <c r="P1578" s="872">
        <f t="shared" si="3337"/>
        <v>500000</v>
      </c>
      <c r="Q1578" s="872">
        <f t="shared" si="3337"/>
        <v>94216.36</v>
      </c>
      <c r="R1578" s="873">
        <f t="shared" si="3337"/>
        <v>0.18843272</v>
      </c>
      <c r="S1578" s="901">
        <f t="shared" si="3337"/>
        <v>405783.64</v>
      </c>
      <c r="T1578" s="84"/>
      <c r="V1578" s="84"/>
      <c r="W1578" s="84"/>
      <c r="X1578" s="1012"/>
      <c r="Y1578" s="1013"/>
      <c r="Z1578" s="1014"/>
      <c r="AA1578" s="1015"/>
      <c r="AB1578" s="84">
        <f t="shared" si="3332"/>
        <v>0</v>
      </c>
    </row>
    <row r="1579" spans="1:28" ht="30.75" hidden="1" thickBot="1">
      <c r="A1579" s="84"/>
      <c r="B1579" s="84"/>
      <c r="C1579" s="84"/>
      <c r="D1579" s="84"/>
      <c r="F1579" s="779" t="s">
        <v>248</v>
      </c>
      <c r="G1579" s="780" t="s">
        <v>4694</v>
      </c>
      <c r="L1579" s="872"/>
      <c r="M1579" s="872"/>
      <c r="N1579" s="873"/>
      <c r="O1579" s="872"/>
      <c r="P1579" s="872"/>
      <c r="Q1579" s="872"/>
      <c r="R1579" s="873"/>
      <c r="S1579" s="901">
        <f t="shared" si="3336"/>
        <v>0</v>
      </c>
      <c r="T1579" s="84"/>
      <c r="V1579" s="84"/>
      <c r="W1579" s="84"/>
      <c r="X1579" s="1012"/>
      <c r="Y1579" s="1013"/>
      <c r="Z1579" s="1014"/>
      <c r="AA1579" s="1015"/>
      <c r="AB1579" s="84">
        <f t="shared" si="3332"/>
        <v>0</v>
      </c>
    </row>
    <row r="1580" spans="1:28" ht="15.75" hidden="1" thickBot="1">
      <c r="A1580" s="84"/>
      <c r="B1580" s="84"/>
      <c r="C1580" s="84"/>
      <c r="D1580" s="84"/>
      <c r="F1580" s="779" t="s">
        <v>249</v>
      </c>
      <c r="G1580" s="780" t="s">
        <v>58</v>
      </c>
      <c r="L1580" s="872"/>
      <c r="M1580" s="872"/>
      <c r="N1580" s="873"/>
      <c r="O1580" s="872"/>
      <c r="P1580" s="872"/>
      <c r="Q1580" s="872"/>
      <c r="R1580" s="873"/>
      <c r="S1580" s="901">
        <f t="shared" si="3336"/>
        <v>0</v>
      </c>
      <c r="T1580" s="84"/>
      <c r="V1580" s="84"/>
      <c r="W1580" s="84"/>
      <c r="X1580" s="1012"/>
      <c r="Y1580" s="1013"/>
      <c r="Z1580" s="1014"/>
      <c r="AA1580" s="1015"/>
      <c r="AB1580" s="84">
        <f t="shared" si="3332"/>
        <v>0</v>
      </c>
    </row>
    <row r="1581" spans="1:28" ht="15.75" hidden="1" thickBot="1">
      <c r="A1581" s="84"/>
      <c r="B1581" s="84"/>
      <c r="C1581" s="84"/>
      <c r="D1581" s="84"/>
      <c r="F1581" s="779" t="s">
        <v>250</v>
      </c>
      <c r="G1581" s="780" t="s">
        <v>251</v>
      </c>
      <c r="L1581" s="872"/>
      <c r="M1581" s="872"/>
      <c r="N1581" s="873"/>
      <c r="O1581" s="872"/>
      <c r="P1581" s="872"/>
      <c r="Q1581" s="872"/>
      <c r="R1581" s="873"/>
      <c r="S1581" s="901">
        <f t="shared" si="3336"/>
        <v>0</v>
      </c>
      <c r="T1581" s="84"/>
      <c r="V1581" s="84"/>
      <c r="W1581" s="84"/>
      <c r="X1581" s="1012"/>
      <c r="Y1581" s="1013"/>
      <c r="Z1581" s="1014"/>
      <c r="AA1581" s="1015"/>
      <c r="AB1581" s="84">
        <f t="shared" si="3332"/>
        <v>0</v>
      </c>
    </row>
    <row r="1582" spans="1:28" ht="15.75" hidden="1" thickBot="1">
      <c r="A1582" s="84"/>
      <c r="B1582" s="84"/>
      <c r="C1582" s="84"/>
      <c r="D1582" s="84"/>
      <c r="F1582" s="779" t="s">
        <v>252</v>
      </c>
      <c r="G1582" s="780" t="s">
        <v>253</v>
      </c>
      <c r="L1582" s="872"/>
      <c r="M1582" s="872"/>
      <c r="N1582" s="873"/>
      <c r="O1582" s="872"/>
      <c r="P1582" s="872"/>
      <c r="Q1582" s="872"/>
      <c r="R1582" s="873"/>
      <c r="S1582" s="901">
        <f t="shared" si="3336"/>
        <v>0</v>
      </c>
      <c r="T1582" s="84"/>
      <c r="V1582" s="84"/>
      <c r="W1582" s="84"/>
      <c r="X1582" s="1012"/>
      <c r="Y1582" s="1013"/>
      <c r="Z1582" s="1014"/>
      <c r="AA1582" s="1015"/>
      <c r="AB1582" s="84">
        <f t="shared" si="3332"/>
        <v>0</v>
      </c>
    </row>
    <row r="1583" spans="1:28" ht="30.75" hidden="1" thickBot="1">
      <c r="A1583" s="84"/>
      <c r="B1583" s="84"/>
      <c r="C1583" s="84"/>
      <c r="D1583" s="84"/>
      <c r="F1583" s="779" t="s">
        <v>254</v>
      </c>
      <c r="G1583" s="780" t="s">
        <v>255</v>
      </c>
      <c r="L1583" s="872"/>
      <c r="M1583" s="872"/>
      <c r="N1583" s="873"/>
      <c r="O1583" s="872"/>
      <c r="P1583" s="872"/>
      <c r="Q1583" s="872"/>
      <c r="R1583" s="873"/>
      <c r="S1583" s="901">
        <f t="shared" si="3336"/>
        <v>0</v>
      </c>
      <c r="T1583" s="84"/>
      <c r="V1583" s="84"/>
      <c r="W1583" s="84"/>
      <c r="X1583" s="1012"/>
      <c r="Y1583" s="1013"/>
      <c r="Z1583" s="1014"/>
      <c r="AA1583" s="1015"/>
      <c r="AB1583" s="84">
        <f t="shared" si="3332"/>
        <v>0</v>
      </c>
    </row>
    <row r="1584" spans="1:28" ht="15.75" hidden="1" thickBot="1">
      <c r="A1584" s="84"/>
      <c r="B1584" s="84"/>
      <c r="C1584" s="84"/>
      <c r="D1584" s="84"/>
      <c r="F1584" s="779" t="s">
        <v>256</v>
      </c>
      <c r="G1584" s="780" t="s">
        <v>257</v>
      </c>
      <c r="L1584" s="872"/>
      <c r="M1584" s="872"/>
      <c r="N1584" s="873"/>
      <c r="O1584" s="872"/>
      <c r="P1584" s="872"/>
      <c r="Q1584" s="872"/>
      <c r="R1584" s="873"/>
      <c r="S1584" s="901">
        <f t="shared" si="3336"/>
        <v>0</v>
      </c>
      <c r="T1584" s="84"/>
      <c r="V1584" s="84"/>
      <c r="W1584" s="84"/>
      <c r="X1584" s="1012"/>
      <c r="Y1584" s="1013"/>
      <c r="Z1584" s="1014"/>
      <c r="AA1584" s="1015"/>
      <c r="AB1584" s="84">
        <f t="shared" si="3332"/>
        <v>0</v>
      </c>
    </row>
    <row r="1585" spans="1:31" ht="30.75" hidden="1" thickBot="1">
      <c r="A1585" s="84"/>
      <c r="B1585" s="84"/>
      <c r="C1585" s="84"/>
      <c r="D1585" s="84"/>
      <c r="F1585" s="779" t="s">
        <v>258</v>
      </c>
      <c r="G1585" s="780" t="s">
        <v>259</v>
      </c>
      <c r="L1585" s="872"/>
      <c r="M1585" s="872"/>
      <c r="N1585" s="873"/>
      <c r="O1585" s="872"/>
      <c r="P1585" s="872"/>
      <c r="Q1585" s="872"/>
      <c r="R1585" s="873"/>
      <c r="S1585" s="901">
        <f t="shared" si="3336"/>
        <v>0</v>
      </c>
      <c r="T1585" s="84"/>
      <c r="V1585" s="84"/>
      <c r="W1585" s="84"/>
      <c r="X1585" s="1012"/>
      <c r="Y1585" s="1013"/>
      <c r="Z1585" s="1014"/>
      <c r="AA1585" s="1015"/>
      <c r="AB1585" s="84">
        <f t="shared" si="3332"/>
        <v>0</v>
      </c>
    </row>
    <row r="1586" spans="1:31" ht="30.75" hidden="1" thickBot="1">
      <c r="A1586" s="84"/>
      <c r="B1586" s="84"/>
      <c r="C1586" s="84"/>
      <c r="D1586" s="84"/>
      <c r="F1586" s="779" t="s">
        <v>260</v>
      </c>
      <c r="G1586" s="780" t="s">
        <v>261</v>
      </c>
      <c r="L1586" s="872"/>
      <c r="M1586" s="872"/>
      <c r="N1586" s="873"/>
      <c r="O1586" s="872"/>
      <c r="P1586" s="872"/>
      <c r="Q1586" s="872"/>
      <c r="R1586" s="873"/>
      <c r="S1586" s="901">
        <f t="shared" si="3336"/>
        <v>0</v>
      </c>
      <c r="T1586" s="84"/>
      <c r="V1586" s="84"/>
      <c r="W1586" s="84"/>
      <c r="X1586" s="1012"/>
      <c r="Y1586" s="1013"/>
      <c r="Z1586" s="1014"/>
      <c r="AA1586" s="1015"/>
      <c r="AB1586" s="84">
        <f t="shared" si="3332"/>
        <v>0</v>
      </c>
    </row>
    <row r="1587" spans="1:31" ht="15.75" hidden="1" thickBot="1">
      <c r="A1587" s="84"/>
      <c r="B1587" s="84"/>
      <c r="C1587" s="84"/>
      <c r="D1587" s="84"/>
      <c r="F1587" s="779" t="s">
        <v>262</v>
      </c>
      <c r="G1587" s="780" t="s">
        <v>263</v>
      </c>
      <c r="H1587" s="781"/>
      <c r="I1587" s="781"/>
      <c r="J1587" s="782"/>
      <c r="K1587" s="781"/>
      <c r="L1587" s="901"/>
      <c r="M1587" s="901"/>
      <c r="N1587" s="902"/>
      <c r="O1587" s="901"/>
      <c r="P1587" s="901"/>
      <c r="Q1587" s="901"/>
      <c r="R1587" s="902"/>
      <c r="S1587" s="901">
        <f t="shared" si="3336"/>
        <v>0</v>
      </c>
      <c r="T1587" s="84"/>
      <c r="V1587" s="84"/>
      <c r="W1587" s="84"/>
      <c r="X1587" s="1012"/>
      <c r="Y1587" s="1013"/>
      <c r="Z1587" s="1014"/>
      <c r="AA1587" s="1015"/>
      <c r="AB1587" s="84">
        <f t="shared" si="3332"/>
        <v>0</v>
      </c>
    </row>
    <row r="1588" spans="1:31" ht="15.75" thickBot="1">
      <c r="A1588" s="84"/>
      <c r="B1588" s="84"/>
      <c r="C1588" s="84"/>
      <c r="D1588" s="84"/>
      <c r="G1588" s="785" t="s">
        <v>5433</v>
      </c>
      <c r="H1588" s="786">
        <f>H1570</f>
        <v>250000</v>
      </c>
      <c r="I1588" s="786">
        <f t="shared" ref="I1588:S1588" si="3338">I1570</f>
        <v>0</v>
      </c>
      <c r="J1588" s="787">
        <f t="shared" si="3338"/>
        <v>0</v>
      </c>
      <c r="K1588" s="786">
        <f t="shared" si="3338"/>
        <v>250000</v>
      </c>
      <c r="L1588" s="906">
        <f t="shared" si="3338"/>
        <v>500000</v>
      </c>
      <c r="M1588" s="906">
        <f t="shared" si="3338"/>
        <v>94216.36</v>
      </c>
      <c r="N1588" s="907">
        <f t="shared" si="3338"/>
        <v>0.18843272</v>
      </c>
      <c r="O1588" s="906">
        <f t="shared" si="3338"/>
        <v>405783.64</v>
      </c>
      <c r="P1588" s="906">
        <f t="shared" si="3338"/>
        <v>750000</v>
      </c>
      <c r="Q1588" s="906">
        <f t="shared" si="3338"/>
        <v>94216.36</v>
      </c>
      <c r="R1588" s="907">
        <f t="shared" si="3338"/>
        <v>0.12562181333333333</v>
      </c>
      <c r="S1588" s="906">
        <f t="shared" si="3338"/>
        <v>655783.64</v>
      </c>
      <c r="T1588" s="84"/>
      <c r="V1588" s="84"/>
      <c r="W1588" s="84"/>
      <c r="X1588" s="1012"/>
      <c r="Y1588" s="1013"/>
      <c r="Z1588" s="1014"/>
      <c r="AA1588" s="1015"/>
      <c r="AB1588" s="84">
        <f t="shared" ref="AB1588:AB1661" si="3339">Z1588-AA1588</f>
        <v>0</v>
      </c>
    </row>
    <row r="1589" spans="1:31">
      <c r="A1589" s="84"/>
      <c r="B1589" s="84"/>
      <c r="C1589" s="84"/>
      <c r="D1589" s="84"/>
      <c r="L1589" s="872"/>
      <c r="M1589" s="872"/>
      <c r="N1589" s="873"/>
      <c r="O1589" s="872"/>
      <c r="P1589" s="872"/>
      <c r="Q1589" s="872"/>
      <c r="R1589" s="873"/>
      <c r="S1589" s="872"/>
      <c r="T1589" s="84"/>
      <c r="V1589" s="84"/>
      <c r="W1589" s="84"/>
      <c r="X1589" s="1012"/>
      <c r="Y1589" s="1013"/>
      <c r="Z1589" s="1014"/>
      <c r="AA1589" s="1015"/>
      <c r="AB1589" s="84">
        <f t="shared" si="3339"/>
        <v>0</v>
      </c>
    </row>
    <row r="1590" spans="1:31" ht="42.75" hidden="1" customHeight="1">
      <c r="A1590" s="84"/>
      <c r="B1590" s="84"/>
      <c r="C1590" s="748" t="s">
        <v>4522</v>
      </c>
      <c r="D1590" s="757"/>
      <c r="G1590" s="921" t="s">
        <v>5186</v>
      </c>
      <c r="L1590" s="872"/>
      <c r="M1590" s="872"/>
      <c r="N1590" s="873"/>
      <c r="O1590" s="872"/>
      <c r="P1590" s="872"/>
      <c r="Q1590" s="872"/>
      <c r="R1590" s="873"/>
      <c r="S1590" s="872"/>
      <c r="T1590" s="84"/>
      <c r="V1590" s="84"/>
      <c r="W1590" s="84"/>
      <c r="X1590" s="1012"/>
      <c r="Y1590" s="1013"/>
      <c r="Z1590" s="1014"/>
      <c r="AA1590" s="1015"/>
      <c r="AB1590" s="84">
        <f t="shared" si="3339"/>
        <v>0</v>
      </c>
    </row>
    <row r="1591" spans="1:31" ht="15" hidden="1" customHeight="1">
      <c r="A1591" s="84"/>
      <c r="B1591" s="84"/>
      <c r="C1591" s="748"/>
      <c r="D1591" s="765">
        <v>820</v>
      </c>
      <c r="E1591" s="766"/>
      <c r="F1591" s="765"/>
      <c r="G1591" s="767" t="s">
        <v>208</v>
      </c>
      <c r="L1591" s="872"/>
      <c r="M1591" s="872"/>
      <c r="N1591" s="873"/>
      <c r="O1591" s="872"/>
      <c r="P1591" s="872"/>
      <c r="Q1591" s="872"/>
      <c r="R1591" s="873"/>
      <c r="S1591" s="872"/>
      <c r="T1591" s="84"/>
      <c r="V1591" s="84"/>
      <c r="W1591" s="84"/>
      <c r="X1591" s="1012"/>
      <c r="Y1591" s="1013"/>
      <c r="Z1591" s="1014"/>
      <c r="AA1591" s="1015"/>
      <c r="AB1591" s="84">
        <f t="shared" si="3339"/>
        <v>0</v>
      </c>
    </row>
    <row r="1592" spans="1:31" ht="15.75" hidden="1" customHeight="1" thickBot="1">
      <c r="A1592" s="84"/>
      <c r="B1592" s="84"/>
      <c r="C1592" s="84"/>
      <c r="D1592" s="84"/>
      <c r="E1592" s="747" t="s">
        <v>5150</v>
      </c>
      <c r="F1592" s="769">
        <v>512</v>
      </c>
      <c r="G1592" s="859" t="s">
        <v>4130</v>
      </c>
      <c r="H1592" s="750">
        <v>0</v>
      </c>
      <c r="I1592" s="750">
        <v>0</v>
      </c>
      <c r="K1592" s="750">
        <f>H1592-I1592</f>
        <v>0</v>
      </c>
      <c r="L1592" s="872">
        <v>0</v>
      </c>
      <c r="M1592" s="872">
        <v>0</v>
      </c>
      <c r="N1592" s="873" t="e">
        <f>M1592/L1592</f>
        <v>#DIV/0!</v>
      </c>
      <c r="O1592" s="872">
        <f>L1592-M1592</f>
        <v>0</v>
      </c>
      <c r="P1592" s="872">
        <f>L1592+H1592</f>
        <v>0</v>
      </c>
      <c r="Q1592" s="872">
        <f>M1592+I1592</f>
        <v>0</v>
      </c>
      <c r="R1592" s="873"/>
      <c r="S1592" s="872">
        <f>P1592-Q1592</f>
        <v>0</v>
      </c>
      <c r="T1592" s="84"/>
      <c r="V1592" s="84"/>
      <c r="W1592" s="84"/>
      <c r="X1592" s="1012"/>
      <c r="Y1592" s="1013"/>
      <c r="Z1592" s="1014">
        <f>H1592-X1592+Y1592</f>
        <v>0</v>
      </c>
      <c r="AA1592" s="1015">
        <v>0</v>
      </c>
      <c r="AB1592" s="84">
        <f t="shared" si="3339"/>
        <v>0</v>
      </c>
      <c r="AE1592" s="84">
        <f>H1592-AA1592</f>
        <v>0</v>
      </c>
    </row>
    <row r="1593" spans="1:31" ht="15" hidden="1" customHeight="1">
      <c r="A1593" s="84"/>
      <c r="B1593" s="84"/>
      <c r="C1593" s="84"/>
      <c r="D1593" s="84"/>
      <c r="E1593" s="771"/>
      <c r="F1593" s="772"/>
      <c r="G1593" s="773" t="s">
        <v>4175</v>
      </c>
      <c r="H1593" s="774"/>
      <c r="I1593" s="774"/>
      <c r="J1593" s="775"/>
      <c r="K1593" s="774"/>
      <c r="L1593" s="896"/>
      <c r="M1593" s="896"/>
      <c r="N1593" s="897"/>
      <c r="O1593" s="896"/>
      <c r="P1593" s="896"/>
      <c r="Q1593" s="896"/>
      <c r="R1593" s="897"/>
      <c r="S1593" s="894"/>
      <c r="T1593" s="84"/>
      <c r="V1593" s="84"/>
      <c r="W1593" s="84"/>
      <c r="X1593" s="1012"/>
      <c r="Y1593" s="1013"/>
      <c r="Z1593" s="1014"/>
      <c r="AA1593" s="1015"/>
      <c r="AB1593" s="84">
        <f t="shared" si="3339"/>
        <v>0</v>
      </c>
    </row>
    <row r="1594" spans="1:31" s="204" customFormat="1" ht="15.75" hidden="1" customHeight="1" thickBot="1">
      <c r="A1594" s="867"/>
      <c r="B1594" s="868"/>
      <c r="C1594" s="890"/>
      <c r="D1594" s="867"/>
      <c r="E1594" s="868"/>
      <c r="F1594" s="916" t="s">
        <v>247</v>
      </c>
      <c r="G1594" s="900" t="s">
        <v>4695</v>
      </c>
      <c r="H1594" s="917">
        <f>H1592</f>
        <v>0</v>
      </c>
      <c r="I1594" s="917">
        <f t="shared" ref="I1594:S1594" si="3340">I1592</f>
        <v>0</v>
      </c>
      <c r="J1594" s="918">
        <f t="shared" si="3340"/>
        <v>0</v>
      </c>
      <c r="K1594" s="917">
        <f t="shared" si="3340"/>
        <v>0</v>
      </c>
      <c r="L1594" s="872">
        <f t="shared" si="3340"/>
        <v>0</v>
      </c>
      <c r="M1594" s="872">
        <f t="shared" si="3340"/>
        <v>0</v>
      </c>
      <c r="N1594" s="873" t="e">
        <f t="shared" si="3340"/>
        <v>#DIV/0!</v>
      </c>
      <c r="O1594" s="872">
        <f t="shared" si="3340"/>
        <v>0</v>
      </c>
      <c r="P1594" s="872">
        <f t="shared" si="3340"/>
        <v>0</v>
      </c>
      <c r="Q1594" s="872">
        <f t="shared" si="3340"/>
        <v>0</v>
      </c>
      <c r="R1594" s="873">
        <f t="shared" si="3340"/>
        <v>0</v>
      </c>
      <c r="S1594" s="901">
        <f t="shared" si="3340"/>
        <v>0</v>
      </c>
      <c r="T1594" s="856"/>
      <c r="V1594" s="875"/>
      <c r="W1594" s="875"/>
      <c r="X1594" s="816"/>
      <c r="Y1594" s="817"/>
      <c r="Z1594" s="813"/>
      <c r="AA1594" s="814"/>
      <c r="AB1594" s="204">
        <f t="shared" si="3339"/>
        <v>0</v>
      </c>
    </row>
    <row r="1595" spans="1:31" ht="15.75" hidden="1" customHeight="1" thickBot="1">
      <c r="A1595" s="84"/>
      <c r="B1595" s="84"/>
      <c r="C1595" s="84"/>
      <c r="D1595" s="84"/>
      <c r="G1595" s="785" t="s">
        <v>4176</v>
      </c>
      <c r="H1595" s="786">
        <f>H1594</f>
        <v>0</v>
      </c>
      <c r="I1595" s="786">
        <f t="shared" ref="I1595:S1595" si="3341">I1594</f>
        <v>0</v>
      </c>
      <c r="J1595" s="787">
        <f t="shared" si="3341"/>
        <v>0</v>
      </c>
      <c r="K1595" s="786">
        <f t="shared" si="3341"/>
        <v>0</v>
      </c>
      <c r="L1595" s="906">
        <f t="shared" si="3341"/>
        <v>0</v>
      </c>
      <c r="M1595" s="906">
        <f t="shared" si="3341"/>
        <v>0</v>
      </c>
      <c r="N1595" s="907" t="e">
        <f t="shared" si="3341"/>
        <v>#DIV/0!</v>
      </c>
      <c r="O1595" s="906">
        <f t="shared" si="3341"/>
        <v>0</v>
      </c>
      <c r="P1595" s="906">
        <f t="shared" si="3341"/>
        <v>0</v>
      </c>
      <c r="Q1595" s="906">
        <f t="shared" si="3341"/>
        <v>0</v>
      </c>
      <c r="R1595" s="907">
        <f t="shared" si="3341"/>
        <v>0</v>
      </c>
      <c r="S1595" s="906">
        <f t="shared" si="3341"/>
        <v>0</v>
      </c>
      <c r="T1595" s="84"/>
      <c r="AB1595" s="84">
        <f t="shared" si="3339"/>
        <v>0</v>
      </c>
    </row>
    <row r="1596" spans="1:31" ht="15" hidden="1" customHeight="1" collapsed="1">
      <c r="A1596" s="84"/>
      <c r="B1596" s="84"/>
      <c r="C1596" s="84"/>
      <c r="D1596" s="84"/>
      <c r="E1596" s="771"/>
      <c r="F1596" s="772"/>
      <c r="G1596" s="790" t="s">
        <v>5187</v>
      </c>
      <c r="H1596" s="791"/>
      <c r="I1596" s="792"/>
      <c r="J1596" s="793"/>
      <c r="K1596" s="792"/>
      <c r="L1596" s="912"/>
      <c r="M1596" s="913"/>
      <c r="N1596" s="914"/>
      <c r="O1596" s="913"/>
      <c r="P1596" s="913"/>
      <c r="Q1596" s="913"/>
      <c r="R1596" s="914"/>
      <c r="S1596" s="915"/>
      <c r="T1596" s="84"/>
      <c r="AB1596" s="84">
        <f t="shared" si="3339"/>
        <v>0</v>
      </c>
    </row>
    <row r="1597" spans="1:31" ht="15.75" hidden="1" customHeight="1" thickBot="1">
      <c r="A1597" s="84"/>
      <c r="B1597" s="84"/>
      <c r="C1597" s="84"/>
      <c r="D1597" s="84"/>
      <c r="F1597" s="779" t="s">
        <v>247</v>
      </c>
      <c r="G1597" s="780" t="s">
        <v>4695</v>
      </c>
      <c r="H1597" s="750">
        <f>H1594</f>
        <v>0</v>
      </c>
      <c r="I1597" s="750">
        <f t="shared" ref="I1597:S1597" si="3342">I1594</f>
        <v>0</v>
      </c>
      <c r="J1597" s="751">
        <f t="shared" si="3342"/>
        <v>0</v>
      </c>
      <c r="K1597" s="750">
        <f t="shared" si="3342"/>
        <v>0</v>
      </c>
      <c r="L1597" s="872">
        <f t="shared" si="3342"/>
        <v>0</v>
      </c>
      <c r="M1597" s="872">
        <f t="shared" si="3342"/>
        <v>0</v>
      </c>
      <c r="N1597" s="873" t="e">
        <f t="shared" si="3342"/>
        <v>#DIV/0!</v>
      </c>
      <c r="O1597" s="872">
        <f t="shared" si="3342"/>
        <v>0</v>
      </c>
      <c r="P1597" s="872">
        <f t="shared" si="3342"/>
        <v>0</v>
      </c>
      <c r="Q1597" s="872">
        <f t="shared" si="3342"/>
        <v>0</v>
      </c>
      <c r="R1597" s="873">
        <f t="shared" si="3342"/>
        <v>0</v>
      </c>
      <c r="S1597" s="901">
        <f t="shared" si="3342"/>
        <v>0</v>
      </c>
      <c r="T1597" s="84"/>
      <c r="V1597" s="84"/>
      <c r="W1597" s="84"/>
      <c r="X1597" s="1012"/>
      <c r="Y1597" s="1013"/>
      <c r="Z1597" s="1014"/>
      <c r="AA1597" s="1015"/>
      <c r="AB1597" s="84">
        <f t="shared" si="3339"/>
        <v>0</v>
      </c>
    </row>
    <row r="1598" spans="1:31" ht="15.75" hidden="1" customHeight="1" thickBot="1">
      <c r="A1598" s="84"/>
      <c r="B1598" s="84"/>
      <c r="C1598" s="84"/>
      <c r="D1598" s="84"/>
      <c r="G1598" s="785" t="s">
        <v>5188</v>
      </c>
      <c r="H1598" s="786">
        <f>H1597</f>
        <v>0</v>
      </c>
      <c r="I1598" s="786">
        <f t="shared" ref="I1598:S1598" si="3343">I1597</f>
        <v>0</v>
      </c>
      <c r="J1598" s="787">
        <f t="shared" si="3343"/>
        <v>0</v>
      </c>
      <c r="K1598" s="786">
        <f t="shared" si="3343"/>
        <v>0</v>
      </c>
      <c r="L1598" s="906">
        <f t="shared" si="3343"/>
        <v>0</v>
      </c>
      <c r="M1598" s="906">
        <f t="shared" si="3343"/>
        <v>0</v>
      </c>
      <c r="N1598" s="907" t="e">
        <f t="shared" si="3343"/>
        <v>#DIV/0!</v>
      </c>
      <c r="O1598" s="906">
        <f t="shared" si="3343"/>
        <v>0</v>
      </c>
      <c r="P1598" s="906">
        <f t="shared" si="3343"/>
        <v>0</v>
      </c>
      <c r="Q1598" s="906">
        <f t="shared" si="3343"/>
        <v>0</v>
      </c>
      <c r="R1598" s="907">
        <f t="shared" si="3343"/>
        <v>0</v>
      </c>
      <c r="S1598" s="906">
        <f t="shared" si="3343"/>
        <v>0</v>
      </c>
      <c r="T1598" s="84"/>
      <c r="V1598" s="84"/>
      <c r="W1598" s="84"/>
      <c r="X1598" s="1012"/>
      <c r="Y1598" s="1013"/>
      <c r="Z1598" s="1014"/>
      <c r="AA1598" s="1015"/>
      <c r="AB1598" s="84">
        <f>Z1598-AA1598</f>
        <v>0</v>
      </c>
    </row>
    <row r="1599" spans="1:31" ht="15" hidden="1" customHeight="1">
      <c r="A1599" s="84"/>
      <c r="B1599" s="84"/>
      <c r="C1599" s="84"/>
      <c r="D1599" s="84"/>
      <c r="L1599" s="872"/>
      <c r="M1599" s="872"/>
      <c r="N1599" s="873"/>
      <c r="O1599" s="872"/>
      <c r="P1599" s="872"/>
      <c r="Q1599" s="872"/>
      <c r="R1599" s="873"/>
      <c r="S1599" s="872"/>
      <c r="T1599" s="84"/>
      <c r="V1599" s="84"/>
      <c r="W1599" s="84"/>
      <c r="X1599" s="1012"/>
      <c r="Y1599" s="1013"/>
      <c r="Z1599" s="1014"/>
      <c r="AA1599" s="1015"/>
    </row>
    <row r="1600" spans="1:31">
      <c r="A1600" s="84"/>
      <c r="B1600" s="84"/>
      <c r="C1600" s="84"/>
      <c r="D1600" s="84"/>
      <c r="E1600" s="771"/>
      <c r="F1600" s="772"/>
      <c r="G1600" s="805" t="s">
        <v>4164</v>
      </c>
      <c r="H1600" s="806"/>
      <c r="I1600" s="806"/>
      <c r="J1600" s="807"/>
      <c r="K1600" s="806"/>
      <c r="L1600" s="874"/>
      <c r="M1600" s="874"/>
      <c r="N1600" s="963"/>
      <c r="O1600" s="874"/>
      <c r="P1600" s="874"/>
      <c r="Q1600" s="874"/>
      <c r="R1600" s="963"/>
      <c r="S1600" s="961"/>
      <c r="T1600" s="84"/>
      <c r="V1600" s="84"/>
      <c r="W1600" s="84"/>
      <c r="X1600" s="1012"/>
      <c r="Y1600" s="1013"/>
      <c r="Z1600" s="1014"/>
      <c r="AA1600" s="1015"/>
      <c r="AB1600" s="84">
        <f t="shared" si="3339"/>
        <v>0</v>
      </c>
    </row>
    <row r="1601" spans="1:28">
      <c r="A1601" s="84"/>
      <c r="B1601" s="84"/>
      <c r="C1601" s="84"/>
      <c r="D1601" s="84"/>
      <c r="E1601" s="778"/>
      <c r="F1601" s="779" t="s">
        <v>235</v>
      </c>
      <c r="G1601" s="780" t="s">
        <v>236</v>
      </c>
      <c r="H1601" s="781">
        <f>H1572+H1473</f>
        <v>11764575</v>
      </c>
      <c r="I1601" s="781">
        <f>I1572+I1473</f>
        <v>6868439.2500000009</v>
      </c>
      <c r="J1601" s="782">
        <f>I1601/H1601</f>
        <v>0.58382383129012316</v>
      </c>
      <c r="K1601" s="781">
        <f>K1572+K1473</f>
        <v>4896135.7499999991</v>
      </c>
      <c r="L1601" s="901">
        <f t="shared" ref="L1601:S1601" si="3344">L1572+L1473</f>
        <v>0</v>
      </c>
      <c r="M1601" s="901">
        <f t="shared" si="3344"/>
        <v>0</v>
      </c>
      <c r="N1601" s="902"/>
      <c r="O1601" s="901">
        <f t="shared" si="3344"/>
        <v>0</v>
      </c>
      <c r="P1601" s="901">
        <f>P1572+P1473</f>
        <v>11764575</v>
      </c>
      <c r="Q1601" s="901">
        <f t="shared" si="3344"/>
        <v>6868439.2500000009</v>
      </c>
      <c r="R1601" s="902">
        <f>Q1601/P1601</f>
        <v>0.58382383129012316</v>
      </c>
      <c r="S1601" s="901">
        <f t="shared" si="3344"/>
        <v>4896135.7499999991</v>
      </c>
      <c r="T1601" s="84"/>
      <c r="V1601" s="84"/>
      <c r="W1601" s="84"/>
      <c r="X1601" s="1012"/>
      <c r="Y1601" s="1013"/>
      <c r="Z1601" s="1014"/>
      <c r="AA1601" s="1015"/>
      <c r="AB1601" s="84">
        <f t="shared" si="3339"/>
        <v>0</v>
      </c>
    </row>
    <row r="1602" spans="1:28" hidden="1">
      <c r="A1602" s="84"/>
      <c r="B1602" s="84"/>
      <c r="C1602" s="84"/>
      <c r="D1602" s="84"/>
      <c r="F1602" s="779" t="s">
        <v>237</v>
      </c>
      <c r="G1602" s="780" t="s">
        <v>238</v>
      </c>
      <c r="L1602" s="872"/>
      <c r="M1602" s="872"/>
      <c r="N1602" s="873"/>
      <c r="O1602" s="872"/>
      <c r="P1602" s="872"/>
      <c r="Q1602" s="872"/>
      <c r="R1602" s="873"/>
      <c r="S1602" s="901">
        <f t="shared" ref="S1602:S1616" si="3345">SUM(H1602:L1602)</f>
        <v>0</v>
      </c>
      <c r="T1602" s="84"/>
      <c r="V1602" s="84"/>
      <c r="W1602" s="84"/>
      <c r="X1602" s="1012"/>
      <c r="Y1602" s="1013"/>
      <c r="Z1602" s="1014"/>
      <c r="AA1602" s="1015"/>
      <c r="AB1602" s="84">
        <f t="shared" si="3339"/>
        <v>0</v>
      </c>
    </row>
    <row r="1603" spans="1:28" hidden="1">
      <c r="A1603" s="84"/>
      <c r="B1603" s="84"/>
      <c r="C1603" s="84"/>
      <c r="D1603" s="84"/>
      <c r="F1603" s="779" t="s">
        <v>239</v>
      </c>
      <c r="G1603" s="780" t="s">
        <v>240</v>
      </c>
      <c r="L1603" s="872"/>
      <c r="M1603" s="872"/>
      <c r="N1603" s="873"/>
      <c r="O1603" s="872"/>
      <c r="P1603" s="872"/>
      <c r="Q1603" s="872"/>
      <c r="R1603" s="873"/>
      <c r="S1603" s="901">
        <f t="shared" si="3345"/>
        <v>0</v>
      </c>
      <c r="T1603" s="84"/>
      <c r="V1603" s="84"/>
      <c r="W1603" s="84"/>
      <c r="X1603" s="1012"/>
      <c r="Y1603" s="1013"/>
      <c r="Z1603" s="1014"/>
      <c r="AA1603" s="1015"/>
      <c r="AB1603" s="84">
        <f t="shared" si="3339"/>
        <v>0</v>
      </c>
    </row>
    <row r="1604" spans="1:28">
      <c r="A1604" s="84"/>
      <c r="B1604" s="84"/>
      <c r="C1604" s="84"/>
      <c r="D1604" s="84"/>
      <c r="F1604" s="779" t="s">
        <v>241</v>
      </c>
      <c r="G1604" s="780" t="s">
        <v>242</v>
      </c>
      <c r="H1604" s="750">
        <f>SUM(H1476)</f>
        <v>0</v>
      </c>
      <c r="I1604" s="750">
        <f t="shared" ref="I1604:S1604" si="3346">SUM(I1476)</f>
        <v>0</v>
      </c>
      <c r="K1604" s="750">
        <f t="shared" si="3346"/>
        <v>0</v>
      </c>
      <c r="L1604" s="872">
        <f>L1476</f>
        <v>507000</v>
      </c>
      <c r="M1604" s="872">
        <f>SUM(M1476)</f>
        <v>158660.09000000003</v>
      </c>
      <c r="N1604" s="873">
        <f t="shared" si="3346"/>
        <v>0.31293903353057206</v>
      </c>
      <c r="O1604" s="872">
        <f>SUM(O1476)</f>
        <v>348339.91</v>
      </c>
      <c r="P1604" s="872">
        <f t="shared" si="3346"/>
        <v>507000</v>
      </c>
      <c r="Q1604" s="872">
        <f t="shared" si="3346"/>
        <v>158660.09000000003</v>
      </c>
      <c r="R1604" s="873">
        <f>Q1604/P1604</f>
        <v>0.31293903353057206</v>
      </c>
      <c r="S1604" s="901">
        <f t="shared" si="3346"/>
        <v>348339.91</v>
      </c>
      <c r="T1604" s="84"/>
      <c r="V1604" s="84"/>
      <c r="W1604" s="84"/>
      <c r="X1604" s="1012"/>
      <c r="Y1604" s="1013"/>
      <c r="Z1604" s="1014"/>
      <c r="AA1604" s="1015"/>
      <c r="AB1604" s="84">
        <f t="shared" si="3339"/>
        <v>0</v>
      </c>
    </row>
    <row r="1605" spans="1:28" hidden="1">
      <c r="A1605" s="84"/>
      <c r="B1605" s="84"/>
      <c r="C1605" s="84"/>
      <c r="D1605" s="84"/>
      <c r="F1605" s="779" t="s">
        <v>243</v>
      </c>
      <c r="G1605" s="780" t="s">
        <v>244</v>
      </c>
      <c r="L1605" s="872"/>
      <c r="M1605" s="872"/>
      <c r="N1605" s="873"/>
      <c r="O1605" s="872"/>
      <c r="P1605" s="872"/>
      <c r="Q1605" s="872"/>
      <c r="R1605" s="873"/>
      <c r="S1605" s="901">
        <f t="shared" si="3345"/>
        <v>0</v>
      </c>
      <c r="T1605" s="84"/>
      <c r="V1605" s="84"/>
      <c r="W1605" s="84"/>
      <c r="X1605" s="1012"/>
      <c r="Y1605" s="1013"/>
      <c r="Z1605" s="1014"/>
      <c r="AA1605" s="1015"/>
      <c r="AB1605" s="84">
        <f t="shared" si="3339"/>
        <v>0</v>
      </c>
    </row>
    <row r="1606" spans="1:28" hidden="1">
      <c r="A1606" s="84"/>
      <c r="B1606" s="84"/>
      <c r="C1606" s="84"/>
      <c r="D1606" s="84"/>
      <c r="F1606" s="779" t="s">
        <v>245</v>
      </c>
      <c r="G1606" s="780" t="s">
        <v>246</v>
      </c>
      <c r="L1606" s="872"/>
      <c r="M1606" s="872"/>
      <c r="N1606" s="873"/>
      <c r="O1606" s="872"/>
      <c r="P1606" s="872"/>
      <c r="Q1606" s="872"/>
      <c r="R1606" s="873"/>
      <c r="S1606" s="901">
        <f t="shared" si="3345"/>
        <v>0</v>
      </c>
      <c r="T1606" s="84"/>
      <c r="V1606" s="84"/>
      <c r="W1606" s="84"/>
      <c r="X1606" s="1012"/>
      <c r="Y1606" s="1013"/>
      <c r="Z1606" s="1014"/>
      <c r="AA1606" s="1015"/>
      <c r="AB1606" s="84">
        <f t="shared" si="3339"/>
        <v>0</v>
      </c>
    </row>
    <row r="1607" spans="1:28" ht="15.75" thickBot="1">
      <c r="A1607" s="84"/>
      <c r="B1607" s="84"/>
      <c r="C1607" s="84"/>
      <c r="D1607" s="84"/>
      <c r="F1607" s="779" t="s">
        <v>247</v>
      </c>
      <c r="G1607" s="780" t="s">
        <v>4695</v>
      </c>
      <c r="H1607" s="750">
        <f>SUM(H1578)</f>
        <v>0</v>
      </c>
      <c r="I1607" s="750">
        <f t="shared" ref="I1607:Q1607" si="3347">SUM(I1578)</f>
        <v>0</v>
      </c>
      <c r="K1607" s="750">
        <f t="shared" si="3347"/>
        <v>0</v>
      </c>
      <c r="L1607" s="872">
        <f>L1578+L1597</f>
        <v>500000</v>
      </c>
      <c r="M1607" s="872">
        <f>M1578+M1597</f>
        <v>94216.36</v>
      </c>
      <c r="N1607" s="873">
        <f t="shared" si="3347"/>
        <v>0.18843272</v>
      </c>
      <c r="O1607" s="872">
        <f>O1578+O1597</f>
        <v>405783.64</v>
      </c>
      <c r="P1607" s="872">
        <f>P1578+P1597</f>
        <v>500000</v>
      </c>
      <c r="Q1607" s="872">
        <f t="shared" si="3347"/>
        <v>94216.36</v>
      </c>
      <c r="R1607" s="873">
        <f>Q1607/P1607</f>
        <v>0.18843272</v>
      </c>
      <c r="S1607" s="901">
        <f>S1578+S1597</f>
        <v>405783.64</v>
      </c>
      <c r="T1607" s="84"/>
      <c r="V1607" s="84"/>
      <c r="W1607" s="84"/>
      <c r="X1607" s="1012"/>
      <c r="Y1607" s="1013"/>
      <c r="Z1607" s="1014"/>
      <c r="AA1607" s="1015"/>
      <c r="AB1607" s="84">
        <f t="shared" si="3339"/>
        <v>0</v>
      </c>
    </row>
    <row r="1608" spans="1:28" ht="30.75" hidden="1" thickBot="1">
      <c r="A1608" s="84"/>
      <c r="B1608" s="84"/>
      <c r="C1608" s="84"/>
      <c r="D1608" s="84"/>
      <c r="F1608" s="779" t="s">
        <v>248</v>
      </c>
      <c r="G1608" s="780" t="s">
        <v>4694</v>
      </c>
      <c r="L1608" s="872"/>
      <c r="M1608" s="872"/>
      <c r="N1608" s="873"/>
      <c r="O1608" s="872"/>
      <c r="P1608" s="872"/>
      <c r="Q1608" s="872"/>
      <c r="R1608" s="873"/>
      <c r="S1608" s="901">
        <f t="shared" si="3345"/>
        <v>0</v>
      </c>
      <c r="T1608" s="84"/>
      <c r="V1608" s="84"/>
      <c r="W1608" s="84"/>
      <c r="X1608" s="1012"/>
      <c r="Y1608" s="1013"/>
      <c r="Z1608" s="1014"/>
      <c r="AA1608" s="1015"/>
      <c r="AB1608" s="84">
        <f t="shared" si="3339"/>
        <v>0</v>
      </c>
    </row>
    <row r="1609" spans="1:28" ht="15.75" hidden="1" thickBot="1">
      <c r="A1609" s="84"/>
      <c r="B1609" s="84"/>
      <c r="C1609" s="84"/>
      <c r="D1609" s="84"/>
      <c r="F1609" s="779" t="s">
        <v>249</v>
      </c>
      <c r="G1609" s="780" t="s">
        <v>58</v>
      </c>
      <c r="L1609" s="872"/>
      <c r="M1609" s="872"/>
      <c r="N1609" s="873"/>
      <c r="O1609" s="872"/>
      <c r="P1609" s="872"/>
      <c r="Q1609" s="872"/>
      <c r="R1609" s="873"/>
      <c r="S1609" s="901">
        <f t="shared" si="3345"/>
        <v>0</v>
      </c>
      <c r="T1609" s="84"/>
      <c r="V1609" s="84"/>
      <c r="W1609" s="84"/>
      <c r="X1609" s="1012"/>
      <c r="Y1609" s="1013"/>
      <c r="Z1609" s="1014"/>
      <c r="AA1609" s="1015"/>
      <c r="AB1609" s="84">
        <f t="shared" si="3339"/>
        <v>0</v>
      </c>
    </row>
    <row r="1610" spans="1:28" ht="15.75" hidden="1" thickBot="1">
      <c r="A1610" s="84"/>
      <c r="B1610" s="84"/>
      <c r="C1610" s="84"/>
      <c r="D1610" s="84"/>
      <c r="F1610" s="779" t="s">
        <v>250</v>
      </c>
      <c r="G1610" s="780" t="s">
        <v>251</v>
      </c>
      <c r="L1610" s="872"/>
      <c r="M1610" s="872"/>
      <c r="N1610" s="873"/>
      <c r="O1610" s="872"/>
      <c r="P1610" s="872"/>
      <c r="Q1610" s="872"/>
      <c r="R1610" s="873"/>
      <c r="S1610" s="901">
        <f t="shared" si="3345"/>
        <v>0</v>
      </c>
      <c r="T1610" s="84"/>
      <c r="V1610" s="84"/>
      <c r="W1610" s="84"/>
      <c r="X1610" s="1012"/>
      <c r="Y1610" s="1013"/>
      <c r="Z1610" s="1014"/>
      <c r="AA1610" s="1015"/>
      <c r="AB1610" s="84">
        <f t="shared" si="3339"/>
        <v>0</v>
      </c>
    </row>
    <row r="1611" spans="1:28" ht="15.75" hidden="1" thickBot="1">
      <c r="A1611" s="84"/>
      <c r="B1611" s="84"/>
      <c r="C1611" s="84"/>
      <c r="D1611" s="84"/>
      <c r="F1611" s="779" t="s">
        <v>252</v>
      </c>
      <c r="G1611" s="780" t="s">
        <v>253</v>
      </c>
      <c r="L1611" s="872"/>
      <c r="M1611" s="872"/>
      <c r="N1611" s="873"/>
      <c r="O1611" s="872"/>
      <c r="P1611" s="872"/>
      <c r="Q1611" s="872"/>
      <c r="R1611" s="873"/>
      <c r="S1611" s="901">
        <f t="shared" si="3345"/>
        <v>0</v>
      </c>
      <c r="T1611" s="84"/>
      <c r="V1611" s="84"/>
      <c r="W1611" s="84"/>
      <c r="X1611" s="1012"/>
      <c r="Y1611" s="1013"/>
      <c r="Z1611" s="1014"/>
      <c r="AA1611" s="1015"/>
      <c r="AB1611" s="84">
        <f t="shared" si="3339"/>
        <v>0</v>
      </c>
    </row>
    <row r="1612" spans="1:28" ht="30.75" hidden="1" thickBot="1">
      <c r="A1612" s="84"/>
      <c r="B1612" s="84"/>
      <c r="C1612" s="84"/>
      <c r="D1612" s="84"/>
      <c r="F1612" s="779" t="s">
        <v>254</v>
      </c>
      <c r="G1612" s="780" t="s">
        <v>255</v>
      </c>
      <c r="L1612" s="872"/>
      <c r="M1612" s="872"/>
      <c r="N1612" s="873"/>
      <c r="O1612" s="872"/>
      <c r="P1612" s="872"/>
      <c r="Q1612" s="872"/>
      <c r="R1612" s="873"/>
      <c r="S1612" s="901">
        <f t="shared" si="3345"/>
        <v>0</v>
      </c>
      <c r="T1612" s="84"/>
      <c r="V1612" s="84"/>
      <c r="W1612" s="84"/>
      <c r="X1612" s="1012"/>
      <c r="Y1612" s="1013"/>
      <c r="Z1612" s="1014"/>
      <c r="AA1612" s="1015"/>
      <c r="AB1612" s="84">
        <f t="shared" si="3339"/>
        <v>0</v>
      </c>
    </row>
    <row r="1613" spans="1:28" ht="15.75" hidden="1" thickBot="1">
      <c r="A1613" s="84"/>
      <c r="B1613" s="84"/>
      <c r="C1613" s="84"/>
      <c r="D1613" s="84"/>
      <c r="F1613" s="779" t="s">
        <v>256</v>
      </c>
      <c r="G1613" s="780" t="s">
        <v>257</v>
      </c>
      <c r="H1613" s="750">
        <v>0</v>
      </c>
      <c r="I1613" s="750">
        <v>0</v>
      </c>
      <c r="K1613" s="750">
        <v>0</v>
      </c>
      <c r="L1613" s="872">
        <f>L1485</f>
        <v>0</v>
      </c>
      <c r="M1613" s="872">
        <f>M1485</f>
        <v>91492.920000000013</v>
      </c>
      <c r="N1613" s="873" t="e">
        <f t="shared" ref="N1613:S1613" si="3348">N1485</f>
        <v>#DIV/0!</v>
      </c>
      <c r="O1613" s="872">
        <f t="shared" si="3348"/>
        <v>-91492.920000000013</v>
      </c>
      <c r="P1613" s="872">
        <f t="shared" si="3348"/>
        <v>0</v>
      </c>
      <c r="Q1613" s="872">
        <f t="shared" si="3348"/>
        <v>0</v>
      </c>
      <c r="R1613" s="873" t="e">
        <f t="shared" si="3348"/>
        <v>#DIV/0!</v>
      </c>
      <c r="S1613" s="901">
        <f t="shared" si="3348"/>
        <v>0</v>
      </c>
      <c r="T1613" s="84"/>
      <c r="V1613" s="84"/>
      <c r="W1613" s="84"/>
      <c r="X1613" s="1012"/>
      <c r="Y1613" s="1013"/>
      <c r="Z1613" s="1014"/>
      <c r="AA1613" s="1015"/>
      <c r="AB1613" s="84">
        <f t="shared" si="3339"/>
        <v>0</v>
      </c>
    </row>
    <row r="1614" spans="1:28" ht="30.75" hidden="1" thickBot="1">
      <c r="A1614" s="84"/>
      <c r="B1614" s="84"/>
      <c r="C1614" s="84"/>
      <c r="D1614" s="84"/>
      <c r="F1614" s="779" t="s">
        <v>258</v>
      </c>
      <c r="G1614" s="780" t="s">
        <v>259</v>
      </c>
      <c r="L1614" s="872"/>
      <c r="M1614" s="872"/>
      <c r="N1614" s="873"/>
      <c r="O1614" s="872"/>
      <c r="P1614" s="872"/>
      <c r="Q1614" s="872"/>
      <c r="R1614" s="873"/>
      <c r="S1614" s="901">
        <f t="shared" si="3345"/>
        <v>0</v>
      </c>
      <c r="T1614" s="84"/>
      <c r="V1614" s="84"/>
      <c r="W1614" s="84"/>
      <c r="X1614" s="1012"/>
      <c r="Y1614" s="1013"/>
      <c r="Z1614" s="1014"/>
      <c r="AA1614" s="1015"/>
      <c r="AB1614" s="84">
        <f t="shared" si="3339"/>
        <v>0</v>
      </c>
    </row>
    <row r="1615" spans="1:28" ht="30.75" hidden="1" thickBot="1">
      <c r="A1615" s="84"/>
      <c r="B1615" s="84"/>
      <c r="C1615" s="84"/>
      <c r="D1615" s="84"/>
      <c r="F1615" s="779" t="s">
        <v>260</v>
      </c>
      <c r="G1615" s="780" t="s">
        <v>261</v>
      </c>
      <c r="L1615" s="872"/>
      <c r="M1615" s="872"/>
      <c r="N1615" s="873"/>
      <c r="O1615" s="872"/>
      <c r="P1615" s="872"/>
      <c r="Q1615" s="872"/>
      <c r="R1615" s="873"/>
      <c r="S1615" s="901">
        <f t="shared" si="3345"/>
        <v>0</v>
      </c>
      <c r="T1615" s="84"/>
      <c r="V1615" s="84"/>
      <c r="W1615" s="84"/>
      <c r="X1615" s="1012"/>
      <c r="Y1615" s="1013"/>
      <c r="Z1615" s="1014"/>
      <c r="AA1615" s="1015"/>
      <c r="AB1615" s="84">
        <f t="shared" si="3339"/>
        <v>0</v>
      </c>
    </row>
    <row r="1616" spans="1:28" ht="15.75" hidden="1" thickBot="1">
      <c r="A1616" s="84"/>
      <c r="B1616" s="84"/>
      <c r="C1616" s="84"/>
      <c r="D1616" s="84"/>
      <c r="F1616" s="779" t="s">
        <v>262</v>
      </c>
      <c r="G1616" s="780" t="s">
        <v>263</v>
      </c>
      <c r="H1616" s="781"/>
      <c r="I1616" s="781"/>
      <c r="J1616" s="782"/>
      <c r="K1616" s="781"/>
      <c r="L1616" s="901"/>
      <c r="M1616" s="901"/>
      <c r="N1616" s="902"/>
      <c r="O1616" s="901"/>
      <c r="P1616" s="901"/>
      <c r="Q1616" s="901"/>
      <c r="R1616" s="902"/>
      <c r="S1616" s="901">
        <f t="shared" si="3345"/>
        <v>0</v>
      </c>
      <c r="T1616" s="84"/>
      <c r="V1616" s="84"/>
      <c r="W1616" s="84"/>
      <c r="X1616" s="1012"/>
      <c r="Y1616" s="1013"/>
      <c r="Z1616" s="1014"/>
      <c r="AA1616" s="1015"/>
      <c r="AB1616" s="84">
        <f t="shared" si="3339"/>
        <v>0</v>
      </c>
    </row>
    <row r="1617" spans="1:28" ht="15.75" thickBot="1">
      <c r="A1617" s="84"/>
      <c r="B1617" s="84"/>
      <c r="C1617" s="84"/>
      <c r="D1617" s="84"/>
      <c r="G1617" s="785" t="s">
        <v>4165</v>
      </c>
      <c r="H1617" s="786">
        <f>SUM(H1601:H1607)</f>
        <v>11764575</v>
      </c>
      <c r="I1617" s="786">
        <f t="shared" ref="I1617:N1617" si="3349">SUM(I1601:I1607)</f>
        <v>6868439.2500000009</v>
      </c>
      <c r="J1617" s="787">
        <f>I1617/H1617</f>
        <v>0.58382383129012316</v>
      </c>
      <c r="K1617" s="786">
        <f t="shared" si="3349"/>
        <v>4896135.7499999991</v>
      </c>
      <c r="L1617" s="906">
        <f>SUM(L1601:L1613)</f>
        <v>1007000</v>
      </c>
      <c r="M1617" s="906">
        <f>SUM(M1601:M1613)</f>
        <v>344369.37</v>
      </c>
      <c r="N1617" s="907">
        <f t="shared" si="3349"/>
        <v>0.50137175353057206</v>
      </c>
      <c r="O1617" s="906">
        <f>SUM(O1601:O1613)</f>
        <v>662630.63</v>
      </c>
      <c r="P1617" s="906">
        <f>SUM(P1601:P1613)</f>
        <v>12771575</v>
      </c>
      <c r="Q1617" s="906">
        <f>SUM(Q1601:Q1613)</f>
        <v>7121315.7000000011</v>
      </c>
      <c r="R1617" s="907">
        <f>Q1617/P1617</f>
        <v>0.55759103321242687</v>
      </c>
      <c r="S1617" s="906">
        <f>SUM(S1601:S1613)</f>
        <v>5650259.2999999989</v>
      </c>
      <c r="T1617" s="84"/>
      <c r="V1617" s="84"/>
      <c r="W1617" s="84"/>
      <c r="X1617" s="1012"/>
      <c r="Y1617" s="1013"/>
      <c r="Z1617" s="1014"/>
      <c r="AA1617" s="1015"/>
      <c r="AB1617" s="84">
        <f t="shared" si="3339"/>
        <v>0</v>
      </c>
    </row>
    <row r="1618" spans="1:28">
      <c r="A1618" s="84"/>
      <c r="B1618" s="84"/>
      <c r="C1618" s="84"/>
      <c r="D1618" s="84"/>
      <c r="L1618" s="872"/>
      <c r="M1618" s="872"/>
      <c r="N1618" s="873"/>
      <c r="O1618" s="872"/>
      <c r="P1618" s="872"/>
      <c r="Q1618" s="872"/>
      <c r="R1618" s="873"/>
      <c r="S1618" s="872"/>
      <c r="T1618" s="84"/>
      <c r="V1618" s="84"/>
      <c r="W1618" s="84"/>
      <c r="X1618" s="1012"/>
      <c r="Y1618" s="1013"/>
      <c r="Z1618" s="1014"/>
      <c r="AA1618" s="1015"/>
      <c r="AB1618" s="84">
        <f t="shared" si="3339"/>
        <v>0</v>
      </c>
    </row>
    <row r="1619" spans="1:28">
      <c r="A1619" s="84"/>
      <c r="B1619" s="84"/>
      <c r="C1619" s="84"/>
      <c r="D1619" s="84"/>
      <c r="E1619" s="771"/>
      <c r="F1619" s="772"/>
      <c r="G1619" s="805" t="s">
        <v>5308</v>
      </c>
      <c r="H1619" s="806"/>
      <c r="I1619" s="806"/>
      <c r="J1619" s="807"/>
      <c r="K1619" s="806"/>
      <c r="L1619" s="874"/>
      <c r="M1619" s="874"/>
      <c r="N1619" s="963"/>
      <c r="O1619" s="874"/>
      <c r="P1619" s="874"/>
      <c r="Q1619" s="874"/>
      <c r="R1619" s="963"/>
      <c r="S1619" s="961"/>
      <c r="T1619" s="84"/>
      <c r="V1619" s="84"/>
      <c r="W1619" s="84"/>
      <c r="X1619" s="1012"/>
      <c r="Y1619" s="1013"/>
      <c r="Z1619" s="1014"/>
      <c r="AA1619" s="1015"/>
      <c r="AB1619" s="84">
        <f t="shared" si="3339"/>
        <v>0</v>
      </c>
    </row>
    <row r="1620" spans="1:28">
      <c r="A1620" s="84"/>
      <c r="B1620" s="84"/>
      <c r="C1620" s="84"/>
      <c r="D1620" s="84"/>
      <c r="E1620" s="778"/>
      <c r="F1620" s="779" t="s">
        <v>235</v>
      </c>
      <c r="G1620" s="780" t="s">
        <v>236</v>
      </c>
      <c r="H1620" s="781">
        <f>SUM(H1601)</f>
        <v>11764575</v>
      </c>
      <c r="I1620" s="781">
        <f>SUM(I1601)</f>
        <v>6868439.2500000009</v>
      </c>
      <c r="J1620" s="782">
        <f t="shared" ref="J1620:S1620" si="3350">SUM(J1601)</f>
        <v>0.58382383129012316</v>
      </c>
      <c r="K1620" s="781">
        <f t="shared" si="3350"/>
        <v>4896135.7499999991</v>
      </c>
      <c r="L1620" s="901">
        <f t="shared" si="3350"/>
        <v>0</v>
      </c>
      <c r="M1620" s="901">
        <f t="shared" si="3350"/>
        <v>0</v>
      </c>
      <c r="N1620" s="902"/>
      <c r="O1620" s="901">
        <f t="shared" si="3350"/>
        <v>0</v>
      </c>
      <c r="P1620" s="901">
        <f t="shared" si="3350"/>
        <v>11764575</v>
      </c>
      <c r="Q1620" s="901">
        <f>SUM(Q1601)</f>
        <v>6868439.2500000009</v>
      </c>
      <c r="R1620" s="902">
        <f t="shared" si="3350"/>
        <v>0.58382383129012316</v>
      </c>
      <c r="S1620" s="901">
        <f t="shared" si="3350"/>
        <v>4896135.7499999991</v>
      </c>
      <c r="T1620" s="84"/>
      <c r="V1620" s="84"/>
      <c r="W1620" s="84"/>
      <c r="X1620" s="1012"/>
      <c r="Y1620" s="1013"/>
      <c r="Z1620" s="1014"/>
      <c r="AA1620" s="1015"/>
      <c r="AB1620" s="84">
        <f t="shared" si="3339"/>
        <v>0</v>
      </c>
    </row>
    <row r="1621" spans="1:28" hidden="1">
      <c r="A1621" s="84"/>
      <c r="B1621" s="84"/>
      <c r="C1621" s="84"/>
      <c r="D1621" s="84"/>
      <c r="F1621" s="779" t="s">
        <v>237</v>
      </c>
      <c r="G1621" s="780" t="s">
        <v>238</v>
      </c>
      <c r="L1621" s="872"/>
      <c r="M1621" s="872"/>
      <c r="N1621" s="873"/>
      <c r="O1621" s="872"/>
      <c r="P1621" s="872"/>
      <c r="Q1621" s="872"/>
      <c r="R1621" s="873"/>
      <c r="S1621" s="901">
        <f t="shared" ref="S1621:S1635" si="3351">SUM(H1621:L1621)</f>
        <v>0</v>
      </c>
      <c r="T1621" s="84"/>
      <c r="V1621" s="84"/>
      <c r="W1621" s="84"/>
      <c r="X1621" s="1012"/>
      <c r="Y1621" s="1013"/>
      <c r="Z1621" s="1014"/>
      <c r="AA1621" s="1015"/>
      <c r="AB1621" s="84">
        <f t="shared" si="3339"/>
        <v>0</v>
      </c>
    </row>
    <row r="1622" spans="1:28" hidden="1">
      <c r="A1622" s="84"/>
      <c r="B1622" s="84"/>
      <c r="C1622" s="84"/>
      <c r="D1622" s="84"/>
      <c r="F1622" s="779" t="s">
        <v>239</v>
      </c>
      <c r="G1622" s="780" t="s">
        <v>240</v>
      </c>
      <c r="L1622" s="872"/>
      <c r="M1622" s="872"/>
      <c r="N1622" s="873"/>
      <c r="O1622" s="872"/>
      <c r="P1622" s="872"/>
      <c r="Q1622" s="872"/>
      <c r="R1622" s="873"/>
      <c r="S1622" s="901">
        <f t="shared" si="3351"/>
        <v>0</v>
      </c>
      <c r="T1622" s="84"/>
      <c r="V1622" s="84"/>
      <c r="W1622" s="84"/>
      <c r="X1622" s="1012"/>
      <c r="Y1622" s="1013"/>
      <c r="Z1622" s="1014"/>
      <c r="AA1622" s="1015"/>
      <c r="AB1622" s="84">
        <f t="shared" si="3339"/>
        <v>0</v>
      </c>
    </row>
    <row r="1623" spans="1:28">
      <c r="A1623" s="84"/>
      <c r="B1623" s="84"/>
      <c r="C1623" s="84"/>
      <c r="D1623" s="84"/>
      <c r="F1623" s="779" t="s">
        <v>241</v>
      </c>
      <c r="G1623" s="780" t="s">
        <v>242</v>
      </c>
      <c r="H1623" s="750">
        <f>SUM(H1604)</f>
        <v>0</v>
      </c>
      <c r="I1623" s="750">
        <f t="shared" ref="I1623:S1623" si="3352">SUM(I1604)</f>
        <v>0</v>
      </c>
      <c r="K1623" s="750">
        <f t="shared" si="3352"/>
        <v>0</v>
      </c>
      <c r="L1623" s="872">
        <f>SUM(L1604)</f>
        <v>507000</v>
      </c>
      <c r="M1623" s="872">
        <f>M1604</f>
        <v>158660.09000000003</v>
      </c>
      <c r="N1623" s="873">
        <f t="shared" si="3352"/>
        <v>0.31293903353057206</v>
      </c>
      <c r="O1623" s="872">
        <f t="shared" si="3352"/>
        <v>348339.91</v>
      </c>
      <c r="P1623" s="872">
        <f t="shared" si="3352"/>
        <v>507000</v>
      </c>
      <c r="Q1623" s="872">
        <f t="shared" si="3352"/>
        <v>158660.09000000003</v>
      </c>
      <c r="R1623" s="873">
        <f t="shared" si="3352"/>
        <v>0.31293903353057206</v>
      </c>
      <c r="S1623" s="901">
        <f t="shared" si="3352"/>
        <v>348339.91</v>
      </c>
      <c r="T1623" s="84"/>
      <c r="V1623" s="84"/>
      <c r="W1623" s="84"/>
      <c r="X1623" s="1012"/>
      <c r="Y1623" s="1013"/>
      <c r="Z1623" s="1014"/>
      <c r="AA1623" s="1015"/>
      <c r="AB1623" s="84">
        <f t="shared" si="3339"/>
        <v>0</v>
      </c>
    </row>
    <row r="1624" spans="1:28" hidden="1">
      <c r="A1624" s="84"/>
      <c r="B1624" s="84"/>
      <c r="C1624" s="84"/>
      <c r="D1624" s="84"/>
      <c r="F1624" s="779" t="s">
        <v>243</v>
      </c>
      <c r="G1624" s="780" t="s">
        <v>244</v>
      </c>
      <c r="L1624" s="872"/>
      <c r="M1624" s="872"/>
      <c r="N1624" s="873"/>
      <c r="O1624" s="872"/>
      <c r="P1624" s="872"/>
      <c r="Q1624" s="872"/>
      <c r="R1624" s="873"/>
      <c r="S1624" s="901">
        <f t="shared" si="3351"/>
        <v>0</v>
      </c>
      <c r="T1624" s="84"/>
      <c r="V1624" s="84"/>
      <c r="W1624" s="84"/>
      <c r="X1624" s="1012"/>
      <c r="Y1624" s="1013"/>
      <c r="Z1624" s="1014"/>
      <c r="AA1624" s="1015"/>
      <c r="AB1624" s="84">
        <f t="shared" si="3339"/>
        <v>0</v>
      </c>
    </row>
    <row r="1625" spans="1:28" hidden="1">
      <c r="A1625" s="84"/>
      <c r="B1625" s="84"/>
      <c r="C1625" s="84"/>
      <c r="D1625" s="84"/>
      <c r="F1625" s="779" t="s">
        <v>245</v>
      </c>
      <c r="G1625" s="780" t="s">
        <v>246</v>
      </c>
      <c r="L1625" s="872"/>
      <c r="M1625" s="872"/>
      <c r="N1625" s="873"/>
      <c r="O1625" s="872"/>
      <c r="P1625" s="872"/>
      <c r="Q1625" s="872"/>
      <c r="R1625" s="873"/>
      <c r="S1625" s="901">
        <f t="shared" si="3351"/>
        <v>0</v>
      </c>
      <c r="T1625" s="84"/>
      <c r="V1625" s="84"/>
      <c r="W1625" s="84"/>
      <c r="X1625" s="1012"/>
      <c r="Y1625" s="1013"/>
      <c r="Z1625" s="1014"/>
      <c r="AA1625" s="1015"/>
      <c r="AB1625" s="84">
        <f t="shared" si="3339"/>
        <v>0</v>
      </c>
    </row>
    <row r="1626" spans="1:28" ht="15.75" thickBot="1">
      <c r="A1626" s="84"/>
      <c r="B1626" s="84"/>
      <c r="C1626" s="84"/>
      <c r="D1626" s="84"/>
      <c r="F1626" s="779" t="s">
        <v>247</v>
      </c>
      <c r="G1626" s="780" t="s">
        <v>4695</v>
      </c>
      <c r="H1626" s="750">
        <f>SUM(H1607)</f>
        <v>0</v>
      </c>
      <c r="I1626" s="750">
        <f t="shared" ref="I1626:S1626" si="3353">SUM(I1607)</f>
        <v>0</v>
      </c>
      <c r="K1626" s="750">
        <f t="shared" si="3353"/>
        <v>0</v>
      </c>
      <c r="L1626" s="872">
        <f>SUM(L1607)</f>
        <v>500000</v>
      </c>
      <c r="M1626" s="872">
        <f>SUM(M1607)</f>
        <v>94216.36</v>
      </c>
      <c r="N1626" s="873">
        <f t="shared" si="3353"/>
        <v>0.18843272</v>
      </c>
      <c r="O1626" s="872">
        <f t="shared" si="3353"/>
        <v>405783.64</v>
      </c>
      <c r="P1626" s="872">
        <f t="shared" si="3353"/>
        <v>500000</v>
      </c>
      <c r="Q1626" s="872">
        <f t="shared" si="3353"/>
        <v>94216.36</v>
      </c>
      <c r="R1626" s="873">
        <f t="shared" si="3353"/>
        <v>0.18843272</v>
      </c>
      <c r="S1626" s="901">
        <f t="shared" si="3353"/>
        <v>405783.64</v>
      </c>
      <c r="T1626" s="84"/>
      <c r="V1626" s="84"/>
      <c r="W1626" s="84"/>
      <c r="X1626" s="1012"/>
      <c r="Y1626" s="1013"/>
      <c r="Z1626" s="1014"/>
      <c r="AA1626" s="1015"/>
      <c r="AB1626" s="84">
        <f t="shared" si="3339"/>
        <v>0</v>
      </c>
    </row>
    <row r="1627" spans="1:28" ht="30.75" hidden="1" thickBot="1">
      <c r="A1627" s="84"/>
      <c r="B1627" s="84"/>
      <c r="C1627" s="84"/>
      <c r="D1627" s="84"/>
      <c r="F1627" s="779" t="s">
        <v>248</v>
      </c>
      <c r="G1627" s="780" t="s">
        <v>4694</v>
      </c>
      <c r="L1627" s="872"/>
      <c r="M1627" s="872"/>
      <c r="N1627" s="873"/>
      <c r="O1627" s="872"/>
      <c r="P1627" s="872"/>
      <c r="Q1627" s="872"/>
      <c r="R1627" s="873"/>
      <c r="S1627" s="901">
        <f t="shared" si="3351"/>
        <v>0</v>
      </c>
      <c r="T1627" s="84"/>
      <c r="V1627" s="84"/>
      <c r="W1627" s="84"/>
      <c r="X1627" s="1012"/>
      <c r="Y1627" s="1013"/>
      <c r="Z1627" s="1014"/>
      <c r="AA1627" s="1015"/>
      <c r="AB1627" s="84">
        <f t="shared" si="3339"/>
        <v>0</v>
      </c>
    </row>
    <row r="1628" spans="1:28" ht="15.75" hidden="1" thickBot="1">
      <c r="F1628" s="779" t="s">
        <v>249</v>
      </c>
      <c r="G1628" s="780" t="s">
        <v>58</v>
      </c>
      <c r="L1628" s="872"/>
      <c r="M1628" s="872"/>
      <c r="N1628" s="873"/>
      <c r="O1628" s="872"/>
      <c r="P1628" s="872"/>
      <c r="Q1628" s="872"/>
      <c r="R1628" s="873"/>
      <c r="S1628" s="901">
        <f t="shared" si="3351"/>
        <v>0</v>
      </c>
      <c r="T1628" s="84"/>
      <c r="V1628" s="84"/>
      <c r="W1628" s="84"/>
      <c r="X1628" s="1012"/>
      <c r="Y1628" s="1013"/>
      <c r="Z1628" s="1014"/>
      <c r="AA1628" s="1015"/>
      <c r="AB1628" s="84">
        <f t="shared" si="3339"/>
        <v>0</v>
      </c>
    </row>
    <row r="1629" spans="1:28" ht="15.75" hidden="1" thickBot="1">
      <c r="F1629" s="779" t="s">
        <v>250</v>
      </c>
      <c r="G1629" s="780" t="s">
        <v>251</v>
      </c>
      <c r="L1629" s="872"/>
      <c r="M1629" s="872"/>
      <c r="N1629" s="873"/>
      <c r="O1629" s="872"/>
      <c r="P1629" s="872"/>
      <c r="Q1629" s="872"/>
      <c r="R1629" s="873"/>
      <c r="S1629" s="901">
        <f t="shared" si="3351"/>
        <v>0</v>
      </c>
      <c r="T1629" s="84"/>
      <c r="V1629" s="84"/>
      <c r="W1629" s="84"/>
      <c r="X1629" s="1012"/>
      <c r="Y1629" s="1013"/>
      <c r="Z1629" s="1014"/>
      <c r="AA1629" s="1015"/>
      <c r="AB1629" s="84">
        <f t="shared" si="3339"/>
        <v>0</v>
      </c>
    </row>
    <row r="1630" spans="1:28" ht="15.75" hidden="1" thickBot="1">
      <c r="F1630" s="779" t="s">
        <v>252</v>
      </c>
      <c r="G1630" s="780" t="s">
        <v>253</v>
      </c>
      <c r="L1630" s="872"/>
      <c r="M1630" s="872"/>
      <c r="N1630" s="873"/>
      <c r="O1630" s="872"/>
      <c r="P1630" s="872"/>
      <c r="Q1630" s="872"/>
      <c r="R1630" s="873"/>
      <c r="S1630" s="901">
        <f t="shared" si="3351"/>
        <v>0</v>
      </c>
      <c r="T1630" s="84"/>
      <c r="V1630" s="84"/>
      <c r="W1630" s="84"/>
      <c r="X1630" s="1012"/>
      <c r="Y1630" s="1013"/>
      <c r="Z1630" s="1014"/>
      <c r="AA1630" s="1015"/>
      <c r="AB1630" s="84">
        <f t="shared" si="3339"/>
        <v>0</v>
      </c>
    </row>
    <row r="1631" spans="1:28" ht="30.75" hidden="1" thickBot="1">
      <c r="F1631" s="779" t="s">
        <v>254</v>
      </c>
      <c r="G1631" s="780" t="s">
        <v>255</v>
      </c>
      <c r="L1631" s="872"/>
      <c r="M1631" s="872"/>
      <c r="N1631" s="873"/>
      <c r="O1631" s="872"/>
      <c r="P1631" s="872"/>
      <c r="Q1631" s="872"/>
      <c r="R1631" s="873"/>
      <c r="S1631" s="901">
        <f t="shared" si="3351"/>
        <v>0</v>
      </c>
      <c r="T1631" s="84"/>
      <c r="AB1631" s="84">
        <f t="shared" si="3339"/>
        <v>0</v>
      </c>
    </row>
    <row r="1632" spans="1:28" ht="15.75" hidden="1" thickBot="1">
      <c r="F1632" s="779" t="s">
        <v>256</v>
      </c>
      <c r="G1632" s="780" t="s">
        <v>257</v>
      </c>
      <c r="H1632" s="750">
        <v>0</v>
      </c>
      <c r="I1632" s="750">
        <v>0</v>
      </c>
      <c r="K1632" s="750">
        <v>0</v>
      </c>
      <c r="L1632" s="872">
        <f>L1613</f>
        <v>0</v>
      </c>
      <c r="M1632" s="872">
        <f>M1613</f>
        <v>91492.920000000013</v>
      </c>
      <c r="N1632" s="873" t="e">
        <f t="shared" ref="N1632:S1632" si="3354">N1613</f>
        <v>#DIV/0!</v>
      </c>
      <c r="O1632" s="872">
        <f t="shared" si="3354"/>
        <v>-91492.920000000013</v>
      </c>
      <c r="P1632" s="872">
        <f t="shared" si="3354"/>
        <v>0</v>
      </c>
      <c r="Q1632" s="872">
        <f t="shared" si="3354"/>
        <v>0</v>
      </c>
      <c r="R1632" s="873" t="e">
        <f t="shared" si="3354"/>
        <v>#DIV/0!</v>
      </c>
      <c r="S1632" s="901">
        <f t="shared" si="3354"/>
        <v>0</v>
      </c>
      <c r="T1632" s="84"/>
      <c r="AB1632" s="84">
        <f t="shared" si="3339"/>
        <v>0</v>
      </c>
    </row>
    <row r="1633" spans="1:31" ht="30.75" hidden="1" thickBot="1">
      <c r="F1633" s="779" t="s">
        <v>258</v>
      </c>
      <c r="G1633" s="780" t="s">
        <v>259</v>
      </c>
      <c r="L1633" s="872"/>
      <c r="M1633" s="872"/>
      <c r="N1633" s="873"/>
      <c r="O1633" s="872"/>
      <c r="P1633" s="872"/>
      <c r="Q1633" s="872"/>
      <c r="R1633" s="873"/>
      <c r="S1633" s="901">
        <f t="shared" si="3351"/>
        <v>0</v>
      </c>
      <c r="T1633" s="84"/>
      <c r="AB1633" s="84">
        <f t="shared" si="3339"/>
        <v>0</v>
      </c>
    </row>
    <row r="1634" spans="1:31" ht="30.75" hidden="1" thickBot="1">
      <c r="F1634" s="779" t="s">
        <v>260</v>
      </c>
      <c r="G1634" s="780" t="s">
        <v>261</v>
      </c>
      <c r="L1634" s="872"/>
      <c r="M1634" s="872"/>
      <c r="N1634" s="873"/>
      <c r="O1634" s="872"/>
      <c r="P1634" s="872"/>
      <c r="Q1634" s="872"/>
      <c r="R1634" s="873"/>
      <c r="S1634" s="901">
        <f t="shared" si="3351"/>
        <v>0</v>
      </c>
      <c r="T1634" s="84"/>
      <c r="AB1634" s="84">
        <f t="shared" si="3339"/>
        <v>0</v>
      </c>
    </row>
    <row r="1635" spans="1:31" ht="15.75" hidden="1" thickBot="1">
      <c r="F1635" s="779" t="s">
        <v>262</v>
      </c>
      <c r="G1635" s="780" t="s">
        <v>263</v>
      </c>
      <c r="H1635" s="781"/>
      <c r="I1635" s="781"/>
      <c r="J1635" s="782"/>
      <c r="K1635" s="781"/>
      <c r="L1635" s="901"/>
      <c r="M1635" s="901"/>
      <c r="N1635" s="902"/>
      <c r="O1635" s="901"/>
      <c r="P1635" s="901"/>
      <c r="Q1635" s="901"/>
      <c r="R1635" s="902"/>
      <c r="S1635" s="901">
        <f t="shared" si="3351"/>
        <v>0</v>
      </c>
      <c r="T1635" s="84"/>
      <c r="AB1635" s="84">
        <f t="shared" si="3339"/>
        <v>0</v>
      </c>
    </row>
    <row r="1636" spans="1:31" ht="15.75" thickBot="1">
      <c r="G1636" s="785" t="s">
        <v>5294</v>
      </c>
      <c r="H1636" s="786">
        <f>SUM(H1620:H1626)</f>
        <v>11764575</v>
      </c>
      <c r="I1636" s="786">
        <f t="shared" ref="I1636:O1636" si="3355">SUM(I1620:I1626)</f>
        <v>6868439.2500000009</v>
      </c>
      <c r="J1636" s="787">
        <f>I1636/H1636</f>
        <v>0.58382383129012316</v>
      </c>
      <c r="K1636" s="786">
        <f t="shared" si="3355"/>
        <v>4896135.7499999991</v>
      </c>
      <c r="L1636" s="906">
        <f>SUM(L1620:L1632)</f>
        <v>1007000</v>
      </c>
      <c r="M1636" s="906">
        <f>SUM(M1620:M1632)</f>
        <v>344369.37</v>
      </c>
      <c r="N1636" s="907">
        <f>M1636/L1636</f>
        <v>0.34197554121151935</v>
      </c>
      <c r="O1636" s="906">
        <f t="shared" si="3355"/>
        <v>754123.55</v>
      </c>
      <c r="P1636" s="906">
        <f>SUM(P1620:P1632)</f>
        <v>12771575</v>
      </c>
      <c r="Q1636" s="906">
        <f>SUM(Q1620:Q1632)</f>
        <v>7121315.7000000011</v>
      </c>
      <c r="R1636" s="907">
        <f>Q1636/P1636</f>
        <v>0.55759103321242687</v>
      </c>
      <c r="S1636" s="906">
        <f>SUM(S1620:S1632)</f>
        <v>5650259.2999999989</v>
      </c>
      <c r="T1636" s="84"/>
      <c r="AB1636" s="84">
        <f t="shared" si="3339"/>
        <v>0</v>
      </c>
    </row>
    <row r="1637" spans="1:31">
      <c r="L1637" s="872"/>
      <c r="M1637" s="872"/>
      <c r="N1637" s="873"/>
      <c r="O1637" s="872"/>
      <c r="P1637" s="872"/>
      <c r="Q1637" s="872"/>
      <c r="R1637" s="873"/>
      <c r="S1637" s="872"/>
      <c r="T1637" s="84"/>
      <c r="AB1637" s="84">
        <f t="shared" si="3339"/>
        <v>0</v>
      </c>
    </row>
    <row r="1638" spans="1:31" ht="28.5">
      <c r="A1638" s="842"/>
      <c r="B1638" s="843" t="s">
        <v>5295</v>
      </c>
      <c r="C1638" s="844"/>
      <c r="D1638" s="845"/>
      <c r="E1638" s="846"/>
      <c r="F1638" s="845"/>
      <c r="G1638" s="1016" t="s">
        <v>4729</v>
      </c>
      <c r="H1638" s="848"/>
      <c r="I1638" s="848"/>
      <c r="J1638" s="849"/>
      <c r="K1638" s="848"/>
      <c r="L1638" s="850"/>
      <c r="M1638" s="850"/>
      <c r="N1638" s="851"/>
      <c r="O1638" s="850"/>
      <c r="P1638" s="850"/>
      <c r="Q1638" s="850"/>
      <c r="R1638" s="851"/>
      <c r="S1638" s="850"/>
      <c r="T1638" s="84"/>
      <c r="AB1638" s="84">
        <f t="shared" si="3339"/>
        <v>0</v>
      </c>
    </row>
    <row r="1639" spans="1:31" ht="29.25" customHeight="1">
      <c r="C1639" s="748" t="s">
        <v>3584</v>
      </c>
      <c r="G1639" s="967" t="s">
        <v>4166</v>
      </c>
      <c r="T1639" s="84"/>
      <c r="AB1639" s="84">
        <f t="shared" si="3339"/>
        <v>0</v>
      </c>
    </row>
    <row r="1640" spans="1:31" ht="28.5">
      <c r="C1640" s="748" t="s">
        <v>5447</v>
      </c>
      <c r="D1640" s="757"/>
      <c r="G1640" s="967" t="s">
        <v>5263</v>
      </c>
      <c r="T1640" s="84"/>
      <c r="AB1640" s="84">
        <f t="shared" si="3339"/>
        <v>0</v>
      </c>
    </row>
    <row r="1641" spans="1:31">
      <c r="C1641" s="748"/>
      <c r="D1641" s="765">
        <v>911</v>
      </c>
      <c r="E1641" s="766"/>
      <c r="F1641" s="765"/>
      <c r="G1641" s="767" t="s">
        <v>215</v>
      </c>
      <c r="T1641" s="84"/>
      <c r="AB1641" s="84">
        <f t="shared" si="3339"/>
        <v>0</v>
      </c>
    </row>
    <row r="1642" spans="1:31">
      <c r="E1642" s="747" t="s">
        <v>5137</v>
      </c>
      <c r="F1642" s="1017">
        <v>411</v>
      </c>
      <c r="G1642" s="1018" t="s">
        <v>4102</v>
      </c>
      <c r="H1642" s="750">
        <v>42180306</v>
      </c>
      <c r="I1642" s="750">
        <f>23743965.19-6708.46</f>
        <v>23737256.73</v>
      </c>
      <c r="J1642" s="751">
        <f t="shared" ref="J1642:J1688" si="3356">I1642/H1642</f>
        <v>0.56275686406826919</v>
      </c>
      <c r="K1642" s="750">
        <f t="shared" ref="K1642:K1678" si="3357">H1642-I1642</f>
        <v>18443049.27</v>
      </c>
      <c r="L1642" s="872">
        <v>9429926</v>
      </c>
      <c r="M1642" s="872">
        <f>4896827.61-238480.51</f>
        <v>4658347.1000000006</v>
      </c>
      <c r="N1642" s="873">
        <f>M1642/L1642</f>
        <v>0.49399614588704094</v>
      </c>
      <c r="O1642" s="872">
        <f>L1642-M1642</f>
        <v>4771578.8999999994</v>
      </c>
      <c r="P1642" s="872">
        <f t="shared" ref="P1642:P1678" si="3358">L1642+H1642</f>
        <v>51610232</v>
      </c>
      <c r="Q1642" s="1019">
        <f t="shared" ref="Q1642:Q1678" si="3359">M1642+I1642</f>
        <v>28395603.830000002</v>
      </c>
      <c r="R1642" s="1020">
        <f>Q1642/P1642</f>
        <v>0.55019329946046358</v>
      </c>
      <c r="S1642" s="1019">
        <f t="shared" ref="S1642:S1678" si="3360">P1642-Q1642</f>
        <v>23214628.169999998</v>
      </c>
      <c r="T1642" s="84"/>
      <c r="Z1642" s="813">
        <f>H1642-X1642+Y1642</f>
        <v>42180306</v>
      </c>
      <c r="AA1642" s="814">
        <v>23199299.48</v>
      </c>
      <c r="AB1642" s="84">
        <f t="shared" si="3339"/>
        <v>18981006.52</v>
      </c>
      <c r="AE1642" s="84">
        <f t="shared" ref="AE1642:AE1688" si="3361">H1642-AA1642</f>
        <v>18981006.52</v>
      </c>
    </row>
    <row r="1643" spans="1:31">
      <c r="E1643" s="747" t="s">
        <v>5138</v>
      </c>
      <c r="F1643" s="1017">
        <v>412</v>
      </c>
      <c r="G1643" s="1018" t="s">
        <v>3764</v>
      </c>
      <c r="H1643" s="750">
        <v>6814652</v>
      </c>
      <c r="I1643" s="750">
        <f>3961707.13-1731.04</f>
        <v>3959976.09</v>
      </c>
      <c r="J1643" s="751">
        <f t="shared" si="3356"/>
        <v>0.58109733116232487</v>
      </c>
      <c r="K1643" s="750">
        <f t="shared" si="3357"/>
        <v>2854675.91</v>
      </c>
      <c r="L1643" s="872">
        <v>1570074</v>
      </c>
      <c r="M1643" s="872">
        <f>815454.86-40038.94</f>
        <v>775415.91999999993</v>
      </c>
      <c r="N1643" s="873">
        <f>M1643/L1643</f>
        <v>0.49387221239253687</v>
      </c>
      <c r="O1643" s="872">
        <f t="shared" ref="O1643:O1678" si="3362">L1643-M1643</f>
        <v>794658.08000000007</v>
      </c>
      <c r="P1643" s="872">
        <f t="shared" si="3358"/>
        <v>8384726</v>
      </c>
      <c r="Q1643" s="1019">
        <f t="shared" si="3359"/>
        <v>4735392.01</v>
      </c>
      <c r="R1643" s="1020">
        <f t="shared" ref="R1643:R1678" si="3363">Q1643/P1643</f>
        <v>0.56476407338772905</v>
      </c>
      <c r="S1643" s="1019">
        <f t="shared" si="3360"/>
        <v>3649333.99</v>
      </c>
      <c r="T1643" s="84"/>
      <c r="Z1643" s="813">
        <f>H1643-X1643+Y1643</f>
        <v>6814652</v>
      </c>
      <c r="AA1643" s="814">
        <v>4152674.89</v>
      </c>
      <c r="AB1643" s="84">
        <f t="shared" si="3339"/>
        <v>2661977.11</v>
      </c>
      <c r="AE1643" s="84">
        <f t="shared" si="3361"/>
        <v>2661977.11</v>
      </c>
    </row>
    <row r="1644" spans="1:31" hidden="1">
      <c r="F1644" s="1017">
        <v>413</v>
      </c>
      <c r="G1644" s="1018" t="s">
        <v>4103</v>
      </c>
      <c r="I1644" s="750">
        <v>0</v>
      </c>
      <c r="J1644" s="751" t="e">
        <f t="shared" si="3356"/>
        <v>#DIV/0!</v>
      </c>
      <c r="K1644" s="750">
        <f t="shared" si="3357"/>
        <v>0</v>
      </c>
      <c r="L1644" s="872">
        <v>0</v>
      </c>
      <c r="M1644" s="872">
        <v>0</v>
      </c>
      <c r="N1644" s="873" t="e">
        <f t="shared" ref="N1644:N1676" si="3364">M1644/L1644</f>
        <v>#DIV/0!</v>
      </c>
      <c r="O1644" s="872">
        <f t="shared" si="3362"/>
        <v>0</v>
      </c>
      <c r="P1644" s="872">
        <f t="shared" si="3358"/>
        <v>0</v>
      </c>
      <c r="Q1644" s="1019">
        <f t="shared" si="3359"/>
        <v>0</v>
      </c>
      <c r="R1644" s="1020" t="e">
        <f t="shared" si="3363"/>
        <v>#DIV/0!</v>
      </c>
      <c r="S1644" s="1019">
        <f t="shared" si="3360"/>
        <v>0</v>
      </c>
      <c r="AA1644" s="814">
        <v>0</v>
      </c>
      <c r="AB1644" s="84">
        <f t="shared" si="3339"/>
        <v>0</v>
      </c>
      <c r="AE1644" s="84">
        <f t="shared" si="3361"/>
        <v>0</v>
      </c>
    </row>
    <row r="1645" spans="1:31">
      <c r="E1645" s="747" t="s">
        <v>5139</v>
      </c>
      <c r="F1645" s="1017">
        <v>414</v>
      </c>
      <c r="G1645" s="1018" t="s">
        <v>3767</v>
      </c>
      <c r="H1645" s="750">
        <f>30000+150000</f>
        <v>180000</v>
      </c>
      <c r="I1645" s="750">
        <v>0</v>
      </c>
      <c r="J1645" s="751">
        <f t="shared" si="3356"/>
        <v>0</v>
      </c>
      <c r="K1645" s="750">
        <f t="shared" si="3357"/>
        <v>180000</v>
      </c>
      <c r="L1645" s="872">
        <v>0</v>
      </c>
      <c r="M1645" s="1019">
        <v>0</v>
      </c>
      <c r="N1645" s="873" t="e">
        <f>M1645/L1645</f>
        <v>#DIV/0!</v>
      </c>
      <c r="O1645" s="872">
        <f t="shared" si="3362"/>
        <v>0</v>
      </c>
      <c r="P1645" s="872">
        <f t="shared" si="3358"/>
        <v>180000</v>
      </c>
      <c r="Q1645" s="1019">
        <f t="shared" si="3359"/>
        <v>0</v>
      </c>
      <c r="R1645" s="1020">
        <f t="shared" si="3363"/>
        <v>0</v>
      </c>
      <c r="S1645" s="1019">
        <f t="shared" si="3360"/>
        <v>180000</v>
      </c>
      <c r="Z1645" s="813">
        <f>H1645-X1645+Y1645</f>
        <v>180000</v>
      </c>
      <c r="AA1645" s="814">
        <v>35000</v>
      </c>
      <c r="AB1645" s="84">
        <f t="shared" si="3339"/>
        <v>145000</v>
      </c>
      <c r="AE1645" s="84">
        <f t="shared" si="3361"/>
        <v>145000</v>
      </c>
    </row>
    <row r="1646" spans="1:31">
      <c r="E1646" s="747" t="s">
        <v>5140</v>
      </c>
      <c r="F1646" s="1017">
        <v>415</v>
      </c>
      <c r="G1646" s="1018" t="s">
        <v>4112</v>
      </c>
      <c r="H1646" s="750">
        <f>1500000+1000000</f>
        <v>2500000</v>
      </c>
      <c r="I1646" s="750">
        <f>1256066.31+10440</f>
        <v>1266506.31</v>
      </c>
      <c r="J1646" s="751">
        <f t="shared" si="3356"/>
        <v>0.50660252400000005</v>
      </c>
      <c r="K1646" s="750">
        <f t="shared" si="3357"/>
        <v>1233493.69</v>
      </c>
      <c r="L1646" s="1019">
        <v>0</v>
      </c>
      <c r="M1646" s="1019">
        <v>0</v>
      </c>
      <c r="N1646" s="1020"/>
      <c r="O1646" s="1019">
        <f t="shared" si="3362"/>
        <v>0</v>
      </c>
      <c r="P1646" s="1019">
        <f t="shared" si="3358"/>
        <v>2500000</v>
      </c>
      <c r="Q1646" s="1019">
        <f t="shared" si="3359"/>
        <v>1266506.31</v>
      </c>
      <c r="R1646" s="1020">
        <f t="shared" si="3363"/>
        <v>0.50660252400000005</v>
      </c>
      <c r="S1646" s="1019">
        <f t="shared" si="3360"/>
        <v>1233493.69</v>
      </c>
      <c r="Y1646" s="817">
        <v>375000</v>
      </c>
      <c r="Z1646" s="813">
        <f>H1646-X1646+Y1646</f>
        <v>2875000</v>
      </c>
      <c r="AA1646" s="814">
        <v>1800000</v>
      </c>
      <c r="AB1646" s="84">
        <f t="shared" si="3339"/>
        <v>1075000</v>
      </c>
      <c r="AE1646" s="84">
        <f t="shared" si="3361"/>
        <v>700000</v>
      </c>
    </row>
    <row r="1647" spans="1:31">
      <c r="E1647" s="747" t="s">
        <v>5141</v>
      </c>
      <c r="F1647" s="1017">
        <v>416</v>
      </c>
      <c r="G1647" s="1018" t="s">
        <v>4113</v>
      </c>
      <c r="H1647" s="750">
        <v>300000</v>
      </c>
      <c r="I1647" s="750">
        <f>182070.11-0.11</f>
        <v>182070</v>
      </c>
      <c r="J1647" s="751">
        <f t="shared" si="3356"/>
        <v>0.6069</v>
      </c>
      <c r="K1647" s="750">
        <f t="shared" si="3357"/>
        <v>117930</v>
      </c>
      <c r="L1647" s="1019">
        <v>0</v>
      </c>
      <c r="M1647" s="1019">
        <v>0</v>
      </c>
      <c r="N1647" s="1020"/>
      <c r="O1647" s="1019">
        <f t="shared" si="3362"/>
        <v>0</v>
      </c>
      <c r="P1647" s="1019">
        <f t="shared" si="3358"/>
        <v>300000</v>
      </c>
      <c r="Q1647" s="1019">
        <f t="shared" si="3359"/>
        <v>182070</v>
      </c>
      <c r="R1647" s="1020">
        <f t="shared" si="3363"/>
        <v>0.6069</v>
      </c>
      <c r="S1647" s="1019">
        <f t="shared" si="3360"/>
        <v>117930</v>
      </c>
      <c r="Y1647" s="817">
        <v>50000</v>
      </c>
      <c r="Z1647" s="813">
        <f>H1647-X1647+Y1647</f>
        <v>350000</v>
      </c>
      <c r="AA1647" s="814">
        <v>658000</v>
      </c>
      <c r="AB1647" s="84">
        <f t="shared" si="3339"/>
        <v>-308000</v>
      </c>
      <c r="AE1647" s="84">
        <f t="shared" si="3361"/>
        <v>-358000</v>
      </c>
    </row>
    <row r="1648" spans="1:31" hidden="1">
      <c r="F1648" s="1017">
        <v>417</v>
      </c>
      <c r="G1648" s="1018" t="s">
        <v>4114</v>
      </c>
      <c r="I1648" s="750">
        <v>0</v>
      </c>
      <c r="J1648" s="751" t="e">
        <f t="shared" si="3356"/>
        <v>#DIV/0!</v>
      </c>
      <c r="K1648" s="750">
        <f t="shared" si="3357"/>
        <v>0</v>
      </c>
      <c r="L1648" s="1019">
        <v>0</v>
      </c>
      <c r="M1648" s="1019">
        <v>0</v>
      </c>
      <c r="N1648" s="1020" t="e">
        <f t="shared" si="3364"/>
        <v>#DIV/0!</v>
      </c>
      <c r="O1648" s="1019">
        <f t="shared" si="3362"/>
        <v>0</v>
      </c>
      <c r="P1648" s="1019">
        <f t="shared" si="3358"/>
        <v>0</v>
      </c>
      <c r="Q1648" s="1019">
        <f t="shared" si="3359"/>
        <v>0</v>
      </c>
      <c r="R1648" s="1020" t="e">
        <f t="shared" si="3363"/>
        <v>#DIV/0!</v>
      </c>
      <c r="S1648" s="1019">
        <f t="shared" si="3360"/>
        <v>0</v>
      </c>
      <c r="AA1648" s="814">
        <v>0</v>
      </c>
      <c r="AB1648" s="84">
        <f t="shared" si="3339"/>
        <v>0</v>
      </c>
      <c r="AE1648" s="84">
        <f t="shared" si="3361"/>
        <v>0</v>
      </c>
    </row>
    <row r="1649" spans="1:31" hidden="1">
      <c r="F1649" s="1017">
        <v>418</v>
      </c>
      <c r="G1649" s="1018" t="s">
        <v>3773</v>
      </c>
      <c r="I1649" s="750">
        <v>0</v>
      </c>
      <c r="J1649" s="751" t="e">
        <f t="shared" si="3356"/>
        <v>#DIV/0!</v>
      </c>
      <c r="K1649" s="750">
        <f t="shared" si="3357"/>
        <v>0</v>
      </c>
      <c r="L1649" s="1019">
        <v>0</v>
      </c>
      <c r="M1649" s="1019">
        <v>0</v>
      </c>
      <c r="N1649" s="1020" t="e">
        <f t="shared" si="3364"/>
        <v>#DIV/0!</v>
      </c>
      <c r="O1649" s="1019">
        <f t="shared" si="3362"/>
        <v>0</v>
      </c>
      <c r="P1649" s="1019">
        <f t="shared" si="3358"/>
        <v>0</v>
      </c>
      <c r="Q1649" s="1019">
        <f t="shared" si="3359"/>
        <v>0</v>
      </c>
      <c r="R1649" s="1020" t="e">
        <f t="shared" si="3363"/>
        <v>#DIV/0!</v>
      </c>
      <c r="S1649" s="1019">
        <f t="shared" si="3360"/>
        <v>0</v>
      </c>
      <c r="AA1649" s="814">
        <v>0</v>
      </c>
      <c r="AB1649" s="84">
        <f t="shared" si="3339"/>
        <v>0</v>
      </c>
      <c r="AE1649" s="84">
        <f t="shared" si="3361"/>
        <v>0</v>
      </c>
    </row>
    <row r="1650" spans="1:31">
      <c r="E1650" s="747" t="s">
        <v>5142</v>
      </c>
      <c r="F1650" s="1017">
        <v>421</v>
      </c>
      <c r="G1650" s="1018" t="s">
        <v>3777</v>
      </c>
      <c r="H1650" s="750">
        <f>2250000+2000000</f>
        <v>4250000</v>
      </c>
      <c r="I1650" s="750">
        <f>2316260.26-153422.75+4752</f>
        <v>2167589.5099999998</v>
      </c>
      <c r="J1650" s="751">
        <f t="shared" si="3356"/>
        <v>0.5100210611764705</v>
      </c>
      <c r="K1650" s="750">
        <f t="shared" si="3357"/>
        <v>2082410.4900000002</v>
      </c>
      <c r="L1650" s="1019">
        <v>100000</v>
      </c>
      <c r="M1650" s="1019">
        <f>99318.31+447.55</f>
        <v>99765.86</v>
      </c>
      <c r="N1650" s="1020">
        <f t="shared" si="3364"/>
        <v>0.99765859999999995</v>
      </c>
      <c r="O1650" s="1019">
        <f t="shared" si="3362"/>
        <v>234.13999999999942</v>
      </c>
      <c r="P1650" s="1019">
        <f t="shared" si="3358"/>
        <v>4350000</v>
      </c>
      <c r="Q1650" s="1019">
        <f t="shared" si="3359"/>
        <v>2267355.3699999996</v>
      </c>
      <c r="R1650" s="1020">
        <f t="shared" si="3363"/>
        <v>0.52123111954022983</v>
      </c>
      <c r="S1650" s="1019">
        <f t="shared" si="3360"/>
        <v>2082644.6300000004</v>
      </c>
      <c r="Y1650" s="817">
        <v>185000</v>
      </c>
      <c r="Z1650" s="813">
        <f t="shared" ref="Z1650:Z1655" si="3365">H1650-X1650+Y1650</f>
        <v>4435000</v>
      </c>
      <c r="AA1650" s="814">
        <v>3234311.16</v>
      </c>
      <c r="AB1650" s="84">
        <f t="shared" si="3339"/>
        <v>1200688.8399999999</v>
      </c>
      <c r="AE1650" s="84">
        <f t="shared" si="3361"/>
        <v>1015688.8399999999</v>
      </c>
    </row>
    <row r="1651" spans="1:31">
      <c r="E1651" s="747" t="s">
        <v>5143</v>
      </c>
      <c r="F1651" s="1017">
        <v>422</v>
      </c>
      <c r="G1651" s="1018" t="s">
        <v>3778</v>
      </c>
      <c r="H1651" s="750">
        <v>140000</v>
      </c>
      <c r="I1651" s="750">
        <f>4400+17955</f>
        <v>22355</v>
      </c>
      <c r="J1651" s="751">
        <f t="shared" si="3356"/>
        <v>0.15967857142857142</v>
      </c>
      <c r="K1651" s="750">
        <f t="shared" si="3357"/>
        <v>117645</v>
      </c>
      <c r="L1651" s="1019">
        <v>120000</v>
      </c>
      <c r="M1651" s="1019">
        <f>33246+87381</f>
        <v>120627</v>
      </c>
      <c r="N1651" s="1020">
        <f t="shared" si="3364"/>
        <v>1.005225</v>
      </c>
      <c r="O1651" s="1019">
        <f t="shared" si="3362"/>
        <v>-627</v>
      </c>
      <c r="P1651" s="1019">
        <f t="shared" si="3358"/>
        <v>260000</v>
      </c>
      <c r="Q1651" s="1019">
        <f t="shared" si="3359"/>
        <v>142982</v>
      </c>
      <c r="R1651" s="1020">
        <f t="shared" si="3363"/>
        <v>0.54993076923076922</v>
      </c>
      <c r="S1651" s="1019">
        <f t="shared" si="3360"/>
        <v>117018</v>
      </c>
      <c r="Z1651" s="813">
        <f t="shared" si="3365"/>
        <v>140000</v>
      </c>
      <c r="AA1651" s="814">
        <v>105000</v>
      </c>
      <c r="AB1651" s="84">
        <f t="shared" si="3339"/>
        <v>35000</v>
      </c>
      <c r="AE1651" s="84">
        <f t="shared" si="3361"/>
        <v>35000</v>
      </c>
    </row>
    <row r="1652" spans="1:31">
      <c r="E1652" s="747" t="s">
        <v>5144</v>
      </c>
      <c r="F1652" s="1017">
        <v>423</v>
      </c>
      <c r="G1652" s="1018" t="s">
        <v>3779</v>
      </c>
      <c r="H1652" s="750">
        <f>2074000+1200000</f>
        <v>3274000</v>
      </c>
      <c r="I1652" s="750">
        <f>2988101.9-309010.62</f>
        <v>2679091.2799999998</v>
      </c>
      <c r="J1652" s="751">
        <f t="shared" si="3356"/>
        <v>0.81829299938912636</v>
      </c>
      <c r="K1652" s="750">
        <f t="shared" si="3357"/>
        <v>594908.7200000002</v>
      </c>
      <c r="L1652" s="1019">
        <v>220000</v>
      </c>
      <c r="M1652" s="1019">
        <f>29697.93+56065.42+466286.59</f>
        <v>552049.94000000006</v>
      </c>
      <c r="N1652" s="1020">
        <f t="shared" si="3364"/>
        <v>2.5093179090909095</v>
      </c>
      <c r="O1652" s="1019">
        <f t="shared" si="3362"/>
        <v>-332049.94000000006</v>
      </c>
      <c r="P1652" s="1019">
        <f t="shared" si="3358"/>
        <v>3494000</v>
      </c>
      <c r="Q1652" s="1019">
        <f t="shared" si="3359"/>
        <v>3231141.2199999997</v>
      </c>
      <c r="R1652" s="1020">
        <f t="shared" si="3363"/>
        <v>0.92476852318259861</v>
      </c>
      <c r="S1652" s="1019">
        <f t="shared" si="3360"/>
        <v>262858.78000000026</v>
      </c>
      <c r="Y1652" s="817">
        <v>590000</v>
      </c>
      <c r="Z1652" s="813">
        <f t="shared" si="3365"/>
        <v>3864000</v>
      </c>
      <c r="AA1652" s="814">
        <v>1711000</v>
      </c>
      <c r="AB1652" s="84">
        <f t="shared" si="3339"/>
        <v>2153000</v>
      </c>
      <c r="AE1652" s="84">
        <f t="shared" si="3361"/>
        <v>1563000</v>
      </c>
    </row>
    <row r="1653" spans="1:31">
      <c r="E1653" s="747" t="s">
        <v>3878</v>
      </c>
      <c r="F1653" s="1017">
        <v>424</v>
      </c>
      <c r="G1653" s="1018" t="s">
        <v>3781</v>
      </c>
      <c r="H1653" s="750">
        <f>160000+83787+66213</f>
        <v>310000</v>
      </c>
      <c r="I1653" s="750">
        <f>292147.5+18550.82</f>
        <v>310698.32</v>
      </c>
      <c r="J1653" s="751">
        <f t="shared" si="3356"/>
        <v>1.0022526451612903</v>
      </c>
      <c r="K1653" s="750">
        <f t="shared" si="3357"/>
        <v>-698.32000000000698</v>
      </c>
      <c r="L1653" s="1019">
        <v>0</v>
      </c>
      <c r="M1653" s="1019">
        <v>0</v>
      </c>
      <c r="N1653" s="1020"/>
      <c r="O1653" s="1019">
        <f t="shared" si="3362"/>
        <v>0</v>
      </c>
      <c r="P1653" s="1019">
        <f t="shared" si="3358"/>
        <v>310000</v>
      </c>
      <c r="Q1653" s="1019">
        <f t="shared" si="3359"/>
        <v>310698.32</v>
      </c>
      <c r="R1653" s="1020">
        <f t="shared" si="3363"/>
        <v>1.0022526451612903</v>
      </c>
      <c r="S1653" s="1019">
        <f t="shared" si="3360"/>
        <v>-698.32000000000698</v>
      </c>
      <c r="Z1653" s="813">
        <f t="shared" si="3365"/>
        <v>310000</v>
      </c>
      <c r="AA1653" s="814">
        <v>238000</v>
      </c>
      <c r="AB1653" s="84">
        <f t="shared" si="3339"/>
        <v>72000</v>
      </c>
      <c r="AE1653" s="84">
        <f t="shared" si="3361"/>
        <v>72000</v>
      </c>
    </row>
    <row r="1654" spans="1:31">
      <c r="E1654" s="747" t="s">
        <v>3881</v>
      </c>
      <c r="F1654" s="1017">
        <v>425</v>
      </c>
      <c r="G1654" s="1018" t="s">
        <v>4115</v>
      </c>
      <c r="H1654" s="750">
        <v>100000</v>
      </c>
      <c r="I1654" s="750">
        <f>200298+85914.81</f>
        <v>286212.81</v>
      </c>
      <c r="J1654" s="751">
        <f t="shared" si="3356"/>
        <v>2.8621281000000001</v>
      </c>
      <c r="K1654" s="750">
        <f t="shared" si="3357"/>
        <v>-186212.81</v>
      </c>
      <c r="L1654" s="1019">
        <v>0</v>
      </c>
      <c r="M1654" s="1019">
        <v>0</v>
      </c>
      <c r="N1654" s="1020"/>
      <c r="O1654" s="1019">
        <f t="shared" si="3362"/>
        <v>0</v>
      </c>
      <c r="P1654" s="1019">
        <f t="shared" si="3358"/>
        <v>100000</v>
      </c>
      <c r="Q1654" s="1019">
        <f t="shared" si="3359"/>
        <v>286212.81</v>
      </c>
      <c r="R1654" s="1020">
        <f t="shared" si="3363"/>
        <v>2.8621281000000001</v>
      </c>
      <c r="S1654" s="1019">
        <f t="shared" si="3360"/>
        <v>-186212.81</v>
      </c>
      <c r="Z1654" s="813">
        <f t="shared" si="3365"/>
        <v>100000</v>
      </c>
      <c r="AA1654" s="814">
        <v>385000</v>
      </c>
      <c r="AB1654" s="84">
        <f t="shared" si="3339"/>
        <v>-285000</v>
      </c>
      <c r="AE1654" s="84">
        <f t="shared" si="3361"/>
        <v>-285000</v>
      </c>
    </row>
    <row r="1655" spans="1:31">
      <c r="E1655" s="747" t="s">
        <v>3881</v>
      </c>
      <c r="F1655" s="1017">
        <v>426</v>
      </c>
      <c r="G1655" s="1018" t="s">
        <v>3785</v>
      </c>
      <c r="H1655" s="750">
        <f>3049194+1300000+3000000</f>
        <v>7349194</v>
      </c>
      <c r="I1655" s="750">
        <f>3391722.67+221326.83</f>
        <v>3613049.5</v>
      </c>
      <c r="J1655" s="751">
        <f t="shared" si="3356"/>
        <v>0.49162527210466889</v>
      </c>
      <c r="K1655" s="750">
        <f t="shared" si="3357"/>
        <v>3736144.5</v>
      </c>
      <c r="L1655" s="1019">
        <v>360000</v>
      </c>
      <c r="M1655" s="1019">
        <v>0</v>
      </c>
      <c r="N1655" s="1020">
        <f>M1655/L1655</f>
        <v>0</v>
      </c>
      <c r="O1655" s="1019">
        <f t="shared" si="3362"/>
        <v>360000</v>
      </c>
      <c r="P1655" s="1019">
        <f t="shared" si="3358"/>
        <v>7709194</v>
      </c>
      <c r="Q1655" s="1019">
        <f t="shared" si="3359"/>
        <v>3613049.5</v>
      </c>
      <c r="R1655" s="1020">
        <f t="shared" si="3363"/>
        <v>0.46866760649686595</v>
      </c>
      <c r="S1655" s="1019">
        <f t="shared" si="3360"/>
        <v>4096144.5</v>
      </c>
      <c r="Z1655" s="813">
        <f t="shared" si="3365"/>
        <v>7349194</v>
      </c>
      <c r="AA1655" s="814">
        <v>4161680</v>
      </c>
      <c r="AB1655" s="84">
        <f t="shared" si="3339"/>
        <v>3187514</v>
      </c>
      <c r="AE1655" s="84">
        <f t="shared" si="3361"/>
        <v>3187514</v>
      </c>
    </row>
    <row r="1656" spans="1:31" hidden="1">
      <c r="F1656" s="1017">
        <v>432</v>
      </c>
      <c r="G1656" s="1018" t="s">
        <v>4117</v>
      </c>
      <c r="I1656" s="750">
        <v>0</v>
      </c>
      <c r="J1656" s="751" t="e">
        <f t="shared" si="3356"/>
        <v>#DIV/0!</v>
      </c>
      <c r="K1656" s="750">
        <f t="shared" si="3357"/>
        <v>0</v>
      </c>
      <c r="L1656" s="1019">
        <v>0</v>
      </c>
      <c r="M1656" s="1019">
        <v>0</v>
      </c>
      <c r="N1656" s="1020" t="e">
        <f t="shared" si="3364"/>
        <v>#DIV/0!</v>
      </c>
      <c r="O1656" s="1019">
        <f t="shared" si="3362"/>
        <v>0</v>
      </c>
      <c r="P1656" s="1019">
        <f t="shared" si="3358"/>
        <v>0</v>
      </c>
      <c r="Q1656" s="1019">
        <f t="shared" si="3359"/>
        <v>0</v>
      </c>
      <c r="R1656" s="1020" t="e">
        <f t="shared" si="3363"/>
        <v>#DIV/0!</v>
      </c>
      <c r="S1656" s="1019">
        <f t="shared" si="3360"/>
        <v>0</v>
      </c>
      <c r="AA1656" s="814">
        <v>0</v>
      </c>
      <c r="AB1656" s="84">
        <f t="shared" si="3339"/>
        <v>0</v>
      </c>
      <c r="AE1656" s="84">
        <f t="shared" si="3361"/>
        <v>0</v>
      </c>
    </row>
    <row r="1657" spans="1:31" hidden="1">
      <c r="F1657" s="1017">
        <v>433</v>
      </c>
      <c r="G1657" s="1018" t="s">
        <v>4118</v>
      </c>
      <c r="I1657" s="750">
        <v>0</v>
      </c>
      <c r="J1657" s="751" t="e">
        <f t="shared" si="3356"/>
        <v>#DIV/0!</v>
      </c>
      <c r="K1657" s="750">
        <f t="shared" si="3357"/>
        <v>0</v>
      </c>
      <c r="L1657" s="1019">
        <v>0</v>
      </c>
      <c r="M1657" s="1019">
        <v>0</v>
      </c>
      <c r="N1657" s="1020" t="e">
        <f t="shared" si="3364"/>
        <v>#DIV/0!</v>
      </c>
      <c r="O1657" s="1019">
        <f t="shared" si="3362"/>
        <v>0</v>
      </c>
      <c r="P1657" s="1019">
        <f t="shared" si="3358"/>
        <v>0</v>
      </c>
      <c r="Q1657" s="1019">
        <f t="shared" si="3359"/>
        <v>0</v>
      </c>
      <c r="R1657" s="1020" t="e">
        <f t="shared" si="3363"/>
        <v>#DIV/0!</v>
      </c>
      <c r="S1657" s="1019">
        <f t="shared" si="3360"/>
        <v>0</v>
      </c>
      <c r="AA1657" s="814">
        <v>0</v>
      </c>
      <c r="AB1657" s="84">
        <f t="shared" si="3339"/>
        <v>0</v>
      </c>
      <c r="AE1657" s="84">
        <f t="shared" si="3361"/>
        <v>0</v>
      </c>
    </row>
    <row r="1658" spans="1:31" hidden="1">
      <c r="F1658" s="1017">
        <v>434</v>
      </c>
      <c r="G1658" s="1018" t="s">
        <v>4119</v>
      </c>
      <c r="I1658" s="750">
        <v>0</v>
      </c>
      <c r="J1658" s="751" t="e">
        <f t="shared" si="3356"/>
        <v>#DIV/0!</v>
      </c>
      <c r="K1658" s="750">
        <f t="shared" si="3357"/>
        <v>0</v>
      </c>
      <c r="L1658" s="1019">
        <v>0</v>
      </c>
      <c r="M1658" s="1019">
        <v>0</v>
      </c>
      <c r="N1658" s="1020" t="e">
        <f t="shared" si="3364"/>
        <v>#DIV/0!</v>
      </c>
      <c r="O1658" s="1019">
        <f t="shared" si="3362"/>
        <v>0</v>
      </c>
      <c r="P1658" s="1019">
        <f t="shared" si="3358"/>
        <v>0</v>
      </c>
      <c r="Q1658" s="1019">
        <f t="shared" si="3359"/>
        <v>0</v>
      </c>
      <c r="R1658" s="1020" t="e">
        <f t="shared" si="3363"/>
        <v>#DIV/0!</v>
      </c>
      <c r="S1658" s="1019">
        <f t="shared" si="3360"/>
        <v>0</v>
      </c>
      <c r="AA1658" s="814">
        <v>0</v>
      </c>
      <c r="AB1658" s="84">
        <f t="shared" si="3339"/>
        <v>0</v>
      </c>
      <c r="AE1658" s="84">
        <f t="shared" si="3361"/>
        <v>0</v>
      </c>
    </row>
    <row r="1659" spans="1:31" hidden="1">
      <c r="A1659" s="84"/>
      <c r="B1659" s="84"/>
      <c r="C1659" s="84"/>
      <c r="D1659" s="84"/>
      <c r="F1659" s="1017">
        <v>435</v>
      </c>
      <c r="G1659" s="1018" t="s">
        <v>3792</v>
      </c>
      <c r="I1659" s="750">
        <v>0</v>
      </c>
      <c r="J1659" s="751" t="e">
        <f t="shared" si="3356"/>
        <v>#DIV/0!</v>
      </c>
      <c r="K1659" s="750">
        <f t="shared" si="3357"/>
        <v>0</v>
      </c>
      <c r="L1659" s="1019">
        <v>0</v>
      </c>
      <c r="M1659" s="1019">
        <v>0</v>
      </c>
      <c r="N1659" s="1020" t="e">
        <f t="shared" si="3364"/>
        <v>#DIV/0!</v>
      </c>
      <c r="O1659" s="1019">
        <f t="shared" si="3362"/>
        <v>0</v>
      </c>
      <c r="P1659" s="1019">
        <f t="shared" si="3358"/>
        <v>0</v>
      </c>
      <c r="Q1659" s="1019">
        <f t="shared" si="3359"/>
        <v>0</v>
      </c>
      <c r="R1659" s="1020" t="e">
        <f t="shared" si="3363"/>
        <v>#DIV/0!</v>
      </c>
      <c r="S1659" s="1019">
        <f t="shared" si="3360"/>
        <v>0</v>
      </c>
      <c r="T1659" s="84"/>
      <c r="AA1659" s="814">
        <v>0</v>
      </c>
      <c r="AB1659" s="84">
        <f t="shared" si="3339"/>
        <v>0</v>
      </c>
      <c r="AE1659" s="84">
        <f t="shared" si="3361"/>
        <v>0</v>
      </c>
    </row>
    <row r="1660" spans="1:31" hidden="1">
      <c r="A1660" s="84"/>
      <c r="B1660" s="84"/>
      <c r="C1660" s="84"/>
      <c r="D1660" s="84"/>
      <c r="F1660" s="1017">
        <v>441</v>
      </c>
      <c r="G1660" s="1018" t="s">
        <v>4120</v>
      </c>
      <c r="I1660" s="750">
        <v>0</v>
      </c>
      <c r="J1660" s="751" t="e">
        <f t="shared" si="3356"/>
        <v>#DIV/0!</v>
      </c>
      <c r="K1660" s="750">
        <f t="shared" si="3357"/>
        <v>0</v>
      </c>
      <c r="L1660" s="1019">
        <v>0</v>
      </c>
      <c r="M1660" s="1019">
        <v>0</v>
      </c>
      <c r="N1660" s="1020" t="e">
        <f t="shared" si="3364"/>
        <v>#DIV/0!</v>
      </c>
      <c r="O1660" s="1019">
        <f t="shared" si="3362"/>
        <v>0</v>
      </c>
      <c r="P1660" s="1019">
        <f t="shared" si="3358"/>
        <v>0</v>
      </c>
      <c r="Q1660" s="1019">
        <f t="shared" si="3359"/>
        <v>0</v>
      </c>
      <c r="R1660" s="1020" t="e">
        <f t="shared" si="3363"/>
        <v>#DIV/0!</v>
      </c>
      <c r="S1660" s="1019">
        <f t="shared" si="3360"/>
        <v>0</v>
      </c>
      <c r="T1660" s="84"/>
      <c r="AA1660" s="814">
        <v>0</v>
      </c>
      <c r="AB1660" s="84">
        <f t="shared" si="3339"/>
        <v>0</v>
      </c>
      <c r="AE1660" s="84">
        <f t="shared" si="3361"/>
        <v>0</v>
      </c>
    </row>
    <row r="1661" spans="1:31" hidden="1">
      <c r="A1661" s="84"/>
      <c r="B1661" s="84"/>
      <c r="C1661" s="84"/>
      <c r="D1661" s="84"/>
      <c r="F1661" s="1017">
        <v>442</v>
      </c>
      <c r="G1661" s="1018" t="s">
        <v>4121</v>
      </c>
      <c r="I1661" s="750">
        <v>0</v>
      </c>
      <c r="J1661" s="751" t="e">
        <f t="shared" si="3356"/>
        <v>#DIV/0!</v>
      </c>
      <c r="K1661" s="750">
        <f t="shared" si="3357"/>
        <v>0</v>
      </c>
      <c r="L1661" s="1019">
        <v>0</v>
      </c>
      <c r="M1661" s="1019">
        <v>0</v>
      </c>
      <c r="N1661" s="1020" t="e">
        <f t="shared" si="3364"/>
        <v>#DIV/0!</v>
      </c>
      <c r="O1661" s="1019">
        <f t="shared" si="3362"/>
        <v>0</v>
      </c>
      <c r="P1661" s="1019">
        <f t="shared" si="3358"/>
        <v>0</v>
      </c>
      <c r="Q1661" s="1019">
        <f t="shared" si="3359"/>
        <v>0</v>
      </c>
      <c r="R1661" s="1020" t="e">
        <f t="shared" si="3363"/>
        <v>#DIV/0!</v>
      </c>
      <c r="S1661" s="1019">
        <f t="shared" si="3360"/>
        <v>0</v>
      </c>
      <c r="T1661" s="84"/>
      <c r="AA1661" s="814">
        <v>0</v>
      </c>
      <c r="AB1661" s="84">
        <f t="shared" si="3339"/>
        <v>0</v>
      </c>
      <c r="AE1661" s="84">
        <f t="shared" si="3361"/>
        <v>0</v>
      </c>
    </row>
    <row r="1662" spans="1:31" hidden="1">
      <c r="A1662" s="84"/>
      <c r="B1662" s="84"/>
      <c r="C1662" s="84"/>
      <c r="D1662" s="84"/>
      <c r="F1662" s="1017">
        <v>443</v>
      </c>
      <c r="G1662" s="1018" t="s">
        <v>3797</v>
      </c>
      <c r="I1662" s="750">
        <v>0</v>
      </c>
      <c r="J1662" s="751" t="e">
        <f t="shared" si="3356"/>
        <v>#DIV/0!</v>
      </c>
      <c r="K1662" s="750">
        <f t="shared" si="3357"/>
        <v>0</v>
      </c>
      <c r="L1662" s="1019">
        <v>0</v>
      </c>
      <c r="M1662" s="1019">
        <v>0</v>
      </c>
      <c r="N1662" s="1020" t="e">
        <f t="shared" si="3364"/>
        <v>#DIV/0!</v>
      </c>
      <c r="O1662" s="1019">
        <f t="shared" si="3362"/>
        <v>0</v>
      </c>
      <c r="P1662" s="1019">
        <f t="shared" si="3358"/>
        <v>0</v>
      </c>
      <c r="Q1662" s="1019">
        <f t="shared" si="3359"/>
        <v>0</v>
      </c>
      <c r="R1662" s="1020" t="e">
        <f t="shared" si="3363"/>
        <v>#DIV/0!</v>
      </c>
      <c r="S1662" s="1019">
        <f t="shared" si="3360"/>
        <v>0</v>
      </c>
      <c r="T1662" s="84"/>
      <c r="AA1662" s="814">
        <v>0</v>
      </c>
      <c r="AB1662" s="84">
        <f t="shared" ref="AB1662:AB1725" si="3366">Z1662-AA1662</f>
        <v>0</v>
      </c>
      <c r="AE1662" s="84">
        <f t="shared" si="3361"/>
        <v>0</v>
      </c>
    </row>
    <row r="1663" spans="1:31" hidden="1">
      <c r="A1663" s="84"/>
      <c r="B1663" s="84"/>
      <c r="C1663" s="84"/>
      <c r="D1663" s="84"/>
      <c r="F1663" s="1017">
        <v>444</v>
      </c>
      <c r="G1663" s="1018" t="s">
        <v>3798</v>
      </c>
      <c r="I1663" s="750">
        <v>0</v>
      </c>
      <c r="J1663" s="751" t="e">
        <f t="shared" si="3356"/>
        <v>#DIV/0!</v>
      </c>
      <c r="K1663" s="750">
        <f t="shared" si="3357"/>
        <v>0</v>
      </c>
      <c r="L1663" s="1019">
        <v>0</v>
      </c>
      <c r="M1663" s="1019">
        <v>0</v>
      </c>
      <c r="N1663" s="1020" t="e">
        <f t="shared" si="3364"/>
        <v>#DIV/0!</v>
      </c>
      <c r="O1663" s="1019">
        <f t="shared" si="3362"/>
        <v>0</v>
      </c>
      <c r="P1663" s="1019">
        <f t="shared" si="3358"/>
        <v>0</v>
      </c>
      <c r="Q1663" s="1019">
        <f t="shared" si="3359"/>
        <v>0</v>
      </c>
      <c r="R1663" s="1020" t="e">
        <f t="shared" si="3363"/>
        <v>#DIV/0!</v>
      </c>
      <c r="S1663" s="1019">
        <f t="shared" si="3360"/>
        <v>0</v>
      </c>
      <c r="T1663" s="84"/>
      <c r="AA1663" s="814">
        <v>0</v>
      </c>
      <c r="AB1663" s="84">
        <f t="shared" si="3366"/>
        <v>0</v>
      </c>
      <c r="AE1663" s="84">
        <f t="shared" si="3361"/>
        <v>0</v>
      </c>
    </row>
    <row r="1664" spans="1:31" ht="30" hidden="1">
      <c r="A1664" s="84"/>
      <c r="B1664" s="84"/>
      <c r="C1664" s="84"/>
      <c r="D1664" s="84"/>
      <c r="F1664" s="1017">
        <v>4511</v>
      </c>
      <c r="G1664" s="857" t="s">
        <v>1691</v>
      </c>
      <c r="I1664" s="750">
        <v>0</v>
      </c>
      <c r="J1664" s="751" t="e">
        <f t="shared" si="3356"/>
        <v>#DIV/0!</v>
      </c>
      <c r="K1664" s="750">
        <f t="shared" si="3357"/>
        <v>0</v>
      </c>
      <c r="L1664" s="1019">
        <v>0</v>
      </c>
      <c r="M1664" s="1019">
        <v>0</v>
      </c>
      <c r="N1664" s="1020" t="e">
        <f t="shared" si="3364"/>
        <v>#DIV/0!</v>
      </c>
      <c r="O1664" s="1019">
        <f t="shared" si="3362"/>
        <v>0</v>
      </c>
      <c r="P1664" s="1019">
        <f t="shared" si="3358"/>
        <v>0</v>
      </c>
      <c r="Q1664" s="1019">
        <f t="shared" si="3359"/>
        <v>0</v>
      </c>
      <c r="R1664" s="1020" t="e">
        <f t="shared" si="3363"/>
        <v>#DIV/0!</v>
      </c>
      <c r="S1664" s="1019">
        <f t="shared" si="3360"/>
        <v>0</v>
      </c>
      <c r="T1664" s="84"/>
      <c r="AA1664" s="814">
        <v>0</v>
      </c>
      <c r="AB1664" s="84">
        <f t="shared" si="3366"/>
        <v>0</v>
      </c>
      <c r="AE1664" s="84">
        <f t="shared" si="3361"/>
        <v>0</v>
      </c>
    </row>
    <row r="1665" spans="1:31" ht="19.5" hidden="1" customHeight="1">
      <c r="A1665" s="84"/>
      <c r="B1665" s="84"/>
      <c r="C1665" s="84"/>
      <c r="D1665" s="84"/>
      <c r="F1665" s="1017">
        <v>4512</v>
      </c>
      <c r="G1665" s="857" t="s">
        <v>1700</v>
      </c>
      <c r="I1665" s="750">
        <v>0</v>
      </c>
      <c r="J1665" s="751" t="e">
        <f t="shared" si="3356"/>
        <v>#DIV/0!</v>
      </c>
      <c r="K1665" s="750">
        <f t="shared" si="3357"/>
        <v>0</v>
      </c>
      <c r="L1665" s="1019">
        <v>0</v>
      </c>
      <c r="M1665" s="1019">
        <v>0</v>
      </c>
      <c r="N1665" s="1020" t="e">
        <f t="shared" si="3364"/>
        <v>#DIV/0!</v>
      </c>
      <c r="O1665" s="1019">
        <f t="shared" si="3362"/>
        <v>0</v>
      </c>
      <c r="P1665" s="1019">
        <f t="shared" si="3358"/>
        <v>0</v>
      </c>
      <c r="Q1665" s="1019">
        <f t="shared" si="3359"/>
        <v>0</v>
      </c>
      <c r="R1665" s="1020" t="e">
        <f t="shared" si="3363"/>
        <v>#DIV/0!</v>
      </c>
      <c r="S1665" s="1019">
        <f t="shared" si="3360"/>
        <v>0</v>
      </c>
      <c r="T1665" s="84"/>
      <c r="AA1665" s="814">
        <v>0</v>
      </c>
      <c r="AB1665" s="84">
        <f t="shared" si="3366"/>
        <v>0</v>
      </c>
      <c r="AE1665" s="84">
        <f t="shared" si="3361"/>
        <v>0</v>
      </c>
    </row>
    <row r="1666" spans="1:31" ht="30" hidden="1">
      <c r="A1666" s="84"/>
      <c r="B1666" s="84"/>
      <c r="C1666" s="84"/>
      <c r="D1666" s="84"/>
      <c r="F1666" s="1017">
        <v>452</v>
      </c>
      <c r="G1666" s="1018" t="s">
        <v>4122</v>
      </c>
      <c r="I1666" s="750">
        <v>0</v>
      </c>
      <c r="J1666" s="751" t="e">
        <f t="shared" si="3356"/>
        <v>#DIV/0!</v>
      </c>
      <c r="K1666" s="750">
        <f t="shared" si="3357"/>
        <v>0</v>
      </c>
      <c r="L1666" s="1019">
        <v>0</v>
      </c>
      <c r="M1666" s="1019">
        <v>0</v>
      </c>
      <c r="N1666" s="1020" t="e">
        <f t="shared" si="3364"/>
        <v>#DIV/0!</v>
      </c>
      <c r="O1666" s="1019">
        <f t="shared" si="3362"/>
        <v>0</v>
      </c>
      <c r="P1666" s="1019">
        <f t="shared" si="3358"/>
        <v>0</v>
      </c>
      <c r="Q1666" s="1019">
        <f t="shared" si="3359"/>
        <v>0</v>
      </c>
      <c r="R1666" s="1020" t="e">
        <f t="shared" si="3363"/>
        <v>#DIV/0!</v>
      </c>
      <c r="S1666" s="1019">
        <f t="shared" si="3360"/>
        <v>0</v>
      </c>
      <c r="T1666" s="84"/>
      <c r="AA1666" s="814">
        <v>0</v>
      </c>
      <c r="AB1666" s="84">
        <f t="shared" si="3366"/>
        <v>0</v>
      </c>
      <c r="AE1666" s="84">
        <f t="shared" si="3361"/>
        <v>0</v>
      </c>
    </row>
    <row r="1667" spans="1:31" hidden="1">
      <c r="A1667" s="84"/>
      <c r="B1667" s="84"/>
      <c r="C1667" s="84"/>
      <c r="D1667" s="84"/>
      <c r="F1667" s="1017">
        <v>453</v>
      </c>
      <c r="G1667" s="1018" t="s">
        <v>4123</v>
      </c>
      <c r="I1667" s="750">
        <v>0</v>
      </c>
      <c r="J1667" s="751" t="e">
        <f t="shared" si="3356"/>
        <v>#DIV/0!</v>
      </c>
      <c r="K1667" s="750">
        <f t="shared" si="3357"/>
        <v>0</v>
      </c>
      <c r="L1667" s="1019">
        <v>0</v>
      </c>
      <c r="M1667" s="1019">
        <v>0</v>
      </c>
      <c r="N1667" s="1020" t="e">
        <f t="shared" si="3364"/>
        <v>#DIV/0!</v>
      </c>
      <c r="O1667" s="1019">
        <f t="shared" si="3362"/>
        <v>0</v>
      </c>
      <c r="P1667" s="1019">
        <f t="shared" si="3358"/>
        <v>0</v>
      </c>
      <c r="Q1667" s="1019">
        <f t="shared" si="3359"/>
        <v>0</v>
      </c>
      <c r="R1667" s="1020" t="e">
        <f t="shared" si="3363"/>
        <v>#DIV/0!</v>
      </c>
      <c r="S1667" s="1019">
        <f t="shared" si="3360"/>
        <v>0</v>
      </c>
      <c r="T1667" s="84"/>
      <c r="AA1667" s="814">
        <v>0</v>
      </c>
      <c r="AB1667" s="84">
        <f t="shared" si="3366"/>
        <v>0</v>
      </c>
      <c r="AE1667" s="84">
        <f t="shared" si="3361"/>
        <v>0</v>
      </c>
    </row>
    <row r="1668" spans="1:31" hidden="1">
      <c r="A1668" s="84"/>
      <c r="B1668" s="84"/>
      <c r="C1668" s="84"/>
      <c r="D1668" s="84"/>
      <c r="F1668" s="1017">
        <v>454</v>
      </c>
      <c r="G1668" s="1018" t="s">
        <v>3803</v>
      </c>
      <c r="I1668" s="750">
        <v>0</v>
      </c>
      <c r="J1668" s="751" t="e">
        <f t="shared" si="3356"/>
        <v>#DIV/0!</v>
      </c>
      <c r="K1668" s="750">
        <f t="shared" si="3357"/>
        <v>0</v>
      </c>
      <c r="L1668" s="1019">
        <v>0</v>
      </c>
      <c r="M1668" s="1019">
        <v>0</v>
      </c>
      <c r="N1668" s="1020" t="e">
        <f t="shared" si="3364"/>
        <v>#DIV/0!</v>
      </c>
      <c r="O1668" s="1019">
        <f t="shared" si="3362"/>
        <v>0</v>
      </c>
      <c r="P1668" s="1019">
        <f t="shared" si="3358"/>
        <v>0</v>
      </c>
      <c r="Q1668" s="1019">
        <f t="shared" si="3359"/>
        <v>0</v>
      </c>
      <c r="R1668" s="1020" t="e">
        <f t="shared" si="3363"/>
        <v>#DIV/0!</v>
      </c>
      <c r="S1668" s="1019">
        <f t="shared" si="3360"/>
        <v>0</v>
      </c>
      <c r="T1668" s="84"/>
      <c r="AA1668" s="814">
        <v>0</v>
      </c>
      <c r="AB1668" s="84">
        <f t="shared" si="3366"/>
        <v>0</v>
      </c>
      <c r="AE1668" s="84">
        <f t="shared" si="3361"/>
        <v>0</v>
      </c>
    </row>
    <row r="1669" spans="1:31" hidden="1">
      <c r="A1669" s="84"/>
      <c r="B1669" s="84"/>
      <c r="C1669" s="84"/>
      <c r="D1669" s="84"/>
      <c r="F1669" s="1017">
        <v>461</v>
      </c>
      <c r="G1669" s="1018" t="s">
        <v>4104</v>
      </c>
      <c r="I1669" s="750">
        <v>0</v>
      </c>
      <c r="J1669" s="751" t="e">
        <f t="shared" si="3356"/>
        <v>#DIV/0!</v>
      </c>
      <c r="K1669" s="750">
        <f t="shared" si="3357"/>
        <v>0</v>
      </c>
      <c r="L1669" s="1019">
        <v>0</v>
      </c>
      <c r="M1669" s="1019">
        <v>0</v>
      </c>
      <c r="N1669" s="1020" t="e">
        <f t="shared" si="3364"/>
        <v>#DIV/0!</v>
      </c>
      <c r="O1669" s="1019">
        <f t="shared" si="3362"/>
        <v>0</v>
      </c>
      <c r="P1669" s="1019">
        <f t="shared" si="3358"/>
        <v>0</v>
      </c>
      <c r="Q1669" s="1019">
        <f t="shared" si="3359"/>
        <v>0</v>
      </c>
      <c r="R1669" s="1020" t="e">
        <f t="shared" si="3363"/>
        <v>#DIV/0!</v>
      </c>
      <c r="S1669" s="1019">
        <f t="shared" si="3360"/>
        <v>0</v>
      </c>
      <c r="T1669" s="84"/>
      <c r="AA1669" s="814">
        <v>0</v>
      </c>
      <c r="AB1669" s="84">
        <f t="shared" si="3366"/>
        <v>0</v>
      </c>
      <c r="AE1669" s="84">
        <f t="shared" si="3361"/>
        <v>0</v>
      </c>
    </row>
    <row r="1670" spans="1:31" ht="30" hidden="1">
      <c r="A1670" s="84"/>
      <c r="B1670" s="84"/>
      <c r="C1670" s="84"/>
      <c r="D1670" s="84"/>
      <c r="F1670" s="1017">
        <v>462</v>
      </c>
      <c r="G1670" s="1018" t="s">
        <v>3806</v>
      </c>
      <c r="I1670" s="750">
        <v>0</v>
      </c>
      <c r="J1670" s="751" t="e">
        <f t="shared" si="3356"/>
        <v>#DIV/0!</v>
      </c>
      <c r="K1670" s="750">
        <f t="shared" si="3357"/>
        <v>0</v>
      </c>
      <c r="L1670" s="1019">
        <v>0</v>
      </c>
      <c r="M1670" s="1019">
        <v>0</v>
      </c>
      <c r="N1670" s="1020" t="e">
        <f t="shared" si="3364"/>
        <v>#DIV/0!</v>
      </c>
      <c r="O1670" s="1019">
        <f t="shared" si="3362"/>
        <v>0</v>
      </c>
      <c r="P1670" s="1019">
        <f t="shared" si="3358"/>
        <v>0</v>
      </c>
      <c r="Q1670" s="1019">
        <f t="shared" si="3359"/>
        <v>0</v>
      </c>
      <c r="R1670" s="1020" t="e">
        <f t="shared" si="3363"/>
        <v>#DIV/0!</v>
      </c>
      <c r="S1670" s="1019">
        <f t="shared" si="3360"/>
        <v>0</v>
      </c>
      <c r="T1670" s="84"/>
      <c r="AA1670" s="814">
        <v>0</v>
      </c>
      <c r="AB1670" s="84">
        <f t="shared" si="3366"/>
        <v>0</v>
      </c>
      <c r="AE1670" s="84">
        <f t="shared" si="3361"/>
        <v>0</v>
      </c>
    </row>
    <row r="1671" spans="1:31" hidden="1">
      <c r="A1671" s="84"/>
      <c r="B1671" s="84"/>
      <c r="C1671" s="84"/>
      <c r="D1671" s="84"/>
      <c r="F1671" s="1017">
        <v>4631</v>
      </c>
      <c r="G1671" s="1018" t="s">
        <v>3807</v>
      </c>
      <c r="I1671" s="750">
        <v>0</v>
      </c>
      <c r="J1671" s="751" t="e">
        <f t="shared" si="3356"/>
        <v>#DIV/0!</v>
      </c>
      <c r="K1671" s="750">
        <f t="shared" si="3357"/>
        <v>0</v>
      </c>
      <c r="L1671" s="1019">
        <v>0</v>
      </c>
      <c r="M1671" s="1019">
        <v>0</v>
      </c>
      <c r="N1671" s="1020" t="e">
        <f t="shared" si="3364"/>
        <v>#DIV/0!</v>
      </c>
      <c r="O1671" s="1019">
        <f t="shared" si="3362"/>
        <v>0</v>
      </c>
      <c r="P1671" s="1019">
        <f t="shared" si="3358"/>
        <v>0</v>
      </c>
      <c r="Q1671" s="1019">
        <f t="shared" si="3359"/>
        <v>0</v>
      </c>
      <c r="R1671" s="1020" t="e">
        <f t="shared" si="3363"/>
        <v>#DIV/0!</v>
      </c>
      <c r="S1671" s="1019">
        <f t="shared" si="3360"/>
        <v>0</v>
      </c>
      <c r="T1671" s="84"/>
      <c r="AA1671" s="814">
        <v>0</v>
      </c>
      <c r="AB1671" s="84">
        <f t="shared" si="3366"/>
        <v>0</v>
      </c>
      <c r="AE1671" s="84">
        <f t="shared" si="3361"/>
        <v>0</v>
      </c>
    </row>
    <row r="1672" spans="1:31" hidden="1">
      <c r="A1672" s="84"/>
      <c r="B1672" s="84"/>
      <c r="C1672" s="84"/>
      <c r="D1672" s="84"/>
      <c r="F1672" s="1017">
        <v>4632</v>
      </c>
      <c r="G1672" s="1018" t="s">
        <v>3808</v>
      </c>
      <c r="I1672" s="750">
        <v>0</v>
      </c>
      <c r="J1672" s="751" t="e">
        <f t="shared" si="3356"/>
        <v>#DIV/0!</v>
      </c>
      <c r="K1672" s="750">
        <f t="shared" si="3357"/>
        <v>0</v>
      </c>
      <c r="L1672" s="1019">
        <v>0</v>
      </c>
      <c r="M1672" s="1019">
        <v>0</v>
      </c>
      <c r="N1672" s="1020" t="e">
        <f t="shared" si="3364"/>
        <v>#DIV/0!</v>
      </c>
      <c r="O1672" s="1019">
        <f t="shared" si="3362"/>
        <v>0</v>
      </c>
      <c r="P1672" s="1019">
        <f t="shared" si="3358"/>
        <v>0</v>
      </c>
      <c r="Q1672" s="1019">
        <f t="shared" si="3359"/>
        <v>0</v>
      </c>
      <c r="R1672" s="1020" t="e">
        <f t="shared" si="3363"/>
        <v>#DIV/0!</v>
      </c>
      <c r="S1672" s="1019">
        <f t="shared" si="3360"/>
        <v>0</v>
      </c>
      <c r="T1672" s="84"/>
      <c r="AA1672" s="814">
        <v>0</v>
      </c>
      <c r="AB1672" s="84">
        <f t="shared" si="3366"/>
        <v>0</v>
      </c>
      <c r="AE1672" s="84">
        <f t="shared" si="3361"/>
        <v>0</v>
      </c>
    </row>
    <row r="1673" spans="1:31" ht="30" hidden="1">
      <c r="A1673" s="84"/>
      <c r="B1673" s="84"/>
      <c r="C1673" s="84"/>
      <c r="D1673" s="84"/>
      <c r="F1673" s="1017">
        <v>464</v>
      </c>
      <c r="G1673" s="1018" t="s">
        <v>3809</v>
      </c>
      <c r="I1673" s="750">
        <v>0</v>
      </c>
      <c r="J1673" s="751" t="e">
        <f t="shared" si="3356"/>
        <v>#DIV/0!</v>
      </c>
      <c r="K1673" s="750">
        <f t="shared" si="3357"/>
        <v>0</v>
      </c>
      <c r="L1673" s="1019">
        <v>0</v>
      </c>
      <c r="M1673" s="1019">
        <v>0</v>
      </c>
      <c r="N1673" s="1020" t="e">
        <f t="shared" si="3364"/>
        <v>#DIV/0!</v>
      </c>
      <c r="O1673" s="1019">
        <f t="shared" si="3362"/>
        <v>0</v>
      </c>
      <c r="P1673" s="1019">
        <f t="shared" si="3358"/>
        <v>0</v>
      </c>
      <c r="Q1673" s="1019">
        <f t="shared" si="3359"/>
        <v>0</v>
      </c>
      <c r="R1673" s="1020" t="e">
        <f t="shared" si="3363"/>
        <v>#DIV/0!</v>
      </c>
      <c r="S1673" s="1019">
        <f t="shared" si="3360"/>
        <v>0</v>
      </c>
      <c r="T1673" s="84"/>
      <c r="AA1673" s="814">
        <v>0</v>
      </c>
      <c r="AB1673" s="84">
        <f t="shared" si="3366"/>
        <v>0</v>
      </c>
      <c r="AE1673" s="84">
        <f t="shared" si="3361"/>
        <v>0</v>
      </c>
    </row>
    <row r="1674" spans="1:31" hidden="1">
      <c r="A1674" s="84"/>
      <c r="B1674" s="84"/>
      <c r="C1674" s="84"/>
      <c r="D1674" s="84"/>
      <c r="F1674" s="1017">
        <v>465</v>
      </c>
      <c r="G1674" s="1018" t="s">
        <v>4105</v>
      </c>
      <c r="H1674" s="750">
        <v>0</v>
      </c>
      <c r="J1674" s="751" t="e">
        <f t="shared" si="3356"/>
        <v>#DIV/0!</v>
      </c>
      <c r="K1674" s="750">
        <f t="shared" si="3357"/>
        <v>0</v>
      </c>
      <c r="L1674" s="1019">
        <v>0</v>
      </c>
      <c r="M1674" s="1019">
        <v>0</v>
      </c>
      <c r="N1674" s="1020"/>
      <c r="O1674" s="1019">
        <f t="shared" si="3362"/>
        <v>0</v>
      </c>
      <c r="P1674" s="1019">
        <f t="shared" si="3358"/>
        <v>0</v>
      </c>
      <c r="Q1674" s="1019">
        <f t="shared" si="3359"/>
        <v>0</v>
      </c>
      <c r="R1674" s="1020" t="e">
        <f t="shared" si="3363"/>
        <v>#DIV/0!</v>
      </c>
      <c r="S1674" s="1019">
        <f t="shared" si="3360"/>
        <v>0</v>
      </c>
      <c r="T1674" s="84"/>
      <c r="Z1674" s="813">
        <f>H1674-X1674+Y1674</f>
        <v>0</v>
      </c>
      <c r="AA1674" s="814">
        <v>2347884.0299999998</v>
      </c>
      <c r="AB1674" s="84">
        <f t="shared" si="3366"/>
        <v>-2347884.0299999998</v>
      </c>
      <c r="AE1674" s="84">
        <f t="shared" si="3361"/>
        <v>-2347884.0299999998</v>
      </c>
    </row>
    <row r="1675" spans="1:31" hidden="1">
      <c r="A1675" s="84"/>
      <c r="B1675" s="84"/>
      <c r="C1675" s="84"/>
      <c r="D1675" s="84"/>
      <c r="F1675" s="1017">
        <v>472</v>
      </c>
      <c r="G1675" s="1018" t="s">
        <v>3813</v>
      </c>
      <c r="H1675" s="750">
        <v>0</v>
      </c>
      <c r="I1675" s="750">
        <v>0</v>
      </c>
      <c r="K1675" s="750">
        <f t="shared" si="3357"/>
        <v>0</v>
      </c>
      <c r="L1675" s="1019">
        <v>0</v>
      </c>
      <c r="M1675" s="1019">
        <v>0</v>
      </c>
      <c r="N1675" s="1020"/>
      <c r="O1675" s="1019">
        <f t="shared" si="3362"/>
        <v>0</v>
      </c>
      <c r="P1675" s="1019">
        <f t="shared" si="3358"/>
        <v>0</v>
      </c>
      <c r="Q1675" s="1019">
        <f t="shared" si="3359"/>
        <v>0</v>
      </c>
      <c r="R1675" s="1020" t="e">
        <f t="shared" si="3363"/>
        <v>#DIV/0!</v>
      </c>
      <c r="S1675" s="1019">
        <f t="shared" si="3360"/>
        <v>0</v>
      </c>
      <c r="T1675" s="84"/>
      <c r="AA1675" s="814">
        <v>0</v>
      </c>
      <c r="AB1675" s="84">
        <f t="shared" si="3366"/>
        <v>0</v>
      </c>
      <c r="AE1675" s="84">
        <f t="shared" si="3361"/>
        <v>0</v>
      </c>
    </row>
    <row r="1676" spans="1:31" hidden="1">
      <c r="A1676" s="84"/>
      <c r="B1676" s="84"/>
      <c r="C1676" s="84"/>
      <c r="D1676" s="84"/>
      <c r="F1676" s="1017">
        <v>481</v>
      </c>
      <c r="G1676" s="1018" t="s">
        <v>4124</v>
      </c>
      <c r="I1676" s="750">
        <v>0</v>
      </c>
      <c r="J1676" s="751" t="e">
        <f t="shared" si="3356"/>
        <v>#DIV/0!</v>
      </c>
      <c r="K1676" s="750">
        <f t="shared" si="3357"/>
        <v>0</v>
      </c>
      <c r="L1676" s="1019">
        <v>0</v>
      </c>
      <c r="M1676" s="1019">
        <v>0</v>
      </c>
      <c r="N1676" s="1020" t="e">
        <f t="shared" si="3364"/>
        <v>#DIV/0!</v>
      </c>
      <c r="O1676" s="1019">
        <f t="shared" si="3362"/>
        <v>0</v>
      </c>
      <c r="P1676" s="1019">
        <f t="shared" si="3358"/>
        <v>0</v>
      </c>
      <c r="Q1676" s="1019">
        <f t="shared" si="3359"/>
        <v>0</v>
      </c>
      <c r="R1676" s="1020" t="e">
        <f t="shared" si="3363"/>
        <v>#DIV/0!</v>
      </c>
      <c r="S1676" s="1019">
        <f t="shared" si="3360"/>
        <v>0</v>
      </c>
      <c r="T1676" s="84"/>
      <c r="AA1676" s="814">
        <v>0</v>
      </c>
      <c r="AB1676" s="84">
        <f t="shared" si="3366"/>
        <v>0</v>
      </c>
      <c r="AE1676" s="84">
        <f t="shared" si="3361"/>
        <v>0</v>
      </c>
    </row>
    <row r="1677" spans="1:31" hidden="1">
      <c r="A1677" s="84">
        <v>0</v>
      </c>
      <c r="B1677" s="84"/>
      <c r="C1677" s="84"/>
      <c r="D1677" s="84"/>
      <c r="E1677" s="747" t="s">
        <v>3882</v>
      </c>
      <c r="F1677" s="1017">
        <v>482</v>
      </c>
      <c r="G1677" s="1018" t="s">
        <v>4125</v>
      </c>
      <c r="H1677" s="750">
        <v>0</v>
      </c>
      <c r="I1677" s="750">
        <f>10117.32+4934.3</f>
        <v>15051.619999999999</v>
      </c>
      <c r="J1677" s="751" t="e">
        <f t="shared" si="3356"/>
        <v>#DIV/0!</v>
      </c>
      <c r="K1677" s="750">
        <f t="shared" si="3357"/>
        <v>-15051.619999999999</v>
      </c>
      <c r="L1677" s="1019">
        <v>0</v>
      </c>
      <c r="M1677" s="1019">
        <v>0</v>
      </c>
      <c r="N1677" s="1020"/>
      <c r="O1677" s="1019">
        <f t="shared" si="3362"/>
        <v>0</v>
      </c>
      <c r="P1677" s="1019">
        <f t="shared" si="3358"/>
        <v>0</v>
      </c>
      <c r="Q1677" s="1019">
        <f t="shared" si="3359"/>
        <v>15051.619999999999</v>
      </c>
      <c r="R1677" s="1020" t="e">
        <f t="shared" si="3363"/>
        <v>#DIV/0!</v>
      </c>
      <c r="S1677" s="1019">
        <f t="shared" si="3360"/>
        <v>-15051.619999999999</v>
      </c>
      <c r="T1677" s="84"/>
      <c r="Z1677" s="813">
        <f t="shared" ref="Z1677:Z1688" si="3367">H1677-X1677+Y1677</f>
        <v>0</v>
      </c>
      <c r="AA1677" s="814">
        <v>35000</v>
      </c>
      <c r="AB1677" s="84">
        <f t="shared" si="3366"/>
        <v>-35000</v>
      </c>
      <c r="AE1677" s="84">
        <f t="shared" si="3361"/>
        <v>-35000</v>
      </c>
    </row>
    <row r="1678" spans="1:31" hidden="1">
      <c r="A1678" s="84"/>
      <c r="B1678" s="84"/>
      <c r="C1678" s="84"/>
      <c r="D1678" s="84"/>
      <c r="E1678" s="747" t="s">
        <v>5145</v>
      </c>
      <c r="F1678" s="1017">
        <v>483</v>
      </c>
      <c r="G1678" s="1021" t="s">
        <v>4126</v>
      </c>
      <c r="H1678" s="750">
        <v>0</v>
      </c>
      <c r="I1678" s="750">
        <v>1303.48</v>
      </c>
      <c r="J1678" s="751" t="e">
        <f t="shared" si="3356"/>
        <v>#DIV/0!</v>
      </c>
      <c r="K1678" s="750">
        <f t="shared" si="3357"/>
        <v>-1303.48</v>
      </c>
      <c r="L1678" s="1019">
        <v>0</v>
      </c>
      <c r="M1678" s="1019">
        <v>0</v>
      </c>
      <c r="N1678" s="1020"/>
      <c r="O1678" s="1019">
        <f t="shared" si="3362"/>
        <v>0</v>
      </c>
      <c r="P1678" s="1019">
        <f t="shared" si="3358"/>
        <v>0</v>
      </c>
      <c r="Q1678" s="1019">
        <f t="shared" si="3359"/>
        <v>1303.48</v>
      </c>
      <c r="R1678" s="1020" t="e">
        <f t="shared" si="3363"/>
        <v>#DIV/0!</v>
      </c>
      <c r="S1678" s="1019">
        <f t="shared" si="3360"/>
        <v>-1303.48</v>
      </c>
      <c r="T1678" s="84"/>
      <c r="Z1678" s="813">
        <f t="shared" si="3367"/>
        <v>0</v>
      </c>
      <c r="AA1678" s="814">
        <v>35000</v>
      </c>
      <c r="AB1678" s="84">
        <f t="shared" si="3366"/>
        <v>-35000</v>
      </c>
      <c r="AE1678" s="84">
        <f t="shared" si="3361"/>
        <v>-35000</v>
      </c>
    </row>
    <row r="1679" spans="1:31" ht="45" hidden="1">
      <c r="A1679" s="84"/>
      <c r="B1679" s="84"/>
      <c r="C1679" s="84"/>
      <c r="D1679" s="84"/>
      <c r="F1679" s="1017">
        <v>484</v>
      </c>
      <c r="G1679" s="1018" t="s">
        <v>4127</v>
      </c>
      <c r="H1679" s="750">
        <v>0</v>
      </c>
      <c r="J1679" s="751" t="e">
        <f t="shared" si="3356"/>
        <v>#DIV/0!</v>
      </c>
      <c r="L1679" s="1022"/>
      <c r="M1679" s="1022"/>
      <c r="N1679" s="1023"/>
      <c r="O1679" s="1022"/>
      <c r="P1679" s="1022"/>
      <c r="Q1679" s="1022"/>
      <c r="R1679" s="1023"/>
      <c r="S1679" s="1022" t="e">
        <f t="shared" ref="S1679:S1700" si="3368">SUM(H1679:L1679)</f>
        <v>#DIV/0!</v>
      </c>
      <c r="T1679" s="84"/>
      <c r="V1679" s="84"/>
      <c r="W1679" s="84"/>
      <c r="X1679" s="1012"/>
      <c r="Y1679" s="1013"/>
      <c r="Z1679" s="1014">
        <f t="shared" si="3367"/>
        <v>0</v>
      </c>
      <c r="AA1679" s="1015"/>
      <c r="AB1679" s="84">
        <f t="shared" si="3366"/>
        <v>0</v>
      </c>
      <c r="AE1679" s="84">
        <f t="shared" si="3361"/>
        <v>0</v>
      </c>
    </row>
    <row r="1680" spans="1:31" ht="30" hidden="1">
      <c r="A1680" s="84"/>
      <c r="B1680" s="84"/>
      <c r="C1680" s="84"/>
      <c r="D1680" s="84"/>
      <c r="F1680" s="1017">
        <v>485</v>
      </c>
      <c r="G1680" s="1018" t="s">
        <v>4128</v>
      </c>
      <c r="H1680" s="750">
        <v>0</v>
      </c>
      <c r="J1680" s="751" t="e">
        <f t="shared" si="3356"/>
        <v>#DIV/0!</v>
      </c>
      <c r="L1680" s="1022"/>
      <c r="M1680" s="1022"/>
      <c r="N1680" s="1023"/>
      <c r="O1680" s="1022"/>
      <c r="P1680" s="1022"/>
      <c r="Q1680" s="1022"/>
      <c r="R1680" s="1023"/>
      <c r="S1680" s="1022" t="e">
        <f t="shared" si="3368"/>
        <v>#DIV/0!</v>
      </c>
      <c r="T1680" s="84"/>
      <c r="V1680" s="84"/>
      <c r="W1680" s="84"/>
      <c r="X1680" s="1012"/>
      <c r="Y1680" s="1013"/>
      <c r="Z1680" s="1014">
        <f t="shared" si="3367"/>
        <v>0</v>
      </c>
      <c r="AA1680" s="1015"/>
      <c r="AB1680" s="84">
        <f t="shared" si="3366"/>
        <v>0</v>
      </c>
      <c r="AE1680" s="84">
        <f t="shared" si="3361"/>
        <v>0</v>
      </c>
    </row>
    <row r="1681" spans="1:31" ht="30" hidden="1">
      <c r="A1681" s="84"/>
      <c r="B1681" s="84"/>
      <c r="C1681" s="84"/>
      <c r="D1681" s="84"/>
      <c r="F1681" s="1017">
        <v>489</v>
      </c>
      <c r="G1681" s="1018" t="s">
        <v>3821</v>
      </c>
      <c r="H1681" s="750">
        <v>0</v>
      </c>
      <c r="J1681" s="751" t="e">
        <f t="shared" si="3356"/>
        <v>#DIV/0!</v>
      </c>
      <c r="L1681" s="1022"/>
      <c r="M1681" s="1022"/>
      <c r="N1681" s="1023"/>
      <c r="O1681" s="1022"/>
      <c r="P1681" s="1022"/>
      <c r="Q1681" s="1022"/>
      <c r="R1681" s="1023"/>
      <c r="S1681" s="1022" t="e">
        <f t="shared" si="3368"/>
        <v>#DIV/0!</v>
      </c>
      <c r="T1681" s="84"/>
      <c r="V1681" s="84"/>
      <c r="W1681" s="84"/>
      <c r="X1681" s="1012"/>
      <c r="Y1681" s="1013"/>
      <c r="Z1681" s="1014">
        <f t="shared" si="3367"/>
        <v>0</v>
      </c>
      <c r="AA1681" s="1015"/>
      <c r="AB1681" s="84">
        <f t="shared" si="3366"/>
        <v>0</v>
      </c>
      <c r="AE1681" s="84">
        <f t="shared" si="3361"/>
        <v>0</v>
      </c>
    </row>
    <row r="1682" spans="1:31" ht="30" hidden="1">
      <c r="A1682" s="84"/>
      <c r="B1682" s="84"/>
      <c r="C1682" s="84"/>
      <c r="D1682" s="84"/>
      <c r="F1682" s="1017">
        <v>494</v>
      </c>
      <c r="G1682" s="1018" t="s">
        <v>4106</v>
      </c>
      <c r="H1682" s="750">
        <v>0</v>
      </c>
      <c r="J1682" s="751" t="e">
        <f t="shared" si="3356"/>
        <v>#DIV/0!</v>
      </c>
      <c r="L1682" s="1022"/>
      <c r="M1682" s="1022"/>
      <c r="N1682" s="1023"/>
      <c r="O1682" s="1022"/>
      <c r="P1682" s="1022"/>
      <c r="Q1682" s="1022"/>
      <c r="R1682" s="1023"/>
      <c r="S1682" s="1022" t="e">
        <f t="shared" si="3368"/>
        <v>#DIV/0!</v>
      </c>
      <c r="T1682" s="84"/>
      <c r="V1682" s="84"/>
      <c r="W1682" s="84"/>
      <c r="X1682" s="1012"/>
      <c r="Y1682" s="1013"/>
      <c r="Z1682" s="1014">
        <f t="shared" si="3367"/>
        <v>0</v>
      </c>
      <c r="AA1682" s="1015"/>
      <c r="AB1682" s="84">
        <f t="shared" si="3366"/>
        <v>0</v>
      </c>
      <c r="AE1682" s="84">
        <f t="shared" si="3361"/>
        <v>0</v>
      </c>
    </row>
    <row r="1683" spans="1:31" ht="30" hidden="1">
      <c r="A1683" s="84"/>
      <c r="B1683" s="84"/>
      <c r="C1683" s="84"/>
      <c r="D1683" s="84"/>
      <c r="F1683" s="1017">
        <v>495</v>
      </c>
      <c r="G1683" s="1018" t="s">
        <v>4107</v>
      </c>
      <c r="H1683" s="750">
        <v>0</v>
      </c>
      <c r="J1683" s="751" t="e">
        <f t="shared" si="3356"/>
        <v>#DIV/0!</v>
      </c>
      <c r="L1683" s="1022"/>
      <c r="M1683" s="1022"/>
      <c r="N1683" s="1023"/>
      <c r="O1683" s="1022"/>
      <c r="P1683" s="1022"/>
      <c r="Q1683" s="1022"/>
      <c r="R1683" s="1023"/>
      <c r="S1683" s="1022" t="e">
        <f t="shared" si="3368"/>
        <v>#DIV/0!</v>
      </c>
      <c r="T1683" s="84"/>
      <c r="V1683" s="84"/>
      <c r="W1683" s="84"/>
      <c r="X1683" s="1012"/>
      <c r="Y1683" s="1013"/>
      <c r="Z1683" s="1014">
        <f t="shared" si="3367"/>
        <v>0</v>
      </c>
      <c r="AA1683" s="1015"/>
      <c r="AB1683" s="84">
        <f t="shared" si="3366"/>
        <v>0</v>
      </c>
      <c r="AE1683" s="84">
        <f t="shared" si="3361"/>
        <v>0</v>
      </c>
    </row>
    <row r="1684" spans="1:31" ht="45" hidden="1">
      <c r="A1684" s="84"/>
      <c r="B1684" s="84"/>
      <c r="C1684" s="84"/>
      <c r="D1684" s="84"/>
      <c r="F1684" s="1017">
        <v>496</v>
      </c>
      <c r="G1684" s="1018" t="s">
        <v>4108</v>
      </c>
      <c r="H1684" s="750">
        <v>0</v>
      </c>
      <c r="J1684" s="751" t="e">
        <f t="shared" si="3356"/>
        <v>#DIV/0!</v>
      </c>
      <c r="L1684" s="1022"/>
      <c r="M1684" s="1022"/>
      <c r="N1684" s="1023"/>
      <c r="O1684" s="1022"/>
      <c r="P1684" s="1022"/>
      <c r="Q1684" s="1022"/>
      <c r="R1684" s="1023"/>
      <c r="S1684" s="1022" t="e">
        <f t="shared" si="3368"/>
        <v>#DIV/0!</v>
      </c>
      <c r="T1684" s="84"/>
      <c r="V1684" s="84"/>
      <c r="W1684" s="84"/>
      <c r="X1684" s="1012"/>
      <c r="Y1684" s="1013"/>
      <c r="Z1684" s="1014">
        <f t="shared" si="3367"/>
        <v>0</v>
      </c>
      <c r="AA1684" s="1015"/>
      <c r="AB1684" s="84">
        <f t="shared" si="3366"/>
        <v>0</v>
      </c>
      <c r="AE1684" s="84">
        <f t="shared" si="3361"/>
        <v>0</v>
      </c>
    </row>
    <row r="1685" spans="1:31" ht="30" hidden="1">
      <c r="A1685" s="84"/>
      <c r="B1685" s="84"/>
      <c r="C1685" s="84"/>
      <c r="D1685" s="84"/>
      <c r="F1685" s="1017">
        <v>499</v>
      </c>
      <c r="G1685" s="1018" t="s">
        <v>4109</v>
      </c>
      <c r="H1685" s="750">
        <v>0</v>
      </c>
      <c r="J1685" s="751" t="e">
        <f t="shared" si="3356"/>
        <v>#DIV/0!</v>
      </c>
      <c r="L1685" s="1022"/>
      <c r="M1685" s="1022"/>
      <c r="N1685" s="1023"/>
      <c r="O1685" s="1022"/>
      <c r="P1685" s="1022"/>
      <c r="Q1685" s="1022"/>
      <c r="R1685" s="1023"/>
      <c r="S1685" s="1022" t="e">
        <f t="shared" si="3368"/>
        <v>#DIV/0!</v>
      </c>
      <c r="T1685" s="84"/>
      <c r="V1685" s="84"/>
      <c r="W1685" s="84"/>
      <c r="X1685" s="1012"/>
      <c r="Y1685" s="1013"/>
      <c r="Z1685" s="1014">
        <f t="shared" si="3367"/>
        <v>0</v>
      </c>
      <c r="AA1685" s="1015"/>
      <c r="AB1685" s="84">
        <f t="shared" si="3366"/>
        <v>0</v>
      </c>
      <c r="AE1685" s="84">
        <f t="shared" si="3361"/>
        <v>0</v>
      </c>
    </row>
    <row r="1686" spans="1:31" hidden="1">
      <c r="A1686" s="84"/>
      <c r="B1686" s="84"/>
      <c r="C1686" s="84"/>
      <c r="D1686" s="84"/>
      <c r="F1686" s="1017">
        <v>511</v>
      </c>
      <c r="G1686" s="1021" t="s">
        <v>4129</v>
      </c>
      <c r="H1686" s="750">
        <v>0</v>
      </c>
      <c r="J1686" s="751" t="e">
        <f t="shared" si="3356"/>
        <v>#DIV/0!</v>
      </c>
      <c r="L1686" s="1022"/>
      <c r="M1686" s="1022"/>
      <c r="N1686" s="1023"/>
      <c r="O1686" s="1022"/>
      <c r="P1686" s="1022"/>
      <c r="Q1686" s="1022"/>
      <c r="R1686" s="1023"/>
      <c r="S1686" s="1022" t="e">
        <f t="shared" si="3368"/>
        <v>#DIV/0!</v>
      </c>
      <c r="T1686" s="84"/>
      <c r="V1686" s="84"/>
      <c r="W1686" s="84"/>
      <c r="X1686" s="1012"/>
      <c r="Y1686" s="1013"/>
      <c r="Z1686" s="1014">
        <f t="shared" si="3367"/>
        <v>0</v>
      </c>
      <c r="AA1686" s="1015"/>
      <c r="AB1686" s="84">
        <f t="shared" si="3366"/>
        <v>0</v>
      </c>
      <c r="AE1686" s="84">
        <f t="shared" si="3361"/>
        <v>0</v>
      </c>
    </row>
    <row r="1687" spans="1:31" ht="15.75" thickBot="1">
      <c r="A1687" s="84"/>
      <c r="B1687" s="84"/>
      <c r="C1687" s="84"/>
      <c r="D1687" s="84"/>
      <c r="E1687" s="747" t="s">
        <v>3882</v>
      </c>
      <c r="F1687" s="1017">
        <v>512</v>
      </c>
      <c r="G1687" s="1021" t="s">
        <v>4130</v>
      </c>
      <c r="H1687" s="750">
        <v>50000</v>
      </c>
      <c r="I1687" s="750">
        <f>219980+50755</f>
        <v>270735</v>
      </c>
      <c r="J1687" s="751">
        <f t="shared" si="3356"/>
        <v>5.4146999999999998</v>
      </c>
      <c r="K1687" s="750">
        <f>H1687-I1687</f>
        <v>-220735</v>
      </c>
      <c r="L1687" s="1019">
        <v>0</v>
      </c>
      <c r="M1687" s="1019">
        <v>24950</v>
      </c>
      <c r="N1687" s="1020"/>
      <c r="O1687" s="1019">
        <f>L1687-M1687</f>
        <v>-24950</v>
      </c>
      <c r="P1687" s="1019">
        <f>L1687+H1687</f>
        <v>50000</v>
      </c>
      <c r="Q1687" s="1019">
        <f>M1687+I1687</f>
        <v>295685</v>
      </c>
      <c r="R1687" s="1020">
        <f>Q1687/P1687</f>
        <v>5.9137000000000004</v>
      </c>
      <c r="S1687" s="1019">
        <f>P1687-Q1687</f>
        <v>-245685</v>
      </c>
      <c r="T1687" s="84"/>
      <c r="V1687" s="84"/>
      <c r="W1687" s="84"/>
      <c r="Z1687" s="813">
        <f t="shared" si="3367"/>
        <v>50000</v>
      </c>
      <c r="AA1687" s="814">
        <v>140000</v>
      </c>
      <c r="AB1687" s="84">
        <f t="shared" si="3366"/>
        <v>-90000</v>
      </c>
      <c r="AE1687" s="84">
        <f t="shared" si="3361"/>
        <v>-90000</v>
      </c>
    </row>
    <row r="1688" spans="1:31" ht="15.75" hidden="1" thickBot="1">
      <c r="A1688" s="84"/>
      <c r="B1688" s="84"/>
      <c r="C1688" s="84"/>
      <c r="D1688" s="84"/>
      <c r="E1688" s="747" t="s">
        <v>3883</v>
      </c>
      <c r="F1688" s="1017">
        <v>513</v>
      </c>
      <c r="G1688" s="1021" t="s">
        <v>4131</v>
      </c>
      <c r="H1688" s="750">
        <v>0</v>
      </c>
      <c r="I1688" s="750">
        <v>0</v>
      </c>
      <c r="J1688" s="751" t="e">
        <f t="shared" si="3356"/>
        <v>#DIV/0!</v>
      </c>
      <c r="K1688" s="750">
        <f>H1688-I1688</f>
        <v>0</v>
      </c>
      <c r="L1688" s="1019">
        <v>0</v>
      </c>
      <c r="M1688" s="1019">
        <v>0</v>
      </c>
      <c r="N1688" s="1020"/>
      <c r="O1688" s="1019">
        <f>L1688-M1688</f>
        <v>0</v>
      </c>
      <c r="P1688" s="1019">
        <f>L1688+H1688</f>
        <v>0</v>
      </c>
      <c r="Q1688" s="1019">
        <f>M1688+I1688</f>
        <v>0</v>
      </c>
      <c r="R1688" s="1020" t="e">
        <f>Q1688/P1688</f>
        <v>#DIV/0!</v>
      </c>
      <c r="S1688" s="1019">
        <f>P1688-Q1688</f>
        <v>0</v>
      </c>
      <c r="T1688" s="84"/>
      <c r="W1688" s="84"/>
      <c r="Z1688" s="813">
        <f t="shared" si="3367"/>
        <v>0</v>
      </c>
      <c r="AA1688" s="814">
        <v>0</v>
      </c>
      <c r="AB1688" s="84">
        <f t="shared" si="3366"/>
        <v>0</v>
      </c>
      <c r="AE1688" s="84">
        <f t="shared" si="3361"/>
        <v>0</v>
      </c>
    </row>
    <row r="1689" spans="1:31" ht="15.75" hidden="1" thickBot="1">
      <c r="A1689" s="84"/>
      <c r="B1689" s="84"/>
      <c r="C1689" s="84"/>
      <c r="D1689" s="84"/>
      <c r="F1689" s="1017">
        <v>514</v>
      </c>
      <c r="G1689" s="1018" t="s">
        <v>4132</v>
      </c>
      <c r="L1689" s="1022"/>
      <c r="M1689" s="1022"/>
      <c r="N1689" s="1023"/>
      <c r="O1689" s="1022"/>
      <c r="P1689" s="1022"/>
      <c r="Q1689" s="1022"/>
      <c r="R1689" s="1023"/>
      <c r="S1689" s="1022">
        <f t="shared" si="3368"/>
        <v>0</v>
      </c>
      <c r="T1689" s="84"/>
      <c r="V1689" s="84"/>
      <c r="W1689" s="84"/>
      <c r="X1689" s="1012"/>
      <c r="Y1689" s="1013"/>
      <c r="Z1689" s="1014"/>
      <c r="AA1689" s="1015"/>
      <c r="AB1689" s="84">
        <f t="shared" si="3366"/>
        <v>0</v>
      </c>
    </row>
    <row r="1690" spans="1:31" ht="15.75" hidden="1" thickBot="1">
      <c r="A1690" s="84"/>
      <c r="B1690" s="84"/>
      <c r="C1690" s="84"/>
      <c r="D1690" s="84"/>
      <c r="F1690" s="1017">
        <v>515</v>
      </c>
      <c r="G1690" s="1018" t="s">
        <v>3832</v>
      </c>
      <c r="L1690" s="1022"/>
      <c r="M1690" s="1022"/>
      <c r="N1690" s="1023"/>
      <c r="O1690" s="1022"/>
      <c r="P1690" s="1022"/>
      <c r="Q1690" s="1022"/>
      <c r="R1690" s="1023"/>
      <c r="S1690" s="1022">
        <f t="shared" si="3368"/>
        <v>0</v>
      </c>
      <c r="T1690" s="84"/>
      <c r="V1690" s="84"/>
      <c r="W1690" s="84"/>
      <c r="X1690" s="1012"/>
      <c r="Y1690" s="1013"/>
      <c r="Z1690" s="1014"/>
      <c r="AA1690" s="1015"/>
      <c r="AB1690" s="84">
        <f t="shared" si="3366"/>
        <v>0</v>
      </c>
    </row>
    <row r="1691" spans="1:31" ht="15.75" hidden="1" thickBot="1">
      <c r="A1691" s="84"/>
      <c r="B1691" s="84"/>
      <c r="C1691" s="84"/>
      <c r="D1691" s="84"/>
      <c r="F1691" s="1017">
        <v>521</v>
      </c>
      <c r="G1691" s="1018" t="s">
        <v>4133</v>
      </c>
      <c r="L1691" s="1022"/>
      <c r="M1691" s="1022"/>
      <c r="N1691" s="1023"/>
      <c r="O1691" s="1022"/>
      <c r="P1691" s="1022"/>
      <c r="Q1691" s="1022"/>
      <c r="R1691" s="1023"/>
      <c r="S1691" s="1022">
        <f t="shared" si="3368"/>
        <v>0</v>
      </c>
      <c r="T1691" s="84"/>
      <c r="V1691" s="84"/>
      <c r="W1691" s="84"/>
      <c r="X1691" s="1012"/>
      <c r="Y1691" s="1013"/>
      <c r="Z1691" s="1014"/>
      <c r="AA1691" s="1015"/>
      <c r="AB1691" s="84">
        <f t="shared" si="3366"/>
        <v>0</v>
      </c>
    </row>
    <row r="1692" spans="1:31" ht="15.75" hidden="1" thickBot="1">
      <c r="A1692" s="84"/>
      <c r="B1692" s="84"/>
      <c r="C1692" s="84"/>
      <c r="D1692" s="84"/>
      <c r="F1692" s="1017">
        <v>522</v>
      </c>
      <c r="G1692" s="1018" t="s">
        <v>4134</v>
      </c>
      <c r="L1692" s="1022"/>
      <c r="M1692" s="1022"/>
      <c r="N1692" s="1023"/>
      <c r="O1692" s="1022"/>
      <c r="P1692" s="1022"/>
      <c r="Q1692" s="1022"/>
      <c r="R1692" s="1023"/>
      <c r="S1692" s="1022">
        <f t="shared" si="3368"/>
        <v>0</v>
      </c>
      <c r="T1692" s="84"/>
      <c r="V1692" s="84"/>
      <c r="W1692" s="84"/>
      <c r="X1692" s="1012"/>
      <c r="Y1692" s="1013"/>
      <c r="Z1692" s="1014"/>
      <c r="AA1692" s="1015"/>
      <c r="AB1692" s="84">
        <f t="shared" si="3366"/>
        <v>0</v>
      </c>
    </row>
    <row r="1693" spans="1:31" ht="15.75" hidden="1" thickBot="1">
      <c r="A1693" s="84"/>
      <c r="B1693" s="84"/>
      <c r="C1693" s="84"/>
      <c r="D1693" s="84"/>
      <c r="F1693" s="1017">
        <v>523</v>
      </c>
      <c r="G1693" s="1018" t="s">
        <v>3837</v>
      </c>
      <c r="L1693" s="1022"/>
      <c r="M1693" s="1022"/>
      <c r="N1693" s="1023"/>
      <c r="O1693" s="1022"/>
      <c r="P1693" s="1022"/>
      <c r="Q1693" s="1022"/>
      <c r="R1693" s="1023"/>
      <c r="S1693" s="1022">
        <f t="shared" si="3368"/>
        <v>0</v>
      </c>
      <c r="T1693" s="84"/>
      <c r="V1693" s="84"/>
      <c r="W1693" s="84"/>
      <c r="X1693" s="1012"/>
      <c r="Y1693" s="1013"/>
      <c r="Z1693" s="1014"/>
      <c r="AA1693" s="1015"/>
      <c r="AB1693" s="84">
        <f t="shared" si="3366"/>
        <v>0</v>
      </c>
    </row>
    <row r="1694" spans="1:31" ht="15.75" hidden="1" thickBot="1">
      <c r="A1694" s="84"/>
      <c r="B1694" s="84"/>
      <c r="C1694" s="84"/>
      <c r="D1694" s="84"/>
      <c r="F1694" s="1017">
        <v>531</v>
      </c>
      <c r="G1694" s="1018" t="s">
        <v>4110</v>
      </c>
      <c r="L1694" s="1022"/>
      <c r="M1694" s="1022"/>
      <c r="N1694" s="1023"/>
      <c r="O1694" s="1022"/>
      <c r="P1694" s="1022"/>
      <c r="Q1694" s="1022"/>
      <c r="R1694" s="1023"/>
      <c r="S1694" s="1022">
        <f t="shared" si="3368"/>
        <v>0</v>
      </c>
      <c r="T1694" s="84"/>
      <c r="V1694" s="84"/>
      <c r="W1694" s="84"/>
      <c r="X1694" s="1012"/>
      <c r="Y1694" s="1013"/>
      <c r="Z1694" s="1014"/>
      <c r="AA1694" s="1015"/>
      <c r="AB1694" s="84">
        <f t="shared" si="3366"/>
        <v>0</v>
      </c>
    </row>
    <row r="1695" spans="1:31" ht="15.75" hidden="1" thickBot="1">
      <c r="A1695" s="84"/>
      <c r="B1695" s="84"/>
      <c r="C1695" s="84"/>
      <c r="D1695" s="84"/>
      <c r="F1695" s="1017">
        <v>541</v>
      </c>
      <c r="G1695" s="1018" t="s">
        <v>4135</v>
      </c>
      <c r="L1695" s="1022"/>
      <c r="M1695" s="1022"/>
      <c r="N1695" s="1023"/>
      <c r="O1695" s="1022"/>
      <c r="P1695" s="1022"/>
      <c r="Q1695" s="1022"/>
      <c r="R1695" s="1023"/>
      <c r="S1695" s="1022">
        <f t="shared" si="3368"/>
        <v>0</v>
      </c>
      <c r="T1695" s="84"/>
      <c r="V1695" s="84"/>
      <c r="W1695" s="84"/>
      <c r="X1695" s="1012"/>
      <c r="Y1695" s="1013"/>
      <c r="Z1695" s="1014"/>
      <c r="AA1695" s="1015"/>
      <c r="AB1695" s="84">
        <f t="shared" si="3366"/>
        <v>0</v>
      </c>
    </row>
    <row r="1696" spans="1:31" ht="15.75" hidden="1" thickBot="1">
      <c r="A1696" s="84"/>
      <c r="B1696" s="84"/>
      <c r="C1696" s="84"/>
      <c r="D1696" s="84"/>
      <c r="F1696" s="1017">
        <v>542</v>
      </c>
      <c r="G1696" s="1018" t="s">
        <v>4136</v>
      </c>
      <c r="L1696" s="1022"/>
      <c r="M1696" s="1022"/>
      <c r="N1696" s="1023"/>
      <c r="O1696" s="1022"/>
      <c r="P1696" s="1022"/>
      <c r="Q1696" s="1022"/>
      <c r="R1696" s="1023"/>
      <c r="S1696" s="1022">
        <f t="shared" si="3368"/>
        <v>0</v>
      </c>
      <c r="T1696" s="84"/>
      <c r="V1696" s="84"/>
      <c r="W1696" s="84"/>
      <c r="X1696" s="1012"/>
      <c r="Y1696" s="1013"/>
      <c r="Z1696" s="1014"/>
      <c r="AA1696" s="1015"/>
      <c r="AB1696" s="84">
        <f t="shared" si="3366"/>
        <v>0</v>
      </c>
    </row>
    <row r="1697" spans="1:28" ht="15.75" hidden="1" thickBot="1">
      <c r="A1697" s="84"/>
      <c r="B1697" s="84"/>
      <c r="C1697" s="84"/>
      <c r="D1697" s="84"/>
      <c r="F1697" s="1017">
        <v>543</v>
      </c>
      <c r="G1697" s="1018" t="s">
        <v>3842</v>
      </c>
      <c r="L1697" s="1022"/>
      <c r="M1697" s="1022"/>
      <c r="N1697" s="1023"/>
      <c r="O1697" s="1022"/>
      <c r="P1697" s="1022"/>
      <c r="Q1697" s="1022"/>
      <c r="R1697" s="1023"/>
      <c r="S1697" s="1022">
        <f t="shared" si="3368"/>
        <v>0</v>
      </c>
      <c r="T1697" s="84"/>
      <c r="V1697" s="84"/>
      <c r="W1697" s="84"/>
      <c r="X1697" s="1012"/>
      <c r="Y1697" s="1013"/>
      <c r="Z1697" s="1014"/>
      <c r="AA1697" s="1015"/>
      <c r="AB1697" s="84">
        <f t="shared" si="3366"/>
        <v>0</v>
      </c>
    </row>
    <row r="1698" spans="1:28" ht="45.75" hidden="1" thickBot="1">
      <c r="A1698" s="84"/>
      <c r="B1698" s="84"/>
      <c r="C1698" s="84"/>
      <c r="D1698" s="84"/>
      <c r="F1698" s="1017">
        <v>551</v>
      </c>
      <c r="G1698" s="1018" t="s">
        <v>4111</v>
      </c>
      <c r="L1698" s="1022"/>
      <c r="M1698" s="1022"/>
      <c r="N1698" s="1023"/>
      <c r="O1698" s="1022"/>
      <c r="P1698" s="1022"/>
      <c r="Q1698" s="1022"/>
      <c r="R1698" s="1023"/>
      <c r="S1698" s="1022">
        <f t="shared" si="3368"/>
        <v>0</v>
      </c>
      <c r="T1698" s="84"/>
      <c r="V1698" s="84"/>
      <c r="W1698" s="84"/>
      <c r="X1698" s="1012"/>
      <c r="Y1698" s="1013"/>
      <c r="Z1698" s="1014"/>
      <c r="AA1698" s="1015"/>
      <c r="AB1698" s="84">
        <f t="shared" si="3366"/>
        <v>0</v>
      </c>
    </row>
    <row r="1699" spans="1:28" ht="15.75" hidden="1" thickBot="1">
      <c r="A1699" s="84"/>
      <c r="B1699" s="84"/>
      <c r="C1699" s="84"/>
      <c r="D1699" s="84"/>
      <c r="F1699" s="1024">
        <v>611</v>
      </c>
      <c r="G1699" s="1021" t="s">
        <v>3848</v>
      </c>
      <c r="L1699" s="1022"/>
      <c r="M1699" s="1022"/>
      <c r="N1699" s="1023"/>
      <c r="O1699" s="1022"/>
      <c r="P1699" s="1022"/>
      <c r="Q1699" s="1022"/>
      <c r="R1699" s="1023"/>
      <c r="S1699" s="1022">
        <f t="shared" si="3368"/>
        <v>0</v>
      </c>
      <c r="T1699" s="84"/>
      <c r="V1699" s="84"/>
      <c r="W1699" s="84"/>
      <c r="X1699" s="1012"/>
      <c r="Y1699" s="1013"/>
      <c r="Z1699" s="1014"/>
      <c r="AA1699" s="1015"/>
      <c r="AB1699" s="84">
        <f t="shared" si="3366"/>
        <v>0</v>
      </c>
    </row>
    <row r="1700" spans="1:28" ht="15.75" hidden="1" thickBot="1">
      <c r="A1700" s="84"/>
      <c r="B1700" s="84"/>
      <c r="C1700" s="84"/>
      <c r="D1700" s="84"/>
      <c r="F1700" s="1024">
        <v>620</v>
      </c>
      <c r="G1700" s="1021" t="s">
        <v>89</v>
      </c>
      <c r="L1700" s="1022"/>
      <c r="M1700" s="1022"/>
      <c r="N1700" s="1023"/>
      <c r="O1700" s="1022"/>
      <c r="P1700" s="1022"/>
      <c r="Q1700" s="1022"/>
      <c r="R1700" s="1023"/>
      <c r="S1700" s="1022">
        <f t="shared" si="3368"/>
        <v>0</v>
      </c>
      <c r="T1700" s="84"/>
      <c r="V1700" s="84"/>
      <c r="W1700" s="84"/>
      <c r="X1700" s="1012"/>
      <c r="Y1700" s="1013"/>
      <c r="Z1700" s="1014"/>
      <c r="AA1700" s="1015"/>
      <c r="AB1700" s="84">
        <f t="shared" si="3366"/>
        <v>0</v>
      </c>
    </row>
    <row r="1701" spans="1:28">
      <c r="A1701" s="84"/>
      <c r="B1701" s="84"/>
      <c r="C1701" s="84"/>
      <c r="D1701" s="84"/>
      <c r="E1701" s="1025"/>
      <c r="F1701" s="1024"/>
      <c r="G1701" s="773" t="s">
        <v>4179</v>
      </c>
      <c r="H1701" s="774"/>
      <c r="I1701" s="774"/>
      <c r="J1701" s="775"/>
      <c r="K1701" s="774"/>
      <c r="L1701" s="1026"/>
      <c r="M1701" s="1026"/>
      <c r="N1701" s="1027"/>
      <c r="O1701" s="1026"/>
      <c r="P1701" s="1026"/>
      <c r="Q1701" s="1026"/>
      <c r="R1701" s="1027"/>
      <c r="S1701" s="1026"/>
      <c r="T1701" s="84"/>
      <c r="V1701" s="84"/>
      <c r="W1701" s="84"/>
      <c r="X1701" s="1012"/>
      <c r="Y1701" s="1013"/>
      <c r="Z1701" s="1014"/>
      <c r="AA1701" s="1015"/>
      <c r="AB1701" s="84">
        <f t="shared" si="3366"/>
        <v>0</v>
      </c>
    </row>
    <row r="1702" spans="1:28">
      <c r="A1702" s="84"/>
      <c r="B1702" s="84"/>
      <c r="C1702" s="84"/>
      <c r="D1702" s="84"/>
      <c r="E1702" s="778"/>
      <c r="F1702" s="1028" t="s">
        <v>235</v>
      </c>
      <c r="G1702" s="1005" t="s">
        <v>236</v>
      </c>
      <c r="H1702" s="781">
        <f>SUM(H1642:H1688)</f>
        <v>67448152</v>
      </c>
      <c r="I1702" s="781">
        <f>SUM(I1642:I1688)</f>
        <v>38511895.649999999</v>
      </c>
      <c r="J1702" s="782">
        <f>I1702/H1702</f>
        <v>0.57098518651778629</v>
      </c>
      <c r="K1702" s="781">
        <f>SUM(K1642:K1678)</f>
        <v>29156991.349999998</v>
      </c>
      <c r="L1702" s="1029">
        <v>0</v>
      </c>
      <c r="M1702" s="1029">
        <v>0</v>
      </c>
      <c r="N1702" s="1030"/>
      <c r="O1702" s="1029">
        <f>L1702-M1702</f>
        <v>0</v>
      </c>
      <c r="P1702" s="1029">
        <f>L1702+H1702</f>
        <v>67448152</v>
      </c>
      <c r="Q1702" s="1029">
        <f>M1702+I1702</f>
        <v>38511895.649999999</v>
      </c>
      <c r="R1702" s="1030">
        <f>Q1702/P1702</f>
        <v>0.57098518651778629</v>
      </c>
      <c r="S1702" s="1029">
        <f>P1702-Q1702</f>
        <v>28936256.350000001</v>
      </c>
      <c r="T1702" s="84"/>
      <c r="V1702" s="84"/>
      <c r="W1702" s="84"/>
      <c r="X1702" s="1012"/>
      <c r="Y1702" s="1013"/>
      <c r="AA1702" s="1015"/>
      <c r="AB1702" s="84">
        <f t="shared" si="3366"/>
        <v>0</v>
      </c>
    </row>
    <row r="1703" spans="1:28" hidden="1">
      <c r="A1703" s="84"/>
      <c r="B1703" s="84"/>
      <c r="C1703" s="84"/>
      <c r="D1703" s="84"/>
      <c r="F1703" s="1028" t="s">
        <v>237</v>
      </c>
      <c r="G1703" s="1005" t="s">
        <v>238</v>
      </c>
      <c r="L1703" s="1019"/>
      <c r="M1703" s="1019"/>
      <c r="N1703" s="1020"/>
      <c r="O1703" s="1019"/>
      <c r="P1703" s="1019"/>
      <c r="Q1703" s="1019"/>
      <c r="R1703" s="1020"/>
      <c r="S1703" s="1029">
        <f t="shared" ref="S1703:S1716" si="3369">SUM(H1703:L1703)</f>
        <v>0</v>
      </c>
      <c r="T1703" s="84"/>
      <c r="V1703" s="84"/>
      <c r="W1703" s="84"/>
      <c r="X1703" s="1012"/>
      <c r="Y1703" s="1013"/>
      <c r="Z1703" s="1014"/>
      <c r="AA1703" s="1015"/>
      <c r="AB1703" s="84">
        <f t="shared" si="3366"/>
        <v>0</v>
      </c>
    </row>
    <row r="1704" spans="1:28" hidden="1">
      <c r="A1704" s="84"/>
      <c r="B1704" s="84"/>
      <c r="C1704" s="84"/>
      <c r="D1704" s="84"/>
      <c r="F1704" s="1028" t="s">
        <v>239</v>
      </c>
      <c r="G1704" s="1005" t="s">
        <v>240</v>
      </c>
      <c r="L1704" s="1019"/>
      <c r="M1704" s="1019"/>
      <c r="N1704" s="1020"/>
      <c r="O1704" s="1019"/>
      <c r="P1704" s="1019"/>
      <c r="Q1704" s="1019"/>
      <c r="R1704" s="1020"/>
      <c r="S1704" s="1029">
        <f t="shared" si="3369"/>
        <v>0</v>
      </c>
      <c r="T1704" s="84"/>
      <c r="V1704" s="84"/>
      <c r="W1704" s="84"/>
      <c r="X1704" s="1012"/>
      <c r="Y1704" s="1013"/>
      <c r="Z1704" s="1014"/>
      <c r="AA1704" s="1015"/>
      <c r="AB1704" s="84">
        <f t="shared" si="3366"/>
        <v>0</v>
      </c>
    </row>
    <row r="1705" spans="1:28" hidden="1">
      <c r="A1705" s="84"/>
      <c r="B1705" s="84"/>
      <c r="C1705" s="84"/>
      <c r="D1705" s="84"/>
      <c r="F1705" s="1028" t="s">
        <v>241</v>
      </c>
      <c r="G1705" s="1005" t="s">
        <v>242</v>
      </c>
      <c r="H1705" s="750">
        <v>0</v>
      </c>
      <c r="I1705" s="750">
        <v>0</v>
      </c>
      <c r="K1705" s="750">
        <v>0</v>
      </c>
      <c r="L1705" s="1019">
        <v>0</v>
      </c>
      <c r="M1705" s="1019"/>
      <c r="N1705" s="1020"/>
      <c r="O1705" s="1019">
        <f>L1705-M1705</f>
        <v>0</v>
      </c>
      <c r="P1705" s="1019">
        <v>0</v>
      </c>
      <c r="Q1705" s="1019">
        <f t="shared" ref="Q1705:Q1717" si="3370">M1705+I1705</f>
        <v>0</v>
      </c>
      <c r="R1705" s="1020"/>
      <c r="S1705" s="1029">
        <f>P1705-Q1705</f>
        <v>0</v>
      </c>
      <c r="T1705" s="84"/>
      <c r="V1705" s="84"/>
      <c r="W1705" s="84"/>
      <c r="X1705" s="1012"/>
      <c r="Y1705" s="1013"/>
      <c r="Z1705" s="1014"/>
      <c r="AA1705" s="1015"/>
      <c r="AB1705" s="84">
        <f t="shared" si="3366"/>
        <v>0</v>
      </c>
    </row>
    <row r="1706" spans="1:28" hidden="1">
      <c r="A1706" s="84"/>
      <c r="B1706" s="84"/>
      <c r="C1706" s="84"/>
      <c r="D1706" s="84"/>
      <c r="F1706" s="1028" t="s">
        <v>243</v>
      </c>
      <c r="G1706" s="1005" t="s">
        <v>244</v>
      </c>
      <c r="L1706" s="1019"/>
      <c r="M1706" s="1019"/>
      <c r="N1706" s="1020"/>
      <c r="O1706" s="1019"/>
      <c r="P1706" s="1019"/>
      <c r="Q1706" s="1019">
        <f t="shared" si="3370"/>
        <v>0</v>
      </c>
      <c r="R1706" s="1020"/>
      <c r="S1706" s="1029">
        <f t="shared" si="3369"/>
        <v>0</v>
      </c>
      <c r="T1706" s="84"/>
      <c r="V1706" s="84"/>
      <c r="W1706" s="84"/>
      <c r="X1706" s="1012"/>
      <c r="Y1706" s="1013"/>
      <c r="Z1706" s="1014"/>
      <c r="AA1706" s="1015"/>
      <c r="AB1706" s="84">
        <f t="shared" si="3366"/>
        <v>0</v>
      </c>
    </row>
    <row r="1707" spans="1:28" hidden="1">
      <c r="A1707" s="84"/>
      <c r="B1707" s="84"/>
      <c r="C1707" s="84"/>
      <c r="D1707" s="84"/>
      <c r="F1707" s="1028" t="s">
        <v>245</v>
      </c>
      <c r="G1707" s="1005" t="s">
        <v>246</v>
      </c>
      <c r="L1707" s="1019"/>
      <c r="M1707" s="1019"/>
      <c r="N1707" s="1020"/>
      <c r="O1707" s="1019"/>
      <c r="P1707" s="1019"/>
      <c r="Q1707" s="1019">
        <f t="shared" si="3370"/>
        <v>0</v>
      </c>
      <c r="R1707" s="1020"/>
      <c r="S1707" s="1029">
        <f t="shared" si="3369"/>
        <v>0</v>
      </c>
      <c r="T1707" s="84"/>
      <c r="V1707" s="84"/>
      <c r="W1707" s="84"/>
      <c r="X1707" s="1012"/>
      <c r="Y1707" s="1013"/>
      <c r="Z1707" s="1014"/>
      <c r="AA1707" s="1015"/>
      <c r="AB1707" s="84">
        <f t="shared" si="3366"/>
        <v>0</v>
      </c>
    </row>
    <row r="1708" spans="1:28">
      <c r="A1708" s="84"/>
      <c r="B1708" s="84"/>
      <c r="C1708" s="84"/>
      <c r="D1708" s="84"/>
      <c r="F1708" s="1028" t="s">
        <v>247</v>
      </c>
      <c r="G1708" s="1005" t="s">
        <v>4695</v>
      </c>
      <c r="H1708" s="750">
        <v>0</v>
      </c>
      <c r="I1708" s="750">
        <v>0</v>
      </c>
      <c r="K1708" s="750">
        <v>0</v>
      </c>
      <c r="L1708" s="1019">
        <v>11000000</v>
      </c>
      <c r="M1708" s="1019">
        <v>5620975.2599999998</v>
      </c>
      <c r="N1708" s="1020">
        <f>M1708/L1708</f>
        <v>0.51099775090909094</v>
      </c>
      <c r="O1708" s="1019">
        <f>L1708-M1708</f>
        <v>5379024.7400000002</v>
      </c>
      <c r="P1708" s="1019">
        <f>L1708+H1708</f>
        <v>11000000</v>
      </c>
      <c r="Q1708" s="1019">
        <f t="shared" si="3370"/>
        <v>5620975.2599999998</v>
      </c>
      <c r="R1708" s="1020">
        <f>Q1708/P1708</f>
        <v>0.51099775090909094</v>
      </c>
      <c r="S1708" s="1029">
        <f>P1708-Q1708</f>
        <v>5379024.7400000002</v>
      </c>
      <c r="T1708" s="84"/>
      <c r="V1708" s="84"/>
      <c r="W1708" s="84"/>
      <c r="X1708" s="1012"/>
      <c r="Y1708" s="1013"/>
      <c r="Z1708" s="1014"/>
      <c r="AA1708" s="1015"/>
      <c r="AB1708" s="84">
        <f t="shared" si="3366"/>
        <v>0</v>
      </c>
    </row>
    <row r="1709" spans="1:28" ht="30" hidden="1">
      <c r="A1709" s="84"/>
      <c r="B1709" s="84"/>
      <c r="C1709" s="84"/>
      <c r="D1709" s="84"/>
      <c r="F1709" s="1028" t="s">
        <v>248</v>
      </c>
      <c r="G1709" s="1005" t="s">
        <v>4694</v>
      </c>
      <c r="L1709" s="1031"/>
      <c r="M1709" s="1031"/>
      <c r="N1709" s="1032"/>
      <c r="O1709" s="1031"/>
      <c r="P1709" s="1031"/>
      <c r="Q1709" s="1031">
        <f t="shared" si="3370"/>
        <v>0</v>
      </c>
      <c r="R1709" s="1032"/>
      <c r="S1709" s="1033">
        <f t="shared" si="3369"/>
        <v>0</v>
      </c>
      <c r="T1709" s="84"/>
      <c r="V1709" s="84"/>
      <c r="W1709" s="84"/>
      <c r="X1709" s="1012"/>
      <c r="Y1709" s="1013"/>
      <c r="Z1709" s="1014"/>
      <c r="AA1709" s="1015"/>
      <c r="AB1709" s="84">
        <f t="shared" si="3366"/>
        <v>0</v>
      </c>
    </row>
    <row r="1710" spans="1:28" hidden="1">
      <c r="A1710" s="84"/>
      <c r="B1710" s="84"/>
      <c r="C1710" s="84"/>
      <c r="D1710" s="84"/>
      <c r="F1710" s="1028" t="s">
        <v>249</v>
      </c>
      <c r="G1710" s="1005" t="s">
        <v>58</v>
      </c>
      <c r="L1710" s="1031"/>
      <c r="M1710" s="1031"/>
      <c r="N1710" s="1032"/>
      <c r="O1710" s="1031"/>
      <c r="P1710" s="1031"/>
      <c r="Q1710" s="1031">
        <f t="shared" si="3370"/>
        <v>0</v>
      </c>
      <c r="R1710" s="1032"/>
      <c r="S1710" s="1033">
        <f t="shared" si="3369"/>
        <v>0</v>
      </c>
      <c r="T1710" s="84"/>
      <c r="V1710" s="84"/>
      <c r="W1710" s="84"/>
      <c r="X1710" s="1012"/>
      <c r="Y1710" s="1013"/>
      <c r="Z1710" s="1014"/>
      <c r="AA1710" s="1015"/>
      <c r="AB1710" s="84">
        <f t="shared" si="3366"/>
        <v>0</v>
      </c>
    </row>
    <row r="1711" spans="1:28" hidden="1">
      <c r="A1711" s="84"/>
      <c r="B1711" s="84"/>
      <c r="C1711" s="84"/>
      <c r="D1711" s="84"/>
      <c r="F1711" s="1028" t="s">
        <v>250</v>
      </c>
      <c r="G1711" s="1005" t="s">
        <v>251</v>
      </c>
      <c r="L1711" s="1031"/>
      <c r="M1711" s="1031"/>
      <c r="N1711" s="1032"/>
      <c r="O1711" s="1031"/>
      <c r="P1711" s="1031"/>
      <c r="Q1711" s="1031">
        <f t="shared" si="3370"/>
        <v>0</v>
      </c>
      <c r="R1711" s="1032"/>
      <c r="S1711" s="1033">
        <f t="shared" si="3369"/>
        <v>0</v>
      </c>
      <c r="T1711" s="84"/>
      <c r="V1711" s="84"/>
      <c r="W1711" s="84"/>
      <c r="X1711" s="1012"/>
      <c r="Y1711" s="1013"/>
      <c r="Z1711" s="1014"/>
      <c r="AA1711" s="1015"/>
      <c r="AB1711" s="84">
        <f t="shared" si="3366"/>
        <v>0</v>
      </c>
    </row>
    <row r="1712" spans="1:28" hidden="1">
      <c r="A1712" s="84"/>
      <c r="B1712" s="84"/>
      <c r="C1712" s="84"/>
      <c r="D1712" s="84"/>
      <c r="F1712" s="1028" t="s">
        <v>252</v>
      </c>
      <c r="G1712" s="1005" t="s">
        <v>253</v>
      </c>
      <c r="L1712" s="1031"/>
      <c r="M1712" s="1031"/>
      <c r="N1712" s="1032"/>
      <c r="O1712" s="1031"/>
      <c r="P1712" s="1031"/>
      <c r="Q1712" s="1031">
        <f t="shared" si="3370"/>
        <v>0</v>
      </c>
      <c r="R1712" s="1032"/>
      <c r="S1712" s="1033">
        <f t="shared" si="3369"/>
        <v>0</v>
      </c>
      <c r="T1712" s="84"/>
      <c r="V1712" s="84"/>
      <c r="W1712" s="84"/>
      <c r="X1712" s="1012"/>
      <c r="Y1712" s="1013"/>
      <c r="Z1712" s="1014"/>
      <c r="AA1712" s="1015"/>
      <c r="AB1712" s="84">
        <f t="shared" si="3366"/>
        <v>0</v>
      </c>
    </row>
    <row r="1713" spans="1:28" ht="30" hidden="1">
      <c r="A1713" s="84"/>
      <c r="B1713" s="84"/>
      <c r="C1713" s="84"/>
      <c r="D1713" s="84"/>
      <c r="F1713" s="1028" t="s">
        <v>254</v>
      </c>
      <c r="G1713" s="1005" t="s">
        <v>255</v>
      </c>
      <c r="L1713" s="1031"/>
      <c r="M1713" s="1031"/>
      <c r="N1713" s="1032"/>
      <c r="O1713" s="1031"/>
      <c r="P1713" s="1031"/>
      <c r="Q1713" s="1031">
        <f t="shared" si="3370"/>
        <v>0</v>
      </c>
      <c r="R1713" s="1032"/>
      <c r="S1713" s="1033">
        <f t="shared" si="3369"/>
        <v>0</v>
      </c>
      <c r="T1713" s="84"/>
      <c r="V1713" s="84"/>
      <c r="W1713" s="84"/>
      <c r="X1713" s="1012"/>
      <c r="Y1713" s="1013"/>
      <c r="Z1713" s="1014"/>
      <c r="AA1713" s="1015"/>
      <c r="AB1713" s="84">
        <f t="shared" si="3366"/>
        <v>0</v>
      </c>
    </row>
    <row r="1714" spans="1:28">
      <c r="A1714" s="84"/>
      <c r="B1714" s="84"/>
      <c r="C1714" s="84"/>
      <c r="D1714" s="84"/>
      <c r="F1714" s="1028" t="s">
        <v>256</v>
      </c>
      <c r="G1714" s="1005" t="s">
        <v>257</v>
      </c>
      <c r="H1714" s="750">
        <v>0</v>
      </c>
      <c r="I1714" s="750">
        <v>0</v>
      </c>
      <c r="K1714" s="750">
        <v>0</v>
      </c>
      <c r="L1714" s="872">
        <v>9120</v>
      </c>
      <c r="M1714" s="872">
        <v>56065.42</v>
      </c>
      <c r="N1714" s="873">
        <f>M1714/L1714</f>
        <v>6.1475241228070177</v>
      </c>
      <c r="O1714" s="872">
        <f>L1714-M1714</f>
        <v>-46945.42</v>
      </c>
      <c r="P1714" s="872">
        <f>L1714+H1714</f>
        <v>9120</v>
      </c>
      <c r="Q1714" s="872">
        <f t="shared" si="3370"/>
        <v>56065.42</v>
      </c>
      <c r="R1714" s="873">
        <f>Q1714/P1714</f>
        <v>6.1475241228070177</v>
      </c>
      <c r="S1714" s="901">
        <f>P1714-Q1714</f>
        <v>-46945.42</v>
      </c>
      <c r="T1714" s="84"/>
      <c r="V1714" s="84"/>
      <c r="W1714" s="84"/>
      <c r="X1714" s="1012"/>
      <c r="Y1714" s="1013"/>
      <c r="Z1714" s="1014"/>
      <c r="AA1714" s="1015"/>
      <c r="AB1714" s="84">
        <f t="shared" si="3366"/>
        <v>0</v>
      </c>
    </row>
    <row r="1715" spans="1:28" ht="30" hidden="1">
      <c r="A1715" s="84"/>
      <c r="B1715" s="84"/>
      <c r="C1715" s="84"/>
      <c r="D1715" s="84"/>
      <c r="F1715" s="1028" t="s">
        <v>258</v>
      </c>
      <c r="G1715" s="1005" t="s">
        <v>259</v>
      </c>
      <c r="L1715" s="1031"/>
      <c r="M1715" s="1031"/>
      <c r="N1715" s="1032"/>
      <c r="O1715" s="1031"/>
      <c r="P1715" s="1031"/>
      <c r="Q1715" s="1031">
        <f t="shared" si="3370"/>
        <v>0</v>
      </c>
      <c r="R1715" s="1032"/>
      <c r="S1715" s="1033">
        <f t="shared" si="3369"/>
        <v>0</v>
      </c>
      <c r="T1715" s="84"/>
      <c r="V1715" s="84"/>
      <c r="W1715" s="84"/>
      <c r="X1715" s="1012"/>
      <c r="Y1715" s="1013"/>
      <c r="Z1715" s="1014"/>
      <c r="AA1715" s="1015"/>
      <c r="AB1715" s="84">
        <f t="shared" si="3366"/>
        <v>0</v>
      </c>
    </row>
    <row r="1716" spans="1:28" ht="30" hidden="1">
      <c r="A1716" s="84"/>
      <c r="B1716" s="84"/>
      <c r="C1716" s="84"/>
      <c r="D1716" s="84"/>
      <c r="F1716" s="1028" t="s">
        <v>260</v>
      </c>
      <c r="G1716" s="1005" t="s">
        <v>261</v>
      </c>
      <c r="L1716" s="1031"/>
      <c r="M1716" s="1031"/>
      <c r="N1716" s="1032"/>
      <c r="O1716" s="1031"/>
      <c r="P1716" s="1031"/>
      <c r="Q1716" s="1031">
        <f t="shared" si="3370"/>
        <v>0</v>
      </c>
      <c r="R1716" s="1032"/>
      <c r="S1716" s="1033">
        <f t="shared" si="3369"/>
        <v>0</v>
      </c>
      <c r="T1716" s="84"/>
      <c r="V1716" s="84"/>
      <c r="W1716" s="84"/>
      <c r="X1716" s="1012"/>
      <c r="Y1716" s="1013"/>
      <c r="Z1716" s="1014"/>
      <c r="AA1716" s="1015"/>
      <c r="AB1716" s="84">
        <f t="shared" si="3366"/>
        <v>0</v>
      </c>
    </row>
    <row r="1717" spans="1:28" ht="15.75" thickBot="1">
      <c r="A1717" s="84"/>
      <c r="B1717" s="84"/>
      <c r="C1717" s="84"/>
      <c r="D1717" s="84"/>
      <c r="F1717" s="1028" t="s">
        <v>262</v>
      </c>
      <c r="G1717" s="1005" t="s">
        <v>263</v>
      </c>
      <c r="H1717" s="781">
        <v>0</v>
      </c>
      <c r="I1717" s="781">
        <v>0</v>
      </c>
      <c r="J1717" s="782"/>
      <c r="K1717" s="781">
        <v>0</v>
      </c>
      <c r="L1717" s="1029">
        <v>800000</v>
      </c>
      <c r="M1717" s="1029">
        <v>554115.14</v>
      </c>
      <c r="N1717" s="1030">
        <f>M1717/L1717</f>
        <v>0.69264392500000005</v>
      </c>
      <c r="O1717" s="1029">
        <f>L1717-M1717</f>
        <v>245884.86</v>
      </c>
      <c r="P1717" s="1029">
        <f>L1717+H1717</f>
        <v>800000</v>
      </c>
      <c r="Q1717" s="1029">
        <f t="shared" si="3370"/>
        <v>554115.14</v>
      </c>
      <c r="R1717" s="1030">
        <f>Q1717/P1717</f>
        <v>0.69264392500000005</v>
      </c>
      <c r="S1717" s="1029">
        <f>P1717-Q1717</f>
        <v>245884.86</v>
      </c>
      <c r="T1717" s="84"/>
      <c r="V1717" s="84"/>
      <c r="W1717" s="84"/>
      <c r="X1717" s="1012"/>
      <c r="Y1717" s="1013"/>
      <c r="Z1717" s="1014"/>
      <c r="AA1717" s="1015"/>
      <c r="AB1717" s="84">
        <f t="shared" si="3366"/>
        <v>0</v>
      </c>
    </row>
    <row r="1718" spans="1:28" ht="15.75" thickBot="1">
      <c r="A1718" s="84"/>
      <c r="B1718" s="84"/>
      <c r="C1718" s="84"/>
      <c r="D1718" s="84"/>
      <c r="G1718" s="785" t="s">
        <v>4180</v>
      </c>
      <c r="H1718" s="786">
        <f>SUM(H1702:H1717)</f>
        <v>67448152</v>
      </c>
      <c r="I1718" s="786">
        <f>SUM(I1702:I1717)</f>
        <v>38511895.649999999</v>
      </c>
      <c r="J1718" s="787">
        <f>I1718/H1718</f>
        <v>0.57098518651778629</v>
      </c>
      <c r="K1718" s="786">
        <f>SUM(K1702:K1717)</f>
        <v>29156991.349999998</v>
      </c>
      <c r="L1718" s="1034">
        <f>SUM(L1702:L1717)</f>
        <v>11809120</v>
      </c>
      <c r="M1718" s="1034">
        <f>SUM(M1702:M1717)</f>
        <v>6231155.8199999994</v>
      </c>
      <c r="N1718" s="1035">
        <f>M1718/L1718</f>
        <v>0.5276562368745511</v>
      </c>
      <c r="O1718" s="1034">
        <f>SUM(O1702:O1717)</f>
        <v>5577964.1800000006</v>
      </c>
      <c r="P1718" s="1034">
        <f>SUM(P1702:P1717)</f>
        <v>79257272</v>
      </c>
      <c r="Q1718" s="1034">
        <f>SUM(Q1702:Q1717)</f>
        <v>44743051.469999999</v>
      </c>
      <c r="R1718" s="1035">
        <f>Q1718/P1718</f>
        <v>0.56452928975400518</v>
      </c>
      <c r="S1718" s="1034">
        <f>SUM(S1702:S1717)</f>
        <v>34514220.530000001</v>
      </c>
      <c r="T1718" s="84"/>
      <c r="V1718" s="84"/>
      <c r="W1718" s="84"/>
      <c r="X1718" s="1012"/>
      <c r="Y1718" s="1013"/>
      <c r="Z1718" s="1014"/>
      <c r="AA1718" s="1015"/>
      <c r="AB1718" s="84">
        <f t="shared" si="3366"/>
        <v>0</v>
      </c>
    </row>
    <row r="1719" spans="1:28" ht="28.5" collapsed="1">
      <c r="A1719" s="84"/>
      <c r="B1719" s="84"/>
      <c r="C1719" s="84"/>
      <c r="D1719" s="84"/>
      <c r="E1719" s="1025"/>
      <c r="F1719" s="1024"/>
      <c r="G1719" s="1036" t="s">
        <v>4189</v>
      </c>
      <c r="H1719" s="791"/>
      <c r="I1719" s="792"/>
      <c r="J1719" s="793"/>
      <c r="K1719" s="792"/>
      <c r="L1719" s="1037"/>
      <c r="M1719" s="1038"/>
      <c r="N1719" s="1039"/>
      <c r="O1719" s="1038"/>
      <c r="P1719" s="1038"/>
      <c r="Q1719" s="1038"/>
      <c r="R1719" s="1039"/>
      <c r="S1719" s="1040"/>
      <c r="T1719" s="84"/>
      <c r="V1719" s="84"/>
      <c r="W1719" s="84"/>
      <c r="X1719" s="1012"/>
      <c r="Y1719" s="1013"/>
      <c r="Z1719" s="1014"/>
      <c r="AA1719" s="1015"/>
      <c r="AB1719" s="84">
        <f t="shared" si="3366"/>
        <v>0</v>
      </c>
    </row>
    <row r="1720" spans="1:28">
      <c r="A1720" s="84"/>
      <c r="B1720" s="84"/>
      <c r="C1720" s="84"/>
      <c r="D1720" s="84"/>
      <c r="E1720" s="778"/>
      <c r="F1720" s="1028" t="s">
        <v>235</v>
      </c>
      <c r="G1720" s="1005" t="s">
        <v>236</v>
      </c>
      <c r="H1720" s="781">
        <f>H1702</f>
        <v>67448152</v>
      </c>
      <c r="I1720" s="781">
        <f t="shared" ref="I1720:S1720" si="3371">I1702</f>
        <v>38511895.649999999</v>
      </c>
      <c r="J1720" s="782">
        <f t="shared" si="3371"/>
        <v>0.57098518651778629</v>
      </c>
      <c r="K1720" s="781">
        <f t="shared" si="3371"/>
        <v>29156991.349999998</v>
      </c>
      <c r="L1720" s="1029">
        <f t="shared" si="3371"/>
        <v>0</v>
      </c>
      <c r="M1720" s="1029">
        <f t="shared" si="3371"/>
        <v>0</v>
      </c>
      <c r="N1720" s="1030">
        <f t="shared" si="3371"/>
        <v>0</v>
      </c>
      <c r="O1720" s="1029">
        <f t="shared" si="3371"/>
        <v>0</v>
      </c>
      <c r="P1720" s="1029">
        <f t="shared" si="3371"/>
        <v>67448152</v>
      </c>
      <c r="Q1720" s="1029">
        <f t="shared" si="3371"/>
        <v>38511895.649999999</v>
      </c>
      <c r="R1720" s="1030">
        <f t="shared" si="3371"/>
        <v>0.57098518651778629</v>
      </c>
      <c r="S1720" s="1029">
        <f t="shared" si="3371"/>
        <v>28936256.350000001</v>
      </c>
      <c r="T1720" s="84"/>
      <c r="V1720" s="84"/>
      <c r="W1720" s="84"/>
      <c r="X1720" s="1012"/>
      <c r="Y1720" s="1013"/>
      <c r="Z1720" s="1014"/>
      <c r="AA1720" s="1015"/>
      <c r="AB1720" s="84">
        <f t="shared" si="3366"/>
        <v>0</v>
      </c>
    </row>
    <row r="1721" spans="1:28" hidden="1">
      <c r="A1721" s="84"/>
      <c r="B1721" s="84"/>
      <c r="C1721" s="84"/>
      <c r="D1721" s="84"/>
      <c r="F1721" s="1028" t="s">
        <v>237</v>
      </c>
      <c r="G1721" s="1005" t="s">
        <v>238</v>
      </c>
      <c r="L1721" s="1031"/>
      <c r="M1721" s="1031"/>
      <c r="N1721" s="1032"/>
      <c r="O1721" s="1031"/>
      <c r="P1721" s="1031"/>
      <c r="Q1721" s="1031"/>
      <c r="R1721" s="1032"/>
      <c r="S1721" s="1033">
        <f t="shared" ref="S1721:S1734" si="3372">SUM(H1721:L1721)</f>
        <v>0</v>
      </c>
      <c r="T1721" s="84"/>
      <c r="V1721" s="84"/>
      <c r="W1721" s="84"/>
      <c r="X1721" s="1012"/>
      <c r="Y1721" s="1013"/>
      <c r="Z1721" s="1014"/>
      <c r="AA1721" s="1015"/>
      <c r="AB1721" s="84">
        <f t="shared" si="3366"/>
        <v>0</v>
      </c>
    </row>
    <row r="1722" spans="1:28" hidden="1">
      <c r="A1722" s="84"/>
      <c r="B1722" s="84"/>
      <c r="C1722" s="84"/>
      <c r="D1722" s="84"/>
      <c r="F1722" s="1028" t="s">
        <v>239</v>
      </c>
      <c r="G1722" s="1005" t="s">
        <v>240</v>
      </c>
      <c r="L1722" s="1031"/>
      <c r="M1722" s="1031"/>
      <c r="N1722" s="1032"/>
      <c r="O1722" s="1031"/>
      <c r="P1722" s="1031"/>
      <c r="Q1722" s="1031"/>
      <c r="R1722" s="1032"/>
      <c r="S1722" s="1033">
        <f t="shared" si="3372"/>
        <v>0</v>
      </c>
      <c r="T1722" s="84"/>
      <c r="V1722" s="84"/>
      <c r="W1722" s="84"/>
      <c r="X1722" s="1012"/>
      <c r="Y1722" s="1013"/>
      <c r="Z1722" s="1014"/>
      <c r="AA1722" s="1015"/>
      <c r="AB1722" s="84">
        <f t="shared" si="3366"/>
        <v>0</v>
      </c>
    </row>
    <row r="1723" spans="1:28" hidden="1">
      <c r="F1723" s="1028" t="s">
        <v>241</v>
      </c>
      <c r="G1723" s="1005" t="s">
        <v>242</v>
      </c>
      <c r="H1723" s="750">
        <v>0</v>
      </c>
      <c r="I1723" s="750">
        <v>0</v>
      </c>
      <c r="K1723" s="750">
        <v>0</v>
      </c>
      <c r="L1723" s="1019">
        <v>0</v>
      </c>
      <c r="M1723" s="1019">
        <f>M1705</f>
        <v>0</v>
      </c>
      <c r="N1723" s="1020"/>
      <c r="O1723" s="1019">
        <f>L1723-M1723</f>
        <v>0</v>
      </c>
      <c r="P1723" s="1019">
        <f>L1723+H1723</f>
        <v>0</v>
      </c>
      <c r="Q1723" s="1019">
        <f>M1723+I1723</f>
        <v>0</v>
      </c>
      <c r="R1723" s="1020"/>
      <c r="S1723" s="1029">
        <f>P1723-Q1723</f>
        <v>0</v>
      </c>
      <c r="T1723" s="84"/>
      <c r="V1723" s="84"/>
      <c r="W1723" s="84"/>
      <c r="X1723" s="1012"/>
      <c r="Y1723" s="1013"/>
      <c r="Z1723" s="1014"/>
      <c r="AA1723" s="1015"/>
      <c r="AB1723" s="84">
        <f t="shared" si="3366"/>
        <v>0</v>
      </c>
    </row>
    <row r="1724" spans="1:28" hidden="1">
      <c r="F1724" s="1028" t="s">
        <v>243</v>
      </c>
      <c r="G1724" s="1005" t="s">
        <v>244</v>
      </c>
      <c r="L1724" s="1019"/>
      <c r="M1724" s="1019"/>
      <c r="N1724" s="1020"/>
      <c r="O1724" s="1019"/>
      <c r="P1724" s="1019"/>
      <c r="Q1724" s="1019"/>
      <c r="R1724" s="1020" t="e">
        <f t="shared" ref="R1724:R1734" si="3373">Q1724/P1724</f>
        <v>#DIV/0!</v>
      </c>
      <c r="S1724" s="1029">
        <f t="shared" si="3372"/>
        <v>0</v>
      </c>
      <c r="T1724" s="84"/>
      <c r="V1724" s="84"/>
      <c r="W1724" s="84"/>
      <c r="X1724" s="1012"/>
      <c r="Y1724" s="1013"/>
      <c r="Z1724" s="1014"/>
      <c r="AA1724" s="1015"/>
      <c r="AB1724" s="84">
        <f t="shared" si="3366"/>
        <v>0</v>
      </c>
    </row>
    <row r="1725" spans="1:28" hidden="1">
      <c r="F1725" s="1028" t="s">
        <v>245</v>
      </c>
      <c r="G1725" s="1005" t="s">
        <v>246</v>
      </c>
      <c r="L1725" s="1019"/>
      <c r="M1725" s="1019"/>
      <c r="N1725" s="1020"/>
      <c r="O1725" s="1019"/>
      <c r="P1725" s="1019"/>
      <c r="Q1725" s="1019"/>
      <c r="R1725" s="1020" t="e">
        <f t="shared" si="3373"/>
        <v>#DIV/0!</v>
      </c>
      <c r="S1725" s="1029">
        <f t="shared" si="3372"/>
        <v>0</v>
      </c>
      <c r="T1725" s="84"/>
      <c r="V1725" s="84"/>
      <c r="W1725" s="84"/>
      <c r="X1725" s="1012"/>
      <c r="Y1725" s="1013"/>
      <c r="Z1725" s="1014"/>
      <c r="AA1725" s="1015"/>
      <c r="AB1725" s="84">
        <f t="shared" si="3366"/>
        <v>0</v>
      </c>
    </row>
    <row r="1726" spans="1:28">
      <c r="F1726" s="1028" t="s">
        <v>247</v>
      </c>
      <c r="G1726" s="1005" t="s">
        <v>4695</v>
      </c>
      <c r="H1726" s="750">
        <f>H1708</f>
        <v>0</v>
      </c>
      <c r="I1726" s="750">
        <f t="shared" ref="I1726:S1726" si="3374">I1708</f>
        <v>0</v>
      </c>
      <c r="K1726" s="750">
        <f t="shared" si="3374"/>
        <v>0</v>
      </c>
      <c r="L1726" s="1019">
        <f t="shared" si="3374"/>
        <v>11000000</v>
      </c>
      <c r="M1726" s="1019">
        <f>M1708</f>
        <v>5620975.2599999998</v>
      </c>
      <c r="N1726" s="1020">
        <f t="shared" si="3374"/>
        <v>0.51099775090909094</v>
      </c>
      <c r="O1726" s="1019">
        <f t="shared" si="3374"/>
        <v>5379024.7400000002</v>
      </c>
      <c r="P1726" s="1019">
        <f t="shared" si="3374"/>
        <v>11000000</v>
      </c>
      <c r="Q1726" s="1019">
        <f t="shared" si="3374"/>
        <v>5620975.2599999998</v>
      </c>
      <c r="R1726" s="1020">
        <f t="shared" si="3374"/>
        <v>0.51099775090909094</v>
      </c>
      <c r="S1726" s="1029">
        <f t="shared" si="3374"/>
        <v>5379024.7400000002</v>
      </c>
      <c r="T1726" s="84"/>
      <c r="V1726" s="84"/>
      <c r="W1726" s="84"/>
      <c r="X1726" s="1012"/>
      <c r="Y1726" s="1013"/>
      <c r="Z1726" s="1014"/>
      <c r="AA1726" s="1015"/>
      <c r="AB1726" s="84">
        <f t="shared" ref="AB1726:AB1798" si="3375">Z1726-AA1726</f>
        <v>0</v>
      </c>
    </row>
    <row r="1727" spans="1:28" ht="30" hidden="1">
      <c r="F1727" s="1028" t="s">
        <v>248</v>
      </c>
      <c r="G1727" s="1005" t="s">
        <v>4694</v>
      </c>
      <c r="L1727" s="1019"/>
      <c r="M1727" s="1019"/>
      <c r="N1727" s="1020"/>
      <c r="O1727" s="1019"/>
      <c r="P1727" s="1019"/>
      <c r="Q1727" s="1019"/>
      <c r="R1727" s="1020" t="e">
        <f t="shared" si="3373"/>
        <v>#DIV/0!</v>
      </c>
      <c r="S1727" s="1029">
        <f t="shared" si="3372"/>
        <v>0</v>
      </c>
      <c r="T1727" s="84"/>
      <c r="V1727" s="84"/>
      <c r="W1727" s="84"/>
      <c r="X1727" s="1012"/>
      <c r="Y1727" s="1013"/>
      <c r="Z1727" s="1014"/>
      <c r="AA1727" s="1015"/>
      <c r="AB1727" s="84">
        <f t="shared" si="3375"/>
        <v>0</v>
      </c>
    </row>
    <row r="1728" spans="1:28" hidden="1">
      <c r="F1728" s="1028" t="s">
        <v>249</v>
      </c>
      <c r="G1728" s="1005" t="s">
        <v>58</v>
      </c>
      <c r="L1728" s="1019"/>
      <c r="M1728" s="1019"/>
      <c r="N1728" s="1020"/>
      <c r="O1728" s="1019"/>
      <c r="P1728" s="1019"/>
      <c r="Q1728" s="1019"/>
      <c r="R1728" s="1020" t="e">
        <f t="shared" si="3373"/>
        <v>#DIV/0!</v>
      </c>
      <c r="S1728" s="1029">
        <f t="shared" si="3372"/>
        <v>0</v>
      </c>
      <c r="T1728" s="84"/>
      <c r="V1728" s="84"/>
      <c r="W1728" s="84"/>
      <c r="X1728" s="1012"/>
      <c r="Y1728" s="1013"/>
      <c r="Z1728" s="1014"/>
      <c r="AA1728" s="1015"/>
      <c r="AB1728" s="84">
        <f t="shared" si="3375"/>
        <v>0</v>
      </c>
    </row>
    <row r="1729" spans="3:28" hidden="1">
      <c r="F1729" s="1028" t="s">
        <v>250</v>
      </c>
      <c r="G1729" s="1005" t="s">
        <v>251</v>
      </c>
      <c r="L1729" s="1019"/>
      <c r="M1729" s="1019"/>
      <c r="N1729" s="1020"/>
      <c r="O1729" s="1019"/>
      <c r="P1729" s="1019"/>
      <c r="Q1729" s="1019"/>
      <c r="R1729" s="1020" t="e">
        <f t="shared" si="3373"/>
        <v>#DIV/0!</v>
      </c>
      <c r="S1729" s="1029">
        <f t="shared" si="3372"/>
        <v>0</v>
      </c>
      <c r="T1729" s="84"/>
      <c r="V1729" s="84"/>
      <c r="W1729" s="84"/>
      <c r="X1729" s="1012"/>
      <c r="Y1729" s="1013"/>
      <c r="Z1729" s="1014"/>
      <c r="AA1729" s="1015"/>
      <c r="AB1729" s="84">
        <f t="shared" si="3375"/>
        <v>0</v>
      </c>
    </row>
    <row r="1730" spans="3:28" hidden="1">
      <c r="F1730" s="1028" t="s">
        <v>252</v>
      </c>
      <c r="G1730" s="1005" t="s">
        <v>253</v>
      </c>
      <c r="L1730" s="1019"/>
      <c r="M1730" s="1019"/>
      <c r="N1730" s="1020"/>
      <c r="O1730" s="1019"/>
      <c r="P1730" s="1019"/>
      <c r="Q1730" s="1019"/>
      <c r="R1730" s="1020" t="e">
        <f t="shared" si="3373"/>
        <v>#DIV/0!</v>
      </c>
      <c r="S1730" s="1029">
        <f t="shared" si="3372"/>
        <v>0</v>
      </c>
      <c r="T1730" s="84"/>
      <c r="V1730" s="84"/>
      <c r="W1730" s="84"/>
      <c r="X1730" s="1012"/>
      <c r="Y1730" s="1013"/>
      <c r="Z1730" s="1014"/>
      <c r="AA1730" s="1015"/>
      <c r="AB1730" s="84">
        <f t="shared" si="3375"/>
        <v>0</v>
      </c>
    </row>
    <row r="1731" spans="3:28" ht="30" hidden="1">
      <c r="F1731" s="1028" t="s">
        <v>254</v>
      </c>
      <c r="G1731" s="1005" t="s">
        <v>255</v>
      </c>
      <c r="L1731" s="1019"/>
      <c r="M1731" s="1019"/>
      <c r="N1731" s="1020"/>
      <c r="O1731" s="1019"/>
      <c r="P1731" s="1019"/>
      <c r="Q1731" s="1019"/>
      <c r="R1731" s="1020" t="e">
        <f t="shared" si="3373"/>
        <v>#DIV/0!</v>
      </c>
      <c r="S1731" s="1029">
        <f t="shared" si="3372"/>
        <v>0</v>
      </c>
      <c r="T1731" s="84"/>
      <c r="V1731" s="84"/>
      <c r="W1731" s="84"/>
      <c r="X1731" s="1012"/>
      <c r="Y1731" s="1013"/>
      <c r="Z1731" s="1014"/>
      <c r="AA1731" s="1015"/>
      <c r="AB1731" s="84">
        <f t="shared" si="3375"/>
        <v>0</v>
      </c>
    </row>
    <row r="1732" spans="3:28" hidden="1">
      <c r="F1732" s="1028" t="s">
        <v>256</v>
      </c>
      <c r="G1732" s="1005" t="s">
        <v>257</v>
      </c>
      <c r="H1732" s="750">
        <f>H1714</f>
        <v>0</v>
      </c>
      <c r="I1732" s="750">
        <f t="shared" ref="I1732:S1732" si="3376">I1714</f>
        <v>0</v>
      </c>
      <c r="J1732" s="750"/>
      <c r="K1732" s="750">
        <f t="shared" si="3376"/>
        <v>0</v>
      </c>
      <c r="L1732" s="750">
        <f t="shared" si="3376"/>
        <v>9120</v>
      </c>
      <c r="M1732" s="750">
        <f>M1714</f>
        <v>56065.42</v>
      </c>
      <c r="N1732" s="1020">
        <f>M1732/L1732</f>
        <v>6.1475241228070177</v>
      </c>
      <c r="O1732" s="750">
        <f t="shared" si="3376"/>
        <v>-46945.42</v>
      </c>
      <c r="P1732" s="750">
        <f t="shared" si="3376"/>
        <v>9120</v>
      </c>
      <c r="Q1732" s="750">
        <f t="shared" si="3376"/>
        <v>56065.42</v>
      </c>
      <c r="R1732" s="750"/>
      <c r="S1732" s="750">
        <f t="shared" si="3376"/>
        <v>-46945.42</v>
      </c>
      <c r="T1732" s="84"/>
      <c r="V1732" s="84"/>
      <c r="W1732" s="84"/>
      <c r="X1732" s="1012"/>
      <c r="Y1732" s="1013"/>
      <c r="Z1732" s="1014"/>
      <c r="AA1732" s="1015"/>
      <c r="AB1732" s="84">
        <f t="shared" si="3375"/>
        <v>0</v>
      </c>
    </row>
    <row r="1733" spans="3:28" ht="30" hidden="1">
      <c r="F1733" s="1028" t="s">
        <v>258</v>
      </c>
      <c r="G1733" s="1005" t="s">
        <v>259</v>
      </c>
      <c r="L1733" s="1019"/>
      <c r="M1733" s="1019"/>
      <c r="N1733" s="1020"/>
      <c r="O1733" s="1019"/>
      <c r="P1733" s="1019"/>
      <c r="Q1733" s="1019"/>
      <c r="R1733" s="1020" t="e">
        <f t="shared" si="3373"/>
        <v>#DIV/0!</v>
      </c>
      <c r="S1733" s="1029">
        <f t="shared" si="3372"/>
        <v>0</v>
      </c>
      <c r="T1733" s="84"/>
      <c r="V1733" s="84"/>
      <c r="W1733" s="84"/>
      <c r="X1733" s="1012"/>
      <c r="Y1733" s="1013"/>
      <c r="Z1733" s="1014"/>
      <c r="AA1733" s="1015"/>
      <c r="AB1733" s="84">
        <f t="shared" si="3375"/>
        <v>0</v>
      </c>
    </row>
    <row r="1734" spans="3:28" ht="30" hidden="1">
      <c r="F1734" s="1028" t="s">
        <v>260</v>
      </c>
      <c r="G1734" s="1005" t="s">
        <v>261</v>
      </c>
      <c r="L1734" s="1019"/>
      <c r="M1734" s="1019"/>
      <c r="N1734" s="1020"/>
      <c r="O1734" s="1019"/>
      <c r="P1734" s="1019"/>
      <c r="Q1734" s="1019"/>
      <c r="R1734" s="1020" t="e">
        <f t="shared" si="3373"/>
        <v>#DIV/0!</v>
      </c>
      <c r="S1734" s="1029">
        <f t="shared" si="3372"/>
        <v>0</v>
      </c>
      <c r="T1734" s="84"/>
      <c r="V1734" s="84"/>
      <c r="W1734" s="84"/>
      <c r="X1734" s="1012"/>
      <c r="Y1734" s="1013"/>
      <c r="Z1734" s="1014"/>
      <c r="AA1734" s="1015"/>
      <c r="AB1734" s="84">
        <f t="shared" si="3375"/>
        <v>0</v>
      </c>
    </row>
    <row r="1735" spans="3:28" ht="15.75" thickBot="1">
      <c r="F1735" s="1028" t="s">
        <v>262</v>
      </c>
      <c r="G1735" s="1005" t="s">
        <v>263</v>
      </c>
      <c r="H1735" s="781">
        <f>H1717</f>
        <v>0</v>
      </c>
      <c r="I1735" s="781">
        <f t="shared" ref="I1735:S1735" si="3377">I1717</f>
        <v>0</v>
      </c>
      <c r="J1735" s="782"/>
      <c r="K1735" s="781">
        <f t="shared" si="3377"/>
        <v>0</v>
      </c>
      <c r="L1735" s="1029">
        <f t="shared" si="3377"/>
        <v>800000</v>
      </c>
      <c r="M1735" s="1029">
        <f>M1717</f>
        <v>554115.14</v>
      </c>
      <c r="N1735" s="1030">
        <f t="shared" si="3377"/>
        <v>0.69264392500000005</v>
      </c>
      <c r="O1735" s="1029">
        <f t="shared" si="3377"/>
        <v>245884.86</v>
      </c>
      <c r="P1735" s="1029">
        <f t="shared" si="3377"/>
        <v>800000</v>
      </c>
      <c r="Q1735" s="1029">
        <f t="shared" si="3377"/>
        <v>554115.14</v>
      </c>
      <c r="R1735" s="1030">
        <f t="shared" si="3377"/>
        <v>0.69264392500000005</v>
      </c>
      <c r="S1735" s="1029">
        <f t="shared" si="3377"/>
        <v>245884.86</v>
      </c>
      <c r="T1735" s="84"/>
      <c r="V1735" s="84"/>
      <c r="W1735" s="84"/>
      <c r="X1735" s="1012"/>
      <c r="Y1735" s="1013"/>
      <c r="Z1735" s="1014"/>
      <c r="AA1735" s="1015"/>
      <c r="AB1735" s="84">
        <f t="shared" si="3375"/>
        <v>0</v>
      </c>
    </row>
    <row r="1736" spans="3:28" ht="15.75" collapsed="1" thickBot="1">
      <c r="G1736" s="785" t="s">
        <v>4190</v>
      </c>
      <c r="H1736" s="786">
        <f>H1718</f>
        <v>67448152</v>
      </c>
      <c r="I1736" s="786">
        <f t="shared" ref="I1736:R1736" si="3378">I1718</f>
        <v>38511895.649999999</v>
      </c>
      <c r="J1736" s="787">
        <f t="shared" si="3378"/>
        <v>0.57098518651778629</v>
      </c>
      <c r="K1736" s="786">
        <f t="shared" si="3378"/>
        <v>29156991.349999998</v>
      </c>
      <c r="L1736" s="1034">
        <f t="shared" si="3378"/>
        <v>11809120</v>
      </c>
      <c r="M1736" s="1034">
        <f t="shared" si="3378"/>
        <v>6231155.8199999994</v>
      </c>
      <c r="N1736" s="1035">
        <f t="shared" si="3378"/>
        <v>0.5276562368745511</v>
      </c>
      <c r="O1736" s="1034">
        <f t="shared" si="3378"/>
        <v>5577964.1800000006</v>
      </c>
      <c r="P1736" s="1034">
        <f t="shared" si="3378"/>
        <v>79257272</v>
      </c>
      <c r="Q1736" s="1034">
        <f t="shared" si="3378"/>
        <v>44743051.469999999</v>
      </c>
      <c r="R1736" s="1035">
        <f t="shared" si="3378"/>
        <v>0.56452928975400518</v>
      </c>
      <c r="S1736" s="1034">
        <f>SUM(S1720:S1735)</f>
        <v>34514220.530000001</v>
      </c>
      <c r="T1736" s="84"/>
      <c r="V1736" s="84"/>
      <c r="W1736" s="84"/>
      <c r="X1736" s="1012"/>
      <c r="Y1736" s="1013"/>
      <c r="Z1736" s="1014"/>
      <c r="AA1736" s="1015"/>
      <c r="AB1736" s="84">
        <f t="shared" si="3375"/>
        <v>0</v>
      </c>
    </row>
    <row r="1737" spans="3:28">
      <c r="G1737" s="798"/>
      <c r="H1737" s="799"/>
      <c r="I1737" s="799"/>
      <c r="J1737" s="800"/>
      <c r="K1737" s="799"/>
      <c r="L1737" s="1088"/>
      <c r="M1737" s="1088"/>
      <c r="N1737" s="1089"/>
      <c r="O1737" s="1088"/>
      <c r="P1737" s="1088"/>
      <c r="Q1737" s="1088"/>
      <c r="R1737" s="1089"/>
      <c r="S1737" s="1088"/>
      <c r="T1737" s="84"/>
      <c r="V1737" s="84"/>
      <c r="W1737" s="84"/>
      <c r="X1737" s="1012"/>
      <c r="Y1737" s="1013"/>
      <c r="Z1737" s="1014"/>
      <c r="AA1737" s="1015"/>
    </row>
    <row r="1738" spans="3:28">
      <c r="C1738" s="748" t="s">
        <v>5448</v>
      </c>
      <c r="D1738" s="757"/>
      <c r="G1738" s="967" t="s">
        <v>5357</v>
      </c>
      <c r="T1738" s="84"/>
      <c r="V1738" s="84"/>
      <c r="W1738" s="84"/>
      <c r="X1738" s="1012"/>
      <c r="Y1738" s="1013"/>
      <c r="Z1738" s="1014"/>
      <c r="AA1738" s="1015"/>
    </row>
    <row r="1739" spans="3:28">
      <c r="C1739" s="748"/>
      <c r="D1739" s="765">
        <v>911</v>
      </c>
      <c r="E1739" s="766"/>
      <c r="F1739" s="765"/>
      <c r="G1739" s="767" t="s">
        <v>215</v>
      </c>
      <c r="T1739" s="84"/>
      <c r="V1739" s="84"/>
      <c r="W1739" s="84"/>
      <c r="X1739" s="1012"/>
      <c r="Y1739" s="1013"/>
      <c r="Z1739" s="1014"/>
      <c r="AA1739" s="1015"/>
    </row>
    <row r="1740" spans="3:28">
      <c r="E1740" s="747" t="s">
        <v>5145</v>
      </c>
      <c r="F1740" s="1017">
        <v>421</v>
      </c>
      <c r="G1740" s="1018" t="s">
        <v>3777</v>
      </c>
      <c r="H1740" s="750">
        <v>15000</v>
      </c>
      <c r="I1740" s="750">
        <v>0</v>
      </c>
      <c r="J1740" s="751">
        <f>I1740/H1740</f>
        <v>0</v>
      </c>
      <c r="K1740" s="750">
        <f>H1740-I1740</f>
        <v>15000</v>
      </c>
      <c r="L1740" s="872">
        <v>109500</v>
      </c>
      <c r="M1740" s="872">
        <v>0</v>
      </c>
      <c r="N1740" s="873">
        <f>M1740/L1740</f>
        <v>0</v>
      </c>
      <c r="O1740" s="872">
        <f t="shared" ref="O1740:O1746" si="3379">L1740-M1740</f>
        <v>109500</v>
      </c>
      <c r="P1740" s="872">
        <f>L1740+H1740</f>
        <v>124500</v>
      </c>
      <c r="Q1740" s="1019">
        <f>M1740+I1740</f>
        <v>0</v>
      </c>
      <c r="R1740" s="1020">
        <f t="shared" ref="R1740:R1746" si="3380">Q1740/P1740</f>
        <v>0</v>
      </c>
      <c r="S1740" s="1019">
        <f t="shared" ref="S1740:S1746" si="3381">P1740-Q1740</f>
        <v>124500</v>
      </c>
      <c r="T1740" s="84"/>
      <c r="V1740" s="84"/>
      <c r="W1740" s="84"/>
      <c r="X1740" s="1012"/>
      <c r="Y1740" s="1013"/>
      <c r="Z1740" s="1014"/>
      <c r="AA1740" s="1015"/>
    </row>
    <row r="1741" spans="3:28">
      <c r="E1741" s="747" t="s">
        <v>5146</v>
      </c>
      <c r="F1741" s="1017">
        <v>422</v>
      </c>
      <c r="G1741" s="1018" t="s">
        <v>3778</v>
      </c>
      <c r="H1741" s="750">
        <v>0</v>
      </c>
      <c r="L1741" s="872">
        <v>66000</v>
      </c>
      <c r="M1741" s="872"/>
      <c r="N1741" s="873"/>
      <c r="O1741" s="872"/>
      <c r="P1741" s="872">
        <f t="shared" ref="P1741:P1747" si="3382">L1741+H1741</f>
        <v>66000</v>
      </c>
      <c r="Q1741" s="1019"/>
      <c r="R1741" s="1020"/>
      <c r="S1741" s="1019"/>
      <c r="T1741" s="84"/>
      <c r="V1741" s="84"/>
      <c r="W1741" s="84"/>
      <c r="X1741" s="1012"/>
      <c r="Y1741" s="1013"/>
      <c r="Z1741" s="1014"/>
      <c r="AA1741" s="1015"/>
    </row>
    <row r="1742" spans="3:28">
      <c r="E1742" s="747" t="s">
        <v>5147</v>
      </c>
      <c r="F1742" s="746">
        <v>423</v>
      </c>
      <c r="G1742" s="1090" t="s">
        <v>3779</v>
      </c>
      <c r="H1742" s="1059">
        <v>0</v>
      </c>
      <c r="I1742" s="1059">
        <v>0</v>
      </c>
      <c r="J1742" s="1091" t="e">
        <f>I1742/H1742</f>
        <v>#DIV/0!</v>
      </c>
      <c r="K1742" s="1059">
        <f>H1742-I1742</f>
        <v>0</v>
      </c>
      <c r="L1742" s="1029">
        <v>125000</v>
      </c>
      <c r="M1742" s="1029">
        <v>0</v>
      </c>
      <c r="N1742" s="1030">
        <f>M1742/L1742</f>
        <v>0</v>
      </c>
      <c r="O1742" s="1029">
        <f t="shared" si="3379"/>
        <v>125000</v>
      </c>
      <c r="P1742" s="1029">
        <f t="shared" si="3382"/>
        <v>125000</v>
      </c>
      <c r="Q1742" s="1029">
        <f>M1742+I1742</f>
        <v>0</v>
      </c>
      <c r="R1742" s="1030">
        <f t="shared" si="3380"/>
        <v>0</v>
      </c>
      <c r="S1742" s="1029">
        <f t="shared" si="3381"/>
        <v>125000</v>
      </c>
      <c r="T1742" s="84"/>
      <c r="V1742" s="84"/>
      <c r="W1742" s="84"/>
      <c r="X1742" s="1012"/>
      <c r="Y1742" s="1013"/>
      <c r="Z1742" s="1014"/>
      <c r="AA1742" s="1015"/>
    </row>
    <row r="1743" spans="3:28" hidden="1">
      <c r="F1743" s="746">
        <v>424</v>
      </c>
      <c r="G1743" s="1090" t="s">
        <v>3781</v>
      </c>
      <c r="H1743" s="1059">
        <v>0</v>
      </c>
      <c r="I1743" s="1059">
        <v>0</v>
      </c>
      <c r="J1743" s="1091"/>
      <c r="K1743" s="1059">
        <f>H1743-I1743</f>
        <v>0</v>
      </c>
      <c r="L1743" s="1029">
        <v>0</v>
      </c>
      <c r="M1743" s="1029">
        <v>0</v>
      </c>
      <c r="N1743" s="1030" t="e">
        <f>M1743/L1743</f>
        <v>#DIV/0!</v>
      </c>
      <c r="O1743" s="1029">
        <f t="shared" si="3379"/>
        <v>0</v>
      </c>
      <c r="P1743" s="1029">
        <f t="shared" si="3382"/>
        <v>0</v>
      </c>
      <c r="Q1743" s="1029">
        <f>M1743+I1743</f>
        <v>0</v>
      </c>
      <c r="R1743" s="1030" t="e">
        <f t="shared" si="3380"/>
        <v>#DIV/0!</v>
      </c>
      <c r="S1743" s="1029">
        <f t="shared" si="3381"/>
        <v>0</v>
      </c>
      <c r="T1743" s="84"/>
      <c r="V1743" s="84"/>
      <c r="W1743" s="84"/>
      <c r="X1743" s="1012"/>
      <c r="Y1743" s="1013"/>
      <c r="Z1743" s="1014"/>
      <c r="AA1743" s="1015"/>
    </row>
    <row r="1744" spans="3:28" hidden="1">
      <c r="F1744" s="746">
        <v>425</v>
      </c>
      <c r="G1744" s="1090" t="s">
        <v>4115</v>
      </c>
      <c r="H1744" s="1059">
        <v>0</v>
      </c>
      <c r="I1744" s="1059">
        <v>0</v>
      </c>
      <c r="J1744" s="1091" t="e">
        <f>I1744/H1744</f>
        <v>#DIV/0!</v>
      </c>
      <c r="K1744" s="1059">
        <f>H1744-I1744</f>
        <v>0</v>
      </c>
      <c r="L1744" s="1029">
        <v>0</v>
      </c>
      <c r="M1744" s="1029">
        <v>0</v>
      </c>
      <c r="N1744" s="1030"/>
      <c r="O1744" s="1029">
        <f t="shared" si="3379"/>
        <v>0</v>
      </c>
      <c r="P1744" s="1029">
        <f t="shared" si="3382"/>
        <v>0</v>
      </c>
      <c r="Q1744" s="1029">
        <f>M1744+I1744</f>
        <v>0</v>
      </c>
      <c r="R1744" s="1030" t="e">
        <f t="shared" si="3380"/>
        <v>#DIV/0!</v>
      </c>
      <c r="S1744" s="1029">
        <f t="shared" si="3381"/>
        <v>0</v>
      </c>
      <c r="T1744" s="84"/>
      <c r="V1744" s="84"/>
      <c r="W1744" s="84"/>
      <c r="X1744" s="1012"/>
      <c r="Y1744" s="1013"/>
      <c r="Z1744" s="1014"/>
      <c r="AA1744" s="1015"/>
    </row>
    <row r="1745" spans="1:28">
      <c r="E1745" s="747" t="s">
        <v>5148</v>
      </c>
      <c r="F1745" s="746">
        <v>426</v>
      </c>
      <c r="G1745" s="1090" t="s">
        <v>3785</v>
      </c>
      <c r="H1745" s="1059">
        <v>0</v>
      </c>
      <c r="I1745" s="1059">
        <v>0</v>
      </c>
      <c r="J1745" s="1091" t="e">
        <f>I1745/H1745</f>
        <v>#DIV/0!</v>
      </c>
      <c r="K1745" s="1059">
        <f>H1745-I1745</f>
        <v>0</v>
      </c>
      <c r="L1745" s="1029">
        <f>1003800-3264</f>
        <v>1000536</v>
      </c>
      <c r="M1745" s="1029">
        <v>0</v>
      </c>
      <c r="N1745" s="1030">
        <f>M1745/L1745</f>
        <v>0</v>
      </c>
      <c r="O1745" s="1029">
        <f t="shared" si="3379"/>
        <v>1000536</v>
      </c>
      <c r="P1745" s="1029">
        <f t="shared" si="3382"/>
        <v>1000536</v>
      </c>
      <c r="Q1745" s="1029">
        <f>M1745+I1745</f>
        <v>0</v>
      </c>
      <c r="R1745" s="1030">
        <f t="shared" si="3380"/>
        <v>0</v>
      </c>
      <c r="S1745" s="1029">
        <f t="shared" si="3381"/>
        <v>1000536</v>
      </c>
      <c r="T1745" s="84"/>
      <c r="V1745" s="84"/>
      <c r="W1745" s="84"/>
      <c r="X1745" s="1012"/>
      <c r="Y1745" s="1013"/>
      <c r="Z1745" s="1014"/>
      <c r="AA1745" s="1015"/>
    </row>
    <row r="1746" spans="1:28" ht="15.75" hidden="1" thickBot="1">
      <c r="F1746" s="746">
        <v>512</v>
      </c>
      <c r="G1746" s="1090" t="s">
        <v>5048</v>
      </c>
      <c r="H1746" s="1059">
        <v>0</v>
      </c>
      <c r="I1746" s="1059">
        <v>0</v>
      </c>
      <c r="J1746" s="1091"/>
      <c r="K1746" s="1059">
        <f>H1746-I1746</f>
        <v>0</v>
      </c>
      <c r="L1746" s="1029">
        <v>0</v>
      </c>
      <c r="M1746" s="1029">
        <v>0</v>
      </c>
      <c r="N1746" s="1030" t="e">
        <f>M1746/L1746</f>
        <v>#DIV/0!</v>
      </c>
      <c r="O1746" s="1029">
        <f t="shared" si="3379"/>
        <v>0</v>
      </c>
      <c r="P1746" s="1029">
        <f t="shared" si="3382"/>
        <v>0</v>
      </c>
      <c r="Q1746" s="1029">
        <f>M1746+I1746</f>
        <v>0</v>
      </c>
      <c r="R1746" s="1030" t="e">
        <f t="shared" si="3380"/>
        <v>#DIV/0!</v>
      </c>
      <c r="S1746" s="1029">
        <f t="shared" si="3381"/>
        <v>0</v>
      </c>
      <c r="T1746" s="84"/>
      <c r="V1746" s="84"/>
      <c r="W1746" s="84"/>
      <c r="X1746" s="1012"/>
      <c r="Y1746" s="1013"/>
      <c r="Z1746" s="1014"/>
      <c r="AA1746" s="1015"/>
    </row>
    <row r="1747" spans="1:28" ht="15.75" thickBot="1">
      <c r="E1747" s="747" t="s">
        <v>5149</v>
      </c>
      <c r="F1747" s="746">
        <v>512</v>
      </c>
      <c r="G1747" s="1090" t="s">
        <v>5416</v>
      </c>
      <c r="H1747" s="1059">
        <v>0</v>
      </c>
      <c r="I1747" s="1059"/>
      <c r="J1747" s="1091"/>
      <c r="K1747" s="1059"/>
      <c r="L1747" s="1029">
        <v>120000</v>
      </c>
      <c r="M1747" s="1029"/>
      <c r="N1747" s="1030"/>
      <c r="O1747" s="1029"/>
      <c r="P1747" s="1029">
        <f t="shared" si="3382"/>
        <v>120000</v>
      </c>
      <c r="Q1747" s="1029"/>
      <c r="R1747" s="1030"/>
      <c r="S1747" s="1029"/>
      <c r="T1747" s="84"/>
      <c r="V1747" s="84"/>
      <c r="W1747" s="84"/>
      <c r="X1747" s="1012"/>
      <c r="Y1747" s="1013"/>
      <c r="Z1747" s="1014"/>
      <c r="AA1747" s="1015"/>
    </row>
    <row r="1748" spans="1:28">
      <c r="A1748" s="84"/>
      <c r="B1748" s="84"/>
      <c r="C1748" s="84"/>
      <c r="D1748" s="84"/>
      <c r="E1748" s="1025"/>
      <c r="F1748" s="1024"/>
      <c r="G1748" s="773" t="s">
        <v>4179</v>
      </c>
      <c r="H1748" s="774"/>
      <c r="I1748" s="774"/>
      <c r="J1748" s="775"/>
      <c r="K1748" s="774"/>
      <c r="L1748" s="1026"/>
      <c r="M1748" s="1026"/>
      <c r="N1748" s="1027"/>
      <c r="O1748" s="1026"/>
      <c r="P1748" s="1026"/>
      <c r="Q1748" s="1026"/>
      <c r="R1748" s="1027"/>
      <c r="S1748" s="1026"/>
      <c r="T1748" s="84"/>
      <c r="V1748" s="84"/>
      <c r="W1748" s="84"/>
      <c r="X1748" s="1012"/>
      <c r="Y1748" s="1013"/>
      <c r="Z1748" s="1014"/>
      <c r="AA1748" s="1015"/>
      <c r="AB1748" s="84">
        <f t="shared" ref="AB1748:AB1757" si="3383">Z1748-AA1748</f>
        <v>0</v>
      </c>
    </row>
    <row r="1749" spans="1:28">
      <c r="A1749" s="84"/>
      <c r="B1749" s="84"/>
      <c r="C1749" s="84"/>
      <c r="D1749" s="84"/>
      <c r="E1749" s="778"/>
      <c r="F1749" s="1028" t="s">
        <v>235</v>
      </c>
      <c r="G1749" s="1005" t="s">
        <v>236</v>
      </c>
      <c r="H1749" s="781">
        <f>SUM(H1740:H1747)</f>
        <v>15000</v>
      </c>
      <c r="I1749" s="781">
        <f>SUM(I1740:I1746)</f>
        <v>0</v>
      </c>
      <c r="J1749" s="782">
        <f>I1749/H1749</f>
        <v>0</v>
      </c>
      <c r="K1749" s="781">
        <f>SUM(K1740:K1746)</f>
        <v>15000</v>
      </c>
      <c r="L1749" s="1029">
        <v>0</v>
      </c>
      <c r="M1749" s="1029">
        <v>0</v>
      </c>
      <c r="N1749" s="1030"/>
      <c r="O1749" s="1029">
        <f>L1749-M1749</f>
        <v>0</v>
      </c>
      <c r="P1749" s="1029">
        <f>L1749+H1749</f>
        <v>15000</v>
      </c>
      <c r="Q1749" s="1029">
        <f>M1749+I1749</f>
        <v>0</v>
      </c>
      <c r="R1749" s="1030">
        <f>Q1749/P1749</f>
        <v>0</v>
      </c>
      <c r="S1749" s="1029">
        <f>P1749-Q1749</f>
        <v>15000</v>
      </c>
      <c r="T1749" s="84"/>
      <c r="V1749" s="84"/>
      <c r="W1749" s="84"/>
      <c r="X1749" s="1012"/>
      <c r="Y1749" s="1013"/>
      <c r="AA1749" s="1015"/>
      <c r="AB1749" s="84">
        <f t="shared" si="3383"/>
        <v>0</v>
      </c>
    </row>
    <row r="1750" spans="1:28">
      <c r="A1750" s="84"/>
      <c r="B1750" s="84"/>
      <c r="C1750" s="84"/>
      <c r="D1750" s="84"/>
      <c r="E1750" s="778"/>
      <c r="F1750" s="1028" t="s">
        <v>247</v>
      </c>
      <c r="G1750" s="1005" t="s">
        <v>4695</v>
      </c>
      <c r="H1750" s="781"/>
      <c r="I1750" s="781"/>
      <c r="J1750" s="782"/>
      <c r="K1750" s="781"/>
      <c r="L1750" s="1029">
        <v>1054300</v>
      </c>
      <c r="M1750" s="1029"/>
      <c r="N1750" s="1030"/>
      <c r="O1750" s="1029"/>
      <c r="P1750" s="1029"/>
      <c r="Q1750" s="1029"/>
      <c r="R1750" s="1030"/>
      <c r="S1750" s="1029"/>
      <c r="T1750" s="84"/>
      <c r="V1750" s="84"/>
      <c r="W1750" s="84"/>
      <c r="X1750" s="1012"/>
      <c r="Y1750" s="1013"/>
      <c r="AA1750" s="1015"/>
    </row>
    <row r="1751" spans="1:28" ht="15.75" thickBot="1">
      <c r="A1751" s="84"/>
      <c r="B1751" s="84"/>
      <c r="C1751" s="84"/>
      <c r="D1751" s="84"/>
      <c r="F1751" s="1028" t="s">
        <v>256</v>
      </c>
      <c r="G1751" s="1005" t="s">
        <v>257</v>
      </c>
      <c r="H1751" s="750">
        <v>0</v>
      </c>
      <c r="I1751" s="750">
        <v>0</v>
      </c>
      <c r="K1751" s="750">
        <v>0</v>
      </c>
      <c r="L1751" s="1019">
        <v>370000</v>
      </c>
      <c r="M1751" s="1019">
        <f>SUM(M1740:M1746)</f>
        <v>0</v>
      </c>
      <c r="N1751" s="1020">
        <f>M1751/L1751</f>
        <v>0</v>
      </c>
      <c r="O1751" s="1019">
        <f>L1751-M1751</f>
        <v>370000</v>
      </c>
      <c r="P1751" s="1019">
        <f>L1751+H1751</f>
        <v>370000</v>
      </c>
      <c r="Q1751" s="1019">
        <f>M1751+I1751</f>
        <v>0</v>
      </c>
      <c r="R1751" s="1020">
        <f>Q1751/P1751</f>
        <v>0</v>
      </c>
      <c r="S1751" s="1029">
        <f>P1751-Q1751</f>
        <v>370000</v>
      </c>
      <c r="T1751" s="84"/>
      <c r="V1751" s="84"/>
      <c r="W1751" s="84"/>
      <c r="X1751" s="1012"/>
      <c r="Y1751" s="1013"/>
      <c r="Z1751" s="1014"/>
      <c r="AA1751" s="1015"/>
      <c r="AB1751" s="84">
        <f t="shared" si="3383"/>
        <v>0</v>
      </c>
    </row>
    <row r="1752" spans="1:28" ht="15.75" thickBot="1">
      <c r="A1752" s="84"/>
      <c r="B1752" s="84"/>
      <c r="C1752" s="84"/>
      <c r="D1752" s="84"/>
      <c r="G1752" s="785" t="s">
        <v>4180</v>
      </c>
      <c r="H1752" s="786">
        <f>SUM(H1749:H1751)</f>
        <v>15000</v>
      </c>
      <c r="I1752" s="786">
        <f>SUM(I1749:I1751)</f>
        <v>0</v>
      </c>
      <c r="J1752" s="787">
        <f>I1752/H1752</f>
        <v>0</v>
      </c>
      <c r="K1752" s="786">
        <f>SUM(K1733:K1751)</f>
        <v>29186991.349999998</v>
      </c>
      <c r="L1752" s="1034">
        <f>SUM(L1749:L1751)</f>
        <v>1424300</v>
      </c>
      <c r="M1752" s="1034">
        <f>SUM(M1749:M1751)</f>
        <v>0</v>
      </c>
      <c r="N1752" s="1035">
        <f>M1752/L1752</f>
        <v>0</v>
      </c>
      <c r="O1752" s="1034">
        <f>SUM(O1749:O1751)</f>
        <v>370000</v>
      </c>
      <c r="P1752" s="1034">
        <f>SUM(P1749:P1751)</f>
        <v>385000</v>
      </c>
      <c r="Q1752" s="1034">
        <f>SUM(Q1749:Q1751)</f>
        <v>0</v>
      </c>
      <c r="R1752" s="1035">
        <f>Q1752/P1752</f>
        <v>0</v>
      </c>
      <c r="S1752" s="1034">
        <f>SUM(S1733:S1751)</f>
        <v>36395141.390000001</v>
      </c>
      <c r="T1752" s="84"/>
      <c r="V1752" s="84"/>
      <c r="W1752" s="84"/>
      <c r="X1752" s="1012"/>
      <c r="Y1752" s="1013"/>
      <c r="Z1752" s="1014"/>
      <c r="AA1752" s="1015"/>
      <c r="AB1752" s="84">
        <f t="shared" si="3383"/>
        <v>0</v>
      </c>
    </row>
    <row r="1753" spans="1:28" collapsed="1">
      <c r="A1753" s="84"/>
      <c r="B1753" s="84"/>
      <c r="C1753" s="84"/>
      <c r="D1753" s="84"/>
      <c r="E1753" s="1025"/>
      <c r="F1753" s="1024"/>
      <c r="G1753" s="1036" t="s">
        <v>5426</v>
      </c>
      <c r="H1753" s="791"/>
      <c r="I1753" s="792"/>
      <c r="J1753" s="793"/>
      <c r="K1753" s="792"/>
      <c r="L1753" s="1037"/>
      <c r="M1753" s="1038"/>
      <c r="N1753" s="1039"/>
      <c r="O1753" s="1038"/>
      <c r="P1753" s="1038"/>
      <c r="Q1753" s="1038"/>
      <c r="R1753" s="1039"/>
      <c r="S1753" s="1040"/>
      <c r="T1753" s="84"/>
      <c r="V1753" s="84"/>
      <c r="W1753" s="84"/>
      <c r="X1753" s="1012"/>
      <c r="Y1753" s="1013"/>
      <c r="Z1753" s="1014"/>
      <c r="AA1753" s="1015"/>
      <c r="AB1753" s="84">
        <f t="shared" si="3383"/>
        <v>0</v>
      </c>
    </row>
    <row r="1754" spans="1:28">
      <c r="A1754" s="84"/>
      <c r="B1754" s="84"/>
      <c r="C1754" s="84"/>
      <c r="D1754" s="84"/>
      <c r="E1754" s="778"/>
      <c r="F1754" s="1028" t="s">
        <v>235</v>
      </c>
      <c r="G1754" s="1005" t="s">
        <v>236</v>
      </c>
      <c r="H1754" s="781">
        <f>H1749</f>
        <v>15000</v>
      </c>
      <c r="I1754" s="781">
        <f t="shared" ref="I1754:S1754" si="3384">I1749</f>
        <v>0</v>
      </c>
      <c r="J1754" s="782">
        <f t="shared" si="3384"/>
        <v>0</v>
      </c>
      <c r="K1754" s="781">
        <f t="shared" si="3384"/>
        <v>15000</v>
      </c>
      <c r="L1754" s="1029">
        <f t="shared" si="3384"/>
        <v>0</v>
      </c>
      <c r="M1754" s="1029">
        <f t="shared" si="3384"/>
        <v>0</v>
      </c>
      <c r="N1754" s="1030">
        <f t="shared" si="3384"/>
        <v>0</v>
      </c>
      <c r="O1754" s="1029">
        <f t="shared" si="3384"/>
        <v>0</v>
      </c>
      <c r="P1754" s="1029">
        <f t="shared" si="3384"/>
        <v>15000</v>
      </c>
      <c r="Q1754" s="1029">
        <f t="shared" si="3384"/>
        <v>0</v>
      </c>
      <c r="R1754" s="1030">
        <f t="shared" si="3384"/>
        <v>0</v>
      </c>
      <c r="S1754" s="1029">
        <f t="shared" si="3384"/>
        <v>15000</v>
      </c>
      <c r="T1754" s="84"/>
      <c r="V1754" s="84"/>
      <c r="W1754" s="84"/>
      <c r="X1754" s="1012"/>
      <c r="Y1754" s="1013"/>
      <c r="Z1754" s="1014"/>
      <c r="AA1754" s="1015"/>
      <c r="AB1754" s="84">
        <f t="shared" si="3383"/>
        <v>0</v>
      </c>
    </row>
    <row r="1755" spans="1:28">
      <c r="A1755" s="84"/>
      <c r="B1755" s="84"/>
      <c r="C1755" s="84"/>
      <c r="D1755" s="84"/>
      <c r="E1755" s="778"/>
      <c r="F1755" s="1028" t="s">
        <v>247</v>
      </c>
      <c r="G1755" s="1005" t="s">
        <v>4695</v>
      </c>
      <c r="H1755" s="781"/>
      <c r="I1755" s="781"/>
      <c r="J1755" s="782"/>
      <c r="K1755" s="781"/>
      <c r="L1755" s="1029">
        <v>1054300</v>
      </c>
      <c r="M1755" s="1029"/>
      <c r="N1755" s="1030"/>
      <c r="O1755" s="1029"/>
      <c r="P1755" s="1029"/>
      <c r="Q1755" s="1029"/>
      <c r="R1755" s="1030"/>
      <c r="S1755" s="1029"/>
      <c r="T1755" s="84"/>
      <c r="V1755" s="84"/>
      <c r="W1755" s="84"/>
      <c r="X1755" s="1012"/>
      <c r="Y1755" s="1013"/>
      <c r="Z1755" s="1014"/>
      <c r="AA1755" s="1015"/>
    </row>
    <row r="1756" spans="1:28" ht="15.75" thickBot="1">
      <c r="F1756" s="1028" t="s">
        <v>256</v>
      </c>
      <c r="G1756" s="1005" t="s">
        <v>257</v>
      </c>
      <c r="H1756" s="750">
        <f>H1751</f>
        <v>0</v>
      </c>
      <c r="I1756" s="750">
        <f t="shared" ref="I1756:S1756" si="3385">I1751</f>
        <v>0</v>
      </c>
      <c r="J1756" s="751">
        <f t="shared" si="3385"/>
        <v>0</v>
      </c>
      <c r="K1756" s="750">
        <f t="shared" si="3385"/>
        <v>0</v>
      </c>
      <c r="L1756" s="1019">
        <f>L1751</f>
        <v>370000</v>
      </c>
      <c r="M1756" s="1019">
        <f t="shared" si="3385"/>
        <v>0</v>
      </c>
      <c r="N1756" s="1020">
        <f t="shared" si="3385"/>
        <v>0</v>
      </c>
      <c r="O1756" s="1019">
        <f t="shared" si="3385"/>
        <v>370000</v>
      </c>
      <c r="P1756" s="1019">
        <f t="shared" si="3385"/>
        <v>370000</v>
      </c>
      <c r="Q1756" s="1019">
        <f t="shared" si="3385"/>
        <v>0</v>
      </c>
      <c r="R1756" s="1020">
        <f t="shared" si="3385"/>
        <v>0</v>
      </c>
      <c r="S1756" s="1029">
        <f t="shared" si="3385"/>
        <v>370000</v>
      </c>
      <c r="T1756" s="84"/>
      <c r="V1756" s="84"/>
      <c r="W1756" s="84"/>
      <c r="X1756" s="1012"/>
      <c r="Y1756" s="1013"/>
      <c r="Z1756" s="1014"/>
      <c r="AA1756" s="1015"/>
      <c r="AB1756" s="84">
        <f t="shared" si="3383"/>
        <v>0</v>
      </c>
    </row>
    <row r="1757" spans="1:28" ht="15.75" collapsed="1" thickBot="1">
      <c r="G1757" s="785" t="s">
        <v>5432</v>
      </c>
      <c r="H1757" s="786">
        <f>SUM(H1754:H1756)</f>
        <v>15000</v>
      </c>
      <c r="I1757" s="786">
        <f t="shared" ref="I1757:R1757" si="3386">I1735</f>
        <v>0</v>
      </c>
      <c r="J1757" s="787">
        <f t="shared" si="3386"/>
        <v>0</v>
      </c>
      <c r="K1757" s="786">
        <f t="shared" si="3386"/>
        <v>0</v>
      </c>
      <c r="L1757" s="1034">
        <f>SUM(L1754:L1756)</f>
        <v>1424300</v>
      </c>
      <c r="M1757" s="1034">
        <f>SUM(M1754:M1756)</f>
        <v>0</v>
      </c>
      <c r="N1757" s="1035">
        <f t="shared" si="3386"/>
        <v>0.69264392500000005</v>
      </c>
      <c r="O1757" s="1034">
        <f t="shared" si="3386"/>
        <v>245884.86</v>
      </c>
      <c r="P1757" s="1034">
        <f>SUM(P1754:P1756)</f>
        <v>385000</v>
      </c>
      <c r="Q1757" s="1034">
        <f t="shared" si="3386"/>
        <v>554115.14</v>
      </c>
      <c r="R1757" s="1035">
        <f t="shared" si="3386"/>
        <v>0.69264392500000005</v>
      </c>
      <c r="S1757" s="1034">
        <f>SUM(S1737:S1756)</f>
        <v>38415177.390000001</v>
      </c>
      <c r="T1757" s="84"/>
      <c r="V1757" s="84"/>
      <c r="W1757" s="84"/>
      <c r="X1757" s="1012"/>
      <c r="Y1757" s="1013"/>
      <c r="Z1757" s="1014"/>
      <c r="AA1757" s="1015"/>
      <c r="AB1757" s="84">
        <f t="shared" si="3383"/>
        <v>0</v>
      </c>
    </row>
    <row r="1758" spans="1:28">
      <c r="A1758" s="1041"/>
      <c r="B1758" s="1042"/>
      <c r="C1758" s="1043"/>
      <c r="D1758" s="1041"/>
      <c r="E1758" s="1042"/>
      <c r="F1758" s="1041"/>
      <c r="G1758" s="1044"/>
      <c r="H1758" s="1045"/>
      <c r="I1758" s="1045"/>
      <c r="J1758" s="1046"/>
      <c r="K1758" s="1045"/>
      <c r="L1758" s="763"/>
      <c r="M1758" s="763"/>
      <c r="N1758" s="764"/>
      <c r="O1758" s="763"/>
      <c r="P1758" s="763"/>
      <c r="Q1758" s="763"/>
      <c r="R1758" s="764"/>
      <c r="S1758" s="763"/>
      <c r="T1758" s="84"/>
      <c r="V1758" s="84"/>
      <c r="W1758" s="84"/>
      <c r="X1758" s="1012"/>
      <c r="Y1758" s="1013"/>
      <c r="Z1758" s="1014"/>
      <c r="AA1758" s="1015"/>
      <c r="AB1758" s="84">
        <f t="shared" si="3375"/>
        <v>0</v>
      </c>
    </row>
    <row r="1759" spans="1:28" hidden="1">
      <c r="A1759" s="1041"/>
      <c r="B1759" s="1042"/>
      <c r="C1759" s="1043"/>
      <c r="D1759" s="1041"/>
      <c r="E1759" s="1042"/>
      <c r="F1759" s="1041"/>
      <c r="G1759" s="1044"/>
      <c r="H1759" s="1045"/>
      <c r="I1759" s="1045"/>
      <c r="J1759" s="1046"/>
      <c r="K1759" s="1045"/>
      <c r="L1759" s="763"/>
      <c r="M1759" s="763"/>
      <c r="N1759" s="764"/>
      <c r="O1759" s="763"/>
      <c r="P1759" s="763"/>
      <c r="Q1759" s="763"/>
      <c r="R1759" s="764"/>
      <c r="S1759" s="763"/>
      <c r="T1759" s="84"/>
      <c r="V1759" s="84"/>
      <c r="W1759" s="84"/>
      <c r="X1759" s="1012"/>
      <c r="Y1759" s="1013"/>
      <c r="Z1759" s="1014"/>
      <c r="AA1759" s="1015"/>
      <c r="AB1759" s="84">
        <f t="shared" si="3375"/>
        <v>0</v>
      </c>
    </row>
    <row r="1760" spans="1:28">
      <c r="E1760" s="1025"/>
      <c r="F1760" s="1024"/>
      <c r="G1760" s="1047" t="s">
        <v>4730</v>
      </c>
      <c r="H1760" s="806"/>
      <c r="I1760" s="806"/>
      <c r="J1760" s="807"/>
      <c r="K1760" s="806"/>
      <c r="L1760" s="808"/>
      <c r="M1760" s="808"/>
      <c r="N1760" s="809"/>
      <c r="O1760" s="808"/>
      <c r="P1760" s="808"/>
      <c r="Q1760" s="808"/>
      <c r="R1760" s="809"/>
      <c r="S1760" s="863"/>
      <c r="T1760" s="84"/>
      <c r="V1760" s="84"/>
      <c r="W1760" s="84"/>
      <c r="X1760" s="1012"/>
      <c r="Y1760" s="1013"/>
      <c r="Z1760" s="1014"/>
      <c r="AA1760" s="1015"/>
      <c r="AB1760" s="84">
        <f t="shared" si="3375"/>
        <v>0</v>
      </c>
    </row>
    <row r="1761" spans="1:28">
      <c r="E1761" s="778"/>
      <c r="F1761" s="1028" t="s">
        <v>235</v>
      </c>
      <c r="G1761" s="1005" t="s">
        <v>236</v>
      </c>
      <c r="H1761" s="781">
        <f>H1720+H1754</f>
        <v>67463152</v>
      </c>
      <c r="I1761" s="781">
        <f>I1720</f>
        <v>38511895.649999999</v>
      </c>
      <c r="J1761" s="782">
        <f>I1761/H1761</f>
        <v>0.5708582316165719</v>
      </c>
      <c r="K1761" s="781">
        <f>H1761-I1761</f>
        <v>28951256.350000001</v>
      </c>
      <c r="L1761" s="783">
        <v>0</v>
      </c>
      <c r="M1761" s="783">
        <v>0</v>
      </c>
      <c r="N1761" s="784"/>
      <c r="O1761" s="783">
        <f>SUM(O1720)</f>
        <v>0</v>
      </c>
      <c r="P1761" s="783">
        <f>H1761+L1761</f>
        <v>67463152</v>
      </c>
      <c r="Q1761" s="783">
        <f>I1761+M1761</f>
        <v>38511895.649999999</v>
      </c>
      <c r="R1761" s="784">
        <f>Q1761/P1761</f>
        <v>0.5708582316165719</v>
      </c>
      <c r="S1761" s="783">
        <f>P1761-Q1761</f>
        <v>28951256.350000001</v>
      </c>
      <c r="T1761" s="84"/>
      <c r="V1761" s="84"/>
      <c r="W1761" s="84"/>
      <c r="X1761" s="1012"/>
      <c r="Y1761" s="1013"/>
      <c r="Z1761" s="1014"/>
      <c r="AA1761" s="1015"/>
      <c r="AB1761" s="84">
        <f t="shared" si="3375"/>
        <v>0</v>
      </c>
    </row>
    <row r="1762" spans="1:28" ht="21" hidden="1" customHeight="1">
      <c r="F1762" s="1028" t="s">
        <v>237</v>
      </c>
      <c r="G1762" s="1005" t="s">
        <v>238</v>
      </c>
      <c r="S1762" s="783">
        <f t="shared" ref="S1762:S1775" si="3387">SUM(H1762:L1762)</f>
        <v>0</v>
      </c>
      <c r="T1762" s="84"/>
      <c r="V1762" s="84"/>
      <c r="W1762" s="84"/>
      <c r="X1762" s="1012"/>
      <c r="Y1762" s="1013"/>
      <c r="Z1762" s="1014"/>
      <c r="AA1762" s="1015"/>
      <c r="AB1762" s="84">
        <f t="shared" si="3375"/>
        <v>0</v>
      </c>
    </row>
    <row r="1763" spans="1:28" hidden="1">
      <c r="F1763" s="1028" t="s">
        <v>239</v>
      </c>
      <c r="G1763" s="1005" t="s">
        <v>240</v>
      </c>
      <c r="S1763" s="783">
        <f t="shared" si="3387"/>
        <v>0</v>
      </c>
      <c r="T1763" s="84"/>
      <c r="V1763" s="84"/>
      <c r="W1763" s="84"/>
      <c r="X1763" s="1012"/>
      <c r="Y1763" s="1013"/>
      <c r="Z1763" s="1014"/>
      <c r="AA1763" s="1015"/>
      <c r="AB1763" s="84">
        <f t="shared" si="3375"/>
        <v>0</v>
      </c>
    </row>
    <row r="1764" spans="1:28" hidden="1">
      <c r="F1764" s="1028" t="s">
        <v>241</v>
      </c>
      <c r="G1764" s="1005" t="s">
        <v>242</v>
      </c>
      <c r="H1764" s="1048">
        <v>0</v>
      </c>
      <c r="I1764" s="750">
        <v>0</v>
      </c>
      <c r="K1764" s="750">
        <v>0</v>
      </c>
      <c r="L1764" s="752">
        <v>0</v>
      </c>
      <c r="M1764" s="752">
        <f>M1723</f>
        <v>0</v>
      </c>
      <c r="O1764" s="752">
        <f>O1723</f>
        <v>0</v>
      </c>
      <c r="P1764" s="752">
        <f>H1764+L1764</f>
        <v>0</v>
      </c>
      <c r="Q1764" s="752">
        <f>I1764+M1764</f>
        <v>0</v>
      </c>
      <c r="S1764" s="783">
        <f>P1764-Q1764</f>
        <v>0</v>
      </c>
      <c r="T1764" s="84"/>
      <c r="V1764" s="84"/>
      <c r="W1764" s="84"/>
      <c r="X1764" s="1012"/>
      <c r="Y1764" s="1013"/>
      <c r="Z1764" s="1014"/>
      <c r="AA1764" s="1015"/>
      <c r="AB1764" s="84">
        <f t="shared" si="3375"/>
        <v>0</v>
      </c>
    </row>
    <row r="1765" spans="1:28" hidden="1">
      <c r="F1765" s="1028" t="s">
        <v>243</v>
      </c>
      <c r="G1765" s="1005" t="s">
        <v>244</v>
      </c>
      <c r="P1765" s="752">
        <f t="shared" ref="P1765:P1776" si="3388">H1765+L1765</f>
        <v>0</v>
      </c>
      <c r="S1765" s="783">
        <f t="shared" si="3387"/>
        <v>0</v>
      </c>
      <c r="T1765" s="84"/>
      <c r="V1765" s="84"/>
      <c r="W1765" s="84"/>
      <c r="X1765" s="1012"/>
      <c r="Y1765" s="1013"/>
      <c r="Z1765" s="1014"/>
      <c r="AA1765" s="1015"/>
      <c r="AB1765" s="84">
        <f t="shared" si="3375"/>
        <v>0</v>
      </c>
    </row>
    <row r="1766" spans="1:28" hidden="1">
      <c r="F1766" s="1028" t="s">
        <v>245</v>
      </c>
      <c r="G1766" s="1005" t="s">
        <v>246</v>
      </c>
      <c r="P1766" s="752">
        <f t="shared" si="3388"/>
        <v>0</v>
      </c>
      <c r="S1766" s="783">
        <f t="shared" si="3387"/>
        <v>0</v>
      </c>
      <c r="T1766" s="84"/>
      <c r="V1766" s="84"/>
      <c r="W1766" s="84"/>
      <c r="X1766" s="1012"/>
      <c r="Y1766" s="1013"/>
      <c r="Z1766" s="1014"/>
      <c r="AA1766" s="1015"/>
      <c r="AB1766" s="84">
        <f t="shared" si="3375"/>
        <v>0</v>
      </c>
    </row>
    <row r="1767" spans="1:28">
      <c r="F1767" s="1028" t="s">
        <v>247</v>
      </c>
      <c r="G1767" s="1005" t="s">
        <v>4695</v>
      </c>
      <c r="H1767" s="750">
        <f>SUM(H1726)</f>
        <v>0</v>
      </c>
      <c r="I1767" s="750">
        <f>SUM(I1726)</f>
        <v>0</v>
      </c>
      <c r="K1767" s="750">
        <f>SUM(K1726)</f>
        <v>0</v>
      </c>
      <c r="L1767" s="752">
        <f>L1726+1054300</f>
        <v>12054300</v>
      </c>
      <c r="M1767" s="752">
        <f>SUM(M1726)</f>
        <v>5620975.2599999998</v>
      </c>
      <c r="N1767" s="753">
        <f>M1767/L1767</f>
        <v>0.46630457679002513</v>
      </c>
      <c r="O1767" s="752">
        <f>SUM(O1726)</f>
        <v>5379024.7400000002</v>
      </c>
      <c r="P1767" s="752">
        <f t="shared" si="3388"/>
        <v>12054300</v>
      </c>
      <c r="Q1767" s="752">
        <f>SUM(Q1726)</f>
        <v>5620975.2599999998</v>
      </c>
      <c r="R1767" s="753">
        <f>Q1767/P1767</f>
        <v>0.46630457679002513</v>
      </c>
      <c r="S1767" s="783">
        <f>SUM(S1726)</f>
        <v>5379024.7400000002</v>
      </c>
      <c r="T1767" s="84"/>
      <c r="V1767" s="84"/>
      <c r="W1767" s="84"/>
      <c r="X1767" s="1012"/>
      <c r="Y1767" s="1013"/>
      <c r="Z1767" s="1014"/>
      <c r="AA1767" s="1015"/>
      <c r="AB1767" s="84">
        <f t="shared" si="3375"/>
        <v>0</v>
      </c>
    </row>
    <row r="1768" spans="1:28" ht="33.75" hidden="1" customHeight="1">
      <c r="F1768" s="1028" t="s">
        <v>248</v>
      </c>
      <c r="G1768" s="1005" t="s">
        <v>4694</v>
      </c>
      <c r="P1768" s="752">
        <f t="shared" si="3388"/>
        <v>0</v>
      </c>
      <c r="S1768" s="783">
        <f t="shared" si="3387"/>
        <v>0</v>
      </c>
      <c r="T1768" s="84"/>
      <c r="V1768" s="84"/>
      <c r="W1768" s="84"/>
      <c r="X1768" s="1012"/>
      <c r="Y1768" s="1013"/>
      <c r="Z1768" s="1014"/>
      <c r="AA1768" s="1015"/>
      <c r="AB1768" s="84">
        <f t="shared" si="3375"/>
        <v>0</v>
      </c>
    </row>
    <row r="1769" spans="1:28" hidden="1">
      <c r="F1769" s="1028" t="s">
        <v>249</v>
      </c>
      <c r="G1769" s="1005" t="s">
        <v>58</v>
      </c>
      <c r="P1769" s="752">
        <f t="shared" si="3388"/>
        <v>0</v>
      </c>
      <c r="S1769" s="783">
        <f t="shared" si="3387"/>
        <v>0</v>
      </c>
      <c r="T1769" s="84"/>
      <c r="V1769" s="84"/>
      <c r="W1769" s="84"/>
      <c r="X1769" s="1012"/>
      <c r="Y1769" s="1013"/>
      <c r="Z1769" s="1014"/>
      <c r="AA1769" s="1015"/>
      <c r="AB1769" s="84">
        <f t="shared" si="3375"/>
        <v>0</v>
      </c>
    </row>
    <row r="1770" spans="1:28" hidden="1">
      <c r="F1770" s="1028" t="s">
        <v>250</v>
      </c>
      <c r="G1770" s="1005" t="s">
        <v>251</v>
      </c>
      <c r="P1770" s="752">
        <f t="shared" si="3388"/>
        <v>0</v>
      </c>
      <c r="S1770" s="783">
        <f t="shared" si="3387"/>
        <v>0</v>
      </c>
      <c r="T1770" s="84"/>
      <c r="V1770" s="84"/>
      <c r="W1770" s="84"/>
      <c r="X1770" s="1012"/>
      <c r="Y1770" s="1013"/>
      <c r="Z1770" s="1014"/>
      <c r="AA1770" s="1015"/>
      <c r="AB1770" s="84">
        <f t="shared" si="3375"/>
        <v>0</v>
      </c>
    </row>
    <row r="1771" spans="1:28" hidden="1">
      <c r="F1771" s="1028" t="s">
        <v>252</v>
      </c>
      <c r="G1771" s="1005" t="s">
        <v>253</v>
      </c>
      <c r="P1771" s="752">
        <f t="shared" si="3388"/>
        <v>0</v>
      </c>
      <c r="S1771" s="783">
        <f t="shared" si="3387"/>
        <v>0</v>
      </c>
      <c r="T1771" s="84"/>
      <c r="V1771" s="84"/>
      <c r="W1771" s="84"/>
      <c r="X1771" s="1012"/>
      <c r="Y1771" s="1013"/>
      <c r="Z1771" s="1014"/>
      <c r="AA1771" s="1015"/>
      <c r="AB1771" s="84">
        <f t="shared" si="3375"/>
        <v>0</v>
      </c>
    </row>
    <row r="1772" spans="1:28" ht="30" hidden="1">
      <c r="F1772" s="1028" t="s">
        <v>254</v>
      </c>
      <c r="G1772" s="1005" t="s">
        <v>255</v>
      </c>
      <c r="P1772" s="752">
        <f t="shared" si="3388"/>
        <v>0</v>
      </c>
      <c r="S1772" s="783">
        <f t="shared" si="3387"/>
        <v>0</v>
      </c>
      <c r="T1772" s="84"/>
      <c r="V1772" s="84"/>
      <c r="W1772" s="84"/>
      <c r="X1772" s="1012"/>
      <c r="Y1772" s="1013"/>
      <c r="Z1772" s="1014"/>
      <c r="AA1772" s="1015"/>
      <c r="AB1772" s="84">
        <f t="shared" si="3375"/>
        <v>0</v>
      </c>
    </row>
    <row r="1773" spans="1:28">
      <c r="F1773" s="1028" t="s">
        <v>256</v>
      </c>
      <c r="G1773" s="1005" t="s">
        <v>257</v>
      </c>
      <c r="H1773" s="750">
        <f>H1732</f>
        <v>0</v>
      </c>
      <c r="I1773" s="750">
        <f>I1732</f>
        <v>0</v>
      </c>
      <c r="K1773" s="750">
        <f>K1732</f>
        <v>0</v>
      </c>
      <c r="L1773" s="752">
        <f>L1751+L1714</f>
        <v>379120</v>
      </c>
      <c r="M1773" s="752">
        <f>M1732</f>
        <v>56065.42</v>
      </c>
      <c r="N1773" s="753">
        <f>M1773/L1773</f>
        <v>0.14788304494619117</v>
      </c>
      <c r="O1773" s="752">
        <f>O1732</f>
        <v>-46945.42</v>
      </c>
      <c r="P1773" s="752">
        <f t="shared" si="3388"/>
        <v>379120</v>
      </c>
      <c r="Q1773" s="752">
        <f>Q1732</f>
        <v>56065.42</v>
      </c>
      <c r="S1773" s="783">
        <f>S1732</f>
        <v>-46945.42</v>
      </c>
      <c r="T1773" s="84"/>
      <c r="V1773" s="84"/>
      <c r="W1773" s="84"/>
      <c r="X1773" s="1012"/>
      <c r="Y1773" s="1013"/>
      <c r="Z1773" s="1014"/>
      <c r="AA1773" s="1015"/>
      <c r="AB1773" s="84">
        <f t="shared" si="3375"/>
        <v>0</v>
      </c>
    </row>
    <row r="1774" spans="1:28" ht="30" hidden="1">
      <c r="A1774" s="84"/>
      <c r="B1774" s="84"/>
      <c r="C1774" s="84"/>
      <c r="D1774" s="84"/>
      <c r="F1774" s="1028" t="s">
        <v>258</v>
      </c>
      <c r="G1774" s="1005" t="s">
        <v>259</v>
      </c>
      <c r="P1774" s="752">
        <f t="shared" si="3388"/>
        <v>0</v>
      </c>
      <c r="S1774" s="783">
        <f t="shared" si="3387"/>
        <v>0</v>
      </c>
      <c r="T1774" s="84"/>
      <c r="V1774" s="84"/>
      <c r="W1774" s="84"/>
      <c r="X1774" s="1012"/>
      <c r="Y1774" s="1013"/>
      <c r="Z1774" s="1014"/>
      <c r="AA1774" s="1015"/>
      <c r="AB1774" s="84">
        <f t="shared" si="3375"/>
        <v>0</v>
      </c>
    </row>
    <row r="1775" spans="1:28" ht="30" hidden="1">
      <c r="A1775" s="84"/>
      <c r="B1775" s="84"/>
      <c r="C1775" s="84"/>
      <c r="D1775" s="84"/>
      <c r="F1775" s="1028" t="s">
        <v>260</v>
      </c>
      <c r="G1775" s="1005" t="s">
        <v>261</v>
      </c>
      <c r="P1775" s="752">
        <f t="shared" si="3388"/>
        <v>0</v>
      </c>
      <c r="S1775" s="783">
        <f t="shared" si="3387"/>
        <v>0</v>
      </c>
      <c r="T1775" s="84"/>
      <c r="V1775" s="84"/>
      <c r="W1775" s="84"/>
      <c r="X1775" s="1012"/>
      <c r="Y1775" s="1013"/>
      <c r="Z1775" s="1014"/>
      <c r="AA1775" s="1015"/>
      <c r="AB1775" s="84">
        <f t="shared" si="3375"/>
        <v>0</v>
      </c>
    </row>
    <row r="1776" spans="1:28" ht="15.75" thickBot="1">
      <c r="A1776" s="84"/>
      <c r="B1776" s="84"/>
      <c r="C1776" s="84"/>
      <c r="D1776" s="84"/>
      <c r="F1776" s="1028" t="s">
        <v>262</v>
      </c>
      <c r="G1776" s="1005" t="s">
        <v>263</v>
      </c>
      <c r="H1776" s="781">
        <f>H1735</f>
        <v>0</v>
      </c>
      <c r="I1776" s="781">
        <f>I1735</f>
        <v>0</v>
      </c>
      <c r="J1776" s="782"/>
      <c r="K1776" s="781">
        <f>K1735</f>
        <v>0</v>
      </c>
      <c r="L1776" s="783">
        <f>L1735</f>
        <v>800000</v>
      </c>
      <c r="M1776" s="783">
        <f>M1735</f>
        <v>554115.14</v>
      </c>
      <c r="N1776" s="784">
        <f>N1735</f>
        <v>0.69264392500000005</v>
      </c>
      <c r="O1776" s="783">
        <f>O1735</f>
        <v>245884.86</v>
      </c>
      <c r="P1776" s="783">
        <f t="shared" si="3388"/>
        <v>800000</v>
      </c>
      <c r="Q1776" s="783">
        <f>Q1735</f>
        <v>554115.14</v>
      </c>
      <c r="R1776" s="784">
        <f>R1735</f>
        <v>0.69264392500000005</v>
      </c>
      <c r="S1776" s="783">
        <f>S1735</f>
        <v>245884.86</v>
      </c>
      <c r="T1776" s="84"/>
      <c r="V1776" s="84"/>
      <c r="W1776" s="84"/>
      <c r="X1776" s="1012"/>
      <c r="Y1776" s="1013"/>
      <c r="Z1776" s="1014"/>
      <c r="AA1776" s="1015"/>
      <c r="AB1776" s="84">
        <f t="shared" si="3375"/>
        <v>0</v>
      </c>
    </row>
    <row r="1777" spans="1:28" ht="15.75" thickBot="1">
      <c r="A1777" s="84"/>
      <c r="B1777" s="84"/>
      <c r="C1777" s="84"/>
      <c r="D1777" s="84"/>
      <c r="G1777" s="785" t="s">
        <v>4731</v>
      </c>
      <c r="H1777" s="786">
        <f>SUM(H1761:H1776)</f>
        <v>67463152</v>
      </c>
      <c r="I1777" s="786">
        <f>SUM(I1761:I1776)</f>
        <v>38511895.649999999</v>
      </c>
      <c r="J1777" s="787">
        <f>I1777/H1777</f>
        <v>0.5708582316165719</v>
      </c>
      <c r="K1777" s="786">
        <f>H1777-I1777</f>
        <v>28951256.350000001</v>
      </c>
      <c r="L1777" s="788">
        <f>SUM(L1761:L1776)</f>
        <v>13233420</v>
      </c>
      <c r="M1777" s="788">
        <f>SUM(M1761:M1776)</f>
        <v>6231155.8199999994</v>
      </c>
      <c r="N1777" s="789">
        <f>M1777/L1777</f>
        <v>0.47086511423350874</v>
      </c>
      <c r="O1777" s="788">
        <f>O1736</f>
        <v>5577964.1800000006</v>
      </c>
      <c r="P1777" s="788">
        <f>SUM(P1761:P1776)</f>
        <v>80696572</v>
      </c>
      <c r="Q1777" s="788">
        <f>SUM(Q1761:Q1776)</f>
        <v>44743051.469999999</v>
      </c>
      <c r="R1777" s="789">
        <f>R1736</f>
        <v>0.56452928975400518</v>
      </c>
      <c r="S1777" s="788">
        <f>SUM(S1736)</f>
        <v>34514220.530000001</v>
      </c>
      <c r="T1777" s="84"/>
      <c r="V1777" s="84"/>
      <c r="W1777" s="84"/>
      <c r="X1777" s="1012"/>
      <c r="Y1777" s="1013"/>
      <c r="Z1777" s="1014"/>
      <c r="AA1777" s="1015"/>
      <c r="AB1777" s="84">
        <f t="shared" si="3375"/>
        <v>0</v>
      </c>
    </row>
    <row r="1778" spans="1:28">
      <c r="AB1778" s="84">
        <f t="shared" si="3375"/>
        <v>0</v>
      </c>
    </row>
    <row r="1779" spans="1:28">
      <c r="A1779" s="84"/>
      <c r="B1779" s="84"/>
      <c r="C1779" s="84"/>
      <c r="D1779" s="84"/>
      <c r="E1779" s="1025"/>
      <c r="F1779" s="1024"/>
      <c r="G1779" s="1047" t="s">
        <v>5307</v>
      </c>
      <c r="H1779" s="806"/>
      <c r="I1779" s="806"/>
      <c r="J1779" s="807"/>
      <c r="K1779" s="806"/>
      <c r="L1779" s="808"/>
      <c r="M1779" s="808"/>
      <c r="N1779" s="809"/>
      <c r="O1779" s="808"/>
      <c r="P1779" s="808"/>
      <c r="Q1779" s="808"/>
      <c r="R1779" s="809"/>
      <c r="S1779" s="863"/>
      <c r="T1779" s="84"/>
      <c r="V1779" s="84"/>
      <c r="W1779" s="84"/>
      <c r="X1779" s="1012"/>
      <c r="Y1779" s="1013"/>
      <c r="Z1779" s="1014"/>
      <c r="AA1779" s="1015"/>
      <c r="AB1779" s="84">
        <f t="shared" si="3375"/>
        <v>0</v>
      </c>
    </row>
    <row r="1780" spans="1:28">
      <c r="A1780" s="84"/>
      <c r="B1780" s="84"/>
      <c r="C1780" s="84"/>
      <c r="D1780" s="84"/>
      <c r="E1780" s="778"/>
      <c r="F1780" s="1028" t="s">
        <v>235</v>
      </c>
      <c r="G1780" s="1005" t="s">
        <v>236</v>
      </c>
      <c r="H1780" s="781">
        <f>H1761</f>
        <v>67463152</v>
      </c>
      <c r="I1780" s="781">
        <f t="shared" ref="I1780:S1780" si="3389">I1761</f>
        <v>38511895.649999999</v>
      </c>
      <c r="J1780" s="782">
        <f t="shared" si="3389"/>
        <v>0.5708582316165719</v>
      </c>
      <c r="K1780" s="781">
        <f t="shared" si="3389"/>
        <v>28951256.350000001</v>
      </c>
      <c r="L1780" s="783">
        <f t="shared" si="3389"/>
        <v>0</v>
      </c>
      <c r="M1780" s="783">
        <f t="shared" si="3389"/>
        <v>0</v>
      </c>
      <c r="N1780" s="784"/>
      <c r="O1780" s="783">
        <f t="shared" si="3389"/>
        <v>0</v>
      </c>
      <c r="P1780" s="783">
        <f t="shared" si="3389"/>
        <v>67463152</v>
      </c>
      <c r="Q1780" s="783">
        <f t="shared" si="3389"/>
        <v>38511895.649999999</v>
      </c>
      <c r="R1780" s="784">
        <f t="shared" si="3389"/>
        <v>0.5708582316165719</v>
      </c>
      <c r="S1780" s="783">
        <f t="shared" si="3389"/>
        <v>28951256.350000001</v>
      </c>
      <c r="T1780" s="84"/>
      <c r="V1780" s="84"/>
      <c r="W1780" s="84"/>
      <c r="X1780" s="1012"/>
      <c r="Y1780" s="1013"/>
      <c r="Z1780" s="1014"/>
      <c r="AA1780" s="1015"/>
      <c r="AB1780" s="84">
        <f t="shared" si="3375"/>
        <v>0</v>
      </c>
    </row>
    <row r="1781" spans="1:28" hidden="1">
      <c r="A1781" s="84"/>
      <c r="B1781" s="84"/>
      <c r="C1781" s="84"/>
      <c r="D1781" s="84"/>
      <c r="F1781" s="1028" t="s">
        <v>237</v>
      </c>
      <c r="G1781" s="1005" t="s">
        <v>238</v>
      </c>
      <c r="J1781" s="751" t="e">
        <f>I1781/H1781</f>
        <v>#DIV/0!</v>
      </c>
      <c r="N1781" s="753" t="e">
        <f>M1781/L1781</f>
        <v>#DIV/0!</v>
      </c>
      <c r="R1781" s="753" t="e">
        <f>Q1781/P1781</f>
        <v>#DIV/0!</v>
      </c>
      <c r="S1781" s="783" t="e">
        <f t="shared" ref="S1781:S1794" si="3390">SUM(H1781:L1781)</f>
        <v>#DIV/0!</v>
      </c>
      <c r="T1781" s="84"/>
      <c r="V1781" s="84"/>
      <c r="W1781" s="84"/>
      <c r="X1781" s="1012"/>
      <c r="Y1781" s="1013"/>
      <c r="Z1781" s="1014"/>
      <c r="AA1781" s="1015"/>
      <c r="AB1781" s="84">
        <f t="shared" si="3375"/>
        <v>0</v>
      </c>
    </row>
    <row r="1782" spans="1:28" hidden="1">
      <c r="A1782" s="84"/>
      <c r="B1782" s="84"/>
      <c r="C1782" s="84"/>
      <c r="D1782" s="84"/>
      <c r="F1782" s="1028" t="s">
        <v>239</v>
      </c>
      <c r="G1782" s="1005" t="s">
        <v>240</v>
      </c>
      <c r="J1782" s="751" t="e">
        <f>I1782/H1782</f>
        <v>#DIV/0!</v>
      </c>
      <c r="N1782" s="753" t="e">
        <f>M1782/L1782</f>
        <v>#DIV/0!</v>
      </c>
      <c r="R1782" s="753" t="e">
        <f>Q1782/P1782</f>
        <v>#DIV/0!</v>
      </c>
      <c r="S1782" s="783" t="e">
        <f t="shared" si="3390"/>
        <v>#DIV/0!</v>
      </c>
      <c r="T1782" s="84"/>
      <c r="V1782" s="84"/>
      <c r="W1782" s="84"/>
      <c r="X1782" s="1012"/>
      <c r="Y1782" s="1013"/>
      <c r="Z1782" s="1014"/>
      <c r="AA1782" s="1015"/>
      <c r="AB1782" s="84">
        <f t="shared" si="3375"/>
        <v>0</v>
      </c>
    </row>
    <row r="1783" spans="1:28" hidden="1">
      <c r="A1783" s="84"/>
      <c r="B1783" s="84"/>
      <c r="C1783" s="84"/>
      <c r="D1783" s="84"/>
      <c r="F1783" s="1028" t="s">
        <v>241</v>
      </c>
      <c r="G1783" s="1005" t="s">
        <v>242</v>
      </c>
      <c r="H1783" s="750">
        <f>SUM(H1764)</f>
        <v>0</v>
      </c>
      <c r="I1783" s="750">
        <f t="shared" ref="I1783:S1783" si="3391">SUM(I1764)</f>
        <v>0</v>
      </c>
      <c r="K1783" s="750">
        <f t="shared" si="3391"/>
        <v>0</v>
      </c>
      <c r="L1783" s="752">
        <f t="shared" si="3391"/>
        <v>0</v>
      </c>
      <c r="M1783" s="752">
        <f>M1764</f>
        <v>0</v>
      </c>
      <c r="O1783" s="752">
        <f t="shared" si="3391"/>
        <v>0</v>
      </c>
      <c r="P1783" s="752">
        <f t="shared" si="3391"/>
        <v>0</v>
      </c>
      <c r="Q1783" s="752">
        <f t="shared" si="3391"/>
        <v>0</v>
      </c>
      <c r="R1783" s="753" t="e">
        <f>Q1783/P1783</f>
        <v>#DIV/0!</v>
      </c>
      <c r="S1783" s="783">
        <f t="shared" si="3391"/>
        <v>0</v>
      </c>
      <c r="T1783" s="84"/>
      <c r="V1783" s="84"/>
      <c r="W1783" s="84"/>
      <c r="X1783" s="1012"/>
      <c r="Y1783" s="1013"/>
      <c r="Z1783" s="1014"/>
      <c r="AA1783" s="1015"/>
      <c r="AB1783" s="84">
        <f t="shared" si="3375"/>
        <v>0</v>
      </c>
    </row>
    <row r="1784" spans="1:28" hidden="1">
      <c r="A1784" s="84"/>
      <c r="B1784" s="84"/>
      <c r="C1784" s="84"/>
      <c r="D1784" s="84"/>
      <c r="F1784" s="1028" t="s">
        <v>243</v>
      </c>
      <c r="G1784" s="1005" t="s">
        <v>244</v>
      </c>
      <c r="N1784" s="753" t="e">
        <f>M1784/L1784</f>
        <v>#DIV/0!</v>
      </c>
      <c r="R1784" s="753" t="e">
        <f>Q1784/P1784</f>
        <v>#DIV/0!</v>
      </c>
      <c r="S1784" s="783">
        <f t="shared" si="3390"/>
        <v>0</v>
      </c>
      <c r="T1784" s="84"/>
      <c r="V1784" s="84"/>
      <c r="W1784" s="84"/>
      <c r="X1784" s="1012"/>
      <c r="Y1784" s="1013"/>
      <c r="Z1784" s="1014"/>
      <c r="AA1784" s="1015"/>
      <c r="AB1784" s="84">
        <f t="shared" si="3375"/>
        <v>0</v>
      </c>
    </row>
    <row r="1785" spans="1:28" hidden="1">
      <c r="A1785" s="84"/>
      <c r="B1785" s="84"/>
      <c r="C1785" s="84"/>
      <c r="D1785" s="84"/>
      <c r="F1785" s="1028" t="s">
        <v>245</v>
      </c>
      <c r="G1785" s="1005" t="s">
        <v>246</v>
      </c>
      <c r="N1785" s="753" t="e">
        <f>M1785/L1785</f>
        <v>#DIV/0!</v>
      </c>
      <c r="R1785" s="753" t="e">
        <f>Q1785/P1785</f>
        <v>#DIV/0!</v>
      </c>
      <c r="S1785" s="783">
        <f t="shared" si="3390"/>
        <v>0</v>
      </c>
      <c r="T1785" s="84"/>
      <c r="V1785" s="84"/>
      <c r="W1785" s="84"/>
      <c r="X1785" s="1012"/>
      <c r="Y1785" s="1013"/>
      <c r="Z1785" s="1014"/>
      <c r="AA1785" s="1015"/>
      <c r="AB1785" s="84">
        <f t="shared" si="3375"/>
        <v>0</v>
      </c>
    </row>
    <row r="1786" spans="1:28">
      <c r="A1786" s="84"/>
      <c r="B1786" s="84"/>
      <c r="C1786" s="84"/>
      <c r="D1786" s="84"/>
      <c r="F1786" s="1028" t="s">
        <v>247</v>
      </c>
      <c r="G1786" s="1005" t="s">
        <v>4695</v>
      </c>
      <c r="H1786" s="750">
        <f>H1767</f>
        <v>0</v>
      </c>
      <c r="I1786" s="750">
        <f t="shared" ref="I1786:S1786" si="3392">I1767</f>
        <v>0</v>
      </c>
      <c r="K1786" s="750">
        <f t="shared" si="3392"/>
        <v>0</v>
      </c>
      <c r="L1786" s="752">
        <f t="shared" si="3392"/>
        <v>12054300</v>
      </c>
      <c r="M1786" s="752">
        <f>M1767</f>
        <v>5620975.2599999998</v>
      </c>
      <c r="N1786" s="753">
        <f t="shared" si="3392"/>
        <v>0.46630457679002513</v>
      </c>
      <c r="O1786" s="752">
        <f t="shared" si="3392"/>
        <v>5379024.7400000002</v>
      </c>
      <c r="P1786" s="752">
        <f t="shared" si="3392"/>
        <v>12054300</v>
      </c>
      <c r="Q1786" s="752">
        <f t="shared" si="3392"/>
        <v>5620975.2599999998</v>
      </c>
      <c r="R1786" s="753">
        <f t="shared" si="3392"/>
        <v>0.46630457679002513</v>
      </c>
      <c r="S1786" s="783">
        <f t="shared" si="3392"/>
        <v>5379024.7400000002</v>
      </c>
      <c r="T1786" s="84"/>
      <c r="V1786" s="84"/>
      <c r="W1786" s="84"/>
      <c r="X1786" s="1012"/>
      <c r="Y1786" s="1013"/>
      <c r="Z1786" s="1014"/>
      <c r="AA1786" s="1015"/>
      <c r="AB1786" s="84">
        <f t="shared" si="3375"/>
        <v>0</v>
      </c>
    </row>
    <row r="1787" spans="1:28" ht="30" hidden="1">
      <c r="A1787" s="84"/>
      <c r="B1787" s="84"/>
      <c r="C1787" s="84"/>
      <c r="D1787" s="84"/>
      <c r="F1787" s="1028" t="s">
        <v>248</v>
      </c>
      <c r="G1787" s="1005" t="s">
        <v>4694</v>
      </c>
      <c r="S1787" s="783">
        <f t="shared" si="3390"/>
        <v>0</v>
      </c>
      <c r="T1787" s="84"/>
      <c r="V1787" s="84"/>
      <c r="W1787" s="84"/>
      <c r="X1787" s="1012"/>
      <c r="Y1787" s="1013"/>
      <c r="Z1787" s="1014"/>
      <c r="AA1787" s="1015"/>
      <c r="AB1787" s="84">
        <f t="shared" si="3375"/>
        <v>0</v>
      </c>
    </row>
    <row r="1788" spans="1:28" hidden="1">
      <c r="A1788" s="84"/>
      <c r="B1788" s="84"/>
      <c r="C1788" s="84"/>
      <c r="D1788" s="84"/>
      <c r="F1788" s="1028" t="s">
        <v>249</v>
      </c>
      <c r="G1788" s="1005" t="s">
        <v>58</v>
      </c>
      <c r="S1788" s="783">
        <f t="shared" si="3390"/>
        <v>0</v>
      </c>
      <c r="T1788" s="84"/>
      <c r="V1788" s="84"/>
      <c r="W1788" s="84"/>
      <c r="X1788" s="1012"/>
      <c r="Y1788" s="1013"/>
      <c r="Z1788" s="1014"/>
      <c r="AA1788" s="1015"/>
      <c r="AB1788" s="84">
        <f t="shared" si="3375"/>
        <v>0</v>
      </c>
    </row>
    <row r="1789" spans="1:28" hidden="1">
      <c r="A1789" s="84"/>
      <c r="B1789" s="84"/>
      <c r="C1789" s="84"/>
      <c r="D1789" s="84"/>
      <c r="F1789" s="1028" t="s">
        <v>250</v>
      </c>
      <c r="G1789" s="1005" t="s">
        <v>251</v>
      </c>
      <c r="S1789" s="783">
        <f t="shared" si="3390"/>
        <v>0</v>
      </c>
      <c r="T1789" s="84"/>
      <c r="V1789" s="84"/>
      <c r="W1789" s="84"/>
      <c r="X1789" s="1012"/>
      <c r="Y1789" s="1013"/>
      <c r="Z1789" s="1014"/>
      <c r="AA1789" s="1015"/>
      <c r="AB1789" s="84">
        <f t="shared" si="3375"/>
        <v>0</v>
      </c>
    </row>
    <row r="1790" spans="1:28" hidden="1">
      <c r="F1790" s="1028" t="s">
        <v>252</v>
      </c>
      <c r="G1790" s="1005" t="s">
        <v>253</v>
      </c>
      <c r="S1790" s="783">
        <f t="shared" si="3390"/>
        <v>0</v>
      </c>
      <c r="T1790" s="84"/>
      <c r="V1790" s="84"/>
      <c r="W1790" s="84"/>
      <c r="X1790" s="1012"/>
      <c r="Y1790" s="1013"/>
      <c r="Z1790" s="1014"/>
      <c r="AA1790" s="1015"/>
      <c r="AB1790" s="84">
        <f t="shared" si="3375"/>
        <v>0</v>
      </c>
    </row>
    <row r="1791" spans="1:28" ht="30" hidden="1">
      <c r="F1791" s="1028" t="s">
        <v>254</v>
      </c>
      <c r="G1791" s="1005" t="s">
        <v>255</v>
      </c>
      <c r="S1791" s="783">
        <f t="shared" si="3390"/>
        <v>0</v>
      </c>
      <c r="T1791" s="84"/>
      <c r="V1791" s="84"/>
      <c r="W1791" s="84"/>
      <c r="X1791" s="1012"/>
      <c r="Y1791" s="1013"/>
      <c r="Z1791" s="1014"/>
      <c r="AA1791" s="1015"/>
      <c r="AB1791" s="84">
        <f t="shared" si="3375"/>
        <v>0</v>
      </c>
    </row>
    <row r="1792" spans="1:28">
      <c r="F1792" s="1028" t="s">
        <v>256</v>
      </c>
      <c r="G1792" s="1005" t="s">
        <v>257</v>
      </c>
      <c r="H1792" s="750">
        <f>H1773</f>
        <v>0</v>
      </c>
      <c r="I1792" s="750">
        <f t="shared" ref="I1792:S1792" si="3393">I1773</f>
        <v>0</v>
      </c>
      <c r="K1792" s="750">
        <f t="shared" si="3393"/>
        <v>0</v>
      </c>
      <c r="L1792" s="752">
        <f t="shared" si="3393"/>
        <v>379120</v>
      </c>
      <c r="M1792" s="752">
        <f>M1773</f>
        <v>56065.42</v>
      </c>
      <c r="N1792" s="753">
        <f t="shared" si="3393"/>
        <v>0.14788304494619117</v>
      </c>
      <c r="O1792" s="752">
        <f t="shared" si="3393"/>
        <v>-46945.42</v>
      </c>
      <c r="P1792" s="752">
        <f t="shared" si="3393"/>
        <v>379120</v>
      </c>
      <c r="Q1792" s="752">
        <f t="shared" si="3393"/>
        <v>56065.42</v>
      </c>
      <c r="R1792" s="753">
        <f t="shared" si="3393"/>
        <v>0</v>
      </c>
      <c r="S1792" s="783">
        <f t="shared" si="3393"/>
        <v>-46945.42</v>
      </c>
      <c r="T1792" s="84"/>
      <c r="V1792" s="84"/>
      <c r="W1792" s="84"/>
      <c r="X1792" s="1012"/>
      <c r="Y1792" s="1013"/>
      <c r="Z1792" s="1014"/>
      <c r="AA1792" s="1015"/>
      <c r="AB1792" s="84">
        <f t="shared" si="3375"/>
        <v>0</v>
      </c>
    </row>
    <row r="1793" spans="1:31" ht="30" hidden="1">
      <c r="F1793" s="1028" t="s">
        <v>258</v>
      </c>
      <c r="G1793" s="1005" t="s">
        <v>259</v>
      </c>
      <c r="S1793" s="783">
        <f t="shared" si="3390"/>
        <v>0</v>
      </c>
      <c r="T1793" s="84"/>
      <c r="V1793" s="84"/>
      <c r="W1793" s="84"/>
      <c r="X1793" s="1012"/>
      <c r="Y1793" s="1013"/>
      <c r="Z1793" s="1014"/>
      <c r="AA1793" s="1015"/>
      <c r="AB1793" s="84">
        <f t="shared" si="3375"/>
        <v>0</v>
      </c>
    </row>
    <row r="1794" spans="1:31" ht="30" hidden="1">
      <c r="F1794" s="1028" t="s">
        <v>260</v>
      </c>
      <c r="G1794" s="1005" t="s">
        <v>261</v>
      </c>
      <c r="S1794" s="783">
        <f t="shared" si="3390"/>
        <v>0</v>
      </c>
      <c r="T1794" s="84"/>
      <c r="V1794" s="84"/>
      <c r="W1794" s="84"/>
      <c r="X1794" s="1012"/>
      <c r="Y1794" s="1013"/>
      <c r="Z1794" s="1014"/>
      <c r="AA1794" s="1015"/>
      <c r="AB1794" s="84">
        <f t="shared" si="3375"/>
        <v>0</v>
      </c>
    </row>
    <row r="1795" spans="1:31" ht="15.75" thickBot="1">
      <c r="F1795" s="1028" t="s">
        <v>262</v>
      </c>
      <c r="G1795" s="1005" t="s">
        <v>263</v>
      </c>
      <c r="H1795" s="781">
        <f>H1776</f>
        <v>0</v>
      </c>
      <c r="I1795" s="781">
        <f t="shared" ref="I1795:S1795" si="3394">I1776</f>
        <v>0</v>
      </c>
      <c r="J1795" s="782"/>
      <c r="K1795" s="781">
        <f t="shared" si="3394"/>
        <v>0</v>
      </c>
      <c r="L1795" s="783">
        <f t="shared" si="3394"/>
        <v>800000</v>
      </c>
      <c r="M1795" s="783">
        <f>M1776</f>
        <v>554115.14</v>
      </c>
      <c r="N1795" s="784">
        <f t="shared" si="3394"/>
        <v>0.69264392500000005</v>
      </c>
      <c r="O1795" s="783">
        <f t="shared" si="3394"/>
        <v>245884.86</v>
      </c>
      <c r="P1795" s="783">
        <f t="shared" si="3394"/>
        <v>800000</v>
      </c>
      <c r="Q1795" s="783">
        <f t="shared" si="3394"/>
        <v>554115.14</v>
      </c>
      <c r="R1795" s="784">
        <f t="shared" si="3394"/>
        <v>0.69264392500000005</v>
      </c>
      <c r="S1795" s="783">
        <f t="shared" si="3394"/>
        <v>245884.86</v>
      </c>
      <c r="T1795" s="84"/>
      <c r="V1795" s="84"/>
      <c r="W1795" s="84"/>
      <c r="X1795" s="1012"/>
      <c r="Y1795" s="1013"/>
      <c r="Z1795" s="1014"/>
      <c r="AA1795" s="1015"/>
      <c r="AB1795" s="84">
        <f t="shared" si="3375"/>
        <v>0</v>
      </c>
    </row>
    <row r="1796" spans="1:31" ht="15.75" thickBot="1">
      <c r="G1796" s="785" t="s">
        <v>5296</v>
      </c>
      <c r="H1796" s="786">
        <f>H1777</f>
        <v>67463152</v>
      </c>
      <c r="I1796" s="786">
        <f t="shared" ref="I1796:S1796" si="3395">I1777</f>
        <v>38511895.649999999</v>
      </c>
      <c r="J1796" s="787">
        <f t="shared" si="3395"/>
        <v>0.5708582316165719</v>
      </c>
      <c r="K1796" s="786">
        <f t="shared" si="3395"/>
        <v>28951256.350000001</v>
      </c>
      <c r="L1796" s="788">
        <f t="shared" si="3395"/>
        <v>13233420</v>
      </c>
      <c r="M1796" s="788">
        <f t="shared" si="3395"/>
        <v>6231155.8199999994</v>
      </c>
      <c r="N1796" s="789">
        <f t="shared" si="3395"/>
        <v>0.47086511423350874</v>
      </c>
      <c r="O1796" s="788">
        <f t="shared" si="3395"/>
        <v>5577964.1800000006</v>
      </c>
      <c r="P1796" s="788">
        <f>P1777</f>
        <v>80696572</v>
      </c>
      <c r="Q1796" s="788">
        <f t="shared" si="3395"/>
        <v>44743051.469999999</v>
      </c>
      <c r="R1796" s="789">
        <f t="shared" si="3395"/>
        <v>0.56452928975400518</v>
      </c>
      <c r="S1796" s="788">
        <f t="shared" si="3395"/>
        <v>34514220.530000001</v>
      </c>
      <c r="T1796" s="84"/>
      <c r="V1796" s="84"/>
      <c r="W1796" s="84"/>
      <c r="X1796" s="1012"/>
      <c r="Y1796" s="1013"/>
      <c r="Z1796" s="1014"/>
      <c r="AA1796" s="1015"/>
      <c r="AB1796" s="84">
        <f t="shared" si="3375"/>
        <v>0</v>
      </c>
    </row>
    <row r="1797" spans="1:31">
      <c r="A1797" s="1041"/>
      <c r="B1797" s="1042"/>
      <c r="C1797" s="1043"/>
      <c r="D1797" s="1041"/>
      <c r="E1797" s="1042"/>
      <c r="F1797" s="1041"/>
      <c r="G1797" s="1044"/>
      <c r="H1797" s="1045"/>
      <c r="I1797" s="1045"/>
      <c r="J1797" s="1046"/>
      <c r="K1797" s="1045"/>
      <c r="L1797" s="763"/>
      <c r="M1797" s="763"/>
      <c r="N1797" s="764"/>
      <c r="O1797" s="763"/>
      <c r="P1797" s="763"/>
      <c r="Q1797" s="763"/>
      <c r="R1797" s="764"/>
      <c r="S1797" s="763"/>
      <c r="T1797" s="84"/>
      <c r="AB1797" s="84">
        <f t="shared" si="3375"/>
        <v>0</v>
      </c>
    </row>
    <row r="1798" spans="1:31" hidden="1">
      <c r="G1798" s="798"/>
      <c r="H1798" s="799"/>
      <c r="I1798" s="799"/>
      <c r="J1798" s="800"/>
      <c r="K1798" s="799"/>
      <c r="L1798" s="801"/>
      <c r="M1798" s="801"/>
      <c r="N1798" s="802"/>
      <c r="O1798" s="801"/>
      <c r="P1798" s="801"/>
      <c r="Q1798" s="801"/>
      <c r="R1798" s="802"/>
      <c r="S1798" s="801"/>
      <c r="AB1798" s="84">
        <f t="shared" si="3375"/>
        <v>0</v>
      </c>
    </row>
    <row r="1799" spans="1:31" ht="28.5">
      <c r="A1799" s="845"/>
      <c r="B1799" s="843" t="s">
        <v>5297</v>
      </c>
      <c r="C1799" s="844"/>
      <c r="D1799" s="845"/>
      <c r="E1799" s="846"/>
      <c r="F1799" s="845"/>
      <c r="G1799" s="1049" t="s">
        <v>4744</v>
      </c>
      <c r="H1799" s="1050"/>
      <c r="I1799" s="1050"/>
      <c r="J1799" s="1051"/>
      <c r="K1799" s="1050"/>
      <c r="L1799" s="1052"/>
      <c r="M1799" s="1052"/>
      <c r="N1799" s="1053"/>
      <c r="O1799" s="1052"/>
      <c r="P1799" s="1052"/>
      <c r="Q1799" s="1052"/>
      <c r="R1799" s="1053"/>
      <c r="S1799" s="1052"/>
      <c r="AB1799" s="84">
        <f t="shared" ref="AB1799:AB1899" si="3396">Z1799-AA1799</f>
        <v>0</v>
      </c>
    </row>
    <row r="1800" spans="1:31">
      <c r="C1800" s="748" t="s">
        <v>3602</v>
      </c>
      <c r="G1800" s="968" t="s">
        <v>4137</v>
      </c>
      <c r="AB1800" s="84">
        <f t="shared" si="3396"/>
        <v>0</v>
      </c>
    </row>
    <row r="1801" spans="1:31">
      <c r="C1801" s="748" t="s">
        <v>4074</v>
      </c>
      <c r="D1801" s="757"/>
      <c r="G1801" s="852" t="s">
        <v>3663</v>
      </c>
      <c r="AB1801" s="84">
        <f t="shared" si="3396"/>
        <v>0</v>
      </c>
    </row>
    <row r="1802" spans="1:31" s="955" customFormat="1" ht="30">
      <c r="A1802" s="754"/>
      <c r="B1802" s="755"/>
      <c r="C1802" s="951"/>
      <c r="D1802" s="969" t="s">
        <v>3896</v>
      </c>
      <c r="E1802" s="969"/>
      <c r="F1802" s="970"/>
      <c r="G1802" s="971" t="s">
        <v>119</v>
      </c>
      <c r="H1802" s="761"/>
      <c r="I1802" s="761"/>
      <c r="J1802" s="762"/>
      <c r="K1802" s="761"/>
      <c r="L1802" s="763"/>
      <c r="M1802" s="763"/>
      <c r="N1802" s="764"/>
      <c r="O1802" s="763"/>
      <c r="P1802" s="763"/>
      <c r="Q1802" s="763"/>
      <c r="R1802" s="764"/>
      <c r="S1802" s="953"/>
      <c r="T1802" s="954"/>
      <c r="V1802" s="956"/>
      <c r="W1802" s="956"/>
      <c r="X1802" s="816"/>
      <c r="Y1802" s="817"/>
      <c r="Z1802" s="813"/>
      <c r="AA1802" s="814"/>
      <c r="AB1802" s="955">
        <f t="shared" si="3396"/>
        <v>0</v>
      </c>
    </row>
    <row r="1803" spans="1:31" s="955" customFormat="1">
      <c r="A1803" s="972"/>
      <c r="B1803" s="959"/>
      <c r="C1803" s="973"/>
      <c r="D1803" s="959"/>
      <c r="E1803" s="959" t="s">
        <v>5150</v>
      </c>
      <c r="F1803" s="972">
        <v>421</v>
      </c>
      <c r="G1803" s="974" t="s">
        <v>3777</v>
      </c>
      <c r="H1803" s="761">
        <f>1339000+33000</f>
        <v>1372000</v>
      </c>
      <c r="I1803" s="761">
        <v>737134.53</v>
      </c>
      <c r="J1803" s="762">
        <f>I1803/H1803</f>
        <v>0.53727006559766766</v>
      </c>
      <c r="K1803" s="761">
        <f>H1803-I1803</f>
        <v>634865.47</v>
      </c>
      <c r="L1803" s="763">
        <v>0</v>
      </c>
      <c r="M1803" s="763">
        <v>0</v>
      </c>
      <c r="N1803" s="764"/>
      <c r="O1803" s="763">
        <f>L1803-M1803</f>
        <v>0</v>
      </c>
      <c r="P1803" s="763">
        <f t="shared" ref="P1803:Q1807" si="3397">L1803+H1803</f>
        <v>1372000</v>
      </c>
      <c r="Q1803" s="763">
        <f t="shared" si="3397"/>
        <v>737134.53</v>
      </c>
      <c r="R1803" s="764">
        <f>Q1803/P1803</f>
        <v>0.53727006559766766</v>
      </c>
      <c r="S1803" s="953">
        <f>P1803-Q1803</f>
        <v>634865.47</v>
      </c>
      <c r="T1803" s="954"/>
      <c r="V1803" s="956"/>
      <c r="W1803" s="956"/>
      <c r="X1803" s="816"/>
      <c r="Y1803" s="817">
        <v>100000</v>
      </c>
      <c r="Z1803" s="813">
        <f>H1803-X1803+Y1803</f>
        <v>1472000</v>
      </c>
      <c r="AA1803" s="814">
        <v>1098000</v>
      </c>
      <c r="AB1803" s="955">
        <f t="shared" si="3396"/>
        <v>374000</v>
      </c>
      <c r="AE1803" s="955">
        <f>H1803-AA1803</f>
        <v>274000</v>
      </c>
    </row>
    <row r="1804" spans="1:31" s="955" customFormat="1" hidden="1">
      <c r="A1804" s="972"/>
      <c r="B1804" s="959"/>
      <c r="C1804" s="973"/>
      <c r="D1804" s="959"/>
      <c r="E1804" s="959"/>
      <c r="F1804" s="972">
        <v>423</v>
      </c>
      <c r="G1804" s="974" t="s">
        <v>3779</v>
      </c>
      <c r="H1804" s="761">
        <v>0</v>
      </c>
      <c r="I1804" s="761">
        <v>0</v>
      </c>
      <c r="J1804" s="762" t="e">
        <f>I1804/H1804</f>
        <v>#DIV/0!</v>
      </c>
      <c r="K1804" s="761">
        <f>H1804-I1804</f>
        <v>0</v>
      </c>
      <c r="L1804" s="763">
        <v>0</v>
      </c>
      <c r="M1804" s="763">
        <v>0</v>
      </c>
      <c r="N1804" s="764"/>
      <c r="O1804" s="763">
        <f>L1804-M1804</f>
        <v>0</v>
      </c>
      <c r="P1804" s="763">
        <f t="shared" si="3397"/>
        <v>0</v>
      </c>
      <c r="Q1804" s="763">
        <f t="shared" si="3397"/>
        <v>0</v>
      </c>
      <c r="R1804" s="764" t="e">
        <f>Q1804/P1804</f>
        <v>#DIV/0!</v>
      </c>
      <c r="S1804" s="953">
        <f>P1804-Q1804</f>
        <v>0</v>
      </c>
      <c r="T1804" s="954"/>
      <c r="V1804" s="956"/>
      <c r="W1804" s="956"/>
      <c r="X1804" s="816"/>
      <c r="Y1804" s="817">
        <v>300000</v>
      </c>
      <c r="Z1804" s="813">
        <f>H1804-X1804+Y1804</f>
        <v>300000</v>
      </c>
      <c r="AA1804" s="814">
        <v>552000</v>
      </c>
      <c r="AB1804" s="955">
        <f t="shared" si="3396"/>
        <v>-252000</v>
      </c>
      <c r="AE1804" s="955">
        <f>H1804-AA1804</f>
        <v>-552000</v>
      </c>
    </row>
    <row r="1805" spans="1:31" s="955" customFormat="1" hidden="1">
      <c r="A1805" s="972"/>
      <c r="B1805" s="959"/>
      <c r="C1805" s="973"/>
      <c r="D1805" s="959"/>
      <c r="E1805" s="959"/>
      <c r="F1805" s="972">
        <v>425</v>
      </c>
      <c r="G1805" s="974" t="s">
        <v>4115</v>
      </c>
      <c r="H1805" s="761">
        <v>0</v>
      </c>
      <c r="I1805" s="761">
        <v>0</v>
      </c>
      <c r="J1805" s="762" t="e">
        <f>I1805/H1805</f>
        <v>#DIV/0!</v>
      </c>
      <c r="K1805" s="761">
        <f>H1805-I1805</f>
        <v>0</v>
      </c>
      <c r="L1805" s="763">
        <v>0</v>
      </c>
      <c r="M1805" s="763">
        <v>0</v>
      </c>
      <c r="N1805" s="764"/>
      <c r="O1805" s="763">
        <v>0</v>
      </c>
      <c r="P1805" s="763">
        <f t="shared" si="3397"/>
        <v>0</v>
      </c>
      <c r="Q1805" s="763">
        <f t="shared" si="3397"/>
        <v>0</v>
      </c>
      <c r="R1805" s="764" t="e">
        <f>Q1805/P1805</f>
        <v>#DIV/0!</v>
      </c>
      <c r="S1805" s="953">
        <f>P1805-Q1805</f>
        <v>0</v>
      </c>
      <c r="T1805" s="954"/>
      <c r="V1805" s="956"/>
      <c r="W1805" s="956"/>
      <c r="X1805" s="816"/>
      <c r="Y1805" s="817">
        <v>950000</v>
      </c>
      <c r="Z1805" s="813">
        <f>H1805-X1805+Y1805</f>
        <v>950000</v>
      </c>
      <c r="AA1805" s="814">
        <v>1935061.4</v>
      </c>
      <c r="AB1805" s="955">
        <f t="shared" si="3396"/>
        <v>-985061.39999999991</v>
      </c>
      <c r="AE1805" s="955">
        <f>H1805-AA1805</f>
        <v>-1935061.4</v>
      </c>
    </row>
    <row r="1806" spans="1:31">
      <c r="E1806" s="747" t="s">
        <v>3883</v>
      </c>
      <c r="F1806" s="769">
        <v>426</v>
      </c>
      <c r="G1806" s="857" t="s">
        <v>3785</v>
      </c>
      <c r="H1806" s="750">
        <v>22000</v>
      </c>
      <c r="I1806" s="750">
        <f>16156.44-8872.52</f>
        <v>7283.92</v>
      </c>
      <c r="J1806" s="751">
        <f>I1806/H1806</f>
        <v>0.33108727272727273</v>
      </c>
      <c r="K1806" s="750">
        <f>H1806-I1806</f>
        <v>14716.08</v>
      </c>
      <c r="L1806" s="752">
        <v>0</v>
      </c>
      <c r="M1806" s="752">
        <v>0</v>
      </c>
      <c r="O1806" s="752">
        <f>L1806-M1806</f>
        <v>0</v>
      </c>
      <c r="P1806" s="752">
        <f t="shared" si="3397"/>
        <v>22000</v>
      </c>
      <c r="Q1806" s="752">
        <f t="shared" si="3397"/>
        <v>7283.92</v>
      </c>
      <c r="R1806" s="753">
        <f>Q1806/P1806</f>
        <v>0.33108727272727273</v>
      </c>
      <c r="S1806" s="752">
        <f>P1806-Q1806</f>
        <v>14716.08</v>
      </c>
      <c r="V1806" s="203">
        <f>490000+24662.36+240000</f>
        <v>754662.36</v>
      </c>
      <c r="Y1806" s="817">
        <v>520000</v>
      </c>
      <c r="Z1806" s="813">
        <f>H1806-X1806+Y1806</f>
        <v>542000</v>
      </c>
      <c r="AA1806" s="814">
        <v>2850000</v>
      </c>
      <c r="AB1806" s="84">
        <f t="shared" si="3396"/>
        <v>-2308000</v>
      </c>
      <c r="AE1806" s="84">
        <f>H1806-AA1806</f>
        <v>-2828000</v>
      </c>
    </row>
    <row r="1807" spans="1:31" ht="15.75" thickBot="1">
      <c r="E1807" s="747" t="s">
        <v>3885</v>
      </c>
      <c r="F1807" s="769">
        <v>482</v>
      </c>
      <c r="G1807" s="857" t="s">
        <v>4125</v>
      </c>
      <c r="H1807" s="750">
        <v>37000</v>
      </c>
      <c r="I1807" s="750">
        <v>0</v>
      </c>
      <c r="J1807" s="751">
        <f>I1807/H1807</f>
        <v>0</v>
      </c>
      <c r="K1807" s="750">
        <f>H1807-I1807</f>
        <v>37000</v>
      </c>
      <c r="L1807" s="752">
        <v>0</v>
      </c>
      <c r="M1807" s="752">
        <v>0</v>
      </c>
      <c r="O1807" s="752">
        <v>0</v>
      </c>
      <c r="P1807" s="752">
        <f t="shared" si="3397"/>
        <v>37000</v>
      </c>
      <c r="Q1807" s="752">
        <f t="shared" si="3397"/>
        <v>0</v>
      </c>
      <c r="R1807" s="753">
        <f>Q1807/P1807</f>
        <v>0</v>
      </c>
      <c r="S1807" s="752">
        <f>P1807-Q1807</f>
        <v>37000</v>
      </c>
      <c r="X1807" s="816">
        <v>50000</v>
      </c>
      <c r="Z1807" s="813">
        <f>H1807-X1807+Y1807</f>
        <v>-13000</v>
      </c>
      <c r="AA1807" s="814">
        <v>50000</v>
      </c>
      <c r="AB1807" s="84">
        <f t="shared" si="3396"/>
        <v>-63000</v>
      </c>
      <c r="AE1807" s="84">
        <f>H1807-AA1807</f>
        <v>-13000</v>
      </c>
    </row>
    <row r="1808" spans="1:31">
      <c r="E1808" s="771"/>
      <c r="F1808" s="772"/>
      <c r="G1808" s="773" t="s">
        <v>4745</v>
      </c>
      <c r="H1808" s="774"/>
      <c r="I1808" s="774"/>
      <c r="J1808" s="775"/>
      <c r="K1808" s="774"/>
      <c r="L1808" s="776"/>
      <c r="M1808" s="776"/>
      <c r="N1808" s="777"/>
      <c r="O1808" s="776"/>
      <c r="P1808" s="776"/>
      <c r="Q1808" s="776"/>
      <c r="R1808" s="777"/>
      <c r="S1808" s="860"/>
      <c r="AB1808" s="84">
        <f t="shared" si="3396"/>
        <v>0</v>
      </c>
    </row>
    <row r="1809" spans="1:28" ht="15.75" thickBot="1">
      <c r="E1809" s="778"/>
      <c r="F1809" s="779" t="s">
        <v>235</v>
      </c>
      <c r="G1809" s="780" t="s">
        <v>236</v>
      </c>
      <c r="H1809" s="781">
        <f>SUM(H1803:H1807)</f>
        <v>1431000</v>
      </c>
      <c r="I1809" s="781">
        <f>SUM(I1803:I1807)</f>
        <v>744418.45000000007</v>
      </c>
      <c r="J1809" s="782">
        <f>I1809/H1809</f>
        <v>0.52020856044723973</v>
      </c>
      <c r="K1809" s="781">
        <f>H1809-I1809</f>
        <v>686581.54999999993</v>
      </c>
      <c r="L1809" s="783">
        <v>0</v>
      </c>
      <c r="M1809" s="783">
        <v>0</v>
      </c>
      <c r="N1809" s="784"/>
      <c r="O1809" s="783">
        <f>L1809-M1809</f>
        <v>0</v>
      </c>
      <c r="P1809" s="783">
        <f t="shared" ref="P1809:Q1811" si="3398">L1809+H1809</f>
        <v>1431000</v>
      </c>
      <c r="Q1809" s="783">
        <f t="shared" si="3398"/>
        <v>744418.45000000007</v>
      </c>
      <c r="R1809" s="784">
        <f>Q1809/P1809</f>
        <v>0.52020856044723973</v>
      </c>
      <c r="S1809" s="783">
        <f>P1809-Q1809</f>
        <v>686581.54999999993</v>
      </c>
      <c r="AB1809" s="84">
        <f t="shared" si="3396"/>
        <v>0</v>
      </c>
    </row>
    <row r="1810" spans="1:28" ht="15.75" hidden="1" thickBot="1">
      <c r="E1810" s="778"/>
      <c r="F1810" s="779">
        <v>13</v>
      </c>
      <c r="G1810" s="780" t="s">
        <v>257</v>
      </c>
      <c r="H1810" s="781">
        <v>0</v>
      </c>
      <c r="I1810" s="781">
        <v>0</v>
      </c>
      <c r="J1810" s="782"/>
      <c r="K1810" s="781">
        <v>0</v>
      </c>
      <c r="L1810" s="783">
        <f>L1806</f>
        <v>0</v>
      </c>
      <c r="M1810" s="783">
        <f>SUM(M1803:M1807)</f>
        <v>0</v>
      </c>
      <c r="N1810" s="784" t="e">
        <f>M1810/L1810</f>
        <v>#DIV/0!</v>
      </c>
      <c r="O1810" s="783">
        <f>L1810-M1810</f>
        <v>0</v>
      </c>
      <c r="P1810" s="783">
        <f t="shared" si="3398"/>
        <v>0</v>
      </c>
      <c r="Q1810" s="783">
        <f t="shared" si="3398"/>
        <v>0</v>
      </c>
      <c r="R1810" s="784" t="e">
        <f>Q1810/P1810</f>
        <v>#DIV/0!</v>
      </c>
      <c r="S1810" s="783">
        <f>P1810-Q1810</f>
        <v>0</v>
      </c>
      <c r="AB1810" s="84">
        <f t="shared" si="3396"/>
        <v>0</v>
      </c>
    </row>
    <row r="1811" spans="1:28" ht="15.75" thickBot="1">
      <c r="G1811" s="785" t="s">
        <v>4746</v>
      </c>
      <c r="H1811" s="786">
        <f>SUM(H1809:H1810)</f>
        <v>1431000</v>
      </c>
      <c r="I1811" s="786">
        <f>SUM(I1809:I1810)</f>
        <v>744418.45000000007</v>
      </c>
      <c r="J1811" s="787">
        <f>I1811/H1811</f>
        <v>0.52020856044723973</v>
      </c>
      <c r="K1811" s="786">
        <f>SUM(K1809:K1810)</f>
        <v>686581.54999999993</v>
      </c>
      <c r="L1811" s="788">
        <f>SUM(L1809:L1810)</f>
        <v>0</v>
      </c>
      <c r="M1811" s="788">
        <f>SUM(M1809:M1810)</f>
        <v>0</v>
      </c>
      <c r="N1811" s="789"/>
      <c r="O1811" s="788">
        <f>L1811-M1811</f>
        <v>0</v>
      </c>
      <c r="P1811" s="788">
        <f t="shared" si="3398"/>
        <v>1431000</v>
      </c>
      <c r="Q1811" s="788">
        <f t="shared" si="3398"/>
        <v>744418.45000000007</v>
      </c>
      <c r="R1811" s="789">
        <f>Q1811/P1811</f>
        <v>0.52020856044723973</v>
      </c>
      <c r="S1811" s="788">
        <f>P1811-Q1811</f>
        <v>686581.54999999993</v>
      </c>
      <c r="AB1811" s="84">
        <f t="shared" si="3396"/>
        <v>0</v>
      </c>
    </row>
    <row r="1812" spans="1:28" ht="28.5" collapsed="1">
      <c r="E1812" s="771"/>
      <c r="F1812" s="772"/>
      <c r="G1812" s="790" t="s">
        <v>4747</v>
      </c>
      <c r="H1812" s="791"/>
      <c r="I1812" s="792"/>
      <c r="J1812" s="793"/>
      <c r="K1812" s="792"/>
      <c r="L1812" s="794"/>
      <c r="M1812" s="795"/>
      <c r="N1812" s="796"/>
      <c r="O1812" s="795"/>
      <c r="P1812" s="795"/>
      <c r="Q1812" s="795"/>
      <c r="R1812" s="796"/>
      <c r="S1812" s="861"/>
      <c r="AB1812" s="84">
        <f t="shared" si="3396"/>
        <v>0</v>
      </c>
    </row>
    <row r="1813" spans="1:28" ht="15.75" thickBot="1">
      <c r="E1813" s="778"/>
      <c r="F1813" s="779" t="s">
        <v>235</v>
      </c>
      <c r="G1813" s="780" t="s">
        <v>236</v>
      </c>
      <c r="H1813" s="781">
        <f>H1809</f>
        <v>1431000</v>
      </c>
      <c r="I1813" s="781">
        <f t="shared" ref="I1813:S1813" si="3399">I1809</f>
        <v>744418.45000000007</v>
      </c>
      <c r="J1813" s="782">
        <f t="shared" si="3399"/>
        <v>0.52020856044723973</v>
      </c>
      <c r="K1813" s="781">
        <f t="shared" si="3399"/>
        <v>686581.54999999993</v>
      </c>
      <c r="L1813" s="783">
        <f t="shared" si="3399"/>
        <v>0</v>
      </c>
      <c r="M1813" s="783">
        <f t="shared" si="3399"/>
        <v>0</v>
      </c>
      <c r="N1813" s="784">
        <f t="shared" si="3399"/>
        <v>0</v>
      </c>
      <c r="O1813" s="783">
        <f t="shared" si="3399"/>
        <v>0</v>
      </c>
      <c r="P1813" s="783">
        <f t="shared" si="3399"/>
        <v>1431000</v>
      </c>
      <c r="Q1813" s="783">
        <f t="shared" si="3399"/>
        <v>744418.45000000007</v>
      </c>
      <c r="R1813" s="784">
        <f t="shared" si="3399"/>
        <v>0.52020856044723973</v>
      </c>
      <c r="S1813" s="783">
        <f t="shared" si="3399"/>
        <v>686581.54999999993</v>
      </c>
      <c r="AB1813" s="84">
        <f t="shared" si="3396"/>
        <v>0</v>
      </c>
    </row>
    <row r="1814" spans="1:28" ht="15.75" hidden="1" thickBot="1">
      <c r="E1814" s="778"/>
      <c r="F1814" s="779">
        <v>13</v>
      </c>
      <c r="G1814" s="780" t="s">
        <v>257</v>
      </c>
      <c r="H1814" s="781">
        <f>H1810</f>
        <v>0</v>
      </c>
      <c r="I1814" s="781">
        <f t="shared" ref="I1814:S1814" si="3400">I1810</f>
        <v>0</v>
      </c>
      <c r="J1814" s="782"/>
      <c r="K1814" s="781">
        <f t="shared" si="3400"/>
        <v>0</v>
      </c>
      <c r="L1814" s="783">
        <f t="shared" si="3400"/>
        <v>0</v>
      </c>
      <c r="M1814" s="783">
        <f t="shared" si="3400"/>
        <v>0</v>
      </c>
      <c r="N1814" s="784" t="e">
        <f t="shared" si="3400"/>
        <v>#DIV/0!</v>
      </c>
      <c r="O1814" s="783">
        <f t="shared" si="3400"/>
        <v>0</v>
      </c>
      <c r="P1814" s="783">
        <f t="shared" si="3400"/>
        <v>0</v>
      </c>
      <c r="Q1814" s="783">
        <f t="shared" si="3400"/>
        <v>0</v>
      </c>
      <c r="R1814" s="784" t="e">
        <f t="shared" si="3400"/>
        <v>#DIV/0!</v>
      </c>
      <c r="S1814" s="783">
        <f t="shared" si="3400"/>
        <v>0</v>
      </c>
      <c r="AB1814" s="84">
        <f t="shared" si="3396"/>
        <v>0</v>
      </c>
    </row>
    <row r="1815" spans="1:28" ht="15.75" collapsed="1" thickBot="1">
      <c r="G1815" s="785" t="s">
        <v>4748</v>
      </c>
      <c r="H1815" s="786">
        <f>H1811</f>
        <v>1431000</v>
      </c>
      <c r="I1815" s="786">
        <f t="shared" ref="I1815:S1815" si="3401">I1811</f>
        <v>744418.45000000007</v>
      </c>
      <c r="J1815" s="787">
        <f t="shared" si="3401"/>
        <v>0.52020856044723973</v>
      </c>
      <c r="K1815" s="786">
        <f t="shared" si="3401"/>
        <v>686581.54999999993</v>
      </c>
      <c r="L1815" s="788">
        <f t="shared" si="3401"/>
        <v>0</v>
      </c>
      <c r="M1815" s="788">
        <f t="shared" si="3401"/>
        <v>0</v>
      </c>
      <c r="N1815" s="789">
        <f t="shared" si="3401"/>
        <v>0</v>
      </c>
      <c r="O1815" s="788">
        <f t="shared" si="3401"/>
        <v>0</v>
      </c>
      <c r="P1815" s="788">
        <f t="shared" si="3401"/>
        <v>1431000</v>
      </c>
      <c r="Q1815" s="788">
        <f t="shared" si="3401"/>
        <v>744418.45000000007</v>
      </c>
      <c r="R1815" s="789">
        <f t="shared" si="3401"/>
        <v>0.52020856044723973</v>
      </c>
      <c r="S1815" s="788">
        <f t="shared" si="3401"/>
        <v>686581.54999999993</v>
      </c>
      <c r="AB1815" s="84">
        <f t="shared" si="3396"/>
        <v>0</v>
      </c>
    </row>
    <row r="1816" spans="1:28">
      <c r="AB1816" s="84">
        <f t="shared" si="3396"/>
        <v>0</v>
      </c>
    </row>
    <row r="1817" spans="1:28" s="955" customFormat="1">
      <c r="A1817" s="754"/>
      <c r="B1817" s="755"/>
      <c r="C1817" s="951"/>
      <c r="D1817" s="754"/>
      <c r="E1817" s="755"/>
      <c r="F1817" s="772"/>
      <c r="G1817" s="805" t="s">
        <v>4138</v>
      </c>
      <c r="H1817" s="806"/>
      <c r="I1817" s="806"/>
      <c r="J1817" s="807"/>
      <c r="K1817" s="806"/>
      <c r="L1817" s="808"/>
      <c r="M1817" s="808"/>
      <c r="N1817" s="809"/>
      <c r="O1817" s="808"/>
      <c r="P1817" s="808"/>
      <c r="Q1817" s="808"/>
      <c r="R1817" s="809"/>
      <c r="S1817" s="863"/>
      <c r="T1817" s="954"/>
      <c r="V1817" s="956"/>
      <c r="W1817" s="956"/>
      <c r="X1817" s="816"/>
      <c r="Y1817" s="817"/>
      <c r="Z1817" s="813"/>
      <c r="AA1817" s="814"/>
      <c r="AB1817" s="955">
        <f t="shared" si="3396"/>
        <v>0</v>
      </c>
    </row>
    <row r="1818" spans="1:28" s="955" customFormat="1" ht="15.75" thickBot="1">
      <c r="A1818" s="754"/>
      <c r="B1818" s="755"/>
      <c r="C1818" s="951"/>
      <c r="D1818" s="754"/>
      <c r="E1818" s="755"/>
      <c r="F1818" s="779" t="s">
        <v>235</v>
      </c>
      <c r="G1818" s="780" t="s">
        <v>236</v>
      </c>
      <c r="H1818" s="781">
        <f>H1813</f>
        <v>1431000</v>
      </c>
      <c r="I1818" s="781">
        <f t="shared" ref="I1818:S1818" si="3402">I1813</f>
        <v>744418.45000000007</v>
      </c>
      <c r="J1818" s="782">
        <f t="shared" si="3402"/>
        <v>0.52020856044723973</v>
      </c>
      <c r="K1818" s="781">
        <f t="shared" si="3402"/>
        <v>686581.54999999993</v>
      </c>
      <c r="L1818" s="783">
        <f t="shared" si="3402"/>
        <v>0</v>
      </c>
      <c r="M1818" s="783">
        <f t="shared" si="3402"/>
        <v>0</v>
      </c>
      <c r="N1818" s="784">
        <f t="shared" si="3402"/>
        <v>0</v>
      </c>
      <c r="O1818" s="783">
        <f t="shared" si="3402"/>
        <v>0</v>
      </c>
      <c r="P1818" s="783">
        <f t="shared" si="3402"/>
        <v>1431000</v>
      </c>
      <c r="Q1818" s="783">
        <f t="shared" si="3402"/>
        <v>744418.45000000007</v>
      </c>
      <c r="R1818" s="784">
        <f t="shared" si="3402"/>
        <v>0.52020856044723973</v>
      </c>
      <c r="S1818" s="783">
        <f t="shared" si="3402"/>
        <v>686581.54999999993</v>
      </c>
      <c r="T1818" s="954"/>
      <c r="V1818" s="956"/>
      <c r="W1818" s="956"/>
      <c r="X1818" s="816"/>
      <c r="Y1818" s="817"/>
      <c r="Z1818" s="813"/>
      <c r="AA1818" s="814"/>
      <c r="AB1818" s="955">
        <f t="shared" si="3396"/>
        <v>0</v>
      </c>
    </row>
    <row r="1819" spans="1:28" s="955" customFormat="1" ht="15.75" hidden="1" thickBot="1">
      <c r="A1819" s="754"/>
      <c r="B1819" s="755"/>
      <c r="C1819" s="951"/>
      <c r="D1819" s="754"/>
      <c r="E1819" s="755"/>
      <c r="F1819" s="779">
        <v>13</v>
      </c>
      <c r="G1819" s="780" t="s">
        <v>257</v>
      </c>
      <c r="H1819" s="781">
        <f>H1814</f>
        <v>0</v>
      </c>
      <c r="I1819" s="781">
        <f t="shared" ref="I1819:S1819" si="3403">I1814</f>
        <v>0</v>
      </c>
      <c r="J1819" s="782"/>
      <c r="K1819" s="781">
        <f t="shared" si="3403"/>
        <v>0</v>
      </c>
      <c r="L1819" s="783">
        <f t="shared" si="3403"/>
        <v>0</v>
      </c>
      <c r="M1819" s="783">
        <f t="shared" si="3403"/>
        <v>0</v>
      </c>
      <c r="N1819" s="784" t="e">
        <f t="shared" si="3403"/>
        <v>#DIV/0!</v>
      </c>
      <c r="O1819" s="783">
        <f t="shared" si="3403"/>
        <v>0</v>
      </c>
      <c r="P1819" s="783">
        <f t="shared" si="3403"/>
        <v>0</v>
      </c>
      <c r="Q1819" s="783">
        <f t="shared" si="3403"/>
        <v>0</v>
      </c>
      <c r="R1819" s="784" t="e">
        <f t="shared" si="3403"/>
        <v>#DIV/0!</v>
      </c>
      <c r="S1819" s="783">
        <f t="shared" si="3403"/>
        <v>0</v>
      </c>
      <c r="T1819" s="954"/>
      <c r="V1819" s="956"/>
      <c r="W1819" s="956"/>
      <c r="X1819" s="816"/>
      <c r="Y1819" s="817"/>
      <c r="Z1819" s="813"/>
      <c r="AA1819" s="814"/>
      <c r="AB1819" s="955">
        <f t="shared" si="3396"/>
        <v>0</v>
      </c>
    </row>
    <row r="1820" spans="1:28" s="955" customFormat="1" ht="15.75" thickBot="1">
      <c r="A1820" s="754"/>
      <c r="B1820" s="755"/>
      <c r="C1820" s="951"/>
      <c r="D1820" s="754"/>
      <c r="E1820" s="755"/>
      <c r="F1820" s="746"/>
      <c r="G1820" s="785" t="s">
        <v>4139</v>
      </c>
      <c r="H1820" s="786">
        <f>H1815</f>
        <v>1431000</v>
      </c>
      <c r="I1820" s="786">
        <f t="shared" ref="I1820:S1820" si="3404">I1815</f>
        <v>744418.45000000007</v>
      </c>
      <c r="J1820" s="787">
        <f t="shared" si="3404"/>
        <v>0.52020856044723973</v>
      </c>
      <c r="K1820" s="786">
        <f t="shared" si="3404"/>
        <v>686581.54999999993</v>
      </c>
      <c r="L1820" s="788">
        <f t="shared" si="3404"/>
        <v>0</v>
      </c>
      <c r="M1820" s="788">
        <f t="shared" si="3404"/>
        <v>0</v>
      </c>
      <c r="N1820" s="789">
        <f t="shared" si="3404"/>
        <v>0</v>
      </c>
      <c r="O1820" s="788">
        <f t="shared" si="3404"/>
        <v>0</v>
      </c>
      <c r="P1820" s="788">
        <f t="shared" si="3404"/>
        <v>1431000</v>
      </c>
      <c r="Q1820" s="788">
        <f t="shared" si="3404"/>
        <v>744418.45000000007</v>
      </c>
      <c r="R1820" s="789">
        <f t="shared" si="3404"/>
        <v>0.52020856044723973</v>
      </c>
      <c r="S1820" s="788">
        <f t="shared" si="3404"/>
        <v>686581.54999999993</v>
      </c>
      <c r="T1820" s="954"/>
      <c r="V1820" s="956"/>
      <c r="W1820" s="956"/>
      <c r="X1820" s="816"/>
      <c r="Y1820" s="817"/>
      <c r="Z1820" s="813"/>
      <c r="AA1820" s="814"/>
      <c r="AB1820" s="955">
        <f t="shared" si="3396"/>
        <v>0</v>
      </c>
    </row>
    <row r="1821" spans="1:28">
      <c r="G1821" s="798"/>
      <c r="H1821" s="799"/>
      <c r="I1821" s="799"/>
      <c r="J1821" s="800"/>
      <c r="K1821" s="799"/>
      <c r="L1821" s="801"/>
      <c r="M1821" s="801"/>
      <c r="N1821" s="802"/>
      <c r="O1821" s="801"/>
      <c r="P1821" s="801"/>
      <c r="Q1821" s="801"/>
      <c r="R1821" s="802"/>
      <c r="S1821" s="801"/>
      <c r="AB1821" s="84">
        <f t="shared" si="3396"/>
        <v>0</v>
      </c>
    </row>
    <row r="1822" spans="1:28">
      <c r="E1822" s="771"/>
      <c r="F1822" s="772"/>
      <c r="G1822" s="805" t="s">
        <v>5306</v>
      </c>
      <c r="H1822" s="806"/>
      <c r="I1822" s="806"/>
      <c r="J1822" s="807"/>
      <c r="K1822" s="806"/>
      <c r="L1822" s="808"/>
      <c r="M1822" s="808"/>
      <c r="N1822" s="809"/>
      <c r="O1822" s="808"/>
      <c r="P1822" s="808"/>
      <c r="Q1822" s="808"/>
      <c r="R1822" s="809"/>
      <c r="S1822" s="863"/>
      <c r="AB1822" s="84">
        <f t="shared" si="3396"/>
        <v>0</v>
      </c>
    </row>
    <row r="1823" spans="1:28" ht="15.75" thickBot="1">
      <c r="E1823" s="778"/>
      <c r="F1823" s="779" t="s">
        <v>235</v>
      </c>
      <c r="G1823" s="780" t="s">
        <v>236</v>
      </c>
      <c r="H1823" s="781">
        <f>H1818</f>
        <v>1431000</v>
      </c>
      <c r="I1823" s="781">
        <f t="shared" ref="I1823:S1823" si="3405">I1818</f>
        <v>744418.45000000007</v>
      </c>
      <c r="J1823" s="782">
        <f t="shared" si="3405"/>
        <v>0.52020856044723973</v>
      </c>
      <c r="K1823" s="781">
        <f t="shared" si="3405"/>
        <v>686581.54999999993</v>
      </c>
      <c r="L1823" s="783">
        <f t="shared" si="3405"/>
        <v>0</v>
      </c>
      <c r="M1823" s="783">
        <f t="shared" si="3405"/>
        <v>0</v>
      </c>
      <c r="N1823" s="784">
        <f t="shared" si="3405"/>
        <v>0</v>
      </c>
      <c r="O1823" s="783">
        <f t="shared" si="3405"/>
        <v>0</v>
      </c>
      <c r="P1823" s="783">
        <f t="shared" si="3405"/>
        <v>1431000</v>
      </c>
      <c r="Q1823" s="783">
        <f t="shared" si="3405"/>
        <v>744418.45000000007</v>
      </c>
      <c r="R1823" s="784">
        <f t="shared" si="3405"/>
        <v>0.52020856044723973</v>
      </c>
      <c r="S1823" s="783">
        <f t="shared" si="3405"/>
        <v>686581.54999999993</v>
      </c>
      <c r="AB1823" s="84">
        <f t="shared" si="3396"/>
        <v>0</v>
      </c>
    </row>
    <row r="1824" spans="1:28" ht="15.75" hidden="1" thickBot="1">
      <c r="E1824" s="778"/>
      <c r="F1824" s="779">
        <v>13</v>
      </c>
      <c r="G1824" s="780" t="s">
        <v>257</v>
      </c>
      <c r="H1824" s="781">
        <f>H1819</f>
        <v>0</v>
      </c>
      <c r="I1824" s="781">
        <f t="shared" ref="I1824:S1824" si="3406">I1819</f>
        <v>0</v>
      </c>
      <c r="J1824" s="782"/>
      <c r="K1824" s="781">
        <f t="shared" si="3406"/>
        <v>0</v>
      </c>
      <c r="L1824" s="783">
        <f t="shared" si="3406"/>
        <v>0</v>
      </c>
      <c r="M1824" s="783">
        <f t="shared" si="3406"/>
        <v>0</v>
      </c>
      <c r="N1824" s="784" t="e">
        <f t="shared" si="3406"/>
        <v>#DIV/0!</v>
      </c>
      <c r="O1824" s="783">
        <f t="shared" si="3406"/>
        <v>0</v>
      </c>
      <c r="P1824" s="783">
        <f t="shared" si="3406"/>
        <v>0</v>
      </c>
      <c r="Q1824" s="783">
        <f t="shared" si="3406"/>
        <v>0</v>
      </c>
      <c r="R1824" s="784" t="e">
        <f t="shared" si="3406"/>
        <v>#DIV/0!</v>
      </c>
      <c r="S1824" s="783">
        <f t="shared" si="3406"/>
        <v>0</v>
      </c>
      <c r="AB1824" s="84">
        <f t="shared" si="3396"/>
        <v>0</v>
      </c>
    </row>
    <row r="1825" spans="1:31" ht="15.75" thickBot="1">
      <c r="G1825" s="785" t="s">
        <v>5298</v>
      </c>
      <c r="H1825" s="786">
        <f>H1820</f>
        <v>1431000</v>
      </c>
      <c r="I1825" s="786">
        <f t="shared" ref="I1825:S1825" si="3407">I1820</f>
        <v>744418.45000000007</v>
      </c>
      <c r="J1825" s="787">
        <f t="shared" si="3407"/>
        <v>0.52020856044723973</v>
      </c>
      <c r="K1825" s="786">
        <f t="shared" si="3407"/>
        <v>686581.54999999993</v>
      </c>
      <c r="L1825" s="788">
        <f t="shared" si="3407"/>
        <v>0</v>
      </c>
      <c r="M1825" s="788">
        <f t="shared" si="3407"/>
        <v>0</v>
      </c>
      <c r="N1825" s="789">
        <f t="shared" si="3407"/>
        <v>0</v>
      </c>
      <c r="O1825" s="788">
        <f t="shared" si="3407"/>
        <v>0</v>
      </c>
      <c r="P1825" s="788">
        <f t="shared" si="3407"/>
        <v>1431000</v>
      </c>
      <c r="Q1825" s="788">
        <f t="shared" si="3407"/>
        <v>744418.45000000007</v>
      </c>
      <c r="R1825" s="789">
        <f t="shared" si="3407"/>
        <v>0.52020856044723973</v>
      </c>
      <c r="S1825" s="788">
        <f t="shared" si="3407"/>
        <v>686581.54999999993</v>
      </c>
      <c r="AB1825" s="84">
        <f t="shared" si="3396"/>
        <v>0</v>
      </c>
    </row>
    <row r="1826" spans="1:31">
      <c r="G1826" s="798"/>
      <c r="H1826" s="799"/>
      <c r="I1826" s="799"/>
      <c r="J1826" s="800"/>
      <c r="K1826" s="799"/>
      <c r="L1826" s="801"/>
      <c r="M1826" s="801"/>
      <c r="N1826" s="802"/>
      <c r="O1826" s="801"/>
      <c r="P1826" s="801"/>
      <c r="Q1826" s="801"/>
      <c r="R1826" s="802"/>
      <c r="S1826" s="801"/>
    </row>
    <row r="1827" spans="1:31" hidden="1">
      <c r="G1827" s="798"/>
      <c r="H1827" s="799"/>
      <c r="I1827" s="799"/>
      <c r="J1827" s="800"/>
      <c r="K1827" s="799"/>
      <c r="L1827" s="801"/>
      <c r="M1827" s="801"/>
      <c r="N1827" s="802"/>
      <c r="O1827" s="801"/>
      <c r="P1827" s="801"/>
      <c r="Q1827" s="801"/>
      <c r="R1827" s="802"/>
      <c r="S1827" s="801"/>
    </row>
    <row r="1828" spans="1:31" hidden="1">
      <c r="G1828" s="798"/>
      <c r="H1828" s="799"/>
      <c r="I1828" s="799"/>
      <c r="J1828" s="800"/>
      <c r="K1828" s="799"/>
      <c r="L1828" s="801"/>
      <c r="M1828" s="801"/>
      <c r="N1828" s="802"/>
      <c r="O1828" s="801"/>
      <c r="P1828" s="801"/>
      <c r="Q1828" s="801"/>
      <c r="R1828" s="802"/>
      <c r="S1828" s="801"/>
    </row>
    <row r="1829" spans="1:31" ht="28.5">
      <c r="A1829" s="845"/>
      <c r="B1829" s="843" t="s">
        <v>5299</v>
      </c>
      <c r="C1829" s="844"/>
      <c r="D1829" s="845"/>
      <c r="E1829" s="846"/>
      <c r="F1829" s="845"/>
      <c r="G1829" s="1049" t="s">
        <v>5337</v>
      </c>
      <c r="H1829" s="1050"/>
      <c r="I1829" s="1050"/>
      <c r="J1829" s="1051"/>
      <c r="K1829" s="1050"/>
      <c r="L1829" s="1052"/>
      <c r="M1829" s="1052"/>
      <c r="N1829" s="1053"/>
      <c r="O1829" s="1052"/>
      <c r="P1829" s="1052"/>
      <c r="Q1829" s="1052"/>
      <c r="R1829" s="1053"/>
      <c r="S1829" s="1052"/>
      <c r="AB1829" s="84">
        <f t="shared" ref="AB1829:AB1857" si="3408">Z1829-AA1829</f>
        <v>0</v>
      </c>
    </row>
    <row r="1830" spans="1:31">
      <c r="C1830" s="748" t="s">
        <v>3569</v>
      </c>
      <c r="G1830" s="968" t="s">
        <v>5180</v>
      </c>
      <c r="AB1830" s="84">
        <f t="shared" si="3408"/>
        <v>0</v>
      </c>
    </row>
    <row r="1831" spans="1:31">
      <c r="C1831" s="748" t="s">
        <v>4057</v>
      </c>
      <c r="D1831" s="757"/>
      <c r="G1831" s="852" t="s">
        <v>4046</v>
      </c>
      <c r="AB1831" s="84">
        <f t="shared" si="3408"/>
        <v>0</v>
      </c>
    </row>
    <row r="1832" spans="1:31" s="955" customFormat="1">
      <c r="A1832" s="754"/>
      <c r="B1832" s="755"/>
      <c r="C1832" s="951"/>
      <c r="D1832" s="969" t="s">
        <v>3941</v>
      </c>
      <c r="E1832" s="969"/>
      <c r="F1832" s="970"/>
      <c r="G1832" s="971" t="s">
        <v>163</v>
      </c>
      <c r="H1832" s="761"/>
      <c r="I1832" s="761"/>
      <c r="J1832" s="762"/>
      <c r="K1832" s="761"/>
      <c r="L1832" s="763"/>
      <c r="M1832" s="763"/>
      <c r="N1832" s="764"/>
      <c r="O1832" s="763"/>
      <c r="P1832" s="763"/>
      <c r="Q1832" s="763"/>
      <c r="R1832" s="764"/>
      <c r="S1832" s="953"/>
      <c r="T1832" s="954"/>
      <c r="V1832" s="956"/>
      <c r="W1832" s="956"/>
      <c r="X1832" s="816"/>
      <c r="Y1832" s="817"/>
      <c r="Z1832" s="813"/>
      <c r="AA1832" s="814"/>
      <c r="AB1832" s="955">
        <f t="shared" si="3408"/>
        <v>0</v>
      </c>
    </row>
    <row r="1833" spans="1:31" s="955" customFormat="1">
      <c r="A1833" s="972"/>
      <c r="B1833" s="959"/>
      <c r="C1833" s="973"/>
      <c r="D1833" s="959"/>
      <c r="E1833" s="959" t="s">
        <v>3886</v>
      </c>
      <c r="F1833" s="972">
        <v>411</v>
      </c>
      <c r="G1833" s="974" t="s">
        <v>4102</v>
      </c>
      <c r="H1833" s="761">
        <v>4031000</v>
      </c>
      <c r="I1833" s="761">
        <v>1311773.8699999999</v>
      </c>
      <c r="J1833" s="762">
        <f>I1833/H1833</f>
        <v>0.32542145125279082</v>
      </c>
      <c r="K1833" s="761">
        <f t="shared" ref="K1833:K1847" si="3409">H1833-I1833</f>
        <v>2719226.13</v>
      </c>
      <c r="L1833" s="763">
        <v>0</v>
      </c>
      <c r="M1833" s="763">
        <v>0</v>
      </c>
      <c r="N1833" s="764"/>
      <c r="O1833" s="763">
        <f>L1833-M1833</f>
        <v>0</v>
      </c>
      <c r="P1833" s="763">
        <f t="shared" ref="P1833:P1847" si="3410">L1833+H1833</f>
        <v>4031000</v>
      </c>
      <c r="Q1833" s="763">
        <f t="shared" ref="Q1833:Q1846" si="3411">M1833+I1833</f>
        <v>1311773.8699999999</v>
      </c>
      <c r="R1833" s="764">
        <f>Q1833/P1833</f>
        <v>0.32542145125279082</v>
      </c>
      <c r="S1833" s="953">
        <f>P1833-Q1833</f>
        <v>2719226.13</v>
      </c>
      <c r="T1833" s="954"/>
      <c r="V1833" s="956"/>
      <c r="W1833" s="956"/>
      <c r="X1833" s="816">
        <v>163815.39999999851</v>
      </c>
      <c r="Y1833" s="817"/>
      <c r="Z1833" s="813">
        <f>H1833-X1833+Y1833</f>
        <v>3867184.6000000015</v>
      </c>
      <c r="AA1833" s="814">
        <v>658012.5</v>
      </c>
      <c r="AB1833" s="955">
        <f t="shared" si="3408"/>
        <v>3209172.1000000015</v>
      </c>
      <c r="AE1833" s="955">
        <f t="shared" ref="AE1833:AE1846" si="3412">H1833-AA1833</f>
        <v>3372987.5</v>
      </c>
    </row>
    <row r="1834" spans="1:31" s="955" customFormat="1">
      <c r="A1834" s="972"/>
      <c r="B1834" s="959"/>
      <c r="C1834" s="973"/>
      <c r="D1834" s="959"/>
      <c r="E1834" s="959" t="s">
        <v>5151</v>
      </c>
      <c r="F1834" s="972">
        <v>412</v>
      </c>
      <c r="G1834" s="974" t="s">
        <v>3764</v>
      </c>
      <c r="H1834" s="761">
        <v>700000</v>
      </c>
      <c r="I1834" s="761">
        <v>218410.25000000009</v>
      </c>
      <c r="J1834" s="762">
        <f t="shared" ref="J1834:J1847" si="3413">I1834/H1834</f>
        <v>0.31201464285714298</v>
      </c>
      <c r="K1834" s="761">
        <f t="shared" si="3409"/>
        <v>481589.74999999988</v>
      </c>
      <c r="L1834" s="763">
        <v>0</v>
      </c>
      <c r="M1834" s="763">
        <v>0</v>
      </c>
      <c r="N1834" s="764"/>
      <c r="O1834" s="763">
        <f t="shared" ref="O1834:O1846" si="3414">L1834-M1834</f>
        <v>0</v>
      </c>
      <c r="P1834" s="763">
        <f t="shared" si="3410"/>
        <v>700000</v>
      </c>
      <c r="Q1834" s="763">
        <f t="shared" si="3411"/>
        <v>218410.25000000009</v>
      </c>
      <c r="R1834" s="764">
        <f t="shared" ref="R1834:R1846" si="3415">Q1834/P1834</f>
        <v>0.31201464285714298</v>
      </c>
      <c r="S1834" s="953">
        <f t="shared" ref="S1834:S1846" si="3416">P1834-Q1834</f>
        <v>481589.74999999988</v>
      </c>
      <c r="T1834" s="954"/>
      <c r="V1834" s="956"/>
      <c r="W1834" s="956"/>
      <c r="X1834" s="816">
        <v>29322.950000000186</v>
      </c>
      <c r="Y1834" s="817"/>
      <c r="Z1834" s="813">
        <f>H1834-X1834+Y1834</f>
        <v>670677.04999999981</v>
      </c>
      <c r="AA1834" s="814">
        <v>117784.26</v>
      </c>
      <c r="AB1834" s="955">
        <f t="shared" si="3408"/>
        <v>552892.7899999998</v>
      </c>
      <c r="AE1834" s="955">
        <f t="shared" si="3412"/>
        <v>582215.74</v>
      </c>
    </row>
    <row r="1835" spans="1:31">
      <c r="E1835" s="747" t="s">
        <v>5152</v>
      </c>
      <c r="F1835" s="769">
        <v>415</v>
      </c>
      <c r="G1835" s="770" t="s">
        <v>4112</v>
      </c>
      <c r="H1835" s="750">
        <v>80000</v>
      </c>
      <c r="I1835" s="750">
        <v>57694.99</v>
      </c>
      <c r="J1835" s="751">
        <f t="shared" si="3413"/>
        <v>0.72118737499999996</v>
      </c>
      <c r="K1835" s="750">
        <f t="shared" si="3409"/>
        <v>22305.010000000002</v>
      </c>
      <c r="L1835" s="752">
        <v>0</v>
      </c>
      <c r="M1835" s="752">
        <v>0</v>
      </c>
      <c r="O1835" s="752">
        <f t="shared" si="3414"/>
        <v>0</v>
      </c>
      <c r="P1835" s="752">
        <f t="shared" si="3410"/>
        <v>80000</v>
      </c>
      <c r="Q1835" s="752">
        <f t="shared" si="3411"/>
        <v>57694.99</v>
      </c>
      <c r="R1835" s="753">
        <f t="shared" si="3415"/>
        <v>0.72118737499999996</v>
      </c>
      <c r="S1835" s="752">
        <f t="shared" si="3416"/>
        <v>22305.010000000002</v>
      </c>
      <c r="X1835" s="816">
        <v>20000</v>
      </c>
      <c r="AA1835" s="814">
        <v>20000</v>
      </c>
      <c r="AB1835" s="84">
        <f t="shared" si="3408"/>
        <v>-20000</v>
      </c>
      <c r="AE1835" s="84">
        <f t="shared" si="3412"/>
        <v>60000</v>
      </c>
    </row>
    <row r="1836" spans="1:31">
      <c r="E1836" s="747" t="s">
        <v>5073</v>
      </c>
      <c r="F1836" s="769">
        <v>421</v>
      </c>
      <c r="G1836" s="857" t="s">
        <v>3777</v>
      </c>
      <c r="H1836" s="750">
        <v>400000</v>
      </c>
      <c r="I1836" s="750">
        <f>545933.9-2420.68</f>
        <v>543513.22</v>
      </c>
      <c r="J1836" s="751">
        <f t="shared" si="3413"/>
        <v>1.35878305</v>
      </c>
      <c r="K1836" s="750">
        <f t="shared" si="3409"/>
        <v>-143513.21999999997</v>
      </c>
      <c r="L1836" s="752">
        <v>0</v>
      </c>
      <c r="M1836" s="752">
        <v>0</v>
      </c>
      <c r="O1836" s="752">
        <f t="shared" si="3414"/>
        <v>0</v>
      </c>
      <c r="P1836" s="752">
        <f t="shared" si="3410"/>
        <v>400000</v>
      </c>
      <c r="Q1836" s="752">
        <f t="shared" si="3411"/>
        <v>543513.22</v>
      </c>
      <c r="R1836" s="753">
        <f t="shared" si="3415"/>
        <v>1.35878305</v>
      </c>
      <c r="S1836" s="752">
        <f t="shared" si="3416"/>
        <v>-143513.21999999997</v>
      </c>
      <c r="X1836" s="816">
        <v>16690.96</v>
      </c>
      <c r="Z1836" s="813">
        <f>H1836-X1836+Y1836</f>
        <v>383309.04</v>
      </c>
      <c r="AA1836" s="814">
        <v>20000</v>
      </c>
      <c r="AB1836" s="84">
        <f t="shared" si="3408"/>
        <v>363309.04</v>
      </c>
      <c r="AE1836" s="84">
        <f t="shared" si="3412"/>
        <v>380000</v>
      </c>
    </row>
    <row r="1837" spans="1:31" hidden="1">
      <c r="F1837" s="769">
        <v>422</v>
      </c>
      <c r="G1837" s="770" t="s">
        <v>3778</v>
      </c>
      <c r="H1837" s="750">
        <v>0</v>
      </c>
      <c r="I1837" s="750">
        <v>0</v>
      </c>
      <c r="K1837" s="750">
        <f t="shared" si="3409"/>
        <v>0</v>
      </c>
      <c r="L1837" s="752">
        <v>0</v>
      </c>
      <c r="M1837" s="752">
        <v>0</v>
      </c>
      <c r="O1837" s="752">
        <f t="shared" si="3414"/>
        <v>0</v>
      </c>
      <c r="P1837" s="752">
        <f t="shared" si="3410"/>
        <v>0</v>
      </c>
      <c r="Q1837" s="752">
        <f t="shared" si="3411"/>
        <v>0</v>
      </c>
      <c r="R1837" s="753" t="e">
        <f t="shared" si="3415"/>
        <v>#DIV/0!</v>
      </c>
      <c r="S1837" s="752">
        <f t="shared" si="3416"/>
        <v>0</v>
      </c>
      <c r="X1837" s="816">
        <v>20000</v>
      </c>
      <c r="AA1837" s="814">
        <v>20000</v>
      </c>
      <c r="AE1837" s="84">
        <f t="shared" si="3412"/>
        <v>-20000</v>
      </c>
    </row>
    <row r="1838" spans="1:31">
      <c r="E1838" s="747" t="s">
        <v>5346</v>
      </c>
      <c r="F1838" s="769">
        <v>423</v>
      </c>
      <c r="G1838" s="770" t="s">
        <v>3779</v>
      </c>
      <c r="H1838" s="750">
        <v>5100000</v>
      </c>
      <c r="I1838" s="750">
        <v>6508320.1900000013</v>
      </c>
      <c r="J1838" s="751">
        <f t="shared" si="3413"/>
        <v>1.2761412137254904</v>
      </c>
      <c r="K1838" s="750">
        <f t="shared" si="3409"/>
        <v>-1408320.1900000013</v>
      </c>
      <c r="L1838" s="752">
        <v>0</v>
      </c>
      <c r="M1838" s="752">
        <v>0</v>
      </c>
      <c r="O1838" s="752">
        <f t="shared" si="3414"/>
        <v>0</v>
      </c>
      <c r="P1838" s="752">
        <f t="shared" si="3410"/>
        <v>5100000</v>
      </c>
      <c r="Q1838" s="752">
        <f t="shared" si="3411"/>
        <v>6508320.1900000013</v>
      </c>
      <c r="R1838" s="753">
        <f t="shared" si="3415"/>
        <v>1.2761412137254904</v>
      </c>
      <c r="S1838" s="752">
        <f t="shared" si="3416"/>
        <v>-1408320.1900000013</v>
      </c>
      <c r="X1838" s="816">
        <v>440000</v>
      </c>
      <c r="Z1838" s="813">
        <f>H1838-X1838+Y1838</f>
        <v>4660000</v>
      </c>
      <c r="AA1838" s="814">
        <v>1900000</v>
      </c>
      <c r="AE1838" s="84">
        <f t="shared" si="3412"/>
        <v>3200000</v>
      </c>
    </row>
    <row r="1839" spans="1:31">
      <c r="E1839" s="747" t="s">
        <v>5347</v>
      </c>
      <c r="F1839" s="769">
        <v>424</v>
      </c>
      <c r="G1839" s="770" t="s">
        <v>3781</v>
      </c>
      <c r="H1839" s="750">
        <v>199000</v>
      </c>
      <c r="I1839" s="750">
        <v>254454.58000000002</v>
      </c>
      <c r="J1839" s="751">
        <f t="shared" si="3413"/>
        <v>1.278666231155779</v>
      </c>
      <c r="K1839" s="750">
        <f t="shared" si="3409"/>
        <v>-55454.580000000016</v>
      </c>
      <c r="L1839" s="752">
        <v>0</v>
      </c>
      <c r="M1839" s="752">
        <v>0</v>
      </c>
      <c r="O1839" s="752">
        <f t="shared" si="3414"/>
        <v>0</v>
      </c>
      <c r="P1839" s="752">
        <f t="shared" si="3410"/>
        <v>199000</v>
      </c>
      <c r="Q1839" s="752">
        <f t="shared" si="3411"/>
        <v>254454.58000000002</v>
      </c>
      <c r="R1839" s="753">
        <f t="shared" si="3415"/>
        <v>1.278666231155779</v>
      </c>
      <c r="S1839" s="752">
        <f t="shared" si="3416"/>
        <v>-55454.580000000016</v>
      </c>
      <c r="X1839" s="816">
        <v>200000</v>
      </c>
      <c r="AA1839" s="814">
        <v>200000</v>
      </c>
      <c r="AE1839" s="84">
        <f t="shared" si="3412"/>
        <v>-1000</v>
      </c>
    </row>
    <row r="1840" spans="1:31" hidden="1">
      <c r="F1840" s="769">
        <v>425</v>
      </c>
      <c r="G1840" s="770" t="s">
        <v>4115</v>
      </c>
      <c r="H1840" s="750">
        <v>0</v>
      </c>
      <c r="I1840" s="750">
        <v>1057160</v>
      </c>
      <c r="J1840" s="751" t="e">
        <f t="shared" si="3413"/>
        <v>#DIV/0!</v>
      </c>
      <c r="K1840" s="750">
        <f t="shared" si="3409"/>
        <v>-1057160</v>
      </c>
      <c r="L1840" s="752">
        <v>0</v>
      </c>
      <c r="M1840" s="752">
        <v>0</v>
      </c>
      <c r="O1840" s="752">
        <f t="shared" si="3414"/>
        <v>0</v>
      </c>
      <c r="P1840" s="752">
        <f t="shared" si="3410"/>
        <v>0</v>
      </c>
      <c r="Q1840" s="752">
        <f t="shared" si="3411"/>
        <v>1057160</v>
      </c>
      <c r="R1840" s="753" t="e">
        <f t="shared" si="3415"/>
        <v>#DIV/0!</v>
      </c>
      <c r="S1840" s="752">
        <f t="shared" si="3416"/>
        <v>-1057160</v>
      </c>
      <c r="X1840" s="816">
        <v>175000</v>
      </c>
      <c r="Z1840" s="813">
        <f t="shared" ref="Z1840:Z1846" si="3417">H1840-X1840+Y1840</f>
        <v>-175000</v>
      </c>
      <c r="AA1840" s="814">
        <v>300000</v>
      </c>
      <c r="AE1840" s="84">
        <f t="shared" si="3412"/>
        <v>-300000</v>
      </c>
    </row>
    <row r="1841" spans="1:31">
      <c r="E1841" s="747" t="s">
        <v>5348</v>
      </c>
      <c r="F1841" s="769">
        <v>426</v>
      </c>
      <c r="G1841" s="770" t="s">
        <v>3785</v>
      </c>
      <c r="H1841" s="750">
        <v>1000000</v>
      </c>
      <c r="I1841" s="750">
        <v>709010.64</v>
      </c>
      <c r="J1841" s="751">
        <f t="shared" si="3413"/>
        <v>0.70901064000000003</v>
      </c>
      <c r="K1841" s="750">
        <f t="shared" si="3409"/>
        <v>290989.36</v>
      </c>
      <c r="L1841" s="752">
        <v>0</v>
      </c>
      <c r="M1841" s="752">
        <v>0</v>
      </c>
      <c r="O1841" s="752">
        <f t="shared" si="3414"/>
        <v>0</v>
      </c>
      <c r="P1841" s="752">
        <f t="shared" si="3410"/>
        <v>1000000</v>
      </c>
      <c r="Q1841" s="752">
        <f t="shared" si="3411"/>
        <v>709010.64</v>
      </c>
      <c r="R1841" s="753">
        <f t="shared" si="3415"/>
        <v>0.70901064000000003</v>
      </c>
      <c r="S1841" s="752">
        <f t="shared" si="3416"/>
        <v>290989.36</v>
      </c>
      <c r="X1841" s="816">
        <v>127976.25</v>
      </c>
      <c r="Z1841" s="813">
        <f t="shared" si="3417"/>
        <v>872023.75</v>
      </c>
      <c r="AA1841" s="814">
        <v>270000</v>
      </c>
      <c r="AE1841" s="84">
        <f t="shared" si="3412"/>
        <v>730000</v>
      </c>
    </row>
    <row r="1842" spans="1:31" hidden="1">
      <c r="F1842" s="769">
        <v>465</v>
      </c>
      <c r="G1842" s="770" t="s">
        <v>4708</v>
      </c>
      <c r="H1842" s="750">
        <v>0</v>
      </c>
      <c r="I1842" s="750">
        <v>0</v>
      </c>
      <c r="J1842" s="751" t="e">
        <f t="shared" si="3413"/>
        <v>#DIV/0!</v>
      </c>
      <c r="K1842" s="750">
        <f t="shared" si="3409"/>
        <v>0</v>
      </c>
      <c r="L1842" s="752">
        <v>0</v>
      </c>
      <c r="M1842" s="752">
        <v>0</v>
      </c>
      <c r="O1842" s="752">
        <f t="shared" si="3414"/>
        <v>0</v>
      </c>
      <c r="P1842" s="752">
        <f t="shared" si="3410"/>
        <v>0</v>
      </c>
      <c r="Q1842" s="752">
        <f t="shared" si="3411"/>
        <v>0</v>
      </c>
      <c r="R1842" s="753" t="e">
        <f t="shared" si="3415"/>
        <v>#DIV/0!</v>
      </c>
      <c r="S1842" s="752">
        <f t="shared" si="3416"/>
        <v>0</v>
      </c>
      <c r="X1842" s="816">
        <v>15000.86</v>
      </c>
      <c r="Z1842" s="813">
        <f t="shared" si="3417"/>
        <v>-15000.86</v>
      </c>
      <c r="AA1842" s="814">
        <v>77579</v>
      </c>
      <c r="AE1842" s="84">
        <f t="shared" si="3412"/>
        <v>-77579</v>
      </c>
    </row>
    <row r="1843" spans="1:31">
      <c r="E1843" s="747" t="s">
        <v>5399</v>
      </c>
      <c r="F1843" s="769">
        <v>482</v>
      </c>
      <c r="G1843" s="770" t="s">
        <v>4125</v>
      </c>
      <c r="H1843" s="750">
        <v>20000</v>
      </c>
      <c r="I1843" s="750">
        <v>0</v>
      </c>
      <c r="J1843" s="751">
        <f t="shared" si="3413"/>
        <v>0</v>
      </c>
      <c r="K1843" s="750">
        <f t="shared" si="3409"/>
        <v>20000</v>
      </c>
      <c r="L1843" s="752">
        <v>0</v>
      </c>
      <c r="M1843" s="752">
        <v>0</v>
      </c>
      <c r="O1843" s="752">
        <f t="shared" si="3414"/>
        <v>0</v>
      </c>
      <c r="P1843" s="752">
        <f t="shared" si="3410"/>
        <v>20000</v>
      </c>
      <c r="Q1843" s="752">
        <f t="shared" si="3411"/>
        <v>0</v>
      </c>
      <c r="R1843" s="753">
        <f t="shared" si="3415"/>
        <v>0</v>
      </c>
      <c r="S1843" s="752">
        <f t="shared" si="3416"/>
        <v>20000</v>
      </c>
      <c r="X1843" s="816">
        <v>10000</v>
      </c>
      <c r="Z1843" s="813">
        <f t="shared" si="3417"/>
        <v>10000</v>
      </c>
      <c r="AA1843" s="814">
        <v>10000</v>
      </c>
      <c r="AE1843" s="84">
        <f t="shared" si="3412"/>
        <v>10000</v>
      </c>
    </row>
    <row r="1844" spans="1:31" ht="15.75" hidden="1" thickBot="1">
      <c r="F1844" s="769">
        <v>483</v>
      </c>
      <c r="G1844" s="859" t="s">
        <v>4126</v>
      </c>
      <c r="H1844" s="750">
        <v>0</v>
      </c>
      <c r="I1844" s="750">
        <v>0</v>
      </c>
      <c r="K1844" s="750">
        <f t="shared" si="3409"/>
        <v>0</v>
      </c>
      <c r="L1844" s="752">
        <v>0</v>
      </c>
      <c r="M1844" s="752">
        <v>0</v>
      </c>
      <c r="O1844" s="752">
        <f t="shared" si="3414"/>
        <v>0</v>
      </c>
      <c r="P1844" s="752">
        <f t="shared" si="3410"/>
        <v>0</v>
      </c>
      <c r="Q1844" s="752">
        <f t="shared" si="3411"/>
        <v>0</v>
      </c>
      <c r="R1844" s="753" t="e">
        <f t="shared" si="3415"/>
        <v>#DIV/0!</v>
      </c>
      <c r="S1844" s="752">
        <f t="shared" si="3416"/>
        <v>0</v>
      </c>
      <c r="X1844" s="816">
        <v>10000</v>
      </c>
      <c r="Z1844" s="813">
        <f t="shared" si="3417"/>
        <v>-10000</v>
      </c>
      <c r="AA1844" s="814">
        <v>10000</v>
      </c>
      <c r="AE1844" s="84">
        <f t="shared" si="3412"/>
        <v>-10000</v>
      </c>
    </row>
    <row r="1845" spans="1:31" ht="15.75" hidden="1" thickBot="1">
      <c r="E1845" s="747" t="s">
        <v>3891</v>
      </c>
      <c r="F1845" s="769">
        <v>512</v>
      </c>
      <c r="G1845" s="859" t="s">
        <v>4130</v>
      </c>
      <c r="H1845" s="750">
        <v>0</v>
      </c>
      <c r="I1845" s="750">
        <v>299058.8</v>
      </c>
      <c r="J1845" s="751" t="e">
        <f t="shared" si="3413"/>
        <v>#DIV/0!</v>
      </c>
      <c r="K1845" s="750">
        <f t="shared" si="3409"/>
        <v>-299058.8</v>
      </c>
      <c r="L1845" s="752">
        <v>0</v>
      </c>
      <c r="M1845" s="752">
        <v>0</v>
      </c>
      <c r="O1845" s="752">
        <f t="shared" si="3414"/>
        <v>0</v>
      </c>
      <c r="P1845" s="752">
        <f t="shared" si="3410"/>
        <v>0</v>
      </c>
      <c r="Q1845" s="752">
        <f t="shared" si="3411"/>
        <v>299058.8</v>
      </c>
      <c r="R1845" s="753" t="e">
        <f t="shared" si="3415"/>
        <v>#DIV/0!</v>
      </c>
      <c r="S1845" s="752">
        <f t="shared" si="3416"/>
        <v>-299058.8</v>
      </c>
      <c r="Y1845" s="817">
        <v>100000</v>
      </c>
      <c r="Z1845" s="813">
        <f t="shared" si="3417"/>
        <v>100000</v>
      </c>
      <c r="AA1845" s="814">
        <v>100000</v>
      </c>
      <c r="AE1845" s="84">
        <f t="shared" si="3412"/>
        <v>-100000</v>
      </c>
    </row>
    <row r="1846" spans="1:31" ht="15.75" hidden="1" thickBot="1">
      <c r="F1846" s="769">
        <v>515</v>
      </c>
      <c r="G1846" s="857" t="s">
        <v>3832</v>
      </c>
      <c r="H1846" s="750">
        <v>0</v>
      </c>
      <c r="J1846" s="751" t="e">
        <f t="shared" si="3413"/>
        <v>#DIV/0!</v>
      </c>
      <c r="K1846" s="750">
        <f t="shared" si="3409"/>
        <v>0</v>
      </c>
      <c r="L1846" s="752">
        <v>0</v>
      </c>
      <c r="M1846" s="752">
        <v>0</v>
      </c>
      <c r="O1846" s="752">
        <f t="shared" si="3414"/>
        <v>0</v>
      </c>
      <c r="P1846" s="752">
        <f t="shared" si="3410"/>
        <v>0</v>
      </c>
      <c r="Q1846" s="752">
        <f t="shared" si="3411"/>
        <v>0</v>
      </c>
      <c r="R1846" s="753" t="e">
        <f t="shared" si="3415"/>
        <v>#DIV/0!</v>
      </c>
      <c r="S1846" s="752">
        <f t="shared" si="3416"/>
        <v>0</v>
      </c>
      <c r="X1846" s="816">
        <v>24000</v>
      </c>
      <c r="Z1846" s="813">
        <f t="shared" si="3417"/>
        <v>-24000</v>
      </c>
      <c r="AA1846" s="814">
        <v>150000</v>
      </c>
      <c r="AE1846" s="84">
        <f t="shared" si="3412"/>
        <v>-150000</v>
      </c>
    </row>
    <row r="1847" spans="1:31" ht="15.75" thickBot="1">
      <c r="E1847" s="747" t="s">
        <v>3887</v>
      </c>
      <c r="F1847" s="769">
        <v>512</v>
      </c>
      <c r="G1847" s="857" t="s">
        <v>5048</v>
      </c>
      <c r="H1847" s="750">
        <v>970000</v>
      </c>
      <c r="J1847" s="751">
        <f t="shared" si="3413"/>
        <v>0</v>
      </c>
      <c r="K1847" s="750">
        <f t="shared" si="3409"/>
        <v>970000</v>
      </c>
      <c r="L1847" s="752">
        <v>0</v>
      </c>
      <c r="P1847" s="752">
        <f t="shared" si="3410"/>
        <v>970000</v>
      </c>
    </row>
    <row r="1848" spans="1:31">
      <c r="E1848" s="771"/>
      <c r="F1848" s="772"/>
      <c r="G1848" s="773" t="s">
        <v>5181</v>
      </c>
      <c r="H1848" s="774"/>
      <c r="I1848" s="774"/>
      <c r="J1848" s="775"/>
      <c r="K1848" s="774"/>
      <c r="L1848" s="776"/>
      <c r="M1848" s="776"/>
      <c r="N1848" s="777"/>
      <c r="O1848" s="776"/>
      <c r="P1848" s="776"/>
      <c r="Q1848" s="776"/>
      <c r="R1848" s="777"/>
      <c r="S1848" s="860"/>
      <c r="AB1848" s="84">
        <f t="shared" si="3408"/>
        <v>0</v>
      </c>
    </row>
    <row r="1849" spans="1:31" ht="15.75" thickBot="1">
      <c r="E1849" s="778"/>
      <c r="F1849" s="779" t="s">
        <v>235</v>
      </c>
      <c r="G1849" s="780" t="s">
        <v>236</v>
      </c>
      <c r="H1849" s="781">
        <f>SUM(H1833:H1847)</f>
        <v>12500000</v>
      </c>
      <c r="I1849" s="781">
        <f>SUM(I1833:I1846)</f>
        <v>10959396.540000003</v>
      </c>
      <c r="J1849" s="782">
        <f>I1849/H1849</f>
        <v>0.87675172320000028</v>
      </c>
      <c r="K1849" s="781">
        <f>H1849-I1849</f>
        <v>1540603.4599999972</v>
      </c>
      <c r="L1849" s="783">
        <f>SUM(L1833:L1847)</f>
        <v>0</v>
      </c>
      <c r="M1849" s="783">
        <f>SUM(M1833:M1846)</f>
        <v>0</v>
      </c>
      <c r="N1849" s="784"/>
      <c r="O1849" s="783">
        <f>L1849-M1849</f>
        <v>0</v>
      </c>
      <c r="P1849" s="783">
        <f>L1849+H1849</f>
        <v>12500000</v>
      </c>
      <c r="Q1849" s="783">
        <f>M1849+I1849</f>
        <v>10959396.540000003</v>
      </c>
      <c r="R1849" s="784">
        <f>Q1849/P1849</f>
        <v>0.87675172320000028</v>
      </c>
      <c r="S1849" s="783">
        <f>P1849-Q1849</f>
        <v>1540603.4599999972</v>
      </c>
      <c r="AB1849" s="84">
        <f t="shared" si="3408"/>
        <v>0</v>
      </c>
    </row>
    <row r="1850" spans="1:31" ht="15.75" thickBot="1">
      <c r="G1850" s="785" t="s">
        <v>5184</v>
      </c>
      <c r="H1850" s="786">
        <f>SUM(H1849:H1849)</f>
        <v>12500000</v>
      </c>
      <c r="I1850" s="786">
        <f>SUM(I1849:I1849)</f>
        <v>10959396.540000003</v>
      </c>
      <c r="J1850" s="787">
        <f>I1850/H1850</f>
        <v>0.87675172320000028</v>
      </c>
      <c r="K1850" s="786">
        <f>SUM(K1849:K1849)</f>
        <v>1540603.4599999972</v>
      </c>
      <c r="L1850" s="788">
        <f>SUM(L1849:L1849)</f>
        <v>0</v>
      </c>
      <c r="M1850" s="788">
        <f>SUM(M1849:M1849)</f>
        <v>0</v>
      </c>
      <c r="N1850" s="789"/>
      <c r="O1850" s="788">
        <f>L1850-M1850</f>
        <v>0</v>
      </c>
      <c r="P1850" s="788">
        <f>L1850+H1850</f>
        <v>12500000</v>
      </c>
      <c r="Q1850" s="788">
        <f>M1850+I1850</f>
        <v>10959396.540000003</v>
      </c>
      <c r="R1850" s="789">
        <f>Q1850/P1850</f>
        <v>0.87675172320000028</v>
      </c>
      <c r="S1850" s="788">
        <f>P1850-Q1850</f>
        <v>1540603.4599999972</v>
      </c>
      <c r="AB1850" s="84">
        <f t="shared" si="3408"/>
        <v>0</v>
      </c>
    </row>
    <row r="1851" spans="1:31" ht="28.5" collapsed="1">
      <c r="E1851" s="771"/>
      <c r="F1851" s="772"/>
      <c r="G1851" s="790" t="s">
        <v>5182</v>
      </c>
      <c r="H1851" s="791"/>
      <c r="I1851" s="792"/>
      <c r="J1851" s="793"/>
      <c r="K1851" s="792"/>
      <c r="L1851" s="794"/>
      <c r="M1851" s="795"/>
      <c r="N1851" s="796"/>
      <c r="O1851" s="795"/>
      <c r="P1851" s="795"/>
      <c r="Q1851" s="795"/>
      <c r="R1851" s="796"/>
      <c r="S1851" s="861"/>
      <c r="AB1851" s="84">
        <f t="shared" si="3408"/>
        <v>0</v>
      </c>
    </row>
    <row r="1852" spans="1:31" ht="15.75" thickBot="1">
      <c r="E1852" s="778"/>
      <c r="F1852" s="779" t="s">
        <v>235</v>
      </c>
      <c r="G1852" s="780" t="s">
        <v>236</v>
      </c>
      <c r="H1852" s="781">
        <f>H1849</f>
        <v>12500000</v>
      </c>
      <c r="I1852" s="781">
        <f t="shared" ref="I1852:S1852" si="3418">I1849</f>
        <v>10959396.540000003</v>
      </c>
      <c r="J1852" s="782">
        <f t="shared" si="3418"/>
        <v>0.87675172320000028</v>
      </c>
      <c r="K1852" s="781">
        <f t="shared" si="3418"/>
        <v>1540603.4599999972</v>
      </c>
      <c r="L1852" s="783">
        <f t="shared" si="3418"/>
        <v>0</v>
      </c>
      <c r="M1852" s="783">
        <f t="shared" si="3418"/>
        <v>0</v>
      </c>
      <c r="N1852" s="784">
        <f t="shared" si="3418"/>
        <v>0</v>
      </c>
      <c r="O1852" s="783">
        <f t="shared" si="3418"/>
        <v>0</v>
      </c>
      <c r="P1852" s="783">
        <f t="shared" si="3418"/>
        <v>12500000</v>
      </c>
      <c r="Q1852" s="783">
        <f t="shared" si="3418"/>
        <v>10959396.540000003</v>
      </c>
      <c r="R1852" s="784">
        <f t="shared" si="3418"/>
        <v>0.87675172320000028</v>
      </c>
      <c r="S1852" s="783">
        <f t="shared" si="3418"/>
        <v>1540603.4599999972</v>
      </c>
      <c r="AB1852" s="84">
        <f t="shared" si="3408"/>
        <v>0</v>
      </c>
    </row>
    <row r="1853" spans="1:31" ht="15.75" collapsed="1" thickBot="1">
      <c r="G1853" s="785" t="s">
        <v>5183</v>
      </c>
      <c r="H1853" s="786">
        <f>H1850</f>
        <v>12500000</v>
      </c>
      <c r="I1853" s="786">
        <f t="shared" ref="I1853:S1853" si="3419">I1850</f>
        <v>10959396.540000003</v>
      </c>
      <c r="J1853" s="787">
        <f t="shared" si="3419"/>
        <v>0.87675172320000028</v>
      </c>
      <c r="K1853" s="786">
        <f t="shared" si="3419"/>
        <v>1540603.4599999972</v>
      </c>
      <c r="L1853" s="788">
        <f t="shared" si="3419"/>
        <v>0</v>
      </c>
      <c r="M1853" s="788">
        <f t="shared" si="3419"/>
        <v>0</v>
      </c>
      <c r="N1853" s="789">
        <f t="shared" si="3419"/>
        <v>0</v>
      </c>
      <c r="O1853" s="788">
        <f t="shared" si="3419"/>
        <v>0</v>
      </c>
      <c r="P1853" s="788">
        <f t="shared" si="3419"/>
        <v>12500000</v>
      </c>
      <c r="Q1853" s="788">
        <f t="shared" si="3419"/>
        <v>10959396.540000003</v>
      </c>
      <c r="R1853" s="789">
        <f t="shared" si="3419"/>
        <v>0.87675172320000028</v>
      </c>
      <c r="S1853" s="788">
        <f t="shared" si="3419"/>
        <v>1540603.4599999972</v>
      </c>
      <c r="AB1853" s="84">
        <f t="shared" si="3408"/>
        <v>0</v>
      </c>
    </row>
    <row r="1854" spans="1:31">
      <c r="AB1854" s="84">
        <f t="shared" si="3408"/>
        <v>0</v>
      </c>
    </row>
    <row r="1855" spans="1:31" s="955" customFormat="1">
      <c r="A1855" s="754"/>
      <c r="B1855" s="755"/>
      <c r="C1855" s="951"/>
      <c r="D1855" s="754"/>
      <c r="E1855" s="755"/>
      <c r="F1855" s="772"/>
      <c r="G1855" s="805" t="s">
        <v>5185</v>
      </c>
      <c r="H1855" s="806"/>
      <c r="I1855" s="806"/>
      <c r="J1855" s="807"/>
      <c r="K1855" s="806"/>
      <c r="L1855" s="808"/>
      <c r="M1855" s="808"/>
      <c r="N1855" s="809"/>
      <c r="O1855" s="808"/>
      <c r="P1855" s="808"/>
      <c r="Q1855" s="808"/>
      <c r="R1855" s="809"/>
      <c r="S1855" s="863"/>
      <c r="T1855" s="954"/>
      <c r="V1855" s="956"/>
      <c r="W1855" s="956"/>
      <c r="X1855" s="816"/>
      <c r="Y1855" s="817"/>
      <c r="Z1855" s="813"/>
      <c r="AA1855" s="814"/>
      <c r="AB1855" s="955">
        <f t="shared" si="3408"/>
        <v>0</v>
      </c>
    </row>
    <row r="1856" spans="1:31" s="955" customFormat="1" ht="15.75" thickBot="1">
      <c r="A1856" s="754"/>
      <c r="B1856" s="755"/>
      <c r="C1856" s="951"/>
      <c r="D1856" s="754"/>
      <c r="E1856" s="755"/>
      <c r="F1856" s="779" t="s">
        <v>235</v>
      </c>
      <c r="G1856" s="780" t="s">
        <v>236</v>
      </c>
      <c r="H1856" s="781">
        <f>H1852</f>
        <v>12500000</v>
      </c>
      <c r="I1856" s="781">
        <f t="shared" ref="I1856:S1856" si="3420">I1852</f>
        <v>10959396.540000003</v>
      </c>
      <c r="J1856" s="782">
        <f t="shared" si="3420"/>
        <v>0.87675172320000028</v>
      </c>
      <c r="K1856" s="781">
        <f t="shared" si="3420"/>
        <v>1540603.4599999972</v>
      </c>
      <c r="L1856" s="783">
        <f t="shared" si="3420"/>
        <v>0</v>
      </c>
      <c r="M1856" s="783">
        <f t="shared" si="3420"/>
        <v>0</v>
      </c>
      <c r="N1856" s="784">
        <f t="shared" si="3420"/>
        <v>0</v>
      </c>
      <c r="O1856" s="783">
        <f t="shared" si="3420"/>
        <v>0</v>
      </c>
      <c r="P1856" s="783">
        <f t="shared" si="3420"/>
        <v>12500000</v>
      </c>
      <c r="Q1856" s="783">
        <f t="shared" si="3420"/>
        <v>10959396.540000003</v>
      </c>
      <c r="R1856" s="784">
        <f t="shared" si="3420"/>
        <v>0.87675172320000028</v>
      </c>
      <c r="S1856" s="783">
        <f t="shared" si="3420"/>
        <v>1540603.4599999972</v>
      </c>
      <c r="T1856" s="954"/>
      <c r="V1856" s="956"/>
      <c r="W1856" s="956"/>
      <c r="X1856" s="816"/>
      <c r="Y1856" s="817"/>
      <c r="Z1856" s="813"/>
      <c r="AA1856" s="814"/>
      <c r="AB1856" s="955">
        <f t="shared" si="3408"/>
        <v>0</v>
      </c>
    </row>
    <row r="1857" spans="1:28" s="955" customFormat="1" ht="15.75" thickBot="1">
      <c r="A1857" s="754"/>
      <c r="B1857" s="755"/>
      <c r="C1857" s="951"/>
      <c r="D1857" s="754"/>
      <c r="E1857" s="755"/>
      <c r="F1857" s="746"/>
      <c r="G1857" s="785" t="s">
        <v>4139</v>
      </c>
      <c r="H1857" s="786">
        <f>H1853</f>
        <v>12500000</v>
      </c>
      <c r="I1857" s="786">
        <f t="shared" ref="I1857:S1857" si="3421">I1853</f>
        <v>10959396.540000003</v>
      </c>
      <c r="J1857" s="787">
        <f t="shared" si="3421"/>
        <v>0.87675172320000028</v>
      </c>
      <c r="K1857" s="786">
        <f t="shared" si="3421"/>
        <v>1540603.4599999972</v>
      </c>
      <c r="L1857" s="788">
        <f t="shared" si="3421"/>
        <v>0</v>
      </c>
      <c r="M1857" s="788">
        <f t="shared" si="3421"/>
        <v>0</v>
      </c>
      <c r="N1857" s="789">
        <f t="shared" si="3421"/>
        <v>0</v>
      </c>
      <c r="O1857" s="788">
        <f t="shared" si="3421"/>
        <v>0</v>
      </c>
      <c r="P1857" s="788">
        <f t="shared" si="3421"/>
        <v>12500000</v>
      </c>
      <c r="Q1857" s="788">
        <f t="shared" si="3421"/>
        <v>10959396.540000003</v>
      </c>
      <c r="R1857" s="789">
        <f t="shared" si="3421"/>
        <v>0.87675172320000028</v>
      </c>
      <c r="S1857" s="788">
        <f t="shared" si="3421"/>
        <v>1540603.4599999972</v>
      </c>
      <c r="T1857" s="954"/>
      <c r="V1857" s="956"/>
      <c r="W1857" s="956"/>
      <c r="X1857" s="816"/>
      <c r="Y1857" s="817"/>
      <c r="Z1857" s="813"/>
      <c r="AA1857" s="814"/>
      <c r="AB1857" s="955">
        <f t="shared" si="3408"/>
        <v>0</v>
      </c>
    </row>
    <row r="1858" spans="1:28">
      <c r="A1858" s="84"/>
      <c r="B1858" s="84"/>
      <c r="C1858" s="84"/>
      <c r="D1858" s="84"/>
      <c r="G1858" s="798"/>
      <c r="H1858" s="799"/>
      <c r="I1858" s="799"/>
      <c r="J1858" s="800"/>
      <c r="K1858" s="799"/>
      <c r="L1858" s="801"/>
      <c r="M1858" s="801"/>
      <c r="N1858" s="802"/>
      <c r="O1858" s="801"/>
      <c r="P1858" s="801"/>
      <c r="Q1858" s="801"/>
      <c r="R1858" s="802"/>
      <c r="S1858" s="801"/>
      <c r="T1858" s="84"/>
      <c r="AB1858" s="84">
        <f t="shared" si="3396"/>
        <v>0</v>
      </c>
    </row>
    <row r="1859" spans="1:28">
      <c r="E1859" s="771"/>
      <c r="F1859" s="772"/>
      <c r="G1859" s="805" t="s">
        <v>5300</v>
      </c>
      <c r="H1859" s="806"/>
      <c r="I1859" s="806"/>
      <c r="J1859" s="807"/>
      <c r="K1859" s="806"/>
      <c r="L1859" s="808"/>
      <c r="M1859" s="808"/>
      <c r="N1859" s="809"/>
      <c r="O1859" s="808"/>
      <c r="P1859" s="808"/>
      <c r="Q1859" s="808"/>
      <c r="R1859" s="809"/>
      <c r="S1859" s="863"/>
      <c r="AB1859" s="84">
        <f>Z1859-AA1859</f>
        <v>0</v>
      </c>
    </row>
    <row r="1860" spans="1:28" ht="15.75" thickBot="1">
      <c r="E1860" s="778"/>
      <c r="F1860" s="779" t="s">
        <v>235</v>
      </c>
      <c r="G1860" s="780" t="s">
        <v>236</v>
      </c>
      <c r="H1860" s="781">
        <f>H1856</f>
        <v>12500000</v>
      </c>
      <c r="I1860" s="781">
        <f t="shared" ref="I1860:S1860" si="3422">I1856</f>
        <v>10959396.540000003</v>
      </c>
      <c r="J1860" s="782">
        <f t="shared" si="3422"/>
        <v>0.87675172320000028</v>
      </c>
      <c r="K1860" s="781">
        <f t="shared" si="3422"/>
        <v>1540603.4599999972</v>
      </c>
      <c r="L1860" s="783">
        <f t="shared" si="3422"/>
        <v>0</v>
      </c>
      <c r="M1860" s="783">
        <f t="shared" si="3422"/>
        <v>0</v>
      </c>
      <c r="N1860" s="784">
        <f t="shared" si="3422"/>
        <v>0</v>
      </c>
      <c r="O1860" s="783">
        <f t="shared" si="3422"/>
        <v>0</v>
      </c>
      <c r="P1860" s="783">
        <f t="shared" si="3422"/>
        <v>12500000</v>
      </c>
      <c r="Q1860" s="783">
        <f t="shared" si="3422"/>
        <v>10959396.540000003</v>
      </c>
      <c r="R1860" s="784">
        <f t="shared" si="3422"/>
        <v>0.87675172320000028</v>
      </c>
      <c r="S1860" s="783">
        <f t="shared" si="3422"/>
        <v>1540603.4599999972</v>
      </c>
      <c r="AB1860" s="84">
        <f>Z1860-AA1860</f>
        <v>0</v>
      </c>
    </row>
    <row r="1861" spans="1:28" ht="15.75" thickBot="1">
      <c r="G1861" s="785" t="s">
        <v>5301</v>
      </c>
      <c r="H1861" s="786">
        <f>H1857</f>
        <v>12500000</v>
      </c>
      <c r="I1861" s="786">
        <f t="shared" ref="I1861:S1861" si="3423">I1857</f>
        <v>10959396.540000003</v>
      </c>
      <c r="J1861" s="787">
        <f t="shared" si="3423"/>
        <v>0.87675172320000028</v>
      </c>
      <c r="K1861" s="786">
        <f t="shared" si="3423"/>
        <v>1540603.4599999972</v>
      </c>
      <c r="L1861" s="788">
        <f t="shared" si="3423"/>
        <v>0</v>
      </c>
      <c r="M1861" s="788">
        <f t="shared" si="3423"/>
        <v>0</v>
      </c>
      <c r="N1861" s="789">
        <f t="shared" si="3423"/>
        <v>0</v>
      </c>
      <c r="O1861" s="788">
        <f t="shared" si="3423"/>
        <v>0</v>
      </c>
      <c r="P1861" s="788">
        <f t="shared" si="3423"/>
        <v>12500000</v>
      </c>
      <c r="Q1861" s="788">
        <f t="shared" si="3423"/>
        <v>10959396.540000003</v>
      </c>
      <c r="R1861" s="789">
        <f t="shared" si="3423"/>
        <v>0.87675172320000028</v>
      </c>
      <c r="S1861" s="788">
        <f t="shared" si="3423"/>
        <v>1540603.4599999972</v>
      </c>
      <c r="AB1861" s="84">
        <f>Z1861-AA1861</f>
        <v>0</v>
      </c>
    </row>
    <row r="1862" spans="1:28">
      <c r="A1862" s="84"/>
      <c r="B1862" s="84"/>
      <c r="C1862" s="84"/>
      <c r="D1862" s="84"/>
      <c r="G1862" s="798"/>
      <c r="H1862" s="799"/>
      <c r="I1862" s="799"/>
      <c r="J1862" s="800"/>
      <c r="K1862" s="799"/>
      <c r="L1862" s="801"/>
      <c r="M1862" s="801"/>
      <c r="N1862" s="802"/>
      <c r="O1862" s="801"/>
      <c r="P1862" s="801"/>
      <c r="Q1862" s="801"/>
      <c r="R1862" s="802"/>
      <c r="S1862" s="801"/>
      <c r="T1862" s="84"/>
    </row>
    <row r="1863" spans="1:28">
      <c r="A1863" s="84"/>
      <c r="B1863" s="84"/>
      <c r="C1863" s="84"/>
      <c r="D1863" s="84"/>
      <c r="E1863" s="1025"/>
      <c r="F1863" s="1024"/>
      <c r="G1863" s="1047" t="s">
        <v>5302</v>
      </c>
      <c r="H1863" s="806"/>
      <c r="I1863" s="806"/>
      <c r="J1863" s="807"/>
      <c r="K1863" s="806"/>
      <c r="L1863" s="808"/>
      <c r="M1863" s="808"/>
      <c r="N1863" s="809"/>
      <c r="O1863" s="808"/>
      <c r="P1863" s="808"/>
      <c r="Q1863" s="808"/>
      <c r="R1863" s="809"/>
      <c r="S1863" s="863"/>
      <c r="T1863" s="84"/>
      <c r="AB1863" s="84">
        <f t="shared" si="3396"/>
        <v>0</v>
      </c>
    </row>
    <row r="1864" spans="1:28">
      <c r="A1864" s="84"/>
      <c r="B1864" s="84"/>
      <c r="C1864" s="84"/>
      <c r="D1864" s="84"/>
      <c r="E1864" s="778"/>
      <c r="F1864" s="1028" t="s">
        <v>235</v>
      </c>
      <c r="G1864" s="1005" t="s">
        <v>236</v>
      </c>
      <c r="H1864" s="781">
        <f>H1375+H1620+H1780+H1823+H1860</f>
        <v>506198982</v>
      </c>
      <c r="I1864" s="781" t="e">
        <f>I1823+I1780+I1620+I1375+I1860</f>
        <v>#REF!</v>
      </c>
      <c r="J1864" s="782" t="e">
        <f>I1864/H1864</f>
        <v>#REF!</v>
      </c>
      <c r="K1864" s="781" t="e">
        <f>H1864-I1864</f>
        <v>#REF!</v>
      </c>
      <c r="L1864" s="783">
        <v>0</v>
      </c>
      <c r="M1864" s="783">
        <v>0</v>
      </c>
      <c r="N1864" s="784"/>
      <c r="O1864" s="783">
        <v>0</v>
      </c>
      <c r="P1864" s="783">
        <f>L1864+H1864</f>
        <v>506198982</v>
      </c>
      <c r="Q1864" s="783" t="e">
        <f>M1864+I1864</f>
        <v>#REF!</v>
      </c>
      <c r="R1864" s="784" t="e">
        <f>Q1864/P1864</f>
        <v>#REF!</v>
      </c>
      <c r="S1864" s="783" t="e">
        <f>P1864-Q1864</f>
        <v>#REF!</v>
      </c>
      <c r="T1864" s="84"/>
      <c r="AB1864" s="84">
        <f t="shared" si="3396"/>
        <v>0</v>
      </c>
    </row>
    <row r="1865" spans="1:28" hidden="1">
      <c r="A1865" s="84"/>
      <c r="B1865" s="84"/>
      <c r="C1865" s="84"/>
      <c r="D1865" s="84"/>
      <c r="F1865" s="1028" t="s">
        <v>237</v>
      </c>
      <c r="G1865" s="1005" t="s">
        <v>238</v>
      </c>
      <c r="S1865" s="783">
        <f>SUM(H1865:L1865)</f>
        <v>0</v>
      </c>
      <c r="T1865" s="84"/>
      <c r="V1865" s="84"/>
      <c r="W1865" s="84"/>
      <c r="X1865" s="1012"/>
      <c r="Y1865" s="1013"/>
      <c r="Z1865" s="1014"/>
      <c r="AA1865" s="1015"/>
      <c r="AB1865" s="84">
        <f t="shared" si="3396"/>
        <v>0</v>
      </c>
    </row>
    <row r="1866" spans="1:28" hidden="1">
      <c r="A1866" s="84"/>
      <c r="B1866" s="84"/>
      <c r="C1866" s="84"/>
      <c r="D1866" s="84"/>
      <c r="F1866" s="1028" t="s">
        <v>239</v>
      </c>
      <c r="G1866" s="1005" t="s">
        <v>240</v>
      </c>
      <c r="S1866" s="783">
        <f>SUM(H1866:L1866)</f>
        <v>0</v>
      </c>
      <c r="T1866" s="84"/>
      <c r="V1866" s="84"/>
      <c r="W1866" s="84"/>
      <c r="X1866" s="1012"/>
      <c r="Y1866" s="1013"/>
      <c r="Z1866" s="1014"/>
      <c r="AA1866" s="1015"/>
      <c r="AB1866" s="84">
        <f t="shared" si="3396"/>
        <v>0</v>
      </c>
    </row>
    <row r="1867" spans="1:28">
      <c r="A1867" s="84"/>
      <c r="B1867" s="84"/>
      <c r="C1867" s="84"/>
      <c r="D1867" s="84"/>
      <c r="F1867" s="1028" t="s">
        <v>241</v>
      </c>
      <c r="G1867" s="1005" t="s">
        <v>242</v>
      </c>
      <c r="H1867" s="750">
        <v>0</v>
      </c>
      <c r="I1867" s="750">
        <v>0</v>
      </c>
      <c r="K1867" s="750">
        <v>0</v>
      </c>
      <c r="L1867" s="752">
        <f>L1623</f>
        <v>507000</v>
      </c>
      <c r="M1867" s="752">
        <f>M1623</f>
        <v>158660.09000000003</v>
      </c>
      <c r="N1867" s="753">
        <f>M1867/L1867</f>
        <v>0.31293903353057206</v>
      </c>
      <c r="O1867" s="752">
        <f>L1867-M1867</f>
        <v>348339.91</v>
      </c>
      <c r="P1867" s="752">
        <f>P1623</f>
        <v>507000</v>
      </c>
      <c r="Q1867" s="752">
        <f t="shared" ref="Q1867:Q1881" si="3424">M1867+I1867</f>
        <v>158660.09000000003</v>
      </c>
      <c r="R1867" s="753">
        <f>Q1867/P1867</f>
        <v>0.31293903353057206</v>
      </c>
      <c r="S1867" s="783">
        <f t="shared" ref="S1867:S1878" si="3425">P1867-Q1867</f>
        <v>348339.91</v>
      </c>
      <c r="T1867" s="84"/>
      <c r="V1867" s="84"/>
      <c r="W1867" s="84"/>
      <c r="X1867" s="1012"/>
      <c r="Y1867" s="1013"/>
      <c r="Z1867" s="1014"/>
      <c r="AA1867" s="1015"/>
      <c r="AB1867" s="84">
        <f t="shared" si="3396"/>
        <v>0</v>
      </c>
    </row>
    <row r="1868" spans="1:28" hidden="1">
      <c r="A1868" s="84"/>
      <c r="B1868" s="84"/>
      <c r="C1868" s="84"/>
      <c r="D1868" s="84"/>
      <c r="F1868" s="1028" t="s">
        <v>243</v>
      </c>
      <c r="G1868" s="1005" t="s">
        <v>244</v>
      </c>
      <c r="Q1868" s="752">
        <f t="shared" si="3424"/>
        <v>0</v>
      </c>
      <c r="S1868" s="783">
        <f t="shared" si="3425"/>
        <v>0</v>
      </c>
      <c r="T1868" s="84"/>
      <c r="V1868" s="84"/>
      <c r="W1868" s="84"/>
      <c r="X1868" s="1012"/>
      <c r="Y1868" s="1013"/>
      <c r="Z1868" s="1014"/>
      <c r="AA1868" s="1015"/>
      <c r="AB1868" s="84">
        <f t="shared" si="3396"/>
        <v>0</v>
      </c>
    </row>
    <row r="1869" spans="1:28">
      <c r="A1869" s="84"/>
      <c r="B1869" s="84"/>
      <c r="C1869" s="84"/>
      <c r="D1869" s="84"/>
      <c r="F1869" s="1028" t="s">
        <v>245</v>
      </c>
      <c r="G1869" s="1005" t="s">
        <v>246</v>
      </c>
      <c r="H1869" s="750">
        <f>H1376</f>
        <v>0</v>
      </c>
      <c r="I1869" s="750">
        <f>I1376</f>
        <v>0</v>
      </c>
      <c r="K1869" s="750">
        <f>K1376</f>
        <v>0</v>
      </c>
      <c r="L1869" s="752">
        <f>L1376</f>
        <v>0</v>
      </c>
      <c r="M1869" s="752">
        <f>M1376</f>
        <v>157900</v>
      </c>
      <c r="N1869" s="753" t="e">
        <f t="shared" ref="N1869:N1881" si="3426">M1869/L1869</f>
        <v>#DIV/0!</v>
      </c>
      <c r="O1869" s="752">
        <f>O1376</f>
        <v>-157900</v>
      </c>
      <c r="P1869" s="752">
        <f>P1376</f>
        <v>0</v>
      </c>
      <c r="Q1869" s="752">
        <f t="shared" si="3424"/>
        <v>157900</v>
      </c>
      <c r="R1869" s="753" t="e">
        <f>R1376</f>
        <v>#DIV/0!</v>
      </c>
      <c r="S1869" s="783">
        <f t="shared" si="3425"/>
        <v>-157900</v>
      </c>
      <c r="T1869" s="84"/>
      <c r="V1869" s="84"/>
      <c r="W1869" s="84"/>
      <c r="X1869" s="1012"/>
      <c r="Y1869" s="1013"/>
      <c r="Z1869" s="1014"/>
      <c r="AA1869" s="1015"/>
      <c r="AB1869" s="84">
        <f t="shared" si="3396"/>
        <v>0</v>
      </c>
    </row>
    <row r="1870" spans="1:28">
      <c r="A1870" s="84"/>
      <c r="B1870" s="84"/>
      <c r="C1870" s="84"/>
      <c r="D1870" s="84"/>
      <c r="F1870" s="1028" t="s">
        <v>247</v>
      </c>
      <c r="G1870" s="1005" t="s">
        <v>4695</v>
      </c>
      <c r="H1870" s="750">
        <v>0</v>
      </c>
      <c r="I1870" s="750">
        <v>0</v>
      </c>
      <c r="K1870" s="750">
        <v>0</v>
      </c>
      <c r="L1870" s="752">
        <f>L833+L1195+L563+L1005+L1313</f>
        <v>155179419</v>
      </c>
      <c r="M1870" s="752">
        <f>M1786+M1626+M1377</f>
        <v>12314197.58</v>
      </c>
      <c r="N1870" s="753">
        <f t="shared" si="3426"/>
        <v>7.9354579746171106E-2</v>
      </c>
      <c r="O1870" s="752">
        <f>L1870-M1870</f>
        <v>142865221.41999999</v>
      </c>
      <c r="P1870" s="752">
        <f>P1786+P1626+P1377</f>
        <v>175760045</v>
      </c>
      <c r="Q1870" s="752">
        <f t="shared" si="3424"/>
        <v>12314197.58</v>
      </c>
      <c r="R1870" s="753">
        <f t="shared" ref="R1870:R1880" si="3427">Q1870/P1870</f>
        <v>7.0062553636692573E-2</v>
      </c>
      <c r="S1870" s="783">
        <f t="shared" si="3425"/>
        <v>163445847.41999999</v>
      </c>
      <c r="T1870" s="84"/>
      <c r="V1870" s="84"/>
      <c r="W1870" s="84"/>
      <c r="X1870" s="1012"/>
      <c r="Y1870" s="1013"/>
      <c r="Z1870" s="1014"/>
      <c r="AA1870" s="1015"/>
      <c r="AB1870" s="84">
        <f t="shared" si="3396"/>
        <v>0</v>
      </c>
    </row>
    <row r="1871" spans="1:28" ht="30">
      <c r="A1871" s="84"/>
      <c r="B1871" s="84"/>
      <c r="C1871" s="84"/>
      <c r="D1871" s="84"/>
      <c r="F1871" s="1028" t="s">
        <v>248</v>
      </c>
      <c r="G1871" s="1005" t="s">
        <v>4694</v>
      </c>
      <c r="H1871" s="750">
        <f>H1378</f>
        <v>0</v>
      </c>
      <c r="I1871" s="750">
        <v>0</v>
      </c>
      <c r="L1871" s="752">
        <f t="shared" ref="L1871:M1873" si="3428">L1378</f>
        <v>0</v>
      </c>
      <c r="M1871" s="752">
        <f t="shared" si="3428"/>
        <v>1262510</v>
      </c>
      <c r="N1871" s="753" t="e">
        <f t="shared" si="3426"/>
        <v>#DIV/0!</v>
      </c>
      <c r="P1871" s="752">
        <f>P1787+P1627+P1378</f>
        <v>0</v>
      </c>
      <c r="Q1871" s="752">
        <f t="shared" si="3424"/>
        <v>1262510</v>
      </c>
      <c r="R1871" s="753" t="e">
        <f t="shared" si="3427"/>
        <v>#DIV/0!</v>
      </c>
      <c r="S1871" s="783">
        <f t="shared" si="3425"/>
        <v>-1262510</v>
      </c>
      <c r="T1871" s="84"/>
      <c r="V1871" s="84"/>
      <c r="W1871" s="84"/>
      <c r="X1871" s="1012"/>
      <c r="Y1871" s="1013"/>
      <c r="Z1871" s="1014"/>
      <c r="AA1871" s="1015"/>
      <c r="AB1871" s="84">
        <f t="shared" si="3396"/>
        <v>0</v>
      </c>
    </row>
    <row r="1872" spans="1:28">
      <c r="A1872" s="84"/>
      <c r="B1872" s="84"/>
      <c r="C1872" s="84"/>
      <c r="D1872" s="84"/>
      <c r="F1872" s="1028" t="s">
        <v>249</v>
      </c>
      <c r="G1872" s="1005" t="s">
        <v>58</v>
      </c>
      <c r="H1872" s="750">
        <v>0</v>
      </c>
      <c r="I1872" s="750">
        <v>0</v>
      </c>
      <c r="K1872" s="750">
        <v>0</v>
      </c>
      <c r="L1872" s="752">
        <f t="shared" si="3428"/>
        <v>0</v>
      </c>
      <c r="M1872" s="752">
        <f t="shared" si="3428"/>
        <v>0</v>
      </c>
      <c r="N1872" s="753" t="e">
        <f t="shared" si="3426"/>
        <v>#DIV/0!</v>
      </c>
      <c r="O1872" s="752">
        <f>L1872-M1872</f>
        <v>0</v>
      </c>
      <c r="P1872" s="752">
        <f>P1379</f>
        <v>0</v>
      </c>
      <c r="Q1872" s="752">
        <f t="shared" si="3424"/>
        <v>0</v>
      </c>
      <c r="R1872" s="753" t="e">
        <f t="shared" si="3427"/>
        <v>#DIV/0!</v>
      </c>
      <c r="S1872" s="783">
        <f t="shared" si="3425"/>
        <v>0</v>
      </c>
      <c r="T1872" s="84"/>
      <c r="V1872" s="84"/>
      <c r="W1872" s="84"/>
      <c r="X1872" s="1012"/>
      <c r="Y1872" s="1013"/>
      <c r="Z1872" s="1014"/>
      <c r="AA1872" s="1015"/>
      <c r="AB1872" s="84">
        <f t="shared" si="3396"/>
        <v>0</v>
      </c>
    </row>
    <row r="1873" spans="1:28" hidden="1">
      <c r="A1873" s="84"/>
      <c r="B1873" s="84"/>
      <c r="C1873" s="84"/>
      <c r="D1873" s="84"/>
      <c r="F1873" s="1028" t="s">
        <v>250</v>
      </c>
      <c r="G1873" s="1005" t="s">
        <v>251</v>
      </c>
      <c r="H1873" s="750">
        <v>0</v>
      </c>
      <c r="I1873" s="750">
        <v>0</v>
      </c>
      <c r="K1873" s="750">
        <v>0</v>
      </c>
      <c r="L1873" s="752">
        <f t="shared" si="3428"/>
        <v>19000000</v>
      </c>
      <c r="M1873" s="752">
        <f t="shared" si="3428"/>
        <v>0</v>
      </c>
      <c r="N1873" s="753">
        <f t="shared" si="3426"/>
        <v>0</v>
      </c>
      <c r="O1873" s="752">
        <f>L1873-M1873</f>
        <v>19000000</v>
      </c>
      <c r="P1873" s="752">
        <f>P1380</f>
        <v>19000000</v>
      </c>
      <c r="Q1873" s="752">
        <f t="shared" si="3424"/>
        <v>0</v>
      </c>
      <c r="R1873" s="753">
        <f t="shared" si="3427"/>
        <v>0</v>
      </c>
      <c r="S1873" s="783">
        <f t="shared" si="3425"/>
        <v>19000000</v>
      </c>
      <c r="T1873" s="84"/>
      <c r="V1873" s="84"/>
      <c r="W1873" s="84"/>
      <c r="X1873" s="1012"/>
      <c r="Y1873" s="1013"/>
      <c r="Z1873" s="1014"/>
      <c r="AA1873" s="1015"/>
      <c r="AB1873" s="84">
        <f t="shared" si="3396"/>
        <v>0</v>
      </c>
    </row>
    <row r="1874" spans="1:28" hidden="1">
      <c r="A1874" s="84"/>
      <c r="B1874" s="84"/>
      <c r="C1874" s="84"/>
      <c r="D1874" s="84"/>
      <c r="F1874" s="1028" t="s">
        <v>252</v>
      </c>
      <c r="G1874" s="1005" t="s">
        <v>253</v>
      </c>
      <c r="N1874" s="753" t="e">
        <f t="shared" si="3426"/>
        <v>#DIV/0!</v>
      </c>
      <c r="Q1874" s="752">
        <f t="shared" si="3424"/>
        <v>0</v>
      </c>
      <c r="R1874" s="753" t="e">
        <f t="shared" si="3427"/>
        <v>#DIV/0!</v>
      </c>
      <c r="S1874" s="783">
        <f t="shared" si="3425"/>
        <v>0</v>
      </c>
      <c r="T1874" s="84"/>
      <c r="V1874" s="84"/>
      <c r="W1874" s="84"/>
      <c r="X1874" s="1012"/>
      <c r="Y1874" s="1013"/>
      <c r="Z1874" s="1014"/>
      <c r="AA1874" s="1015"/>
      <c r="AB1874" s="84">
        <f t="shared" si="3396"/>
        <v>0</v>
      </c>
    </row>
    <row r="1875" spans="1:28" ht="30" hidden="1">
      <c r="A1875" s="84"/>
      <c r="B1875" s="84"/>
      <c r="C1875" s="84"/>
      <c r="D1875" s="84"/>
      <c r="F1875" s="1028" t="s">
        <v>254</v>
      </c>
      <c r="G1875" s="1005" t="s">
        <v>255</v>
      </c>
      <c r="N1875" s="753" t="e">
        <f t="shared" si="3426"/>
        <v>#DIV/0!</v>
      </c>
      <c r="Q1875" s="752">
        <f t="shared" si="3424"/>
        <v>0</v>
      </c>
      <c r="R1875" s="753" t="e">
        <f t="shared" si="3427"/>
        <v>#DIV/0!</v>
      </c>
      <c r="S1875" s="783">
        <f t="shared" si="3425"/>
        <v>0</v>
      </c>
      <c r="T1875" s="84"/>
      <c r="V1875" s="84"/>
      <c r="W1875" s="84"/>
      <c r="X1875" s="1012"/>
      <c r="Y1875" s="1013"/>
      <c r="Z1875" s="1014"/>
      <c r="AA1875" s="1015"/>
      <c r="AB1875" s="84">
        <f t="shared" si="3396"/>
        <v>0</v>
      </c>
    </row>
    <row r="1876" spans="1:28">
      <c r="A1876" s="84"/>
      <c r="B1876" s="84"/>
      <c r="C1876" s="84"/>
      <c r="D1876" s="84"/>
      <c r="F1876" s="1028" t="s">
        <v>256</v>
      </c>
      <c r="G1876" s="1005" t="s">
        <v>257</v>
      </c>
      <c r="H1876" s="750">
        <v>0</v>
      </c>
      <c r="I1876" s="750">
        <v>0</v>
      </c>
      <c r="K1876" s="750">
        <v>0</v>
      </c>
      <c r="L1876" s="752">
        <f>L1381+L1792</f>
        <v>62977850</v>
      </c>
      <c r="M1876" s="752">
        <f>M1381+M1632+M1824+M1792</f>
        <v>1647483.3399999999</v>
      </c>
      <c r="N1876" s="753">
        <f t="shared" si="3426"/>
        <v>2.615972663404673E-2</v>
      </c>
      <c r="O1876" s="752">
        <f>L1876-M1876</f>
        <v>61330366.659999996</v>
      </c>
      <c r="P1876" s="752">
        <f>P1381+P1632+P1824+P1792</f>
        <v>62977850</v>
      </c>
      <c r="Q1876" s="752">
        <f t="shared" si="3424"/>
        <v>1647483.3399999999</v>
      </c>
      <c r="R1876" s="753">
        <f t="shared" si="3427"/>
        <v>2.615972663404673E-2</v>
      </c>
      <c r="S1876" s="783">
        <f t="shared" si="3425"/>
        <v>61330366.659999996</v>
      </c>
      <c r="T1876" s="84"/>
      <c r="V1876" s="84"/>
      <c r="W1876" s="84"/>
      <c r="X1876" s="1012"/>
      <c r="Y1876" s="1013"/>
      <c r="Z1876" s="1014"/>
      <c r="AA1876" s="1015"/>
      <c r="AB1876" s="84">
        <f t="shared" si="3396"/>
        <v>0</v>
      </c>
    </row>
    <row r="1877" spans="1:28" ht="30" hidden="1">
      <c r="A1877" s="84"/>
      <c r="B1877" s="84"/>
      <c r="C1877" s="84"/>
      <c r="D1877" s="84"/>
      <c r="F1877" s="1028" t="s">
        <v>258</v>
      </c>
      <c r="G1877" s="1005" t="s">
        <v>259</v>
      </c>
      <c r="N1877" s="753" t="e">
        <f t="shared" si="3426"/>
        <v>#DIV/0!</v>
      </c>
      <c r="Q1877" s="752">
        <f t="shared" si="3424"/>
        <v>0</v>
      </c>
      <c r="R1877" s="753" t="e">
        <f t="shared" si="3427"/>
        <v>#DIV/0!</v>
      </c>
      <c r="S1877" s="783">
        <f t="shared" si="3425"/>
        <v>0</v>
      </c>
      <c r="T1877" s="84"/>
      <c r="V1877" s="84"/>
      <c r="W1877" s="84"/>
      <c r="X1877" s="1012"/>
      <c r="Y1877" s="1013"/>
      <c r="Z1877" s="1014"/>
      <c r="AA1877" s="1015"/>
      <c r="AB1877" s="84">
        <f t="shared" si="3396"/>
        <v>0</v>
      </c>
    </row>
    <row r="1878" spans="1:28" ht="30">
      <c r="A1878" s="84"/>
      <c r="B1878" s="84"/>
      <c r="C1878" s="84"/>
      <c r="D1878" s="84"/>
      <c r="F1878" s="1028" t="s">
        <v>260</v>
      </c>
      <c r="G1878" s="1005" t="s">
        <v>261</v>
      </c>
      <c r="H1878" s="750">
        <v>0</v>
      </c>
      <c r="I1878" s="750">
        <v>0</v>
      </c>
      <c r="L1878" s="752">
        <f>68613</f>
        <v>68613</v>
      </c>
      <c r="M1878" s="752">
        <f>M1382</f>
        <v>720982</v>
      </c>
      <c r="N1878" s="753">
        <f t="shared" si="3426"/>
        <v>10.507950388410359</v>
      </c>
      <c r="P1878" s="752">
        <f>H1878+L1878</f>
        <v>68613</v>
      </c>
      <c r="Q1878" s="752">
        <f t="shared" si="3424"/>
        <v>720982</v>
      </c>
      <c r="R1878" s="753">
        <f t="shared" si="3427"/>
        <v>10.507950388410359</v>
      </c>
      <c r="S1878" s="783">
        <f t="shared" si="3425"/>
        <v>-652369</v>
      </c>
      <c r="T1878" s="84"/>
      <c r="V1878" s="84"/>
      <c r="W1878" s="84"/>
      <c r="X1878" s="1012"/>
      <c r="Y1878" s="1013"/>
      <c r="Z1878" s="1014"/>
      <c r="AA1878" s="1015"/>
      <c r="AB1878" s="84">
        <f t="shared" si="3396"/>
        <v>0</v>
      </c>
    </row>
    <row r="1879" spans="1:28">
      <c r="A1879" s="84"/>
      <c r="B1879" s="84"/>
      <c r="C1879" s="84"/>
      <c r="D1879" s="84"/>
      <c r="F1879" s="1028" t="s">
        <v>262</v>
      </c>
      <c r="G1879" s="1005" t="s">
        <v>263</v>
      </c>
      <c r="H1879" s="781">
        <f>H1795</f>
        <v>0</v>
      </c>
      <c r="I1879" s="781">
        <f>I1795</f>
        <v>0</v>
      </c>
      <c r="J1879" s="782"/>
      <c r="K1879" s="781">
        <f>K1795</f>
        <v>0</v>
      </c>
      <c r="L1879" s="783">
        <f>L1795</f>
        <v>800000</v>
      </c>
      <c r="M1879" s="783">
        <f>M1795</f>
        <v>554115.14</v>
      </c>
      <c r="N1879" s="784">
        <f t="shared" si="3426"/>
        <v>0.69264392500000005</v>
      </c>
      <c r="O1879" s="783">
        <f>O1795</f>
        <v>245884.86</v>
      </c>
      <c r="P1879" s="783">
        <f>P1795</f>
        <v>800000</v>
      </c>
      <c r="Q1879" s="783">
        <f t="shared" si="3424"/>
        <v>554115.14</v>
      </c>
      <c r="R1879" s="784">
        <f t="shared" si="3427"/>
        <v>0.69264392500000005</v>
      </c>
      <c r="S1879" s="783">
        <f>P1879-Q1879</f>
        <v>245884.86</v>
      </c>
      <c r="T1879" s="84"/>
      <c r="V1879" s="84"/>
      <c r="W1879" s="84"/>
      <c r="X1879" s="1012"/>
      <c r="Y1879" s="1013"/>
      <c r="Z1879" s="1014"/>
      <c r="AA1879" s="1015"/>
      <c r="AB1879" s="84">
        <f t="shared" si="3396"/>
        <v>0</v>
      </c>
    </row>
    <row r="1880" spans="1:28" ht="15.75" thickBot="1">
      <c r="A1880" s="84"/>
      <c r="B1880" s="84"/>
      <c r="C1880" s="84"/>
      <c r="D1880" s="84"/>
      <c r="F1880" s="1028">
        <v>56</v>
      </c>
      <c r="G1880" s="1005" t="s">
        <v>5278</v>
      </c>
      <c r="H1880" s="781">
        <f>H1383</f>
        <v>0</v>
      </c>
      <c r="I1880" s="781">
        <f>I1383</f>
        <v>0</v>
      </c>
      <c r="J1880" s="782"/>
      <c r="K1880" s="781">
        <f>K1383</f>
        <v>0</v>
      </c>
      <c r="L1880" s="783">
        <f>L1383</f>
        <v>0</v>
      </c>
      <c r="M1880" s="783">
        <f>M1383</f>
        <v>532589.81999999995</v>
      </c>
      <c r="N1880" s="784" t="e">
        <f t="shared" si="3426"/>
        <v>#DIV/0!</v>
      </c>
      <c r="O1880" s="783">
        <f>O1383</f>
        <v>-532589.81999999995</v>
      </c>
      <c r="P1880" s="783">
        <f>P1383</f>
        <v>0</v>
      </c>
      <c r="Q1880" s="783">
        <f t="shared" si="3424"/>
        <v>532589.81999999995</v>
      </c>
      <c r="R1880" s="784" t="e">
        <f t="shared" si="3427"/>
        <v>#DIV/0!</v>
      </c>
      <c r="S1880" s="783">
        <f>P1880-Q1880</f>
        <v>-532589.81999999995</v>
      </c>
      <c r="T1880" s="84"/>
      <c r="V1880" s="84"/>
      <c r="W1880" s="84"/>
      <c r="X1880" s="1012"/>
      <c r="Y1880" s="1013"/>
      <c r="Z1880" s="1014"/>
      <c r="AA1880" s="1015"/>
    </row>
    <row r="1881" spans="1:28" ht="15.75" thickBot="1">
      <c r="A1881" s="84"/>
      <c r="B1881" s="84"/>
      <c r="C1881" s="84"/>
      <c r="D1881" s="84"/>
      <c r="G1881" s="785" t="s">
        <v>5303</v>
      </c>
      <c r="H1881" s="786">
        <f>SUM(H1864:H1879)</f>
        <v>506198982</v>
      </c>
      <c r="I1881" s="786" t="e">
        <f>SUM(I1864:I1880)</f>
        <v>#REF!</v>
      </c>
      <c r="J1881" s="787" t="e">
        <f>I1881/H1881</f>
        <v>#REF!</v>
      </c>
      <c r="K1881" s="786" t="e">
        <f>H1881-I1881</f>
        <v>#REF!</v>
      </c>
      <c r="L1881" s="788">
        <f>SUM(L1864:L1880)</f>
        <v>238532882</v>
      </c>
      <c r="M1881" s="788">
        <f>SUM(M1864:M1880)</f>
        <v>17348437.969999999</v>
      </c>
      <c r="N1881" s="789">
        <f t="shared" si="3426"/>
        <v>7.2729754592073384E-2</v>
      </c>
      <c r="O1881" s="788">
        <f>SUM(O1864:O1879)</f>
        <v>223631912.84999999</v>
      </c>
      <c r="P1881" s="788">
        <f>SUM(P1864:P1880)</f>
        <v>765312490</v>
      </c>
      <c r="Q1881" s="788" t="e">
        <f t="shared" si="3424"/>
        <v>#REF!</v>
      </c>
      <c r="R1881" s="789" t="e">
        <f>Q1881/P1881</f>
        <v>#REF!</v>
      </c>
      <c r="S1881" s="788" t="e">
        <f>SUM(S1864:S1879)</f>
        <v>#REF!</v>
      </c>
      <c r="T1881" s="84"/>
      <c r="V1881" s="84"/>
      <c r="W1881" s="84"/>
      <c r="X1881" s="1012"/>
      <c r="Y1881" s="1013"/>
      <c r="Z1881" s="1014"/>
      <c r="AA1881" s="1015"/>
      <c r="AB1881" s="84">
        <f t="shared" si="3396"/>
        <v>0</v>
      </c>
    </row>
    <row r="1882" spans="1:28">
      <c r="A1882" s="84"/>
      <c r="B1882" s="84"/>
      <c r="C1882" s="84"/>
      <c r="D1882" s="84"/>
      <c r="G1882" s="798"/>
      <c r="H1882" s="799"/>
      <c r="I1882" s="799"/>
      <c r="J1882" s="800"/>
      <c r="K1882" s="799"/>
      <c r="L1882" s="801"/>
      <c r="M1882" s="801"/>
      <c r="N1882" s="802"/>
      <c r="O1882" s="801"/>
      <c r="P1882" s="801"/>
      <c r="Q1882" s="801"/>
      <c r="R1882" s="802"/>
      <c r="S1882" s="801"/>
      <c r="T1882" s="84"/>
      <c r="V1882" s="84"/>
      <c r="W1882" s="84"/>
      <c r="X1882" s="1012"/>
      <c r="Y1882" s="1013"/>
      <c r="Z1882" s="1014"/>
      <c r="AA1882" s="1015"/>
      <c r="AB1882" s="84">
        <f t="shared" si="3396"/>
        <v>0</v>
      </c>
    </row>
    <row r="1883" spans="1:28" hidden="1">
      <c r="A1883" s="84"/>
      <c r="B1883" s="84"/>
      <c r="C1883" s="84"/>
      <c r="D1883" s="84"/>
      <c r="G1883" s="798"/>
      <c r="H1883" s="799"/>
      <c r="I1883" s="799"/>
      <c r="J1883" s="800"/>
      <c r="K1883" s="799"/>
      <c r="L1883" s="801"/>
      <c r="M1883" s="801"/>
      <c r="N1883" s="802"/>
      <c r="O1883" s="801"/>
      <c r="P1883" s="801"/>
      <c r="Q1883" s="801"/>
      <c r="R1883" s="802"/>
      <c r="S1883" s="801"/>
      <c r="T1883" s="84"/>
      <c r="V1883" s="84"/>
      <c r="W1883" s="84"/>
      <c r="X1883" s="1012"/>
      <c r="Y1883" s="1013"/>
      <c r="Z1883" s="1014"/>
      <c r="AA1883" s="1015"/>
      <c r="AB1883" s="84">
        <f t="shared" si="3396"/>
        <v>0</v>
      </c>
    </row>
    <row r="1884" spans="1:28">
      <c r="A1884" s="84"/>
      <c r="B1884" s="84"/>
      <c r="C1884" s="84"/>
      <c r="D1884" s="84"/>
      <c r="E1884" s="1025"/>
      <c r="F1884" s="1024"/>
      <c r="G1884" s="1047" t="s">
        <v>5304</v>
      </c>
      <c r="H1884" s="806"/>
      <c r="I1884" s="806"/>
      <c r="J1884" s="807"/>
      <c r="K1884" s="806"/>
      <c r="L1884" s="808"/>
      <c r="M1884" s="808"/>
      <c r="N1884" s="809"/>
      <c r="O1884" s="808"/>
      <c r="P1884" s="808"/>
      <c r="Q1884" s="808"/>
      <c r="R1884" s="809"/>
      <c r="S1884" s="863"/>
      <c r="T1884" s="84"/>
      <c r="V1884" s="84"/>
      <c r="W1884" s="84"/>
      <c r="X1884" s="1012"/>
      <c r="Y1884" s="1013"/>
      <c r="Z1884" s="1014"/>
      <c r="AA1884" s="1015"/>
      <c r="AB1884" s="84">
        <f t="shared" si="3396"/>
        <v>0</v>
      </c>
    </row>
    <row r="1885" spans="1:28">
      <c r="A1885" s="84"/>
      <c r="B1885" s="84"/>
      <c r="C1885" s="84"/>
      <c r="D1885" s="84"/>
      <c r="E1885" s="778"/>
      <c r="F1885" s="1028" t="s">
        <v>235</v>
      </c>
      <c r="G1885" s="1005" t="s">
        <v>236</v>
      </c>
      <c r="H1885" s="781">
        <f>H1864+H188+H340+H367</f>
        <v>527229729</v>
      </c>
      <c r="I1885" s="781" t="e">
        <f>I1864+I356+I204+I372</f>
        <v>#REF!</v>
      </c>
      <c r="J1885" s="782" t="e">
        <f>I1885/H1885</f>
        <v>#REF!</v>
      </c>
      <c r="K1885" s="781" t="e">
        <f>H1885-I1885</f>
        <v>#REF!</v>
      </c>
      <c r="L1885" s="783">
        <v>0</v>
      </c>
      <c r="M1885" s="783">
        <v>0</v>
      </c>
      <c r="N1885" s="784">
        <v>0</v>
      </c>
      <c r="O1885" s="783">
        <f>L1885-M1885</f>
        <v>0</v>
      </c>
      <c r="P1885" s="783">
        <f>L1885+H1885</f>
        <v>527229729</v>
      </c>
      <c r="Q1885" s="783" t="e">
        <f>M1885+I1885</f>
        <v>#REF!</v>
      </c>
      <c r="R1885" s="784" t="e">
        <f>Q1885/P1885</f>
        <v>#REF!</v>
      </c>
      <c r="S1885" s="783" t="e">
        <f>P1885-Q1885</f>
        <v>#REF!</v>
      </c>
      <c r="T1885" s="84"/>
      <c r="V1885" s="84"/>
      <c r="W1885" s="84"/>
      <c r="X1885" s="1012"/>
      <c r="Y1885" s="1013"/>
      <c r="Z1885" s="1014"/>
      <c r="AA1885" s="1015"/>
      <c r="AB1885" s="84">
        <f t="shared" si="3396"/>
        <v>0</v>
      </c>
    </row>
    <row r="1886" spans="1:28" hidden="1">
      <c r="A1886" s="84"/>
      <c r="B1886" s="84"/>
      <c r="C1886" s="84"/>
      <c r="D1886" s="84"/>
      <c r="F1886" s="1028" t="s">
        <v>237</v>
      </c>
      <c r="G1886" s="1005" t="s">
        <v>238</v>
      </c>
      <c r="S1886" s="783">
        <f>SUM(H1886:L1886)</f>
        <v>0</v>
      </c>
      <c r="T1886" s="84"/>
      <c r="V1886" s="84"/>
      <c r="W1886" s="84"/>
      <c r="X1886" s="1012"/>
      <c r="Y1886" s="1013"/>
      <c r="Z1886" s="1014"/>
      <c r="AA1886" s="1015"/>
      <c r="AB1886" s="84">
        <f t="shared" si="3396"/>
        <v>0</v>
      </c>
    </row>
    <row r="1887" spans="1:28" hidden="1">
      <c r="A1887" s="84"/>
      <c r="B1887" s="84"/>
      <c r="C1887" s="84"/>
      <c r="D1887" s="84"/>
      <c r="F1887" s="1028" t="s">
        <v>239</v>
      </c>
      <c r="G1887" s="1005" t="s">
        <v>240</v>
      </c>
      <c r="S1887" s="783">
        <f>SUM(H1887:L1887)</f>
        <v>0</v>
      </c>
      <c r="T1887" s="84"/>
      <c r="V1887" s="84"/>
      <c r="W1887" s="84"/>
      <c r="X1887" s="1012"/>
      <c r="Y1887" s="1013"/>
      <c r="Z1887" s="1014"/>
      <c r="AA1887" s="1015"/>
      <c r="AB1887" s="84">
        <f t="shared" si="3396"/>
        <v>0</v>
      </c>
    </row>
    <row r="1888" spans="1:28">
      <c r="A1888" s="84"/>
      <c r="B1888" s="84"/>
      <c r="C1888" s="84"/>
      <c r="D1888" s="84"/>
      <c r="F1888" s="1028" t="s">
        <v>241</v>
      </c>
      <c r="G1888" s="1005" t="s">
        <v>242</v>
      </c>
      <c r="H1888" s="750">
        <v>0</v>
      </c>
      <c r="I1888" s="750">
        <v>0</v>
      </c>
      <c r="K1888" s="750">
        <v>0</v>
      </c>
      <c r="L1888" s="752">
        <f>L1867</f>
        <v>507000</v>
      </c>
      <c r="M1888" s="752">
        <f>M1867</f>
        <v>158660.09000000003</v>
      </c>
      <c r="N1888" s="753">
        <v>0</v>
      </c>
      <c r="O1888" s="752">
        <f>L1888-M1888</f>
        <v>348339.91</v>
      </c>
      <c r="P1888" s="752">
        <f>L1888+H1888</f>
        <v>507000</v>
      </c>
      <c r="Q1888" s="752">
        <f>M1888+I1888</f>
        <v>158660.09000000003</v>
      </c>
      <c r="R1888" s="753">
        <f t="shared" ref="R1888:R1902" si="3429">Q1888/P1888</f>
        <v>0.31293903353057206</v>
      </c>
      <c r="S1888" s="783">
        <f t="shared" ref="S1888:S1899" si="3430">P1888-Q1888</f>
        <v>348339.91</v>
      </c>
      <c r="T1888" s="84"/>
      <c r="V1888" s="84"/>
      <c r="W1888" s="84"/>
      <c r="X1888" s="1012"/>
      <c r="Y1888" s="1013"/>
      <c r="Z1888" s="1014"/>
      <c r="AA1888" s="1015"/>
      <c r="AB1888" s="84">
        <f t="shared" si="3396"/>
        <v>0</v>
      </c>
    </row>
    <row r="1889" spans="1:30" hidden="1">
      <c r="A1889" s="84"/>
      <c r="B1889" s="84"/>
      <c r="C1889" s="84"/>
      <c r="D1889" s="84"/>
      <c r="F1889" s="1028" t="s">
        <v>243</v>
      </c>
      <c r="G1889" s="1005" t="s">
        <v>244</v>
      </c>
      <c r="N1889" s="753">
        <v>0</v>
      </c>
      <c r="Q1889" s="752">
        <f t="shared" ref="Q1889:Q1902" si="3431">M1889+I1889</f>
        <v>0</v>
      </c>
      <c r="R1889" s="753" t="e">
        <f t="shared" si="3429"/>
        <v>#DIV/0!</v>
      </c>
      <c r="S1889" s="783">
        <f t="shared" si="3430"/>
        <v>0</v>
      </c>
      <c r="T1889" s="84"/>
      <c r="V1889" s="84"/>
      <c r="W1889" s="84"/>
      <c r="X1889" s="1012"/>
      <c r="Y1889" s="1013"/>
      <c r="Z1889" s="1014"/>
      <c r="AA1889" s="1015"/>
      <c r="AB1889" s="84">
        <f t="shared" si="3396"/>
        <v>0</v>
      </c>
    </row>
    <row r="1890" spans="1:30">
      <c r="A1890" s="84"/>
      <c r="B1890" s="84"/>
      <c r="C1890" s="84"/>
      <c r="D1890" s="84"/>
      <c r="F1890" s="1028" t="s">
        <v>245</v>
      </c>
      <c r="G1890" s="1005" t="s">
        <v>246</v>
      </c>
      <c r="H1890" s="750">
        <f>H1869</f>
        <v>0</v>
      </c>
      <c r="I1890" s="750">
        <f t="shared" ref="I1890:O1890" si="3432">I1869</f>
        <v>0</v>
      </c>
      <c r="K1890" s="750">
        <f t="shared" si="3432"/>
        <v>0</v>
      </c>
      <c r="L1890" s="752">
        <f t="shared" ref="L1890:M1894" si="3433">L1869</f>
        <v>0</v>
      </c>
      <c r="M1890" s="752">
        <f t="shared" si="3433"/>
        <v>157900</v>
      </c>
      <c r="N1890" s="753">
        <v>0</v>
      </c>
      <c r="O1890" s="752">
        <f t="shared" si="3432"/>
        <v>-157900</v>
      </c>
      <c r="P1890" s="752">
        <f>P1869</f>
        <v>0</v>
      </c>
      <c r="Q1890" s="752">
        <f t="shared" si="3431"/>
        <v>157900</v>
      </c>
      <c r="R1890" s="753" t="e">
        <f t="shared" si="3429"/>
        <v>#DIV/0!</v>
      </c>
      <c r="S1890" s="783">
        <f t="shared" si="3430"/>
        <v>-157900</v>
      </c>
      <c r="T1890" s="84"/>
      <c r="V1890" s="84"/>
      <c r="W1890" s="84"/>
      <c r="X1890" s="1012"/>
      <c r="Y1890" s="1013"/>
      <c r="Z1890" s="1014"/>
      <c r="AA1890" s="1015"/>
      <c r="AB1890" s="84">
        <f t="shared" si="3396"/>
        <v>0</v>
      </c>
      <c r="AD1890" s="203">
        <f>SUM(AA379:AA1811)</f>
        <v>378577288.10999995</v>
      </c>
    </row>
    <row r="1891" spans="1:30">
      <c r="A1891" s="84"/>
      <c r="B1891" s="84"/>
      <c r="C1891" s="84"/>
      <c r="D1891" s="84"/>
      <c r="F1891" s="1028" t="s">
        <v>247</v>
      </c>
      <c r="G1891" s="1005" t="s">
        <v>4695</v>
      </c>
      <c r="H1891" s="750">
        <v>0</v>
      </c>
      <c r="I1891" s="750">
        <v>0</v>
      </c>
      <c r="K1891" s="750">
        <v>0</v>
      </c>
      <c r="L1891" s="752">
        <f>L1870+L1767+L1626</f>
        <v>167733719</v>
      </c>
      <c r="M1891" s="752">
        <f t="shared" si="3433"/>
        <v>12314197.58</v>
      </c>
      <c r="N1891" s="753">
        <v>0</v>
      </c>
      <c r="O1891" s="752">
        <f>L1891-M1891</f>
        <v>155419521.41999999</v>
      </c>
      <c r="P1891" s="752">
        <f>L1891+H1891</f>
        <v>167733719</v>
      </c>
      <c r="Q1891" s="752">
        <f t="shared" si="3431"/>
        <v>12314197.58</v>
      </c>
      <c r="R1891" s="753">
        <f t="shared" si="3429"/>
        <v>7.3415158582395709E-2</v>
      </c>
      <c r="S1891" s="783">
        <f t="shared" si="3430"/>
        <v>155419521.41999999</v>
      </c>
      <c r="T1891" s="84"/>
      <c r="V1891" s="84"/>
      <c r="W1891" s="84"/>
      <c r="X1891" s="1012"/>
      <c r="Y1891" s="1013"/>
      <c r="Z1891" s="1014"/>
      <c r="AA1891" s="1015"/>
      <c r="AB1891" s="84">
        <f t="shared" si="3396"/>
        <v>0</v>
      </c>
    </row>
    <row r="1892" spans="1:30" ht="30">
      <c r="A1892" s="84"/>
      <c r="B1892" s="84"/>
      <c r="C1892" s="84"/>
      <c r="D1892" s="84"/>
      <c r="F1892" s="1028" t="s">
        <v>248</v>
      </c>
      <c r="G1892" s="1005" t="s">
        <v>4694</v>
      </c>
      <c r="H1892" s="750">
        <v>0</v>
      </c>
      <c r="I1892" s="750">
        <v>0</v>
      </c>
      <c r="K1892" s="750">
        <v>0</v>
      </c>
      <c r="L1892" s="752">
        <f t="shared" si="3433"/>
        <v>0</v>
      </c>
      <c r="M1892" s="752">
        <f t="shared" si="3433"/>
        <v>1262510</v>
      </c>
      <c r="N1892" s="753">
        <v>0</v>
      </c>
      <c r="O1892" s="752">
        <f>L1892-M1892</f>
        <v>-1262510</v>
      </c>
      <c r="P1892" s="752">
        <f>L1892+H1892</f>
        <v>0</v>
      </c>
      <c r="Q1892" s="752">
        <f t="shared" si="3431"/>
        <v>1262510</v>
      </c>
      <c r="R1892" s="753" t="e">
        <f t="shared" si="3429"/>
        <v>#DIV/0!</v>
      </c>
      <c r="S1892" s="783">
        <f t="shared" si="3430"/>
        <v>-1262510</v>
      </c>
      <c r="T1892" s="84"/>
      <c r="V1892" s="84"/>
      <c r="W1892" s="84"/>
      <c r="X1892" s="1012"/>
      <c r="Y1892" s="1013"/>
      <c r="Z1892" s="1014"/>
      <c r="AA1892" s="1015"/>
      <c r="AB1892" s="84">
        <f t="shared" si="3396"/>
        <v>0</v>
      </c>
    </row>
    <row r="1893" spans="1:30">
      <c r="A1893" s="84"/>
      <c r="B1893" s="84"/>
      <c r="C1893" s="84"/>
      <c r="D1893" s="84"/>
      <c r="E1893" s="977"/>
      <c r="F1893" s="1028" t="s">
        <v>249</v>
      </c>
      <c r="G1893" s="1005" t="s">
        <v>58</v>
      </c>
      <c r="H1893" s="750">
        <v>0</v>
      </c>
      <c r="I1893" s="750">
        <v>0</v>
      </c>
      <c r="K1893" s="750">
        <v>0</v>
      </c>
      <c r="L1893" s="752">
        <f t="shared" si="3433"/>
        <v>0</v>
      </c>
      <c r="M1893" s="752">
        <f t="shared" si="3433"/>
        <v>0</v>
      </c>
      <c r="N1893" s="753">
        <v>0</v>
      </c>
      <c r="O1893" s="752">
        <f>L1893-M1893</f>
        <v>0</v>
      </c>
      <c r="P1893" s="752">
        <f>P1872</f>
        <v>0</v>
      </c>
      <c r="Q1893" s="752">
        <f t="shared" si="3431"/>
        <v>0</v>
      </c>
      <c r="R1893" s="753" t="e">
        <f t="shared" si="3429"/>
        <v>#DIV/0!</v>
      </c>
      <c r="S1893" s="783">
        <f t="shared" si="3430"/>
        <v>0</v>
      </c>
      <c r="T1893" s="84"/>
      <c r="V1893" s="84"/>
      <c r="W1893" s="84"/>
      <c r="X1893" s="1012"/>
      <c r="Y1893" s="1013"/>
      <c r="Z1893" s="1014"/>
      <c r="AA1893" s="1015"/>
      <c r="AB1893" s="84">
        <f t="shared" si="3396"/>
        <v>0</v>
      </c>
    </row>
    <row r="1894" spans="1:30">
      <c r="A1894" s="84"/>
      <c r="B1894" s="84"/>
      <c r="C1894" s="84"/>
      <c r="D1894" s="84"/>
      <c r="E1894" s="977"/>
      <c r="F1894" s="1028" t="s">
        <v>250</v>
      </c>
      <c r="G1894" s="1005" t="s">
        <v>251</v>
      </c>
      <c r="H1894" s="750">
        <v>0</v>
      </c>
      <c r="I1894" s="750">
        <v>0</v>
      </c>
      <c r="K1894" s="750">
        <v>0</v>
      </c>
      <c r="L1894" s="752">
        <f>L542</f>
        <v>19000000</v>
      </c>
      <c r="M1894" s="752">
        <f t="shared" si="3433"/>
        <v>0</v>
      </c>
      <c r="N1894" s="753">
        <v>0</v>
      </c>
      <c r="O1894" s="752">
        <f>L1894-M1894</f>
        <v>19000000</v>
      </c>
      <c r="P1894" s="752">
        <f>L1894+H1894</f>
        <v>19000000</v>
      </c>
      <c r="Q1894" s="752">
        <f t="shared" si="3431"/>
        <v>0</v>
      </c>
      <c r="R1894" s="753">
        <f t="shared" si="3429"/>
        <v>0</v>
      </c>
      <c r="S1894" s="783">
        <f t="shared" si="3430"/>
        <v>19000000</v>
      </c>
      <c r="T1894" s="84"/>
      <c r="V1894" s="84"/>
      <c r="W1894" s="84"/>
      <c r="X1894" s="1012"/>
      <c r="Y1894" s="1013"/>
      <c r="Z1894" s="1014"/>
      <c r="AA1894" s="1015"/>
      <c r="AB1894" s="84">
        <f t="shared" si="3396"/>
        <v>0</v>
      </c>
    </row>
    <row r="1895" spans="1:30">
      <c r="A1895" s="84"/>
      <c r="B1895" s="84"/>
      <c r="C1895" s="84"/>
      <c r="D1895" s="84"/>
      <c r="E1895" s="977"/>
      <c r="F1895" s="1028" t="s">
        <v>252</v>
      </c>
      <c r="G1895" s="1005" t="s">
        <v>253</v>
      </c>
      <c r="N1895" s="753">
        <v>0</v>
      </c>
      <c r="Q1895" s="752">
        <f t="shared" si="3431"/>
        <v>0</v>
      </c>
      <c r="R1895" s="753" t="e">
        <f t="shared" si="3429"/>
        <v>#DIV/0!</v>
      </c>
      <c r="S1895" s="783">
        <f t="shared" si="3430"/>
        <v>0</v>
      </c>
      <c r="T1895" s="84"/>
      <c r="V1895" s="84"/>
      <c r="W1895" s="84"/>
      <c r="X1895" s="1012"/>
      <c r="Y1895" s="1013"/>
      <c r="Z1895" s="1014"/>
      <c r="AA1895" s="1015"/>
      <c r="AB1895" s="84">
        <f t="shared" si="3396"/>
        <v>0</v>
      </c>
    </row>
    <row r="1896" spans="1:30" ht="30">
      <c r="A1896" s="84"/>
      <c r="B1896" s="84"/>
      <c r="C1896" s="84"/>
      <c r="D1896" s="84"/>
      <c r="E1896" s="977"/>
      <c r="F1896" s="1028" t="s">
        <v>254</v>
      </c>
      <c r="G1896" s="1005" t="s">
        <v>255</v>
      </c>
      <c r="N1896" s="753">
        <v>0</v>
      </c>
      <c r="Q1896" s="752">
        <f t="shared" si="3431"/>
        <v>0</v>
      </c>
      <c r="R1896" s="753" t="e">
        <f t="shared" si="3429"/>
        <v>#DIV/0!</v>
      </c>
      <c r="S1896" s="783">
        <f t="shared" si="3430"/>
        <v>0</v>
      </c>
      <c r="T1896" s="84"/>
      <c r="V1896" s="84"/>
      <c r="W1896" s="84"/>
      <c r="X1896" s="1012"/>
      <c r="Y1896" s="1013"/>
      <c r="Z1896" s="1014"/>
      <c r="AA1896" s="1015"/>
      <c r="AB1896" s="84">
        <f t="shared" si="3396"/>
        <v>0</v>
      </c>
    </row>
    <row r="1897" spans="1:30">
      <c r="A1897" s="84"/>
      <c r="B1897" s="84"/>
      <c r="C1897" s="84"/>
      <c r="D1897" s="84"/>
      <c r="E1897" s="977"/>
      <c r="F1897" s="1028" t="s">
        <v>256</v>
      </c>
      <c r="G1897" s="1005" t="s">
        <v>257</v>
      </c>
      <c r="H1897" s="750">
        <v>0</v>
      </c>
      <c r="I1897" s="750">
        <v>0</v>
      </c>
      <c r="K1897" s="750">
        <v>0</v>
      </c>
      <c r="L1897" s="752">
        <f>L1876+L200</f>
        <v>62977850</v>
      </c>
      <c r="M1897" s="752">
        <f>M1876+M200</f>
        <v>1647483.3399999999</v>
      </c>
      <c r="N1897" s="753">
        <v>0</v>
      </c>
      <c r="O1897" s="752">
        <f>L1897-M1897</f>
        <v>61330366.659999996</v>
      </c>
      <c r="P1897" s="752">
        <f>L1897+H1897</f>
        <v>62977850</v>
      </c>
      <c r="Q1897" s="752">
        <f t="shared" si="3431"/>
        <v>1647483.3399999999</v>
      </c>
      <c r="R1897" s="753">
        <f t="shared" si="3429"/>
        <v>2.615972663404673E-2</v>
      </c>
      <c r="S1897" s="783">
        <f t="shared" si="3430"/>
        <v>61330366.659999996</v>
      </c>
      <c r="T1897" s="84"/>
      <c r="V1897" s="84"/>
      <c r="W1897" s="84"/>
      <c r="X1897" s="1012"/>
      <c r="Y1897" s="1013"/>
      <c r="Z1897" s="1014"/>
      <c r="AA1897" s="1015"/>
      <c r="AB1897" s="84">
        <f t="shared" si="3396"/>
        <v>0</v>
      </c>
    </row>
    <row r="1898" spans="1:30" ht="30" hidden="1">
      <c r="A1898" s="84"/>
      <c r="B1898" s="84"/>
      <c r="C1898" s="84"/>
      <c r="D1898" s="84"/>
      <c r="E1898" s="977"/>
      <c r="F1898" s="1028" t="s">
        <v>258</v>
      </c>
      <c r="G1898" s="1005" t="s">
        <v>259</v>
      </c>
      <c r="N1898" s="753">
        <v>0</v>
      </c>
      <c r="Q1898" s="752">
        <f t="shared" si="3431"/>
        <v>0</v>
      </c>
      <c r="R1898" s="753" t="e">
        <f t="shared" si="3429"/>
        <v>#DIV/0!</v>
      </c>
      <c r="S1898" s="783">
        <f t="shared" si="3430"/>
        <v>0</v>
      </c>
      <c r="T1898" s="84"/>
      <c r="AB1898" s="84">
        <f t="shared" si="3396"/>
        <v>0</v>
      </c>
    </row>
    <row r="1899" spans="1:30" ht="30">
      <c r="A1899" s="84"/>
      <c r="B1899" s="84"/>
      <c r="C1899" s="84"/>
      <c r="D1899" s="84"/>
      <c r="E1899" s="977"/>
      <c r="F1899" s="1028" t="s">
        <v>260</v>
      </c>
      <c r="G1899" s="1005" t="s">
        <v>261</v>
      </c>
      <c r="H1899" s="750">
        <v>0</v>
      </c>
      <c r="I1899" s="750">
        <v>0</v>
      </c>
      <c r="L1899" s="752">
        <f>68613</f>
        <v>68613</v>
      </c>
      <c r="M1899" s="752">
        <f t="shared" ref="L1899:M1901" si="3434">M1878</f>
        <v>720982</v>
      </c>
      <c r="N1899" s="753">
        <v>0</v>
      </c>
      <c r="P1899" s="752">
        <f>P1878</f>
        <v>68613</v>
      </c>
      <c r="Q1899" s="752">
        <f t="shared" si="3431"/>
        <v>720982</v>
      </c>
      <c r="R1899" s="753">
        <f t="shared" si="3429"/>
        <v>10.507950388410359</v>
      </c>
      <c r="S1899" s="783">
        <f t="shared" si="3430"/>
        <v>-652369</v>
      </c>
      <c r="T1899" s="84"/>
      <c r="AB1899" s="84">
        <f t="shared" si="3396"/>
        <v>0</v>
      </c>
    </row>
    <row r="1900" spans="1:30" ht="15.75" thickBot="1">
      <c r="A1900" s="84"/>
      <c r="B1900" s="84"/>
      <c r="C1900" s="84"/>
      <c r="D1900" s="84"/>
      <c r="E1900" s="977"/>
      <c r="F1900" s="1028" t="s">
        <v>262</v>
      </c>
      <c r="G1900" s="1005" t="s">
        <v>263</v>
      </c>
      <c r="H1900" s="781">
        <f>H1879</f>
        <v>0</v>
      </c>
      <c r="I1900" s="781">
        <f>I1879</f>
        <v>0</v>
      </c>
      <c r="J1900" s="782"/>
      <c r="K1900" s="781">
        <f>K1879</f>
        <v>0</v>
      </c>
      <c r="L1900" s="783">
        <f t="shared" si="3434"/>
        <v>800000</v>
      </c>
      <c r="M1900" s="783">
        <f t="shared" si="3434"/>
        <v>554115.14</v>
      </c>
      <c r="N1900" s="784">
        <v>0</v>
      </c>
      <c r="O1900" s="783">
        <f>O1879</f>
        <v>245884.86</v>
      </c>
      <c r="P1900" s="783">
        <f>P1879</f>
        <v>800000</v>
      </c>
      <c r="Q1900" s="783">
        <f t="shared" si="3431"/>
        <v>554115.14</v>
      </c>
      <c r="R1900" s="784">
        <f t="shared" si="3429"/>
        <v>0.69264392500000005</v>
      </c>
      <c r="S1900" s="783">
        <f>P1900-Q1900</f>
        <v>245884.86</v>
      </c>
      <c r="T1900" s="84"/>
      <c r="AB1900" s="84">
        <f>Z1900-AA1900</f>
        <v>0</v>
      </c>
    </row>
    <row r="1901" spans="1:30" ht="15.75" hidden="1" thickBot="1">
      <c r="A1901" s="84"/>
      <c r="B1901" s="84"/>
      <c r="C1901" s="84"/>
      <c r="D1901" s="84"/>
      <c r="E1901" s="977"/>
      <c r="F1901" s="1028">
        <v>56</v>
      </c>
      <c r="G1901" s="1005" t="s">
        <v>5278</v>
      </c>
      <c r="H1901" s="781">
        <v>0</v>
      </c>
      <c r="I1901" s="781">
        <v>0</v>
      </c>
      <c r="J1901" s="782"/>
      <c r="K1901" s="781">
        <f>H1901-I1901</f>
        <v>0</v>
      </c>
      <c r="L1901" s="783">
        <f t="shared" si="3434"/>
        <v>0</v>
      </c>
      <c r="M1901" s="783">
        <f t="shared" si="3434"/>
        <v>532589.81999999995</v>
      </c>
      <c r="N1901" s="784">
        <v>0</v>
      </c>
      <c r="O1901" s="783">
        <f>O1880</f>
        <v>-532589.81999999995</v>
      </c>
      <c r="P1901" s="783">
        <f>SUM(H1901:L1901)</f>
        <v>0</v>
      </c>
      <c r="Q1901" s="783">
        <f t="shared" si="3431"/>
        <v>532589.81999999995</v>
      </c>
      <c r="R1901" s="784" t="e">
        <f t="shared" si="3429"/>
        <v>#DIV/0!</v>
      </c>
      <c r="S1901" s="783">
        <f>P1901-Q1901</f>
        <v>-532589.81999999995</v>
      </c>
      <c r="T1901" s="84"/>
    </row>
    <row r="1902" spans="1:30" ht="15.75" thickBot="1">
      <c r="A1902" s="84"/>
      <c r="B1902" s="84"/>
      <c r="C1902" s="84"/>
      <c r="D1902" s="84"/>
      <c r="E1902" s="977"/>
      <c r="G1902" s="785" t="s">
        <v>5305</v>
      </c>
      <c r="H1902" s="786">
        <f>H1885</f>
        <v>527229729</v>
      </c>
      <c r="I1902" s="786" t="e">
        <f>SUM(I1885:I1901)</f>
        <v>#REF!</v>
      </c>
      <c r="J1902" s="787" t="e">
        <f>I1902/H1902</f>
        <v>#REF!</v>
      </c>
      <c r="K1902" s="786" t="e">
        <f>H1902-I1902</f>
        <v>#REF!</v>
      </c>
      <c r="L1902" s="788">
        <f>SUM(L1885:L1901)</f>
        <v>251087182</v>
      </c>
      <c r="M1902" s="788">
        <f>SUM(M1885:M1901)</f>
        <v>17348437.969999999</v>
      </c>
      <c r="N1902" s="789">
        <f>M1902/L1902</f>
        <v>6.9093283981338391E-2</v>
      </c>
      <c r="O1902" s="788">
        <f>SUM(O1885:O1900)</f>
        <v>234923702.84999999</v>
      </c>
      <c r="P1902" s="788">
        <f>SUM(P1885:P1901)</f>
        <v>778316911</v>
      </c>
      <c r="Q1902" s="788" t="e">
        <f t="shared" si="3431"/>
        <v>#REF!</v>
      </c>
      <c r="R1902" s="789" t="e">
        <f t="shared" si="3429"/>
        <v>#REF!</v>
      </c>
      <c r="S1902" s="788" t="e">
        <f>SUM(S1885:S1900)</f>
        <v>#REF!</v>
      </c>
      <c r="T1902" s="84"/>
      <c r="X1902" s="816">
        <f>SUM(X14:X1900)</f>
        <v>22074310.739999998</v>
      </c>
      <c r="Y1902" s="817">
        <f>SUM(Y14:Y1900)</f>
        <v>18864232.919999998</v>
      </c>
      <c r="Z1902" s="813">
        <f>Y1902-X1902</f>
        <v>-3210077.8200000003</v>
      </c>
      <c r="AA1902" s="814">
        <f>SUM(AA20:AA1900)</f>
        <v>400514067.39999992</v>
      </c>
      <c r="AB1902" s="84">
        <f>Z1902-AA1902</f>
        <v>-403724145.21999991</v>
      </c>
    </row>
    <row r="1903" spans="1:30">
      <c r="Z1903" s="813">
        <f>SUM(Z20:Z1900)</f>
        <v>513730651.18000007</v>
      </c>
      <c r="AA1903" s="814">
        <v>393494972.59999996</v>
      </c>
      <c r="AB1903" s="203">
        <f>SUM(AB20:AB1902)</f>
        <v>-271888005.32999992</v>
      </c>
    </row>
    <row r="1905" spans="1:20" hidden="1">
      <c r="H1905" s="1254" t="s">
        <v>4983</v>
      </c>
      <c r="I1905" s="1254"/>
      <c r="P1905" s="1254" t="s">
        <v>4982</v>
      </c>
      <c r="Q1905" s="1254"/>
    </row>
    <row r="1906" spans="1:20">
      <c r="H1906" s="1054">
        <f>H1908+H1912+H1942+H1954+H1963</f>
        <v>-7123637</v>
      </c>
    </row>
    <row r="1907" spans="1:20">
      <c r="H1907" s="1055"/>
      <c r="I1907" s="1055"/>
      <c r="P1907" s="1056"/>
      <c r="Q1907" s="1056"/>
    </row>
    <row r="1908" spans="1:20">
      <c r="A1908" s="84"/>
      <c r="B1908" s="84"/>
      <c r="C1908" s="84"/>
      <c r="D1908" s="84"/>
      <c r="E1908" s="84"/>
      <c r="F1908" s="84"/>
      <c r="G1908" s="1057">
        <v>711121</v>
      </c>
      <c r="H1908" s="1058">
        <f>SUM(H1909:H1911)</f>
        <v>0</v>
      </c>
    </row>
    <row r="1909" spans="1:20">
      <c r="A1909" s="84"/>
      <c r="B1909" s="84"/>
      <c r="C1909" s="84">
        <v>300</v>
      </c>
      <c r="D1909" s="84"/>
      <c r="E1909" s="84"/>
      <c r="F1909" s="84"/>
      <c r="H1909" s="1064"/>
      <c r="T1909" s="810" t="s">
        <v>5282</v>
      </c>
    </row>
    <row r="1910" spans="1:20">
      <c r="A1910" s="84"/>
      <c r="B1910" s="84"/>
      <c r="C1910" s="84">
        <v>500</v>
      </c>
      <c r="D1910" s="84"/>
      <c r="E1910" s="84"/>
      <c r="F1910" s="84"/>
      <c r="H1910" s="1065"/>
    </row>
    <row r="1911" spans="1:20">
      <c r="A1911" s="84"/>
      <c r="B1911" s="84"/>
      <c r="C1911" s="84"/>
      <c r="D1911" s="84"/>
      <c r="E1911" s="84"/>
      <c r="F1911" s="84"/>
    </row>
    <row r="1912" spans="1:20">
      <c r="A1912" s="84"/>
      <c r="B1912" s="84"/>
      <c r="C1912" s="84">
        <v>300</v>
      </c>
      <c r="D1912" s="84"/>
      <c r="E1912" s="84"/>
      <c r="F1912" s="84"/>
      <c r="G1912" s="1057">
        <v>733151</v>
      </c>
      <c r="H1912" s="1058">
        <f>SUM(H1913:H1941)</f>
        <v>0</v>
      </c>
    </row>
    <row r="1913" spans="1:20">
      <c r="C1913" s="797" t="s">
        <v>5281</v>
      </c>
      <c r="H1913" s="1072">
        <f>1118000-147000</f>
        <v>971000</v>
      </c>
    </row>
    <row r="1914" spans="1:20">
      <c r="A1914" s="84"/>
      <c r="B1914" s="84"/>
      <c r="C1914" s="84"/>
      <c r="D1914" s="84"/>
      <c r="E1914" s="84"/>
      <c r="F1914" s="84"/>
      <c r="H1914" s="1072">
        <v>210000</v>
      </c>
      <c r="L1914" s="752">
        <v>75690746</v>
      </c>
      <c r="P1914" s="752">
        <v>414025148</v>
      </c>
    </row>
    <row r="1915" spans="1:20">
      <c r="A1915" s="84"/>
      <c r="B1915" s="84"/>
      <c r="C1915" s="84"/>
      <c r="D1915" s="84"/>
      <c r="E1915" s="84"/>
      <c r="F1915" s="84"/>
      <c r="H1915" s="1103">
        <v>150000</v>
      </c>
      <c r="L1915" s="1063">
        <f>L1891-L1914</f>
        <v>92042973</v>
      </c>
      <c r="P1915" s="1063">
        <f>H1885-P1914</f>
        <v>113204581</v>
      </c>
    </row>
    <row r="1916" spans="1:20">
      <c r="H1916" s="1097">
        <v>217000</v>
      </c>
    </row>
    <row r="1917" spans="1:20">
      <c r="H1917" s="1097">
        <v>4000000</v>
      </c>
    </row>
    <row r="1918" spans="1:20">
      <c r="H1918" s="1097">
        <v>330395</v>
      </c>
    </row>
    <row r="1919" spans="1:20">
      <c r="H1919" s="1097">
        <v>670000</v>
      </c>
    </row>
    <row r="1920" spans="1:20">
      <c r="H1920" s="1092">
        <v>-648012</v>
      </c>
    </row>
    <row r="1921" spans="8:8">
      <c r="H1921" s="1087">
        <v>-1000000</v>
      </c>
    </row>
    <row r="1922" spans="8:8">
      <c r="H1922" s="1087">
        <v>-4130670</v>
      </c>
    </row>
    <row r="1923" spans="8:8">
      <c r="H1923" s="1087">
        <v>-25000</v>
      </c>
    </row>
    <row r="1924" spans="8:8">
      <c r="H1924" s="1087">
        <v>-255000</v>
      </c>
    </row>
    <row r="1925" spans="8:8">
      <c r="H1925" s="1087">
        <v>-315000</v>
      </c>
    </row>
    <row r="1926" spans="8:8">
      <c r="H1926" s="1087">
        <v>-174713</v>
      </c>
    </row>
    <row r="1927" spans="8:8">
      <c r="H1927" s="1072">
        <v>1740000</v>
      </c>
    </row>
    <row r="1928" spans="8:8">
      <c r="H1928" s="1087">
        <v>-1340000</v>
      </c>
    </row>
    <row r="1929" spans="8:8">
      <c r="H1929" s="1087">
        <v>-400000</v>
      </c>
    </row>
    <row r="1930" spans="8:8">
      <c r="H1930" s="1087"/>
    </row>
    <row r="1931" spans="8:8">
      <c r="H1931" s="1087"/>
    </row>
    <row r="1937" spans="1:27">
      <c r="H1937" s="1064"/>
    </row>
    <row r="1938" spans="1:27">
      <c r="H1938" s="1064"/>
    </row>
    <row r="1939" spans="1:27">
      <c r="H1939" s="1065"/>
    </row>
    <row r="1940" spans="1:27">
      <c r="H1940" s="1066"/>
    </row>
    <row r="1941" spans="1:27">
      <c r="H1941" s="1066"/>
    </row>
    <row r="1942" spans="1:27">
      <c r="G1942" s="1057">
        <v>711111</v>
      </c>
      <c r="H1942" s="1058">
        <f>SUM(H1943:H1953)</f>
        <v>0</v>
      </c>
    </row>
    <row r="1943" spans="1:27">
      <c r="A1943" s="84"/>
      <c r="B1943" s="84"/>
      <c r="C1943" s="84"/>
      <c r="D1943" s="84"/>
      <c r="E1943" s="84"/>
      <c r="F1943" s="84"/>
      <c r="G1943" s="931"/>
      <c r="H1943" s="1072">
        <v>3093680</v>
      </c>
      <c r="I1943" s="84"/>
      <c r="J1943" s="84"/>
      <c r="K1943" s="84"/>
      <c r="L1943" s="84"/>
      <c r="M1943" s="84"/>
      <c r="N1943" s="84"/>
      <c r="O1943" s="84"/>
      <c r="P1943" s="84"/>
      <c r="Q1943" s="84"/>
      <c r="R1943" s="84"/>
      <c r="S1943" s="84"/>
      <c r="T1943" s="84"/>
      <c r="V1943" s="84"/>
      <c r="W1943" s="84"/>
      <c r="X1943" s="84"/>
      <c r="Y1943" s="84"/>
      <c r="Z1943" s="84"/>
      <c r="AA1943" s="84"/>
    </row>
    <row r="1944" spans="1:27">
      <c r="G1944" s="1060"/>
      <c r="H1944" s="1087">
        <v>-704692</v>
      </c>
    </row>
    <row r="1945" spans="1:27">
      <c r="G1945" s="1060"/>
      <c r="H1945" s="1098">
        <v>-500000</v>
      </c>
    </row>
    <row r="1946" spans="1:27">
      <c r="G1946" s="1060"/>
      <c r="H1946" s="1098">
        <v>-300000</v>
      </c>
    </row>
    <row r="1947" spans="1:27">
      <c r="G1947" s="1060"/>
      <c r="H1947" s="1098">
        <v>-37000</v>
      </c>
    </row>
    <row r="1948" spans="1:27">
      <c r="G1948" s="1060"/>
      <c r="H1948" s="1098">
        <v>-1200000</v>
      </c>
    </row>
    <row r="1949" spans="1:27">
      <c r="G1949" s="1060"/>
      <c r="H1949" s="1098">
        <v>-351988</v>
      </c>
    </row>
    <row r="1950" spans="1:27">
      <c r="G1950" s="1060"/>
      <c r="H1950" s="1104">
        <v>600000</v>
      </c>
    </row>
    <row r="1951" spans="1:27">
      <c r="G1951" s="1060"/>
      <c r="H1951" s="1098">
        <v>-250000</v>
      </c>
    </row>
    <row r="1952" spans="1:27">
      <c r="G1952" s="1060"/>
      <c r="H1952" s="1098">
        <v>-200000</v>
      </c>
    </row>
    <row r="1953" spans="1:27">
      <c r="G1953" s="1060"/>
      <c r="H1953" s="1098">
        <v>-150000</v>
      </c>
    </row>
    <row r="1954" spans="1:27">
      <c r="G1954" s="1057">
        <v>713121</v>
      </c>
      <c r="H1954" s="1058">
        <f>SUM(H1955:H1962)</f>
        <v>-4123637</v>
      </c>
    </row>
    <row r="1955" spans="1:27">
      <c r="H1955" s="1072">
        <v>1961985</v>
      </c>
    </row>
    <row r="1956" spans="1:27">
      <c r="H1956" s="1072">
        <v>375000</v>
      </c>
    </row>
    <row r="1957" spans="1:27">
      <c r="H1957" s="1072">
        <v>165000</v>
      </c>
    </row>
    <row r="1958" spans="1:27">
      <c r="H1958" s="1072">
        <v>1535665</v>
      </c>
    </row>
    <row r="1959" spans="1:27">
      <c r="H1959" s="1087">
        <v>-4037650</v>
      </c>
    </row>
    <row r="1960" spans="1:27">
      <c r="H1960" s="1087">
        <v>-2687637</v>
      </c>
    </row>
    <row r="1961" spans="1:27">
      <c r="H1961" s="1087">
        <v>-1436000</v>
      </c>
    </row>
    <row r="1963" spans="1:27">
      <c r="G1963" s="739">
        <v>713122</v>
      </c>
      <c r="H1963" s="1058">
        <f>SUM(H1964:H1965)</f>
        <v>-3000000</v>
      </c>
    </row>
    <row r="1964" spans="1:27" s="204" customFormat="1">
      <c r="A1964" s="867"/>
      <c r="B1964" s="868"/>
      <c r="C1964" s="890"/>
      <c r="D1964" s="867"/>
      <c r="E1964" s="868"/>
      <c r="F1964" s="867"/>
      <c r="G1964" s="740"/>
      <c r="H1964" s="1105">
        <v>-2000000</v>
      </c>
      <c r="I1964" s="917"/>
      <c r="J1964" s="918"/>
      <c r="K1964" s="917"/>
      <c r="L1964" s="872"/>
      <c r="M1964" s="872"/>
      <c r="N1964" s="873"/>
      <c r="O1964" s="872"/>
      <c r="P1964" s="872"/>
      <c r="Q1964" s="872"/>
      <c r="R1964" s="873"/>
      <c r="S1964" s="872"/>
      <c r="T1964" s="856"/>
      <c r="V1964" s="875"/>
      <c r="W1964" s="875"/>
      <c r="X1964" s="1061"/>
      <c r="Y1964" s="875"/>
      <c r="Z1964" s="1062"/>
      <c r="AA1964" s="1062"/>
    </row>
    <row r="1965" spans="1:27">
      <c r="H1965" s="1098">
        <v>-1000000</v>
      </c>
    </row>
    <row r="1966" spans="1:27">
      <c r="H1966" s="1064"/>
    </row>
    <row r="1967" spans="1:27">
      <c r="H1967" s="1065"/>
    </row>
    <row r="1968" spans="1:27">
      <c r="H1968" s="1065"/>
    </row>
    <row r="1969" spans="8:8">
      <c r="H1969" s="1065"/>
    </row>
  </sheetData>
  <mergeCells count="8">
    <mergeCell ref="P1905:Q1905"/>
    <mergeCell ref="H1905:I1905"/>
    <mergeCell ref="A1:P1"/>
    <mergeCell ref="A13:R13"/>
    <mergeCell ref="A3:P3"/>
    <mergeCell ref="A5:P5"/>
    <mergeCell ref="A12:R12"/>
    <mergeCell ref="A11:P11"/>
  </mergeCells>
  <printOptions horizontalCentered="1"/>
  <pageMargins left="0" right="0" top="0.19684930008748899" bottom="0.19684930008748899" header="0.31496062992126" footer="0.31496062992126"/>
  <pageSetup scale="77" orientation="portrait" r:id="rId1"/>
  <rowBreaks count="10" manualBreakCount="10">
    <brk id="357" min="1" max="18" man="1"/>
    <brk id="440" min="1" max="18" man="1"/>
    <brk id="537" min="1" max="18" man="1"/>
    <brk id="775" min="1" max="18" man="1"/>
    <brk id="863" min="1" max="18" man="1"/>
    <brk id="1046" min="1" max="18" man="1"/>
    <brk id="1119" min="1" max="18" man="1"/>
    <brk id="1188" min="1" max="18" man="1"/>
    <brk id="1255" min="1" max="18" man="1"/>
    <brk id="1393" min="1" max="18" man="1"/>
  </rowBreaks>
  <colBreaks count="1" manualBreakCount="1">
    <brk id="16" max="1839" man="1"/>
  </colBreaks>
  <cellWatches>
    <cellWatch r="H1902"/>
  </cellWatches>
</worksheet>
</file>

<file path=xl/worksheets/sheet8.xml><?xml version="1.0" encoding="utf-8"?>
<worksheet xmlns="http://schemas.openxmlformats.org/spreadsheetml/2006/main" xmlns:r="http://schemas.openxmlformats.org/officeDocument/2006/relationships">
  <dimension ref="A1:O79"/>
  <sheetViews>
    <sheetView topLeftCell="A70" workbookViewId="0">
      <selection activeCell="I117" sqref="I117"/>
    </sheetView>
  </sheetViews>
  <sheetFormatPr defaultRowHeight="15"/>
  <cols>
    <col min="1" max="1" width="6.5703125" customWidth="1"/>
    <col min="3" max="3" width="16.28515625" customWidth="1"/>
    <col min="4" max="4" width="12.28515625" customWidth="1"/>
    <col min="5" max="5" width="11.7109375" customWidth="1"/>
    <col min="6" max="6" width="11" bestFit="1" customWidth="1"/>
    <col min="7" max="7" width="13" customWidth="1"/>
    <col min="8" max="8" width="10.140625" customWidth="1"/>
    <col min="9" max="9" width="10.85546875" customWidth="1"/>
    <col min="10" max="10" width="11.7109375" customWidth="1"/>
    <col min="11" max="11" width="11.85546875" customWidth="1"/>
    <col min="12" max="12" width="4.85546875" customWidth="1"/>
    <col min="14" max="14" width="16.28515625" bestFit="1" customWidth="1"/>
    <col min="15" max="15" width="9.7109375" bestFit="1" customWidth="1"/>
  </cols>
  <sheetData>
    <row r="1" spans="1:11">
      <c r="A1" s="1182" t="s">
        <v>4815</v>
      </c>
      <c r="B1" s="1182"/>
      <c r="C1" s="1182"/>
      <c r="D1" s="1182"/>
      <c r="E1" s="1182"/>
      <c r="F1" s="1182"/>
      <c r="G1" s="1182"/>
      <c r="H1" s="1182"/>
      <c r="I1" s="1182"/>
      <c r="J1" s="1182"/>
      <c r="K1" s="1182"/>
    </row>
    <row r="2" spans="1:11" ht="10.5" customHeight="1">
      <c r="A2" s="583"/>
      <c r="B2" s="583"/>
      <c r="C2" s="583"/>
      <c r="D2" s="583"/>
      <c r="E2" s="583"/>
      <c r="F2" s="583"/>
      <c r="G2" s="583"/>
      <c r="H2" s="583"/>
      <c r="I2" s="583"/>
      <c r="J2" s="583"/>
      <c r="K2" s="583"/>
    </row>
    <row r="3" spans="1:11" hidden="1">
      <c r="A3" s="205" t="s">
        <v>5364</v>
      </c>
      <c r="B3" s="205"/>
      <c r="C3" s="205"/>
      <c r="D3" s="205"/>
      <c r="E3" s="205"/>
      <c r="F3" s="205"/>
      <c r="G3" s="205"/>
      <c r="H3" s="205"/>
      <c r="I3" s="205"/>
      <c r="J3" s="205"/>
      <c r="K3" s="205"/>
    </row>
    <row r="4" spans="1:11">
      <c r="A4" s="205"/>
      <c r="B4" s="205"/>
      <c r="C4" s="205"/>
      <c r="D4" s="205"/>
      <c r="E4" s="205"/>
      <c r="F4" s="205"/>
      <c r="G4" s="205"/>
      <c r="H4" s="205"/>
      <c r="I4" s="205"/>
      <c r="J4" s="205"/>
      <c r="K4" s="205"/>
    </row>
    <row r="5" spans="1:11">
      <c r="A5" s="1183" t="s">
        <v>5485</v>
      </c>
      <c r="B5" s="1183"/>
      <c r="C5" s="1183"/>
      <c r="D5" s="1183"/>
      <c r="E5" s="1183"/>
      <c r="F5" s="1183"/>
      <c r="G5" s="1183"/>
      <c r="H5" s="1183"/>
      <c r="I5" s="1183"/>
      <c r="J5" s="1183"/>
      <c r="K5" s="1183"/>
    </row>
    <row r="6" spans="1:11">
      <c r="A6" s="1183" t="s">
        <v>5486</v>
      </c>
      <c r="B6" s="1183"/>
      <c r="C6" s="1183"/>
      <c r="D6" s="1183"/>
      <c r="E6" s="1183"/>
      <c r="F6" s="1183"/>
      <c r="G6" s="1183"/>
      <c r="H6" s="1183"/>
      <c r="I6" s="1183"/>
      <c r="J6" s="1183"/>
      <c r="K6" s="1183"/>
    </row>
    <row r="7" spans="1:11">
      <c r="A7" s="1183" t="s">
        <v>5532</v>
      </c>
      <c r="B7" s="1183"/>
      <c r="C7" s="1183"/>
      <c r="D7" s="1183"/>
      <c r="E7" s="1183"/>
      <c r="F7" s="1183"/>
      <c r="G7" s="1183"/>
      <c r="H7" s="1183"/>
      <c r="I7" s="1183"/>
      <c r="J7" s="1183"/>
      <c r="K7" s="1183"/>
    </row>
    <row r="8" spans="1:11">
      <c r="A8" s="205" t="s">
        <v>4814</v>
      </c>
      <c r="B8" s="205"/>
      <c r="C8" s="205"/>
      <c r="D8" s="205"/>
      <c r="E8" s="205"/>
      <c r="F8" s="205"/>
      <c r="G8" s="205"/>
      <c r="H8" s="205"/>
      <c r="I8" s="205"/>
      <c r="J8" s="205"/>
      <c r="K8" s="205"/>
    </row>
    <row r="9" spans="1:11">
      <c r="A9" s="1183" t="s">
        <v>5533</v>
      </c>
      <c r="B9" s="1183"/>
      <c r="C9" s="1183"/>
      <c r="D9" s="1183"/>
      <c r="E9" s="1183"/>
      <c r="F9" s="1183"/>
      <c r="G9" s="1183"/>
      <c r="H9" s="1183"/>
      <c r="I9" s="1183"/>
      <c r="J9" s="1183"/>
      <c r="K9" s="1183"/>
    </row>
    <row r="10" spans="1:11" ht="15" customHeight="1">
      <c r="A10" s="205"/>
      <c r="B10" s="205"/>
      <c r="C10" s="205"/>
      <c r="D10" s="205"/>
      <c r="E10" s="205"/>
      <c r="F10" s="205"/>
      <c r="G10" s="205"/>
      <c r="H10" s="205"/>
      <c r="I10" s="205"/>
      <c r="J10" s="205"/>
      <c r="K10" s="205"/>
    </row>
    <row r="11" spans="1:11">
      <c r="A11" s="205" t="s">
        <v>5534</v>
      </c>
      <c r="B11" s="205"/>
      <c r="C11" s="205"/>
      <c r="D11" s="205"/>
      <c r="E11" s="205"/>
      <c r="F11" s="205"/>
      <c r="G11" s="205"/>
      <c r="H11" s="205"/>
      <c r="I11" s="205"/>
      <c r="J11" s="205"/>
      <c r="K11" s="205"/>
    </row>
    <row r="12" spans="1:11">
      <c r="A12" s="205"/>
      <c r="B12" s="205"/>
      <c r="C12" s="205"/>
      <c r="D12" s="205"/>
      <c r="E12" s="205"/>
      <c r="F12" s="205"/>
      <c r="G12" s="205"/>
      <c r="H12" s="205"/>
      <c r="I12" s="205"/>
      <c r="J12" s="205"/>
      <c r="K12" s="205"/>
    </row>
    <row r="13" spans="1:11">
      <c r="A13" s="205"/>
      <c r="B13" s="205"/>
      <c r="C13" s="205"/>
      <c r="D13" s="205"/>
      <c r="E13" s="205"/>
      <c r="F13" s="205"/>
      <c r="G13" s="205"/>
      <c r="H13" s="205"/>
      <c r="I13" s="205"/>
      <c r="J13" s="205"/>
      <c r="K13" s="205"/>
    </row>
    <row r="14" spans="1:11" ht="9.75" customHeight="1">
      <c r="A14" s="205"/>
      <c r="B14" s="205"/>
      <c r="C14" s="205"/>
      <c r="D14" s="205"/>
      <c r="E14" s="205"/>
      <c r="F14" s="205"/>
      <c r="G14" s="205"/>
      <c r="H14" s="205"/>
      <c r="I14" s="205"/>
      <c r="J14" s="205"/>
      <c r="K14" s="205"/>
    </row>
    <row r="15" spans="1:11">
      <c r="A15" s="1182" t="s">
        <v>4823</v>
      </c>
      <c r="B15" s="1182"/>
      <c r="C15" s="1182"/>
      <c r="D15" s="1182"/>
      <c r="E15" s="1182"/>
      <c r="F15" s="1182"/>
      <c r="G15" s="1182"/>
      <c r="H15" s="1182"/>
      <c r="I15" s="1182"/>
      <c r="J15" s="1182"/>
      <c r="K15" s="1182"/>
    </row>
    <row r="16" spans="1:11" ht="11.25" customHeight="1">
      <c r="A16" s="205"/>
      <c r="B16" s="205"/>
      <c r="C16" s="205"/>
      <c r="D16" s="205"/>
      <c r="E16" s="205"/>
      <c r="F16" s="205"/>
      <c r="G16" s="205"/>
      <c r="H16" s="205"/>
      <c r="I16" s="205"/>
      <c r="J16" s="205"/>
      <c r="K16" s="205"/>
    </row>
    <row r="17" spans="1:11" hidden="1">
      <c r="A17" s="205" t="s">
        <v>5366</v>
      </c>
      <c r="B17" s="205"/>
      <c r="C17" s="205"/>
      <c r="D17" s="205"/>
      <c r="E17" s="205"/>
      <c r="F17" s="205"/>
      <c r="G17" s="205"/>
      <c r="H17" s="205"/>
      <c r="I17" s="205"/>
      <c r="J17" s="205"/>
      <c r="K17" s="205"/>
    </row>
    <row r="18" spans="1:11">
      <c r="A18" s="205"/>
      <c r="B18" s="205"/>
      <c r="C18" s="205"/>
      <c r="D18" s="205"/>
      <c r="E18" s="205"/>
      <c r="F18" s="205"/>
      <c r="G18" s="205"/>
      <c r="H18" s="205"/>
      <c r="I18" s="205"/>
      <c r="J18" s="205"/>
      <c r="K18" s="205"/>
    </row>
    <row r="19" spans="1:11">
      <c r="A19" s="1183" t="s">
        <v>5531</v>
      </c>
      <c r="B19" s="1183"/>
      <c r="C19" s="1183"/>
      <c r="D19" s="1183"/>
      <c r="E19" s="1183"/>
      <c r="F19" s="1183"/>
      <c r="G19" s="1183"/>
      <c r="H19" s="1183"/>
      <c r="I19" s="1183"/>
      <c r="J19" s="1183"/>
      <c r="K19" s="1183"/>
    </row>
    <row r="20" spans="1:11">
      <c r="A20" s="733" t="s">
        <v>5268</v>
      </c>
      <c r="B20" s="733"/>
      <c r="C20" s="733"/>
      <c r="D20" s="733"/>
      <c r="E20" s="733"/>
      <c r="F20" s="733"/>
      <c r="G20" s="733"/>
      <c r="H20" s="733"/>
      <c r="I20" s="733"/>
      <c r="J20" s="733"/>
      <c r="K20" s="733"/>
    </row>
    <row r="21" spans="1:11">
      <c r="A21" s="1183" t="s">
        <v>4959</v>
      </c>
      <c r="B21" s="1183"/>
      <c r="C21" s="1183"/>
      <c r="D21" s="1183"/>
      <c r="E21" s="1183"/>
      <c r="F21" s="1183"/>
      <c r="G21" s="1183"/>
      <c r="H21" s="1183"/>
      <c r="I21" s="1183"/>
      <c r="J21" s="1183"/>
      <c r="K21" s="1183"/>
    </row>
    <row r="22" spans="1:11">
      <c r="A22" s="733" t="s">
        <v>5338</v>
      </c>
      <c r="B22" s="733"/>
      <c r="C22" s="733"/>
      <c r="D22" s="733"/>
      <c r="E22" s="733"/>
      <c r="F22" s="733"/>
      <c r="G22" s="733"/>
      <c r="H22" s="733"/>
      <c r="I22" s="733"/>
      <c r="J22" s="733"/>
      <c r="K22" s="733"/>
    </row>
    <row r="23" spans="1:11">
      <c r="A23" s="1183" t="s">
        <v>5339</v>
      </c>
      <c r="B23" s="1183"/>
      <c r="C23" s="1183"/>
      <c r="D23" s="1183"/>
      <c r="E23" s="1183"/>
      <c r="F23" s="1183"/>
      <c r="G23" s="1183"/>
      <c r="H23" s="1183"/>
      <c r="I23" s="1183"/>
      <c r="J23" s="1183"/>
      <c r="K23" s="1183"/>
    </row>
    <row r="24" spans="1:11">
      <c r="A24" s="582"/>
      <c r="B24" s="582"/>
      <c r="C24" s="582"/>
      <c r="D24" s="582"/>
      <c r="E24" s="582"/>
      <c r="F24" s="582"/>
      <c r="G24" s="582"/>
      <c r="H24" s="582"/>
      <c r="I24" s="582"/>
      <c r="J24" s="582"/>
      <c r="K24" s="582"/>
    </row>
    <row r="25" spans="1:11">
      <c r="A25" s="1182" t="s">
        <v>4824</v>
      </c>
      <c r="B25" s="1182"/>
      <c r="C25" s="1182"/>
      <c r="D25" s="1182"/>
      <c r="E25" s="1182"/>
      <c r="F25" s="1182"/>
      <c r="G25" s="1182"/>
      <c r="H25" s="1182"/>
      <c r="I25" s="1182"/>
      <c r="J25" s="1182"/>
      <c r="K25" s="1182"/>
    </row>
    <row r="26" spans="1:11">
      <c r="A26" s="1182"/>
      <c r="B26" s="1182"/>
      <c r="C26" s="1182"/>
      <c r="D26" s="1182"/>
      <c r="E26" s="1182"/>
      <c r="F26" s="1182"/>
      <c r="G26" s="1182"/>
      <c r="H26" s="1182"/>
      <c r="I26" s="1182"/>
      <c r="J26" s="1182"/>
      <c r="K26" s="1182"/>
    </row>
    <row r="27" spans="1:11" hidden="1">
      <c r="A27" s="205" t="s">
        <v>5367</v>
      </c>
      <c r="B27" s="741"/>
      <c r="C27" s="741"/>
      <c r="D27" s="741"/>
      <c r="E27" s="741"/>
      <c r="F27" s="741"/>
      <c r="G27" s="741"/>
      <c r="H27" s="741"/>
      <c r="I27" s="741"/>
      <c r="J27" s="741"/>
      <c r="K27" s="741"/>
    </row>
    <row r="28" spans="1:11">
      <c r="A28" s="741"/>
      <c r="B28" s="741"/>
      <c r="C28" s="741"/>
      <c r="D28" s="741"/>
      <c r="E28" s="741"/>
      <c r="F28" s="741"/>
      <c r="G28" s="741"/>
      <c r="H28" s="741"/>
      <c r="I28" s="741"/>
      <c r="J28" s="741"/>
      <c r="K28" s="741"/>
    </row>
    <row r="29" spans="1:11">
      <c r="A29" s="1183" t="s">
        <v>5487</v>
      </c>
      <c r="B29" s="1183"/>
      <c r="C29" s="1183"/>
      <c r="D29" s="1183"/>
      <c r="E29" s="1183"/>
      <c r="F29" s="1183"/>
      <c r="G29" s="1183"/>
      <c r="H29" s="1183"/>
      <c r="I29" s="1183"/>
      <c r="J29" s="1183"/>
      <c r="K29" s="1183"/>
    </row>
    <row r="30" spans="1:11">
      <c r="A30" s="1183" t="s">
        <v>4960</v>
      </c>
      <c r="B30" s="1183"/>
      <c r="C30" s="1183"/>
      <c r="D30" s="1183"/>
      <c r="E30" s="1183"/>
      <c r="F30" s="1183"/>
      <c r="G30" s="1183"/>
      <c r="H30" s="1183"/>
      <c r="I30" s="1183"/>
      <c r="J30" s="1183"/>
      <c r="K30" s="1183"/>
    </row>
    <row r="31" spans="1:11">
      <c r="A31" s="733" t="s">
        <v>5338</v>
      </c>
      <c r="B31" s="733"/>
      <c r="C31" s="733"/>
      <c r="D31" s="733"/>
      <c r="E31" s="733"/>
      <c r="F31" s="733"/>
      <c r="G31" s="733"/>
      <c r="H31" s="733"/>
      <c r="I31" s="733"/>
      <c r="J31" s="733"/>
      <c r="K31" s="733"/>
    </row>
    <row r="32" spans="1:11">
      <c r="A32" s="1183" t="s">
        <v>5340</v>
      </c>
      <c r="B32" s="1183"/>
      <c r="C32" s="1183"/>
      <c r="D32" s="1183"/>
      <c r="E32" s="1183"/>
      <c r="F32" s="1183"/>
      <c r="G32" s="1183"/>
      <c r="H32" s="1183"/>
      <c r="I32" s="1183"/>
      <c r="J32" s="1183"/>
      <c r="K32" s="1183"/>
    </row>
    <row r="33" spans="1:11">
      <c r="A33" s="742"/>
      <c r="B33" s="742"/>
      <c r="C33" s="742"/>
      <c r="D33" s="742"/>
      <c r="E33" s="742"/>
      <c r="F33" s="742"/>
      <c r="G33" s="742"/>
      <c r="H33" s="742"/>
      <c r="I33" s="742"/>
      <c r="J33" s="742"/>
      <c r="K33" s="742"/>
    </row>
    <row r="34" spans="1:11">
      <c r="A34" s="1182" t="s">
        <v>4826</v>
      </c>
      <c r="B34" s="1182"/>
      <c r="C34" s="1182"/>
      <c r="D34" s="1182"/>
      <c r="E34" s="1182"/>
      <c r="F34" s="1182"/>
      <c r="G34" s="1182"/>
      <c r="H34" s="1182"/>
      <c r="I34" s="1182"/>
      <c r="J34" s="1182"/>
      <c r="K34" s="1182"/>
    </row>
    <row r="35" spans="1:11" ht="10.5" customHeight="1">
      <c r="A35" s="741"/>
      <c r="B35" s="741"/>
      <c r="C35" s="741"/>
      <c r="D35" s="741"/>
      <c r="E35" s="741"/>
      <c r="F35" s="741"/>
      <c r="G35" s="741"/>
      <c r="H35" s="741"/>
      <c r="I35" s="741"/>
      <c r="J35" s="741"/>
      <c r="K35" s="741"/>
    </row>
    <row r="36" spans="1:11" hidden="1">
      <c r="A36" s="1183" t="s">
        <v>5365</v>
      </c>
      <c r="B36" s="1183"/>
      <c r="C36" s="1183"/>
      <c r="D36" s="1183"/>
      <c r="E36" s="1183"/>
      <c r="F36" s="1183"/>
      <c r="G36" s="1183"/>
      <c r="H36" s="1183"/>
      <c r="I36" s="1183"/>
      <c r="J36" s="1183"/>
      <c r="K36" s="1183"/>
    </row>
    <row r="37" spans="1:11">
      <c r="A37" s="741"/>
      <c r="B37" s="741"/>
      <c r="C37" s="741"/>
      <c r="D37" s="741"/>
      <c r="E37" s="741"/>
      <c r="F37" s="741"/>
      <c r="G37" s="741"/>
      <c r="H37" s="741"/>
      <c r="I37" s="741"/>
      <c r="J37" s="741"/>
      <c r="K37" s="741"/>
    </row>
    <row r="38" spans="1:11">
      <c r="A38" s="1183" t="s">
        <v>5488</v>
      </c>
      <c r="B38" s="1183"/>
      <c r="C38" s="1183"/>
      <c r="D38" s="1183"/>
      <c r="E38" s="1183"/>
      <c r="F38" s="1183"/>
      <c r="G38" s="1183"/>
      <c r="H38" s="1183"/>
      <c r="I38" s="1183"/>
      <c r="J38" s="1183"/>
      <c r="K38" s="1183"/>
    </row>
    <row r="39" spans="1:11">
      <c r="A39" s="742"/>
      <c r="B39" s="742"/>
      <c r="C39" s="742"/>
      <c r="D39" s="742"/>
      <c r="E39" s="742"/>
      <c r="F39" s="742"/>
      <c r="G39" s="742"/>
      <c r="H39" s="742"/>
      <c r="I39" s="742"/>
      <c r="J39" s="742"/>
      <c r="K39" s="742"/>
    </row>
    <row r="40" spans="1:11">
      <c r="A40" s="1184" t="s">
        <v>5411</v>
      </c>
      <c r="B40" s="1184"/>
      <c r="C40" s="1184"/>
      <c r="D40" s="1184"/>
      <c r="E40" s="1184"/>
      <c r="F40" s="1184"/>
      <c r="G40" s="1184"/>
      <c r="H40" s="1184"/>
      <c r="I40" s="1184"/>
      <c r="J40" s="1184"/>
      <c r="K40" s="1184"/>
    </row>
    <row r="41" spans="1:11">
      <c r="A41" s="205"/>
      <c r="B41" s="205"/>
      <c r="C41" s="205"/>
      <c r="D41" s="205"/>
      <c r="E41" s="205"/>
      <c r="F41" s="205"/>
      <c r="G41" s="205"/>
      <c r="H41" s="205"/>
      <c r="I41" s="205"/>
      <c r="J41" s="205"/>
      <c r="K41" s="205"/>
    </row>
    <row r="42" spans="1:11">
      <c r="A42" s="1182"/>
      <c r="B42" s="1182"/>
      <c r="C42" s="1182"/>
      <c r="D42" s="1182"/>
      <c r="E42" s="1182"/>
      <c r="F42" s="1182"/>
      <c r="G42" s="1182"/>
      <c r="H42" s="1182"/>
      <c r="I42" s="1182"/>
      <c r="J42" s="1182"/>
      <c r="K42" s="1182"/>
    </row>
    <row r="43" spans="1:11" ht="80.25" customHeight="1">
      <c r="A43" s="584" t="s">
        <v>3856</v>
      </c>
      <c r="B43" s="1275" t="s">
        <v>4817</v>
      </c>
      <c r="C43" s="1275"/>
      <c r="D43" s="1275"/>
      <c r="E43" s="584" t="s">
        <v>4818</v>
      </c>
      <c r="F43" s="584" t="s">
        <v>4819</v>
      </c>
      <c r="G43" s="584" t="s">
        <v>4820</v>
      </c>
      <c r="H43" s="584">
        <v>2023</v>
      </c>
      <c r="I43" s="584">
        <v>2024</v>
      </c>
      <c r="J43" s="584">
        <v>2025</v>
      </c>
      <c r="K43" s="584">
        <v>2026</v>
      </c>
    </row>
    <row r="44" spans="1:11">
      <c r="A44" s="615">
        <v>1</v>
      </c>
      <c r="B44" s="1272" t="s">
        <v>5220</v>
      </c>
      <c r="C44" s="1273"/>
      <c r="D44" s="1274"/>
      <c r="E44" s="615">
        <v>2022</v>
      </c>
      <c r="F44" s="615">
        <v>2022</v>
      </c>
      <c r="G44" s="620">
        <v>26276</v>
      </c>
      <c r="H44" s="618">
        <f>G44</f>
        <v>26276</v>
      </c>
      <c r="I44" s="617"/>
      <c r="J44" s="617"/>
      <c r="K44" s="619"/>
    </row>
    <row r="45" spans="1:11">
      <c r="A45" s="615">
        <v>2</v>
      </c>
      <c r="B45" s="1272" t="s">
        <v>5341</v>
      </c>
      <c r="C45" s="1273"/>
      <c r="D45" s="1274"/>
      <c r="E45" s="615">
        <v>2022</v>
      </c>
      <c r="F45" s="615">
        <v>2022</v>
      </c>
      <c r="G45" s="620">
        <v>7000</v>
      </c>
      <c r="H45" s="618">
        <f>G45</f>
        <v>7000</v>
      </c>
      <c r="I45" s="617"/>
      <c r="J45" s="617"/>
      <c r="K45" s="619"/>
    </row>
    <row r="46" spans="1:11">
      <c r="A46" s="615">
        <v>3</v>
      </c>
      <c r="B46" s="1276" t="s">
        <v>5342</v>
      </c>
      <c r="C46" s="1277"/>
      <c r="D46" s="1278"/>
      <c r="E46" s="615">
        <v>2022</v>
      </c>
      <c r="F46" s="615">
        <v>2022</v>
      </c>
      <c r="G46" s="620">
        <v>7200</v>
      </c>
      <c r="H46" s="618">
        <f>G46</f>
        <v>7200</v>
      </c>
      <c r="I46" s="617"/>
      <c r="J46" s="617"/>
      <c r="K46" s="619"/>
    </row>
    <row r="47" spans="1:11">
      <c r="A47" s="615">
        <v>4</v>
      </c>
      <c r="B47" s="1272" t="s">
        <v>5082</v>
      </c>
      <c r="C47" s="1273"/>
      <c r="D47" s="1274"/>
      <c r="E47" s="615">
        <v>2022</v>
      </c>
      <c r="F47" s="615">
        <v>2022</v>
      </c>
      <c r="G47" s="620">
        <v>19000</v>
      </c>
      <c r="H47" s="618">
        <v>19000</v>
      </c>
      <c r="I47" s="617">
        <v>12400</v>
      </c>
      <c r="J47" s="617">
        <v>0</v>
      </c>
      <c r="K47" s="619"/>
    </row>
    <row r="48" spans="1:11">
      <c r="A48" s="615">
        <v>5</v>
      </c>
      <c r="B48" s="1272" t="s">
        <v>5375</v>
      </c>
      <c r="C48" s="1273"/>
      <c r="D48" s="1274"/>
      <c r="E48" s="615">
        <v>2022</v>
      </c>
      <c r="F48" s="615">
        <v>2022</v>
      </c>
      <c r="G48" s="620">
        <v>200</v>
      </c>
      <c r="H48" s="618">
        <v>200</v>
      </c>
      <c r="I48" s="617"/>
      <c r="J48" s="617"/>
      <c r="K48" s="619"/>
    </row>
    <row r="49" spans="1:14" ht="26.25" customHeight="1">
      <c r="A49" s="615">
        <v>6</v>
      </c>
      <c r="B49" s="1267" t="s">
        <v>5343</v>
      </c>
      <c r="C49" s="1268"/>
      <c r="D49" s="1269"/>
      <c r="E49" s="615">
        <v>2022</v>
      </c>
      <c r="F49" s="615">
        <v>2022</v>
      </c>
      <c r="G49" s="620">
        <v>2000</v>
      </c>
      <c r="H49" s="618">
        <v>2000</v>
      </c>
      <c r="I49" s="617"/>
      <c r="J49" s="617"/>
      <c r="K49" s="619"/>
    </row>
    <row r="50" spans="1:14">
      <c r="A50" s="615">
        <v>7</v>
      </c>
      <c r="B50" s="1272" t="s">
        <v>5158</v>
      </c>
      <c r="C50" s="1273"/>
      <c r="D50" s="1274"/>
      <c r="E50" s="615">
        <v>2022</v>
      </c>
      <c r="F50" s="615">
        <v>2022</v>
      </c>
      <c r="G50" s="620">
        <v>8000</v>
      </c>
      <c r="H50" s="618">
        <v>8000</v>
      </c>
      <c r="I50" s="617"/>
      <c r="J50" s="617"/>
      <c r="K50" s="619"/>
    </row>
    <row r="51" spans="1:14" ht="28.5" customHeight="1">
      <c r="A51" s="615">
        <v>8</v>
      </c>
      <c r="B51" s="1267" t="s">
        <v>5400</v>
      </c>
      <c r="C51" s="1268"/>
      <c r="D51" s="1269"/>
      <c r="E51" s="615">
        <v>2022</v>
      </c>
      <c r="F51" s="615">
        <v>2022</v>
      </c>
      <c r="G51" s="620">
        <f t="shared" ref="G51:G55" si="0">SUM(H51:K51)</f>
        <v>18000</v>
      </c>
      <c r="H51" s="618">
        <v>18000</v>
      </c>
      <c r="I51" s="617"/>
      <c r="J51" s="617"/>
      <c r="K51" s="619"/>
    </row>
    <row r="52" spans="1:14" ht="12.75" customHeight="1">
      <c r="A52" s="615">
        <v>9</v>
      </c>
      <c r="B52" s="1267" t="s">
        <v>5490</v>
      </c>
      <c r="C52" s="1268"/>
      <c r="D52" s="1269"/>
      <c r="E52" s="615">
        <v>2022</v>
      </c>
      <c r="F52" s="615">
        <v>2022</v>
      </c>
      <c r="G52" s="620">
        <v>73352</v>
      </c>
      <c r="H52" s="618">
        <f>G52</f>
        <v>73352</v>
      </c>
      <c r="I52" s="617"/>
      <c r="J52" s="617"/>
      <c r="K52" s="619"/>
    </row>
    <row r="53" spans="1:14" ht="25.5" customHeight="1">
      <c r="A53" s="615">
        <v>10</v>
      </c>
      <c r="B53" s="1267" t="s">
        <v>5345</v>
      </c>
      <c r="C53" s="1268"/>
      <c r="D53" s="1269"/>
      <c r="E53" s="615">
        <v>2022</v>
      </c>
      <c r="F53" s="615">
        <v>2022</v>
      </c>
      <c r="G53" s="620">
        <v>0</v>
      </c>
      <c r="H53" s="618">
        <v>0</v>
      </c>
      <c r="I53" s="617"/>
      <c r="J53" s="617"/>
      <c r="K53" s="619"/>
    </row>
    <row r="54" spans="1:14" ht="25.5" hidden="1" customHeight="1">
      <c r="A54" s="615">
        <v>11</v>
      </c>
      <c r="B54" s="1267" t="s">
        <v>5267</v>
      </c>
      <c r="C54" s="1268"/>
      <c r="D54" s="1269"/>
      <c r="E54" s="615">
        <v>2022</v>
      </c>
      <c r="F54" s="615">
        <v>2022</v>
      </c>
      <c r="G54" s="620">
        <f t="shared" si="0"/>
        <v>0</v>
      </c>
      <c r="H54" s="618">
        <v>0</v>
      </c>
      <c r="I54" s="617"/>
      <c r="J54" s="617"/>
      <c r="K54" s="619"/>
    </row>
    <row r="55" spans="1:14" ht="27" customHeight="1">
      <c r="A55" s="615">
        <v>11</v>
      </c>
      <c r="B55" s="1267" t="s">
        <v>5168</v>
      </c>
      <c r="C55" s="1268"/>
      <c r="D55" s="1269"/>
      <c r="E55" s="615">
        <v>2022</v>
      </c>
      <c r="F55" s="615">
        <v>2022</v>
      </c>
      <c r="G55" s="620">
        <f t="shared" si="0"/>
        <v>400</v>
      </c>
      <c r="H55" s="618">
        <v>400</v>
      </c>
      <c r="I55" s="617"/>
      <c r="J55" s="617"/>
      <c r="K55" s="619"/>
    </row>
    <row r="56" spans="1:14" ht="12.75" customHeight="1">
      <c r="A56" s="615">
        <v>12</v>
      </c>
      <c r="B56" s="1267" t="s">
        <v>5170</v>
      </c>
      <c r="C56" s="1268"/>
      <c r="D56" s="1269"/>
      <c r="E56" s="615">
        <v>2022</v>
      </c>
      <c r="F56" s="615">
        <v>2022</v>
      </c>
      <c r="G56" s="620">
        <v>50</v>
      </c>
      <c r="H56" s="618">
        <v>50</v>
      </c>
      <c r="I56" s="617"/>
      <c r="J56" s="617"/>
      <c r="K56" s="619"/>
    </row>
    <row r="57" spans="1:14">
      <c r="A57" s="1271" t="s">
        <v>4098</v>
      </c>
      <c r="B57" s="1271"/>
      <c r="C57" s="1271"/>
      <c r="D57" s="1271"/>
      <c r="E57" s="1271"/>
      <c r="F57" s="1271"/>
      <c r="G57" s="616">
        <f>SUM(G44:G56)</f>
        <v>161478</v>
      </c>
      <c r="H57" s="616">
        <f>SUM(H44:H56)</f>
        <v>161478</v>
      </c>
      <c r="I57" s="616">
        <f>SUM(I44:I56)</f>
        <v>12400</v>
      </c>
      <c r="J57" s="616">
        <f>SUM(J44:J56)</f>
        <v>0</v>
      </c>
      <c r="K57" s="675">
        <f>SUM(K44:K56)</f>
        <v>0</v>
      </c>
    </row>
    <row r="58" spans="1:14">
      <c r="A58" s="205"/>
      <c r="B58" s="205"/>
      <c r="C58" s="205"/>
      <c r="D58" s="205"/>
      <c r="E58" s="205"/>
      <c r="F58" s="205"/>
      <c r="G58" s="548"/>
      <c r="H58" s="548"/>
      <c r="I58" s="548"/>
      <c r="J58" s="548"/>
      <c r="K58" s="548"/>
    </row>
    <row r="59" spans="1:14">
      <c r="A59" s="1182" t="s">
        <v>4828</v>
      </c>
      <c r="B59" s="1182"/>
      <c r="C59" s="1182"/>
      <c r="D59" s="1182"/>
      <c r="E59" s="1182"/>
      <c r="F59" s="1182"/>
      <c r="G59" s="1182"/>
      <c r="H59" s="1182"/>
      <c r="I59" s="1182"/>
      <c r="J59" s="1182"/>
      <c r="K59" s="1182"/>
    </row>
    <row r="60" spans="1:14">
      <c r="A60" s="741"/>
      <c r="B60" s="741"/>
      <c r="C60" s="741"/>
      <c r="D60" s="741"/>
      <c r="E60" s="741"/>
      <c r="F60" s="741"/>
      <c r="G60" s="741"/>
      <c r="H60" s="741"/>
      <c r="I60" s="741"/>
      <c r="J60" s="741"/>
      <c r="K60" s="741"/>
    </row>
    <row r="61" spans="1:14" hidden="1">
      <c r="A61" s="1183" t="s">
        <v>5368</v>
      </c>
      <c r="B61" s="1183"/>
      <c r="C61" s="1183"/>
      <c r="D61" s="1183"/>
      <c r="E61" s="1183"/>
      <c r="F61" s="1183"/>
      <c r="G61" s="1183"/>
      <c r="H61" s="1183"/>
      <c r="I61" s="1183"/>
      <c r="J61" s="1183"/>
      <c r="K61" s="1183"/>
    </row>
    <row r="62" spans="1:14">
      <c r="A62" s="205"/>
      <c r="B62" s="205"/>
      <c r="C62" s="205"/>
      <c r="D62" s="205"/>
      <c r="E62" s="205"/>
      <c r="F62" s="205"/>
      <c r="G62" s="548"/>
      <c r="H62" s="548"/>
      <c r="I62" s="548"/>
      <c r="J62" s="548"/>
      <c r="K62" s="548"/>
    </row>
    <row r="63" spans="1:14">
      <c r="A63" s="1183" t="s">
        <v>5449</v>
      </c>
      <c r="B63" s="1183"/>
      <c r="C63" s="1183"/>
      <c r="D63" s="1183"/>
      <c r="E63" s="1183"/>
      <c r="F63" s="1183"/>
      <c r="G63" s="1183"/>
      <c r="H63" s="1183"/>
      <c r="I63" s="1183"/>
      <c r="J63" s="1183"/>
      <c r="K63" s="1183"/>
      <c r="N63" s="367"/>
    </row>
    <row r="64" spans="1:14">
      <c r="A64" s="1183" t="s">
        <v>5535</v>
      </c>
      <c r="B64" s="1183"/>
      <c r="C64" s="1183"/>
      <c r="D64" s="1183"/>
      <c r="E64" s="1183"/>
      <c r="F64" s="1183"/>
      <c r="G64" s="1183"/>
      <c r="H64" s="1183"/>
      <c r="I64" s="1183"/>
      <c r="J64" s="1183"/>
      <c r="K64" s="1183"/>
    </row>
    <row r="65" spans="1:15">
      <c r="A65" s="1068"/>
      <c r="B65" s="1068"/>
      <c r="C65" s="1068"/>
      <c r="D65" s="1068"/>
      <c r="E65" s="1068"/>
      <c r="F65" s="1068"/>
      <c r="G65" s="1068"/>
      <c r="H65" s="1068"/>
      <c r="I65" s="1068"/>
      <c r="J65" s="1068"/>
      <c r="K65" s="1068"/>
    </row>
    <row r="66" spans="1:15">
      <c r="A66" s="1183" t="s">
        <v>5538</v>
      </c>
      <c r="B66" s="1183"/>
      <c r="C66" s="1183"/>
      <c r="D66" s="1183"/>
      <c r="E66" s="1183"/>
      <c r="F66" s="1183"/>
      <c r="G66" s="1183"/>
      <c r="H66" s="1183"/>
      <c r="I66" s="1183"/>
      <c r="J66" s="1183"/>
      <c r="K66" s="1183"/>
      <c r="N66" s="367"/>
    </row>
    <row r="67" spans="1:15" hidden="1">
      <c r="A67" s="1183" t="s">
        <v>5344</v>
      </c>
      <c r="B67" s="1183"/>
      <c r="C67" s="1183"/>
      <c r="D67" s="1183"/>
      <c r="E67" s="1183"/>
      <c r="F67" s="1183"/>
      <c r="G67" s="1183"/>
      <c r="H67" s="1183"/>
      <c r="I67" s="1183"/>
      <c r="J67" s="1183"/>
      <c r="K67" s="1183"/>
    </row>
    <row r="68" spans="1:15" hidden="1">
      <c r="A68" s="1183" t="s">
        <v>5369</v>
      </c>
      <c r="B68" s="1183"/>
      <c r="C68" s="1183"/>
      <c r="D68" s="1183"/>
      <c r="E68" s="1183"/>
      <c r="F68" s="1183"/>
      <c r="G68" s="1183"/>
      <c r="H68" s="1183"/>
      <c r="I68" s="1183"/>
      <c r="J68" s="1183"/>
      <c r="K68" s="1183"/>
    </row>
    <row r="69" spans="1:15">
      <c r="A69" s="1183" t="s">
        <v>5537</v>
      </c>
      <c r="B69" s="1183"/>
      <c r="C69" s="1183"/>
      <c r="D69" s="1183"/>
      <c r="E69" s="1183"/>
      <c r="F69" s="1183"/>
      <c r="G69" s="1183"/>
      <c r="H69" s="1183"/>
      <c r="I69" s="1183"/>
      <c r="J69" s="1183"/>
      <c r="K69" s="1183"/>
      <c r="N69" s="367"/>
    </row>
    <row r="70" spans="1:15">
      <c r="A70" s="1134" t="s">
        <v>5536</v>
      </c>
      <c r="B70" s="742"/>
      <c r="C70" s="742"/>
      <c r="D70" s="742"/>
      <c r="E70" s="742"/>
      <c r="F70" s="742"/>
      <c r="G70" s="742"/>
      <c r="H70" s="742"/>
      <c r="I70" s="742"/>
      <c r="J70" s="742"/>
      <c r="K70" s="742"/>
    </row>
    <row r="71" spans="1:15">
      <c r="A71" s="1270" t="s">
        <v>5450</v>
      </c>
      <c r="B71" s="1270"/>
      <c r="C71" s="1270"/>
      <c r="D71" s="1270"/>
      <c r="E71" s="1270"/>
      <c r="F71" s="1270"/>
      <c r="G71" s="1270"/>
      <c r="H71" s="1270"/>
      <c r="I71" s="1270"/>
      <c r="J71" s="1270"/>
      <c r="K71" s="1270"/>
    </row>
    <row r="72" spans="1:15" hidden="1">
      <c r="A72" s="1183" t="s">
        <v>5422</v>
      </c>
      <c r="B72" s="1183"/>
      <c r="C72" s="1183"/>
      <c r="D72" s="1183"/>
      <c r="E72" s="1183"/>
      <c r="F72" s="1183"/>
      <c r="G72" s="1183"/>
      <c r="H72" s="1183"/>
      <c r="I72" s="1183"/>
      <c r="J72" s="1183"/>
      <c r="K72" s="1183"/>
    </row>
    <row r="73" spans="1:15">
      <c r="A73" s="205"/>
      <c r="B73" s="205"/>
      <c r="C73" s="205"/>
      <c r="D73" s="205"/>
      <c r="E73" s="205"/>
      <c r="F73" s="205"/>
      <c r="G73" s="548"/>
      <c r="H73" s="548"/>
      <c r="I73" s="548"/>
      <c r="J73" s="548"/>
      <c r="K73" s="548"/>
      <c r="O73" s="367"/>
    </row>
    <row r="74" spans="1:15">
      <c r="A74" s="205" t="s">
        <v>5452</v>
      </c>
      <c r="B74" s="205"/>
      <c r="C74" s="205"/>
      <c r="D74" s="205"/>
      <c r="E74" s="205"/>
      <c r="F74" s="205"/>
      <c r="G74" s="548"/>
      <c r="H74" s="548"/>
      <c r="I74" s="548"/>
      <c r="J74" s="548"/>
      <c r="K74" s="548"/>
    </row>
    <row r="75" spans="1:15">
      <c r="A75" s="205" t="s">
        <v>5451</v>
      </c>
      <c r="B75" s="205"/>
      <c r="C75" s="205"/>
      <c r="D75" s="205"/>
      <c r="E75" s="205"/>
      <c r="F75" s="205"/>
      <c r="G75" s="548"/>
      <c r="H75" s="548"/>
      <c r="I75" s="548"/>
      <c r="J75" s="548"/>
      <c r="K75" s="548"/>
    </row>
    <row r="76" spans="1:15">
      <c r="A76" s="205"/>
      <c r="B76" s="205"/>
      <c r="C76" s="205"/>
      <c r="D76" s="205"/>
      <c r="E76" s="205"/>
      <c r="F76" s="205"/>
      <c r="G76" s="205"/>
      <c r="H76" s="205"/>
      <c r="I76" s="205"/>
      <c r="J76" s="205"/>
      <c r="K76" s="205"/>
    </row>
    <row r="77" spans="1:15">
      <c r="A77" s="205"/>
      <c r="B77" s="205"/>
      <c r="C77" s="205"/>
      <c r="D77" s="205"/>
      <c r="E77" s="205"/>
      <c r="F77" s="205"/>
      <c r="G77" s="205"/>
      <c r="H77" s="205"/>
      <c r="I77" s="205"/>
      <c r="J77" s="205"/>
      <c r="K77" s="205"/>
    </row>
    <row r="78" spans="1:15">
      <c r="A78" s="205" t="s">
        <v>5453</v>
      </c>
      <c r="B78" s="205"/>
      <c r="C78" s="205"/>
      <c r="D78" s="205"/>
      <c r="E78" s="205"/>
      <c r="F78" s="205"/>
      <c r="G78" s="205"/>
      <c r="H78" s="205"/>
      <c r="I78" s="205"/>
      <c r="J78" s="205"/>
      <c r="K78" s="205"/>
    </row>
    <row r="79" spans="1:15">
      <c r="A79" s="205" t="s">
        <v>5175</v>
      </c>
      <c r="B79" s="205"/>
      <c r="C79" s="205"/>
      <c r="D79" s="205"/>
      <c r="E79" s="205"/>
      <c r="F79" s="205"/>
      <c r="G79" s="205"/>
      <c r="H79" s="205"/>
      <c r="I79" s="205"/>
      <c r="J79" s="205"/>
      <c r="K79" s="205"/>
    </row>
  </sheetData>
  <mergeCells count="44">
    <mergeCell ref="B52:D52"/>
    <mergeCell ref="A1:K1"/>
    <mergeCell ref="A5:K5"/>
    <mergeCell ref="A6:K6"/>
    <mergeCell ref="A7:K7"/>
    <mergeCell ref="A9:K9"/>
    <mergeCell ref="A15:K15"/>
    <mergeCell ref="A19:K19"/>
    <mergeCell ref="A21:K21"/>
    <mergeCell ref="A40:K40"/>
    <mergeCell ref="A42:K42"/>
    <mergeCell ref="A23:K23"/>
    <mergeCell ref="A25:K25"/>
    <mergeCell ref="A36:K36"/>
    <mergeCell ref="A29:K29"/>
    <mergeCell ref="A26:K26"/>
    <mergeCell ref="A30:K30"/>
    <mergeCell ref="A32:K32"/>
    <mergeCell ref="A34:K34"/>
    <mergeCell ref="A38:K38"/>
    <mergeCell ref="B44:D44"/>
    <mergeCell ref="B50:D50"/>
    <mergeCell ref="B51:D51"/>
    <mergeCell ref="B43:D43"/>
    <mergeCell ref="B45:D45"/>
    <mergeCell ref="B46:D46"/>
    <mergeCell ref="B48:D48"/>
    <mergeCell ref="B49:D49"/>
    <mergeCell ref="B47:D47"/>
    <mergeCell ref="A72:K72"/>
    <mergeCell ref="A66:K66"/>
    <mergeCell ref="A69:K69"/>
    <mergeCell ref="A67:K67"/>
    <mergeCell ref="A63:K63"/>
    <mergeCell ref="B53:D53"/>
    <mergeCell ref="A68:K68"/>
    <mergeCell ref="A71:K71"/>
    <mergeCell ref="A64:K64"/>
    <mergeCell ref="A57:F57"/>
    <mergeCell ref="A61:K61"/>
    <mergeCell ref="A59:K59"/>
    <mergeCell ref="B54:D54"/>
    <mergeCell ref="B55:D55"/>
    <mergeCell ref="B56:D56"/>
  </mergeCells>
  <printOptions horizontalCentered="1"/>
  <pageMargins left="0.196850393700787" right="0.196850393700787" top="0.196850393700787" bottom="0.196850393700787" header="0" footer="0"/>
  <pageSetup scale="76" orientation="portrait" r:id="rId1"/>
  <rowBreaks count="1" manualBreakCount="1">
    <brk id="58" max="11" man="1"/>
  </rowBreaks>
</worksheet>
</file>

<file path=xl/worksheets/sheet9.xml><?xml version="1.0" encoding="utf-8"?>
<worksheet xmlns="http://schemas.openxmlformats.org/spreadsheetml/2006/main" xmlns:r="http://schemas.openxmlformats.org/officeDocument/2006/relationships">
  <sheetPr codeName="Sheet9">
    <tabColor theme="0"/>
  </sheetPr>
  <dimension ref="A1:AD4732"/>
  <sheetViews>
    <sheetView topLeftCell="A4" workbookViewId="0">
      <selection activeCell="D8" sqref="D8"/>
    </sheetView>
  </sheetViews>
  <sheetFormatPr defaultRowHeight="1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c r="A1" s="1279" t="s">
        <v>94</v>
      </c>
      <c r="B1" s="1279"/>
      <c r="G1" s="1280" t="s">
        <v>234</v>
      </c>
      <c r="H1" s="1280"/>
      <c r="L1" s="1281" t="s">
        <v>265</v>
      </c>
      <c r="M1" s="1281"/>
      <c r="N1" s="63"/>
      <c r="O1" s="63"/>
      <c r="P1" s="63" t="s">
        <v>3558</v>
      </c>
    </row>
    <row r="2" spans="1:18">
      <c r="A2" s="54">
        <v>0</v>
      </c>
      <c r="B2" s="53" t="s">
        <v>95</v>
      </c>
      <c r="G2" s="164" t="s">
        <v>235</v>
      </c>
      <c r="H2" s="165" t="s">
        <v>236</v>
      </c>
      <c r="L2" s="64" t="s">
        <v>3557</v>
      </c>
      <c r="M2" s="64" t="s">
        <v>23</v>
      </c>
      <c r="P2" s="62" t="s">
        <v>3604</v>
      </c>
      <c r="Q2" s="62" t="s">
        <v>3605</v>
      </c>
      <c r="R2" s="62" t="s">
        <v>3606</v>
      </c>
    </row>
    <row r="3" spans="1:18">
      <c r="A3" s="57">
        <v>10</v>
      </c>
      <c r="B3" s="56" t="s">
        <v>96</v>
      </c>
      <c r="G3" s="164" t="s">
        <v>237</v>
      </c>
      <c r="H3" s="165" t="s">
        <v>238</v>
      </c>
      <c r="L3" s="65">
        <v>0</v>
      </c>
      <c r="M3" t="s">
        <v>266</v>
      </c>
      <c r="O3" s="61"/>
      <c r="P3" s="67" t="s">
        <v>3666</v>
      </c>
      <c r="Q3" s="68" t="s">
        <v>3560</v>
      </c>
      <c r="R3" s="69" t="s">
        <v>3561</v>
      </c>
    </row>
    <row r="4" spans="1:18">
      <c r="A4" s="57">
        <v>20</v>
      </c>
      <c r="B4" s="56" t="s">
        <v>97</v>
      </c>
      <c r="G4" s="164" t="s">
        <v>239</v>
      </c>
      <c r="H4" s="165" t="s">
        <v>240</v>
      </c>
      <c r="L4" s="65">
        <v>10000</v>
      </c>
      <c r="M4" t="s">
        <v>267</v>
      </c>
      <c r="O4" s="60"/>
      <c r="P4" s="67" t="s">
        <v>3667</v>
      </c>
      <c r="Q4" s="68" t="s">
        <v>3563</v>
      </c>
      <c r="R4" s="69" t="s">
        <v>3564</v>
      </c>
    </row>
    <row r="5" spans="1:18">
      <c r="A5" s="57">
        <v>30</v>
      </c>
      <c r="B5" s="56" t="s">
        <v>98</v>
      </c>
      <c r="G5" s="164" t="s">
        <v>241</v>
      </c>
      <c r="H5" s="165" t="s">
        <v>242</v>
      </c>
      <c r="L5" s="65">
        <v>11000</v>
      </c>
      <c r="M5" t="s">
        <v>268</v>
      </c>
      <c r="P5" s="67" t="s">
        <v>3668</v>
      </c>
      <c r="Q5" s="68" t="s">
        <v>3566</v>
      </c>
      <c r="R5" s="69" t="s">
        <v>3567</v>
      </c>
    </row>
    <row r="6" spans="1:18">
      <c r="A6" s="57">
        <v>40</v>
      </c>
      <c r="B6" s="56" t="s">
        <v>99</v>
      </c>
      <c r="G6" s="164" t="s">
        <v>243</v>
      </c>
      <c r="H6" s="165" t="s">
        <v>244</v>
      </c>
      <c r="L6" s="65">
        <v>11100</v>
      </c>
      <c r="M6" t="s">
        <v>269</v>
      </c>
      <c r="P6" s="67" t="s">
        <v>3669</v>
      </c>
      <c r="Q6" s="68" t="s">
        <v>3569</v>
      </c>
      <c r="R6" s="69" t="s">
        <v>3570</v>
      </c>
    </row>
    <row r="7" spans="1:18">
      <c r="A7" s="57">
        <v>50</v>
      </c>
      <c r="B7" s="56" t="s">
        <v>100</v>
      </c>
      <c r="G7" s="164" t="s">
        <v>245</v>
      </c>
      <c r="H7" s="165" t="s">
        <v>246</v>
      </c>
      <c r="L7" s="65">
        <v>11110</v>
      </c>
      <c r="M7" t="s">
        <v>270</v>
      </c>
      <c r="P7" s="67" t="s">
        <v>3670</v>
      </c>
      <c r="Q7" s="68" t="s">
        <v>3572</v>
      </c>
      <c r="R7" s="69" t="s">
        <v>3573</v>
      </c>
    </row>
    <row r="8" spans="1:18">
      <c r="A8" s="57">
        <v>60</v>
      </c>
      <c r="B8" s="56" t="s">
        <v>101</v>
      </c>
      <c r="G8" s="164" t="s">
        <v>247</v>
      </c>
      <c r="H8" s="165" t="s">
        <v>4693</v>
      </c>
      <c r="L8" s="65">
        <v>11111</v>
      </c>
      <c r="M8" t="s">
        <v>271</v>
      </c>
      <c r="P8" s="67" t="s">
        <v>3671</v>
      </c>
      <c r="Q8" s="68" t="s">
        <v>3575</v>
      </c>
      <c r="R8" s="69" t="s">
        <v>3576</v>
      </c>
    </row>
    <row r="9" spans="1:18">
      <c r="A9" s="57">
        <v>70</v>
      </c>
      <c r="B9" s="56" t="s">
        <v>102</v>
      </c>
      <c r="G9" s="164" t="s">
        <v>248</v>
      </c>
      <c r="H9" s="165" t="s">
        <v>4694</v>
      </c>
      <c r="L9" s="65">
        <v>11112</v>
      </c>
      <c r="M9" t="s">
        <v>272</v>
      </c>
      <c r="P9" s="67" t="s">
        <v>3672</v>
      </c>
      <c r="Q9" s="68" t="s">
        <v>3578</v>
      </c>
      <c r="R9" s="69" t="s">
        <v>3579</v>
      </c>
    </row>
    <row r="10" spans="1:18">
      <c r="A10" s="57">
        <v>80</v>
      </c>
      <c r="B10" s="56" t="s">
        <v>103</v>
      </c>
      <c r="G10" s="164" t="s">
        <v>249</v>
      </c>
      <c r="H10" s="165" t="s">
        <v>58</v>
      </c>
      <c r="L10" s="65">
        <v>11113</v>
      </c>
      <c r="M10" t="s">
        <v>273</v>
      </c>
      <c r="P10" s="67" t="s">
        <v>3673</v>
      </c>
      <c r="Q10" s="68" t="s">
        <v>3581</v>
      </c>
      <c r="R10" s="69" t="s">
        <v>3582</v>
      </c>
    </row>
    <row r="11" spans="1:18">
      <c r="A11" s="57">
        <v>90</v>
      </c>
      <c r="B11" s="56" t="s">
        <v>104</v>
      </c>
      <c r="G11" s="164" t="s">
        <v>250</v>
      </c>
      <c r="H11" s="165" t="s">
        <v>251</v>
      </c>
      <c r="L11" s="65">
        <v>11115</v>
      </c>
      <c r="M11" t="s">
        <v>274</v>
      </c>
      <c r="P11" s="67" t="s">
        <v>3674</v>
      </c>
      <c r="Q11" s="68" t="s">
        <v>3584</v>
      </c>
      <c r="R11" s="69" t="s">
        <v>3585</v>
      </c>
    </row>
    <row r="12" spans="1:18">
      <c r="A12" s="52">
        <v>100</v>
      </c>
      <c r="B12" s="53" t="s">
        <v>105</v>
      </c>
      <c r="G12" s="164" t="s">
        <v>252</v>
      </c>
      <c r="H12" s="165" t="s">
        <v>253</v>
      </c>
      <c r="L12" s="65">
        <v>11116</v>
      </c>
      <c r="M12" t="s">
        <v>275</v>
      </c>
      <c r="P12" s="67" t="s">
        <v>3675</v>
      </c>
      <c r="Q12" s="68" t="s">
        <v>3587</v>
      </c>
      <c r="R12" s="69" t="s">
        <v>3588</v>
      </c>
    </row>
    <row r="13" spans="1:18">
      <c r="A13" s="55">
        <v>110</v>
      </c>
      <c r="B13" s="56" t="s">
        <v>106</v>
      </c>
      <c r="G13" s="164" t="s">
        <v>254</v>
      </c>
      <c r="H13" s="165" t="s">
        <v>255</v>
      </c>
      <c r="L13" s="65">
        <v>11117</v>
      </c>
      <c r="M13" t="s">
        <v>276</v>
      </c>
      <c r="P13" s="67" t="s">
        <v>3676</v>
      </c>
      <c r="Q13" s="68" t="s">
        <v>3590</v>
      </c>
      <c r="R13" s="69" t="s">
        <v>3591</v>
      </c>
    </row>
    <row r="14" spans="1:18">
      <c r="A14" s="58">
        <v>111</v>
      </c>
      <c r="B14" s="59" t="s">
        <v>107</v>
      </c>
      <c r="G14" s="164" t="s">
        <v>256</v>
      </c>
      <c r="H14" s="165" t="s">
        <v>257</v>
      </c>
      <c r="L14" s="65">
        <v>11118</v>
      </c>
      <c r="M14" t="s">
        <v>277</v>
      </c>
      <c r="P14" s="67" t="s">
        <v>3677</v>
      </c>
      <c r="Q14" s="68" t="s">
        <v>3593</v>
      </c>
      <c r="R14" s="69" t="s">
        <v>3594</v>
      </c>
    </row>
    <row r="15" spans="1:18">
      <c r="A15" s="58">
        <v>112</v>
      </c>
      <c r="B15" s="59" t="s">
        <v>108</v>
      </c>
      <c r="G15" s="164" t="s">
        <v>258</v>
      </c>
      <c r="H15" s="165" t="s">
        <v>259</v>
      </c>
      <c r="L15" s="65">
        <v>11119</v>
      </c>
      <c r="M15" t="s">
        <v>278</v>
      </c>
      <c r="P15" s="67" t="s">
        <v>3678</v>
      </c>
      <c r="Q15" s="68" t="s">
        <v>3596</v>
      </c>
      <c r="R15" s="69" t="s">
        <v>3597</v>
      </c>
    </row>
    <row r="16" spans="1:18">
      <c r="A16" s="58">
        <v>113</v>
      </c>
      <c r="B16" s="59" t="s">
        <v>109</v>
      </c>
      <c r="G16" s="164" t="s">
        <v>260</v>
      </c>
      <c r="H16" s="165" t="s">
        <v>261</v>
      </c>
      <c r="L16" s="65">
        <v>11120</v>
      </c>
      <c r="M16" t="s">
        <v>279</v>
      </c>
      <c r="P16" s="67" t="s">
        <v>3679</v>
      </c>
      <c r="Q16" s="68" t="s">
        <v>3599</v>
      </c>
      <c r="R16" s="69" t="s">
        <v>3600</v>
      </c>
    </row>
    <row r="17" spans="1:30">
      <c r="A17" s="55">
        <v>120</v>
      </c>
      <c r="B17" s="56" t="s">
        <v>110</v>
      </c>
      <c r="G17" s="164" t="s">
        <v>262</v>
      </c>
      <c r="H17" s="165" t="s">
        <v>263</v>
      </c>
      <c r="L17" s="65">
        <v>11121</v>
      </c>
      <c r="M17" t="s">
        <v>280</v>
      </c>
      <c r="P17" s="67" t="s">
        <v>3680</v>
      </c>
      <c r="Q17" s="68" t="s">
        <v>3602</v>
      </c>
      <c r="R17" s="69" t="s">
        <v>3603</v>
      </c>
    </row>
    <row r="18" spans="1:30">
      <c r="A18" s="58">
        <v>121</v>
      </c>
      <c r="B18" s="59" t="s">
        <v>111</v>
      </c>
      <c r="L18" s="65">
        <v>11125</v>
      </c>
      <c r="M18" t="s">
        <v>281</v>
      </c>
    </row>
    <row r="19" spans="1:30">
      <c r="A19" s="58">
        <v>122</v>
      </c>
      <c r="B19" s="59" t="s">
        <v>112</v>
      </c>
      <c r="L19" s="65">
        <v>11126</v>
      </c>
      <c r="M19" t="s">
        <v>282</v>
      </c>
    </row>
    <row r="20" spans="1:30">
      <c r="A20" s="55">
        <v>130</v>
      </c>
      <c r="B20" s="56" t="s">
        <v>113</v>
      </c>
      <c r="L20" s="65">
        <v>11127</v>
      </c>
      <c r="M20" t="s">
        <v>283</v>
      </c>
    </row>
    <row r="21" spans="1:30">
      <c r="A21" s="58">
        <v>131</v>
      </c>
      <c r="B21" s="59" t="s">
        <v>114</v>
      </c>
      <c r="L21" s="65">
        <v>11128</v>
      </c>
      <c r="M21" t="s">
        <v>284</v>
      </c>
    </row>
    <row r="22" spans="1:30">
      <c r="A22" s="58">
        <v>132</v>
      </c>
      <c r="B22" s="59" t="s">
        <v>115</v>
      </c>
      <c r="L22" s="65">
        <v>11129</v>
      </c>
      <c r="M22" t="s">
        <v>285</v>
      </c>
    </row>
    <row r="23" spans="1:30">
      <c r="A23" s="58">
        <v>133</v>
      </c>
      <c r="B23" s="59" t="s">
        <v>116</v>
      </c>
      <c r="L23" s="65">
        <v>11130</v>
      </c>
      <c r="M23" t="s">
        <v>286</v>
      </c>
      <c r="P23" s="70" t="s">
        <v>3559</v>
      </c>
      <c r="Q23" s="71" t="s">
        <v>3607</v>
      </c>
      <c r="R23" s="71" t="s">
        <v>3608</v>
      </c>
      <c r="S23" s="72"/>
      <c r="T23" s="72"/>
      <c r="U23" s="72"/>
      <c r="V23" s="72"/>
      <c r="W23" s="72"/>
      <c r="X23" s="72"/>
      <c r="Y23" s="72"/>
      <c r="Z23" s="72"/>
      <c r="AA23" s="72"/>
      <c r="AB23" s="72"/>
      <c r="AC23" s="72"/>
      <c r="AD23" s="72"/>
    </row>
    <row r="24" spans="1:30">
      <c r="A24" s="55">
        <v>140</v>
      </c>
      <c r="B24" s="56" t="s">
        <v>117</v>
      </c>
      <c r="L24" s="65">
        <v>11131</v>
      </c>
      <c r="M24" t="s">
        <v>287</v>
      </c>
      <c r="P24" s="70" t="s">
        <v>3562</v>
      </c>
      <c r="Q24" s="71" t="s">
        <v>3609</v>
      </c>
      <c r="R24" s="71" t="s">
        <v>3610</v>
      </c>
      <c r="S24" s="71" t="s">
        <v>3611</v>
      </c>
      <c r="T24" s="71" t="s">
        <v>3612</v>
      </c>
      <c r="U24" s="71" t="s">
        <v>3613</v>
      </c>
      <c r="V24" s="71" t="s">
        <v>3614</v>
      </c>
      <c r="W24" s="71" t="s">
        <v>3615</v>
      </c>
      <c r="X24" s="71" t="s">
        <v>3616</v>
      </c>
      <c r="Y24" s="71" t="s">
        <v>3617</v>
      </c>
      <c r="Z24" s="71" t="s">
        <v>3618</v>
      </c>
      <c r="AA24" s="71" t="s">
        <v>3619</v>
      </c>
      <c r="AB24" s="71" t="s">
        <v>3620</v>
      </c>
      <c r="AC24" s="71" t="s">
        <v>3621</v>
      </c>
      <c r="AD24" s="71" t="s">
        <v>3622</v>
      </c>
    </row>
    <row r="25" spans="1:30">
      <c r="A25" s="55">
        <v>150</v>
      </c>
      <c r="B25" s="56" t="s">
        <v>118</v>
      </c>
      <c r="L25" s="65">
        <v>11132</v>
      </c>
      <c r="M25" t="s">
        <v>288</v>
      </c>
      <c r="P25" s="70" t="s">
        <v>3565</v>
      </c>
      <c r="Q25" s="71" t="s">
        <v>3623</v>
      </c>
      <c r="R25" s="71" t="s">
        <v>3624</v>
      </c>
      <c r="S25" s="71" t="s">
        <v>3625</v>
      </c>
      <c r="T25" s="71" t="s">
        <v>3626</v>
      </c>
      <c r="U25" s="71" t="s">
        <v>3627</v>
      </c>
      <c r="V25" s="72"/>
      <c r="W25" s="72"/>
      <c r="X25" s="72"/>
      <c r="Y25" s="72"/>
      <c r="Z25" s="72"/>
      <c r="AA25" s="72"/>
      <c r="AB25" s="72"/>
      <c r="AC25" s="72"/>
      <c r="AD25" s="72"/>
    </row>
    <row r="26" spans="1:30">
      <c r="A26" s="55">
        <v>160</v>
      </c>
      <c r="B26" s="56" t="s">
        <v>119</v>
      </c>
      <c r="L26" s="65">
        <v>11133</v>
      </c>
      <c r="M26" t="s">
        <v>289</v>
      </c>
      <c r="P26" s="70" t="s">
        <v>3568</v>
      </c>
      <c r="Q26" s="70" t="s">
        <v>3628</v>
      </c>
      <c r="R26" s="70" t="s">
        <v>3629</v>
      </c>
      <c r="S26" s="72"/>
      <c r="T26" s="72"/>
      <c r="U26" s="72"/>
      <c r="V26" s="72"/>
      <c r="W26" s="72"/>
      <c r="X26" s="72"/>
      <c r="Y26" s="72"/>
      <c r="Z26" s="72"/>
      <c r="AA26" s="72"/>
      <c r="AB26" s="72"/>
      <c r="AC26" s="72"/>
      <c r="AD26" s="72"/>
    </row>
    <row r="27" spans="1:30">
      <c r="A27" s="55">
        <v>170</v>
      </c>
      <c r="B27" s="56" t="s">
        <v>120</v>
      </c>
      <c r="L27" s="65">
        <v>11134</v>
      </c>
      <c r="M27" t="s">
        <v>290</v>
      </c>
      <c r="P27" s="70" t="s">
        <v>3571</v>
      </c>
      <c r="Q27" s="71" t="s">
        <v>3630</v>
      </c>
      <c r="R27" s="71" t="s">
        <v>3631</v>
      </c>
      <c r="S27" s="72"/>
      <c r="T27" s="72"/>
      <c r="U27" s="72"/>
      <c r="V27" s="72"/>
      <c r="W27" s="72"/>
      <c r="X27" s="72"/>
      <c r="Y27" s="72"/>
      <c r="Z27" s="72"/>
      <c r="AA27" s="72"/>
      <c r="AB27" s="72"/>
      <c r="AC27" s="72"/>
      <c r="AD27" s="72"/>
    </row>
    <row r="28" spans="1:30">
      <c r="A28" s="55">
        <v>180</v>
      </c>
      <c r="B28" s="56" t="s">
        <v>121</v>
      </c>
      <c r="L28" s="65">
        <v>11135</v>
      </c>
      <c r="M28" t="s">
        <v>291</v>
      </c>
      <c r="P28" s="70" t="s">
        <v>3574</v>
      </c>
      <c r="Q28" s="73" t="s">
        <v>3632</v>
      </c>
      <c r="R28" s="73" t="s">
        <v>3633</v>
      </c>
      <c r="S28" s="73" t="s">
        <v>3634</v>
      </c>
      <c r="T28" s="73" t="s">
        <v>3635</v>
      </c>
      <c r="U28" s="72"/>
      <c r="V28" s="72"/>
      <c r="W28" s="72"/>
      <c r="X28" s="72"/>
      <c r="Y28" s="72"/>
      <c r="Z28" s="72"/>
      <c r="AA28" s="72"/>
      <c r="AB28" s="72"/>
      <c r="AC28" s="72"/>
      <c r="AD28" s="72"/>
    </row>
    <row r="29" spans="1:30">
      <c r="A29" s="52">
        <v>200</v>
      </c>
      <c r="B29" s="53" t="s">
        <v>122</v>
      </c>
      <c r="L29" s="65">
        <v>11136</v>
      </c>
      <c r="M29" t="s">
        <v>292</v>
      </c>
      <c r="P29" s="70" t="s">
        <v>3577</v>
      </c>
      <c r="Q29" s="73" t="s">
        <v>3636</v>
      </c>
      <c r="R29" s="73" t="s">
        <v>3637</v>
      </c>
      <c r="S29" s="72"/>
      <c r="T29" s="72"/>
      <c r="U29" s="72"/>
      <c r="V29" s="72"/>
      <c r="W29" s="72"/>
      <c r="X29" s="72"/>
      <c r="Y29" s="72"/>
      <c r="Z29" s="72"/>
      <c r="AA29" s="72"/>
      <c r="AB29" s="72"/>
      <c r="AC29" s="72"/>
      <c r="AD29" s="72"/>
    </row>
    <row r="30" spans="1:30">
      <c r="A30" s="55">
        <v>210</v>
      </c>
      <c r="B30" s="56" t="s">
        <v>123</v>
      </c>
      <c r="L30" s="65">
        <v>11137</v>
      </c>
      <c r="M30" t="s">
        <v>293</v>
      </c>
      <c r="P30" s="70" t="s">
        <v>3580</v>
      </c>
      <c r="Q30" s="73" t="s">
        <v>3638</v>
      </c>
      <c r="R30" s="72"/>
      <c r="S30" s="72"/>
      <c r="T30" s="72"/>
      <c r="U30" s="72"/>
      <c r="V30" s="72"/>
      <c r="W30" s="72"/>
      <c r="X30" s="72"/>
      <c r="Y30" s="72"/>
      <c r="Z30" s="72"/>
      <c r="AA30" s="72"/>
      <c r="AB30" s="72"/>
      <c r="AC30" s="72"/>
      <c r="AD30" s="72"/>
    </row>
    <row r="31" spans="1:30">
      <c r="A31" s="55">
        <v>220</v>
      </c>
      <c r="B31" s="56" t="s">
        <v>124</v>
      </c>
      <c r="L31" s="65">
        <v>11138</v>
      </c>
      <c r="M31" t="s">
        <v>294</v>
      </c>
      <c r="P31" s="70" t="s">
        <v>3583</v>
      </c>
      <c r="Q31" s="73" t="s">
        <v>3639</v>
      </c>
      <c r="R31" s="72"/>
      <c r="S31" s="72"/>
      <c r="T31" s="72"/>
      <c r="U31" s="72"/>
      <c r="V31" s="72"/>
      <c r="W31" s="72"/>
      <c r="X31" s="72"/>
      <c r="Y31" s="72"/>
      <c r="Z31" s="72"/>
      <c r="AA31" s="72"/>
      <c r="AB31" s="72"/>
      <c r="AC31" s="72"/>
      <c r="AD31" s="72"/>
    </row>
    <row r="32" spans="1:30">
      <c r="A32" s="55">
        <v>230</v>
      </c>
      <c r="B32" s="56" t="s">
        <v>125</v>
      </c>
      <c r="L32" s="65">
        <v>11139</v>
      </c>
      <c r="M32" t="s">
        <v>295</v>
      </c>
      <c r="P32" s="70" t="s">
        <v>3586</v>
      </c>
      <c r="Q32" s="73" t="s">
        <v>3640</v>
      </c>
      <c r="R32" s="72"/>
      <c r="S32" s="72"/>
      <c r="T32" s="72"/>
      <c r="U32" s="72"/>
      <c r="V32" s="72"/>
      <c r="W32" s="72"/>
      <c r="X32" s="72"/>
      <c r="Y32" s="72"/>
      <c r="Z32" s="72"/>
      <c r="AA32" s="72"/>
      <c r="AB32" s="72"/>
      <c r="AC32" s="72"/>
      <c r="AD32" s="72"/>
    </row>
    <row r="33" spans="1:30">
      <c r="A33" s="55">
        <v>240</v>
      </c>
      <c r="B33" s="56" t="s">
        <v>126</v>
      </c>
      <c r="L33" s="65">
        <v>11140</v>
      </c>
      <c r="M33" t="s">
        <v>296</v>
      </c>
      <c r="P33" s="70" t="s">
        <v>3589</v>
      </c>
      <c r="Q33" s="73" t="s">
        <v>3641</v>
      </c>
      <c r="R33" s="73" t="s">
        <v>3642</v>
      </c>
      <c r="S33" s="73" t="s">
        <v>3643</v>
      </c>
      <c r="T33" s="73" t="s">
        <v>3644</v>
      </c>
      <c r="U33" s="73" t="s">
        <v>3645</v>
      </c>
      <c r="V33" s="73" t="s">
        <v>3646</v>
      </c>
      <c r="W33" s="72"/>
      <c r="X33" s="72"/>
      <c r="Y33" s="72"/>
      <c r="Z33" s="72"/>
      <c r="AA33" s="72"/>
      <c r="AB33" s="72"/>
      <c r="AC33" s="72"/>
      <c r="AD33" s="72"/>
    </row>
    <row r="34" spans="1:30">
      <c r="A34" s="55">
        <v>250</v>
      </c>
      <c r="B34" s="56" t="s">
        <v>127</v>
      </c>
      <c r="L34" s="65">
        <v>11141</v>
      </c>
      <c r="M34" t="s">
        <v>297</v>
      </c>
      <c r="P34" s="70" t="s">
        <v>3592</v>
      </c>
      <c r="Q34" s="73" t="s">
        <v>3647</v>
      </c>
      <c r="R34" s="72"/>
      <c r="S34" s="72"/>
      <c r="T34" s="72"/>
      <c r="U34" s="72"/>
      <c r="V34" s="72"/>
      <c r="W34" s="72"/>
      <c r="X34" s="72"/>
      <c r="Y34" s="72"/>
      <c r="Z34" s="72"/>
      <c r="AA34" s="72"/>
      <c r="AB34" s="72"/>
      <c r="AC34" s="72"/>
      <c r="AD34" s="72"/>
    </row>
    <row r="35" spans="1:30">
      <c r="A35" s="52">
        <v>300</v>
      </c>
      <c r="B35" s="53" t="s">
        <v>128</v>
      </c>
      <c r="L35" s="65">
        <v>11142</v>
      </c>
      <c r="M35" t="s">
        <v>298</v>
      </c>
      <c r="P35" s="70" t="s">
        <v>3595</v>
      </c>
      <c r="Q35" s="71" t="s">
        <v>3648</v>
      </c>
      <c r="R35" s="71" t="s">
        <v>3649</v>
      </c>
      <c r="S35" s="72"/>
      <c r="T35" s="72"/>
      <c r="U35" s="72"/>
      <c r="V35" s="72"/>
      <c r="W35" s="72"/>
      <c r="X35" s="72"/>
      <c r="Y35" s="72"/>
      <c r="Z35" s="72"/>
      <c r="AA35" s="72"/>
      <c r="AB35" s="72"/>
      <c r="AC35" s="72"/>
      <c r="AD35" s="72"/>
    </row>
    <row r="36" spans="1:30">
      <c r="A36" s="55">
        <v>310</v>
      </c>
      <c r="B36" s="56" t="s">
        <v>129</v>
      </c>
      <c r="L36" s="65">
        <v>11143</v>
      </c>
      <c r="M36" t="s">
        <v>299</v>
      </c>
      <c r="P36" s="70" t="s">
        <v>3598</v>
      </c>
      <c r="Q36" s="71" t="s">
        <v>3650</v>
      </c>
      <c r="R36" s="71" t="s">
        <v>3651</v>
      </c>
      <c r="S36" s="71" t="s">
        <v>3652</v>
      </c>
      <c r="T36" s="72"/>
      <c r="U36" s="72"/>
      <c r="V36" s="72"/>
      <c r="W36" s="72"/>
      <c r="X36" s="72"/>
      <c r="Y36" s="72"/>
      <c r="Z36" s="72"/>
      <c r="AA36" s="72"/>
      <c r="AB36" s="72"/>
      <c r="AC36" s="72"/>
      <c r="AD36" s="72"/>
    </row>
    <row r="37" spans="1:30">
      <c r="A37" s="55">
        <v>320</v>
      </c>
      <c r="B37" s="56" t="s">
        <v>130</v>
      </c>
      <c r="L37" s="65">
        <v>11145</v>
      </c>
      <c r="M37" t="s">
        <v>300</v>
      </c>
      <c r="P37" s="70" t="s">
        <v>3601</v>
      </c>
      <c r="Q37" s="71" t="s">
        <v>3653</v>
      </c>
      <c r="R37" s="71" t="s">
        <v>3654</v>
      </c>
      <c r="S37" s="71" t="s">
        <v>3655</v>
      </c>
      <c r="T37" s="71" t="s">
        <v>3656</v>
      </c>
      <c r="U37" s="71" t="s">
        <v>3657</v>
      </c>
      <c r="V37" s="71" t="s">
        <v>3658</v>
      </c>
      <c r="W37" s="71" t="s">
        <v>3659</v>
      </c>
      <c r="X37" s="71" t="s">
        <v>3660</v>
      </c>
      <c r="Y37" s="71" t="s">
        <v>3661</v>
      </c>
      <c r="Z37" s="71" t="s">
        <v>3662</v>
      </c>
      <c r="AA37" s="72"/>
      <c r="AB37" s="72"/>
      <c r="AC37" s="72"/>
      <c r="AD37" s="72"/>
    </row>
    <row r="38" spans="1:30">
      <c r="A38" s="55">
        <v>330</v>
      </c>
      <c r="B38" s="56" t="s">
        <v>131</v>
      </c>
      <c r="L38" s="65">
        <v>11146</v>
      </c>
      <c r="M38" t="s">
        <v>301</v>
      </c>
    </row>
    <row r="39" spans="1:30">
      <c r="A39" s="55">
        <v>350</v>
      </c>
      <c r="B39" s="56" t="s">
        <v>132</v>
      </c>
      <c r="L39" s="65">
        <v>11147</v>
      </c>
      <c r="M39" t="s">
        <v>302</v>
      </c>
    </row>
    <row r="40" spans="1:30">
      <c r="A40" s="55">
        <v>360</v>
      </c>
      <c r="B40" s="56" t="s">
        <v>133</v>
      </c>
      <c r="L40" s="65">
        <v>11148</v>
      </c>
      <c r="M40" t="s">
        <v>303</v>
      </c>
    </row>
    <row r="41" spans="1:30">
      <c r="A41" s="52">
        <v>400</v>
      </c>
      <c r="B41" s="53" t="s">
        <v>134</v>
      </c>
      <c r="L41" s="65">
        <v>11149</v>
      </c>
      <c r="M41" t="s">
        <v>304</v>
      </c>
    </row>
    <row r="42" spans="1:30">
      <c r="A42" s="55">
        <v>410</v>
      </c>
      <c r="B42" s="56" t="s">
        <v>135</v>
      </c>
      <c r="L42" s="65">
        <v>11150</v>
      </c>
      <c r="M42" t="s">
        <v>305</v>
      </c>
    </row>
    <row r="43" spans="1:30">
      <c r="A43" s="58">
        <v>411</v>
      </c>
      <c r="B43" s="59" t="s">
        <v>136</v>
      </c>
      <c r="L43" s="65">
        <v>11151</v>
      </c>
      <c r="M43" t="s">
        <v>306</v>
      </c>
    </row>
    <row r="44" spans="1:30">
      <c r="A44" s="58">
        <v>412</v>
      </c>
      <c r="B44" s="59" t="s">
        <v>137</v>
      </c>
      <c r="L44" s="65">
        <v>11152</v>
      </c>
      <c r="M44" t="s">
        <v>307</v>
      </c>
    </row>
    <row r="45" spans="1:30">
      <c r="A45" s="55">
        <v>420</v>
      </c>
      <c r="B45" s="56" t="s">
        <v>138</v>
      </c>
      <c r="L45" s="65">
        <v>11153</v>
      </c>
      <c r="M45" t="s">
        <v>308</v>
      </c>
    </row>
    <row r="46" spans="1:30">
      <c r="A46" s="58">
        <v>421</v>
      </c>
      <c r="B46" s="59" t="s">
        <v>139</v>
      </c>
      <c r="L46" s="65">
        <v>11154</v>
      </c>
      <c r="M46" t="s">
        <v>309</v>
      </c>
    </row>
    <row r="47" spans="1:30">
      <c r="A47" s="58">
        <v>422</v>
      </c>
      <c r="B47" s="59" t="s">
        <v>140</v>
      </c>
      <c r="L47" s="65">
        <v>11155</v>
      </c>
      <c r="M47" t="s">
        <v>310</v>
      </c>
    </row>
    <row r="48" spans="1:30">
      <c r="A48" s="58">
        <v>423</v>
      </c>
      <c r="B48" s="59" t="s">
        <v>141</v>
      </c>
      <c r="L48" s="65">
        <v>11156</v>
      </c>
      <c r="M48" t="s">
        <v>311</v>
      </c>
    </row>
    <row r="49" spans="1:13">
      <c r="A49" s="55">
        <v>430</v>
      </c>
      <c r="B49" s="56" t="s">
        <v>142</v>
      </c>
      <c r="L49" s="65">
        <v>11157</v>
      </c>
      <c r="M49" t="s">
        <v>312</v>
      </c>
    </row>
    <row r="50" spans="1:13">
      <c r="A50" s="58">
        <v>431</v>
      </c>
      <c r="B50" s="59" t="s">
        <v>143</v>
      </c>
      <c r="L50" s="65">
        <v>11158</v>
      </c>
      <c r="M50" t="s">
        <v>313</v>
      </c>
    </row>
    <row r="51" spans="1:13">
      <c r="A51" s="58">
        <v>432</v>
      </c>
      <c r="B51" s="59" t="s">
        <v>144</v>
      </c>
      <c r="L51" s="65">
        <v>11159</v>
      </c>
      <c r="M51" t="s">
        <v>314</v>
      </c>
    </row>
    <row r="52" spans="1:13">
      <c r="A52" s="58">
        <v>433</v>
      </c>
      <c r="B52" s="59" t="s">
        <v>145</v>
      </c>
      <c r="L52" s="65">
        <v>11190</v>
      </c>
      <c r="M52" t="s">
        <v>315</v>
      </c>
    </row>
    <row r="53" spans="1:13">
      <c r="A53" s="58">
        <v>434</v>
      </c>
      <c r="B53" s="59" t="s">
        <v>146</v>
      </c>
      <c r="L53" s="65">
        <v>11191</v>
      </c>
      <c r="M53" t="s">
        <v>316</v>
      </c>
    </row>
    <row r="54" spans="1:13">
      <c r="A54" s="58">
        <v>435</v>
      </c>
      <c r="B54" s="59" t="s">
        <v>147</v>
      </c>
      <c r="L54" s="65">
        <v>11192</v>
      </c>
      <c r="M54" t="s">
        <v>317</v>
      </c>
    </row>
    <row r="55" spans="1:13">
      <c r="A55" s="58">
        <v>436</v>
      </c>
      <c r="B55" s="59" t="s">
        <v>148</v>
      </c>
      <c r="L55" s="65">
        <v>11193</v>
      </c>
      <c r="M55" t="s">
        <v>318</v>
      </c>
    </row>
    <row r="56" spans="1:13">
      <c r="A56" s="55">
        <v>440</v>
      </c>
      <c r="B56" s="56" t="s">
        <v>149</v>
      </c>
      <c r="L56" s="65">
        <v>11194</v>
      </c>
      <c r="M56" t="s">
        <v>319</v>
      </c>
    </row>
    <row r="57" spans="1:13">
      <c r="A57" s="58">
        <v>441</v>
      </c>
      <c r="B57" s="59" t="s">
        <v>150</v>
      </c>
      <c r="L57" s="65">
        <v>11195</v>
      </c>
      <c r="M57" t="s">
        <v>320</v>
      </c>
    </row>
    <row r="58" spans="1:13">
      <c r="A58" s="58">
        <v>442</v>
      </c>
      <c r="B58" s="59" t="s">
        <v>151</v>
      </c>
      <c r="L58" s="65">
        <v>11196</v>
      </c>
      <c r="M58" t="s">
        <v>321</v>
      </c>
    </row>
    <row r="59" spans="1:13">
      <c r="A59" s="58">
        <v>443</v>
      </c>
      <c r="B59" s="59" t="s">
        <v>152</v>
      </c>
      <c r="L59" s="65">
        <v>11197</v>
      </c>
      <c r="M59" t="s">
        <v>322</v>
      </c>
    </row>
    <row r="60" spans="1:13">
      <c r="A60" s="55">
        <v>450</v>
      </c>
      <c r="B60" s="56" t="s">
        <v>153</v>
      </c>
      <c r="L60" s="65">
        <v>11198</v>
      </c>
      <c r="M60" t="s">
        <v>323</v>
      </c>
    </row>
    <row r="61" spans="1:13">
      <c r="A61" s="58">
        <v>451</v>
      </c>
      <c r="B61" s="59" t="s">
        <v>154</v>
      </c>
      <c r="L61" s="65">
        <v>11199</v>
      </c>
      <c r="M61" t="s">
        <v>324</v>
      </c>
    </row>
    <row r="62" spans="1:13">
      <c r="A62" s="58">
        <v>452</v>
      </c>
      <c r="B62" s="59" t="s">
        <v>155</v>
      </c>
      <c r="L62" s="65">
        <v>11200</v>
      </c>
      <c r="M62" t="s">
        <v>325</v>
      </c>
    </row>
    <row r="63" spans="1:13">
      <c r="A63" s="58">
        <v>453</v>
      </c>
      <c r="B63" s="59" t="s">
        <v>156</v>
      </c>
      <c r="L63" s="65">
        <v>11210</v>
      </c>
      <c r="M63" t="s">
        <v>326</v>
      </c>
    </row>
    <row r="64" spans="1:13">
      <c r="A64" s="58">
        <v>454</v>
      </c>
      <c r="B64" s="59" t="s">
        <v>157</v>
      </c>
      <c r="L64" s="65">
        <v>11211</v>
      </c>
      <c r="M64" t="s">
        <v>327</v>
      </c>
    </row>
    <row r="65" spans="1:13">
      <c r="A65" s="58">
        <v>455</v>
      </c>
      <c r="B65" s="59" t="s">
        <v>158</v>
      </c>
      <c r="L65" s="65">
        <v>11212</v>
      </c>
      <c r="M65" t="s">
        <v>328</v>
      </c>
    </row>
    <row r="66" spans="1:13">
      <c r="A66" s="55">
        <v>460</v>
      </c>
      <c r="B66" s="56" t="s">
        <v>159</v>
      </c>
      <c r="L66" s="65">
        <v>11213</v>
      </c>
      <c r="M66" t="s">
        <v>329</v>
      </c>
    </row>
    <row r="67" spans="1:13">
      <c r="A67" s="55">
        <v>470</v>
      </c>
      <c r="B67" s="56" t="s">
        <v>160</v>
      </c>
      <c r="L67" s="65">
        <v>11215</v>
      </c>
      <c r="M67" t="s">
        <v>330</v>
      </c>
    </row>
    <row r="68" spans="1:13">
      <c r="A68" s="58">
        <v>471</v>
      </c>
      <c r="B68" s="59" t="s">
        <v>161</v>
      </c>
      <c r="L68" s="65">
        <v>11216</v>
      </c>
      <c r="M68" t="s">
        <v>331</v>
      </c>
    </row>
    <row r="69" spans="1:13">
      <c r="A69" s="58">
        <v>472</v>
      </c>
      <c r="B69" s="59" t="s">
        <v>162</v>
      </c>
      <c r="L69" s="65">
        <v>11217</v>
      </c>
      <c r="M69" t="s">
        <v>332</v>
      </c>
    </row>
    <row r="70" spans="1:13">
      <c r="A70" s="58">
        <v>473</v>
      </c>
      <c r="B70" s="59" t="s">
        <v>163</v>
      </c>
      <c r="L70" s="65">
        <v>11218</v>
      </c>
      <c r="M70" t="s">
        <v>333</v>
      </c>
    </row>
    <row r="71" spans="1:13">
      <c r="A71" s="58">
        <v>474</v>
      </c>
      <c r="B71" s="59" t="s">
        <v>164</v>
      </c>
      <c r="L71" s="65">
        <v>11219</v>
      </c>
      <c r="M71" t="s">
        <v>334</v>
      </c>
    </row>
    <row r="72" spans="1:13">
      <c r="A72" s="55">
        <v>480</v>
      </c>
      <c r="B72" s="56" t="s">
        <v>165</v>
      </c>
      <c r="L72" s="65">
        <v>11220</v>
      </c>
      <c r="M72" t="s">
        <v>335</v>
      </c>
    </row>
    <row r="73" spans="1:13">
      <c r="A73" s="58">
        <v>481</v>
      </c>
      <c r="B73" s="59" t="s">
        <v>166</v>
      </c>
      <c r="L73" s="65">
        <v>11221</v>
      </c>
      <c r="M73" t="s">
        <v>336</v>
      </c>
    </row>
    <row r="74" spans="1:13">
      <c r="A74" s="58">
        <v>482</v>
      </c>
      <c r="B74" s="59" t="s">
        <v>167</v>
      </c>
      <c r="L74" s="65">
        <v>11222</v>
      </c>
      <c r="M74" t="s">
        <v>337</v>
      </c>
    </row>
    <row r="75" spans="1:13">
      <c r="A75" s="58">
        <v>483</v>
      </c>
      <c r="B75" s="59" t="s">
        <v>168</v>
      </c>
      <c r="L75" s="65">
        <v>11223</v>
      </c>
      <c r="M75" t="s">
        <v>338</v>
      </c>
    </row>
    <row r="76" spans="1:13">
      <c r="A76" s="58">
        <v>484</v>
      </c>
      <c r="B76" s="59" t="s">
        <v>169</v>
      </c>
      <c r="L76" s="65">
        <v>11224</v>
      </c>
      <c r="M76" t="s">
        <v>339</v>
      </c>
    </row>
    <row r="77" spans="1:13">
      <c r="A77" s="58">
        <v>485</v>
      </c>
      <c r="B77" s="59" t="s">
        <v>170</v>
      </c>
      <c r="L77" s="65">
        <v>11225</v>
      </c>
      <c r="M77" t="s">
        <v>340</v>
      </c>
    </row>
    <row r="78" spans="1:13">
      <c r="A78" s="58">
        <v>486</v>
      </c>
      <c r="B78" s="59" t="s">
        <v>171</v>
      </c>
      <c r="L78" s="65">
        <v>11226</v>
      </c>
      <c r="M78" t="s">
        <v>341</v>
      </c>
    </row>
    <row r="79" spans="1:13">
      <c r="A79" s="58">
        <v>487</v>
      </c>
      <c r="B79" s="59" t="s">
        <v>172</v>
      </c>
      <c r="L79" s="65">
        <v>11227</v>
      </c>
      <c r="M79" t="s">
        <v>342</v>
      </c>
    </row>
    <row r="80" spans="1:13">
      <c r="A80" s="55">
        <v>490</v>
      </c>
      <c r="B80" s="56" t="s">
        <v>173</v>
      </c>
      <c r="L80" s="65">
        <v>11228</v>
      </c>
      <c r="M80" t="s">
        <v>343</v>
      </c>
    </row>
    <row r="81" spans="1:13">
      <c r="A81" s="52">
        <v>500</v>
      </c>
      <c r="B81" s="53" t="s">
        <v>174</v>
      </c>
      <c r="L81" s="65">
        <v>11229</v>
      </c>
      <c r="M81" t="s">
        <v>344</v>
      </c>
    </row>
    <row r="82" spans="1:13">
      <c r="A82" s="55">
        <v>510</v>
      </c>
      <c r="B82" s="56" t="s">
        <v>175</v>
      </c>
      <c r="L82" s="65">
        <v>11230</v>
      </c>
      <c r="M82" t="s">
        <v>345</v>
      </c>
    </row>
    <row r="83" spans="1:13">
      <c r="A83" s="55">
        <v>520</v>
      </c>
      <c r="B83" s="56" t="s">
        <v>176</v>
      </c>
      <c r="L83" s="65">
        <v>11231</v>
      </c>
      <c r="M83" t="s">
        <v>345</v>
      </c>
    </row>
    <row r="84" spans="1:13">
      <c r="A84" s="55">
        <v>530</v>
      </c>
      <c r="B84" s="56" t="s">
        <v>177</v>
      </c>
      <c r="L84" s="65">
        <v>11236</v>
      </c>
      <c r="M84" t="s">
        <v>346</v>
      </c>
    </row>
    <row r="85" spans="1:13">
      <c r="A85" s="55">
        <v>540</v>
      </c>
      <c r="B85" s="56" t="s">
        <v>178</v>
      </c>
      <c r="L85" s="65">
        <v>11237</v>
      </c>
      <c r="M85" t="s">
        <v>347</v>
      </c>
    </row>
    <row r="86" spans="1:13">
      <c r="A86" s="55">
        <v>550</v>
      </c>
      <c r="B86" s="56" t="s">
        <v>179</v>
      </c>
      <c r="L86" s="65">
        <v>11238</v>
      </c>
      <c r="M86" t="s">
        <v>348</v>
      </c>
    </row>
    <row r="87" spans="1:13">
      <c r="A87" s="55">
        <v>560</v>
      </c>
      <c r="B87" s="56" t="s">
        <v>180</v>
      </c>
      <c r="L87" s="65">
        <v>11239</v>
      </c>
      <c r="M87" t="s">
        <v>349</v>
      </c>
    </row>
    <row r="88" spans="1:13">
      <c r="A88" s="52">
        <v>600</v>
      </c>
      <c r="B88" s="53" t="s">
        <v>181</v>
      </c>
      <c r="L88" s="65">
        <v>11240</v>
      </c>
      <c r="M88" t="s">
        <v>350</v>
      </c>
    </row>
    <row r="89" spans="1:13">
      <c r="A89" s="55">
        <v>610</v>
      </c>
      <c r="B89" s="56" t="s">
        <v>182</v>
      </c>
      <c r="L89" s="65">
        <v>11241</v>
      </c>
      <c r="M89" t="s">
        <v>350</v>
      </c>
    </row>
    <row r="90" spans="1:13">
      <c r="A90" s="55">
        <v>620</v>
      </c>
      <c r="B90" s="56" t="s">
        <v>183</v>
      </c>
      <c r="L90" s="65">
        <v>11246</v>
      </c>
      <c r="M90" t="s">
        <v>351</v>
      </c>
    </row>
    <row r="91" spans="1:13">
      <c r="A91" s="55">
        <v>630</v>
      </c>
      <c r="B91" s="56" t="s">
        <v>184</v>
      </c>
      <c r="L91" s="65">
        <v>11247</v>
      </c>
      <c r="M91" t="s">
        <v>352</v>
      </c>
    </row>
    <row r="92" spans="1:13">
      <c r="A92" s="55">
        <v>640</v>
      </c>
      <c r="B92" s="56" t="s">
        <v>185</v>
      </c>
      <c r="L92" s="65">
        <v>11248</v>
      </c>
      <c r="M92" t="s">
        <v>353</v>
      </c>
    </row>
    <row r="93" spans="1:13">
      <c r="A93" s="55">
        <v>650</v>
      </c>
      <c r="B93" s="56" t="s">
        <v>186</v>
      </c>
      <c r="L93" s="65">
        <v>11249</v>
      </c>
      <c r="M93" t="s">
        <v>354</v>
      </c>
    </row>
    <row r="94" spans="1:13">
      <c r="A94" s="55">
        <v>660</v>
      </c>
      <c r="B94" s="56" t="s">
        <v>187</v>
      </c>
      <c r="L94" s="65">
        <v>11250</v>
      </c>
      <c r="M94" t="s">
        <v>355</v>
      </c>
    </row>
    <row r="95" spans="1:13">
      <c r="A95" s="52">
        <v>700</v>
      </c>
      <c r="B95" s="53" t="s">
        <v>188</v>
      </c>
      <c r="L95" s="65">
        <v>11251</v>
      </c>
      <c r="M95" t="s">
        <v>356</v>
      </c>
    </row>
    <row r="96" spans="1:13">
      <c r="A96" s="55">
        <v>710</v>
      </c>
      <c r="B96" s="56" t="s">
        <v>189</v>
      </c>
      <c r="L96" s="65">
        <v>11252</v>
      </c>
      <c r="M96" t="s">
        <v>357</v>
      </c>
    </row>
    <row r="97" spans="1:13">
      <c r="A97" s="58">
        <v>711</v>
      </c>
      <c r="B97" s="59" t="s">
        <v>190</v>
      </c>
      <c r="L97" s="65">
        <v>11253</v>
      </c>
      <c r="M97" t="s">
        <v>358</v>
      </c>
    </row>
    <row r="98" spans="1:13">
      <c r="A98" s="58">
        <v>712</v>
      </c>
      <c r="B98" s="59" t="s">
        <v>191</v>
      </c>
      <c r="L98" s="65">
        <v>11255</v>
      </c>
      <c r="M98" t="s">
        <v>359</v>
      </c>
    </row>
    <row r="99" spans="1:13">
      <c r="A99" s="58">
        <v>713</v>
      </c>
      <c r="B99" s="59" t="s">
        <v>192</v>
      </c>
      <c r="L99" s="65">
        <v>11256</v>
      </c>
      <c r="M99" t="s">
        <v>360</v>
      </c>
    </row>
    <row r="100" spans="1:13">
      <c r="A100" s="55">
        <v>720</v>
      </c>
      <c r="B100" s="56" t="s">
        <v>193</v>
      </c>
      <c r="L100" s="65">
        <v>11257</v>
      </c>
      <c r="M100" t="s">
        <v>361</v>
      </c>
    </row>
    <row r="101" spans="1:13">
      <c r="A101" s="58">
        <v>721</v>
      </c>
      <c r="B101" s="59" t="s">
        <v>194</v>
      </c>
      <c r="L101" s="65">
        <v>11258</v>
      </c>
      <c r="M101" t="s">
        <v>362</v>
      </c>
    </row>
    <row r="102" spans="1:13">
      <c r="A102" s="58">
        <v>722</v>
      </c>
      <c r="B102" s="59" t="s">
        <v>195</v>
      </c>
      <c r="L102" s="65">
        <v>11259</v>
      </c>
      <c r="M102" t="s">
        <v>363</v>
      </c>
    </row>
    <row r="103" spans="1:13">
      <c r="A103" s="58">
        <v>723</v>
      </c>
      <c r="B103" s="59" t="s">
        <v>196</v>
      </c>
      <c r="L103" s="65">
        <v>11260</v>
      </c>
      <c r="M103" t="s">
        <v>364</v>
      </c>
    </row>
    <row r="104" spans="1:13">
      <c r="A104" s="58">
        <v>724</v>
      </c>
      <c r="B104" s="59" t="s">
        <v>197</v>
      </c>
      <c r="L104" s="65">
        <v>11261</v>
      </c>
      <c r="M104" t="s">
        <v>365</v>
      </c>
    </row>
    <row r="105" spans="1:13">
      <c r="A105" s="55">
        <v>730</v>
      </c>
      <c r="B105" s="56" t="s">
        <v>198</v>
      </c>
      <c r="L105" s="65">
        <v>11262</v>
      </c>
      <c r="M105" t="s">
        <v>366</v>
      </c>
    </row>
    <row r="106" spans="1:13">
      <c r="A106" s="58">
        <v>731</v>
      </c>
      <c r="B106" s="59" t="s">
        <v>199</v>
      </c>
      <c r="L106" s="65">
        <v>11263</v>
      </c>
      <c r="M106" t="s">
        <v>367</v>
      </c>
    </row>
    <row r="107" spans="1:13">
      <c r="A107" s="58">
        <v>732</v>
      </c>
      <c r="B107" s="59" t="s">
        <v>200</v>
      </c>
      <c r="L107" s="65">
        <v>11264</v>
      </c>
      <c r="M107" t="s">
        <v>368</v>
      </c>
    </row>
    <row r="108" spans="1:13">
      <c r="A108" s="58">
        <v>733</v>
      </c>
      <c r="B108" s="59" t="s">
        <v>201</v>
      </c>
      <c r="L108" s="65">
        <v>11266</v>
      </c>
      <c r="M108" t="s">
        <v>369</v>
      </c>
    </row>
    <row r="109" spans="1:13">
      <c r="A109" s="58">
        <v>734</v>
      </c>
      <c r="B109" s="59" t="s">
        <v>202</v>
      </c>
      <c r="L109" s="65">
        <v>11267</v>
      </c>
      <c r="M109" t="s">
        <v>370</v>
      </c>
    </row>
    <row r="110" spans="1:13">
      <c r="A110" s="55">
        <v>740</v>
      </c>
      <c r="B110" s="56" t="s">
        <v>203</v>
      </c>
      <c r="L110" s="65">
        <v>11268</v>
      </c>
      <c r="M110" t="s">
        <v>371</v>
      </c>
    </row>
    <row r="111" spans="1:13">
      <c r="A111" s="55">
        <v>750</v>
      </c>
      <c r="B111" s="56" t="s">
        <v>204</v>
      </c>
      <c r="L111" s="65">
        <v>11269</v>
      </c>
      <c r="M111" t="s">
        <v>372</v>
      </c>
    </row>
    <row r="112" spans="1:13">
      <c r="A112" s="55">
        <v>760</v>
      </c>
      <c r="B112" s="56" t="s">
        <v>205</v>
      </c>
      <c r="L112" s="65">
        <v>11270</v>
      </c>
      <c r="M112" t="s">
        <v>373</v>
      </c>
    </row>
    <row r="113" spans="1:13">
      <c r="A113" s="52">
        <v>800</v>
      </c>
      <c r="B113" s="53" t="s">
        <v>206</v>
      </c>
      <c r="L113" s="65">
        <v>11271</v>
      </c>
      <c r="M113" t="s">
        <v>373</v>
      </c>
    </row>
    <row r="114" spans="1:13">
      <c r="A114" s="55">
        <v>810</v>
      </c>
      <c r="B114" s="56" t="s">
        <v>207</v>
      </c>
      <c r="L114" s="65">
        <v>11276</v>
      </c>
      <c r="M114" t="s">
        <v>374</v>
      </c>
    </row>
    <row r="115" spans="1:13">
      <c r="A115" s="55">
        <v>820</v>
      </c>
      <c r="B115" s="56" t="s">
        <v>208</v>
      </c>
      <c r="L115" s="65">
        <v>11277</v>
      </c>
      <c r="M115" t="s">
        <v>375</v>
      </c>
    </row>
    <row r="116" spans="1:13">
      <c r="A116" s="55">
        <v>830</v>
      </c>
      <c r="B116" s="56" t="s">
        <v>209</v>
      </c>
      <c r="L116" s="65">
        <v>11278</v>
      </c>
      <c r="M116" t="s">
        <v>376</v>
      </c>
    </row>
    <row r="117" spans="1:13">
      <c r="A117" s="55">
        <v>840</v>
      </c>
      <c r="B117" s="56" t="s">
        <v>210</v>
      </c>
      <c r="L117" s="65">
        <v>11279</v>
      </c>
      <c r="M117" t="s">
        <v>377</v>
      </c>
    </row>
    <row r="118" spans="1:13">
      <c r="A118" s="55">
        <v>850</v>
      </c>
      <c r="B118" s="56" t="s">
        <v>211</v>
      </c>
      <c r="L118" s="65">
        <v>11280</v>
      </c>
      <c r="M118" t="s">
        <v>378</v>
      </c>
    </row>
    <row r="119" spans="1:13">
      <c r="A119" s="55">
        <v>860</v>
      </c>
      <c r="B119" s="56" t="s">
        <v>212</v>
      </c>
      <c r="L119" s="65">
        <v>11281</v>
      </c>
      <c r="M119" t="s">
        <v>378</v>
      </c>
    </row>
    <row r="120" spans="1:13">
      <c r="A120" s="52">
        <v>900</v>
      </c>
      <c r="B120" s="53" t="s">
        <v>213</v>
      </c>
      <c r="L120" s="65">
        <v>11286</v>
      </c>
      <c r="M120" t="s">
        <v>379</v>
      </c>
    </row>
    <row r="121" spans="1:13">
      <c r="A121" s="55">
        <v>910</v>
      </c>
      <c r="B121" s="56" t="s">
        <v>214</v>
      </c>
      <c r="L121" s="65">
        <v>11287</v>
      </c>
      <c r="M121" t="s">
        <v>380</v>
      </c>
    </row>
    <row r="122" spans="1:13">
      <c r="A122" s="58">
        <v>911</v>
      </c>
      <c r="B122" s="59" t="s">
        <v>215</v>
      </c>
      <c r="L122" s="65">
        <v>11288</v>
      </c>
      <c r="M122" t="s">
        <v>381</v>
      </c>
    </row>
    <row r="123" spans="1:13">
      <c r="A123" s="58">
        <v>912</v>
      </c>
      <c r="B123" s="59" t="s">
        <v>216</v>
      </c>
      <c r="L123" s="65">
        <v>11289</v>
      </c>
      <c r="M123" t="s">
        <v>382</v>
      </c>
    </row>
    <row r="124" spans="1:13">
      <c r="A124" s="58">
        <v>913</v>
      </c>
      <c r="B124" s="59" t="s">
        <v>217</v>
      </c>
      <c r="L124" s="65">
        <v>11290</v>
      </c>
      <c r="M124" t="s">
        <v>383</v>
      </c>
    </row>
    <row r="125" spans="1:13">
      <c r="A125" s="58">
        <v>914</v>
      </c>
      <c r="B125" s="59" t="s">
        <v>218</v>
      </c>
      <c r="L125" s="65">
        <v>11291</v>
      </c>
      <c r="M125" t="s">
        <v>384</v>
      </c>
    </row>
    <row r="126" spans="1:13">
      <c r="A126" s="58">
        <v>915</v>
      </c>
      <c r="B126" s="59" t="s">
        <v>219</v>
      </c>
      <c r="L126" s="65">
        <v>11292</v>
      </c>
      <c r="M126" t="s">
        <v>385</v>
      </c>
    </row>
    <row r="127" spans="1:13">
      <c r="A127" s="58">
        <v>916</v>
      </c>
      <c r="B127" s="59" t="s">
        <v>220</v>
      </c>
      <c r="L127" s="65">
        <v>11293</v>
      </c>
      <c r="M127" t="s">
        <v>386</v>
      </c>
    </row>
    <row r="128" spans="1:13">
      <c r="A128" s="55">
        <v>920</v>
      </c>
      <c r="B128" s="56" t="s">
        <v>221</v>
      </c>
      <c r="L128" s="65">
        <v>11294</v>
      </c>
      <c r="M128" t="s">
        <v>387</v>
      </c>
    </row>
    <row r="129" spans="1:13">
      <c r="A129" s="58">
        <v>921</v>
      </c>
      <c r="B129" s="59" t="s">
        <v>222</v>
      </c>
      <c r="L129" s="65">
        <v>11296</v>
      </c>
      <c r="M129" t="s">
        <v>388</v>
      </c>
    </row>
    <row r="130" spans="1:13">
      <c r="A130" s="58">
        <v>922</v>
      </c>
      <c r="B130" s="59" t="s">
        <v>223</v>
      </c>
      <c r="L130" s="65">
        <v>11297</v>
      </c>
      <c r="M130" t="s">
        <v>389</v>
      </c>
    </row>
    <row r="131" spans="1:13">
      <c r="A131" s="58">
        <v>923</v>
      </c>
      <c r="B131" s="59" t="s">
        <v>224</v>
      </c>
      <c r="L131" s="65">
        <v>11298</v>
      </c>
      <c r="M131" t="s">
        <v>390</v>
      </c>
    </row>
    <row r="132" spans="1:13">
      <c r="A132" s="55">
        <v>930</v>
      </c>
      <c r="B132" s="56" t="s">
        <v>225</v>
      </c>
      <c r="L132" s="65">
        <v>11299</v>
      </c>
      <c r="M132" t="s">
        <v>391</v>
      </c>
    </row>
    <row r="133" spans="1:13">
      <c r="A133" s="58">
        <v>931</v>
      </c>
      <c r="B133" s="59" t="s">
        <v>225</v>
      </c>
      <c r="L133" s="65">
        <v>11300</v>
      </c>
      <c r="M133" t="s">
        <v>392</v>
      </c>
    </row>
    <row r="134" spans="1:13">
      <c r="A134" s="58">
        <v>932</v>
      </c>
      <c r="B134" s="59" t="s">
        <v>226</v>
      </c>
      <c r="L134" s="65">
        <v>11310</v>
      </c>
      <c r="M134" t="s">
        <v>392</v>
      </c>
    </row>
    <row r="135" spans="1:13">
      <c r="A135" s="55">
        <v>940</v>
      </c>
      <c r="B135" s="56" t="s">
        <v>227</v>
      </c>
      <c r="L135" s="65">
        <v>11311</v>
      </c>
      <c r="M135" t="s">
        <v>392</v>
      </c>
    </row>
    <row r="136" spans="1:13">
      <c r="A136" s="58">
        <v>941</v>
      </c>
      <c r="B136" s="59" t="s">
        <v>228</v>
      </c>
      <c r="L136" s="65">
        <v>11316</v>
      </c>
      <c r="M136" t="s">
        <v>393</v>
      </c>
    </row>
    <row r="137" spans="1:13">
      <c r="A137" s="58">
        <v>942</v>
      </c>
      <c r="B137" s="59" t="s">
        <v>229</v>
      </c>
      <c r="L137" s="65">
        <v>11317</v>
      </c>
      <c r="M137" t="s">
        <v>394</v>
      </c>
    </row>
    <row r="138" spans="1:13">
      <c r="A138" s="55">
        <v>950</v>
      </c>
      <c r="B138" s="56" t="s">
        <v>230</v>
      </c>
      <c r="L138" s="65">
        <v>11318</v>
      </c>
      <c r="M138" t="s">
        <v>395</v>
      </c>
    </row>
    <row r="139" spans="1:13">
      <c r="A139" s="55">
        <v>960</v>
      </c>
      <c r="B139" s="56" t="s">
        <v>231</v>
      </c>
      <c r="L139" s="65">
        <v>11319</v>
      </c>
      <c r="M139" t="s">
        <v>396</v>
      </c>
    </row>
    <row r="140" spans="1:13">
      <c r="A140" s="55">
        <v>970</v>
      </c>
      <c r="B140" s="56" t="s">
        <v>232</v>
      </c>
      <c r="L140" s="65">
        <v>12000</v>
      </c>
      <c r="M140" t="s">
        <v>397</v>
      </c>
    </row>
    <row r="141" spans="1:13">
      <c r="A141" s="55">
        <v>980</v>
      </c>
      <c r="B141" s="56" t="s">
        <v>233</v>
      </c>
      <c r="L141" s="65">
        <v>12100</v>
      </c>
      <c r="M141" t="s">
        <v>397</v>
      </c>
    </row>
    <row r="142" spans="1:13">
      <c r="L142" s="65">
        <v>12110</v>
      </c>
      <c r="M142" t="s">
        <v>397</v>
      </c>
    </row>
    <row r="143" spans="1:13">
      <c r="L143" s="65">
        <v>12111</v>
      </c>
      <c r="M143" t="s">
        <v>398</v>
      </c>
    </row>
    <row r="144" spans="1:13">
      <c r="L144" s="65">
        <v>12112</v>
      </c>
      <c r="M144" t="s">
        <v>399</v>
      </c>
    </row>
    <row r="145" spans="12:13">
      <c r="L145" s="65">
        <v>12117</v>
      </c>
      <c r="M145" t="s">
        <v>400</v>
      </c>
    </row>
    <row r="146" spans="12:13">
      <c r="L146" s="65">
        <v>12118</v>
      </c>
      <c r="M146" t="s">
        <v>401</v>
      </c>
    </row>
    <row r="147" spans="12:13">
      <c r="L147" s="65">
        <v>12119</v>
      </c>
      <c r="M147" t="s">
        <v>402</v>
      </c>
    </row>
    <row r="148" spans="12:13">
      <c r="L148" s="65">
        <v>13000</v>
      </c>
      <c r="M148" t="s">
        <v>403</v>
      </c>
    </row>
    <row r="149" spans="12:13">
      <c r="L149" s="65">
        <v>13100</v>
      </c>
      <c r="M149" t="s">
        <v>403</v>
      </c>
    </row>
    <row r="150" spans="12:13">
      <c r="L150" s="65">
        <v>13110</v>
      </c>
      <c r="M150" t="s">
        <v>403</v>
      </c>
    </row>
    <row r="151" spans="12:13">
      <c r="L151" s="65">
        <v>13111</v>
      </c>
      <c r="M151" t="s">
        <v>404</v>
      </c>
    </row>
    <row r="152" spans="12:13">
      <c r="L152" s="65">
        <v>13112</v>
      </c>
      <c r="M152" t="s">
        <v>405</v>
      </c>
    </row>
    <row r="153" spans="12:13">
      <c r="L153" s="65">
        <v>13113</v>
      </c>
      <c r="M153" t="s">
        <v>406</v>
      </c>
    </row>
    <row r="154" spans="12:13">
      <c r="L154" s="65">
        <v>13114</v>
      </c>
      <c r="M154" t="s">
        <v>407</v>
      </c>
    </row>
    <row r="155" spans="12:13">
      <c r="L155" s="65">
        <v>13115</v>
      </c>
      <c r="M155" t="s">
        <v>408</v>
      </c>
    </row>
    <row r="156" spans="12:13">
      <c r="L156" s="65">
        <v>13117</v>
      </c>
      <c r="M156" t="s">
        <v>409</v>
      </c>
    </row>
    <row r="157" spans="12:13">
      <c r="L157" s="65">
        <v>13118</v>
      </c>
      <c r="M157" t="s">
        <v>410</v>
      </c>
    </row>
    <row r="158" spans="12:13">
      <c r="L158" s="65">
        <v>13119</v>
      </c>
      <c r="M158" t="s">
        <v>411</v>
      </c>
    </row>
    <row r="159" spans="12:13">
      <c r="L159" s="65">
        <v>14000</v>
      </c>
      <c r="M159" t="s">
        <v>412</v>
      </c>
    </row>
    <row r="160" spans="12:13">
      <c r="L160" s="65">
        <v>14100</v>
      </c>
      <c r="M160" t="s">
        <v>413</v>
      </c>
    </row>
    <row r="161" spans="12:13">
      <c r="L161" s="65">
        <v>14110</v>
      </c>
      <c r="M161" t="s">
        <v>413</v>
      </c>
    </row>
    <row r="162" spans="12:13">
      <c r="L162" s="65">
        <v>14111</v>
      </c>
      <c r="M162" t="s">
        <v>414</v>
      </c>
    </row>
    <row r="163" spans="12:13">
      <c r="L163" s="65">
        <v>14112</v>
      </c>
      <c r="M163" t="s">
        <v>415</v>
      </c>
    </row>
    <row r="164" spans="12:13">
      <c r="L164" s="65">
        <v>14113</v>
      </c>
      <c r="M164" t="s">
        <v>416</v>
      </c>
    </row>
    <row r="165" spans="12:13">
      <c r="L165" s="65">
        <v>14114</v>
      </c>
      <c r="M165" t="s">
        <v>417</v>
      </c>
    </row>
    <row r="166" spans="12:13">
      <c r="L166" s="65">
        <v>14115</v>
      </c>
      <c r="M166" t="s">
        <v>418</v>
      </c>
    </row>
    <row r="167" spans="12:13">
      <c r="L167" s="65">
        <v>14117</v>
      </c>
      <c r="M167" t="s">
        <v>419</v>
      </c>
    </row>
    <row r="168" spans="12:13">
      <c r="L168" s="65">
        <v>14118</v>
      </c>
      <c r="M168" t="s">
        <v>420</v>
      </c>
    </row>
    <row r="169" spans="12:13">
      <c r="L169" s="65">
        <v>14119</v>
      </c>
      <c r="M169" t="s">
        <v>421</v>
      </c>
    </row>
    <row r="170" spans="12:13">
      <c r="L170" s="65">
        <v>14200</v>
      </c>
      <c r="M170" t="s">
        <v>422</v>
      </c>
    </row>
    <row r="171" spans="12:13">
      <c r="L171" s="65">
        <v>14210</v>
      </c>
      <c r="M171" t="s">
        <v>422</v>
      </c>
    </row>
    <row r="172" spans="12:13">
      <c r="L172" s="65">
        <v>14211</v>
      </c>
      <c r="M172" t="s">
        <v>423</v>
      </c>
    </row>
    <row r="173" spans="12:13">
      <c r="L173" s="65">
        <v>14212</v>
      </c>
      <c r="M173" t="s">
        <v>424</v>
      </c>
    </row>
    <row r="174" spans="12:13">
      <c r="L174" s="65">
        <v>14213</v>
      </c>
      <c r="M174" t="s">
        <v>425</v>
      </c>
    </row>
    <row r="175" spans="12:13">
      <c r="L175" s="65">
        <v>14217</v>
      </c>
      <c r="M175" t="s">
        <v>426</v>
      </c>
    </row>
    <row r="176" spans="12:13">
      <c r="L176" s="65">
        <v>14218</v>
      </c>
      <c r="M176" t="s">
        <v>427</v>
      </c>
    </row>
    <row r="177" spans="12:13">
      <c r="L177" s="65">
        <v>14219</v>
      </c>
      <c r="M177" t="s">
        <v>428</v>
      </c>
    </row>
    <row r="178" spans="12:13">
      <c r="L178" s="65">
        <v>14300</v>
      </c>
      <c r="M178" t="s">
        <v>429</v>
      </c>
    </row>
    <row r="179" spans="12:13">
      <c r="L179" s="65">
        <v>14310</v>
      </c>
      <c r="M179" t="s">
        <v>430</v>
      </c>
    </row>
    <row r="180" spans="12:13">
      <c r="L180" s="65">
        <v>14311</v>
      </c>
      <c r="M180" t="s">
        <v>430</v>
      </c>
    </row>
    <row r="181" spans="12:13">
      <c r="L181" s="65">
        <v>14317</v>
      </c>
      <c r="M181" t="s">
        <v>431</v>
      </c>
    </row>
    <row r="182" spans="12:13">
      <c r="L182" s="65">
        <v>14318</v>
      </c>
      <c r="M182" t="s">
        <v>432</v>
      </c>
    </row>
    <row r="183" spans="12:13">
      <c r="L183" s="65">
        <v>14319</v>
      </c>
      <c r="M183" t="s">
        <v>433</v>
      </c>
    </row>
    <row r="184" spans="12:13">
      <c r="L184" s="65">
        <v>14320</v>
      </c>
      <c r="M184" t="s">
        <v>434</v>
      </c>
    </row>
    <row r="185" spans="12:13">
      <c r="L185" s="65">
        <v>14321</v>
      </c>
      <c r="M185" t="s">
        <v>434</v>
      </c>
    </row>
    <row r="186" spans="12:13">
      <c r="L186" s="65">
        <v>14327</v>
      </c>
      <c r="M186" t="s">
        <v>435</v>
      </c>
    </row>
    <row r="187" spans="12:13">
      <c r="L187" s="65">
        <v>14328</v>
      </c>
      <c r="M187" t="s">
        <v>436</v>
      </c>
    </row>
    <row r="188" spans="12:13">
      <c r="L188" s="65">
        <v>14329</v>
      </c>
      <c r="M188" t="s">
        <v>437</v>
      </c>
    </row>
    <row r="189" spans="12:13">
      <c r="L189" s="65">
        <v>15000</v>
      </c>
      <c r="M189" t="s">
        <v>438</v>
      </c>
    </row>
    <row r="190" spans="12:13">
      <c r="L190" s="65">
        <v>15100</v>
      </c>
      <c r="M190" t="s">
        <v>439</v>
      </c>
    </row>
    <row r="191" spans="12:13">
      <c r="L191" s="65">
        <v>15110</v>
      </c>
      <c r="M191" t="s">
        <v>440</v>
      </c>
    </row>
    <row r="192" spans="12:13">
      <c r="L192" s="65">
        <v>15111</v>
      </c>
      <c r="M192" t="s">
        <v>441</v>
      </c>
    </row>
    <row r="193" spans="12:13">
      <c r="L193" s="65">
        <v>15112</v>
      </c>
      <c r="M193" t="s">
        <v>442</v>
      </c>
    </row>
    <row r="194" spans="12:13">
      <c r="L194" s="65">
        <v>15113</v>
      </c>
      <c r="M194" t="s">
        <v>443</v>
      </c>
    </row>
    <row r="195" spans="12:13">
      <c r="L195" s="65">
        <v>15114</v>
      </c>
      <c r="M195" t="s">
        <v>444</v>
      </c>
    </row>
    <row r="196" spans="12:13">
      <c r="L196" s="65">
        <v>15115</v>
      </c>
      <c r="M196" t="s">
        <v>445</v>
      </c>
    </row>
    <row r="197" spans="12:13">
      <c r="L197" s="65">
        <v>15120</v>
      </c>
      <c r="M197" t="s">
        <v>446</v>
      </c>
    </row>
    <row r="198" spans="12:13">
      <c r="L198" s="65">
        <v>15121</v>
      </c>
      <c r="M198" t="s">
        <v>447</v>
      </c>
    </row>
    <row r="199" spans="12:13">
      <c r="L199" s="65">
        <v>15122</v>
      </c>
      <c r="M199" t="s">
        <v>448</v>
      </c>
    </row>
    <row r="200" spans="12:13">
      <c r="L200" s="65">
        <v>15123</v>
      </c>
      <c r="M200" t="s">
        <v>449</v>
      </c>
    </row>
    <row r="201" spans="12:13">
      <c r="L201" s="65">
        <v>15124</v>
      </c>
      <c r="M201" t="s">
        <v>450</v>
      </c>
    </row>
    <row r="202" spans="12:13">
      <c r="L202" s="65">
        <v>15125</v>
      </c>
      <c r="M202" t="s">
        <v>451</v>
      </c>
    </row>
    <row r="203" spans="12:13">
      <c r="L203" s="65">
        <v>15126</v>
      </c>
      <c r="M203" t="s">
        <v>452</v>
      </c>
    </row>
    <row r="204" spans="12:13">
      <c r="L204" s="65">
        <v>15127</v>
      </c>
      <c r="M204" t="s">
        <v>453</v>
      </c>
    </row>
    <row r="205" spans="12:13">
      <c r="L205" s="65">
        <v>15128</v>
      </c>
      <c r="M205" t="s">
        <v>454</v>
      </c>
    </row>
    <row r="206" spans="12:13">
      <c r="L206" s="65">
        <v>15129</v>
      </c>
      <c r="M206" t="s">
        <v>455</v>
      </c>
    </row>
    <row r="207" spans="12:13">
      <c r="L207" s="65">
        <v>15130</v>
      </c>
      <c r="M207" t="s">
        <v>456</v>
      </c>
    </row>
    <row r="208" spans="12:13">
      <c r="L208" s="65">
        <v>15131</v>
      </c>
      <c r="M208" t="s">
        <v>456</v>
      </c>
    </row>
    <row r="209" spans="12:13">
      <c r="L209" s="65">
        <v>15140</v>
      </c>
      <c r="M209" t="s">
        <v>457</v>
      </c>
    </row>
    <row r="210" spans="12:13">
      <c r="L210" s="65">
        <v>15141</v>
      </c>
      <c r="M210" t="s">
        <v>457</v>
      </c>
    </row>
    <row r="211" spans="12:13">
      <c r="L211" s="65">
        <v>15150</v>
      </c>
      <c r="M211" t="s">
        <v>458</v>
      </c>
    </row>
    <row r="212" spans="12:13">
      <c r="L212" s="65">
        <v>15151</v>
      </c>
      <c r="M212" t="s">
        <v>458</v>
      </c>
    </row>
    <row r="213" spans="12:13">
      <c r="L213" s="65">
        <v>15160</v>
      </c>
      <c r="M213" t="s">
        <v>459</v>
      </c>
    </row>
    <row r="214" spans="12:13">
      <c r="L214" s="65">
        <v>15161</v>
      </c>
      <c r="M214" t="s">
        <v>459</v>
      </c>
    </row>
    <row r="215" spans="12:13">
      <c r="L215" s="65">
        <v>15170</v>
      </c>
      <c r="M215" t="s">
        <v>460</v>
      </c>
    </row>
    <row r="216" spans="12:13">
      <c r="L216" s="65">
        <v>15171</v>
      </c>
      <c r="M216" t="s">
        <v>460</v>
      </c>
    </row>
    <row r="217" spans="12:13">
      <c r="L217" s="65">
        <v>15180</v>
      </c>
      <c r="M217" t="s">
        <v>461</v>
      </c>
    </row>
    <row r="218" spans="12:13">
      <c r="L218" s="65">
        <v>15181</v>
      </c>
      <c r="M218" t="s">
        <v>462</v>
      </c>
    </row>
    <row r="219" spans="12:13">
      <c r="L219" s="65">
        <v>15182</v>
      </c>
      <c r="M219" t="s">
        <v>463</v>
      </c>
    </row>
    <row r="220" spans="12:13">
      <c r="L220" s="65">
        <v>15200</v>
      </c>
      <c r="M220" t="s">
        <v>464</v>
      </c>
    </row>
    <row r="221" spans="12:13">
      <c r="L221" s="65">
        <v>15210</v>
      </c>
      <c r="M221" t="s">
        <v>465</v>
      </c>
    </row>
    <row r="222" spans="12:13">
      <c r="L222" s="65">
        <v>15211</v>
      </c>
      <c r="M222" t="s">
        <v>466</v>
      </c>
    </row>
    <row r="223" spans="12:13">
      <c r="L223" s="65">
        <v>15212</v>
      </c>
      <c r="M223" t="s">
        <v>467</v>
      </c>
    </row>
    <row r="224" spans="12:13">
      <c r="L224" s="65">
        <v>15213</v>
      </c>
      <c r="M224" t="s">
        <v>468</v>
      </c>
    </row>
    <row r="225" spans="12:13">
      <c r="L225" s="65">
        <v>15214</v>
      </c>
      <c r="M225" t="s">
        <v>469</v>
      </c>
    </row>
    <row r="226" spans="12:13">
      <c r="L226" s="65">
        <v>15215</v>
      </c>
      <c r="M226" t="s">
        <v>470</v>
      </c>
    </row>
    <row r="227" spans="12:13">
      <c r="L227" s="65">
        <v>15220</v>
      </c>
      <c r="M227" t="s">
        <v>471</v>
      </c>
    </row>
    <row r="228" spans="12:13">
      <c r="L228" s="65">
        <v>15221</v>
      </c>
      <c r="M228" t="s">
        <v>472</v>
      </c>
    </row>
    <row r="229" spans="12:13">
      <c r="L229" s="65">
        <v>15222</v>
      </c>
      <c r="M229" t="s">
        <v>473</v>
      </c>
    </row>
    <row r="230" spans="12:13">
      <c r="L230" s="65">
        <v>15223</v>
      </c>
      <c r="M230" t="s">
        <v>474</v>
      </c>
    </row>
    <row r="231" spans="12:13">
      <c r="L231" s="65">
        <v>15224</v>
      </c>
      <c r="M231" t="s">
        <v>475</v>
      </c>
    </row>
    <row r="232" spans="12:13">
      <c r="L232" s="65">
        <v>15225</v>
      </c>
      <c r="M232" t="s">
        <v>476</v>
      </c>
    </row>
    <row r="233" spans="12:13">
      <c r="L233" s="65">
        <v>15226</v>
      </c>
      <c r="M233" t="s">
        <v>477</v>
      </c>
    </row>
    <row r="234" spans="12:13">
      <c r="L234" s="65">
        <v>15227</v>
      </c>
      <c r="M234" t="s">
        <v>478</v>
      </c>
    </row>
    <row r="235" spans="12:13">
      <c r="L235" s="65">
        <v>15228</v>
      </c>
      <c r="M235" t="s">
        <v>479</v>
      </c>
    </row>
    <row r="236" spans="12:13">
      <c r="L236" s="65">
        <v>15229</v>
      </c>
      <c r="M236" t="s">
        <v>480</v>
      </c>
    </row>
    <row r="237" spans="12:13">
      <c r="L237" s="65">
        <v>15230</v>
      </c>
      <c r="M237" t="s">
        <v>481</v>
      </c>
    </row>
    <row r="238" spans="12:13">
      <c r="L238" s="65">
        <v>15231</v>
      </c>
      <c r="M238" t="s">
        <v>481</v>
      </c>
    </row>
    <row r="239" spans="12:13">
      <c r="L239" s="65">
        <v>15240</v>
      </c>
      <c r="M239" t="s">
        <v>482</v>
      </c>
    </row>
    <row r="240" spans="12:13">
      <c r="L240" s="65">
        <v>15241</v>
      </c>
      <c r="M240" t="s">
        <v>482</v>
      </c>
    </row>
    <row r="241" spans="12:13">
      <c r="L241" s="65">
        <v>15250</v>
      </c>
      <c r="M241" t="s">
        <v>483</v>
      </c>
    </row>
    <row r="242" spans="12:13">
      <c r="L242" s="65">
        <v>15251</v>
      </c>
      <c r="M242" t="s">
        <v>483</v>
      </c>
    </row>
    <row r="243" spans="12:13">
      <c r="L243" s="65">
        <v>15260</v>
      </c>
      <c r="M243" t="s">
        <v>484</v>
      </c>
    </row>
    <row r="244" spans="12:13">
      <c r="L244" s="65">
        <v>15261</v>
      </c>
      <c r="M244" t="s">
        <v>484</v>
      </c>
    </row>
    <row r="245" spans="12:13">
      <c r="L245" s="65">
        <v>15270</v>
      </c>
      <c r="M245" t="s">
        <v>485</v>
      </c>
    </row>
    <row r="246" spans="12:13">
      <c r="L246" s="65">
        <v>15271</v>
      </c>
      <c r="M246" t="s">
        <v>485</v>
      </c>
    </row>
    <row r="247" spans="12:13">
      <c r="L247" s="65">
        <v>15280</v>
      </c>
      <c r="M247" t="s">
        <v>486</v>
      </c>
    </row>
    <row r="248" spans="12:13">
      <c r="L248" s="65">
        <v>15281</v>
      </c>
      <c r="M248" t="s">
        <v>487</v>
      </c>
    </row>
    <row r="249" spans="12:13">
      <c r="L249" s="65">
        <v>15282</v>
      </c>
      <c r="M249" t="s">
        <v>488</v>
      </c>
    </row>
    <row r="250" spans="12:13">
      <c r="L250" s="65">
        <v>16000</v>
      </c>
      <c r="M250" t="s">
        <v>489</v>
      </c>
    </row>
    <row r="251" spans="12:13">
      <c r="L251" s="65">
        <v>16100</v>
      </c>
      <c r="M251" t="s">
        <v>489</v>
      </c>
    </row>
    <row r="252" spans="12:13">
      <c r="L252" s="65">
        <v>16110</v>
      </c>
      <c r="M252" t="s">
        <v>490</v>
      </c>
    </row>
    <row r="253" spans="12:13">
      <c r="L253" s="65">
        <v>16111</v>
      </c>
      <c r="M253" t="s">
        <v>490</v>
      </c>
    </row>
    <row r="254" spans="12:13">
      <c r="L254" s="65">
        <v>16117</v>
      </c>
      <c r="M254" t="s">
        <v>491</v>
      </c>
    </row>
    <row r="255" spans="12:13">
      <c r="L255" s="65">
        <v>16118</v>
      </c>
      <c r="M255" t="s">
        <v>492</v>
      </c>
    </row>
    <row r="256" spans="12:13">
      <c r="L256" s="65">
        <v>16119</v>
      </c>
      <c r="M256" t="s">
        <v>493</v>
      </c>
    </row>
    <row r="257" spans="12:13">
      <c r="L257" s="65">
        <v>16120</v>
      </c>
      <c r="M257" t="s">
        <v>494</v>
      </c>
    </row>
    <row r="258" spans="12:13">
      <c r="L258" s="65">
        <v>16121</v>
      </c>
      <c r="M258" t="s">
        <v>494</v>
      </c>
    </row>
    <row r="259" spans="12:13">
      <c r="L259" s="65">
        <v>16127</v>
      </c>
      <c r="M259" t="s">
        <v>495</v>
      </c>
    </row>
    <row r="260" spans="12:13">
      <c r="L260" s="65">
        <v>16128</v>
      </c>
      <c r="M260" t="s">
        <v>496</v>
      </c>
    </row>
    <row r="261" spans="12:13">
      <c r="L261" s="65">
        <v>16129</v>
      </c>
      <c r="M261" t="s">
        <v>497</v>
      </c>
    </row>
    <row r="262" spans="12:13">
      <c r="L262" s="65">
        <v>16130</v>
      </c>
      <c r="M262" t="s">
        <v>498</v>
      </c>
    </row>
    <row r="263" spans="12:13">
      <c r="L263" s="65">
        <v>16131</v>
      </c>
      <c r="M263" t="s">
        <v>498</v>
      </c>
    </row>
    <row r="264" spans="12:13">
      <c r="L264" s="65">
        <v>16137</v>
      </c>
      <c r="M264" t="s">
        <v>499</v>
      </c>
    </row>
    <row r="265" spans="12:13">
      <c r="L265" s="65">
        <v>16138</v>
      </c>
      <c r="M265" t="s">
        <v>500</v>
      </c>
    </row>
    <row r="266" spans="12:13">
      <c r="L266" s="65">
        <v>16139</v>
      </c>
      <c r="M266" t="s">
        <v>501</v>
      </c>
    </row>
    <row r="267" spans="12:13">
      <c r="L267" s="65">
        <v>16140</v>
      </c>
      <c r="M267" t="s">
        <v>502</v>
      </c>
    </row>
    <row r="268" spans="12:13">
      <c r="L268" s="65">
        <v>16141</v>
      </c>
      <c r="M268" t="s">
        <v>502</v>
      </c>
    </row>
    <row r="269" spans="12:13">
      <c r="L269" s="65">
        <v>16147</v>
      </c>
      <c r="M269" t="s">
        <v>503</v>
      </c>
    </row>
    <row r="270" spans="12:13">
      <c r="L270" s="65">
        <v>16148</v>
      </c>
      <c r="M270" t="s">
        <v>504</v>
      </c>
    </row>
    <row r="271" spans="12:13">
      <c r="L271" s="65">
        <v>16149</v>
      </c>
      <c r="M271" t="s">
        <v>505</v>
      </c>
    </row>
    <row r="272" spans="12:13">
      <c r="L272" s="65">
        <v>16150</v>
      </c>
      <c r="M272" t="s">
        <v>506</v>
      </c>
    </row>
    <row r="273" spans="12:13">
      <c r="L273" s="65">
        <v>16151</v>
      </c>
      <c r="M273" t="s">
        <v>506</v>
      </c>
    </row>
    <row r="274" spans="12:13">
      <c r="L274" s="65">
        <v>16157</v>
      </c>
      <c r="M274" t="s">
        <v>507</v>
      </c>
    </row>
    <row r="275" spans="12:13">
      <c r="L275" s="65">
        <v>16158</v>
      </c>
      <c r="M275" t="s">
        <v>508</v>
      </c>
    </row>
    <row r="276" spans="12:13">
      <c r="L276" s="65">
        <v>16159</v>
      </c>
      <c r="M276" t="s">
        <v>509</v>
      </c>
    </row>
    <row r="277" spans="12:13">
      <c r="L277" s="65">
        <v>16160</v>
      </c>
      <c r="M277" t="s">
        <v>510</v>
      </c>
    </row>
    <row r="278" spans="12:13">
      <c r="L278" s="65">
        <v>16161</v>
      </c>
      <c r="M278" t="s">
        <v>510</v>
      </c>
    </row>
    <row r="279" spans="12:13">
      <c r="L279" s="65">
        <v>16167</v>
      </c>
      <c r="M279" t="s">
        <v>511</v>
      </c>
    </row>
    <row r="280" spans="12:13">
      <c r="L280" s="65">
        <v>16168</v>
      </c>
      <c r="M280" t="s">
        <v>512</v>
      </c>
    </row>
    <row r="281" spans="12:13">
      <c r="L281" s="65">
        <v>16169</v>
      </c>
      <c r="M281" t="s">
        <v>513</v>
      </c>
    </row>
    <row r="282" spans="12:13">
      <c r="L282" s="65">
        <v>16170</v>
      </c>
      <c r="M282" t="s">
        <v>514</v>
      </c>
    </row>
    <row r="283" spans="12:13">
      <c r="L283" s="65">
        <v>16171</v>
      </c>
      <c r="M283" t="s">
        <v>514</v>
      </c>
    </row>
    <row r="284" spans="12:13">
      <c r="L284" s="65">
        <v>16177</v>
      </c>
      <c r="M284" t="s">
        <v>515</v>
      </c>
    </row>
    <row r="285" spans="12:13">
      <c r="L285" s="65">
        <v>16178</v>
      </c>
      <c r="M285" t="s">
        <v>516</v>
      </c>
    </row>
    <row r="286" spans="12:13">
      <c r="L286" s="65">
        <v>16179</v>
      </c>
      <c r="M286" t="s">
        <v>517</v>
      </c>
    </row>
    <row r="287" spans="12:13">
      <c r="L287" s="65">
        <v>16180</v>
      </c>
      <c r="M287" t="s">
        <v>518</v>
      </c>
    </row>
    <row r="288" spans="12:13">
      <c r="L288" s="65">
        <v>16181</v>
      </c>
      <c r="M288" t="s">
        <v>518</v>
      </c>
    </row>
    <row r="289" spans="12:13">
      <c r="L289" s="65">
        <v>16190</v>
      </c>
      <c r="M289" t="s">
        <v>519</v>
      </c>
    </row>
    <row r="290" spans="12:13">
      <c r="L290" s="65">
        <v>16191</v>
      </c>
      <c r="M290" t="s">
        <v>519</v>
      </c>
    </row>
    <row r="291" spans="12:13">
      <c r="L291" s="65">
        <v>20000</v>
      </c>
      <c r="M291" t="s">
        <v>520</v>
      </c>
    </row>
    <row r="292" spans="12:13">
      <c r="L292" s="65">
        <v>21000</v>
      </c>
      <c r="M292" t="s">
        <v>521</v>
      </c>
    </row>
    <row r="293" spans="12:13">
      <c r="L293" s="65">
        <v>21100</v>
      </c>
      <c r="M293" t="s">
        <v>522</v>
      </c>
    </row>
    <row r="294" spans="12:13">
      <c r="L294" s="65">
        <v>21110</v>
      </c>
      <c r="M294" t="s">
        <v>522</v>
      </c>
    </row>
    <row r="295" spans="12:13">
      <c r="L295" s="65">
        <v>21111</v>
      </c>
      <c r="M295" t="s">
        <v>522</v>
      </c>
    </row>
    <row r="296" spans="12:13">
      <c r="L296" s="65">
        <v>21117</v>
      </c>
      <c r="M296" t="s">
        <v>523</v>
      </c>
    </row>
    <row r="297" spans="12:13">
      <c r="L297" s="65">
        <v>21118</v>
      </c>
      <c r="M297" t="s">
        <v>524</v>
      </c>
    </row>
    <row r="298" spans="12:13">
      <c r="L298" s="65">
        <v>21119</v>
      </c>
      <c r="M298" t="s">
        <v>525</v>
      </c>
    </row>
    <row r="299" spans="12:13">
      <c r="L299" s="65">
        <v>21200</v>
      </c>
      <c r="M299" t="s">
        <v>526</v>
      </c>
    </row>
    <row r="300" spans="12:13">
      <c r="L300" s="65">
        <v>21210</v>
      </c>
      <c r="M300" t="s">
        <v>527</v>
      </c>
    </row>
    <row r="301" spans="12:13">
      <c r="L301" s="65">
        <v>21211</v>
      </c>
      <c r="M301" t="s">
        <v>527</v>
      </c>
    </row>
    <row r="302" spans="12:13">
      <c r="L302" s="65">
        <v>21220</v>
      </c>
      <c r="M302" t="s">
        <v>528</v>
      </c>
    </row>
    <row r="303" spans="12:13">
      <c r="L303" s="65">
        <v>21221</v>
      </c>
      <c r="M303" t="s">
        <v>528</v>
      </c>
    </row>
    <row r="304" spans="12:13">
      <c r="L304" s="65">
        <v>21230</v>
      </c>
      <c r="M304" t="s">
        <v>529</v>
      </c>
    </row>
    <row r="305" spans="12:13">
      <c r="L305" s="65">
        <v>21231</v>
      </c>
      <c r="M305" t="s">
        <v>529</v>
      </c>
    </row>
    <row r="306" spans="12:13">
      <c r="L306" s="65">
        <v>21300</v>
      </c>
      <c r="M306" t="s">
        <v>530</v>
      </c>
    </row>
    <row r="307" spans="12:13">
      <c r="L307" s="65">
        <v>21310</v>
      </c>
      <c r="M307" t="s">
        <v>530</v>
      </c>
    </row>
    <row r="308" spans="12:13">
      <c r="L308" s="65">
        <v>21311</v>
      </c>
      <c r="M308" t="s">
        <v>531</v>
      </c>
    </row>
    <row r="309" spans="12:13">
      <c r="L309" s="65">
        <v>21312</v>
      </c>
      <c r="M309" t="s">
        <v>532</v>
      </c>
    </row>
    <row r="310" spans="12:13">
      <c r="L310" s="65">
        <v>21313</v>
      </c>
      <c r="M310" t="s">
        <v>533</v>
      </c>
    </row>
    <row r="311" spans="12:13">
      <c r="L311" s="65">
        <v>21314</v>
      </c>
      <c r="M311" t="s">
        <v>534</v>
      </c>
    </row>
    <row r="312" spans="12:13">
      <c r="L312" s="65">
        <v>21319</v>
      </c>
      <c r="M312" t="s">
        <v>535</v>
      </c>
    </row>
    <row r="313" spans="12:13">
      <c r="L313" s="65">
        <v>22000</v>
      </c>
      <c r="M313" t="s">
        <v>536</v>
      </c>
    </row>
    <row r="314" spans="12:13">
      <c r="L314" s="65">
        <v>22100</v>
      </c>
      <c r="M314" t="s">
        <v>537</v>
      </c>
    </row>
    <row r="315" spans="12:13">
      <c r="L315" s="65">
        <v>22110</v>
      </c>
      <c r="M315" t="s">
        <v>537</v>
      </c>
    </row>
    <row r="316" spans="12:13">
      <c r="L316" s="65">
        <v>22111</v>
      </c>
      <c r="M316" t="s">
        <v>537</v>
      </c>
    </row>
    <row r="317" spans="12:13">
      <c r="L317" s="65">
        <v>22120</v>
      </c>
      <c r="M317" t="s">
        <v>538</v>
      </c>
    </row>
    <row r="318" spans="12:13">
      <c r="L318" s="65">
        <v>22121</v>
      </c>
      <c r="M318" t="s">
        <v>538</v>
      </c>
    </row>
    <row r="319" spans="12:13">
      <c r="L319" s="65">
        <v>22129</v>
      </c>
      <c r="M319" t="s">
        <v>539</v>
      </c>
    </row>
    <row r="320" spans="12:13">
      <c r="L320" s="65">
        <v>22200</v>
      </c>
      <c r="M320" t="s">
        <v>540</v>
      </c>
    </row>
    <row r="321" spans="12:13">
      <c r="L321" s="65">
        <v>22210</v>
      </c>
      <c r="M321" t="s">
        <v>541</v>
      </c>
    </row>
    <row r="322" spans="12:13">
      <c r="L322" s="65">
        <v>22211</v>
      </c>
      <c r="M322" t="s">
        <v>542</v>
      </c>
    </row>
    <row r="323" spans="12:13">
      <c r="L323" s="65">
        <v>22220</v>
      </c>
      <c r="M323" t="s">
        <v>543</v>
      </c>
    </row>
    <row r="324" spans="12:13">
      <c r="L324" s="65">
        <v>22221</v>
      </c>
      <c r="M324" t="s">
        <v>544</v>
      </c>
    </row>
    <row r="325" spans="12:13">
      <c r="L325" s="65">
        <v>22222</v>
      </c>
      <c r="M325" t="s">
        <v>545</v>
      </c>
    </row>
    <row r="326" spans="12:13">
      <c r="L326" s="65">
        <v>22230</v>
      </c>
      <c r="M326" t="s">
        <v>546</v>
      </c>
    </row>
    <row r="327" spans="12:13">
      <c r="L327" s="65">
        <v>22231</v>
      </c>
      <c r="M327" t="s">
        <v>547</v>
      </c>
    </row>
    <row r="328" spans="12:13">
      <c r="L328" s="65">
        <v>22232</v>
      </c>
      <c r="M328" t="s">
        <v>548</v>
      </c>
    </row>
    <row r="329" spans="12:13">
      <c r="L329" s="65">
        <v>22233</v>
      </c>
      <c r="M329" t="s">
        <v>549</v>
      </c>
    </row>
    <row r="330" spans="12:13">
      <c r="L330" s="65">
        <v>22234</v>
      </c>
      <c r="M330" t="s">
        <v>550</v>
      </c>
    </row>
    <row r="331" spans="12:13">
      <c r="L331" s="65">
        <v>22235</v>
      </c>
      <c r="M331" t="s">
        <v>551</v>
      </c>
    </row>
    <row r="332" spans="12:13">
      <c r="L332" s="65">
        <v>22236</v>
      </c>
      <c r="M332" t="s">
        <v>552</v>
      </c>
    </row>
    <row r="333" spans="12:13">
      <c r="L333" s="65">
        <v>22237</v>
      </c>
      <c r="M333" t="s">
        <v>553</v>
      </c>
    </row>
    <row r="334" spans="12:13">
      <c r="L334" s="65">
        <v>22238</v>
      </c>
      <c r="M334" t="s">
        <v>554</v>
      </c>
    </row>
    <row r="335" spans="12:13">
      <c r="L335" s="65">
        <v>22239</v>
      </c>
      <c r="M335" t="s">
        <v>555</v>
      </c>
    </row>
    <row r="336" spans="12:13">
      <c r="L336" s="65">
        <v>22290</v>
      </c>
      <c r="M336" t="s">
        <v>556</v>
      </c>
    </row>
    <row r="337" spans="12:13">
      <c r="L337" s="65">
        <v>22291</v>
      </c>
      <c r="M337" t="s">
        <v>557</v>
      </c>
    </row>
    <row r="338" spans="12:13">
      <c r="L338" s="65">
        <v>22292</v>
      </c>
      <c r="M338" t="s">
        <v>558</v>
      </c>
    </row>
    <row r="339" spans="12:13">
      <c r="L339" s="65">
        <v>22293</v>
      </c>
      <c r="M339" t="s">
        <v>559</v>
      </c>
    </row>
    <row r="340" spans="12:13">
      <c r="L340" s="66">
        <v>100000</v>
      </c>
      <c r="M340" t="s">
        <v>560</v>
      </c>
    </row>
    <row r="341" spans="12:13">
      <c r="L341" s="65">
        <v>110000</v>
      </c>
      <c r="M341" t="s">
        <v>561</v>
      </c>
    </row>
    <row r="342" spans="12:13">
      <c r="L342" s="65">
        <v>111000</v>
      </c>
      <c r="M342" t="s">
        <v>562</v>
      </c>
    </row>
    <row r="343" spans="12:13">
      <c r="L343" s="65">
        <v>111100</v>
      </c>
      <c r="M343" t="s">
        <v>563</v>
      </c>
    </row>
    <row r="344" spans="12:13">
      <c r="L344" s="65">
        <v>111110</v>
      </c>
      <c r="M344" t="s">
        <v>564</v>
      </c>
    </row>
    <row r="345" spans="12:13">
      <c r="L345" s="65">
        <v>111111</v>
      </c>
      <c r="M345" t="s">
        <v>564</v>
      </c>
    </row>
    <row r="346" spans="12:13">
      <c r="L346" s="65">
        <v>111190</v>
      </c>
      <c r="M346" t="s">
        <v>565</v>
      </c>
    </row>
    <row r="347" spans="12:13">
      <c r="L347" s="65">
        <v>111191</v>
      </c>
      <c r="M347" t="s">
        <v>565</v>
      </c>
    </row>
    <row r="348" spans="12:13">
      <c r="L348" s="65">
        <v>111200</v>
      </c>
      <c r="M348" t="s">
        <v>566</v>
      </c>
    </row>
    <row r="349" spans="12:13">
      <c r="L349" s="65">
        <v>111210</v>
      </c>
      <c r="M349" t="s">
        <v>567</v>
      </c>
    </row>
    <row r="350" spans="12:13">
      <c r="L350" s="65">
        <v>111211</v>
      </c>
      <c r="M350" t="s">
        <v>567</v>
      </c>
    </row>
    <row r="351" spans="12:13">
      <c r="L351" s="65">
        <v>111220</v>
      </c>
      <c r="M351" t="s">
        <v>568</v>
      </c>
    </row>
    <row r="352" spans="12:13">
      <c r="L352" s="65">
        <v>111221</v>
      </c>
      <c r="M352" t="s">
        <v>568</v>
      </c>
    </row>
    <row r="353" spans="12:13">
      <c r="L353" s="65">
        <v>111230</v>
      </c>
      <c r="M353" t="s">
        <v>569</v>
      </c>
    </row>
    <row r="354" spans="12:13">
      <c r="L354" s="65">
        <v>111231</v>
      </c>
      <c r="M354" t="s">
        <v>569</v>
      </c>
    </row>
    <row r="355" spans="12:13">
      <c r="L355" s="65">
        <v>111240</v>
      </c>
      <c r="M355" t="s">
        <v>570</v>
      </c>
    </row>
    <row r="356" spans="12:13">
      <c r="L356" s="65">
        <v>111241</v>
      </c>
      <c r="M356" t="s">
        <v>570</v>
      </c>
    </row>
    <row r="357" spans="12:13">
      <c r="L357" s="65">
        <v>111250</v>
      </c>
      <c r="M357" t="s">
        <v>571</v>
      </c>
    </row>
    <row r="358" spans="12:13">
      <c r="L358" s="65">
        <v>111251</v>
      </c>
      <c r="M358" t="s">
        <v>572</v>
      </c>
    </row>
    <row r="359" spans="12:13">
      <c r="L359" s="65">
        <v>111252</v>
      </c>
      <c r="M359" t="s">
        <v>573</v>
      </c>
    </row>
    <row r="360" spans="12:13">
      <c r="L360" s="65">
        <v>111255</v>
      </c>
      <c r="M360" t="s">
        <v>574</v>
      </c>
    </row>
    <row r="361" spans="12:13">
      <c r="L361" s="65">
        <v>111290</v>
      </c>
      <c r="M361" t="s">
        <v>575</v>
      </c>
    </row>
    <row r="362" spans="12:13">
      <c r="L362" s="65">
        <v>111291</v>
      </c>
      <c r="M362" t="s">
        <v>576</v>
      </c>
    </row>
    <row r="363" spans="12:13">
      <c r="L363" s="65">
        <v>111292</v>
      </c>
      <c r="M363" t="s">
        <v>577</v>
      </c>
    </row>
    <row r="364" spans="12:13">
      <c r="L364" s="65">
        <v>111293</v>
      </c>
      <c r="M364" t="s">
        <v>578</v>
      </c>
    </row>
    <row r="365" spans="12:13">
      <c r="L365" s="65">
        <v>111294</v>
      </c>
      <c r="M365" t="s">
        <v>579</v>
      </c>
    </row>
    <row r="366" spans="12:13">
      <c r="L366" s="65">
        <v>111295</v>
      </c>
      <c r="M366" t="s">
        <v>580</v>
      </c>
    </row>
    <row r="367" spans="12:13">
      <c r="L367" s="65">
        <v>111300</v>
      </c>
      <c r="M367" t="s">
        <v>581</v>
      </c>
    </row>
    <row r="368" spans="12:13">
      <c r="L368" s="65">
        <v>111310</v>
      </c>
      <c r="M368" t="s">
        <v>582</v>
      </c>
    </row>
    <row r="369" spans="12:13">
      <c r="L369" s="65">
        <v>111311</v>
      </c>
      <c r="M369" t="s">
        <v>582</v>
      </c>
    </row>
    <row r="370" spans="12:13">
      <c r="L370" s="65">
        <v>111380</v>
      </c>
      <c r="M370" t="s">
        <v>583</v>
      </c>
    </row>
    <row r="371" spans="12:13">
      <c r="L371" s="65">
        <v>111381</v>
      </c>
      <c r="M371" t="s">
        <v>583</v>
      </c>
    </row>
    <row r="372" spans="12:13">
      <c r="L372" s="65">
        <v>111390</v>
      </c>
      <c r="M372" t="s">
        <v>584</v>
      </c>
    </row>
    <row r="373" spans="12:13">
      <c r="L373" s="65">
        <v>111391</v>
      </c>
      <c r="M373" t="s">
        <v>585</v>
      </c>
    </row>
    <row r="374" spans="12:13">
      <c r="L374" s="65">
        <v>111398</v>
      </c>
      <c r="M374" t="s">
        <v>586</v>
      </c>
    </row>
    <row r="375" spans="12:13">
      <c r="L375" s="65">
        <v>111400</v>
      </c>
      <c r="M375" t="s">
        <v>587</v>
      </c>
    </row>
    <row r="376" spans="12:13">
      <c r="L376" s="65">
        <v>111410</v>
      </c>
      <c r="M376" t="s">
        <v>588</v>
      </c>
    </row>
    <row r="377" spans="12:13">
      <c r="L377" s="65">
        <v>111411</v>
      </c>
      <c r="M377" t="s">
        <v>588</v>
      </c>
    </row>
    <row r="378" spans="12:13">
      <c r="L378" s="65">
        <v>111490</v>
      </c>
      <c r="M378" t="s">
        <v>589</v>
      </c>
    </row>
    <row r="379" spans="12:13">
      <c r="L379" s="65">
        <v>111491</v>
      </c>
      <c r="M379" t="s">
        <v>589</v>
      </c>
    </row>
    <row r="380" spans="12:13">
      <c r="L380" s="65">
        <v>111500</v>
      </c>
      <c r="M380" t="s">
        <v>590</v>
      </c>
    </row>
    <row r="381" spans="12:13">
      <c r="L381" s="65">
        <v>111510</v>
      </c>
      <c r="M381" t="s">
        <v>590</v>
      </c>
    </row>
    <row r="382" spans="12:13">
      <c r="L382" s="65">
        <v>111511</v>
      </c>
      <c r="M382" t="s">
        <v>590</v>
      </c>
    </row>
    <row r="383" spans="12:13">
      <c r="L383" s="65">
        <v>111590</v>
      </c>
      <c r="M383" t="s">
        <v>591</v>
      </c>
    </row>
    <row r="384" spans="12:13">
      <c r="L384" s="65">
        <v>111591</v>
      </c>
      <c r="M384" t="s">
        <v>591</v>
      </c>
    </row>
    <row r="385" spans="12:13">
      <c r="L385" s="65">
        <v>111600</v>
      </c>
      <c r="M385" t="s">
        <v>592</v>
      </c>
    </row>
    <row r="386" spans="12:13">
      <c r="L386" s="65">
        <v>111610</v>
      </c>
      <c r="M386" t="s">
        <v>592</v>
      </c>
    </row>
    <row r="387" spans="12:13">
      <c r="L387" s="65">
        <v>111611</v>
      </c>
      <c r="M387" t="s">
        <v>593</v>
      </c>
    </row>
    <row r="388" spans="12:13">
      <c r="L388" s="65">
        <v>111612</v>
      </c>
      <c r="M388" t="s">
        <v>594</v>
      </c>
    </row>
    <row r="389" spans="12:13">
      <c r="L389" s="65">
        <v>111613</v>
      </c>
      <c r="M389" t="s">
        <v>595</v>
      </c>
    </row>
    <row r="390" spans="12:13">
      <c r="L390" s="65">
        <v>111690</v>
      </c>
      <c r="M390" t="s">
        <v>596</v>
      </c>
    </row>
    <row r="391" spans="12:13">
      <c r="L391" s="65">
        <v>111691</v>
      </c>
      <c r="M391" t="s">
        <v>596</v>
      </c>
    </row>
    <row r="392" spans="12:13">
      <c r="L392" s="65">
        <v>111700</v>
      </c>
      <c r="M392" t="s">
        <v>597</v>
      </c>
    </row>
    <row r="393" spans="12:13">
      <c r="L393" s="65">
        <v>111710</v>
      </c>
      <c r="M393" t="s">
        <v>598</v>
      </c>
    </row>
    <row r="394" spans="12:13">
      <c r="L394" s="65">
        <v>111711</v>
      </c>
      <c r="M394" t="s">
        <v>598</v>
      </c>
    </row>
    <row r="395" spans="12:13">
      <c r="L395" s="65">
        <v>111712</v>
      </c>
      <c r="M395" t="s">
        <v>599</v>
      </c>
    </row>
    <row r="396" spans="12:13">
      <c r="L396" s="65">
        <v>111790</v>
      </c>
      <c r="M396" t="s">
        <v>600</v>
      </c>
    </row>
    <row r="397" spans="12:13">
      <c r="L397" s="65">
        <v>111791</v>
      </c>
      <c r="M397" t="s">
        <v>600</v>
      </c>
    </row>
    <row r="398" spans="12:13">
      <c r="L398" s="65">
        <v>111800</v>
      </c>
      <c r="M398" t="s">
        <v>601</v>
      </c>
    </row>
    <row r="399" spans="12:13">
      <c r="L399" s="65">
        <v>111810</v>
      </c>
      <c r="M399" t="s">
        <v>601</v>
      </c>
    </row>
    <row r="400" spans="12:13">
      <c r="L400" s="65">
        <v>111811</v>
      </c>
      <c r="M400" t="s">
        <v>601</v>
      </c>
    </row>
    <row r="401" spans="12:13">
      <c r="L401" s="65">
        <v>111890</v>
      </c>
      <c r="M401" t="s">
        <v>602</v>
      </c>
    </row>
    <row r="402" spans="12:13">
      <c r="L402" s="65">
        <v>111891</v>
      </c>
      <c r="M402" t="s">
        <v>602</v>
      </c>
    </row>
    <row r="403" spans="12:13">
      <c r="L403" s="65">
        <v>111900</v>
      </c>
      <c r="M403" t="s">
        <v>603</v>
      </c>
    </row>
    <row r="404" spans="12:13">
      <c r="L404" s="65">
        <v>111910</v>
      </c>
      <c r="M404" t="s">
        <v>604</v>
      </c>
    </row>
    <row r="405" spans="12:13">
      <c r="L405" s="65">
        <v>111911</v>
      </c>
      <c r="M405" t="s">
        <v>604</v>
      </c>
    </row>
    <row r="406" spans="12:13">
      <c r="L406" s="65">
        <v>111920</v>
      </c>
      <c r="M406" t="s">
        <v>605</v>
      </c>
    </row>
    <row r="407" spans="12:13">
      <c r="L407" s="65">
        <v>111921</v>
      </c>
      <c r="M407" t="s">
        <v>606</v>
      </c>
    </row>
    <row r="408" spans="12:13">
      <c r="L408" s="65">
        <v>111922</v>
      </c>
      <c r="M408" t="s">
        <v>607</v>
      </c>
    </row>
    <row r="409" spans="12:13">
      <c r="L409" s="65">
        <v>111930</v>
      </c>
      <c r="M409" t="s">
        <v>608</v>
      </c>
    </row>
    <row r="410" spans="12:13">
      <c r="L410" s="65">
        <v>111931</v>
      </c>
      <c r="M410" t="s">
        <v>608</v>
      </c>
    </row>
    <row r="411" spans="12:13">
      <c r="L411" s="65">
        <v>111940</v>
      </c>
      <c r="M411" t="s">
        <v>609</v>
      </c>
    </row>
    <row r="412" spans="12:13">
      <c r="L412" s="65">
        <v>111941</v>
      </c>
      <c r="M412" t="s">
        <v>609</v>
      </c>
    </row>
    <row r="413" spans="12:13">
      <c r="L413" s="65">
        <v>111990</v>
      </c>
      <c r="M413" t="s">
        <v>610</v>
      </c>
    </row>
    <row r="414" spans="12:13">
      <c r="L414" s="65">
        <v>111991</v>
      </c>
      <c r="M414" t="s">
        <v>611</v>
      </c>
    </row>
    <row r="415" spans="12:13">
      <c r="L415" s="65">
        <v>111992</v>
      </c>
      <c r="M415" t="s">
        <v>612</v>
      </c>
    </row>
    <row r="416" spans="12:13">
      <c r="L416" s="65">
        <v>111993</v>
      </c>
      <c r="M416" t="s">
        <v>613</v>
      </c>
    </row>
    <row r="417" spans="12:13">
      <c r="L417" s="65">
        <v>111994</v>
      </c>
      <c r="M417" t="s">
        <v>614</v>
      </c>
    </row>
    <row r="418" spans="12:13">
      <c r="L418" s="65">
        <v>112000</v>
      </c>
      <c r="M418" t="s">
        <v>615</v>
      </c>
    </row>
    <row r="419" spans="12:13">
      <c r="L419" s="65">
        <v>112100</v>
      </c>
      <c r="M419" t="s">
        <v>616</v>
      </c>
    </row>
    <row r="420" spans="12:13">
      <c r="L420" s="65">
        <v>112110</v>
      </c>
      <c r="M420" t="s">
        <v>616</v>
      </c>
    </row>
    <row r="421" spans="12:13">
      <c r="L421" s="65">
        <v>112111</v>
      </c>
      <c r="M421" t="s">
        <v>616</v>
      </c>
    </row>
    <row r="422" spans="12:13">
      <c r="L422" s="65">
        <v>112190</v>
      </c>
      <c r="M422" t="s">
        <v>617</v>
      </c>
    </row>
    <row r="423" spans="12:13">
      <c r="L423" s="65">
        <v>112191</v>
      </c>
      <c r="M423" t="s">
        <v>617</v>
      </c>
    </row>
    <row r="424" spans="12:13">
      <c r="L424" s="65">
        <v>112200</v>
      </c>
      <c r="M424" t="s">
        <v>618</v>
      </c>
    </row>
    <row r="425" spans="12:13">
      <c r="L425" s="65">
        <v>112210</v>
      </c>
      <c r="M425" t="s">
        <v>618</v>
      </c>
    </row>
    <row r="426" spans="12:13">
      <c r="L426" s="65">
        <v>112211</v>
      </c>
      <c r="M426" t="s">
        <v>618</v>
      </c>
    </row>
    <row r="427" spans="12:13">
      <c r="L427" s="65">
        <v>112290</v>
      </c>
      <c r="M427" t="s">
        <v>619</v>
      </c>
    </row>
    <row r="428" spans="12:13">
      <c r="L428" s="65">
        <v>112291</v>
      </c>
      <c r="M428" t="s">
        <v>619</v>
      </c>
    </row>
    <row r="429" spans="12:13">
      <c r="L429" s="65">
        <v>112300</v>
      </c>
      <c r="M429" t="s">
        <v>620</v>
      </c>
    </row>
    <row r="430" spans="12:13">
      <c r="L430" s="65">
        <v>112310</v>
      </c>
      <c r="M430" t="s">
        <v>620</v>
      </c>
    </row>
    <row r="431" spans="12:13">
      <c r="L431" s="65">
        <v>112311</v>
      </c>
      <c r="M431" t="s">
        <v>620</v>
      </c>
    </row>
    <row r="432" spans="12:13">
      <c r="L432" s="65">
        <v>112390</v>
      </c>
      <c r="M432" t="s">
        <v>621</v>
      </c>
    </row>
    <row r="433" spans="12:13">
      <c r="L433" s="65">
        <v>112391</v>
      </c>
      <c r="M433" t="s">
        <v>621</v>
      </c>
    </row>
    <row r="434" spans="12:13">
      <c r="L434" s="65">
        <v>112400</v>
      </c>
      <c r="M434" t="s">
        <v>622</v>
      </c>
    </row>
    <row r="435" spans="12:13">
      <c r="L435" s="65">
        <v>112410</v>
      </c>
      <c r="M435" t="s">
        <v>622</v>
      </c>
    </row>
    <row r="436" spans="12:13">
      <c r="L436" s="65">
        <v>112411</v>
      </c>
      <c r="M436" t="s">
        <v>622</v>
      </c>
    </row>
    <row r="437" spans="12:13">
      <c r="L437" s="65">
        <v>112490</v>
      </c>
      <c r="M437" t="s">
        <v>623</v>
      </c>
    </row>
    <row r="438" spans="12:13">
      <c r="L438" s="65">
        <v>112491</v>
      </c>
      <c r="M438" t="s">
        <v>623</v>
      </c>
    </row>
    <row r="439" spans="12:13">
      <c r="L439" s="65">
        <v>112500</v>
      </c>
      <c r="M439" t="s">
        <v>624</v>
      </c>
    </row>
    <row r="440" spans="12:13">
      <c r="L440" s="65">
        <v>112510</v>
      </c>
      <c r="M440" t="s">
        <v>624</v>
      </c>
    </row>
    <row r="441" spans="12:13">
      <c r="L441" s="65">
        <v>112511</v>
      </c>
      <c r="M441" t="s">
        <v>624</v>
      </c>
    </row>
    <row r="442" spans="12:13">
      <c r="L442" s="65">
        <v>112590</v>
      </c>
      <c r="M442" t="s">
        <v>625</v>
      </c>
    </row>
    <row r="443" spans="12:13">
      <c r="L443" s="65">
        <v>112591</v>
      </c>
      <c r="M443" t="s">
        <v>625</v>
      </c>
    </row>
    <row r="444" spans="12:13">
      <c r="L444" s="65">
        <v>112600</v>
      </c>
      <c r="M444" t="s">
        <v>626</v>
      </c>
    </row>
    <row r="445" spans="12:13">
      <c r="L445" s="65">
        <v>112610</v>
      </c>
      <c r="M445" t="s">
        <v>626</v>
      </c>
    </row>
    <row r="446" spans="12:13">
      <c r="L446" s="65">
        <v>112611</v>
      </c>
      <c r="M446" t="s">
        <v>627</v>
      </c>
    </row>
    <row r="447" spans="12:13">
      <c r="L447" s="65">
        <v>112612</v>
      </c>
      <c r="M447" t="s">
        <v>628</v>
      </c>
    </row>
    <row r="448" spans="12:13">
      <c r="L448" s="65">
        <v>112690</v>
      </c>
      <c r="M448" t="s">
        <v>629</v>
      </c>
    </row>
    <row r="449" spans="12:13">
      <c r="L449" s="65">
        <v>112691</v>
      </c>
      <c r="M449" t="s">
        <v>629</v>
      </c>
    </row>
    <row r="450" spans="12:13">
      <c r="L450" s="65">
        <v>112700</v>
      </c>
      <c r="M450" t="s">
        <v>630</v>
      </c>
    </row>
    <row r="451" spans="12:13">
      <c r="L451" s="65">
        <v>112710</v>
      </c>
      <c r="M451" t="s">
        <v>631</v>
      </c>
    </row>
    <row r="452" spans="12:13">
      <c r="L452" s="65">
        <v>112711</v>
      </c>
      <c r="M452" t="s">
        <v>631</v>
      </c>
    </row>
    <row r="453" spans="12:13">
      <c r="L453" s="65">
        <v>112720</v>
      </c>
      <c r="M453" t="s">
        <v>632</v>
      </c>
    </row>
    <row r="454" spans="12:13">
      <c r="L454" s="65">
        <v>112721</v>
      </c>
      <c r="M454" t="s">
        <v>632</v>
      </c>
    </row>
    <row r="455" spans="12:13">
      <c r="L455" s="65">
        <v>112790</v>
      </c>
      <c r="M455" t="s">
        <v>633</v>
      </c>
    </row>
    <row r="456" spans="12:13">
      <c r="L456" s="65">
        <v>112791</v>
      </c>
      <c r="M456" t="s">
        <v>634</v>
      </c>
    </row>
    <row r="457" spans="12:13">
      <c r="L457" s="65">
        <v>112792</v>
      </c>
      <c r="M457" t="s">
        <v>635</v>
      </c>
    </row>
    <row r="458" spans="12:13">
      <c r="L458" s="65">
        <v>112800</v>
      </c>
      <c r="M458" t="s">
        <v>636</v>
      </c>
    </row>
    <row r="459" spans="12:13">
      <c r="L459" s="65">
        <v>112810</v>
      </c>
      <c r="M459" t="s">
        <v>636</v>
      </c>
    </row>
    <row r="460" spans="12:13">
      <c r="L460" s="65">
        <v>112811</v>
      </c>
      <c r="M460" t="s">
        <v>636</v>
      </c>
    </row>
    <row r="461" spans="12:13">
      <c r="L461" s="65">
        <v>120000</v>
      </c>
      <c r="M461" t="s">
        <v>637</v>
      </c>
    </row>
    <row r="462" spans="12:13">
      <c r="L462" s="65">
        <v>121000</v>
      </c>
      <c r="M462" t="s">
        <v>638</v>
      </c>
    </row>
    <row r="463" spans="12:13">
      <c r="L463" s="65">
        <v>121100</v>
      </c>
      <c r="M463" t="s">
        <v>639</v>
      </c>
    </row>
    <row r="464" spans="12:13">
      <c r="L464" s="65">
        <v>121110</v>
      </c>
      <c r="M464" t="s">
        <v>639</v>
      </c>
    </row>
    <row r="465" spans="12:13">
      <c r="L465" s="65">
        <v>121111</v>
      </c>
      <c r="M465" t="s">
        <v>640</v>
      </c>
    </row>
    <row r="466" spans="12:13">
      <c r="L466" s="65">
        <v>121112</v>
      </c>
      <c r="M466" t="s">
        <v>641</v>
      </c>
    </row>
    <row r="467" spans="12:13">
      <c r="L467" s="65">
        <v>121113</v>
      </c>
      <c r="M467" t="s">
        <v>642</v>
      </c>
    </row>
    <row r="468" spans="12:13">
      <c r="L468" s="65">
        <v>121200</v>
      </c>
      <c r="M468" t="s">
        <v>643</v>
      </c>
    </row>
    <row r="469" spans="12:13">
      <c r="L469" s="65">
        <v>121210</v>
      </c>
      <c r="M469" t="s">
        <v>643</v>
      </c>
    </row>
    <row r="470" spans="12:13">
      <c r="L470" s="65">
        <v>121211</v>
      </c>
      <c r="M470" t="s">
        <v>644</v>
      </c>
    </row>
    <row r="471" spans="12:13">
      <c r="L471" s="65">
        <v>121212</v>
      </c>
      <c r="M471" t="s">
        <v>645</v>
      </c>
    </row>
    <row r="472" spans="12:13">
      <c r="L472" s="65">
        <v>121213</v>
      </c>
      <c r="M472" t="s">
        <v>646</v>
      </c>
    </row>
    <row r="473" spans="12:13">
      <c r="L473" s="65">
        <v>121214</v>
      </c>
      <c r="M473" t="s">
        <v>647</v>
      </c>
    </row>
    <row r="474" spans="12:13">
      <c r="L474" s="65">
        <v>121215</v>
      </c>
      <c r="M474" t="s">
        <v>648</v>
      </c>
    </row>
    <row r="475" spans="12:13">
      <c r="L475" s="65">
        <v>121216</v>
      </c>
      <c r="M475" t="s">
        <v>649</v>
      </c>
    </row>
    <row r="476" spans="12:13">
      <c r="L476" s="65">
        <v>121217</v>
      </c>
      <c r="M476" t="s">
        <v>650</v>
      </c>
    </row>
    <row r="477" spans="12:13">
      <c r="L477" s="65">
        <v>121218</v>
      </c>
      <c r="M477" t="s">
        <v>651</v>
      </c>
    </row>
    <row r="478" spans="12:13">
      <c r="L478" s="65">
        <v>121219</v>
      </c>
      <c r="M478" t="s">
        <v>652</v>
      </c>
    </row>
    <row r="479" spans="12:13">
      <c r="L479" s="65">
        <v>121300</v>
      </c>
      <c r="M479" t="s">
        <v>653</v>
      </c>
    </row>
    <row r="480" spans="12:13">
      <c r="L480" s="65">
        <v>121310</v>
      </c>
      <c r="M480" t="s">
        <v>653</v>
      </c>
    </row>
    <row r="481" spans="12:13">
      <c r="L481" s="65">
        <v>121311</v>
      </c>
      <c r="M481" t="s">
        <v>654</v>
      </c>
    </row>
    <row r="482" spans="12:13">
      <c r="L482" s="65">
        <v>121312</v>
      </c>
      <c r="M482" t="s">
        <v>655</v>
      </c>
    </row>
    <row r="483" spans="12:13">
      <c r="L483" s="65">
        <v>121313</v>
      </c>
      <c r="M483" t="s">
        <v>656</v>
      </c>
    </row>
    <row r="484" spans="12:13">
      <c r="L484" s="65">
        <v>121314</v>
      </c>
      <c r="M484" t="s">
        <v>657</v>
      </c>
    </row>
    <row r="485" spans="12:13">
      <c r="L485" s="65">
        <v>121315</v>
      </c>
      <c r="M485" t="s">
        <v>658</v>
      </c>
    </row>
    <row r="486" spans="12:13">
      <c r="L486" s="65">
        <v>121319</v>
      </c>
      <c r="M486" t="s">
        <v>659</v>
      </c>
    </row>
    <row r="487" spans="12:13">
      <c r="L487" s="65">
        <v>121400</v>
      </c>
      <c r="M487" t="s">
        <v>660</v>
      </c>
    </row>
    <row r="488" spans="12:13">
      <c r="L488" s="65">
        <v>121410</v>
      </c>
      <c r="M488" t="s">
        <v>660</v>
      </c>
    </row>
    <row r="489" spans="12:13">
      <c r="L489" s="65">
        <v>121411</v>
      </c>
      <c r="M489" t="s">
        <v>661</v>
      </c>
    </row>
    <row r="490" spans="12:13">
      <c r="L490" s="65">
        <v>121412</v>
      </c>
      <c r="M490" t="s">
        <v>662</v>
      </c>
    </row>
    <row r="491" spans="12:13">
      <c r="L491" s="65">
        <v>121413</v>
      </c>
      <c r="M491" t="s">
        <v>663</v>
      </c>
    </row>
    <row r="492" spans="12:13">
      <c r="L492" s="65">
        <v>121414</v>
      </c>
      <c r="M492" t="s">
        <v>664</v>
      </c>
    </row>
    <row r="493" spans="12:13">
      <c r="L493" s="65">
        <v>121418</v>
      </c>
      <c r="M493" t="s">
        <v>665</v>
      </c>
    </row>
    <row r="494" spans="12:13">
      <c r="L494" s="65">
        <v>121419</v>
      </c>
      <c r="M494" t="s">
        <v>666</v>
      </c>
    </row>
    <row r="495" spans="12:13">
      <c r="L495" s="65">
        <v>121500</v>
      </c>
      <c r="M495" t="s">
        <v>667</v>
      </c>
    </row>
    <row r="496" spans="12:13">
      <c r="L496" s="65">
        <v>121510</v>
      </c>
      <c r="M496" t="s">
        <v>667</v>
      </c>
    </row>
    <row r="497" spans="12:13">
      <c r="L497" s="65">
        <v>121511</v>
      </c>
      <c r="M497" t="s">
        <v>668</v>
      </c>
    </row>
    <row r="498" spans="12:13">
      <c r="L498" s="65">
        <v>121512</v>
      </c>
      <c r="M498" t="s">
        <v>669</v>
      </c>
    </row>
    <row r="499" spans="12:13">
      <c r="L499" s="65">
        <v>121513</v>
      </c>
      <c r="M499" t="s">
        <v>670</v>
      </c>
    </row>
    <row r="500" spans="12:13">
      <c r="L500" s="65">
        <v>121518</v>
      </c>
      <c r="M500" t="s">
        <v>671</v>
      </c>
    </row>
    <row r="501" spans="12:13">
      <c r="L501" s="65">
        <v>121600</v>
      </c>
      <c r="M501" t="s">
        <v>672</v>
      </c>
    </row>
    <row r="502" spans="12:13">
      <c r="L502" s="65">
        <v>121610</v>
      </c>
      <c r="M502" t="s">
        <v>672</v>
      </c>
    </row>
    <row r="503" spans="12:13">
      <c r="L503" s="65">
        <v>121611</v>
      </c>
      <c r="M503" t="s">
        <v>673</v>
      </c>
    </row>
    <row r="504" spans="12:13">
      <c r="L504" s="65">
        <v>121612</v>
      </c>
      <c r="M504" t="s">
        <v>674</v>
      </c>
    </row>
    <row r="505" spans="12:13">
      <c r="L505" s="65">
        <v>121618</v>
      </c>
      <c r="M505" t="s">
        <v>675</v>
      </c>
    </row>
    <row r="506" spans="12:13">
      <c r="L506" s="65">
        <v>121619</v>
      </c>
      <c r="M506" t="s">
        <v>676</v>
      </c>
    </row>
    <row r="507" spans="12:13">
      <c r="L507" s="65">
        <v>121700</v>
      </c>
      <c r="M507" t="s">
        <v>677</v>
      </c>
    </row>
    <row r="508" spans="12:13">
      <c r="L508" s="65">
        <v>121710</v>
      </c>
      <c r="M508" t="s">
        <v>677</v>
      </c>
    </row>
    <row r="509" spans="12:13">
      <c r="L509" s="65">
        <v>121711</v>
      </c>
      <c r="M509" t="s">
        <v>678</v>
      </c>
    </row>
    <row r="510" spans="12:13">
      <c r="L510" s="65">
        <v>121712</v>
      </c>
      <c r="M510" t="s">
        <v>679</v>
      </c>
    </row>
    <row r="511" spans="12:13">
      <c r="L511" s="65">
        <v>121713</v>
      </c>
      <c r="M511" t="s">
        <v>680</v>
      </c>
    </row>
    <row r="512" spans="12:13">
      <c r="L512" s="65">
        <v>121714</v>
      </c>
      <c r="M512" t="s">
        <v>681</v>
      </c>
    </row>
    <row r="513" spans="12:13">
      <c r="L513" s="65">
        <v>121715</v>
      </c>
      <c r="M513" t="s">
        <v>682</v>
      </c>
    </row>
    <row r="514" spans="12:13">
      <c r="L514" s="65">
        <v>121716</v>
      </c>
      <c r="M514" t="s">
        <v>683</v>
      </c>
    </row>
    <row r="515" spans="12:13">
      <c r="L515" s="65">
        <v>121717</v>
      </c>
      <c r="M515" t="s">
        <v>684</v>
      </c>
    </row>
    <row r="516" spans="12:13">
      <c r="L516" s="65">
        <v>121718</v>
      </c>
      <c r="M516" t="s">
        <v>685</v>
      </c>
    </row>
    <row r="517" spans="12:13">
      <c r="L517" s="65">
        <v>121719</v>
      </c>
      <c r="M517" t="s">
        <v>677</v>
      </c>
    </row>
    <row r="518" spans="12:13">
      <c r="L518" s="65">
        <v>121800</v>
      </c>
      <c r="M518" t="s">
        <v>686</v>
      </c>
    </row>
    <row r="519" spans="12:13">
      <c r="L519" s="65">
        <v>121810</v>
      </c>
      <c r="M519" t="s">
        <v>686</v>
      </c>
    </row>
    <row r="520" spans="12:13">
      <c r="L520" s="65">
        <v>121811</v>
      </c>
      <c r="M520" t="s">
        <v>687</v>
      </c>
    </row>
    <row r="521" spans="12:13">
      <c r="L521" s="65">
        <v>121812</v>
      </c>
      <c r="M521" t="s">
        <v>688</v>
      </c>
    </row>
    <row r="522" spans="12:13">
      <c r="L522" s="65">
        <v>121900</v>
      </c>
      <c r="M522" t="s">
        <v>689</v>
      </c>
    </row>
    <row r="523" spans="12:13">
      <c r="L523" s="65">
        <v>121910</v>
      </c>
      <c r="M523" t="s">
        <v>690</v>
      </c>
    </row>
    <row r="524" spans="12:13">
      <c r="L524" s="65">
        <v>121911</v>
      </c>
      <c r="M524" t="s">
        <v>691</v>
      </c>
    </row>
    <row r="525" spans="12:13">
      <c r="L525" s="65">
        <v>121912</v>
      </c>
      <c r="M525" t="s">
        <v>692</v>
      </c>
    </row>
    <row r="526" spans="12:13">
      <c r="L526" s="65">
        <v>121913</v>
      </c>
      <c r="M526" t="s">
        <v>693</v>
      </c>
    </row>
    <row r="527" spans="12:13">
      <c r="L527" s="65">
        <v>121914</v>
      </c>
      <c r="M527" t="s">
        <v>694</v>
      </c>
    </row>
    <row r="528" spans="12:13">
      <c r="L528" s="65">
        <v>121915</v>
      </c>
      <c r="M528" t="s">
        <v>695</v>
      </c>
    </row>
    <row r="529" spans="12:13">
      <c r="L529" s="65">
        <v>121916</v>
      </c>
      <c r="M529" t="s">
        <v>696</v>
      </c>
    </row>
    <row r="530" spans="12:13">
      <c r="L530" s="65">
        <v>121917</v>
      </c>
      <c r="M530" t="s">
        <v>697</v>
      </c>
    </row>
    <row r="531" spans="12:13">
      <c r="L531" s="65">
        <v>121920</v>
      </c>
      <c r="M531" t="s">
        <v>698</v>
      </c>
    </row>
    <row r="532" spans="12:13">
      <c r="L532" s="65">
        <v>121921</v>
      </c>
      <c r="M532" t="s">
        <v>699</v>
      </c>
    </row>
    <row r="533" spans="12:13">
      <c r="L533" s="65">
        <v>121922</v>
      </c>
      <c r="M533" t="s">
        <v>700</v>
      </c>
    </row>
    <row r="534" spans="12:13">
      <c r="L534" s="65">
        <v>121990</v>
      </c>
      <c r="M534" t="s">
        <v>701</v>
      </c>
    </row>
    <row r="535" spans="12:13">
      <c r="L535" s="65">
        <v>121991</v>
      </c>
      <c r="M535" t="s">
        <v>702</v>
      </c>
    </row>
    <row r="536" spans="12:13">
      <c r="L536" s="65">
        <v>121992</v>
      </c>
      <c r="M536" t="s">
        <v>703</v>
      </c>
    </row>
    <row r="537" spans="12:13">
      <c r="L537" s="65">
        <v>122000</v>
      </c>
      <c r="M537" t="s">
        <v>704</v>
      </c>
    </row>
    <row r="538" spans="12:13">
      <c r="L538" s="65">
        <v>122100</v>
      </c>
      <c r="M538" t="s">
        <v>705</v>
      </c>
    </row>
    <row r="539" spans="12:13">
      <c r="L539" s="65">
        <v>122110</v>
      </c>
      <c r="M539" t="s">
        <v>706</v>
      </c>
    </row>
    <row r="540" spans="12:13">
      <c r="L540" s="65">
        <v>122111</v>
      </c>
      <c r="M540" t="s">
        <v>707</v>
      </c>
    </row>
    <row r="541" spans="12:13">
      <c r="L541" s="65">
        <v>122112</v>
      </c>
      <c r="M541" t="s">
        <v>708</v>
      </c>
    </row>
    <row r="542" spans="12:13">
      <c r="L542" s="65">
        <v>122113</v>
      </c>
      <c r="M542" t="s">
        <v>709</v>
      </c>
    </row>
    <row r="543" spans="12:13">
      <c r="L543" s="65">
        <v>122119</v>
      </c>
      <c r="M543" t="s">
        <v>710</v>
      </c>
    </row>
    <row r="544" spans="12:13">
      <c r="L544" s="65">
        <v>122120</v>
      </c>
      <c r="M544" t="s">
        <v>711</v>
      </c>
    </row>
    <row r="545" spans="12:13">
      <c r="L545" s="65">
        <v>122121</v>
      </c>
      <c r="M545" t="s">
        <v>707</v>
      </c>
    </row>
    <row r="546" spans="12:13">
      <c r="L546" s="65">
        <v>122122</v>
      </c>
      <c r="M546" t="s">
        <v>709</v>
      </c>
    </row>
    <row r="547" spans="12:13">
      <c r="L547" s="65">
        <v>122129</v>
      </c>
      <c r="M547" t="s">
        <v>712</v>
      </c>
    </row>
    <row r="548" spans="12:13">
      <c r="L548" s="65">
        <v>122130</v>
      </c>
      <c r="M548" t="s">
        <v>713</v>
      </c>
    </row>
    <row r="549" spans="12:13">
      <c r="L549" s="65">
        <v>122131</v>
      </c>
      <c r="M549" t="s">
        <v>714</v>
      </c>
    </row>
    <row r="550" spans="12:13">
      <c r="L550" s="65">
        <v>122132</v>
      </c>
      <c r="M550" t="s">
        <v>715</v>
      </c>
    </row>
    <row r="551" spans="12:13">
      <c r="L551" s="65">
        <v>122133</v>
      </c>
      <c r="M551" t="s">
        <v>716</v>
      </c>
    </row>
    <row r="552" spans="12:13">
      <c r="L552" s="65">
        <v>122139</v>
      </c>
      <c r="M552" t="s">
        <v>717</v>
      </c>
    </row>
    <row r="553" spans="12:13">
      <c r="L553" s="65">
        <v>122140</v>
      </c>
      <c r="M553" t="s">
        <v>718</v>
      </c>
    </row>
    <row r="554" spans="12:13">
      <c r="L554" s="65">
        <v>122141</v>
      </c>
      <c r="M554" t="s">
        <v>719</v>
      </c>
    </row>
    <row r="555" spans="12:13">
      <c r="L555" s="65">
        <v>122142</v>
      </c>
      <c r="M555" t="s">
        <v>720</v>
      </c>
    </row>
    <row r="556" spans="12:13">
      <c r="L556" s="65">
        <v>122143</v>
      </c>
      <c r="M556" t="s">
        <v>721</v>
      </c>
    </row>
    <row r="557" spans="12:13">
      <c r="L557" s="65">
        <v>122144</v>
      </c>
      <c r="M557" t="s">
        <v>722</v>
      </c>
    </row>
    <row r="558" spans="12:13">
      <c r="L558" s="65">
        <v>122145</v>
      </c>
      <c r="M558" t="s">
        <v>723</v>
      </c>
    </row>
    <row r="559" spans="12:13">
      <c r="L559" s="65">
        <v>122146</v>
      </c>
      <c r="M559" t="s">
        <v>724</v>
      </c>
    </row>
    <row r="560" spans="12:13">
      <c r="L560" s="65">
        <v>122147</v>
      </c>
      <c r="M560" t="s">
        <v>725</v>
      </c>
    </row>
    <row r="561" spans="12:13">
      <c r="L561" s="65">
        <v>122148</v>
      </c>
      <c r="M561" t="s">
        <v>726</v>
      </c>
    </row>
    <row r="562" spans="12:13">
      <c r="L562" s="65">
        <v>122149</v>
      </c>
      <c r="M562" t="s">
        <v>727</v>
      </c>
    </row>
    <row r="563" spans="12:13">
      <c r="L563" s="65">
        <v>122150</v>
      </c>
      <c r="M563" t="s">
        <v>728</v>
      </c>
    </row>
    <row r="564" spans="12:13">
      <c r="L564" s="65">
        <v>122151</v>
      </c>
      <c r="M564" t="s">
        <v>729</v>
      </c>
    </row>
    <row r="565" spans="12:13">
      <c r="L565" s="65">
        <v>122152</v>
      </c>
      <c r="M565" t="s">
        <v>730</v>
      </c>
    </row>
    <row r="566" spans="12:13">
      <c r="L566" s="65">
        <v>122153</v>
      </c>
      <c r="M566" t="s">
        <v>731</v>
      </c>
    </row>
    <row r="567" spans="12:13">
      <c r="L567" s="65">
        <v>122154</v>
      </c>
      <c r="M567" t="s">
        <v>732</v>
      </c>
    </row>
    <row r="568" spans="12:13">
      <c r="L568" s="65">
        <v>122155</v>
      </c>
      <c r="M568" t="s">
        <v>733</v>
      </c>
    </row>
    <row r="569" spans="12:13">
      <c r="L569" s="65">
        <v>122156</v>
      </c>
      <c r="M569" t="s">
        <v>734</v>
      </c>
    </row>
    <row r="570" spans="12:13">
      <c r="L570" s="65">
        <v>122157</v>
      </c>
      <c r="M570" t="s">
        <v>735</v>
      </c>
    </row>
    <row r="571" spans="12:13">
      <c r="L571" s="65">
        <v>122159</v>
      </c>
      <c r="M571" t="s">
        <v>736</v>
      </c>
    </row>
    <row r="572" spans="12:13">
      <c r="L572" s="65">
        <v>122160</v>
      </c>
      <c r="M572" t="s">
        <v>737</v>
      </c>
    </row>
    <row r="573" spans="12:13">
      <c r="L573" s="65">
        <v>122161</v>
      </c>
      <c r="M573" t="s">
        <v>738</v>
      </c>
    </row>
    <row r="574" spans="12:13">
      <c r="L574" s="65">
        <v>122162</v>
      </c>
      <c r="M574" t="s">
        <v>739</v>
      </c>
    </row>
    <row r="575" spans="12:13">
      <c r="L575" s="65">
        <v>122163</v>
      </c>
      <c r="M575" t="s">
        <v>740</v>
      </c>
    </row>
    <row r="576" spans="12:13">
      <c r="L576" s="65">
        <v>122164</v>
      </c>
      <c r="M576" t="s">
        <v>741</v>
      </c>
    </row>
    <row r="577" spans="12:13">
      <c r="L577" s="65">
        <v>122165</v>
      </c>
      <c r="M577" t="s">
        <v>742</v>
      </c>
    </row>
    <row r="578" spans="12:13">
      <c r="L578" s="65">
        <v>122169</v>
      </c>
      <c r="M578" t="s">
        <v>743</v>
      </c>
    </row>
    <row r="579" spans="12:13">
      <c r="L579" s="65">
        <v>122190</v>
      </c>
      <c r="M579" t="s">
        <v>744</v>
      </c>
    </row>
    <row r="580" spans="12:13">
      <c r="L580" s="65">
        <v>122191</v>
      </c>
      <c r="M580" t="s">
        <v>745</v>
      </c>
    </row>
    <row r="581" spans="12:13">
      <c r="L581" s="65">
        <v>122192</v>
      </c>
      <c r="M581" t="s">
        <v>746</v>
      </c>
    </row>
    <row r="582" spans="12:13">
      <c r="L582" s="65">
        <v>122193</v>
      </c>
      <c r="M582" t="s">
        <v>747</v>
      </c>
    </row>
    <row r="583" spans="12:13">
      <c r="L583" s="65">
        <v>122194</v>
      </c>
      <c r="M583" t="s">
        <v>748</v>
      </c>
    </row>
    <row r="584" spans="12:13">
      <c r="L584" s="65">
        <v>122195</v>
      </c>
      <c r="M584" t="s">
        <v>749</v>
      </c>
    </row>
    <row r="585" spans="12:13">
      <c r="L585" s="65">
        <v>122196</v>
      </c>
      <c r="M585" t="s">
        <v>750</v>
      </c>
    </row>
    <row r="586" spans="12:13">
      <c r="L586" s="65">
        <v>122197</v>
      </c>
      <c r="M586" t="s">
        <v>735</v>
      </c>
    </row>
    <row r="587" spans="12:13">
      <c r="L587" s="65">
        <v>122198</v>
      </c>
      <c r="M587" t="s">
        <v>751</v>
      </c>
    </row>
    <row r="588" spans="12:13">
      <c r="L588" s="65">
        <v>122199</v>
      </c>
      <c r="M588" t="s">
        <v>752</v>
      </c>
    </row>
    <row r="589" spans="12:13">
      <c r="L589" s="65">
        <v>123000</v>
      </c>
      <c r="M589" t="s">
        <v>753</v>
      </c>
    </row>
    <row r="590" spans="12:13">
      <c r="L590" s="65">
        <v>123100</v>
      </c>
      <c r="M590" t="s">
        <v>754</v>
      </c>
    </row>
    <row r="591" spans="12:13">
      <c r="L591" s="65">
        <v>123110</v>
      </c>
      <c r="M591" t="s">
        <v>755</v>
      </c>
    </row>
    <row r="592" spans="12:13">
      <c r="L592" s="65">
        <v>123111</v>
      </c>
      <c r="M592" t="s">
        <v>756</v>
      </c>
    </row>
    <row r="593" spans="12:13">
      <c r="L593" s="65">
        <v>123112</v>
      </c>
      <c r="M593" t="s">
        <v>757</v>
      </c>
    </row>
    <row r="594" spans="12:13">
      <c r="L594" s="65">
        <v>123113</v>
      </c>
      <c r="M594" t="s">
        <v>758</v>
      </c>
    </row>
    <row r="595" spans="12:13">
      <c r="L595" s="65">
        <v>123119</v>
      </c>
      <c r="M595" t="s">
        <v>759</v>
      </c>
    </row>
    <row r="596" spans="12:13">
      <c r="L596" s="65">
        <v>123120</v>
      </c>
      <c r="M596" t="s">
        <v>760</v>
      </c>
    </row>
    <row r="597" spans="12:13">
      <c r="L597" s="65">
        <v>123121</v>
      </c>
      <c r="M597" t="s">
        <v>761</v>
      </c>
    </row>
    <row r="598" spans="12:13">
      <c r="L598" s="65">
        <v>123122</v>
      </c>
      <c r="M598" t="s">
        <v>762</v>
      </c>
    </row>
    <row r="599" spans="12:13">
      <c r="L599" s="65">
        <v>123129</v>
      </c>
      <c r="M599" t="s">
        <v>763</v>
      </c>
    </row>
    <row r="600" spans="12:13">
      <c r="L600" s="65">
        <v>123130</v>
      </c>
      <c r="M600" t="s">
        <v>735</v>
      </c>
    </row>
    <row r="601" spans="12:13">
      <c r="L601" s="65">
        <v>123131</v>
      </c>
      <c r="M601" t="s">
        <v>735</v>
      </c>
    </row>
    <row r="602" spans="12:13">
      <c r="L602" s="65">
        <v>123190</v>
      </c>
      <c r="M602" t="s">
        <v>764</v>
      </c>
    </row>
    <row r="603" spans="12:13">
      <c r="L603" s="65">
        <v>123191</v>
      </c>
      <c r="M603" t="s">
        <v>764</v>
      </c>
    </row>
    <row r="604" spans="12:13">
      <c r="L604" s="65">
        <v>123200</v>
      </c>
      <c r="M604" t="s">
        <v>765</v>
      </c>
    </row>
    <row r="605" spans="12:13">
      <c r="L605" s="65">
        <v>123210</v>
      </c>
      <c r="M605" t="s">
        <v>766</v>
      </c>
    </row>
    <row r="606" spans="12:13">
      <c r="L606" s="65">
        <v>123211</v>
      </c>
      <c r="M606" t="s">
        <v>766</v>
      </c>
    </row>
    <row r="607" spans="12:13">
      <c r="L607" s="65">
        <v>123220</v>
      </c>
      <c r="M607" t="s">
        <v>767</v>
      </c>
    </row>
    <row r="608" spans="12:13">
      <c r="L608" s="65">
        <v>123221</v>
      </c>
      <c r="M608" t="s">
        <v>767</v>
      </c>
    </row>
    <row r="609" spans="12:13">
      <c r="L609" s="65">
        <v>123230</v>
      </c>
      <c r="M609" t="s">
        <v>768</v>
      </c>
    </row>
    <row r="610" spans="12:13">
      <c r="L610" s="65">
        <v>123231</v>
      </c>
      <c r="M610" t="s">
        <v>768</v>
      </c>
    </row>
    <row r="611" spans="12:13">
      <c r="L611" s="65">
        <v>123240</v>
      </c>
      <c r="M611" t="s">
        <v>769</v>
      </c>
    </row>
    <row r="612" spans="12:13">
      <c r="L612" s="65">
        <v>123241</v>
      </c>
      <c r="M612" t="s">
        <v>769</v>
      </c>
    </row>
    <row r="613" spans="12:13">
      <c r="L613" s="65">
        <v>123250</v>
      </c>
      <c r="M613" t="s">
        <v>770</v>
      </c>
    </row>
    <row r="614" spans="12:13">
      <c r="L614" s="65">
        <v>123251</v>
      </c>
      <c r="M614" t="s">
        <v>770</v>
      </c>
    </row>
    <row r="615" spans="12:13">
      <c r="L615" s="65">
        <v>123260</v>
      </c>
      <c r="M615" t="s">
        <v>771</v>
      </c>
    </row>
    <row r="616" spans="12:13">
      <c r="L616" s="65">
        <v>123261</v>
      </c>
      <c r="M616" t="s">
        <v>771</v>
      </c>
    </row>
    <row r="617" spans="12:13">
      <c r="L617" s="65">
        <v>123290</v>
      </c>
      <c r="M617" t="s">
        <v>772</v>
      </c>
    </row>
    <row r="618" spans="12:13">
      <c r="L618" s="65">
        <v>123291</v>
      </c>
      <c r="M618" t="s">
        <v>772</v>
      </c>
    </row>
    <row r="619" spans="12:13">
      <c r="L619" s="65">
        <v>123300</v>
      </c>
      <c r="M619" t="s">
        <v>773</v>
      </c>
    </row>
    <row r="620" spans="12:13">
      <c r="L620" s="65">
        <v>123310</v>
      </c>
      <c r="M620" t="s">
        <v>774</v>
      </c>
    </row>
    <row r="621" spans="12:13">
      <c r="L621" s="65">
        <v>123311</v>
      </c>
      <c r="M621" t="s">
        <v>774</v>
      </c>
    </row>
    <row r="622" spans="12:13">
      <c r="L622" s="65">
        <v>123320</v>
      </c>
      <c r="M622" t="s">
        <v>699</v>
      </c>
    </row>
    <row r="623" spans="12:13">
      <c r="L623" s="65">
        <v>123321</v>
      </c>
      <c r="M623" t="s">
        <v>699</v>
      </c>
    </row>
    <row r="624" spans="12:13">
      <c r="L624" s="65">
        <v>123330</v>
      </c>
      <c r="M624" t="s">
        <v>775</v>
      </c>
    </row>
    <row r="625" spans="12:13">
      <c r="L625" s="65">
        <v>123331</v>
      </c>
      <c r="M625" t="s">
        <v>775</v>
      </c>
    </row>
    <row r="626" spans="12:13">
      <c r="L626" s="65">
        <v>123340</v>
      </c>
      <c r="M626" t="s">
        <v>776</v>
      </c>
    </row>
    <row r="627" spans="12:13">
      <c r="L627" s="65">
        <v>123341</v>
      </c>
      <c r="M627" t="s">
        <v>776</v>
      </c>
    </row>
    <row r="628" spans="12:13">
      <c r="L628" s="65">
        <v>123350</v>
      </c>
      <c r="M628" t="s">
        <v>777</v>
      </c>
    </row>
    <row r="629" spans="12:13">
      <c r="L629" s="65">
        <v>123351</v>
      </c>
      <c r="M629" t="s">
        <v>777</v>
      </c>
    </row>
    <row r="630" spans="12:13">
      <c r="L630" s="65">
        <v>123360</v>
      </c>
      <c r="M630" t="s">
        <v>778</v>
      </c>
    </row>
    <row r="631" spans="12:13">
      <c r="L631" s="65">
        <v>123361</v>
      </c>
      <c r="M631" t="s">
        <v>778</v>
      </c>
    </row>
    <row r="632" spans="12:13">
      <c r="L632" s="65">
        <v>123370</v>
      </c>
      <c r="M632" t="s">
        <v>779</v>
      </c>
    </row>
    <row r="633" spans="12:13">
      <c r="L633" s="65">
        <v>123371</v>
      </c>
      <c r="M633" t="s">
        <v>779</v>
      </c>
    </row>
    <row r="634" spans="12:13">
      <c r="L634" s="65">
        <v>123380</v>
      </c>
      <c r="M634" t="s">
        <v>780</v>
      </c>
    </row>
    <row r="635" spans="12:13">
      <c r="L635" s="65">
        <v>123381</v>
      </c>
      <c r="M635" t="s">
        <v>780</v>
      </c>
    </row>
    <row r="636" spans="12:13">
      <c r="L636" s="65">
        <v>123390</v>
      </c>
      <c r="M636" t="s">
        <v>781</v>
      </c>
    </row>
    <row r="637" spans="12:13">
      <c r="L637" s="65">
        <v>123391</v>
      </c>
      <c r="M637" t="s">
        <v>781</v>
      </c>
    </row>
    <row r="638" spans="12:13">
      <c r="L638" s="65">
        <v>123900</v>
      </c>
      <c r="M638" t="s">
        <v>782</v>
      </c>
    </row>
    <row r="639" spans="12:13">
      <c r="L639" s="65">
        <v>123910</v>
      </c>
      <c r="M639" t="s">
        <v>783</v>
      </c>
    </row>
    <row r="640" spans="12:13">
      <c r="L640" s="65">
        <v>123911</v>
      </c>
      <c r="M640" t="s">
        <v>783</v>
      </c>
    </row>
    <row r="641" spans="12:13">
      <c r="L641" s="65">
        <v>123920</v>
      </c>
      <c r="M641" t="s">
        <v>784</v>
      </c>
    </row>
    <row r="642" spans="12:13">
      <c r="L642" s="65">
        <v>123921</v>
      </c>
      <c r="M642" t="s">
        <v>784</v>
      </c>
    </row>
    <row r="643" spans="12:13">
      <c r="L643" s="65">
        <v>123930</v>
      </c>
      <c r="M643" t="s">
        <v>785</v>
      </c>
    </row>
    <row r="644" spans="12:13">
      <c r="L644" s="65">
        <v>123931</v>
      </c>
      <c r="M644" t="s">
        <v>785</v>
      </c>
    </row>
    <row r="645" spans="12:13">
      <c r="L645" s="65">
        <v>123940</v>
      </c>
      <c r="M645" t="s">
        <v>786</v>
      </c>
    </row>
    <row r="646" spans="12:13">
      <c r="L646" s="65">
        <v>123941</v>
      </c>
      <c r="M646" t="s">
        <v>786</v>
      </c>
    </row>
    <row r="647" spans="12:13">
      <c r="L647" s="65">
        <v>123950</v>
      </c>
      <c r="M647" t="s">
        <v>787</v>
      </c>
    </row>
    <row r="648" spans="12:13">
      <c r="L648" s="65">
        <v>123951</v>
      </c>
      <c r="M648" t="s">
        <v>787</v>
      </c>
    </row>
    <row r="649" spans="12:13">
      <c r="L649" s="65">
        <v>123960</v>
      </c>
      <c r="M649" t="s">
        <v>788</v>
      </c>
    </row>
    <row r="650" spans="12:13">
      <c r="L650" s="65">
        <v>123961</v>
      </c>
      <c r="M650" t="s">
        <v>789</v>
      </c>
    </row>
    <row r="651" spans="12:13">
      <c r="L651" s="65">
        <v>123962</v>
      </c>
      <c r="M651" t="s">
        <v>790</v>
      </c>
    </row>
    <row r="652" spans="12:13">
      <c r="L652" s="65">
        <v>123963</v>
      </c>
      <c r="M652" t="s">
        <v>791</v>
      </c>
    </row>
    <row r="653" spans="12:13">
      <c r="L653" s="65">
        <v>123964</v>
      </c>
      <c r="M653" t="s">
        <v>792</v>
      </c>
    </row>
    <row r="654" spans="12:13">
      <c r="L654" s="65">
        <v>123965</v>
      </c>
      <c r="M654" t="s">
        <v>793</v>
      </c>
    </row>
    <row r="655" spans="12:13">
      <c r="L655" s="65">
        <v>123966</v>
      </c>
      <c r="M655" t="s">
        <v>794</v>
      </c>
    </row>
    <row r="656" spans="12:13">
      <c r="L656" s="65">
        <v>123967</v>
      </c>
      <c r="M656" t="s">
        <v>795</v>
      </c>
    </row>
    <row r="657" spans="12:13">
      <c r="L657" s="65">
        <v>123968</v>
      </c>
      <c r="M657" t="s">
        <v>796</v>
      </c>
    </row>
    <row r="658" spans="12:13">
      <c r="L658" s="65">
        <v>123969</v>
      </c>
      <c r="M658" t="s">
        <v>797</v>
      </c>
    </row>
    <row r="659" spans="12:13">
      <c r="L659" s="65">
        <v>123990</v>
      </c>
      <c r="M659" t="s">
        <v>798</v>
      </c>
    </row>
    <row r="660" spans="12:13">
      <c r="L660" s="65">
        <v>123991</v>
      </c>
      <c r="M660" t="s">
        <v>798</v>
      </c>
    </row>
    <row r="661" spans="12:13">
      <c r="L661" s="65">
        <v>130000</v>
      </c>
      <c r="M661" t="s">
        <v>799</v>
      </c>
    </row>
    <row r="662" spans="12:13">
      <c r="L662" s="65">
        <v>131000</v>
      </c>
      <c r="M662" t="s">
        <v>799</v>
      </c>
    </row>
    <row r="663" spans="12:13">
      <c r="L663" s="65">
        <v>131100</v>
      </c>
      <c r="M663" t="s">
        <v>800</v>
      </c>
    </row>
    <row r="664" spans="12:13">
      <c r="L664" s="65">
        <v>131110</v>
      </c>
      <c r="M664" t="s">
        <v>800</v>
      </c>
    </row>
    <row r="665" spans="12:13">
      <c r="L665" s="65">
        <v>131111</v>
      </c>
      <c r="M665" t="s">
        <v>801</v>
      </c>
    </row>
    <row r="666" spans="12:13">
      <c r="L666" s="65">
        <v>131112</v>
      </c>
      <c r="M666" t="s">
        <v>802</v>
      </c>
    </row>
    <row r="667" spans="12:13">
      <c r="L667" s="65">
        <v>131113</v>
      </c>
      <c r="M667" t="s">
        <v>803</v>
      </c>
    </row>
    <row r="668" spans="12:13">
      <c r="L668" s="65">
        <v>131114</v>
      </c>
      <c r="M668" t="s">
        <v>804</v>
      </c>
    </row>
    <row r="669" spans="12:13">
      <c r="L669" s="65">
        <v>131119</v>
      </c>
      <c r="M669" t="s">
        <v>805</v>
      </c>
    </row>
    <row r="670" spans="12:13">
      <c r="L670" s="65">
        <v>131200</v>
      </c>
      <c r="M670" t="s">
        <v>806</v>
      </c>
    </row>
    <row r="671" spans="12:13">
      <c r="L671" s="65">
        <v>131210</v>
      </c>
      <c r="M671" t="s">
        <v>806</v>
      </c>
    </row>
    <row r="672" spans="12:13">
      <c r="L672" s="65">
        <v>131211</v>
      </c>
      <c r="M672" t="s">
        <v>807</v>
      </c>
    </row>
    <row r="673" spans="12:13">
      <c r="L673" s="65">
        <v>131212</v>
      </c>
      <c r="M673" t="s">
        <v>808</v>
      </c>
    </row>
    <row r="674" spans="12:13">
      <c r="L674" s="65">
        <v>131300</v>
      </c>
      <c r="M674" t="s">
        <v>809</v>
      </c>
    </row>
    <row r="675" spans="12:13">
      <c r="L675" s="65">
        <v>131310</v>
      </c>
      <c r="M675" t="s">
        <v>809</v>
      </c>
    </row>
    <row r="676" spans="12:13">
      <c r="L676" s="65">
        <v>131311</v>
      </c>
      <c r="M676" t="s">
        <v>810</v>
      </c>
    </row>
    <row r="677" spans="12:13">
      <c r="L677" s="65">
        <v>131312</v>
      </c>
      <c r="M677" t="s">
        <v>809</v>
      </c>
    </row>
    <row r="678" spans="12:13">
      <c r="L678" s="65">
        <v>200000</v>
      </c>
      <c r="M678" t="s">
        <v>811</v>
      </c>
    </row>
    <row r="679" spans="12:13">
      <c r="L679" s="66">
        <v>210000</v>
      </c>
      <c r="M679" s="62" t="s">
        <v>812</v>
      </c>
    </row>
    <row r="680" spans="12:13">
      <c r="L680" s="65">
        <v>211000</v>
      </c>
      <c r="M680" t="s">
        <v>813</v>
      </c>
    </row>
    <row r="681" spans="12:13">
      <c r="L681" s="65">
        <v>211100</v>
      </c>
      <c r="M681" t="s">
        <v>814</v>
      </c>
    </row>
    <row r="682" spans="12:13">
      <c r="L682" s="65">
        <v>211110</v>
      </c>
      <c r="M682" t="s">
        <v>814</v>
      </c>
    </row>
    <row r="683" spans="12:13">
      <c r="L683" s="65">
        <v>211111</v>
      </c>
      <c r="M683" t="s">
        <v>814</v>
      </c>
    </row>
    <row r="684" spans="12:13">
      <c r="L684" s="65">
        <v>211200</v>
      </c>
      <c r="M684" t="s">
        <v>815</v>
      </c>
    </row>
    <row r="685" spans="12:13">
      <c r="L685" s="65">
        <v>211210</v>
      </c>
      <c r="M685" t="s">
        <v>816</v>
      </c>
    </row>
    <row r="686" spans="12:13">
      <c r="L686" s="65">
        <v>211211</v>
      </c>
      <c r="M686" t="s">
        <v>816</v>
      </c>
    </row>
    <row r="687" spans="12:13">
      <c r="L687" s="65">
        <v>211220</v>
      </c>
      <c r="M687" t="s">
        <v>817</v>
      </c>
    </row>
    <row r="688" spans="12:13">
      <c r="L688" s="65">
        <v>211221</v>
      </c>
      <c r="M688" t="s">
        <v>817</v>
      </c>
    </row>
    <row r="689" spans="12:13">
      <c r="L689" s="65">
        <v>211230</v>
      </c>
      <c r="M689" t="s">
        <v>818</v>
      </c>
    </row>
    <row r="690" spans="12:13">
      <c r="L690" s="65">
        <v>211231</v>
      </c>
      <c r="M690" t="s">
        <v>818</v>
      </c>
    </row>
    <row r="691" spans="12:13">
      <c r="L691" s="65">
        <v>211240</v>
      </c>
      <c r="M691" t="s">
        <v>819</v>
      </c>
    </row>
    <row r="692" spans="12:13">
      <c r="L692" s="65">
        <v>211241</v>
      </c>
      <c r="M692" t="s">
        <v>819</v>
      </c>
    </row>
    <row r="693" spans="12:13">
      <c r="L693" s="65">
        <v>211250</v>
      </c>
      <c r="M693" t="s">
        <v>820</v>
      </c>
    </row>
    <row r="694" spans="12:13">
      <c r="L694" s="65">
        <v>211251</v>
      </c>
      <c r="M694" t="s">
        <v>821</v>
      </c>
    </row>
    <row r="695" spans="12:13">
      <c r="L695" s="65">
        <v>211252</v>
      </c>
      <c r="M695" t="s">
        <v>822</v>
      </c>
    </row>
    <row r="696" spans="12:13">
      <c r="L696" s="65">
        <v>211255</v>
      </c>
      <c r="M696" t="s">
        <v>823</v>
      </c>
    </row>
    <row r="697" spans="12:13">
      <c r="L697" s="65">
        <v>211300</v>
      </c>
      <c r="M697" t="s">
        <v>824</v>
      </c>
    </row>
    <row r="698" spans="12:13">
      <c r="L698" s="65">
        <v>211310</v>
      </c>
      <c r="M698" t="s">
        <v>824</v>
      </c>
    </row>
    <row r="699" spans="12:13">
      <c r="L699" s="65">
        <v>211311</v>
      </c>
      <c r="M699" t="s">
        <v>825</v>
      </c>
    </row>
    <row r="700" spans="12:13">
      <c r="L700" s="65">
        <v>211390</v>
      </c>
      <c r="M700" t="s">
        <v>826</v>
      </c>
    </row>
    <row r="701" spans="12:13">
      <c r="L701" s="65">
        <v>211391</v>
      </c>
      <c r="M701" t="s">
        <v>826</v>
      </c>
    </row>
    <row r="702" spans="12:13">
      <c r="L702" s="65">
        <v>211400</v>
      </c>
      <c r="M702" t="s">
        <v>827</v>
      </c>
    </row>
    <row r="703" spans="12:13">
      <c r="L703" s="65">
        <v>211410</v>
      </c>
      <c r="M703" t="s">
        <v>827</v>
      </c>
    </row>
    <row r="704" spans="12:13">
      <c r="L704" s="65">
        <v>211411</v>
      </c>
      <c r="M704" t="s">
        <v>827</v>
      </c>
    </row>
    <row r="705" spans="12:13">
      <c r="L705" s="65">
        <v>211500</v>
      </c>
      <c r="M705" t="s">
        <v>828</v>
      </c>
    </row>
    <row r="706" spans="12:13">
      <c r="L706" s="65">
        <v>211510</v>
      </c>
      <c r="M706" t="s">
        <v>828</v>
      </c>
    </row>
    <row r="707" spans="12:13">
      <c r="L707" s="65">
        <v>211511</v>
      </c>
      <c r="M707" t="s">
        <v>828</v>
      </c>
    </row>
    <row r="708" spans="12:13">
      <c r="L708" s="65">
        <v>211600</v>
      </c>
      <c r="M708" t="s">
        <v>829</v>
      </c>
    </row>
    <row r="709" spans="12:13">
      <c r="L709" s="65">
        <v>211610</v>
      </c>
      <c r="M709" t="s">
        <v>829</v>
      </c>
    </row>
    <row r="710" spans="12:13">
      <c r="L710" s="65">
        <v>211611</v>
      </c>
      <c r="M710" t="s">
        <v>829</v>
      </c>
    </row>
    <row r="711" spans="12:13">
      <c r="L711" s="65">
        <v>211700</v>
      </c>
      <c r="M711" t="s">
        <v>830</v>
      </c>
    </row>
    <row r="712" spans="12:13">
      <c r="L712" s="65">
        <v>211710</v>
      </c>
      <c r="M712" t="s">
        <v>830</v>
      </c>
    </row>
    <row r="713" spans="12:13">
      <c r="L713" s="65">
        <v>211711</v>
      </c>
      <c r="M713" t="s">
        <v>830</v>
      </c>
    </row>
    <row r="714" spans="12:13">
      <c r="L714" s="65">
        <v>211800</v>
      </c>
      <c r="M714" t="s">
        <v>831</v>
      </c>
    </row>
    <row r="715" spans="12:13">
      <c r="L715" s="65">
        <v>211810</v>
      </c>
      <c r="M715" t="s">
        <v>831</v>
      </c>
    </row>
    <row r="716" spans="12:13">
      <c r="L716" s="65">
        <v>211811</v>
      </c>
      <c r="M716" t="s">
        <v>831</v>
      </c>
    </row>
    <row r="717" spans="12:13">
      <c r="L717" s="65">
        <v>211900</v>
      </c>
      <c r="M717" t="s">
        <v>832</v>
      </c>
    </row>
    <row r="718" spans="12:13">
      <c r="L718" s="65">
        <v>211910</v>
      </c>
      <c r="M718" t="s">
        <v>832</v>
      </c>
    </row>
    <row r="719" spans="12:13">
      <c r="L719" s="65">
        <v>211911</v>
      </c>
      <c r="M719" t="s">
        <v>833</v>
      </c>
    </row>
    <row r="720" spans="12:13">
      <c r="L720" s="65">
        <v>211912</v>
      </c>
      <c r="M720" t="s">
        <v>834</v>
      </c>
    </row>
    <row r="721" spans="12:13">
      <c r="L721" s="65">
        <v>211913</v>
      </c>
      <c r="M721" t="s">
        <v>835</v>
      </c>
    </row>
    <row r="722" spans="12:13">
      <c r="L722" s="65">
        <v>212000</v>
      </c>
      <c r="M722" t="s">
        <v>836</v>
      </c>
    </row>
    <row r="723" spans="12:13">
      <c r="L723" s="65">
        <v>212100</v>
      </c>
      <c r="M723" t="s">
        <v>837</v>
      </c>
    </row>
    <row r="724" spans="12:13">
      <c r="L724" s="65">
        <v>212110</v>
      </c>
      <c r="M724" t="s">
        <v>837</v>
      </c>
    </row>
    <row r="725" spans="12:13">
      <c r="L725" s="65">
        <v>212111</v>
      </c>
      <c r="M725" t="s">
        <v>837</v>
      </c>
    </row>
    <row r="726" spans="12:13">
      <c r="L726" s="65">
        <v>212200</v>
      </c>
      <c r="M726" t="s">
        <v>838</v>
      </c>
    </row>
    <row r="727" spans="12:13">
      <c r="L727" s="65">
        <v>212210</v>
      </c>
      <c r="M727" t="s">
        <v>839</v>
      </c>
    </row>
    <row r="728" spans="12:13">
      <c r="L728" s="65">
        <v>212211</v>
      </c>
      <c r="M728" t="s">
        <v>839</v>
      </c>
    </row>
    <row r="729" spans="12:13">
      <c r="L729" s="65">
        <v>212220</v>
      </c>
      <c r="M729" t="s">
        <v>840</v>
      </c>
    </row>
    <row r="730" spans="12:13">
      <c r="L730" s="65">
        <v>212221</v>
      </c>
      <c r="M730" t="s">
        <v>840</v>
      </c>
    </row>
    <row r="731" spans="12:13">
      <c r="L731" s="65">
        <v>212290</v>
      </c>
      <c r="M731" t="s">
        <v>841</v>
      </c>
    </row>
    <row r="732" spans="12:13">
      <c r="L732" s="65">
        <v>212291</v>
      </c>
      <c r="M732" t="s">
        <v>841</v>
      </c>
    </row>
    <row r="733" spans="12:13">
      <c r="L733" s="65">
        <v>212300</v>
      </c>
      <c r="M733" t="s">
        <v>842</v>
      </c>
    </row>
    <row r="734" spans="12:13">
      <c r="L734" s="65">
        <v>212310</v>
      </c>
      <c r="M734" t="s">
        <v>843</v>
      </c>
    </row>
    <row r="735" spans="12:13">
      <c r="L735" s="65">
        <v>212311</v>
      </c>
      <c r="M735" t="s">
        <v>843</v>
      </c>
    </row>
    <row r="736" spans="12:13">
      <c r="L736" s="65">
        <v>212320</v>
      </c>
      <c r="M736" t="s">
        <v>844</v>
      </c>
    </row>
    <row r="737" spans="12:13">
      <c r="L737" s="65">
        <v>212321</v>
      </c>
      <c r="M737" t="s">
        <v>844</v>
      </c>
    </row>
    <row r="738" spans="12:13">
      <c r="L738" s="65">
        <v>212330</v>
      </c>
      <c r="M738" t="s">
        <v>845</v>
      </c>
    </row>
    <row r="739" spans="12:13">
      <c r="L739" s="65">
        <v>212331</v>
      </c>
      <c r="M739" t="s">
        <v>845</v>
      </c>
    </row>
    <row r="740" spans="12:13">
      <c r="L740" s="65">
        <v>212340</v>
      </c>
      <c r="M740" t="s">
        <v>846</v>
      </c>
    </row>
    <row r="741" spans="12:13">
      <c r="L741" s="65">
        <v>212341</v>
      </c>
      <c r="M741" t="s">
        <v>846</v>
      </c>
    </row>
    <row r="742" spans="12:13">
      <c r="L742" s="65">
        <v>212350</v>
      </c>
      <c r="M742" t="s">
        <v>847</v>
      </c>
    </row>
    <row r="743" spans="12:13">
      <c r="L743" s="65">
        <v>212351</v>
      </c>
      <c r="M743" t="s">
        <v>847</v>
      </c>
    </row>
    <row r="744" spans="12:13">
      <c r="L744" s="65">
        <v>212390</v>
      </c>
      <c r="M744" t="s">
        <v>848</v>
      </c>
    </row>
    <row r="745" spans="12:13">
      <c r="L745" s="65">
        <v>212391</v>
      </c>
      <c r="M745" t="s">
        <v>848</v>
      </c>
    </row>
    <row r="746" spans="12:13">
      <c r="L746" s="65">
        <v>212400</v>
      </c>
      <c r="M746" t="s">
        <v>849</v>
      </c>
    </row>
    <row r="747" spans="12:13">
      <c r="L747" s="65">
        <v>212410</v>
      </c>
      <c r="M747" t="s">
        <v>850</v>
      </c>
    </row>
    <row r="748" spans="12:13">
      <c r="L748" s="65">
        <v>212411</v>
      </c>
      <c r="M748" t="s">
        <v>850</v>
      </c>
    </row>
    <row r="749" spans="12:13">
      <c r="L749" s="65">
        <v>212490</v>
      </c>
      <c r="M749" t="s">
        <v>851</v>
      </c>
    </row>
    <row r="750" spans="12:13">
      <c r="L750" s="65">
        <v>212491</v>
      </c>
      <c r="M750" t="s">
        <v>851</v>
      </c>
    </row>
    <row r="751" spans="12:13">
      <c r="L751" s="65">
        <v>212500</v>
      </c>
      <c r="M751" t="s">
        <v>852</v>
      </c>
    </row>
    <row r="752" spans="12:13">
      <c r="L752" s="65">
        <v>212510</v>
      </c>
      <c r="M752" t="s">
        <v>852</v>
      </c>
    </row>
    <row r="753" spans="12:13">
      <c r="L753" s="65">
        <v>212511</v>
      </c>
      <c r="M753" t="s">
        <v>852</v>
      </c>
    </row>
    <row r="754" spans="12:13">
      <c r="L754" s="65">
        <v>212600</v>
      </c>
      <c r="M754" t="s">
        <v>853</v>
      </c>
    </row>
    <row r="755" spans="12:13">
      <c r="L755" s="65">
        <v>212610</v>
      </c>
      <c r="M755" t="s">
        <v>853</v>
      </c>
    </row>
    <row r="756" spans="12:13">
      <c r="L756" s="65">
        <v>212611</v>
      </c>
      <c r="M756" t="s">
        <v>853</v>
      </c>
    </row>
    <row r="757" spans="12:13">
      <c r="L757" s="65">
        <v>213000</v>
      </c>
      <c r="M757" t="s">
        <v>854</v>
      </c>
    </row>
    <row r="758" spans="12:13">
      <c r="L758" s="65">
        <v>213100</v>
      </c>
      <c r="M758" t="s">
        <v>854</v>
      </c>
    </row>
    <row r="759" spans="12:13">
      <c r="L759" s="65">
        <v>213110</v>
      </c>
      <c r="M759" t="s">
        <v>854</v>
      </c>
    </row>
    <row r="760" spans="12:13">
      <c r="L760" s="65">
        <v>213111</v>
      </c>
      <c r="M760" t="s">
        <v>854</v>
      </c>
    </row>
    <row r="761" spans="12:13">
      <c r="L761" s="65">
        <v>220000</v>
      </c>
      <c r="M761" t="s">
        <v>855</v>
      </c>
    </row>
    <row r="762" spans="12:13">
      <c r="L762" s="65">
        <v>221000</v>
      </c>
      <c r="M762" t="s">
        <v>856</v>
      </c>
    </row>
    <row r="763" spans="12:13">
      <c r="L763" s="65">
        <v>221100</v>
      </c>
      <c r="M763" t="s">
        <v>857</v>
      </c>
    </row>
    <row r="764" spans="12:13">
      <c r="L764" s="65">
        <v>221110</v>
      </c>
      <c r="M764" t="s">
        <v>857</v>
      </c>
    </row>
    <row r="765" spans="12:13">
      <c r="L765" s="65">
        <v>221111</v>
      </c>
      <c r="M765" t="s">
        <v>857</v>
      </c>
    </row>
    <row r="766" spans="12:13">
      <c r="L766" s="65">
        <v>221200</v>
      </c>
      <c r="M766" t="s">
        <v>858</v>
      </c>
    </row>
    <row r="767" spans="12:13">
      <c r="L767" s="65">
        <v>221210</v>
      </c>
      <c r="M767" t="s">
        <v>859</v>
      </c>
    </row>
    <row r="768" spans="12:13">
      <c r="L768" s="65">
        <v>221211</v>
      </c>
      <c r="M768" t="s">
        <v>859</v>
      </c>
    </row>
    <row r="769" spans="12:13">
      <c r="L769" s="65">
        <v>221220</v>
      </c>
      <c r="M769" t="s">
        <v>860</v>
      </c>
    </row>
    <row r="770" spans="12:13">
      <c r="L770" s="65">
        <v>221221</v>
      </c>
      <c r="M770" t="s">
        <v>860</v>
      </c>
    </row>
    <row r="771" spans="12:13">
      <c r="L771" s="65">
        <v>221230</v>
      </c>
      <c r="M771" t="s">
        <v>861</v>
      </c>
    </row>
    <row r="772" spans="12:13">
      <c r="L772" s="65">
        <v>221231</v>
      </c>
      <c r="M772" t="s">
        <v>861</v>
      </c>
    </row>
    <row r="773" spans="12:13">
      <c r="L773" s="65">
        <v>221240</v>
      </c>
      <c r="M773" t="s">
        <v>862</v>
      </c>
    </row>
    <row r="774" spans="12:13">
      <c r="L774" s="65">
        <v>221241</v>
      </c>
      <c r="M774" t="s">
        <v>862</v>
      </c>
    </row>
    <row r="775" spans="12:13">
      <c r="L775" s="65">
        <v>221250</v>
      </c>
      <c r="M775" t="s">
        <v>863</v>
      </c>
    </row>
    <row r="776" spans="12:13">
      <c r="L776" s="65">
        <v>221251</v>
      </c>
      <c r="M776" t="s">
        <v>864</v>
      </c>
    </row>
    <row r="777" spans="12:13">
      <c r="L777" s="65">
        <v>221252</v>
      </c>
      <c r="M777" t="s">
        <v>865</v>
      </c>
    </row>
    <row r="778" spans="12:13">
      <c r="L778" s="65">
        <v>221255</v>
      </c>
      <c r="M778" t="s">
        <v>866</v>
      </c>
    </row>
    <row r="779" spans="12:13">
      <c r="L779" s="65">
        <v>221300</v>
      </c>
      <c r="M779" t="s">
        <v>867</v>
      </c>
    </row>
    <row r="780" spans="12:13">
      <c r="L780" s="65">
        <v>221310</v>
      </c>
      <c r="M780" t="s">
        <v>868</v>
      </c>
    </row>
    <row r="781" spans="12:13">
      <c r="L781" s="65">
        <v>221311</v>
      </c>
      <c r="M781" t="s">
        <v>868</v>
      </c>
    </row>
    <row r="782" spans="12:13">
      <c r="L782" s="65">
        <v>221390</v>
      </c>
      <c r="M782" t="s">
        <v>869</v>
      </c>
    </row>
    <row r="783" spans="12:13">
      <c r="L783" s="65">
        <v>221391</v>
      </c>
      <c r="M783" t="s">
        <v>869</v>
      </c>
    </row>
    <row r="784" spans="12:13">
      <c r="L784" s="65">
        <v>221400</v>
      </c>
      <c r="M784" t="s">
        <v>870</v>
      </c>
    </row>
    <row r="785" spans="12:13">
      <c r="L785" s="65">
        <v>221410</v>
      </c>
      <c r="M785" t="s">
        <v>870</v>
      </c>
    </row>
    <row r="786" spans="12:13">
      <c r="L786" s="65">
        <v>221411</v>
      </c>
      <c r="M786" t="s">
        <v>870</v>
      </c>
    </row>
    <row r="787" spans="12:13">
      <c r="L787" s="65">
        <v>221500</v>
      </c>
      <c r="M787" t="s">
        <v>871</v>
      </c>
    </row>
    <row r="788" spans="12:13">
      <c r="L788" s="65">
        <v>221510</v>
      </c>
      <c r="M788" t="s">
        <v>871</v>
      </c>
    </row>
    <row r="789" spans="12:13">
      <c r="L789" s="65">
        <v>221511</v>
      </c>
      <c r="M789" t="s">
        <v>871</v>
      </c>
    </row>
    <row r="790" spans="12:13">
      <c r="L790" s="65">
        <v>221600</v>
      </c>
      <c r="M790" t="s">
        <v>872</v>
      </c>
    </row>
    <row r="791" spans="12:13">
      <c r="L791" s="65">
        <v>221610</v>
      </c>
      <c r="M791" t="s">
        <v>872</v>
      </c>
    </row>
    <row r="792" spans="12:13">
      <c r="L792" s="65">
        <v>221611</v>
      </c>
      <c r="M792" t="s">
        <v>872</v>
      </c>
    </row>
    <row r="793" spans="12:13">
      <c r="L793" s="65">
        <v>221700</v>
      </c>
      <c r="M793" t="s">
        <v>873</v>
      </c>
    </row>
    <row r="794" spans="12:13">
      <c r="L794" s="65">
        <v>221710</v>
      </c>
      <c r="M794" t="s">
        <v>873</v>
      </c>
    </row>
    <row r="795" spans="12:13">
      <c r="L795" s="65">
        <v>221711</v>
      </c>
      <c r="M795" t="s">
        <v>873</v>
      </c>
    </row>
    <row r="796" spans="12:13">
      <c r="L796" s="65">
        <v>221800</v>
      </c>
      <c r="M796" t="s">
        <v>874</v>
      </c>
    </row>
    <row r="797" spans="12:13">
      <c r="L797" s="65">
        <v>221810</v>
      </c>
      <c r="M797" t="s">
        <v>874</v>
      </c>
    </row>
    <row r="798" spans="12:13">
      <c r="L798" s="65">
        <v>221811</v>
      </c>
      <c r="M798" t="s">
        <v>874</v>
      </c>
    </row>
    <row r="799" spans="12:13">
      <c r="L799" s="65">
        <v>222000</v>
      </c>
      <c r="M799" t="s">
        <v>875</v>
      </c>
    </row>
    <row r="800" spans="12:13">
      <c r="L800" s="65">
        <v>222100</v>
      </c>
      <c r="M800" t="s">
        <v>876</v>
      </c>
    </row>
    <row r="801" spans="12:13">
      <c r="L801" s="65">
        <v>222110</v>
      </c>
      <c r="M801" t="s">
        <v>876</v>
      </c>
    </row>
    <row r="802" spans="12:13">
      <c r="L802" s="65">
        <v>222111</v>
      </c>
      <c r="M802" t="s">
        <v>876</v>
      </c>
    </row>
    <row r="803" spans="12:13">
      <c r="L803" s="65">
        <v>222200</v>
      </c>
      <c r="M803" t="s">
        <v>877</v>
      </c>
    </row>
    <row r="804" spans="12:13">
      <c r="L804" s="65">
        <v>222210</v>
      </c>
      <c r="M804" t="s">
        <v>878</v>
      </c>
    </row>
    <row r="805" spans="12:13">
      <c r="L805" s="65">
        <v>222211</v>
      </c>
      <c r="M805" t="s">
        <v>878</v>
      </c>
    </row>
    <row r="806" spans="12:13">
      <c r="L806" s="65">
        <v>222220</v>
      </c>
      <c r="M806" t="s">
        <v>879</v>
      </c>
    </row>
    <row r="807" spans="12:13">
      <c r="L807" s="65">
        <v>222221</v>
      </c>
      <c r="M807" t="s">
        <v>879</v>
      </c>
    </row>
    <row r="808" spans="12:13">
      <c r="L808" s="65">
        <v>222290</v>
      </c>
      <c r="M808" t="s">
        <v>880</v>
      </c>
    </row>
    <row r="809" spans="12:13">
      <c r="L809" s="65">
        <v>222291</v>
      </c>
      <c r="M809" t="s">
        <v>880</v>
      </c>
    </row>
    <row r="810" spans="12:13">
      <c r="L810" s="65">
        <v>222300</v>
      </c>
      <c r="M810" t="s">
        <v>881</v>
      </c>
    </row>
    <row r="811" spans="12:13">
      <c r="L811" s="65">
        <v>222310</v>
      </c>
      <c r="M811" t="s">
        <v>882</v>
      </c>
    </row>
    <row r="812" spans="12:13">
      <c r="L812" s="65">
        <v>222311</v>
      </c>
      <c r="M812" t="s">
        <v>882</v>
      </c>
    </row>
    <row r="813" spans="12:13">
      <c r="L813" s="65">
        <v>222320</v>
      </c>
      <c r="M813" t="s">
        <v>883</v>
      </c>
    </row>
    <row r="814" spans="12:13">
      <c r="L814" s="65">
        <v>222321</v>
      </c>
      <c r="M814" t="s">
        <v>883</v>
      </c>
    </row>
    <row r="815" spans="12:13">
      <c r="L815" s="65">
        <v>222330</v>
      </c>
      <c r="M815" t="s">
        <v>884</v>
      </c>
    </row>
    <row r="816" spans="12:13">
      <c r="L816" s="65">
        <v>222331</v>
      </c>
      <c r="M816" t="s">
        <v>884</v>
      </c>
    </row>
    <row r="817" spans="12:13">
      <c r="L817" s="65">
        <v>222340</v>
      </c>
      <c r="M817" t="s">
        <v>885</v>
      </c>
    </row>
    <row r="818" spans="12:13">
      <c r="L818" s="65">
        <v>222341</v>
      </c>
      <c r="M818" t="s">
        <v>885</v>
      </c>
    </row>
    <row r="819" spans="12:13">
      <c r="L819" s="65">
        <v>222350</v>
      </c>
      <c r="M819" t="s">
        <v>886</v>
      </c>
    </row>
    <row r="820" spans="12:13">
      <c r="L820" s="65">
        <v>222351</v>
      </c>
      <c r="M820" t="s">
        <v>886</v>
      </c>
    </row>
    <row r="821" spans="12:13">
      <c r="L821" s="65">
        <v>222390</v>
      </c>
      <c r="M821" t="s">
        <v>887</v>
      </c>
    </row>
    <row r="822" spans="12:13">
      <c r="L822" s="65">
        <v>222391</v>
      </c>
      <c r="M822" t="s">
        <v>887</v>
      </c>
    </row>
    <row r="823" spans="12:13">
      <c r="L823" s="65">
        <v>222400</v>
      </c>
      <c r="M823" t="s">
        <v>888</v>
      </c>
    </row>
    <row r="824" spans="12:13">
      <c r="L824" s="65">
        <v>222410</v>
      </c>
      <c r="M824" t="s">
        <v>889</v>
      </c>
    </row>
    <row r="825" spans="12:13">
      <c r="L825" s="65">
        <v>222411</v>
      </c>
      <c r="M825" t="s">
        <v>889</v>
      </c>
    </row>
    <row r="826" spans="12:13">
      <c r="L826" s="65">
        <v>222490</v>
      </c>
      <c r="M826" t="s">
        <v>890</v>
      </c>
    </row>
    <row r="827" spans="12:13">
      <c r="L827" s="65">
        <v>222491</v>
      </c>
      <c r="M827" t="s">
        <v>890</v>
      </c>
    </row>
    <row r="828" spans="12:13">
      <c r="L828" s="65">
        <v>222500</v>
      </c>
      <c r="M828" t="s">
        <v>891</v>
      </c>
    </row>
    <row r="829" spans="12:13">
      <c r="L829" s="65">
        <v>222510</v>
      </c>
      <c r="M829" t="s">
        <v>891</v>
      </c>
    </row>
    <row r="830" spans="12:13">
      <c r="L830" s="65">
        <v>222511</v>
      </c>
      <c r="M830" t="s">
        <v>891</v>
      </c>
    </row>
    <row r="831" spans="12:13">
      <c r="L831" s="65">
        <v>222600</v>
      </c>
      <c r="M831" t="s">
        <v>892</v>
      </c>
    </row>
    <row r="832" spans="12:13">
      <c r="L832" s="65">
        <v>222610</v>
      </c>
      <c r="M832" t="s">
        <v>892</v>
      </c>
    </row>
    <row r="833" spans="12:13">
      <c r="L833" s="65">
        <v>222611</v>
      </c>
      <c r="M833" t="s">
        <v>892</v>
      </c>
    </row>
    <row r="834" spans="12:13">
      <c r="L834" s="65">
        <v>223000</v>
      </c>
      <c r="M834" t="s">
        <v>893</v>
      </c>
    </row>
    <row r="835" spans="12:13">
      <c r="L835" s="65">
        <v>223100</v>
      </c>
      <c r="M835" t="s">
        <v>893</v>
      </c>
    </row>
    <row r="836" spans="12:13">
      <c r="L836" s="65">
        <v>223110</v>
      </c>
      <c r="M836" t="s">
        <v>893</v>
      </c>
    </row>
    <row r="837" spans="12:13">
      <c r="L837" s="65">
        <v>223111</v>
      </c>
      <c r="M837" t="s">
        <v>893</v>
      </c>
    </row>
    <row r="838" spans="12:13">
      <c r="L838" s="65">
        <v>230000</v>
      </c>
      <c r="M838" t="s">
        <v>894</v>
      </c>
    </row>
    <row r="839" spans="12:13">
      <c r="L839" s="65">
        <v>231000</v>
      </c>
      <c r="M839" t="s">
        <v>895</v>
      </c>
    </row>
    <row r="840" spans="12:13">
      <c r="L840" s="65">
        <v>231100</v>
      </c>
      <c r="M840" t="s">
        <v>896</v>
      </c>
    </row>
    <row r="841" spans="12:13">
      <c r="L841" s="65">
        <v>231110</v>
      </c>
      <c r="M841" t="s">
        <v>896</v>
      </c>
    </row>
    <row r="842" spans="12:13">
      <c r="L842" s="65">
        <v>231111</v>
      </c>
      <c r="M842" t="s">
        <v>896</v>
      </c>
    </row>
    <row r="843" spans="12:13">
      <c r="L843" s="65">
        <v>231200</v>
      </c>
      <c r="M843" t="s">
        <v>897</v>
      </c>
    </row>
    <row r="844" spans="12:13">
      <c r="L844" s="65">
        <v>231210</v>
      </c>
      <c r="M844" t="s">
        <v>897</v>
      </c>
    </row>
    <row r="845" spans="12:13">
      <c r="L845" s="65">
        <v>231211</v>
      </c>
      <c r="M845" t="s">
        <v>897</v>
      </c>
    </row>
    <row r="846" spans="12:13">
      <c r="L846" s="65">
        <v>231300</v>
      </c>
      <c r="M846" t="s">
        <v>898</v>
      </c>
    </row>
    <row r="847" spans="12:13">
      <c r="L847" s="65">
        <v>231310</v>
      </c>
      <c r="M847" t="s">
        <v>898</v>
      </c>
    </row>
    <row r="848" spans="12:13">
      <c r="L848" s="65">
        <v>231311</v>
      </c>
      <c r="M848" t="s">
        <v>898</v>
      </c>
    </row>
    <row r="849" spans="12:13">
      <c r="L849" s="65">
        <v>231400</v>
      </c>
      <c r="M849" t="s">
        <v>899</v>
      </c>
    </row>
    <row r="850" spans="12:13">
      <c r="L850" s="65">
        <v>231410</v>
      </c>
      <c r="M850" t="s">
        <v>899</v>
      </c>
    </row>
    <row r="851" spans="12:13">
      <c r="L851" s="65">
        <v>231411</v>
      </c>
      <c r="M851" t="s">
        <v>899</v>
      </c>
    </row>
    <row r="852" spans="12:13">
      <c r="L852" s="65">
        <v>231500</v>
      </c>
      <c r="M852" t="s">
        <v>900</v>
      </c>
    </row>
    <row r="853" spans="12:13">
      <c r="L853" s="65">
        <v>231510</v>
      </c>
      <c r="M853" t="s">
        <v>900</v>
      </c>
    </row>
    <row r="854" spans="12:13">
      <c r="L854" s="65">
        <v>231511</v>
      </c>
      <c r="M854" t="s">
        <v>900</v>
      </c>
    </row>
    <row r="855" spans="12:13">
      <c r="L855" s="65">
        <v>232000</v>
      </c>
      <c r="M855" t="s">
        <v>901</v>
      </c>
    </row>
    <row r="856" spans="12:13">
      <c r="L856" s="65">
        <v>232100</v>
      </c>
      <c r="M856" t="s">
        <v>902</v>
      </c>
    </row>
    <row r="857" spans="12:13">
      <c r="L857" s="65">
        <v>232110</v>
      </c>
      <c r="M857" t="s">
        <v>902</v>
      </c>
    </row>
    <row r="858" spans="12:13">
      <c r="L858" s="65">
        <v>232111</v>
      </c>
      <c r="M858" t="s">
        <v>902</v>
      </c>
    </row>
    <row r="859" spans="12:13">
      <c r="L859" s="65">
        <v>232200</v>
      </c>
      <c r="M859" t="s">
        <v>903</v>
      </c>
    </row>
    <row r="860" spans="12:13">
      <c r="L860" s="65">
        <v>232210</v>
      </c>
      <c r="M860" t="s">
        <v>903</v>
      </c>
    </row>
    <row r="861" spans="12:13">
      <c r="L861" s="65">
        <v>232211</v>
      </c>
      <c r="M861" t="s">
        <v>903</v>
      </c>
    </row>
    <row r="862" spans="12:13">
      <c r="L862" s="65">
        <v>232300</v>
      </c>
      <c r="M862" t="s">
        <v>904</v>
      </c>
    </row>
    <row r="863" spans="12:13">
      <c r="L863" s="65">
        <v>232310</v>
      </c>
      <c r="M863" t="s">
        <v>904</v>
      </c>
    </row>
    <row r="864" spans="12:13">
      <c r="L864" s="65">
        <v>232311</v>
      </c>
      <c r="M864" t="s">
        <v>904</v>
      </c>
    </row>
    <row r="865" spans="12:13">
      <c r="L865" s="65">
        <v>232400</v>
      </c>
      <c r="M865" t="s">
        <v>905</v>
      </c>
    </row>
    <row r="866" spans="12:13">
      <c r="L866" s="65">
        <v>232410</v>
      </c>
      <c r="M866" t="s">
        <v>905</v>
      </c>
    </row>
    <row r="867" spans="12:13">
      <c r="L867" s="65">
        <v>232411</v>
      </c>
      <c r="M867" t="s">
        <v>905</v>
      </c>
    </row>
    <row r="868" spans="12:13">
      <c r="L868" s="65">
        <v>232500</v>
      </c>
      <c r="M868" t="s">
        <v>906</v>
      </c>
    </row>
    <row r="869" spans="12:13">
      <c r="L869" s="65">
        <v>232510</v>
      </c>
      <c r="M869" t="s">
        <v>906</v>
      </c>
    </row>
    <row r="870" spans="12:13">
      <c r="L870" s="65">
        <v>232511</v>
      </c>
      <c r="M870" t="s">
        <v>906</v>
      </c>
    </row>
    <row r="871" spans="12:13">
      <c r="L871" s="65">
        <v>233000</v>
      </c>
      <c r="M871" t="s">
        <v>907</v>
      </c>
    </row>
    <row r="872" spans="12:13">
      <c r="L872" s="65">
        <v>233100</v>
      </c>
      <c r="M872" t="s">
        <v>908</v>
      </c>
    </row>
    <row r="873" spans="12:13">
      <c r="L873" s="65">
        <v>233110</v>
      </c>
      <c r="M873" t="s">
        <v>908</v>
      </c>
    </row>
    <row r="874" spans="12:13">
      <c r="L874" s="65">
        <v>233111</v>
      </c>
      <c r="M874" t="s">
        <v>908</v>
      </c>
    </row>
    <row r="875" spans="12:13">
      <c r="L875" s="65">
        <v>233200</v>
      </c>
      <c r="M875" t="s">
        <v>909</v>
      </c>
    </row>
    <row r="876" spans="12:13">
      <c r="L876" s="65">
        <v>233210</v>
      </c>
      <c r="M876" t="s">
        <v>909</v>
      </c>
    </row>
    <row r="877" spans="12:13">
      <c r="L877" s="65">
        <v>233211</v>
      </c>
      <c r="M877" t="s">
        <v>909</v>
      </c>
    </row>
    <row r="878" spans="12:13">
      <c r="L878" s="65">
        <v>233300</v>
      </c>
      <c r="M878" t="s">
        <v>910</v>
      </c>
    </row>
    <row r="879" spans="12:13">
      <c r="L879" s="65">
        <v>233310</v>
      </c>
      <c r="M879" t="s">
        <v>910</v>
      </c>
    </row>
    <row r="880" spans="12:13">
      <c r="L880" s="65">
        <v>233311</v>
      </c>
      <c r="M880" t="s">
        <v>910</v>
      </c>
    </row>
    <row r="881" spans="12:13">
      <c r="L881" s="65">
        <v>233400</v>
      </c>
      <c r="M881" t="s">
        <v>911</v>
      </c>
    </row>
    <row r="882" spans="12:13">
      <c r="L882" s="65">
        <v>233410</v>
      </c>
      <c r="M882" t="s">
        <v>911</v>
      </c>
    </row>
    <row r="883" spans="12:13">
      <c r="L883" s="65">
        <v>233411</v>
      </c>
      <c r="M883" t="s">
        <v>911</v>
      </c>
    </row>
    <row r="884" spans="12:13">
      <c r="L884" s="65">
        <v>233500</v>
      </c>
      <c r="M884" t="s">
        <v>912</v>
      </c>
    </row>
    <row r="885" spans="12:13">
      <c r="L885" s="65">
        <v>233510</v>
      </c>
      <c r="M885" t="s">
        <v>912</v>
      </c>
    </row>
    <row r="886" spans="12:13">
      <c r="L886" s="65">
        <v>233511</v>
      </c>
      <c r="M886" t="s">
        <v>912</v>
      </c>
    </row>
    <row r="887" spans="12:13">
      <c r="L887" s="65">
        <v>234000</v>
      </c>
      <c r="M887" t="s">
        <v>913</v>
      </c>
    </row>
    <row r="888" spans="12:13">
      <c r="L888" s="65">
        <v>234100</v>
      </c>
      <c r="M888" t="s">
        <v>914</v>
      </c>
    </row>
    <row r="889" spans="12:13">
      <c r="L889" s="65">
        <v>234110</v>
      </c>
      <c r="M889" t="s">
        <v>914</v>
      </c>
    </row>
    <row r="890" spans="12:13">
      <c r="L890" s="65">
        <v>234111</v>
      </c>
      <c r="M890" t="s">
        <v>914</v>
      </c>
    </row>
    <row r="891" spans="12:13">
      <c r="L891" s="65">
        <v>234200</v>
      </c>
      <c r="M891" t="s">
        <v>915</v>
      </c>
    </row>
    <row r="892" spans="12:13">
      <c r="L892" s="65">
        <v>234210</v>
      </c>
      <c r="M892" t="s">
        <v>915</v>
      </c>
    </row>
    <row r="893" spans="12:13">
      <c r="L893" s="65">
        <v>234211</v>
      </c>
      <c r="M893" t="s">
        <v>915</v>
      </c>
    </row>
    <row r="894" spans="12:13">
      <c r="L894" s="65">
        <v>234300</v>
      </c>
      <c r="M894" t="s">
        <v>916</v>
      </c>
    </row>
    <row r="895" spans="12:13">
      <c r="L895" s="65">
        <v>234310</v>
      </c>
      <c r="M895" t="s">
        <v>916</v>
      </c>
    </row>
    <row r="896" spans="12:13">
      <c r="L896" s="65">
        <v>234311</v>
      </c>
      <c r="M896" t="s">
        <v>916</v>
      </c>
    </row>
    <row r="897" spans="12:13">
      <c r="L897" s="65">
        <v>235000</v>
      </c>
      <c r="M897" t="s">
        <v>917</v>
      </c>
    </row>
    <row r="898" spans="12:13">
      <c r="L898" s="65">
        <v>235100</v>
      </c>
      <c r="M898" t="s">
        <v>918</v>
      </c>
    </row>
    <row r="899" spans="12:13">
      <c r="L899" s="65">
        <v>235110</v>
      </c>
      <c r="M899" t="s">
        <v>918</v>
      </c>
    </row>
    <row r="900" spans="12:13">
      <c r="L900" s="65">
        <v>235111</v>
      </c>
      <c r="M900" t="s">
        <v>918</v>
      </c>
    </row>
    <row r="901" spans="12:13">
      <c r="L901" s="65">
        <v>235200</v>
      </c>
      <c r="M901" t="s">
        <v>919</v>
      </c>
    </row>
    <row r="902" spans="12:13">
      <c r="L902" s="65">
        <v>235210</v>
      </c>
      <c r="M902" t="s">
        <v>919</v>
      </c>
    </row>
    <row r="903" spans="12:13">
      <c r="L903" s="65">
        <v>235211</v>
      </c>
      <c r="M903" t="s">
        <v>919</v>
      </c>
    </row>
    <row r="904" spans="12:13">
      <c r="L904" s="65">
        <v>235300</v>
      </c>
      <c r="M904" t="s">
        <v>920</v>
      </c>
    </row>
    <row r="905" spans="12:13">
      <c r="L905" s="65">
        <v>235310</v>
      </c>
      <c r="M905" t="s">
        <v>920</v>
      </c>
    </row>
    <row r="906" spans="12:13">
      <c r="L906" s="65">
        <v>235311</v>
      </c>
      <c r="M906" t="s">
        <v>920</v>
      </c>
    </row>
    <row r="907" spans="12:13">
      <c r="L907" s="65">
        <v>235400</v>
      </c>
      <c r="M907" t="s">
        <v>921</v>
      </c>
    </row>
    <row r="908" spans="12:13">
      <c r="L908" s="65">
        <v>235410</v>
      </c>
      <c r="M908" t="s">
        <v>921</v>
      </c>
    </row>
    <row r="909" spans="12:13">
      <c r="L909" s="65">
        <v>235411</v>
      </c>
      <c r="M909" t="s">
        <v>921</v>
      </c>
    </row>
    <row r="910" spans="12:13">
      <c r="L910" s="65">
        <v>235500</v>
      </c>
      <c r="M910" t="s">
        <v>922</v>
      </c>
    </row>
    <row r="911" spans="12:13">
      <c r="L911" s="65">
        <v>235510</v>
      </c>
      <c r="M911" t="s">
        <v>922</v>
      </c>
    </row>
    <row r="912" spans="12:13">
      <c r="L912" s="65">
        <v>235511</v>
      </c>
      <c r="M912" t="s">
        <v>922</v>
      </c>
    </row>
    <row r="913" spans="12:13">
      <c r="L913" s="65">
        <v>236000</v>
      </c>
      <c r="M913" t="s">
        <v>923</v>
      </c>
    </row>
    <row r="914" spans="12:13">
      <c r="L914" s="65">
        <v>236100</v>
      </c>
      <c r="M914" t="s">
        <v>924</v>
      </c>
    </row>
    <row r="915" spans="12:13">
      <c r="L915" s="65">
        <v>236110</v>
      </c>
      <c r="M915" t="s">
        <v>924</v>
      </c>
    </row>
    <row r="916" spans="12:13">
      <c r="L916" s="65">
        <v>236111</v>
      </c>
      <c r="M916" t="s">
        <v>924</v>
      </c>
    </row>
    <row r="917" spans="12:13">
      <c r="L917" s="65">
        <v>236120</v>
      </c>
      <c r="M917" t="s">
        <v>925</v>
      </c>
    </row>
    <row r="918" spans="12:13">
      <c r="L918" s="65">
        <v>236121</v>
      </c>
      <c r="M918" t="s">
        <v>926</v>
      </c>
    </row>
    <row r="919" spans="12:13">
      <c r="L919" s="65">
        <v>236122</v>
      </c>
      <c r="M919" t="s">
        <v>927</v>
      </c>
    </row>
    <row r="920" spans="12:13">
      <c r="L920" s="65">
        <v>236123</v>
      </c>
      <c r="M920" t="s">
        <v>928</v>
      </c>
    </row>
    <row r="921" spans="12:13">
      <c r="L921" s="65">
        <v>236200</v>
      </c>
      <c r="M921" t="s">
        <v>929</v>
      </c>
    </row>
    <row r="922" spans="12:13">
      <c r="L922" s="65">
        <v>236210</v>
      </c>
      <c r="M922" t="s">
        <v>929</v>
      </c>
    </row>
    <row r="923" spans="12:13">
      <c r="L923" s="65">
        <v>236211</v>
      </c>
      <c r="M923" t="s">
        <v>929</v>
      </c>
    </row>
    <row r="924" spans="12:13">
      <c r="L924" s="65">
        <v>236300</v>
      </c>
      <c r="M924" t="s">
        <v>930</v>
      </c>
    </row>
    <row r="925" spans="12:13">
      <c r="L925" s="65">
        <v>236310</v>
      </c>
      <c r="M925" t="s">
        <v>930</v>
      </c>
    </row>
    <row r="926" spans="12:13">
      <c r="L926" s="65">
        <v>236311</v>
      </c>
      <c r="M926" t="s">
        <v>930</v>
      </c>
    </row>
    <row r="927" spans="12:13">
      <c r="L927" s="65">
        <v>236400</v>
      </c>
      <c r="M927" t="s">
        <v>931</v>
      </c>
    </row>
    <row r="928" spans="12:13">
      <c r="L928" s="65">
        <v>236410</v>
      </c>
      <c r="M928" t="s">
        <v>931</v>
      </c>
    </row>
    <row r="929" spans="12:13">
      <c r="L929" s="65">
        <v>236411</v>
      </c>
      <c r="M929" t="s">
        <v>931</v>
      </c>
    </row>
    <row r="930" spans="12:13">
      <c r="L930" s="65">
        <v>236500</v>
      </c>
      <c r="M930" t="s">
        <v>932</v>
      </c>
    </row>
    <row r="931" spans="12:13">
      <c r="L931" s="65">
        <v>236510</v>
      </c>
      <c r="M931" t="s">
        <v>932</v>
      </c>
    </row>
    <row r="932" spans="12:13">
      <c r="L932" s="65">
        <v>236511</v>
      </c>
      <c r="M932" t="s">
        <v>932</v>
      </c>
    </row>
    <row r="933" spans="12:13">
      <c r="L933" s="65">
        <v>237000</v>
      </c>
      <c r="M933" t="s">
        <v>933</v>
      </c>
    </row>
    <row r="934" spans="12:13">
      <c r="L934" s="65">
        <v>237100</v>
      </c>
      <c r="M934" t="s">
        <v>934</v>
      </c>
    </row>
    <row r="935" spans="12:13">
      <c r="L935" s="65">
        <v>237110</v>
      </c>
      <c r="M935" t="s">
        <v>934</v>
      </c>
    </row>
    <row r="936" spans="12:13">
      <c r="L936" s="65">
        <v>237111</v>
      </c>
      <c r="M936" t="s">
        <v>935</v>
      </c>
    </row>
    <row r="937" spans="12:13">
      <c r="L937" s="65">
        <v>237112</v>
      </c>
      <c r="M937" t="s">
        <v>936</v>
      </c>
    </row>
    <row r="938" spans="12:13">
      <c r="L938" s="65">
        <v>237200</v>
      </c>
      <c r="M938" t="s">
        <v>937</v>
      </c>
    </row>
    <row r="939" spans="12:13">
      <c r="L939" s="65">
        <v>237210</v>
      </c>
      <c r="M939" t="s">
        <v>937</v>
      </c>
    </row>
    <row r="940" spans="12:13">
      <c r="L940" s="65">
        <v>237211</v>
      </c>
      <c r="M940" t="s">
        <v>937</v>
      </c>
    </row>
    <row r="941" spans="12:13">
      <c r="L941" s="65">
        <v>237300</v>
      </c>
      <c r="M941" t="s">
        <v>938</v>
      </c>
    </row>
    <row r="942" spans="12:13">
      <c r="L942" s="65">
        <v>237310</v>
      </c>
      <c r="M942" t="s">
        <v>938</v>
      </c>
    </row>
    <row r="943" spans="12:13">
      <c r="L943" s="65">
        <v>237311</v>
      </c>
      <c r="M943" t="s">
        <v>938</v>
      </c>
    </row>
    <row r="944" spans="12:13">
      <c r="L944" s="65">
        <v>237400</v>
      </c>
      <c r="M944" t="s">
        <v>939</v>
      </c>
    </row>
    <row r="945" spans="12:13">
      <c r="L945" s="65">
        <v>237410</v>
      </c>
      <c r="M945" t="s">
        <v>939</v>
      </c>
    </row>
    <row r="946" spans="12:13">
      <c r="L946" s="65">
        <v>237411</v>
      </c>
      <c r="M946" t="s">
        <v>939</v>
      </c>
    </row>
    <row r="947" spans="12:13">
      <c r="L947" s="65">
        <v>237500</v>
      </c>
      <c r="M947" t="s">
        <v>940</v>
      </c>
    </row>
    <row r="948" spans="12:13">
      <c r="L948" s="65">
        <v>237510</v>
      </c>
      <c r="M948" t="s">
        <v>940</v>
      </c>
    </row>
    <row r="949" spans="12:13">
      <c r="L949" s="65">
        <v>237511</v>
      </c>
      <c r="M949" t="s">
        <v>940</v>
      </c>
    </row>
    <row r="950" spans="12:13">
      <c r="L950" s="65">
        <v>237600</v>
      </c>
      <c r="M950" t="s">
        <v>941</v>
      </c>
    </row>
    <row r="951" spans="12:13">
      <c r="L951" s="65">
        <v>237610</v>
      </c>
      <c r="M951" t="s">
        <v>941</v>
      </c>
    </row>
    <row r="952" spans="12:13">
      <c r="L952" s="65">
        <v>237611</v>
      </c>
      <c r="M952" t="s">
        <v>941</v>
      </c>
    </row>
    <row r="953" spans="12:13">
      <c r="L953" s="65">
        <v>237700</v>
      </c>
      <c r="M953" t="s">
        <v>942</v>
      </c>
    </row>
    <row r="954" spans="12:13">
      <c r="L954" s="65">
        <v>237710</v>
      </c>
      <c r="M954" t="s">
        <v>942</v>
      </c>
    </row>
    <row r="955" spans="12:13">
      <c r="L955" s="65">
        <v>237711</v>
      </c>
      <c r="M955" t="s">
        <v>942</v>
      </c>
    </row>
    <row r="956" spans="12:13">
      <c r="L956" s="65">
        <v>238000</v>
      </c>
      <c r="M956" t="s">
        <v>943</v>
      </c>
    </row>
    <row r="957" spans="12:13">
      <c r="L957" s="65">
        <v>238100</v>
      </c>
      <c r="M957" t="s">
        <v>944</v>
      </c>
    </row>
    <row r="958" spans="12:13">
      <c r="L958" s="65">
        <v>238110</v>
      </c>
      <c r="M958" t="s">
        <v>944</v>
      </c>
    </row>
    <row r="959" spans="12:13">
      <c r="L959" s="65">
        <v>238111</v>
      </c>
      <c r="M959" t="s">
        <v>944</v>
      </c>
    </row>
    <row r="960" spans="12:13">
      <c r="L960" s="65">
        <v>238200</v>
      </c>
      <c r="M960" t="s">
        <v>945</v>
      </c>
    </row>
    <row r="961" spans="12:13">
      <c r="L961" s="65">
        <v>238210</v>
      </c>
      <c r="M961" t="s">
        <v>945</v>
      </c>
    </row>
    <row r="962" spans="12:13">
      <c r="L962" s="65">
        <v>238211</v>
      </c>
      <c r="M962" t="s">
        <v>945</v>
      </c>
    </row>
    <row r="963" spans="12:13">
      <c r="L963" s="65">
        <v>238300</v>
      </c>
      <c r="M963" t="s">
        <v>946</v>
      </c>
    </row>
    <row r="964" spans="12:13">
      <c r="L964" s="65">
        <v>238310</v>
      </c>
      <c r="M964" t="s">
        <v>946</v>
      </c>
    </row>
    <row r="965" spans="12:13">
      <c r="L965" s="65">
        <v>238311</v>
      </c>
      <c r="M965" t="s">
        <v>946</v>
      </c>
    </row>
    <row r="966" spans="12:13">
      <c r="L966" s="65">
        <v>238400</v>
      </c>
      <c r="M966" t="s">
        <v>947</v>
      </c>
    </row>
    <row r="967" spans="12:13">
      <c r="L967" s="65">
        <v>238410</v>
      </c>
      <c r="M967" t="s">
        <v>947</v>
      </c>
    </row>
    <row r="968" spans="12:13">
      <c r="L968" s="65">
        <v>238411</v>
      </c>
      <c r="M968" t="s">
        <v>947</v>
      </c>
    </row>
    <row r="969" spans="12:13">
      <c r="L969" s="65">
        <v>238500</v>
      </c>
      <c r="M969" t="s">
        <v>948</v>
      </c>
    </row>
    <row r="970" spans="12:13">
      <c r="L970" s="65">
        <v>238510</v>
      </c>
      <c r="M970" t="s">
        <v>948</v>
      </c>
    </row>
    <row r="971" spans="12:13">
      <c r="L971" s="65">
        <v>238511</v>
      </c>
      <c r="M971" t="s">
        <v>948</v>
      </c>
    </row>
    <row r="972" spans="12:13">
      <c r="L972" s="65">
        <v>239000</v>
      </c>
      <c r="M972" t="s">
        <v>949</v>
      </c>
    </row>
    <row r="973" spans="12:13">
      <c r="L973" s="65">
        <v>239100</v>
      </c>
      <c r="M973" t="s">
        <v>950</v>
      </c>
    </row>
    <row r="974" spans="12:13">
      <c r="L974" s="65">
        <v>239110</v>
      </c>
      <c r="M974" t="s">
        <v>950</v>
      </c>
    </row>
    <row r="975" spans="12:13">
      <c r="L975" s="65">
        <v>239111</v>
      </c>
      <c r="M975" t="s">
        <v>950</v>
      </c>
    </row>
    <row r="976" spans="12:13">
      <c r="L976" s="65">
        <v>239200</v>
      </c>
      <c r="M976" t="s">
        <v>951</v>
      </c>
    </row>
    <row r="977" spans="12:13">
      <c r="L977" s="65">
        <v>239210</v>
      </c>
      <c r="M977" t="s">
        <v>951</v>
      </c>
    </row>
    <row r="978" spans="12:13">
      <c r="L978" s="65">
        <v>239211</v>
      </c>
      <c r="M978" t="s">
        <v>951</v>
      </c>
    </row>
    <row r="979" spans="12:13">
      <c r="L979" s="65">
        <v>239300</v>
      </c>
      <c r="M979" t="s">
        <v>952</v>
      </c>
    </row>
    <row r="980" spans="12:13">
      <c r="L980" s="65">
        <v>239310</v>
      </c>
      <c r="M980" t="s">
        <v>952</v>
      </c>
    </row>
    <row r="981" spans="12:13">
      <c r="L981" s="65">
        <v>239311</v>
      </c>
      <c r="M981" t="s">
        <v>952</v>
      </c>
    </row>
    <row r="982" spans="12:13">
      <c r="L982" s="65">
        <v>239400</v>
      </c>
      <c r="M982" t="s">
        <v>953</v>
      </c>
    </row>
    <row r="983" spans="12:13">
      <c r="L983" s="65">
        <v>239410</v>
      </c>
      <c r="M983" t="s">
        <v>953</v>
      </c>
    </row>
    <row r="984" spans="12:13">
      <c r="L984" s="65">
        <v>239411</v>
      </c>
      <c r="M984" t="s">
        <v>953</v>
      </c>
    </row>
    <row r="985" spans="12:13">
      <c r="L985" s="65">
        <v>239500</v>
      </c>
      <c r="M985" t="s">
        <v>954</v>
      </c>
    </row>
    <row r="986" spans="12:13">
      <c r="L986" s="65">
        <v>239510</v>
      </c>
      <c r="M986" t="s">
        <v>954</v>
      </c>
    </row>
    <row r="987" spans="12:13">
      <c r="L987" s="65">
        <v>239511</v>
      </c>
      <c r="M987" t="s">
        <v>954</v>
      </c>
    </row>
    <row r="988" spans="12:13">
      <c r="L988" s="65">
        <v>240000</v>
      </c>
      <c r="M988" t="s">
        <v>955</v>
      </c>
    </row>
    <row r="989" spans="12:13">
      <c r="L989" s="65">
        <v>241000</v>
      </c>
      <c r="M989" t="s">
        <v>956</v>
      </c>
    </row>
    <row r="990" spans="12:13">
      <c r="L990" s="65">
        <v>241100</v>
      </c>
      <c r="M990" t="s">
        <v>957</v>
      </c>
    </row>
    <row r="991" spans="12:13">
      <c r="L991" s="65">
        <v>241110</v>
      </c>
      <c r="M991" t="s">
        <v>958</v>
      </c>
    </row>
    <row r="992" spans="12:13">
      <c r="L992" s="65">
        <v>241111</v>
      </c>
      <c r="M992" t="s">
        <v>959</v>
      </c>
    </row>
    <row r="993" spans="12:13">
      <c r="L993" s="65">
        <v>241112</v>
      </c>
      <c r="M993" t="s">
        <v>960</v>
      </c>
    </row>
    <row r="994" spans="12:13">
      <c r="L994" s="65">
        <v>241120</v>
      </c>
      <c r="M994" t="s">
        <v>961</v>
      </c>
    </row>
    <row r="995" spans="12:13">
      <c r="L995" s="65">
        <v>241121</v>
      </c>
      <c r="M995" t="s">
        <v>962</v>
      </c>
    </row>
    <row r="996" spans="12:13">
      <c r="L996" s="65">
        <v>241122</v>
      </c>
      <c r="M996" t="s">
        <v>963</v>
      </c>
    </row>
    <row r="997" spans="12:13">
      <c r="L997" s="65">
        <v>241123</v>
      </c>
      <c r="M997" t="s">
        <v>964</v>
      </c>
    </row>
    <row r="998" spans="12:13">
      <c r="L998" s="65">
        <v>241124</v>
      </c>
      <c r="M998" t="s">
        <v>965</v>
      </c>
    </row>
    <row r="999" spans="12:13">
      <c r="L999" s="65">
        <v>241125</v>
      </c>
      <c r="M999" t="s">
        <v>966</v>
      </c>
    </row>
    <row r="1000" spans="12:13">
      <c r="L1000" s="65">
        <v>241130</v>
      </c>
      <c r="M1000" t="s">
        <v>967</v>
      </c>
    </row>
    <row r="1001" spans="12:13">
      <c r="L1001" s="65">
        <v>241131</v>
      </c>
      <c r="M1001" t="s">
        <v>968</v>
      </c>
    </row>
    <row r="1002" spans="12:13">
      <c r="L1002" s="65">
        <v>241132</v>
      </c>
      <c r="M1002" t="s">
        <v>969</v>
      </c>
    </row>
    <row r="1003" spans="12:13">
      <c r="L1003" s="65">
        <v>241140</v>
      </c>
      <c r="M1003" t="s">
        <v>970</v>
      </c>
    </row>
    <row r="1004" spans="12:13">
      <c r="L1004" s="65">
        <v>241141</v>
      </c>
      <c r="M1004" t="s">
        <v>970</v>
      </c>
    </row>
    <row r="1005" spans="12:13">
      <c r="L1005" s="65">
        <v>241150</v>
      </c>
      <c r="M1005" t="s">
        <v>971</v>
      </c>
    </row>
    <row r="1006" spans="12:13">
      <c r="L1006" s="65">
        <v>241151</v>
      </c>
      <c r="M1006" t="s">
        <v>971</v>
      </c>
    </row>
    <row r="1007" spans="12:13">
      <c r="L1007" s="65">
        <v>241160</v>
      </c>
      <c r="M1007" t="s">
        <v>972</v>
      </c>
    </row>
    <row r="1008" spans="12:13">
      <c r="L1008" s="65">
        <v>241161</v>
      </c>
      <c r="M1008" t="s">
        <v>972</v>
      </c>
    </row>
    <row r="1009" spans="12:13">
      <c r="L1009" s="65">
        <v>241170</v>
      </c>
      <c r="M1009" t="s">
        <v>973</v>
      </c>
    </row>
    <row r="1010" spans="12:13">
      <c r="L1010" s="65">
        <v>241171</v>
      </c>
      <c r="M1010" t="s">
        <v>973</v>
      </c>
    </row>
    <row r="1011" spans="12:13">
      <c r="L1011" s="65">
        <v>241180</v>
      </c>
      <c r="M1011" t="s">
        <v>974</v>
      </c>
    </row>
    <row r="1012" spans="12:13">
      <c r="L1012" s="65">
        <v>241181</v>
      </c>
      <c r="M1012" t="s">
        <v>974</v>
      </c>
    </row>
    <row r="1013" spans="12:13">
      <c r="L1013" s="65">
        <v>241200</v>
      </c>
      <c r="M1013" t="s">
        <v>975</v>
      </c>
    </row>
    <row r="1014" spans="12:13">
      <c r="L1014" s="65">
        <v>241210</v>
      </c>
      <c r="M1014" t="s">
        <v>976</v>
      </c>
    </row>
    <row r="1015" spans="12:13">
      <c r="L1015" s="65">
        <v>241211</v>
      </c>
      <c r="M1015" t="s">
        <v>977</v>
      </c>
    </row>
    <row r="1016" spans="12:13">
      <c r="L1016" s="65">
        <v>241212</v>
      </c>
      <c r="M1016" t="s">
        <v>978</v>
      </c>
    </row>
    <row r="1017" spans="12:13">
      <c r="L1017" s="65">
        <v>241220</v>
      </c>
      <c r="M1017" t="s">
        <v>979</v>
      </c>
    </row>
    <row r="1018" spans="12:13">
      <c r="L1018" s="65">
        <v>241221</v>
      </c>
      <c r="M1018" t="s">
        <v>980</v>
      </c>
    </row>
    <row r="1019" spans="12:13">
      <c r="L1019" s="65">
        <v>241222</v>
      </c>
      <c r="M1019" t="s">
        <v>981</v>
      </c>
    </row>
    <row r="1020" spans="12:13">
      <c r="L1020" s="65">
        <v>241229</v>
      </c>
      <c r="M1020" t="s">
        <v>982</v>
      </c>
    </row>
    <row r="1021" spans="12:13">
      <c r="L1021" s="65">
        <v>241230</v>
      </c>
      <c r="M1021" t="s">
        <v>983</v>
      </c>
    </row>
    <row r="1022" spans="12:13">
      <c r="L1022" s="65">
        <v>241231</v>
      </c>
      <c r="M1022" t="s">
        <v>984</v>
      </c>
    </row>
    <row r="1023" spans="12:13">
      <c r="L1023" s="65">
        <v>241232</v>
      </c>
      <c r="M1023" t="s">
        <v>985</v>
      </c>
    </row>
    <row r="1024" spans="12:13">
      <c r="L1024" s="65">
        <v>241233</v>
      </c>
      <c r="M1024" t="s">
        <v>986</v>
      </c>
    </row>
    <row r="1025" spans="12:13">
      <c r="L1025" s="65">
        <v>241234</v>
      </c>
      <c r="M1025" t="s">
        <v>987</v>
      </c>
    </row>
    <row r="1026" spans="12:13">
      <c r="L1026" s="65">
        <v>241235</v>
      </c>
      <c r="M1026" t="s">
        <v>988</v>
      </c>
    </row>
    <row r="1027" spans="12:13">
      <c r="L1027" s="65">
        <v>241239</v>
      </c>
      <c r="M1027" t="s">
        <v>989</v>
      </c>
    </row>
    <row r="1028" spans="12:13">
      <c r="L1028" s="65">
        <v>241240</v>
      </c>
      <c r="M1028" t="s">
        <v>990</v>
      </c>
    </row>
    <row r="1029" spans="12:13">
      <c r="L1029" s="65">
        <v>241241</v>
      </c>
      <c r="M1029" t="s">
        <v>991</v>
      </c>
    </row>
    <row r="1030" spans="12:13">
      <c r="L1030" s="65">
        <v>241249</v>
      </c>
      <c r="M1030" t="s">
        <v>992</v>
      </c>
    </row>
    <row r="1031" spans="12:13">
      <c r="L1031" s="65">
        <v>241250</v>
      </c>
      <c r="M1031" t="s">
        <v>993</v>
      </c>
    </row>
    <row r="1032" spans="12:13">
      <c r="L1032" s="65">
        <v>241251</v>
      </c>
      <c r="M1032" t="s">
        <v>993</v>
      </c>
    </row>
    <row r="1033" spans="12:13">
      <c r="L1033" s="65">
        <v>241260</v>
      </c>
      <c r="M1033" t="s">
        <v>994</v>
      </c>
    </row>
    <row r="1034" spans="12:13">
      <c r="L1034" s="65">
        <v>241261</v>
      </c>
      <c r="M1034" t="s">
        <v>994</v>
      </c>
    </row>
    <row r="1035" spans="12:13">
      <c r="L1035" s="65">
        <v>241300</v>
      </c>
      <c r="M1035" t="s">
        <v>995</v>
      </c>
    </row>
    <row r="1036" spans="12:13">
      <c r="L1036" s="65">
        <v>241310</v>
      </c>
      <c r="M1036" t="s">
        <v>995</v>
      </c>
    </row>
    <row r="1037" spans="12:13">
      <c r="L1037" s="65">
        <v>241311</v>
      </c>
      <c r="M1037" t="s">
        <v>995</v>
      </c>
    </row>
    <row r="1038" spans="12:13">
      <c r="L1038" s="65">
        <v>241400</v>
      </c>
      <c r="M1038" t="s">
        <v>996</v>
      </c>
    </row>
    <row r="1039" spans="12:13">
      <c r="L1039" s="65">
        <v>241410</v>
      </c>
      <c r="M1039" t="s">
        <v>996</v>
      </c>
    </row>
    <row r="1040" spans="12:13">
      <c r="L1040" s="65">
        <v>241411</v>
      </c>
      <c r="M1040" t="s">
        <v>997</v>
      </c>
    </row>
    <row r="1041" spans="12:13">
      <c r="L1041" s="65">
        <v>241412</v>
      </c>
      <c r="M1041" t="s">
        <v>998</v>
      </c>
    </row>
    <row r="1042" spans="12:13">
      <c r="L1042" s="65">
        <v>241413</v>
      </c>
      <c r="M1042" t="s">
        <v>999</v>
      </c>
    </row>
    <row r="1043" spans="12:13">
      <c r="L1043" s="65">
        <v>242000</v>
      </c>
      <c r="M1043" t="s">
        <v>1000</v>
      </c>
    </row>
    <row r="1044" spans="12:13">
      <c r="L1044" s="65">
        <v>242100</v>
      </c>
      <c r="M1044" t="s">
        <v>1001</v>
      </c>
    </row>
    <row r="1045" spans="12:13">
      <c r="L1045" s="65">
        <v>242110</v>
      </c>
      <c r="M1045" t="s">
        <v>1002</v>
      </c>
    </row>
    <row r="1046" spans="12:13">
      <c r="L1046" s="65">
        <v>242111</v>
      </c>
      <c r="M1046" t="s">
        <v>1003</v>
      </c>
    </row>
    <row r="1047" spans="12:13">
      <c r="L1047" s="65">
        <v>242112</v>
      </c>
      <c r="M1047" t="s">
        <v>1004</v>
      </c>
    </row>
    <row r="1048" spans="12:13">
      <c r="L1048" s="65">
        <v>242113</v>
      </c>
      <c r="M1048" t="s">
        <v>1005</v>
      </c>
    </row>
    <row r="1049" spans="12:13">
      <c r="L1049" s="65">
        <v>242114</v>
      </c>
      <c r="M1049" t="s">
        <v>1006</v>
      </c>
    </row>
    <row r="1050" spans="12:13">
      <c r="L1050" s="65">
        <v>242119</v>
      </c>
      <c r="M1050" t="s">
        <v>1007</v>
      </c>
    </row>
    <row r="1051" spans="12:13">
      <c r="L1051" s="65">
        <v>242120</v>
      </c>
      <c r="M1051" t="s">
        <v>1008</v>
      </c>
    </row>
    <row r="1052" spans="12:13">
      <c r="L1052" s="65">
        <v>242121</v>
      </c>
      <c r="M1052" t="s">
        <v>1009</v>
      </c>
    </row>
    <row r="1053" spans="12:13">
      <c r="L1053" s="65">
        <v>242122</v>
      </c>
      <c r="M1053" t="s">
        <v>1010</v>
      </c>
    </row>
    <row r="1054" spans="12:13">
      <c r="L1054" s="65">
        <v>242123</v>
      </c>
      <c r="M1054" t="s">
        <v>1011</v>
      </c>
    </row>
    <row r="1055" spans="12:13">
      <c r="L1055" s="65">
        <v>242124</v>
      </c>
      <c r="M1055" t="s">
        <v>1012</v>
      </c>
    </row>
    <row r="1056" spans="12:13">
      <c r="L1056" s="65">
        <v>242129</v>
      </c>
      <c r="M1056" t="s">
        <v>1013</v>
      </c>
    </row>
    <row r="1057" spans="12:13">
      <c r="L1057" s="65">
        <v>242200</v>
      </c>
      <c r="M1057" t="s">
        <v>1014</v>
      </c>
    </row>
    <row r="1058" spans="12:13">
      <c r="L1058" s="65">
        <v>242210</v>
      </c>
      <c r="M1058" t="s">
        <v>1015</v>
      </c>
    </row>
    <row r="1059" spans="12:13">
      <c r="L1059" s="65">
        <v>242211</v>
      </c>
      <c r="M1059" t="s">
        <v>1016</v>
      </c>
    </row>
    <row r="1060" spans="12:13">
      <c r="L1060" s="65">
        <v>242219</v>
      </c>
      <c r="M1060" t="s">
        <v>1017</v>
      </c>
    </row>
    <row r="1061" spans="12:13">
      <c r="L1061" s="65">
        <v>242220</v>
      </c>
      <c r="M1061" t="s">
        <v>1018</v>
      </c>
    </row>
    <row r="1062" spans="12:13">
      <c r="L1062" s="65">
        <v>242221</v>
      </c>
      <c r="M1062" t="s">
        <v>1019</v>
      </c>
    </row>
    <row r="1063" spans="12:13">
      <c r="L1063" s="65">
        <v>242229</v>
      </c>
      <c r="M1063" t="s">
        <v>1020</v>
      </c>
    </row>
    <row r="1064" spans="12:13">
      <c r="L1064" s="65">
        <v>242300</v>
      </c>
      <c r="M1064" t="s">
        <v>1021</v>
      </c>
    </row>
    <row r="1065" spans="12:13">
      <c r="L1065" s="65">
        <v>242310</v>
      </c>
      <c r="M1065" t="s">
        <v>1022</v>
      </c>
    </row>
    <row r="1066" spans="12:13">
      <c r="L1066" s="65">
        <v>242311</v>
      </c>
      <c r="M1066" t="s">
        <v>1023</v>
      </c>
    </row>
    <row r="1067" spans="12:13">
      <c r="L1067" s="65">
        <v>242319</v>
      </c>
      <c r="M1067" t="s">
        <v>1024</v>
      </c>
    </row>
    <row r="1068" spans="12:13">
      <c r="L1068" s="65">
        <v>242320</v>
      </c>
      <c r="M1068" t="s">
        <v>1025</v>
      </c>
    </row>
    <row r="1069" spans="12:13">
      <c r="L1069" s="65">
        <v>242321</v>
      </c>
      <c r="M1069" t="s">
        <v>1026</v>
      </c>
    </row>
    <row r="1070" spans="12:13">
      <c r="L1070" s="65">
        <v>242329</v>
      </c>
      <c r="M1070" t="s">
        <v>1027</v>
      </c>
    </row>
    <row r="1071" spans="12:13">
      <c r="L1071" s="65">
        <v>242400</v>
      </c>
      <c r="M1071" t="s">
        <v>1028</v>
      </c>
    </row>
    <row r="1072" spans="12:13">
      <c r="L1072" s="65">
        <v>242410</v>
      </c>
      <c r="M1072" t="s">
        <v>1029</v>
      </c>
    </row>
    <row r="1073" spans="12:13">
      <c r="L1073" s="65">
        <v>242411</v>
      </c>
      <c r="M1073" t="s">
        <v>1029</v>
      </c>
    </row>
    <row r="1074" spans="12:13">
      <c r="L1074" s="65">
        <v>242420</v>
      </c>
      <c r="M1074" t="s">
        <v>1030</v>
      </c>
    </row>
    <row r="1075" spans="12:13">
      <c r="L1075" s="65">
        <v>242421</v>
      </c>
      <c r="M1075" t="s">
        <v>1030</v>
      </c>
    </row>
    <row r="1076" spans="12:13">
      <c r="L1076" s="65">
        <v>243000</v>
      </c>
      <c r="M1076" t="s">
        <v>1031</v>
      </c>
    </row>
    <row r="1077" spans="12:13">
      <c r="L1077" s="65">
        <v>243100</v>
      </c>
      <c r="M1077" t="s">
        <v>1032</v>
      </c>
    </row>
    <row r="1078" spans="12:13">
      <c r="L1078" s="65">
        <v>243110</v>
      </c>
      <c r="M1078" t="s">
        <v>1033</v>
      </c>
    </row>
    <row r="1079" spans="12:13">
      <c r="L1079" s="65">
        <v>243111</v>
      </c>
      <c r="M1079" t="s">
        <v>1033</v>
      </c>
    </row>
    <row r="1080" spans="12:13">
      <c r="L1080" s="65">
        <v>243120</v>
      </c>
      <c r="M1080" t="s">
        <v>1034</v>
      </c>
    </row>
    <row r="1081" spans="12:13">
      <c r="L1081" s="65">
        <v>243121</v>
      </c>
      <c r="M1081" t="s">
        <v>1034</v>
      </c>
    </row>
    <row r="1082" spans="12:13">
      <c r="L1082" s="65">
        <v>243200</v>
      </c>
      <c r="M1082" t="s">
        <v>1035</v>
      </c>
    </row>
    <row r="1083" spans="12:13">
      <c r="L1083" s="65">
        <v>243210</v>
      </c>
      <c r="M1083" t="s">
        <v>1036</v>
      </c>
    </row>
    <row r="1084" spans="12:13">
      <c r="L1084" s="65">
        <v>243211</v>
      </c>
      <c r="M1084" t="s">
        <v>1037</v>
      </c>
    </row>
    <row r="1085" spans="12:13">
      <c r="L1085" s="65">
        <v>243212</v>
      </c>
      <c r="M1085" t="s">
        <v>1038</v>
      </c>
    </row>
    <row r="1086" spans="12:13">
      <c r="L1086" s="65">
        <v>243219</v>
      </c>
      <c r="M1086" t="s">
        <v>1039</v>
      </c>
    </row>
    <row r="1087" spans="12:13">
      <c r="L1087" s="65">
        <v>243220</v>
      </c>
      <c r="M1087" t="s">
        <v>1040</v>
      </c>
    </row>
    <row r="1088" spans="12:13">
      <c r="L1088" s="65">
        <v>243221</v>
      </c>
      <c r="M1088" t="s">
        <v>1041</v>
      </c>
    </row>
    <row r="1089" spans="12:13">
      <c r="L1089" s="65">
        <v>243222</v>
      </c>
      <c r="M1089" t="s">
        <v>1042</v>
      </c>
    </row>
    <row r="1090" spans="12:13">
      <c r="L1090" s="65">
        <v>243229</v>
      </c>
      <c r="M1090" t="s">
        <v>1043</v>
      </c>
    </row>
    <row r="1091" spans="12:13">
      <c r="L1091" s="65">
        <v>243300</v>
      </c>
      <c r="M1091" t="s">
        <v>1044</v>
      </c>
    </row>
    <row r="1092" spans="12:13">
      <c r="L1092" s="65">
        <v>243310</v>
      </c>
      <c r="M1092" t="s">
        <v>1045</v>
      </c>
    </row>
    <row r="1093" spans="12:13">
      <c r="L1093" s="65">
        <v>243311</v>
      </c>
      <c r="M1093" t="s">
        <v>1046</v>
      </c>
    </row>
    <row r="1094" spans="12:13">
      <c r="L1094" s="65">
        <v>243312</v>
      </c>
      <c r="M1094" t="s">
        <v>1047</v>
      </c>
    </row>
    <row r="1095" spans="12:13">
      <c r="L1095" s="65">
        <v>243313</v>
      </c>
      <c r="M1095" t="s">
        <v>1048</v>
      </c>
    </row>
    <row r="1096" spans="12:13">
      <c r="L1096" s="65">
        <v>243314</v>
      </c>
      <c r="M1096" t="s">
        <v>1049</v>
      </c>
    </row>
    <row r="1097" spans="12:13">
      <c r="L1097" s="65">
        <v>243320</v>
      </c>
      <c r="M1097" t="s">
        <v>1050</v>
      </c>
    </row>
    <row r="1098" spans="12:13">
      <c r="L1098" s="65">
        <v>243321</v>
      </c>
      <c r="M1098" t="s">
        <v>1051</v>
      </c>
    </row>
    <row r="1099" spans="12:13">
      <c r="L1099" s="65">
        <v>243322</v>
      </c>
      <c r="M1099" t="s">
        <v>1052</v>
      </c>
    </row>
    <row r="1100" spans="12:13">
      <c r="L1100" s="65">
        <v>243323</v>
      </c>
      <c r="M1100" t="s">
        <v>1053</v>
      </c>
    </row>
    <row r="1101" spans="12:13">
      <c r="L1101" s="65">
        <v>243324</v>
      </c>
      <c r="M1101" t="s">
        <v>1054</v>
      </c>
    </row>
    <row r="1102" spans="12:13">
      <c r="L1102" s="65">
        <v>243400</v>
      </c>
      <c r="M1102" t="s">
        <v>1055</v>
      </c>
    </row>
    <row r="1103" spans="12:13">
      <c r="L1103" s="65">
        <v>243410</v>
      </c>
      <c r="M1103" t="s">
        <v>1056</v>
      </c>
    </row>
    <row r="1104" spans="12:13">
      <c r="L1104" s="65">
        <v>243411</v>
      </c>
      <c r="M1104" t="s">
        <v>1057</v>
      </c>
    </row>
    <row r="1105" spans="12:13">
      <c r="L1105" s="65">
        <v>243412</v>
      </c>
      <c r="M1105" t="s">
        <v>1058</v>
      </c>
    </row>
    <row r="1106" spans="12:13">
      <c r="L1106" s="65">
        <v>243413</v>
      </c>
      <c r="M1106" t="s">
        <v>1059</v>
      </c>
    </row>
    <row r="1107" spans="12:13">
      <c r="L1107" s="65">
        <v>243414</v>
      </c>
      <c r="M1107" t="s">
        <v>1060</v>
      </c>
    </row>
    <row r="1108" spans="12:13">
      <c r="L1108" s="65">
        <v>243415</v>
      </c>
      <c r="M1108" t="s">
        <v>1061</v>
      </c>
    </row>
    <row r="1109" spans="12:13">
      <c r="L1109" s="65">
        <v>243420</v>
      </c>
      <c r="M1109" t="s">
        <v>1062</v>
      </c>
    </row>
    <row r="1110" spans="12:13">
      <c r="L1110" s="65">
        <v>243421</v>
      </c>
      <c r="M1110" t="s">
        <v>1063</v>
      </c>
    </row>
    <row r="1111" spans="12:13">
      <c r="L1111" s="65">
        <v>243422</v>
      </c>
      <c r="M1111" t="s">
        <v>1064</v>
      </c>
    </row>
    <row r="1112" spans="12:13">
      <c r="L1112" s="65">
        <v>243425</v>
      </c>
      <c r="M1112" t="s">
        <v>1065</v>
      </c>
    </row>
    <row r="1113" spans="12:13">
      <c r="L1113" s="65">
        <v>244000</v>
      </c>
      <c r="M1113" t="s">
        <v>1066</v>
      </c>
    </row>
    <row r="1114" spans="12:13">
      <c r="L1114" s="65">
        <v>244100</v>
      </c>
      <c r="M1114" t="s">
        <v>1067</v>
      </c>
    </row>
    <row r="1115" spans="12:13">
      <c r="L1115" s="65">
        <v>244110</v>
      </c>
      <c r="M1115" t="s">
        <v>1068</v>
      </c>
    </row>
    <row r="1116" spans="12:13">
      <c r="L1116" s="65">
        <v>244111</v>
      </c>
      <c r="M1116" t="s">
        <v>1069</v>
      </c>
    </row>
    <row r="1117" spans="12:13">
      <c r="L1117" s="65">
        <v>244112</v>
      </c>
      <c r="M1117" t="s">
        <v>1070</v>
      </c>
    </row>
    <row r="1118" spans="12:13">
      <c r="L1118" s="65">
        <v>244113</v>
      </c>
      <c r="M1118" t="s">
        <v>1071</v>
      </c>
    </row>
    <row r="1119" spans="12:13">
      <c r="L1119" s="65">
        <v>244114</v>
      </c>
      <c r="M1119" t="s">
        <v>1072</v>
      </c>
    </row>
    <row r="1120" spans="12:13">
      <c r="L1120" s="65">
        <v>244119</v>
      </c>
      <c r="M1120" t="s">
        <v>1073</v>
      </c>
    </row>
    <row r="1121" spans="12:13">
      <c r="L1121" s="65">
        <v>244120</v>
      </c>
      <c r="M1121" t="s">
        <v>1074</v>
      </c>
    </row>
    <row r="1122" spans="12:13">
      <c r="L1122" s="65">
        <v>244121</v>
      </c>
      <c r="M1122" t="s">
        <v>1075</v>
      </c>
    </row>
    <row r="1123" spans="12:13">
      <c r="L1123" s="65">
        <v>244122</v>
      </c>
      <c r="M1123" t="s">
        <v>1076</v>
      </c>
    </row>
    <row r="1124" spans="12:13">
      <c r="L1124" s="65">
        <v>244123</v>
      </c>
      <c r="M1124" t="s">
        <v>1077</v>
      </c>
    </row>
    <row r="1125" spans="12:13">
      <c r="L1125" s="65">
        <v>244124</v>
      </c>
      <c r="M1125" t="s">
        <v>1078</v>
      </c>
    </row>
    <row r="1126" spans="12:13">
      <c r="L1126" s="65">
        <v>244125</v>
      </c>
      <c r="M1126" t="s">
        <v>1079</v>
      </c>
    </row>
    <row r="1127" spans="12:13">
      <c r="L1127" s="65">
        <v>244126</v>
      </c>
      <c r="M1127" t="s">
        <v>1080</v>
      </c>
    </row>
    <row r="1128" spans="12:13">
      <c r="L1128" s="65">
        <v>244129</v>
      </c>
      <c r="M1128" t="s">
        <v>1081</v>
      </c>
    </row>
    <row r="1129" spans="12:13">
      <c r="L1129" s="65">
        <v>244190</v>
      </c>
      <c r="M1129" t="s">
        <v>1082</v>
      </c>
    </row>
    <row r="1130" spans="12:13">
      <c r="L1130" s="65">
        <v>244191</v>
      </c>
      <c r="M1130" t="s">
        <v>1083</v>
      </c>
    </row>
    <row r="1131" spans="12:13">
      <c r="L1131" s="65">
        <v>244192</v>
      </c>
      <c r="M1131" t="s">
        <v>1084</v>
      </c>
    </row>
    <row r="1132" spans="12:13">
      <c r="L1132" s="65">
        <v>244193</v>
      </c>
      <c r="M1132" t="s">
        <v>1085</v>
      </c>
    </row>
    <row r="1133" spans="12:13">
      <c r="L1133" s="65">
        <v>244194</v>
      </c>
      <c r="M1133" t="s">
        <v>1086</v>
      </c>
    </row>
    <row r="1134" spans="12:13">
      <c r="L1134" s="65">
        <v>244195</v>
      </c>
      <c r="M1134" t="s">
        <v>1087</v>
      </c>
    </row>
    <row r="1135" spans="12:13">
      <c r="L1135" s="65">
        <v>244200</v>
      </c>
      <c r="M1135" t="s">
        <v>1088</v>
      </c>
    </row>
    <row r="1136" spans="12:13">
      <c r="L1136" s="65">
        <v>244210</v>
      </c>
      <c r="M1136" t="s">
        <v>1089</v>
      </c>
    </row>
    <row r="1137" spans="12:13">
      <c r="L1137" s="65">
        <v>244211</v>
      </c>
      <c r="M1137" t="s">
        <v>1090</v>
      </c>
    </row>
    <row r="1138" spans="12:13">
      <c r="L1138" s="65">
        <v>244212</v>
      </c>
      <c r="M1138" t="s">
        <v>1091</v>
      </c>
    </row>
    <row r="1139" spans="12:13">
      <c r="L1139" s="65">
        <v>244213</v>
      </c>
      <c r="M1139" t="s">
        <v>1092</v>
      </c>
    </row>
    <row r="1140" spans="12:13">
      <c r="L1140" s="65">
        <v>244220</v>
      </c>
      <c r="M1140" t="s">
        <v>1093</v>
      </c>
    </row>
    <row r="1141" spans="12:13">
      <c r="L1141" s="65">
        <v>244221</v>
      </c>
      <c r="M1141" t="s">
        <v>1093</v>
      </c>
    </row>
    <row r="1142" spans="12:13">
      <c r="L1142" s="65">
        <v>244230</v>
      </c>
      <c r="M1142" t="s">
        <v>1094</v>
      </c>
    </row>
    <row r="1143" spans="12:13">
      <c r="L1143" s="65">
        <v>244231</v>
      </c>
      <c r="M1143" t="s">
        <v>1094</v>
      </c>
    </row>
    <row r="1144" spans="12:13">
      <c r="L1144" s="65">
        <v>244240</v>
      </c>
      <c r="M1144" t="s">
        <v>1095</v>
      </c>
    </row>
    <row r="1145" spans="12:13">
      <c r="L1145" s="65">
        <v>244241</v>
      </c>
      <c r="M1145" t="s">
        <v>1095</v>
      </c>
    </row>
    <row r="1146" spans="12:13">
      <c r="L1146" s="65">
        <v>244250</v>
      </c>
      <c r="M1146" t="s">
        <v>1096</v>
      </c>
    </row>
    <row r="1147" spans="12:13">
      <c r="L1147" s="65">
        <v>244251</v>
      </c>
      <c r="M1147" t="s">
        <v>1097</v>
      </c>
    </row>
    <row r="1148" spans="12:13">
      <c r="L1148" s="65">
        <v>244252</v>
      </c>
      <c r="M1148" t="s">
        <v>1098</v>
      </c>
    </row>
    <row r="1149" spans="12:13">
      <c r="L1149" s="65">
        <v>244260</v>
      </c>
      <c r="M1149" t="s">
        <v>1099</v>
      </c>
    </row>
    <row r="1150" spans="12:13">
      <c r="L1150" s="65">
        <v>244261</v>
      </c>
      <c r="M1150" t="s">
        <v>1099</v>
      </c>
    </row>
    <row r="1151" spans="12:13">
      <c r="L1151" s="65">
        <v>244270</v>
      </c>
      <c r="M1151" t="s">
        <v>1100</v>
      </c>
    </row>
    <row r="1152" spans="12:13">
      <c r="L1152" s="65">
        <v>244271</v>
      </c>
      <c r="M1152" t="s">
        <v>1101</v>
      </c>
    </row>
    <row r="1153" spans="12:13">
      <c r="L1153" s="65">
        <v>244272</v>
      </c>
      <c r="M1153" t="s">
        <v>1102</v>
      </c>
    </row>
    <row r="1154" spans="12:13">
      <c r="L1154" s="65">
        <v>244273</v>
      </c>
      <c r="M1154" t="s">
        <v>1103</v>
      </c>
    </row>
    <row r="1155" spans="12:13">
      <c r="L1155" s="65">
        <v>244274</v>
      </c>
      <c r="M1155" t="s">
        <v>1104</v>
      </c>
    </row>
    <row r="1156" spans="12:13">
      <c r="L1156" s="65">
        <v>244280</v>
      </c>
      <c r="M1156" t="s">
        <v>1105</v>
      </c>
    </row>
    <row r="1157" spans="12:13">
      <c r="L1157" s="65">
        <v>244281</v>
      </c>
      <c r="M1157" t="s">
        <v>1105</v>
      </c>
    </row>
    <row r="1158" spans="12:13">
      <c r="L1158" s="65">
        <v>244290</v>
      </c>
      <c r="M1158" t="s">
        <v>1106</v>
      </c>
    </row>
    <row r="1159" spans="12:13">
      <c r="L1159" s="65">
        <v>244291</v>
      </c>
      <c r="M1159" t="s">
        <v>1107</v>
      </c>
    </row>
    <row r="1160" spans="12:13">
      <c r="L1160" s="65">
        <v>244292</v>
      </c>
      <c r="M1160" t="s">
        <v>1108</v>
      </c>
    </row>
    <row r="1161" spans="12:13">
      <c r="L1161" s="65">
        <v>244293</v>
      </c>
      <c r="M1161" t="s">
        <v>1109</v>
      </c>
    </row>
    <row r="1162" spans="12:13">
      <c r="L1162" s="65">
        <v>245000</v>
      </c>
      <c r="M1162" t="s">
        <v>1110</v>
      </c>
    </row>
    <row r="1163" spans="12:13">
      <c r="L1163" s="65">
        <v>245100</v>
      </c>
      <c r="M1163" t="s">
        <v>1111</v>
      </c>
    </row>
    <row r="1164" spans="12:13">
      <c r="L1164" s="65">
        <v>245110</v>
      </c>
      <c r="M1164" t="s">
        <v>1112</v>
      </c>
    </row>
    <row r="1165" spans="12:13">
      <c r="L1165" s="65">
        <v>245111</v>
      </c>
      <c r="M1165" t="s">
        <v>1112</v>
      </c>
    </row>
    <row r="1166" spans="12:13">
      <c r="L1166" s="65">
        <v>245112</v>
      </c>
      <c r="M1166" t="s">
        <v>1113</v>
      </c>
    </row>
    <row r="1167" spans="12:13">
      <c r="L1167" s="65">
        <v>245113</v>
      </c>
      <c r="M1167" t="s">
        <v>1114</v>
      </c>
    </row>
    <row r="1168" spans="12:13">
      <c r="L1168" s="65">
        <v>245190</v>
      </c>
      <c r="M1168" t="s">
        <v>1115</v>
      </c>
    </row>
    <row r="1169" spans="12:13">
      <c r="L1169" s="65">
        <v>245191</v>
      </c>
      <c r="M1169" t="s">
        <v>1116</v>
      </c>
    </row>
    <row r="1170" spans="12:13">
      <c r="L1170" s="65">
        <v>245192</v>
      </c>
      <c r="M1170" t="s">
        <v>1117</v>
      </c>
    </row>
    <row r="1171" spans="12:13">
      <c r="L1171" s="65">
        <v>245193</v>
      </c>
      <c r="M1171" t="s">
        <v>1118</v>
      </c>
    </row>
    <row r="1172" spans="12:13">
      <c r="L1172" s="65">
        <v>245194</v>
      </c>
      <c r="M1172" t="s">
        <v>1119</v>
      </c>
    </row>
    <row r="1173" spans="12:13">
      <c r="L1173" s="65">
        <v>245195</v>
      </c>
      <c r="M1173" t="s">
        <v>1120</v>
      </c>
    </row>
    <row r="1174" spans="12:13">
      <c r="L1174" s="65">
        <v>245196</v>
      </c>
      <c r="M1174" t="s">
        <v>1121</v>
      </c>
    </row>
    <row r="1175" spans="12:13">
      <c r="L1175" s="65">
        <v>245199</v>
      </c>
      <c r="M1175" t="s">
        <v>1115</v>
      </c>
    </row>
    <row r="1176" spans="12:13">
      <c r="L1176" s="65">
        <v>245200</v>
      </c>
      <c r="M1176" t="s">
        <v>1122</v>
      </c>
    </row>
    <row r="1177" spans="12:13">
      <c r="L1177" s="65">
        <v>245210</v>
      </c>
      <c r="M1177" t="s">
        <v>1123</v>
      </c>
    </row>
    <row r="1178" spans="12:13">
      <c r="L1178" s="65">
        <v>245211</v>
      </c>
      <c r="M1178" t="s">
        <v>1124</v>
      </c>
    </row>
    <row r="1179" spans="12:13">
      <c r="L1179" s="65">
        <v>245212</v>
      </c>
      <c r="M1179" t="s">
        <v>1125</v>
      </c>
    </row>
    <row r="1180" spans="12:13">
      <c r="L1180" s="65">
        <v>245213</v>
      </c>
      <c r="M1180" t="s">
        <v>1126</v>
      </c>
    </row>
    <row r="1181" spans="12:13">
      <c r="L1181" s="65">
        <v>245214</v>
      </c>
      <c r="M1181" t="s">
        <v>1127</v>
      </c>
    </row>
    <row r="1182" spans="12:13">
      <c r="L1182" s="65">
        <v>245219</v>
      </c>
      <c r="M1182" t="s">
        <v>1128</v>
      </c>
    </row>
    <row r="1183" spans="12:13">
      <c r="L1183" s="65">
        <v>245220</v>
      </c>
      <c r="M1183" t="s">
        <v>1129</v>
      </c>
    </row>
    <row r="1184" spans="12:13">
      <c r="L1184" s="65">
        <v>245221</v>
      </c>
      <c r="M1184" t="s">
        <v>1130</v>
      </c>
    </row>
    <row r="1185" spans="12:13">
      <c r="L1185" s="65">
        <v>245222</v>
      </c>
      <c r="M1185" t="s">
        <v>1131</v>
      </c>
    </row>
    <row r="1186" spans="12:13">
      <c r="L1186" s="65">
        <v>245223</v>
      </c>
      <c r="M1186" t="s">
        <v>1132</v>
      </c>
    </row>
    <row r="1187" spans="12:13">
      <c r="L1187" s="65">
        <v>245224</v>
      </c>
      <c r="M1187" t="s">
        <v>1133</v>
      </c>
    </row>
    <row r="1188" spans="12:13">
      <c r="L1188" s="65">
        <v>245225</v>
      </c>
      <c r="M1188" t="s">
        <v>1134</v>
      </c>
    </row>
    <row r="1189" spans="12:13">
      <c r="L1189" s="65">
        <v>245230</v>
      </c>
      <c r="M1189" t="s">
        <v>1135</v>
      </c>
    </row>
    <row r="1190" spans="12:13">
      <c r="L1190" s="65">
        <v>245231</v>
      </c>
      <c r="M1190" t="s">
        <v>1136</v>
      </c>
    </row>
    <row r="1191" spans="12:13">
      <c r="L1191" s="65">
        <v>245232</v>
      </c>
      <c r="M1191" t="s">
        <v>1137</v>
      </c>
    </row>
    <row r="1192" spans="12:13">
      <c r="L1192" s="65">
        <v>245233</v>
      </c>
      <c r="M1192" t="s">
        <v>1138</v>
      </c>
    </row>
    <row r="1193" spans="12:13">
      <c r="L1193" s="65">
        <v>245234</v>
      </c>
      <c r="M1193" t="s">
        <v>1139</v>
      </c>
    </row>
    <row r="1194" spans="12:13">
      <c r="L1194" s="65">
        <v>245240</v>
      </c>
      <c r="M1194" t="s">
        <v>1140</v>
      </c>
    </row>
    <row r="1195" spans="12:13">
      <c r="L1195" s="65">
        <v>245241</v>
      </c>
      <c r="M1195" t="s">
        <v>1141</v>
      </c>
    </row>
    <row r="1196" spans="12:13">
      <c r="L1196" s="65">
        <v>245242</v>
      </c>
      <c r="M1196" t="s">
        <v>1142</v>
      </c>
    </row>
    <row r="1197" spans="12:13">
      <c r="L1197" s="65">
        <v>245243</v>
      </c>
      <c r="M1197" t="s">
        <v>1143</v>
      </c>
    </row>
    <row r="1198" spans="12:13">
      <c r="L1198" s="65">
        <v>245244</v>
      </c>
      <c r="M1198" t="s">
        <v>1144</v>
      </c>
    </row>
    <row r="1199" spans="12:13">
      <c r="L1199" s="65">
        <v>245245</v>
      </c>
      <c r="M1199" t="s">
        <v>1145</v>
      </c>
    </row>
    <row r="1200" spans="12:13">
      <c r="L1200" s="65">
        <v>245246</v>
      </c>
      <c r="M1200" t="s">
        <v>1146</v>
      </c>
    </row>
    <row r="1201" spans="12:13">
      <c r="L1201" s="65">
        <v>245247</v>
      </c>
      <c r="M1201" t="s">
        <v>1147</v>
      </c>
    </row>
    <row r="1202" spans="12:13">
      <c r="L1202" s="65">
        <v>245248</v>
      </c>
      <c r="M1202" t="s">
        <v>1148</v>
      </c>
    </row>
    <row r="1203" spans="12:13">
      <c r="L1203" s="65">
        <v>245249</v>
      </c>
      <c r="M1203" t="s">
        <v>1149</v>
      </c>
    </row>
    <row r="1204" spans="12:13">
      <c r="L1204" s="65">
        <v>245300</v>
      </c>
      <c r="M1204" t="s">
        <v>1150</v>
      </c>
    </row>
    <row r="1205" spans="12:13">
      <c r="L1205" s="65">
        <v>245310</v>
      </c>
      <c r="M1205" t="s">
        <v>1150</v>
      </c>
    </row>
    <row r="1206" spans="12:13">
      <c r="L1206" s="65">
        <v>245311</v>
      </c>
      <c r="M1206" t="s">
        <v>1150</v>
      </c>
    </row>
    <row r="1207" spans="12:13">
      <c r="L1207" s="65">
        <v>245400</v>
      </c>
      <c r="M1207" t="s">
        <v>1151</v>
      </c>
    </row>
    <row r="1208" spans="12:13">
      <c r="L1208" s="65">
        <v>245410</v>
      </c>
      <c r="M1208" t="s">
        <v>1151</v>
      </c>
    </row>
    <row r="1209" spans="12:13">
      <c r="L1209" s="65">
        <v>245411</v>
      </c>
      <c r="M1209" t="s">
        <v>1151</v>
      </c>
    </row>
    <row r="1210" spans="12:13">
      <c r="L1210" s="65">
        <v>245420</v>
      </c>
      <c r="M1210" t="s">
        <v>1152</v>
      </c>
    </row>
    <row r="1211" spans="12:13">
      <c r="L1211" s="65">
        <v>245421</v>
      </c>
      <c r="M1211" t="s">
        <v>1152</v>
      </c>
    </row>
    <row r="1212" spans="12:13">
      <c r="L1212" s="65">
        <v>245500</v>
      </c>
      <c r="M1212" t="s">
        <v>1153</v>
      </c>
    </row>
    <row r="1213" spans="12:13">
      <c r="L1213" s="65">
        <v>245510</v>
      </c>
      <c r="M1213" t="s">
        <v>1153</v>
      </c>
    </row>
    <row r="1214" spans="12:13">
      <c r="L1214" s="65">
        <v>245511</v>
      </c>
      <c r="M1214" t="s">
        <v>1153</v>
      </c>
    </row>
    <row r="1215" spans="12:13">
      <c r="L1215" s="65">
        <v>250000</v>
      </c>
      <c r="M1215" t="s">
        <v>1154</v>
      </c>
    </row>
    <row r="1216" spans="12:13">
      <c r="L1216" s="65">
        <v>251000</v>
      </c>
      <c r="M1216" t="s">
        <v>1155</v>
      </c>
    </row>
    <row r="1217" spans="12:13">
      <c r="L1217" s="65">
        <v>251100</v>
      </c>
      <c r="M1217" t="s">
        <v>1156</v>
      </c>
    </row>
    <row r="1218" spans="12:13">
      <c r="L1218" s="65">
        <v>251110</v>
      </c>
      <c r="M1218" t="s">
        <v>1156</v>
      </c>
    </row>
    <row r="1219" spans="12:13">
      <c r="L1219" s="65">
        <v>251111</v>
      </c>
      <c r="M1219" t="s">
        <v>1156</v>
      </c>
    </row>
    <row r="1220" spans="12:13">
      <c r="L1220" s="65">
        <v>251200</v>
      </c>
      <c r="M1220" t="s">
        <v>1157</v>
      </c>
    </row>
    <row r="1221" spans="12:13">
      <c r="L1221" s="65">
        <v>251210</v>
      </c>
      <c r="M1221" t="s">
        <v>1157</v>
      </c>
    </row>
    <row r="1222" spans="12:13">
      <c r="L1222" s="65">
        <v>251211</v>
      </c>
      <c r="M1222" t="s">
        <v>1157</v>
      </c>
    </row>
    <row r="1223" spans="12:13">
      <c r="L1223" s="65">
        <v>251212</v>
      </c>
      <c r="M1223" t="s">
        <v>1158</v>
      </c>
    </row>
    <row r="1224" spans="12:13">
      <c r="L1224" s="65">
        <v>251219</v>
      </c>
      <c r="M1224" t="s">
        <v>1159</v>
      </c>
    </row>
    <row r="1225" spans="12:13">
      <c r="L1225" s="65">
        <v>251300</v>
      </c>
      <c r="M1225" t="s">
        <v>1160</v>
      </c>
    </row>
    <row r="1226" spans="12:13">
      <c r="L1226" s="65">
        <v>251310</v>
      </c>
      <c r="M1226" t="s">
        <v>1160</v>
      </c>
    </row>
    <row r="1227" spans="12:13">
      <c r="L1227" s="65">
        <v>251311</v>
      </c>
      <c r="M1227" t="s">
        <v>1160</v>
      </c>
    </row>
    <row r="1228" spans="12:13">
      <c r="L1228" s="65">
        <v>252000</v>
      </c>
      <c r="M1228" t="s">
        <v>1161</v>
      </c>
    </row>
    <row r="1229" spans="12:13">
      <c r="L1229" s="65">
        <v>252100</v>
      </c>
      <c r="M1229" t="s">
        <v>1162</v>
      </c>
    </row>
    <row r="1230" spans="12:13">
      <c r="L1230" s="65">
        <v>252110</v>
      </c>
      <c r="M1230" t="s">
        <v>1162</v>
      </c>
    </row>
    <row r="1231" spans="12:13">
      <c r="L1231" s="65">
        <v>252111</v>
      </c>
      <c r="M1231" t="s">
        <v>1162</v>
      </c>
    </row>
    <row r="1232" spans="12:13">
      <c r="L1232" s="65">
        <v>252200</v>
      </c>
      <c r="M1232" t="s">
        <v>1163</v>
      </c>
    </row>
    <row r="1233" spans="12:13">
      <c r="L1233" s="65">
        <v>252210</v>
      </c>
      <c r="M1233" t="s">
        <v>1163</v>
      </c>
    </row>
    <row r="1234" spans="12:13">
      <c r="L1234" s="65">
        <v>252211</v>
      </c>
      <c r="M1234" t="s">
        <v>1163</v>
      </c>
    </row>
    <row r="1235" spans="12:13">
      <c r="L1235" s="65">
        <v>253000</v>
      </c>
      <c r="M1235" t="s">
        <v>1164</v>
      </c>
    </row>
    <row r="1236" spans="12:13">
      <c r="L1236" s="65">
        <v>253100</v>
      </c>
      <c r="M1236" t="s">
        <v>1164</v>
      </c>
    </row>
    <row r="1237" spans="12:13">
      <c r="L1237" s="65">
        <v>253110</v>
      </c>
      <c r="M1237" t="s">
        <v>1164</v>
      </c>
    </row>
    <row r="1238" spans="12:13">
      <c r="L1238" s="65">
        <v>253111</v>
      </c>
      <c r="M1238" t="s">
        <v>1165</v>
      </c>
    </row>
    <row r="1239" spans="12:13">
      <c r="L1239" s="65">
        <v>253112</v>
      </c>
      <c r="M1239" t="s">
        <v>1166</v>
      </c>
    </row>
    <row r="1240" spans="12:13">
      <c r="L1240" s="65">
        <v>254000</v>
      </c>
      <c r="M1240" t="s">
        <v>1167</v>
      </c>
    </row>
    <row r="1241" spans="12:13">
      <c r="L1241" s="65">
        <v>254100</v>
      </c>
      <c r="M1241" t="s">
        <v>1168</v>
      </c>
    </row>
    <row r="1242" spans="12:13">
      <c r="L1242" s="65">
        <v>254110</v>
      </c>
      <c r="M1242" t="s">
        <v>1168</v>
      </c>
    </row>
    <row r="1243" spans="12:13">
      <c r="L1243" s="65">
        <v>254111</v>
      </c>
      <c r="M1243" t="s">
        <v>1169</v>
      </c>
    </row>
    <row r="1244" spans="12:13">
      <c r="L1244" s="65">
        <v>254112</v>
      </c>
      <c r="M1244" t="s">
        <v>1170</v>
      </c>
    </row>
    <row r="1245" spans="12:13">
      <c r="L1245" s="65">
        <v>254113</v>
      </c>
      <c r="M1245" t="s">
        <v>1171</v>
      </c>
    </row>
    <row r="1246" spans="12:13">
      <c r="L1246" s="65">
        <v>254114</v>
      </c>
      <c r="M1246" t="s">
        <v>1172</v>
      </c>
    </row>
    <row r="1247" spans="12:13">
      <c r="L1247" s="65">
        <v>254200</v>
      </c>
      <c r="M1247" t="s">
        <v>1173</v>
      </c>
    </row>
    <row r="1248" spans="12:13">
      <c r="L1248" s="65">
        <v>254210</v>
      </c>
      <c r="M1248" t="s">
        <v>1173</v>
      </c>
    </row>
    <row r="1249" spans="12:13">
      <c r="L1249" s="65">
        <v>254211</v>
      </c>
      <c r="M1249" t="s">
        <v>1173</v>
      </c>
    </row>
    <row r="1250" spans="12:13">
      <c r="L1250" s="65">
        <v>254900</v>
      </c>
      <c r="M1250" t="s">
        <v>1174</v>
      </c>
    </row>
    <row r="1251" spans="12:13">
      <c r="L1251" s="65">
        <v>254910</v>
      </c>
      <c r="M1251" t="s">
        <v>1175</v>
      </c>
    </row>
    <row r="1252" spans="12:13">
      <c r="L1252" s="65">
        <v>254911</v>
      </c>
      <c r="M1252" t="s">
        <v>1176</v>
      </c>
    </row>
    <row r="1253" spans="12:13">
      <c r="L1253" s="65">
        <v>254912</v>
      </c>
      <c r="M1253" t="s">
        <v>1177</v>
      </c>
    </row>
    <row r="1254" spans="12:13">
      <c r="L1254" s="65">
        <v>254913</v>
      </c>
      <c r="M1254" t="s">
        <v>1178</v>
      </c>
    </row>
    <row r="1255" spans="12:13">
      <c r="L1255" s="65">
        <v>254920</v>
      </c>
      <c r="M1255" t="s">
        <v>1179</v>
      </c>
    </row>
    <row r="1256" spans="12:13">
      <c r="L1256" s="65">
        <v>254921</v>
      </c>
      <c r="M1256" t="s">
        <v>1180</v>
      </c>
    </row>
    <row r="1257" spans="12:13">
      <c r="L1257" s="65">
        <v>254922</v>
      </c>
      <c r="M1257" t="s">
        <v>1181</v>
      </c>
    </row>
    <row r="1258" spans="12:13">
      <c r="L1258" s="65">
        <v>254930</v>
      </c>
      <c r="M1258" t="s">
        <v>1182</v>
      </c>
    </row>
    <row r="1259" spans="12:13">
      <c r="L1259" s="65">
        <v>254931</v>
      </c>
      <c r="M1259" t="s">
        <v>1182</v>
      </c>
    </row>
    <row r="1260" spans="12:13">
      <c r="L1260" s="65">
        <v>254932</v>
      </c>
      <c r="M1260" t="s">
        <v>1183</v>
      </c>
    </row>
    <row r="1261" spans="12:13">
      <c r="L1261" s="65">
        <v>290000</v>
      </c>
      <c r="M1261" t="s">
        <v>1184</v>
      </c>
    </row>
    <row r="1262" spans="12:13">
      <c r="L1262" s="65">
        <v>291000</v>
      </c>
      <c r="M1262" t="s">
        <v>1184</v>
      </c>
    </row>
    <row r="1263" spans="12:13">
      <c r="L1263" s="65">
        <v>291100</v>
      </c>
      <c r="M1263" t="s">
        <v>1185</v>
      </c>
    </row>
    <row r="1264" spans="12:13">
      <c r="L1264" s="65">
        <v>291110</v>
      </c>
      <c r="M1264" t="s">
        <v>1186</v>
      </c>
    </row>
    <row r="1265" spans="12:13">
      <c r="L1265" s="65">
        <v>291111</v>
      </c>
      <c r="M1265" t="s">
        <v>1186</v>
      </c>
    </row>
    <row r="1266" spans="12:13">
      <c r="L1266" s="65">
        <v>291190</v>
      </c>
      <c r="M1266" t="s">
        <v>1187</v>
      </c>
    </row>
    <row r="1267" spans="12:13">
      <c r="L1267" s="65">
        <v>291191</v>
      </c>
      <c r="M1267" t="s">
        <v>1187</v>
      </c>
    </row>
    <row r="1268" spans="12:13">
      <c r="L1268" s="65">
        <v>291200</v>
      </c>
      <c r="M1268" t="s">
        <v>1188</v>
      </c>
    </row>
    <row r="1269" spans="12:13">
      <c r="L1269" s="65">
        <v>291210</v>
      </c>
      <c r="M1269" t="s">
        <v>1189</v>
      </c>
    </row>
    <row r="1270" spans="12:13">
      <c r="L1270" s="65">
        <v>291211</v>
      </c>
      <c r="M1270" t="s">
        <v>1190</v>
      </c>
    </row>
    <row r="1271" spans="12:13">
      <c r="L1271" s="65">
        <v>291212</v>
      </c>
      <c r="M1271" t="s">
        <v>1191</v>
      </c>
    </row>
    <row r="1272" spans="12:13">
      <c r="L1272" s="65">
        <v>291213</v>
      </c>
      <c r="M1272" t="s">
        <v>1192</v>
      </c>
    </row>
    <row r="1273" spans="12:13">
      <c r="L1273" s="65">
        <v>291220</v>
      </c>
      <c r="M1273" t="s">
        <v>1193</v>
      </c>
    </row>
    <row r="1274" spans="12:13">
      <c r="L1274" s="65">
        <v>291221</v>
      </c>
      <c r="M1274" t="s">
        <v>1193</v>
      </c>
    </row>
    <row r="1275" spans="12:13">
      <c r="L1275" s="65">
        <v>291300</v>
      </c>
      <c r="M1275" t="s">
        <v>1194</v>
      </c>
    </row>
    <row r="1276" spans="12:13">
      <c r="L1276" s="65">
        <v>291310</v>
      </c>
      <c r="M1276" t="s">
        <v>1194</v>
      </c>
    </row>
    <row r="1277" spans="12:13">
      <c r="L1277" s="65">
        <v>291311</v>
      </c>
      <c r="M1277" t="s">
        <v>1195</v>
      </c>
    </row>
    <row r="1278" spans="12:13">
      <c r="L1278" s="65">
        <v>291312</v>
      </c>
      <c r="M1278" t="s">
        <v>1196</v>
      </c>
    </row>
    <row r="1279" spans="12:13">
      <c r="L1279" s="65">
        <v>291900</v>
      </c>
      <c r="M1279" t="s">
        <v>1197</v>
      </c>
    </row>
    <row r="1280" spans="12:13">
      <c r="L1280" s="65">
        <v>291910</v>
      </c>
      <c r="M1280" t="s">
        <v>1197</v>
      </c>
    </row>
    <row r="1281" spans="12:13">
      <c r="L1281" s="65">
        <v>291911</v>
      </c>
      <c r="M1281" t="s">
        <v>1198</v>
      </c>
    </row>
    <row r="1282" spans="12:13">
      <c r="L1282" s="65">
        <v>291919</v>
      </c>
      <c r="M1282" t="s">
        <v>1197</v>
      </c>
    </row>
    <row r="1283" spans="12:13">
      <c r="L1283" s="65">
        <v>300000</v>
      </c>
      <c r="M1283" t="s">
        <v>1199</v>
      </c>
    </row>
    <row r="1284" spans="12:13">
      <c r="L1284" s="65">
        <v>310000</v>
      </c>
      <c r="M1284" t="s">
        <v>1200</v>
      </c>
    </row>
    <row r="1285" spans="12:13">
      <c r="L1285" s="65">
        <v>311000</v>
      </c>
      <c r="M1285" t="s">
        <v>1200</v>
      </c>
    </row>
    <row r="1286" spans="12:13">
      <c r="L1286" s="65">
        <v>311100</v>
      </c>
      <c r="M1286" t="s">
        <v>267</v>
      </c>
    </row>
    <row r="1287" spans="12:13">
      <c r="L1287" s="66">
        <v>311110</v>
      </c>
      <c r="M1287" t="s">
        <v>1201</v>
      </c>
    </row>
    <row r="1288" spans="12:13">
      <c r="L1288" s="65">
        <v>311111</v>
      </c>
      <c r="M1288" t="s">
        <v>269</v>
      </c>
    </row>
    <row r="1289" spans="12:13">
      <c r="L1289" s="65">
        <v>311112</v>
      </c>
      <c r="M1289" t="s">
        <v>325</v>
      </c>
    </row>
    <row r="1290" spans="12:13">
      <c r="L1290" s="65">
        <v>311113</v>
      </c>
      <c r="M1290" t="s">
        <v>392</v>
      </c>
    </row>
    <row r="1291" spans="12:13">
      <c r="L1291" s="65">
        <v>311120</v>
      </c>
      <c r="M1291" t="s">
        <v>397</v>
      </c>
    </row>
    <row r="1292" spans="12:13">
      <c r="L1292" s="65">
        <v>311121</v>
      </c>
      <c r="M1292" t="s">
        <v>397</v>
      </c>
    </row>
    <row r="1293" spans="12:13">
      <c r="L1293" s="65">
        <v>311130</v>
      </c>
      <c r="M1293" t="s">
        <v>403</v>
      </c>
    </row>
    <row r="1294" spans="12:13">
      <c r="L1294" s="65">
        <v>311131</v>
      </c>
      <c r="M1294" t="s">
        <v>403</v>
      </c>
    </row>
    <row r="1295" spans="12:13">
      <c r="L1295" s="65">
        <v>311140</v>
      </c>
      <c r="M1295" t="s">
        <v>1202</v>
      </c>
    </row>
    <row r="1296" spans="12:13">
      <c r="L1296" s="65">
        <v>311141</v>
      </c>
      <c r="M1296" t="s">
        <v>1202</v>
      </c>
    </row>
    <row r="1297" spans="12:13">
      <c r="L1297" s="65">
        <v>311150</v>
      </c>
      <c r="M1297" t="s">
        <v>439</v>
      </c>
    </row>
    <row r="1298" spans="12:13">
      <c r="L1298" s="65">
        <v>311151</v>
      </c>
      <c r="M1298" t="s">
        <v>439</v>
      </c>
    </row>
    <row r="1299" spans="12:13">
      <c r="L1299" s="65">
        <v>311160</v>
      </c>
      <c r="M1299" t="s">
        <v>489</v>
      </c>
    </row>
    <row r="1300" spans="12:13">
      <c r="L1300" s="65">
        <v>311161</v>
      </c>
      <c r="M1300" t="s">
        <v>489</v>
      </c>
    </row>
    <row r="1301" spans="12:13">
      <c r="L1301" s="65">
        <v>311200</v>
      </c>
      <c r="M1301" t="s">
        <v>520</v>
      </c>
    </row>
    <row r="1302" spans="12:13">
      <c r="L1302" s="65">
        <v>311210</v>
      </c>
      <c r="M1302" t="s">
        <v>1203</v>
      </c>
    </row>
    <row r="1303" spans="12:13">
      <c r="L1303" s="65">
        <v>311211</v>
      </c>
      <c r="M1303" t="s">
        <v>1203</v>
      </c>
    </row>
    <row r="1304" spans="12:13">
      <c r="L1304" s="65">
        <v>311220</v>
      </c>
      <c r="M1304" t="s">
        <v>1204</v>
      </c>
    </row>
    <row r="1305" spans="12:13">
      <c r="L1305" s="65">
        <v>311221</v>
      </c>
      <c r="M1305" t="s">
        <v>1204</v>
      </c>
    </row>
    <row r="1306" spans="12:13">
      <c r="L1306" s="65">
        <v>311230</v>
      </c>
      <c r="M1306" t="s">
        <v>1205</v>
      </c>
    </row>
    <row r="1307" spans="12:13">
      <c r="L1307" s="65">
        <v>311231</v>
      </c>
      <c r="M1307" t="s">
        <v>1205</v>
      </c>
    </row>
    <row r="1308" spans="12:13">
      <c r="L1308" s="65">
        <v>311240</v>
      </c>
      <c r="M1308" t="s">
        <v>1206</v>
      </c>
    </row>
    <row r="1309" spans="12:13">
      <c r="L1309" s="65">
        <v>311241</v>
      </c>
      <c r="M1309" t="s">
        <v>1206</v>
      </c>
    </row>
    <row r="1310" spans="12:13">
      <c r="L1310" s="65">
        <v>311250</v>
      </c>
      <c r="M1310" t="s">
        <v>1207</v>
      </c>
    </row>
    <row r="1311" spans="12:13">
      <c r="L1311" s="65">
        <v>311251</v>
      </c>
      <c r="M1311" t="s">
        <v>1207</v>
      </c>
    </row>
    <row r="1312" spans="12:13">
      <c r="L1312" s="65">
        <v>311260</v>
      </c>
      <c r="M1312" t="s">
        <v>540</v>
      </c>
    </row>
    <row r="1313" spans="12:13">
      <c r="L1313" s="65">
        <v>311261</v>
      </c>
      <c r="M1313" t="s">
        <v>540</v>
      </c>
    </row>
    <row r="1314" spans="12:13">
      <c r="L1314" s="65">
        <v>311270</v>
      </c>
      <c r="M1314" t="s">
        <v>537</v>
      </c>
    </row>
    <row r="1315" spans="12:13">
      <c r="L1315" s="65">
        <v>311271</v>
      </c>
      <c r="M1315" t="s">
        <v>537</v>
      </c>
    </row>
    <row r="1316" spans="12:13">
      <c r="L1316" s="65">
        <v>311300</v>
      </c>
      <c r="M1316" t="s">
        <v>1208</v>
      </c>
    </row>
    <row r="1317" spans="12:13">
      <c r="L1317" s="65">
        <v>311310</v>
      </c>
      <c r="M1317" t="s">
        <v>1208</v>
      </c>
    </row>
    <row r="1318" spans="12:13">
      <c r="L1318" s="65">
        <v>311311</v>
      </c>
      <c r="M1318" t="s">
        <v>1208</v>
      </c>
    </row>
    <row r="1319" spans="12:13">
      <c r="L1319" s="65">
        <v>311400</v>
      </c>
      <c r="M1319" t="s">
        <v>560</v>
      </c>
    </row>
    <row r="1320" spans="12:13">
      <c r="L1320" s="65">
        <v>311410</v>
      </c>
      <c r="M1320" t="s">
        <v>560</v>
      </c>
    </row>
    <row r="1321" spans="12:13">
      <c r="L1321" s="65">
        <v>311411</v>
      </c>
      <c r="M1321" t="s">
        <v>562</v>
      </c>
    </row>
    <row r="1322" spans="12:13">
      <c r="L1322" s="65">
        <v>311412</v>
      </c>
      <c r="M1322" t="s">
        <v>1209</v>
      </c>
    </row>
    <row r="1323" spans="12:13">
      <c r="L1323" s="65">
        <v>311419</v>
      </c>
      <c r="M1323" t="s">
        <v>1210</v>
      </c>
    </row>
    <row r="1324" spans="12:13">
      <c r="L1324" s="65">
        <v>311500</v>
      </c>
      <c r="M1324" t="s">
        <v>1211</v>
      </c>
    </row>
    <row r="1325" spans="12:13">
      <c r="L1325" s="65">
        <v>311510</v>
      </c>
      <c r="M1325" t="s">
        <v>1211</v>
      </c>
    </row>
    <row r="1326" spans="12:13">
      <c r="L1326" s="65">
        <v>311511</v>
      </c>
      <c r="M1326" t="s">
        <v>1212</v>
      </c>
    </row>
    <row r="1327" spans="12:13">
      <c r="L1327" s="65">
        <v>311512</v>
      </c>
      <c r="M1327" t="s">
        <v>1213</v>
      </c>
    </row>
    <row r="1328" spans="12:13">
      <c r="L1328" s="65">
        <v>311513</v>
      </c>
      <c r="M1328" t="s">
        <v>1214</v>
      </c>
    </row>
    <row r="1329" spans="12:13">
      <c r="L1329" s="65">
        <v>311519</v>
      </c>
      <c r="M1329" t="s">
        <v>1215</v>
      </c>
    </row>
    <row r="1330" spans="12:13">
      <c r="L1330" s="65">
        <v>311600</v>
      </c>
      <c r="M1330" t="s">
        <v>1216</v>
      </c>
    </row>
    <row r="1331" spans="12:13">
      <c r="L1331" s="65">
        <v>311610</v>
      </c>
      <c r="M1331" t="s">
        <v>1217</v>
      </c>
    </row>
    <row r="1332" spans="12:13">
      <c r="L1332" s="65">
        <v>311611</v>
      </c>
      <c r="M1332" t="s">
        <v>1218</v>
      </c>
    </row>
    <row r="1333" spans="12:13">
      <c r="L1333" s="65">
        <v>311612</v>
      </c>
      <c r="M1333" t="s">
        <v>1219</v>
      </c>
    </row>
    <row r="1334" spans="12:13">
      <c r="L1334" s="65">
        <v>311700</v>
      </c>
      <c r="M1334" t="s">
        <v>1220</v>
      </c>
    </row>
    <row r="1335" spans="12:13">
      <c r="L1335" s="65">
        <v>311710</v>
      </c>
      <c r="M1335" t="s">
        <v>1220</v>
      </c>
    </row>
    <row r="1336" spans="12:13">
      <c r="L1336" s="65">
        <v>311711</v>
      </c>
      <c r="M1336" t="s">
        <v>1221</v>
      </c>
    </row>
    <row r="1337" spans="12:13">
      <c r="L1337" s="65">
        <v>311712</v>
      </c>
      <c r="M1337" t="s">
        <v>1222</v>
      </c>
    </row>
    <row r="1338" spans="12:13">
      <c r="L1338" s="65">
        <v>311713</v>
      </c>
      <c r="M1338" t="s">
        <v>1223</v>
      </c>
    </row>
    <row r="1339" spans="12:13">
      <c r="L1339" s="65">
        <v>311900</v>
      </c>
      <c r="M1339" t="s">
        <v>1224</v>
      </c>
    </row>
    <row r="1340" spans="12:13">
      <c r="L1340" s="65">
        <v>311910</v>
      </c>
      <c r="M1340" t="s">
        <v>1224</v>
      </c>
    </row>
    <row r="1341" spans="12:13">
      <c r="L1341" s="65">
        <v>311911</v>
      </c>
      <c r="M1341" t="s">
        <v>1224</v>
      </c>
    </row>
    <row r="1342" spans="12:13">
      <c r="L1342" s="65">
        <v>320000</v>
      </c>
      <c r="M1342" t="s">
        <v>1225</v>
      </c>
    </row>
    <row r="1343" spans="12:13">
      <c r="L1343" s="65">
        <v>321000</v>
      </c>
      <c r="M1343" t="s">
        <v>1225</v>
      </c>
    </row>
    <row r="1344" spans="12:13">
      <c r="L1344" s="65">
        <v>321100</v>
      </c>
      <c r="M1344" t="s">
        <v>1225</v>
      </c>
    </row>
    <row r="1345" spans="12:13">
      <c r="L1345" s="65">
        <v>321110</v>
      </c>
      <c r="M1345" t="s">
        <v>1226</v>
      </c>
    </row>
    <row r="1346" spans="12:13">
      <c r="L1346" s="65">
        <v>321111</v>
      </c>
      <c r="M1346" t="s">
        <v>1226</v>
      </c>
    </row>
    <row r="1347" spans="12:13">
      <c r="L1347" s="65">
        <v>321120</v>
      </c>
      <c r="M1347" t="s">
        <v>1227</v>
      </c>
    </row>
    <row r="1348" spans="12:13">
      <c r="L1348" s="65">
        <v>321121</v>
      </c>
      <c r="M1348" t="s">
        <v>1228</v>
      </c>
    </row>
    <row r="1349" spans="12:13">
      <c r="L1349" s="65">
        <v>321122</v>
      </c>
      <c r="M1349" t="s">
        <v>1229</v>
      </c>
    </row>
    <row r="1350" spans="12:13">
      <c r="L1350" s="65">
        <v>321200</v>
      </c>
      <c r="M1350" t="s">
        <v>1230</v>
      </c>
    </row>
    <row r="1351" spans="12:13">
      <c r="L1351" s="65">
        <v>321210</v>
      </c>
      <c r="M1351" t="s">
        <v>1230</v>
      </c>
    </row>
    <row r="1352" spans="12:13">
      <c r="L1352" s="65">
        <v>321211</v>
      </c>
      <c r="M1352" t="s">
        <v>1230</v>
      </c>
    </row>
    <row r="1353" spans="12:13">
      <c r="L1353" s="65">
        <v>321300</v>
      </c>
      <c r="M1353" t="s">
        <v>1231</v>
      </c>
    </row>
    <row r="1354" spans="12:13">
      <c r="L1354" s="65">
        <v>321310</v>
      </c>
      <c r="M1354" t="s">
        <v>1231</v>
      </c>
    </row>
    <row r="1355" spans="12:13">
      <c r="L1355" s="65">
        <v>321311</v>
      </c>
      <c r="M1355" t="s">
        <v>1232</v>
      </c>
    </row>
    <row r="1356" spans="12:13">
      <c r="L1356" s="65">
        <v>321312</v>
      </c>
      <c r="M1356" t="s">
        <v>1233</v>
      </c>
    </row>
    <row r="1357" spans="12:13">
      <c r="L1357" s="65">
        <v>330000</v>
      </c>
      <c r="M1357" t="s">
        <v>1234</v>
      </c>
    </row>
    <row r="1358" spans="12:13">
      <c r="L1358" s="65">
        <v>331000</v>
      </c>
      <c r="M1358" t="s">
        <v>1234</v>
      </c>
    </row>
    <row r="1359" spans="12:13">
      <c r="L1359" s="65">
        <v>331100</v>
      </c>
      <c r="M1359" t="s">
        <v>1234</v>
      </c>
    </row>
    <row r="1360" spans="12:13">
      <c r="L1360" s="65">
        <v>331110</v>
      </c>
      <c r="M1360" t="s">
        <v>276</v>
      </c>
    </row>
    <row r="1361" spans="12:13">
      <c r="L1361" s="65">
        <v>331111</v>
      </c>
      <c r="M1361" t="s">
        <v>276</v>
      </c>
    </row>
    <row r="1362" spans="12:13">
      <c r="L1362" s="65">
        <v>331120</v>
      </c>
      <c r="M1362" t="s">
        <v>1235</v>
      </c>
    </row>
    <row r="1363" spans="12:13">
      <c r="L1363" s="65">
        <v>331121</v>
      </c>
      <c r="M1363" t="s">
        <v>1235</v>
      </c>
    </row>
    <row r="1364" spans="12:13">
      <c r="L1364" s="65">
        <v>331130</v>
      </c>
      <c r="M1364" t="s">
        <v>1236</v>
      </c>
    </row>
    <row r="1365" spans="12:13">
      <c r="L1365" s="65">
        <v>331131</v>
      </c>
      <c r="M1365" t="s">
        <v>1236</v>
      </c>
    </row>
    <row r="1366" spans="12:13">
      <c r="L1366" s="65">
        <v>331140</v>
      </c>
      <c r="M1366" t="s">
        <v>1237</v>
      </c>
    </row>
    <row r="1367" spans="12:13">
      <c r="L1367" s="65">
        <v>331141</v>
      </c>
      <c r="M1367" t="s">
        <v>1237</v>
      </c>
    </row>
    <row r="1368" spans="12:13">
      <c r="L1368" s="65">
        <v>331150</v>
      </c>
      <c r="M1368" t="s">
        <v>409</v>
      </c>
    </row>
    <row r="1369" spans="12:13">
      <c r="L1369" s="65">
        <v>331151</v>
      </c>
      <c r="M1369" t="s">
        <v>409</v>
      </c>
    </row>
    <row r="1370" spans="12:13">
      <c r="L1370" s="65">
        <v>331160</v>
      </c>
      <c r="M1370" t="s">
        <v>1238</v>
      </c>
    </row>
    <row r="1371" spans="12:13">
      <c r="L1371" s="65">
        <v>331161</v>
      </c>
      <c r="M1371" t="s">
        <v>1239</v>
      </c>
    </row>
    <row r="1372" spans="12:13">
      <c r="L1372" s="65">
        <v>331170</v>
      </c>
      <c r="M1372" t="s">
        <v>1240</v>
      </c>
    </row>
    <row r="1373" spans="12:13">
      <c r="L1373" s="65">
        <v>331171</v>
      </c>
      <c r="M1373" t="s">
        <v>1240</v>
      </c>
    </row>
    <row r="1374" spans="12:13">
      <c r="L1374" s="65">
        <v>331180</v>
      </c>
      <c r="M1374" t="s">
        <v>1241</v>
      </c>
    </row>
    <row r="1375" spans="12:13">
      <c r="L1375" s="65">
        <v>331181</v>
      </c>
      <c r="M1375" t="s">
        <v>1241</v>
      </c>
    </row>
    <row r="1376" spans="12:13">
      <c r="L1376" s="65">
        <v>340000</v>
      </c>
      <c r="M1376" t="s">
        <v>1242</v>
      </c>
    </row>
    <row r="1377" spans="12:13">
      <c r="L1377" s="65">
        <v>341000</v>
      </c>
      <c r="M1377" t="s">
        <v>1242</v>
      </c>
    </row>
    <row r="1378" spans="12:13">
      <c r="L1378" s="65">
        <v>341100</v>
      </c>
      <c r="M1378" t="s">
        <v>1242</v>
      </c>
    </row>
    <row r="1379" spans="12:13">
      <c r="L1379" s="65">
        <v>341110</v>
      </c>
      <c r="M1379" t="s">
        <v>277</v>
      </c>
    </row>
    <row r="1380" spans="12:13">
      <c r="L1380" s="65">
        <v>341111</v>
      </c>
      <c r="M1380" t="s">
        <v>277</v>
      </c>
    </row>
    <row r="1381" spans="12:13">
      <c r="L1381" s="65">
        <v>341120</v>
      </c>
      <c r="M1381" t="s">
        <v>1243</v>
      </c>
    </row>
    <row r="1382" spans="12:13">
      <c r="L1382" s="65">
        <v>341121</v>
      </c>
      <c r="M1382" t="s">
        <v>1243</v>
      </c>
    </row>
    <row r="1383" spans="12:13">
      <c r="L1383" s="65">
        <v>341130</v>
      </c>
      <c r="M1383" t="s">
        <v>1244</v>
      </c>
    </row>
    <row r="1384" spans="12:13">
      <c r="L1384" s="65">
        <v>341131</v>
      </c>
      <c r="M1384" t="s">
        <v>1244</v>
      </c>
    </row>
    <row r="1385" spans="12:13">
      <c r="L1385" s="65">
        <v>341140</v>
      </c>
      <c r="M1385" t="s">
        <v>401</v>
      </c>
    </row>
    <row r="1386" spans="12:13">
      <c r="L1386" s="65">
        <v>341141</v>
      </c>
      <c r="M1386" t="s">
        <v>401</v>
      </c>
    </row>
    <row r="1387" spans="12:13">
      <c r="L1387" s="65">
        <v>341150</v>
      </c>
      <c r="M1387" t="s">
        <v>410</v>
      </c>
    </row>
    <row r="1388" spans="12:13">
      <c r="L1388" s="65">
        <v>341151</v>
      </c>
      <c r="M1388" t="s">
        <v>410</v>
      </c>
    </row>
    <row r="1389" spans="12:13">
      <c r="L1389" s="65">
        <v>341160</v>
      </c>
      <c r="M1389" t="s">
        <v>1245</v>
      </c>
    </row>
    <row r="1390" spans="12:13">
      <c r="L1390" s="65">
        <v>341161</v>
      </c>
      <c r="M1390" t="s">
        <v>1245</v>
      </c>
    </row>
    <row r="1391" spans="12:13">
      <c r="L1391" s="65">
        <v>341170</v>
      </c>
      <c r="M1391" t="s">
        <v>508</v>
      </c>
    </row>
    <row r="1392" spans="12:13">
      <c r="L1392" s="65">
        <v>341171</v>
      </c>
      <c r="M1392" t="s">
        <v>508</v>
      </c>
    </row>
    <row r="1393" spans="12:13">
      <c r="L1393" s="65">
        <v>341180</v>
      </c>
      <c r="M1393" t="s">
        <v>1246</v>
      </c>
    </row>
    <row r="1394" spans="12:13">
      <c r="L1394" s="65">
        <v>341181</v>
      </c>
      <c r="M1394" t="s">
        <v>1246</v>
      </c>
    </row>
    <row r="1395" spans="12:13">
      <c r="L1395" s="65">
        <v>350000</v>
      </c>
      <c r="M1395" t="s">
        <v>1247</v>
      </c>
    </row>
    <row r="1396" spans="12:13">
      <c r="L1396" s="65">
        <v>351000</v>
      </c>
      <c r="M1396" t="s">
        <v>1248</v>
      </c>
    </row>
    <row r="1397" spans="12:13">
      <c r="L1397" s="65">
        <v>351100</v>
      </c>
      <c r="M1397" t="s">
        <v>1248</v>
      </c>
    </row>
    <row r="1398" spans="12:13">
      <c r="L1398" s="65">
        <v>351110</v>
      </c>
      <c r="M1398" t="s">
        <v>1249</v>
      </c>
    </row>
    <row r="1399" spans="12:13">
      <c r="L1399" s="65">
        <v>351111</v>
      </c>
      <c r="M1399" t="s">
        <v>1249</v>
      </c>
    </row>
    <row r="1400" spans="12:13">
      <c r="L1400" s="65">
        <v>351120</v>
      </c>
      <c r="M1400" t="s">
        <v>1250</v>
      </c>
    </row>
    <row r="1401" spans="12:13">
      <c r="L1401" s="65">
        <v>351121</v>
      </c>
      <c r="M1401" t="s">
        <v>1251</v>
      </c>
    </row>
    <row r="1402" spans="12:13">
      <c r="L1402" s="65">
        <v>351122</v>
      </c>
      <c r="M1402" t="s">
        <v>1252</v>
      </c>
    </row>
    <row r="1403" spans="12:13">
      <c r="L1403" s="65">
        <v>351123</v>
      </c>
      <c r="M1403" t="s">
        <v>1253</v>
      </c>
    </row>
    <row r="1404" spans="12:13">
      <c r="L1404" s="65">
        <v>351130</v>
      </c>
      <c r="M1404" t="s">
        <v>1254</v>
      </c>
    </row>
    <row r="1405" spans="12:13">
      <c r="L1405" s="65">
        <v>351131</v>
      </c>
      <c r="M1405" t="s">
        <v>1254</v>
      </c>
    </row>
    <row r="1406" spans="12:13">
      <c r="L1406" s="65">
        <v>351140</v>
      </c>
      <c r="M1406" t="s">
        <v>1255</v>
      </c>
    </row>
    <row r="1407" spans="12:13">
      <c r="L1407" s="65">
        <v>351141</v>
      </c>
      <c r="M1407" t="s">
        <v>1255</v>
      </c>
    </row>
    <row r="1408" spans="12:13">
      <c r="L1408" s="65">
        <v>351150</v>
      </c>
      <c r="M1408" t="s">
        <v>1256</v>
      </c>
    </row>
    <row r="1409" spans="12:13">
      <c r="L1409" s="65">
        <v>351151</v>
      </c>
      <c r="M1409" t="s">
        <v>1256</v>
      </c>
    </row>
    <row r="1410" spans="12:13">
      <c r="L1410" s="65">
        <v>352000</v>
      </c>
      <c r="M1410" t="s">
        <v>1257</v>
      </c>
    </row>
    <row r="1411" spans="12:13">
      <c r="L1411" s="65">
        <v>352100</v>
      </c>
      <c r="M1411" t="s">
        <v>1257</v>
      </c>
    </row>
    <row r="1412" spans="12:13">
      <c r="L1412" s="65">
        <v>352110</v>
      </c>
      <c r="M1412" t="s">
        <v>1258</v>
      </c>
    </row>
    <row r="1413" spans="12:13">
      <c r="L1413" s="65">
        <v>352111</v>
      </c>
      <c r="M1413" t="s">
        <v>1258</v>
      </c>
    </row>
    <row r="1414" spans="12:13">
      <c r="L1414" s="65">
        <v>352120</v>
      </c>
      <c r="M1414" t="s">
        <v>1259</v>
      </c>
    </row>
    <row r="1415" spans="12:13">
      <c r="L1415" s="65">
        <v>352121</v>
      </c>
      <c r="M1415" t="s">
        <v>1260</v>
      </c>
    </row>
    <row r="1416" spans="12:13">
      <c r="L1416" s="65">
        <v>352122</v>
      </c>
      <c r="M1416" t="s">
        <v>1261</v>
      </c>
    </row>
    <row r="1417" spans="12:13">
      <c r="L1417" s="65">
        <v>352123</v>
      </c>
      <c r="M1417" t="s">
        <v>1262</v>
      </c>
    </row>
    <row r="1418" spans="12:13">
      <c r="L1418" s="65">
        <v>352130</v>
      </c>
      <c r="M1418" t="s">
        <v>1263</v>
      </c>
    </row>
    <row r="1419" spans="12:13">
      <c r="L1419" s="65">
        <v>352131</v>
      </c>
      <c r="M1419" t="s">
        <v>1263</v>
      </c>
    </row>
    <row r="1420" spans="12:13">
      <c r="L1420" s="65">
        <v>352140</v>
      </c>
      <c r="M1420" t="s">
        <v>1264</v>
      </c>
    </row>
    <row r="1421" spans="12:13">
      <c r="L1421" s="65">
        <v>352141</v>
      </c>
      <c r="M1421" t="s">
        <v>1264</v>
      </c>
    </row>
    <row r="1422" spans="12:13">
      <c r="L1422" s="65">
        <v>352150</v>
      </c>
      <c r="M1422" t="s">
        <v>1265</v>
      </c>
    </row>
    <row r="1423" spans="12:13">
      <c r="L1423" s="65">
        <v>352151</v>
      </c>
      <c r="M1423" t="s">
        <v>1265</v>
      </c>
    </row>
    <row r="1424" spans="12:13">
      <c r="L1424" s="65">
        <v>400000</v>
      </c>
      <c r="M1424" t="s">
        <v>1266</v>
      </c>
    </row>
    <row r="1425" spans="12:13">
      <c r="L1425" s="65">
        <v>410000</v>
      </c>
      <c r="M1425" t="s">
        <v>1267</v>
      </c>
    </row>
    <row r="1426" spans="12:13">
      <c r="L1426" s="65">
        <v>411000</v>
      </c>
      <c r="M1426" t="s">
        <v>1268</v>
      </c>
    </row>
    <row r="1427" spans="12:13">
      <c r="L1427" s="65">
        <v>411100</v>
      </c>
      <c r="M1427" t="s">
        <v>1269</v>
      </c>
    </row>
    <row r="1428" spans="12:13">
      <c r="L1428" s="65">
        <v>411110</v>
      </c>
      <c r="M1428" t="s">
        <v>1269</v>
      </c>
    </row>
    <row r="1429" spans="12:13">
      <c r="L1429" s="65">
        <v>411111</v>
      </c>
      <c r="M1429" t="s">
        <v>1270</v>
      </c>
    </row>
    <row r="1430" spans="12:13">
      <c r="L1430" s="65">
        <v>411112</v>
      </c>
      <c r="M1430" t="s">
        <v>1271</v>
      </c>
    </row>
    <row r="1431" spans="12:13">
      <c r="L1431" s="65">
        <v>411113</v>
      </c>
      <c r="M1431" t="s">
        <v>1272</v>
      </c>
    </row>
    <row r="1432" spans="12:13">
      <c r="L1432" s="65">
        <v>411114</v>
      </c>
      <c r="M1432" t="s">
        <v>1273</v>
      </c>
    </row>
    <row r="1433" spans="12:13">
      <c r="L1433" s="65">
        <v>411115</v>
      </c>
      <c r="M1433" t="s">
        <v>1274</v>
      </c>
    </row>
    <row r="1434" spans="12:13">
      <c r="L1434" s="65">
        <v>411116</v>
      </c>
      <c r="M1434" t="s">
        <v>1275</v>
      </c>
    </row>
    <row r="1435" spans="12:13">
      <c r="L1435" s="65">
        <v>411117</v>
      </c>
      <c r="M1435" t="s">
        <v>1276</v>
      </c>
    </row>
    <row r="1436" spans="12:13">
      <c r="L1436" s="65">
        <v>411118</v>
      </c>
      <c r="M1436" t="s">
        <v>1277</v>
      </c>
    </row>
    <row r="1437" spans="12:13">
      <c r="L1437" s="66">
        <v>411119</v>
      </c>
      <c r="M1437" t="s">
        <v>1278</v>
      </c>
    </row>
    <row r="1438" spans="12:13">
      <c r="L1438" s="65">
        <v>411120</v>
      </c>
      <c r="M1438" t="s">
        <v>1279</v>
      </c>
    </row>
    <row r="1439" spans="12:13">
      <c r="L1439" s="65">
        <v>411121</v>
      </c>
      <c r="M1439" t="s">
        <v>1280</v>
      </c>
    </row>
    <row r="1440" spans="12:13">
      <c r="L1440" s="65">
        <v>411122</v>
      </c>
      <c r="M1440" t="s">
        <v>1281</v>
      </c>
    </row>
    <row r="1441" spans="12:13">
      <c r="L1441" s="65">
        <v>411130</v>
      </c>
      <c r="M1441" t="s">
        <v>1282</v>
      </c>
    </row>
    <row r="1442" spans="12:13">
      <c r="L1442" s="65">
        <v>411131</v>
      </c>
      <c r="M1442" t="s">
        <v>1282</v>
      </c>
    </row>
    <row r="1443" spans="12:13">
      <c r="L1443" s="65">
        <v>411140</v>
      </c>
      <c r="M1443" t="s">
        <v>1283</v>
      </c>
    </row>
    <row r="1444" spans="12:13">
      <c r="L1444" s="65">
        <v>411141</v>
      </c>
      <c r="M1444" t="s">
        <v>1283</v>
      </c>
    </row>
    <row r="1445" spans="12:13">
      <c r="L1445" s="65">
        <v>411150</v>
      </c>
      <c r="M1445" t="s">
        <v>1284</v>
      </c>
    </row>
    <row r="1446" spans="12:13">
      <c r="L1446" s="65">
        <v>411151</v>
      </c>
      <c r="M1446" t="s">
        <v>1285</v>
      </c>
    </row>
    <row r="1447" spans="12:13">
      <c r="L1447" s="65">
        <v>411159</v>
      </c>
      <c r="M1447" t="s">
        <v>1286</v>
      </c>
    </row>
    <row r="1448" spans="12:13">
      <c r="L1448" s="65">
        <v>411190</v>
      </c>
      <c r="M1448" t="s">
        <v>1287</v>
      </c>
    </row>
    <row r="1449" spans="12:13">
      <c r="L1449" s="65">
        <v>411191</v>
      </c>
      <c r="M1449" t="s">
        <v>1287</v>
      </c>
    </row>
    <row r="1450" spans="12:13">
      <c r="L1450" s="65">
        <v>412000</v>
      </c>
      <c r="M1450" t="s">
        <v>1288</v>
      </c>
    </row>
    <row r="1451" spans="12:13">
      <c r="L1451" s="65">
        <v>412100</v>
      </c>
      <c r="M1451" t="s">
        <v>1289</v>
      </c>
    </row>
    <row r="1452" spans="12:13">
      <c r="L1452" s="65">
        <v>412110</v>
      </c>
      <c r="M1452" t="s">
        <v>1289</v>
      </c>
    </row>
    <row r="1453" spans="12:13">
      <c r="L1453" s="65">
        <v>412111</v>
      </c>
      <c r="M1453" t="s">
        <v>1289</v>
      </c>
    </row>
    <row r="1454" spans="12:13">
      <c r="L1454" s="65">
        <v>412112</v>
      </c>
      <c r="M1454" t="s">
        <v>1290</v>
      </c>
    </row>
    <row r="1455" spans="12:13">
      <c r="L1455" s="65">
        <v>412113</v>
      </c>
      <c r="M1455" t="s">
        <v>1291</v>
      </c>
    </row>
    <row r="1456" spans="12:13">
      <c r="L1456" s="65">
        <v>412200</v>
      </c>
      <c r="M1456" t="s">
        <v>1292</v>
      </c>
    </row>
    <row r="1457" spans="12:13">
      <c r="L1457" s="65">
        <v>412210</v>
      </c>
      <c r="M1457" t="s">
        <v>1292</v>
      </c>
    </row>
    <row r="1458" spans="12:13">
      <c r="L1458" s="65">
        <v>412211</v>
      </c>
      <c r="M1458" t="s">
        <v>1292</v>
      </c>
    </row>
    <row r="1459" spans="12:13">
      <c r="L1459" s="65">
        <v>412221</v>
      </c>
      <c r="M1459" t="s">
        <v>1293</v>
      </c>
    </row>
    <row r="1460" spans="12:13">
      <c r="L1460" s="65">
        <v>412300</v>
      </c>
      <c r="M1460" t="s">
        <v>1294</v>
      </c>
    </row>
    <row r="1461" spans="12:13">
      <c r="L1461" s="65">
        <v>412310</v>
      </c>
      <c r="M1461" t="s">
        <v>1294</v>
      </c>
    </row>
    <row r="1462" spans="12:13">
      <c r="L1462" s="65">
        <v>412311</v>
      </c>
      <c r="M1462" t="s">
        <v>1294</v>
      </c>
    </row>
    <row r="1463" spans="12:13">
      <c r="L1463" s="65">
        <v>413000</v>
      </c>
      <c r="M1463" t="s">
        <v>1295</v>
      </c>
    </row>
    <row r="1464" spans="12:13">
      <c r="L1464" s="65">
        <v>413100</v>
      </c>
      <c r="M1464" t="s">
        <v>1295</v>
      </c>
    </row>
    <row r="1465" spans="12:13">
      <c r="L1465" s="65">
        <v>413110</v>
      </c>
      <c r="M1465" t="s">
        <v>1295</v>
      </c>
    </row>
    <row r="1466" spans="12:13">
      <c r="L1466" s="65">
        <v>413111</v>
      </c>
      <c r="M1466" t="s">
        <v>1296</v>
      </c>
    </row>
    <row r="1467" spans="12:13">
      <c r="L1467" s="65">
        <v>413112</v>
      </c>
      <c r="M1467" t="s">
        <v>1297</v>
      </c>
    </row>
    <row r="1468" spans="12:13">
      <c r="L1468" s="65">
        <v>413119</v>
      </c>
      <c r="M1468" t="s">
        <v>1298</v>
      </c>
    </row>
    <row r="1469" spans="12:13">
      <c r="L1469" s="65">
        <v>413120</v>
      </c>
      <c r="M1469" t="s">
        <v>1299</v>
      </c>
    </row>
    <row r="1470" spans="12:13">
      <c r="L1470" s="65">
        <v>413121</v>
      </c>
      <c r="M1470" t="s">
        <v>1299</v>
      </c>
    </row>
    <row r="1471" spans="12:13">
      <c r="L1471" s="65">
        <v>413130</v>
      </c>
      <c r="M1471" t="s">
        <v>1300</v>
      </c>
    </row>
    <row r="1472" spans="12:13">
      <c r="L1472" s="65">
        <v>413131</v>
      </c>
      <c r="M1472" t="s">
        <v>1301</v>
      </c>
    </row>
    <row r="1473" spans="12:13">
      <c r="L1473" s="65">
        <v>413139</v>
      </c>
      <c r="M1473" t="s">
        <v>1302</v>
      </c>
    </row>
    <row r="1474" spans="12:13">
      <c r="L1474" s="65">
        <v>413140</v>
      </c>
      <c r="M1474" t="s">
        <v>1303</v>
      </c>
    </row>
    <row r="1475" spans="12:13">
      <c r="L1475" s="65">
        <v>413141</v>
      </c>
      <c r="M1475" t="s">
        <v>1304</v>
      </c>
    </row>
    <row r="1476" spans="12:13">
      <c r="L1476" s="65">
        <v>413142</v>
      </c>
      <c r="M1476" t="s">
        <v>1305</v>
      </c>
    </row>
    <row r="1477" spans="12:13">
      <c r="L1477" s="65">
        <v>413150</v>
      </c>
      <c r="M1477" t="s">
        <v>1306</v>
      </c>
    </row>
    <row r="1478" spans="12:13">
      <c r="L1478" s="65">
        <v>413151</v>
      </c>
      <c r="M1478" t="s">
        <v>1306</v>
      </c>
    </row>
    <row r="1479" spans="12:13">
      <c r="L1479" s="65">
        <v>413160</v>
      </c>
      <c r="M1479" t="s">
        <v>1307</v>
      </c>
    </row>
    <row r="1480" spans="12:13">
      <c r="L1480" s="65">
        <v>413161</v>
      </c>
      <c r="M1480" t="s">
        <v>1307</v>
      </c>
    </row>
    <row r="1481" spans="12:13">
      <c r="L1481" s="65">
        <v>413170</v>
      </c>
      <c r="M1481" t="s">
        <v>1308</v>
      </c>
    </row>
    <row r="1482" spans="12:13">
      <c r="L1482" s="65">
        <v>413171</v>
      </c>
      <c r="M1482" t="s">
        <v>1308</v>
      </c>
    </row>
    <row r="1483" spans="12:13">
      <c r="L1483" s="65">
        <v>413180</v>
      </c>
      <c r="M1483" t="s">
        <v>1309</v>
      </c>
    </row>
    <row r="1484" spans="12:13">
      <c r="L1484" s="65">
        <v>413181</v>
      </c>
      <c r="M1484" t="s">
        <v>1309</v>
      </c>
    </row>
    <row r="1485" spans="12:13">
      <c r="L1485" s="65">
        <v>414000</v>
      </c>
      <c r="M1485" t="s">
        <v>1310</v>
      </c>
    </row>
    <row r="1486" spans="12:13">
      <c r="L1486" s="65">
        <v>414100</v>
      </c>
      <c r="M1486" t="s">
        <v>1311</v>
      </c>
    </row>
    <row r="1487" spans="12:13">
      <c r="L1487" s="65">
        <v>414110</v>
      </c>
      <c r="M1487" t="s">
        <v>1312</v>
      </c>
    </row>
    <row r="1488" spans="12:13">
      <c r="L1488" s="65">
        <v>414111</v>
      </c>
      <c r="M1488" t="s">
        <v>1312</v>
      </c>
    </row>
    <row r="1489" spans="12:13">
      <c r="L1489" s="65">
        <v>414120</v>
      </c>
      <c r="M1489" t="s">
        <v>1313</v>
      </c>
    </row>
    <row r="1490" spans="12:13">
      <c r="L1490" s="65">
        <v>414121</v>
      </c>
      <c r="M1490" t="s">
        <v>1313</v>
      </c>
    </row>
    <row r="1491" spans="12:13">
      <c r="L1491" s="65">
        <v>414130</v>
      </c>
      <c r="M1491" t="s">
        <v>1314</v>
      </c>
    </row>
    <row r="1492" spans="12:13">
      <c r="L1492" s="65">
        <v>414131</v>
      </c>
      <c r="M1492" t="s">
        <v>1314</v>
      </c>
    </row>
    <row r="1493" spans="12:13">
      <c r="L1493" s="65">
        <v>414200</v>
      </c>
      <c r="M1493" t="s">
        <v>1315</v>
      </c>
    </row>
    <row r="1494" spans="12:13">
      <c r="L1494" s="65">
        <v>414210</v>
      </c>
      <c r="M1494" t="s">
        <v>1315</v>
      </c>
    </row>
    <row r="1495" spans="12:13">
      <c r="L1495" s="65">
        <v>414211</v>
      </c>
      <c r="M1495" t="s">
        <v>1315</v>
      </c>
    </row>
    <row r="1496" spans="12:13">
      <c r="L1496" s="65">
        <v>414300</v>
      </c>
      <c r="M1496" t="s">
        <v>1316</v>
      </c>
    </row>
    <row r="1497" spans="12:13">
      <c r="L1497" s="65">
        <v>414310</v>
      </c>
      <c r="M1497" t="s">
        <v>1316</v>
      </c>
    </row>
    <row r="1498" spans="12:13">
      <c r="L1498" s="65">
        <v>414311</v>
      </c>
      <c r="M1498" t="s">
        <v>1317</v>
      </c>
    </row>
    <row r="1499" spans="12:13">
      <c r="L1499" s="65">
        <v>414312</v>
      </c>
      <c r="M1499" t="s">
        <v>1318</v>
      </c>
    </row>
    <row r="1500" spans="12:13">
      <c r="L1500" s="65">
        <v>414314</v>
      </c>
      <c r="M1500" t="s">
        <v>1319</v>
      </c>
    </row>
    <row r="1501" spans="12:13">
      <c r="L1501" s="65">
        <v>414400</v>
      </c>
      <c r="M1501" t="s">
        <v>1320</v>
      </c>
    </row>
    <row r="1502" spans="12:13">
      <c r="L1502" s="65">
        <v>414410</v>
      </c>
      <c r="M1502" t="s">
        <v>1320</v>
      </c>
    </row>
    <row r="1503" spans="12:13">
      <c r="L1503" s="65">
        <v>414411</v>
      </c>
      <c r="M1503" t="s">
        <v>1321</v>
      </c>
    </row>
    <row r="1504" spans="12:13">
      <c r="L1504" s="65">
        <v>414412</v>
      </c>
      <c r="M1504" t="s">
        <v>1322</v>
      </c>
    </row>
    <row r="1505" spans="12:13">
      <c r="L1505" s="65">
        <v>414419</v>
      </c>
      <c r="M1505" t="s">
        <v>1323</v>
      </c>
    </row>
    <row r="1506" spans="12:13">
      <c r="L1506" s="65">
        <v>415000</v>
      </c>
      <c r="M1506" t="s">
        <v>1324</v>
      </c>
    </row>
    <row r="1507" spans="12:13">
      <c r="L1507" s="65">
        <v>415100</v>
      </c>
      <c r="M1507" t="s">
        <v>1324</v>
      </c>
    </row>
    <row r="1508" spans="12:13">
      <c r="L1508" s="65">
        <v>415110</v>
      </c>
      <c r="M1508" t="s">
        <v>1324</v>
      </c>
    </row>
    <row r="1509" spans="12:13">
      <c r="L1509" s="65">
        <v>415111</v>
      </c>
      <c r="M1509" t="s">
        <v>1325</v>
      </c>
    </row>
    <row r="1510" spans="12:13">
      <c r="L1510" s="65">
        <v>415112</v>
      </c>
      <c r="M1510" t="s">
        <v>1326</v>
      </c>
    </row>
    <row r="1511" spans="12:13">
      <c r="L1511" s="65">
        <v>415113</v>
      </c>
      <c r="M1511" t="s">
        <v>1327</v>
      </c>
    </row>
    <row r="1512" spans="12:13">
      <c r="L1512" s="65">
        <v>415114</v>
      </c>
      <c r="M1512" t="s">
        <v>1328</v>
      </c>
    </row>
    <row r="1513" spans="12:13">
      <c r="L1513" s="65">
        <v>415119</v>
      </c>
      <c r="M1513" t="s">
        <v>1329</v>
      </c>
    </row>
    <row r="1514" spans="12:13">
      <c r="L1514" s="65">
        <v>416000</v>
      </c>
      <c r="M1514" t="s">
        <v>1330</v>
      </c>
    </row>
    <row r="1515" spans="12:13">
      <c r="L1515" s="65">
        <v>416100</v>
      </c>
      <c r="M1515" t="s">
        <v>1330</v>
      </c>
    </row>
    <row r="1516" spans="12:13">
      <c r="L1516" s="65">
        <v>416110</v>
      </c>
      <c r="M1516" t="s">
        <v>1331</v>
      </c>
    </row>
    <row r="1517" spans="12:13">
      <c r="L1517" s="65">
        <v>416111</v>
      </c>
      <c r="M1517" t="s">
        <v>1332</v>
      </c>
    </row>
    <row r="1518" spans="12:13">
      <c r="L1518" s="65">
        <v>416112</v>
      </c>
      <c r="M1518" t="s">
        <v>1333</v>
      </c>
    </row>
    <row r="1519" spans="12:13">
      <c r="L1519" s="65">
        <v>416119</v>
      </c>
      <c r="M1519" t="s">
        <v>1334</v>
      </c>
    </row>
    <row r="1520" spans="12:13">
      <c r="L1520" s="65">
        <v>416120</v>
      </c>
      <c r="M1520" t="s">
        <v>1335</v>
      </c>
    </row>
    <row r="1521" spans="12:13">
      <c r="L1521" s="65">
        <v>416121</v>
      </c>
      <c r="M1521" t="s">
        <v>1336</v>
      </c>
    </row>
    <row r="1522" spans="12:13">
      <c r="L1522" s="65">
        <v>416130</v>
      </c>
      <c r="M1522" t="s">
        <v>1337</v>
      </c>
    </row>
    <row r="1523" spans="12:13">
      <c r="L1523" s="65">
        <v>416131</v>
      </c>
      <c r="M1523" t="s">
        <v>1338</v>
      </c>
    </row>
    <row r="1524" spans="12:13">
      <c r="L1524" s="65">
        <v>416132</v>
      </c>
      <c r="M1524" t="s">
        <v>1339</v>
      </c>
    </row>
    <row r="1525" spans="12:13">
      <c r="L1525" s="65">
        <v>417000</v>
      </c>
      <c r="M1525" t="s">
        <v>1340</v>
      </c>
    </row>
    <row r="1526" spans="12:13">
      <c r="L1526" s="65">
        <v>417100</v>
      </c>
      <c r="M1526" t="s">
        <v>1340</v>
      </c>
    </row>
    <row r="1527" spans="12:13">
      <c r="L1527" s="65">
        <v>417110</v>
      </c>
      <c r="M1527" t="s">
        <v>1340</v>
      </c>
    </row>
    <row r="1528" spans="12:13">
      <c r="L1528" s="65">
        <v>417111</v>
      </c>
      <c r="M1528" t="s">
        <v>1340</v>
      </c>
    </row>
    <row r="1529" spans="12:13">
      <c r="L1529" s="65">
        <v>418000</v>
      </c>
      <c r="M1529" t="s">
        <v>1341</v>
      </c>
    </row>
    <row r="1530" spans="12:13">
      <c r="L1530" s="65">
        <v>418100</v>
      </c>
      <c r="M1530" t="s">
        <v>1341</v>
      </c>
    </row>
    <row r="1531" spans="12:13">
      <c r="L1531" s="65">
        <v>418110</v>
      </c>
      <c r="M1531" t="s">
        <v>1341</v>
      </c>
    </row>
    <row r="1532" spans="12:13">
      <c r="L1532" s="65">
        <v>418111</v>
      </c>
      <c r="M1532" t="s">
        <v>1341</v>
      </c>
    </row>
    <row r="1533" spans="12:13">
      <c r="L1533" s="65">
        <v>420000</v>
      </c>
      <c r="M1533" t="s">
        <v>1342</v>
      </c>
    </row>
    <row r="1534" spans="12:13">
      <c r="L1534" s="65">
        <v>421000</v>
      </c>
      <c r="M1534" t="s">
        <v>1343</v>
      </c>
    </row>
    <row r="1535" spans="12:13">
      <c r="L1535" s="65">
        <v>421100</v>
      </c>
      <c r="M1535" t="s">
        <v>1344</v>
      </c>
    </row>
    <row r="1536" spans="12:13">
      <c r="L1536" s="65">
        <v>421110</v>
      </c>
      <c r="M1536" t="s">
        <v>1345</v>
      </c>
    </row>
    <row r="1537" spans="12:13">
      <c r="L1537" s="65">
        <v>421111</v>
      </c>
      <c r="M1537" t="s">
        <v>1345</v>
      </c>
    </row>
    <row r="1538" spans="12:13">
      <c r="L1538" s="65">
        <v>421120</v>
      </c>
      <c r="M1538" t="s">
        <v>1346</v>
      </c>
    </row>
    <row r="1539" spans="12:13">
      <c r="L1539" s="65">
        <v>421121</v>
      </c>
      <c r="M1539" t="s">
        <v>1346</v>
      </c>
    </row>
    <row r="1540" spans="12:13">
      <c r="L1540" s="65">
        <v>421200</v>
      </c>
      <c r="M1540" t="s">
        <v>1347</v>
      </c>
    </row>
    <row r="1541" spans="12:13">
      <c r="L1541" s="65">
        <v>421210</v>
      </c>
      <c r="M1541" t="s">
        <v>1348</v>
      </c>
    </row>
    <row r="1542" spans="12:13">
      <c r="L1542" s="65">
        <v>421211</v>
      </c>
      <c r="M1542" t="s">
        <v>1348</v>
      </c>
    </row>
    <row r="1543" spans="12:13">
      <c r="L1543" s="65">
        <v>421220</v>
      </c>
      <c r="M1543" t="s">
        <v>1349</v>
      </c>
    </row>
    <row r="1544" spans="12:13">
      <c r="L1544" s="65">
        <v>421221</v>
      </c>
      <c r="M1544" t="s">
        <v>1350</v>
      </c>
    </row>
    <row r="1545" spans="12:13">
      <c r="L1545" s="65">
        <v>421222</v>
      </c>
      <c r="M1545" t="s">
        <v>1351</v>
      </c>
    </row>
    <row r="1546" spans="12:13">
      <c r="L1546" s="65">
        <v>421223</v>
      </c>
      <c r="M1546" t="s">
        <v>1352</v>
      </c>
    </row>
    <row r="1547" spans="12:13">
      <c r="L1547" s="65">
        <v>421224</v>
      </c>
      <c r="M1547" t="s">
        <v>1353</v>
      </c>
    </row>
    <row r="1548" spans="12:13">
      <c r="L1548" s="65">
        <v>421225</v>
      </c>
      <c r="M1548" t="s">
        <v>1354</v>
      </c>
    </row>
    <row r="1549" spans="12:13">
      <c r="L1549" s="65">
        <v>421300</v>
      </c>
      <c r="M1549" t="s">
        <v>1355</v>
      </c>
    </row>
    <row r="1550" spans="12:13">
      <c r="L1550" s="65">
        <v>421310</v>
      </c>
      <c r="M1550" t="s">
        <v>1356</v>
      </c>
    </row>
    <row r="1551" spans="12:13">
      <c r="L1551" s="65">
        <v>421311</v>
      </c>
      <c r="M1551" t="s">
        <v>1356</v>
      </c>
    </row>
    <row r="1552" spans="12:13">
      <c r="L1552" s="65">
        <v>421320</v>
      </c>
      <c r="M1552" t="s">
        <v>1357</v>
      </c>
    </row>
    <row r="1553" spans="12:13">
      <c r="L1553" s="65">
        <v>421321</v>
      </c>
      <c r="M1553" t="s">
        <v>1358</v>
      </c>
    </row>
    <row r="1554" spans="12:13">
      <c r="L1554" s="65">
        <v>421322</v>
      </c>
      <c r="M1554" t="s">
        <v>1359</v>
      </c>
    </row>
    <row r="1555" spans="12:13">
      <c r="L1555" s="65">
        <v>421323</v>
      </c>
      <c r="M1555" t="s">
        <v>1360</v>
      </c>
    </row>
    <row r="1556" spans="12:13">
      <c r="L1556" s="65">
        <v>421324</v>
      </c>
      <c r="M1556" t="s">
        <v>1361</v>
      </c>
    </row>
    <row r="1557" spans="12:13">
      <c r="L1557" s="65">
        <v>421325</v>
      </c>
      <c r="M1557" t="s">
        <v>1362</v>
      </c>
    </row>
    <row r="1558" spans="12:13">
      <c r="L1558" s="65">
        <v>421390</v>
      </c>
      <c r="M1558" t="s">
        <v>1363</v>
      </c>
    </row>
    <row r="1559" spans="12:13">
      <c r="L1559" s="65">
        <v>421391</v>
      </c>
      <c r="M1559" t="s">
        <v>1364</v>
      </c>
    </row>
    <row r="1560" spans="12:13">
      <c r="L1560" s="65">
        <v>421392</v>
      </c>
      <c r="M1560" t="s">
        <v>1365</v>
      </c>
    </row>
    <row r="1561" spans="12:13">
      <c r="L1561" s="65">
        <v>421400</v>
      </c>
      <c r="M1561" t="s">
        <v>1366</v>
      </c>
    </row>
    <row r="1562" spans="12:13">
      <c r="L1562" s="65">
        <v>421410</v>
      </c>
      <c r="M1562" t="s">
        <v>1367</v>
      </c>
    </row>
    <row r="1563" spans="12:13">
      <c r="L1563" s="65">
        <v>421411</v>
      </c>
      <c r="M1563" t="s">
        <v>1368</v>
      </c>
    </row>
    <row r="1564" spans="12:13">
      <c r="L1564" s="65">
        <v>421412</v>
      </c>
      <c r="M1564" t="s">
        <v>1369</v>
      </c>
    </row>
    <row r="1565" spans="12:13">
      <c r="L1565" s="65">
        <v>421413</v>
      </c>
      <c r="M1565" t="s">
        <v>1370</v>
      </c>
    </row>
    <row r="1566" spans="12:13">
      <c r="L1566" s="65">
        <v>421414</v>
      </c>
      <c r="M1566" t="s">
        <v>1371</v>
      </c>
    </row>
    <row r="1567" spans="12:13">
      <c r="L1567" s="65">
        <v>421419</v>
      </c>
      <c r="M1567" t="s">
        <v>1372</v>
      </c>
    </row>
    <row r="1568" spans="12:13">
      <c r="L1568" s="65">
        <v>421420</v>
      </c>
      <c r="M1568" t="s">
        <v>1373</v>
      </c>
    </row>
    <row r="1569" spans="12:13">
      <c r="L1569" s="65">
        <v>421421</v>
      </c>
      <c r="M1569" t="s">
        <v>1374</v>
      </c>
    </row>
    <row r="1570" spans="12:13">
      <c r="L1570" s="65">
        <v>421422</v>
      </c>
      <c r="M1570" t="s">
        <v>1375</v>
      </c>
    </row>
    <row r="1571" spans="12:13">
      <c r="L1571" s="65">
        <v>421429</v>
      </c>
      <c r="M1571" t="s">
        <v>1376</v>
      </c>
    </row>
    <row r="1572" spans="12:13">
      <c r="L1572" s="65">
        <v>421500</v>
      </c>
      <c r="M1572" t="s">
        <v>1377</v>
      </c>
    </row>
    <row r="1573" spans="12:13">
      <c r="L1573" s="65">
        <v>421510</v>
      </c>
      <c r="M1573" t="s">
        <v>1378</v>
      </c>
    </row>
    <row r="1574" spans="12:13">
      <c r="L1574" s="65">
        <v>421511</v>
      </c>
      <c r="M1574" t="s">
        <v>1379</v>
      </c>
    </row>
    <row r="1575" spans="12:13">
      <c r="L1575" s="65">
        <v>421512</v>
      </c>
      <c r="M1575" t="s">
        <v>1380</v>
      </c>
    </row>
    <row r="1576" spans="12:13">
      <c r="L1576" s="65">
        <v>421513</v>
      </c>
      <c r="M1576" t="s">
        <v>1381</v>
      </c>
    </row>
    <row r="1577" spans="12:13">
      <c r="L1577" s="65">
        <v>421519</v>
      </c>
      <c r="M1577" t="s">
        <v>1382</v>
      </c>
    </row>
    <row r="1578" spans="12:13">
      <c r="L1578" s="65">
        <v>421520</v>
      </c>
      <c r="M1578" t="s">
        <v>1383</v>
      </c>
    </row>
    <row r="1579" spans="12:13">
      <c r="L1579" s="65">
        <v>421521</v>
      </c>
      <c r="M1579" t="s">
        <v>1384</v>
      </c>
    </row>
    <row r="1580" spans="12:13">
      <c r="L1580" s="65">
        <v>421522</v>
      </c>
      <c r="M1580" t="s">
        <v>1385</v>
      </c>
    </row>
    <row r="1581" spans="12:13">
      <c r="L1581" s="65">
        <v>421523</v>
      </c>
      <c r="M1581" t="s">
        <v>1386</v>
      </c>
    </row>
    <row r="1582" spans="12:13">
      <c r="L1582" s="65">
        <v>421600</v>
      </c>
      <c r="M1582" t="s">
        <v>1387</v>
      </c>
    </row>
    <row r="1583" spans="12:13">
      <c r="L1583" s="65">
        <v>421610</v>
      </c>
      <c r="M1583" t="s">
        <v>1388</v>
      </c>
    </row>
    <row r="1584" spans="12:13">
      <c r="L1584" s="65">
        <v>421611</v>
      </c>
      <c r="M1584" t="s">
        <v>1389</v>
      </c>
    </row>
    <row r="1585" spans="12:13">
      <c r="L1585" s="65">
        <v>421612</v>
      </c>
      <c r="M1585" t="s">
        <v>1390</v>
      </c>
    </row>
    <row r="1586" spans="12:13">
      <c r="L1586" s="65">
        <v>421619</v>
      </c>
      <c r="M1586" t="s">
        <v>1391</v>
      </c>
    </row>
    <row r="1587" spans="12:13">
      <c r="L1587" s="65">
        <v>421620</v>
      </c>
      <c r="M1587" t="s">
        <v>1392</v>
      </c>
    </row>
    <row r="1588" spans="12:13">
      <c r="L1588" s="65">
        <v>421621</v>
      </c>
      <c r="M1588" t="s">
        <v>1393</v>
      </c>
    </row>
    <row r="1589" spans="12:13">
      <c r="L1589" s="65">
        <v>421622</v>
      </c>
      <c r="M1589" t="s">
        <v>1394</v>
      </c>
    </row>
    <row r="1590" spans="12:13">
      <c r="L1590" s="65">
        <v>421623</v>
      </c>
      <c r="M1590" t="s">
        <v>1395</v>
      </c>
    </row>
    <row r="1591" spans="12:13">
      <c r="L1591" s="65">
        <v>421624</v>
      </c>
      <c r="M1591" t="s">
        <v>1396</v>
      </c>
    </row>
    <row r="1592" spans="12:13">
      <c r="L1592" s="65">
        <v>421625</v>
      </c>
      <c r="M1592" t="s">
        <v>1397</v>
      </c>
    </row>
    <row r="1593" spans="12:13">
      <c r="L1593" s="65">
        <v>421626</v>
      </c>
      <c r="M1593" t="s">
        <v>1398</v>
      </c>
    </row>
    <row r="1594" spans="12:13">
      <c r="L1594" s="65">
        <v>421627</v>
      </c>
      <c r="M1594" t="s">
        <v>1399</v>
      </c>
    </row>
    <row r="1595" spans="12:13">
      <c r="L1595" s="65">
        <v>421628</v>
      </c>
      <c r="M1595" t="s">
        <v>1400</v>
      </c>
    </row>
    <row r="1596" spans="12:13">
      <c r="L1596" s="65">
        <v>421629</v>
      </c>
      <c r="M1596" t="s">
        <v>1401</v>
      </c>
    </row>
    <row r="1597" spans="12:13">
      <c r="L1597" s="65">
        <v>421900</v>
      </c>
      <c r="M1597" t="s">
        <v>1402</v>
      </c>
    </row>
    <row r="1598" spans="12:13">
      <c r="L1598" s="65">
        <v>421910</v>
      </c>
      <c r="M1598" t="s">
        <v>1402</v>
      </c>
    </row>
    <row r="1599" spans="12:13">
      <c r="L1599" s="65">
        <v>421911</v>
      </c>
      <c r="M1599" t="s">
        <v>1403</v>
      </c>
    </row>
    <row r="1600" spans="12:13">
      <c r="L1600" s="65">
        <v>421919</v>
      </c>
      <c r="M1600" t="s">
        <v>1404</v>
      </c>
    </row>
    <row r="1601" spans="12:13">
      <c r="L1601" s="65">
        <v>422000</v>
      </c>
      <c r="M1601" t="s">
        <v>1405</v>
      </c>
    </row>
    <row r="1602" spans="12:13">
      <c r="L1602" s="65">
        <v>422100</v>
      </c>
      <c r="M1602" t="s">
        <v>1406</v>
      </c>
    </row>
    <row r="1603" spans="12:13">
      <c r="L1603" s="65">
        <v>422110</v>
      </c>
      <c r="M1603" t="s">
        <v>1407</v>
      </c>
    </row>
    <row r="1604" spans="12:13">
      <c r="L1604" s="65">
        <v>422111</v>
      </c>
      <c r="M1604" t="s">
        <v>1407</v>
      </c>
    </row>
    <row r="1605" spans="12:13">
      <c r="L1605" s="65">
        <v>422120</v>
      </c>
      <c r="M1605" t="s">
        <v>1408</v>
      </c>
    </row>
    <row r="1606" spans="12:13">
      <c r="L1606" s="65">
        <v>422121</v>
      </c>
      <c r="M1606" t="s">
        <v>1408</v>
      </c>
    </row>
    <row r="1607" spans="12:13">
      <c r="L1607" s="65">
        <v>422130</v>
      </c>
      <c r="M1607" t="s">
        <v>1409</v>
      </c>
    </row>
    <row r="1608" spans="12:13">
      <c r="L1608" s="65">
        <v>422131</v>
      </c>
      <c r="M1608" t="s">
        <v>1409</v>
      </c>
    </row>
    <row r="1609" spans="12:13">
      <c r="L1609" s="65">
        <v>422190</v>
      </c>
      <c r="M1609" t="s">
        <v>1410</v>
      </c>
    </row>
    <row r="1610" spans="12:13">
      <c r="L1610" s="65">
        <v>422191</v>
      </c>
      <c r="M1610" t="s">
        <v>1411</v>
      </c>
    </row>
    <row r="1611" spans="12:13">
      <c r="L1611" s="65">
        <v>422192</v>
      </c>
      <c r="M1611" t="s">
        <v>1412</v>
      </c>
    </row>
    <row r="1612" spans="12:13">
      <c r="L1612" s="65">
        <v>422193</v>
      </c>
      <c r="M1612" t="s">
        <v>1413</v>
      </c>
    </row>
    <row r="1613" spans="12:13">
      <c r="L1613" s="65">
        <v>422194</v>
      </c>
      <c r="M1613" t="s">
        <v>1414</v>
      </c>
    </row>
    <row r="1614" spans="12:13">
      <c r="L1614" s="65">
        <v>422199</v>
      </c>
      <c r="M1614" t="s">
        <v>1415</v>
      </c>
    </row>
    <row r="1615" spans="12:13">
      <c r="L1615" s="65">
        <v>422200</v>
      </c>
      <c r="M1615" t="s">
        <v>1416</v>
      </c>
    </row>
    <row r="1616" spans="12:13">
      <c r="L1616" s="65">
        <v>422210</v>
      </c>
      <c r="M1616" t="s">
        <v>1417</v>
      </c>
    </row>
    <row r="1617" spans="12:13">
      <c r="L1617" s="65">
        <v>422211</v>
      </c>
      <c r="M1617" t="s">
        <v>1417</v>
      </c>
    </row>
    <row r="1618" spans="12:13">
      <c r="L1618" s="65">
        <v>422220</v>
      </c>
      <c r="M1618" t="s">
        <v>1418</v>
      </c>
    </row>
    <row r="1619" spans="12:13">
      <c r="L1619" s="65">
        <v>422221</v>
      </c>
      <c r="M1619" t="s">
        <v>1418</v>
      </c>
    </row>
    <row r="1620" spans="12:13">
      <c r="L1620" s="65">
        <v>422230</v>
      </c>
      <c r="M1620" t="s">
        <v>1419</v>
      </c>
    </row>
    <row r="1621" spans="12:13">
      <c r="L1621" s="65">
        <v>422231</v>
      </c>
      <c r="M1621" t="s">
        <v>1419</v>
      </c>
    </row>
    <row r="1622" spans="12:13">
      <c r="L1622" s="65">
        <v>422290</v>
      </c>
      <c r="M1622" t="s">
        <v>1410</v>
      </c>
    </row>
    <row r="1623" spans="12:13">
      <c r="L1623" s="65">
        <v>422291</v>
      </c>
      <c r="M1623" t="s">
        <v>1420</v>
      </c>
    </row>
    <row r="1624" spans="12:13">
      <c r="L1624" s="65">
        <v>422292</v>
      </c>
      <c r="M1624" t="s">
        <v>1412</v>
      </c>
    </row>
    <row r="1625" spans="12:13">
      <c r="L1625" s="65">
        <v>422293</v>
      </c>
      <c r="M1625" t="s">
        <v>1414</v>
      </c>
    </row>
    <row r="1626" spans="12:13">
      <c r="L1626" s="65">
        <v>422299</v>
      </c>
      <c r="M1626" t="s">
        <v>1421</v>
      </c>
    </row>
    <row r="1627" spans="12:13">
      <c r="L1627" s="65">
        <v>422300</v>
      </c>
      <c r="M1627" t="s">
        <v>1422</v>
      </c>
    </row>
    <row r="1628" spans="12:13">
      <c r="L1628" s="65">
        <v>422310</v>
      </c>
      <c r="M1628" t="s">
        <v>1423</v>
      </c>
    </row>
    <row r="1629" spans="12:13">
      <c r="L1629" s="65">
        <v>422311</v>
      </c>
      <c r="M1629" t="s">
        <v>1423</v>
      </c>
    </row>
    <row r="1630" spans="12:13">
      <c r="L1630" s="65">
        <v>422320</v>
      </c>
      <c r="M1630" t="s">
        <v>1424</v>
      </c>
    </row>
    <row r="1631" spans="12:13">
      <c r="L1631" s="65">
        <v>422321</v>
      </c>
      <c r="M1631" t="s">
        <v>1424</v>
      </c>
    </row>
    <row r="1632" spans="12:13">
      <c r="L1632" s="65">
        <v>422330</v>
      </c>
      <c r="M1632" t="s">
        <v>1425</v>
      </c>
    </row>
    <row r="1633" spans="12:13">
      <c r="L1633" s="65">
        <v>422331</v>
      </c>
      <c r="M1633" t="s">
        <v>1425</v>
      </c>
    </row>
    <row r="1634" spans="12:13">
      <c r="L1634" s="65">
        <v>422390</v>
      </c>
      <c r="M1634" t="s">
        <v>1426</v>
      </c>
    </row>
    <row r="1635" spans="12:13">
      <c r="L1635" s="65">
        <v>422391</v>
      </c>
      <c r="M1635" t="s">
        <v>1427</v>
      </c>
    </row>
    <row r="1636" spans="12:13">
      <c r="L1636" s="65">
        <v>422392</v>
      </c>
      <c r="M1636" t="s">
        <v>1412</v>
      </c>
    </row>
    <row r="1637" spans="12:13">
      <c r="L1637" s="65">
        <v>422393</v>
      </c>
      <c r="M1637" t="s">
        <v>1428</v>
      </c>
    </row>
    <row r="1638" spans="12:13">
      <c r="L1638" s="65">
        <v>422394</v>
      </c>
      <c r="M1638" t="s">
        <v>1429</v>
      </c>
    </row>
    <row r="1639" spans="12:13">
      <c r="L1639" s="65">
        <v>422399</v>
      </c>
      <c r="M1639" t="s">
        <v>1430</v>
      </c>
    </row>
    <row r="1640" spans="12:13">
      <c r="L1640" s="65">
        <v>422400</v>
      </c>
      <c r="M1640" t="s">
        <v>1431</v>
      </c>
    </row>
    <row r="1641" spans="12:13">
      <c r="L1641" s="65">
        <v>422410</v>
      </c>
      <c r="M1641" t="s">
        <v>1431</v>
      </c>
    </row>
    <row r="1642" spans="12:13">
      <c r="L1642" s="65">
        <v>422411</v>
      </c>
      <c r="M1642" t="s">
        <v>1432</v>
      </c>
    </row>
    <row r="1643" spans="12:13">
      <c r="L1643" s="65">
        <v>422412</v>
      </c>
      <c r="M1643" t="s">
        <v>1433</v>
      </c>
    </row>
    <row r="1644" spans="12:13">
      <c r="L1644" s="65">
        <v>422900</v>
      </c>
      <c r="M1644" t="s">
        <v>1434</v>
      </c>
    </row>
    <row r="1645" spans="12:13">
      <c r="L1645" s="65">
        <v>422910</v>
      </c>
      <c r="M1645" t="s">
        <v>1434</v>
      </c>
    </row>
    <row r="1646" spans="12:13">
      <c r="L1646" s="65">
        <v>422911</v>
      </c>
      <c r="M1646" t="s">
        <v>1435</v>
      </c>
    </row>
    <row r="1647" spans="12:13">
      <c r="L1647" s="65">
        <v>423000</v>
      </c>
      <c r="M1647" t="s">
        <v>1436</v>
      </c>
    </row>
    <row r="1648" spans="12:13">
      <c r="L1648" s="65">
        <v>423100</v>
      </c>
      <c r="M1648" t="s">
        <v>1437</v>
      </c>
    </row>
    <row r="1649" spans="12:13">
      <c r="L1649" s="65">
        <v>423110</v>
      </c>
      <c r="M1649" t="s">
        <v>1438</v>
      </c>
    </row>
    <row r="1650" spans="12:13">
      <c r="L1650" s="65">
        <v>423111</v>
      </c>
      <c r="M1650" t="s">
        <v>1438</v>
      </c>
    </row>
    <row r="1651" spans="12:13">
      <c r="L1651" s="65">
        <v>423120</v>
      </c>
      <c r="M1651" t="s">
        <v>1439</v>
      </c>
    </row>
    <row r="1652" spans="12:13">
      <c r="L1652" s="65">
        <v>423121</v>
      </c>
      <c r="M1652" t="s">
        <v>1439</v>
      </c>
    </row>
    <row r="1653" spans="12:13">
      <c r="L1653" s="65">
        <v>423130</v>
      </c>
      <c r="M1653" t="s">
        <v>1440</v>
      </c>
    </row>
    <row r="1654" spans="12:13">
      <c r="L1654" s="65">
        <v>423131</v>
      </c>
      <c r="M1654" t="s">
        <v>1440</v>
      </c>
    </row>
    <row r="1655" spans="12:13">
      <c r="L1655" s="65">
        <v>423190</v>
      </c>
      <c r="M1655" t="s">
        <v>1441</v>
      </c>
    </row>
    <row r="1656" spans="12:13">
      <c r="L1656" s="65">
        <v>423191</v>
      </c>
      <c r="M1656" t="s">
        <v>1441</v>
      </c>
    </row>
    <row r="1657" spans="12:13">
      <c r="L1657" s="65">
        <v>423200</v>
      </c>
      <c r="M1657" t="s">
        <v>1442</v>
      </c>
    </row>
    <row r="1658" spans="12:13">
      <c r="L1658" s="65">
        <v>423210</v>
      </c>
      <c r="M1658" t="s">
        <v>1443</v>
      </c>
    </row>
    <row r="1659" spans="12:13">
      <c r="L1659" s="65">
        <v>423211</v>
      </c>
      <c r="M1659" t="s">
        <v>1444</v>
      </c>
    </row>
    <row r="1660" spans="12:13">
      <c r="L1660" s="65">
        <v>423212</v>
      </c>
      <c r="M1660" t="s">
        <v>1445</v>
      </c>
    </row>
    <row r="1661" spans="12:13">
      <c r="L1661" s="65">
        <v>423220</v>
      </c>
      <c r="M1661" t="s">
        <v>1446</v>
      </c>
    </row>
    <row r="1662" spans="12:13">
      <c r="L1662" s="65">
        <v>423221</v>
      </c>
      <c r="M1662" t="s">
        <v>1446</v>
      </c>
    </row>
    <row r="1663" spans="12:13">
      <c r="L1663" s="65">
        <v>423290</v>
      </c>
      <c r="M1663" t="s">
        <v>1447</v>
      </c>
    </row>
    <row r="1664" spans="12:13">
      <c r="L1664" s="65">
        <v>423291</v>
      </c>
      <c r="M1664" t="s">
        <v>1447</v>
      </c>
    </row>
    <row r="1665" spans="12:13">
      <c r="L1665" s="65">
        <v>423300</v>
      </c>
      <c r="M1665" t="s">
        <v>1448</v>
      </c>
    </row>
    <row r="1666" spans="12:13">
      <c r="L1666" s="65">
        <v>423310</v>
      </c>
      <c r="M1666" t="s">
        <v>1448</v>
      </c>
    </row>
    <row r="1667" spans="12:13">
      <c r="L1667" s="65">
        <v>423311</v>
      </c>
      <c r="M1667" t="s">
        <v>1448</v>
      </c>
    </row>
    <row r="1668" spans="12:13">
      <c r="L1668" s="65">
        <v>423320</v>
      </c>
      <c r="M1668" t="s">
        <v>1449</v>
      </c>
    </row>
    <row r="1669" spans="12:13">
      <c r="L1669" s="65">
        <v>423321</v>
      </c>
      <c r="M1669" t="s">
        <v>1450</v>
      </c>
    </row>
    <row r="1670" spans="12:13">
      <c r="L1670" s="65">
        <v>423322</v>
      </c>
      <c r="M1670" t="s">
        <v>1451</v>
      </c>
    </row>
    <row r="1671" spans="12:13">
      <c r="L1671" s="65">
        <v>423323</v>
      </c>
      <c r="M1671" t="s">
        <v>1452</v>
      </c>
    </row>
    <row r="1672" spans="12:13">
      <c r="L1672" s="65">
        <v>423390</v>
      </c>
      <c r="M1672" t="s">
        <v>1453</v>
      </c>
    </row>
    <row r="1673" spans="12:13">
      <c r="L1673" s="65">
        <v>423391</v>
      </c>
      <c r="M1673" t="s">
        <v>1454</v>
      </c>
    </row>
    <row r="1674" spans="12:13">
      <c r="L1674" s="65">
        <v>423399</v>
      </c>
      <c r="M1674" t="s">
        <v>1455</v>
      </c>
    </row>
    <row r="1675" spans="12:13">
      <c r="L1675" s="65">
        <v>423400</v>
      </c>
      <c r="M1675" t="s">
        <v>1456</v>
      </c>
    </row>
    <row r="1676" spans="12:13">
      <c r="L1676" s="65">
        <v>423410</v>
      </c>
      <c r="M1676" t="s">
        <v>1457</v>
      </c>
    </row>
    <row r="1677" spans="12:13">
      <c r="L1677" s="65">
        <v>423411</v>
      </c>
      <c r="M1677" t="s">
        <v>1458</v>
      </c>
    </row>
    <row r="1678" spans="12:13">
      <c r="L1678" s="65">
        <v>423412</v>
      </c>
      <c r="M1678" t="s">
        <v>1459</v>
      </c>
    </row>
    <row r="1679" spans="12:13">
      <c r="L1679" s="65">
        <v>423413</v>
      </c>
      <c r="M1679" t="s">
        <v>1460</v>
      </c>
    </row>
    <row r="1680" spans="12:13">
      <c r="L1680" s="65">
        <v>423419</v>
      </c>
      <c r="M1680" t="s">
        <v>1461</v>
      </c>
    </row>
    <row r="1681" spans="12:13">
      <c r="L1681" s="65">
        <v>423420</v>
      </c>
      <c r="M1681" t="s">
        <v>1462</v>
      </c>
    </row>
    <row r="1682" spans="12:13">
      <c r="L1682" s="65">
        <v>423421</v>
      </c>
      <c r="M1682" t="s">
        <v>1463</v>
      </c>
    </row>
    <row r="1683" spans="12:13">
      <c r="L1683" s="65">
        <v>423422</v>
      </c>
      <c r="M1683" t="s">
        <v>1464</v>
      </c>
    </row>
    <row r="1684" spans="12:13">
      <c r="L1684" s="65">
        <v>423430</v>
      </c>
      <c r="M1684" t="s">
        <v>1465</v>
      </c>
    </row>
    <row r="1685" spans="12:13">
      <c r="L1685" s="65">
        <v>423431</v>
      </c>
      <c r="M1685" t="s">
        <v>1465</v>
      </c>
    </row>
    <row r="1686" spans="12:13">
      <c r="L1686" s="65">
        <v>423432</v>
      </c>
      <c r="M1686" t="s">
        <v>1466</v>
      </c>
    </row>
    <row r="1687" spans="12:13">
      <c r="L1687" s="65">
        <v>423439</v>
      </c>
      <c r="M1687" t="s">
        <v>1467</v>
      </c>
    </row>
    <row r="1688" spans="12:13">
      <c r="L1688" s="65">
        <v>423440</v>
      </c>
      <c r="M1688" t="s">
        <v>1468</v>
      </c>
    </row>
    <row r="1689" spans="12:13">
      <c r="L1689" s="65">
        <v>423441</v>
      </c>
      <c r="M1689" t="s">
        <v>1469</v>
      </c>
    </row>
    <row r="1690" spans="12:13">
      <c r="L1690" s="65">
        <v>423449</v>
      </c>
      <c r="M1690" t="s">
        <v>1470</v>
      </c>
    </row>
    <row r="1691" spans="12:13">
      <c r="L1691" s="65">
        <v>423500</v>
      </c>
      <c r="M1691" t="s">
        <v>1471</v>
      </c>
    </row>
    <row r="1692" spans="12:13">
      <c r="L1692" s="65">
        <v>423510</v>
      </c>
      <c r="M1692" t="s">
        <v>1472</v>
      </c>
    </row>
    <row r="1693" spans="12:13">
      <c r="L1693" s="65">
        <v>423511</v>
      </c>
      <c r="M1693" t="s">
        <v>1472</v>
      </c>
    </row>
    <row r="1694" spans="12:13">
      <c r="L1694" s="65">
        <v>423520</v>
      </c>
      <c r="M1694" t="s">
        <v>1473</v>
      </c>
    </row>
    <row r="1695" spans="12:13">
      <c r="L1695" s="65">
        <v>423521</v>
      </c>
      <c r="M1695" t="s">
        <v>1474</v>
      </c>
    </row>
    <row r="1696" spans="12:13">
      <c r="L1696" s="65">
        <v>423522</v>
      </c>
      <c r="M1696" t="s">
        <v>1475</v>
      </c>
    </row>
    <row r="1697" spans="12:13">
      <c r="L1697" s="65">
        <v>423530</v>
      </c>
      <c r="M1697" t="s">
        <v>1476</v>
      </c>
    </row>
    <row r="1698" spans="12:13">
      <c r="L1698" s="65">
        <v>423531</v>
      </c>
      <c r="M1698" t="s">
        <v>1477</v>
      </c>
    </row>
    <row r="1699" spans="12:13">
      <c r="L1699" s="65">
        <v>423532</v>
      </c>
      <c r="M1699" t="s">
        <v>1478</v>
      </c>
    </row>
    <row r="1700" spans="12:13">
      <c r="L1700" s="65">
        <v>423539</v>
      </c>
      <c r="M1700" t="s">
        <v>1479</v>
      </c>
    </row>
    <row r="1701" spans="12:13">
      <c r="L1701" s="65">
        <v>423540</v>
      </c>
      <c r="M1701" t="s">
        <v>1480</v>
      </c>
    </row>
    <row r="1702" spans="12:13">
      <c r="L1702" s="65">
        <v>423541</v>
      </c>
      <c r="M1702" t="s">
        <v>1481</v>
      </c>
    </row>
    <row r="1703" spans="12:13">
      <c r="L1703" s="65">
        <v>423542</v>
      </c>
      <c r="M1703" t="s">
        <v>1482</v>
      </c>
    </row>
    <row r="1704" spans="12:13">
      <c r="L1704" s="65">
        <v>423590</v>
      </c>
      <c r="M1704" t="s">
        <v>1483</v>
      </c>
    </row>
    <row r="1705" spans="12:13">
      <c r="L1705" s="65">
        <v>423591</v>
      </c>
      <c r="M1705" t="s">
        <v>1337</v>
      </c>
    </row>
    <row r="1706" spans="12:13">
      <c r="L1706" s="65">
        <v>423599</v>
      </c>
      <c r="M1706" t="s">
        <v>1483</v>
      </c>
    </row>
    <row r="1707" spans="12:13">
      <c r="L1707" s="65">
        <v>423600</v>
      </c>
      <c r="M1707" t="s">
        <v>1484</v>
      </c>
    </row>
    <row r="1708" spans="12:13">
      <c r="L1708" s="65">
        <v>423610</v>
      </c>
      <c r="M1708" t="s">
        <v>1485</v>
      </c>
    </row>
    <row r="1709" spans="12:13">
      <c r="L1709" s="65">
        <v>423611</v>
      </c>
      <c r="M1709" t="s">
        <v>1486</v>
      </c>
    </row>
    <row r="1710" spans="12:13">
      <c r="L1710" s="65">
        <v>423612</v>
      </c>
      <c r="M1710" t="s">
        <v>1487</v>
      </c>
    </row>
    <row r="1711" spans="12:13">
      <c r="L1711" s="65">
        <v>423620</v>
      </c>
      <c r="M1711" t="s">
        <v>1488</v>
      </c>
    </row>
    <row r="1712" spans="12:13">
      <c r="L1712" s="65">
        <v>423621</v>
      </c>
      <c r="M1712" t="s">
        <v>1488</v>
      </c>
    </row>
    <row r="1713" spans="12:13">
      <c r="L1713" s="65">
        <v>423700</v>
      </c>
      <c r="M1713" t="s">
        <v>1489</v>
      </c>
    </row>
    <row r="1714" spans="12:13">
      <c r="L1714" s="65">
        <v>423710</v>
      </c>
      <c r="M1714" t="s">
        <v>1489</v>
      </c>
    </row>
    <row r="1715" spans="12:13">
      <c r="L1715" s="65">
        <v>423711</v>
      </c>
      <c r="M1715" t="s">
        <v>1489</v>
      </c>
    </row>
    <row r="1716" spans="12:13">
      <c r="L1716" s="65">
        <v>423712</v>
      </c>
      <c r="M1716" t="s">
        <v>1490</v>
      </c>
    </row>
    <row r="1717" spans="12:13">
      <c r="L1717" s="65">
        <v>423900</v>
      </c>
      <c r="M1717" t="s">
        <v>1491</v>
      </c>
    </row>
    <row r="1718" spans="12:13">
      <c r="L1718" s="65">
        <v>423910</v>
      </c>
      <c r="M1718" t="s">
        <v>1491</v>
      </c>
    </row>
    <row r="1719" spans="12:13">
      <c r="L1719" s="65">
        <v>423911</v>
      </c>
      <c r="M1719" t="s">
        <v>1491</v>
      </c>
    </row>
    <row r="1720" spans="12:13">
      <c r="L1720" s="65">
        <v>424000</v>
      </c>
      <c r="M1720" t="s">
        <v>1492</v>
      </c>
    </row>
    <row r="1721" spans="12:13">
      <c r="L1721" s="65">
        <v>424100</v>
      </c>
      <c r="M1721" t="s">
        <v>1493</v>
      </c>
    </row>
    <row r="1722" spans="12:13">
      <c r="L1722" s="65">
        <v>424110</v>
      </c>
      <c r="M1722" t="s">
        <v>1494</v>
      </c>
    </row>
    <row r="1723" spans="12:13">
      <c r="L1723" s="65">
        <v>424111</v>
      </c>
      <c r="M1723" t="s">
        <v>1495</v>
      </c>
    </row>
    <row r="1724" spans="12:13">
      <c r="L1724" s="65">
        <v>424112</v>
      </c>
      <c r="M1724" t="s">
        <v>1496</v>
      </c>
    </row>
    <row r="1725" spans="12:13">
      <c r="L1725" s="65">
        <v>424113</v>
      </c>
      <c r="M1725" t="s">
        <v>1497</v>
      </c>
    </row>
    <row r="1726" spans="12:13">
      <c r="L1726" s="65">
        <v>424119</v>
      </c>
      <c r="M1726" t="s">
        <v>1498</v>
      </c>
    </row>
    <row r="1727" spans="12:13">
      <c r="L1727" s="65">
        <v>424200</v>
      </c>
      <c r="M1727" t="s">
        <v>1499</v>
      </c>
    </row>
    <row r="1728" spans="12:13">
      <c r="L1728" s="65">
        <v>424210</v>
      </c>
      <c r="M1728" t="s">
        <v>1500</v>
      </c>
    </row>
    <row r="1729" spans="12:13">
      <c r="L1729" s="65">
        <v>424211</v>
      </c>
      <c r="M1729" t="s">
        <v>1500</v>
      </c>
    </row>
    <row r="1730" spans="12:13">
      <c r="L1730" s="65">
        <v>424212</v>
      </c>
      <c r="M1730" t="s">
        <v>1501</v>
      </c>
    </row>
    <row r="1731" spans="12:13">
      <c r="L1731" s="65">
        <v>424213</v>
      </c>
      <c r="M1731" t="s">
        <v>1502</v>
      </c>
    </row>
    <row r="1732" spans="12:13">
      <c r="L1732" s="65">
        <v>424220</v>
      </c>
      <c r="M1732" t="s">
        <v>1503</v>
      </c>
    </row>
    <row r="1733" spans="12:13">
      <c r="L1733" s="65">
        <v>424221</v>
      </c>
      <c r="M1733" t="s">
        <v>1503</v>
      </c>
    </row>
    <row r="1734" spans="12:13">
      <c r="L1734" s="65">
        <v>424230</v>
      </c>
      <c r="M1734" t="s">
        <v>1504</v>
      </c>
    </row>
    <row r="1735" spans="12:13">
      <c r="L1735" s="65">
        <v>424231</v>
      </c>
      <c r="M1735" t="s">
        <v>1504</v>
      </c>
    </row>
    <row r="1736" spans="12:13">
      <c r="L1736" s="65">
        <v>424300</v>
      </c>
      <c r="M1736" t="s">
        <v>1505</v>
      </c>
    </row>
    <row r="1737" spans="12:13">
      <c r="L1737" s="65">
        <v>424310</v>
      </c>
      <c r="M1737" t="s">
        <v>1506</v>
      </c>
    </row>
    <row r="1738" spans="12:13">
      <c r="L1738" s="65">
        <v>424311</v>
      </c>
      <c r="M1738" t="s">
        <v>1506</v>
      </c>
    </row>
    <row r="1739" spans="12:13">
      <c r="L1739" s="65">
        <v>424320</v>
      </c>
      <c r="M1739" t="s">
        <v>1507</v>
      </c>
    </row>
    <row r="1740" spans="12:13">
      <c r="L1740" s="65">
        <v>424321</v>
      </c>
      <c r="M1740" t="s">
        <v>1507</v>
      </c>
    </row>
    <row r="1741" spans="12:13">
      <c r="L1741" s="65">
        <v>424330</v>
      </c>
      <c r="M1741" t="s">
        <v>1508</v>
      </c>
    </row>
    <row r="1742" spans="12:13">
      <c r="L1742" s="65">
        <v>424331</v>
      </c>
      <c r="M1742" t="s">
        <v>1508</v>
      </c>
    </row>
    <row r="1743" spans="12:13">
      <c r="L1743" s="65">
        <v>424340</v>
      </c>
      <c r="M1743" t="s">
        <v>1509</v>
      </c>
    </row>
    <row r="1744" spans="12:13">
      <c r="L1744" s="65">
        <v>424341</v>
      </c>
      <c r="M1744" t="s">
        <v>1509</v>
      </c>
    </row>
    <row r="1745" spans="12:13">
      <c r="L1745" s="65">
        <v>424350</v>
      </c>
      <c r="M1745" t="s">
        <v>1510</v>
      </c>
    </row>
    <row r="1746" spans="12:13">
      <c r="L1746" s="65">
        <v>424351</v>
      </c>
      <c r="M1746" t="s">
        <v>1510</v>
      </c>
    </row>
    <row r="1747" spans="12:13">
      <c r="L1747" s="65">
        <v>424400</v>
      </c>
      <c r="M1747" t="s">
        <v>1511</v>
      </c>
    </row>
    <row r="1748" spans="12:13">
      <c r="L1748" s="65">
        <v>424410</v>
      </c>
      <c r="M1748" t="s">
        <v>1511</v>
      </c>
    </row>
    <row r="1749" spans="12:13">
      <c r="L1749" s="65">
        <v>424411</v>
      </c>
      <c r="M1749" t="s">
        <v>1511</v>
      </c>
    </row>
    <row r="1750" spans="12:13">
      <c r="L1750" s="65">
        <v>424500</v>
      </c>
      <c r="M1750" t="s">
        <v>1512</v>
      </c>
    </row>
    <row r="1751" spans="12:13">
      <c r="L1751" s="65">
        <v>424510</v>
      </c>
      <c r="M1751" t="s">
        <v>1512</v>
      </c>
    </row>
    <row r="1752" spans="12:13">
      <c r="L1752" s="65">
        <v>424511</v>
      </c>
      <c r="M1752" t="s">
        <v>1512</v>
      </c>
    </row>
    <row r="1753" spans="12:13">
      <c r="L1753" s="65">
        <v>424600</v>
      </c>
      <c r="M1753" t="s">
        <v>1513</v>
      </c>
    </row>
    <row r="1754" spans="12:13">
      <c r="L1754" s="65">
        <v>424610</v>
      </c>
      <c r="M1754" t="s">
        <v>1514</v>
      </c>
    </row>
    <row r="1755" spans="12:13">
      <c r="L1755" s="65">
        <v>424611</v>
      </c>
      <c r="M1755" t="s">
        <v>1514</v>
      </c>
    </row>
    <row r="1756" spans="12:13">
      <c r="L1756" s="65">
        <v>424620</v>
      </c>
      <c r="M1756" t="s">
        <v>1515</v>
      </c>
    </row>
    <row r="1757" spans="12:13">
      <c r="L1757" s="65">
        <v>424621</v>
      </c>
      <c r="M1757" t="s">
        <v>1515</v>
      </c>
    </row>
    <row r="1758" spans="12:13">
      <c r="L1758" s="65">
        <v>424630</v>
      </c>
      <c r="M1758" t="s">
        <v>1516</v>
      </c>
    </row>
    <row r="1759" spans="12:13">
      <c r="L1759" s="65">
        <v>424631</v>
      </c>
      <c r="M1759" t="s">
        <v>1516</v>
      </c>
    </row>
    <row r="1760" spans="12:13">
      <c r="L1760" s="65">
        <v>424900</v>
      </c>
      <c r="M1760" t="s">
        <v>1517</v>
      </c>
    </row>
    <row r="1761" spans="12:13">
      <c r="L1761" s="65">
        <v>424910</v>
      </c>
      <c r="M1761" t="s">
        <v>1517</v>
      </c>
    </row>
    <row r="1762" spans="12:13">
      <c r="L1762" s="65">
        <v>424911</v>
      </c>
      <c r="M1762" t="s">
        <v>1517</v>
      </c>
    </row>
    <row r="1763" spans="12:13">
      <c r="L1763" s="65">
        <v>425000</v>
      </c>
      <c r="M1763" t="s">
        <v>1518</v>
      </c>
    </row>
    <row r="1764" spans="12:13">
      <c r="L1764" s="65">
        <v>425100</v>
      </c>
      <c r="M1764" t="s">
        <v>1519</v>
      </c>
    </row>
    <row r="1765" spans="12:13">
      <c r="L1765" s="65">
        <v>425110</v>
      </c>
      <c r="M1765" t="s">
        <v>1520</v>
      </c>
    </row>
    <row r="1766" spans="12:13">
      <c r="L1766" s="65">
        <v>425111</v>
      </c>
      <c r="M1766" t="s">
        <v>1521</v>
      </c>
    </row>
    <row r="1767" spans="12:13">
      <c r="L1767" s="65">
        <v>425112</v>
      </c>
      <c r="M1767" t="s">
        <v>1522</v>
      </c>
    </row>
    <row r="1768" spans="12:13">
      <c r="L1768" s="65">
        <v>425113</v>
      </c>
      <c r="M1768" t="s">
        <v>1523</v>
      </c>
    </row>
    <row r="1769" spans="12:13">
      <c r="L1769" s="65">
        <v>425114</v>
      </c>
      <c r="M1769" t="s">
        <v>1524</v>
      </c>
    </row>
    <row r="1770" spans="12:13">
      <c r="L1770" s="65">
        <v>425115</v>
      </c>
      <c r="M1770" t="s">
        <v>1525</v>
      </c>
    </row>
    <row r="1771" spans="12:13">
      <c r="L1771" s="65">
        <v>425116</v>
      </c>
      <c r="M1771" t="s">
        <v>1354</v>
      </c>
    </row>
    <row r="1772" spans="12:13">
      <c r="L1772" s="65">
        <v>425117</v>
      </c>
      <c r="M1772" t="s">
        <v>1526</v>
      </c>
    </row>
    <row r="1773" spans="12:13">
      <c r="L1773" s="65">
        <v>425118</v>
      </c>
      <c r="M1773" t="s">
        <v>1527</v>
      </c>
    </row>
    <row r="1774" spans="12:13">
      <c r="L1774" s="65">
        <v>425119</v>
      </c>
      <c r="M1774" t="s">
        <v>1528</v>
      </c>
    </row>
    <row r="1775" spans="12:13">
      <c r="L1775" s="65">
        <v>425190</v>
      </c>
      <c r="M1775" t="s">
        <v>1529</v>
      </c>
    </row>
    <row r="1776" spans="12:13">
      <c r="L1776" s="65">
        <v>425191</v>
      </c>
      <c r="M1776" t="s">
        <v>1529</v>
      </c>
    </row>
    <row r="1777" spans="12:13">
      <c r="L1777" s="65">
        <v>425200</v>
      </c>
      <c r="M1777" t="s">
        <v>1530</v>
      </c>
    </row>
    <row r="1778" spans="12:13">
      <c r="L1778" s="65">
        <v>425210</v>
      </c>
      <c r="M1778" t="s">
        <v>1531</v>
      </c>
    </row>
    <row r="1779" spans="12:13">
      <c r="L1779" s="65">
        <v>425211</v>
      </c>
      <c r="M1779" t="s">
        <v>1532</v>
      </c>
    </row>
    <row r="1780" spans="12:13">
      <c r="L1780" s="65">
        <v>425212</v>
      </c>
      <c r="M1780" t="s">
        <v>1533</v>
      </c>
    </row>
    <row r="1781" spans="12:13">
      <c r="L1781" s="65">
        <v>425213</v>
      </c>
      <c r="M1781" t="s">
        <v>1534</v>
      </c>
    </row>
    <row r="1782" spans="12:13">
      <c r="L1782" s="65">
        <v>425219</v>
      </c>
      <c r="M1782" t="s">
        <v>1535</v>
      </c>
    </row>
    <row r="1783" spans="12:13">
      <c r="L1783" s="65">
        <v>425220</v>
      </c>
      <c r="M1783" t="s">
        <v>1536</v>
      </c>
    </row>
    <row r="1784" spans="12:13">
      <c r="L1784" s="65">
        <v>425221</v>
      </c>
      <c r="M1784" t="s">
        <v>1537</v>
      </c>
    </row>
    <row r="1785" spans="12:13">
      <c r="L1785" s="65">
        <v>425222</v>
      </c>
      <c r="M1785" t="s">
        <v>337</v>
      </c>
    </row>
    <row r="1786" spans="12:13">
      <c r="L1786" s="65">
        <v>425223</v>
      </c>
      <c r="M1786" t="s">
        <v>1538</v>
      </c>
    </row>
    <row r="1787" spans="12:13">
      <c r="L1787" s="65">
        <v>425224</v>
      </c>
      <c r="M1787" t="s">
        <v>339</v>
      </c>
    </row>
    <row r="1788" spans="12:13">
      <c r="L1788" s="65">
        <v>425225</v>
      </c>
      <c r="M1788" t="s">
        <v>340</v>
      </c>
    </row>
    <row r="1789" spans="12:13">
      <c r="L1789" s="65">
        <v>425226</v>
      </c>
      <c r="M1789" t="s">
        <v>1539</v>
      </c>
    </row>
    <row r="1790" spans="12:13">
      <c r="L1790" s="65">
        <v>425227</v>
      </c>
      <c r="M1790" t="s">
        <v>1540</v>
      </c>
    </row>
    <row r="1791" spans="12:13">
      <c r="L1791" s="65">
        <v>425229</v>
      </c>
      <c r="M1791" t="s">
        <v>1541</v>
      </c>
    </row>
    <row r="1792" spans="12:13">
      <c r="L1792" s="65">
        <v>425230</v>
      </c>
      <c r="M1792" t="s">
        <v>1542</v>
      </c>
    </row>
    <row r="1793" spans="12:13">
      <c r="L1793" s="65">
        <v>425231</v>
      </c>
      <c r="M1793" t="s">
        <v>1542</v>
      </c>
    </row>
    <row r="1794" spans="12:13">
      <c r="L1794" s="65">
        <v>425240</v>
      </c>
      <c r="M1794" t="s">
        <v>1543</v>
      </c>
    </row>
    <row r="1795" spans="12:13">
      <c r="L1795" s="65">
        <v>425241</v>
      </c>
      <c r="M1795" t="s">
        <v>1544</v>
      </c>
    </row>
    <row r="1796" spans="12:13">
      <c r="L1796" s="65">
        <v>425242</v>
      </c>
      <c r="M1796" t="s">
        <v>1545</v>
      </c>
    </row>
    <row r="1797" spans="12:13">
      <c r="L1797" s="65">
        <v>425250</v>
      </c>
      <c r="M1797" t="s">
        <v>1546</v>
      </c>
    </row>
    <row r="1798" spans="12:13">
      <c r="L1798" s="65">
        <v>425251</v>
      </c>
      <c r="M1798" t="s">
        <v>1547</v>
      </c>
    </row>
    <row r="1799" spans="12:13">
      <c r="L1799" s="65">
        <v>425252</v>
      </c>
      <c r="M1799" t="s">
        <v>1548</v>
      </c>
    </row>
    <row r="1800" spans="12:13">
      <c r="L1800" s="65">
        <v>425253</v>
      </c>
      <c r="M1800" t="s">
        <v>1549</v>
      </c>
    </row>
    <row r="1801" spans="12:13">
      <c r="L1801" s="65">
        <v>425260</v>
      </c>
      <c r="M1801" t="s">
        <v>1550</v>
      </c>
    </row>
    <row r="1802" spans="12:13">
      <c r="L1802" s="65">
        <v>425261</v>
      </c>
      <c r="M1802" t="s">
        <v>1551</v>
      </c>
    </row>
    <row r="1803" spans="12:13">
      <c r="L1803" s="65">
        <v>425262</v>
      </c>
      <c r="M1803" t="s">
        <v>1552</v>
      </c>
    </row>
    <row r="1804" spans="12:13">
      <c r="L1804" s="65">
        <v>425263</v>
      </c>
      <c r="M1804" t="s">
        <v>1553</v>
      </c>
    </row>
    <row r="1805" spans="12:13">
      <c r="L1805" s="65">
        <v>425270</v>
      </c>
      <c r="M1805" t="s">
        <v>1554</v>
      </c>
    </row>
    <row r="1806" spans="12:13">
      <c r="L1806" s="65">
        <v>425271</v>
      </c>
      <c r="M1806" t="s">
        <v>1554</v>
      </c>
    </row>
    <row r="1807" spans="12:13">
      <c r="L1807" s="65">
        <v>425280</v>
      </c>
      <c r="M1807" t="s">
        <v>1555</v>
      </c>
    </row>
    <row r="1808" spans="12:13">
      <c r="L1808" s="65">
        <v>425281</v>
      </c>
      <c r="M1808" t="s">
        <v>1555</v>
      </c>
    </row>
    <row r="1809" spans="12:13">
      <c r="L1809" s="65">
        <v>425290</v>
      </c>
      <c r="M1809" t="s">
        <v>1556</v>
      </c>
    </row>
    <row r="1810" spans="12:13">
      <c r="L1810" s="65">
        <v>425291</v>
      </c>
      <c r="M1810" t="s">
        <v>1556</v>
      </c>
    </row>
    <row r="1811" spans="12:13">
      <c r="L1811" s="65">
        <v>426000</v>
      </c>
      <c r="M1811" t="s">
        <v>1557</v>
      </c>
    </row>
    <row r="1812" spans="12:13">
      <c r="L1812" s="65">
        <v>426100</v>
      </c>
      <c r="M1812" t="s">
        <v>1558</v>
      </c>
    </row>
    <row r="1813" spans="12:13">
      <c r="L1813" s="65">
        <v>426110</v>
      </c>
      <c r="M1813" t="s">
        <v>1559</v>
      </c>
    </row>
    <row r="1814" spans="12:13">
      <c r="L1814" s="65">
        <v>426111</v>
      </c>
      <c r="M1814" t="s">
        <v>1559</v>
      </c>
    </row>
    <row r="1815" spans="12:13">
      <c r="L1815" s="65">
        <v>426120</v>
      </c>
      <c r="M1815" t="s">
        <v>1560</v>
      </c>
    </row>
    <row r="1816" spans="12:13">
      <c r="L1816" s="65">
        <v>426121</v>
      </c>
      <c r="M1816" t="s">
        <v>1561</v>
      </c>
    </row>
    <row r="1817" spans="12:13">
      <c r="L1817" s="65">
        <v>426122</v>
      </c>
      <c r="M1817" t="s">
        <v>1562</v>
      </c>
    </row>
    <row r="1818" spans="12:13">
      <c r="L1818" s="65">
        <v>426123</v>
      </c>
      <c r="M1818" t="s">
        <v>1563</v>
      </c>
    </row>
    <row r="1819" spans="12:13">
      <c r="L1819" s="65">
        <v>426124</v>
      </c>
      <c r="M1819" t="s">
        <v>1564</v>
      </c>
    </row>
    <row r="1820" spans="12:13">
      <c r="L1820" s="65">
        <v>426129</v>
      </c>
      <c r="M1820" t="s">
        <v>1565</v>
      </c>
    </row>
    <row r="1821" spans="12:13">
      <c r="L1821" s="65">
        <v>426130</v>
      </c>
      <c r="M1821" t="s">
        <v>1566</v>
      </c>
    </row>
    <row r="1822" spans="12:13">
      <c r="L1822" s="65">
        <v>426131</v>
      </c>
      <c r="M1822" t="s">
        <v>1567</v>
      </c>
    </row>
    <row r="1823" spans="12:13">
      <c r="L1823" s="65">
        <v>426190</v>
      </c>
      <c r="M1823" t="s">
        <v>1568</v>
      </c>
    </row>
    <row r="1824" spans="12:13">
      <c r="L1824" s="65">
        <v>426191</v>
      </c>
      <c r="M1824" t="s">
        <v>1568</v>
      </c>
    </row>
    <row r="1825" spans="12:13">
      <c r="L1825" s="65">
        <v>426200</v>
      </c>
      <c r="M1825" t="s">
        <v>1569</v>
      </c>
    </row>
    <row r="1826" spans="12:13">
      <c r="L1826" s="65">
        <v>426210</v>
      </c>
      <c r="M1826" t="s">
        <v>1570</v>
      </c>
    </row>
    <row r="1827" spans="12:13">
      <c r="L1827" s="65">
        <v>426211</v>
      </c>
      <c r="M1827" t="s">
        <v>1570</v>
      </c>
    </row>
    <row r="1828" spans="12:13">
      <c r="L1828" s="65">
        <v>426220</v>
      </c>
      <c r="M1828" t="s">
        <v>1571</v>
      </c>
    </row>
    <row r="1829" spans="12:13">
      <c r="L1829" s="65">
        <v>426221</v>
      </c>
      <c r="M1829" t="s">
        <v>1571</v>
      </c>
    </row>
    <row r="1830" spans="12:13">
      <c r="L1830" s="65">
        <v>426230</v>
      </c>
      <c r="M1830" t="s">
        <v>1572</v>
      </c>
    </row>
    <row r="1831" spans="12:13">
      <c r="L1831" s="65">
        <v>426231</v>
      </c>
      <c r="M1831" t="s">
        <v>1572</v>
      </c>
    </row>
    <row r="1832" spans="12:13">
      <c r="L1832" s="65">
        <v>426240</v>
      </c>
      <c r="M1832" t="s">
        <v>1573</v>
      </c>
    </row>
    <row r="1833" spans="12:13">
      <c r="L1833" s="65">
        <v>426241</v>
      </c>
      <c r="M1833" t="s">
        <v>1573</v>
      </c>
    </row>
    <row r="1834" spans="12:13">
      <c r="L1834" s="65">
        <v>426250</v>
      </c>
      <c r="M1834" t="s">
        <v>1574</v>
      </c>
    </row>
    <row r="1835" spans="12:13">
      <c r="L1835" s="65">
        <v>426251</v>
      </c>
      <c r="M1835" t="s">
        <v>1574</v>
      </c>
    </row>
    <row r="1836" spans="12:13">
      <c r="L1836" s="65">
        <v>426290</v>
      </c>
      <c r="M1836" t="s">
        <v>1575</v>
      </c>
    </row>
    <row r="1837" spans="12:13">
      <c r="L1837" s="65">
        <v>426291</v>
      </c>
      <c r="M1837" t="s">
        <v>1575</v>
      </c>
    </row>
    <row r="1838" spans="12:13">
      <c r="L1838" s="65">
        <v>426300</v>
      </c>
      <c r="M1838" t="s">
        <v>1576</v>
      </c>
    </row>
    <row r="1839" spans="12:13">
      <c r="L1839" s="65">
        <v>426310</v>
      </c>
      <c r="M1839" t="s">
        <v>1577</v>
      </c>
    </row>
    <row r="1840" spans="12:13">
      <c r="L1840" s="65">
        <v>426311</v>
      </c>
      <c r="M1840" t="s">
        <v>1578</v>
      </c>
    </row>
    <row r="1841" spans="12:13">
      <c r="L1841" s="65">
        <v>426312</v>
      </c>
      <c r="M1841" t="s">
        <v>1579</v>
      </c>
    </row>
    <row r="1842" spans="12:13">
      <c r="L1842" s="65">
        <v>426320</v>
      </c>
      <c r="M1842" t="s">
        <v>1580</v>
      </c>
    </row>
    <row r="1843" spans="12:13">
      <c r="L1843" s="65">
        <v>426321</v>
      </c>
      <c r="M1843" t="s">
        <v>1580</v>
      </c>
    </row>
    <row r="1844" spans="12:13">
      <c r="L1844" s="65">
        <v>426400</v>
      </c>
      <c r="M1844" t="s">
        <v>1581</v>
      </c>
    </row>
    <row r="1845" spans="12:13">
      <c r="L1845" s="65">
        <v>426410</v>
      </c>
      <c r="M1845" t="s">
        <v>1582</v>
      </c>
    </row>
    <row r="1846" spans="12:13">
      <c r="L1846" s="65">
        <v>426411</v>
      </c>
      <c r="M1846" t="s">
        <v>1583</v>
      </c>
    </row>
    <row r="1847" spans="12:13">
      <c r="L1847" s="65">
        <v>426412</v>
      </c>
      <c r="M1847" t="s">
        <v>1584</v>
      </c>
    </row>
    <row r="1848" spans="12:13">
      <c r="L1848" s="65">
        <v>426413</v>
      </c>
      <c r="M1848" t="s">
        <v>1585</v>
      </c>
    </row>
    <row r="1849" spans="12:13">
      <c r="L1849" s="65">
        <v>426490</v>
      </c>
      <c r="M1849" t="s">
        <v>1586</v>
      </c>
    </row>
    <row r="1850" spans="12:13">
      <c r="L1850" s="65">
        <v>426491</v>
      </c>
      <c r="M1850" t="s">
        <v>1586</v>
      </c>
    </row>
    <row r="1851" spans="12:13">
      <c r="L1851" s="65">
        <v>426500</v>
      </c>
      <c r="M1851" t="s">
        <v>1587</v>
      </c>
    </row>
    <row r="1852" spans="12:13">
      <c r="L1852" s="65">
        <v>426510</v>
      </c>
      <c r="M1852" t="s">
        <v>1588</v>
      </c>
    </row>
    <row r="1853" spans="12:13">
      <c r="L1853" s="65">
        <v>426511</v>
      </c>
      <c r="M1853" t="s">
        <v>1588</v>
      </c>
    </row>
    <row r="1854" spans="12:13">
      <c r="L1854" s="65">
        <v>426520</v>
      </c>
      <c r="M1854" t="s">
        <v>1589</v>
      </c>
    </row>
    <row r="1855" spans="12:13">
      <c r="L1855" s="65">
        <v>426521</v>
      </c>
      <c r="M1855" t="s">
        <v>1589</v>
      </c>
    </row>
    <row r="1856" spans="12:13">
      <c r="L1856" s="65">
        <v>426530</v>
      </c>
      <c r="M1856" t="s">
        <v>1590</v>
      </c>
    </row>
    <row r="1857" spans="12:13">
      <c r="L1857" s="65">
        <v>426531</v>
      </c>
      <c r="M1857" t="s">
        <v>1590</v>
      </c>
    </row>
    <row r="1858" spans="12:13">
      <c r="L1858" s="65">
        <v>426540</v>
      </c>
      <c r="M1858" t="s">
        <v>1591</v>
      </c>
    </row>
    <row r="1859" spans="12:13">
      <c r="L1859" s="65">
        <v>426541</v>
      </c>
      <c r="M1859" t="s">
        <v>1591</v>
      </c>
    </row>
    <row r="1860" spans="12:13">
      <c r="L1860" s="65">
        <v>426550</v>
      </c>
      <c r="M1860" t="s">
        <v>1592</v>
      </c>
    </row>
    <row r="1861" spans="12:13">
      <c r="L1861" s="65">
        <v>426551</v>
      </c>
      <c r="M1861" t="s">
        <v>1592</v>
      </c>
    </row>
    <row r="1862" spans="12:13">
      <c r="L1862" s="65">
        <v>426590</v>
      </c>
      <c r="M1862" t="s">
        <v>1593</v>
      </c>
    </row>
    <row r="1863" spans="12:13">
      <c r="L1863" s="65">
        <v>426591</v>
      </c>
      <c r="M1863" t="s">
        <v>1593</v>
      </c>
    </row>
    <row r="1864" spans="12:13">
      <c r="L1864" s="65">
        <v>426600</v>
      </c>
      <c r="M1864" t="s">
        <v>1594</v>
      </c>
    </row>
    <row r="1865" spans="12:13">
      <c r="L1865" s="65">
        <v>426610</v>
      </c>
      <c r="M1865" t="s">
        <v>1580</v>
      </c>
    </row>
    <row r="1866" spans="12:13">
      <c r="L1866" s="65">
        <v>426611</v>
      </c>
      <c r="M1866" t="s">
        <v>1580</v>
      </c>
    </row>
    <row r="1867" spans="12:13">
      <c r="L1867" s="65">
        <v>426620</v>
      </c>
      <c r="M1867" t="s">
        <v>1595</v>
      </c>
    </row>
    <row r="1868" spans="12:13">
      <c r="L1868" s="65">
        <v>426621</v>
      </c>
      <c r="M1868" t="s">
        <v>1595</v>
      </c>
    </row>
    <row r="1869" spans="12:13">
      <c r="L1869" s="65">
        <v>426630</v>
      </c>
      <c r="M1869" t="s">
        <v>1596</v>
      </c>
    </row>
    <row r="1870" spans="12:13">
      <c r="L1870" s="65">
        <v>426631</v>
      </c>
      <c r="M1870" t="s">
        <v>1596</v>
      </c>
    </row>
    <row r="1871" spans="12:13">
      <c r="L1871" s="65">
        <v>426700</v>
      </c>
      <c r="M1871" t="s">
        <v>1597</v>
      </c>
    </row>
    <row r="1872" spans="12:13">
      <c r="L1872" s="65">
        <v>426710</v>
      </c>
      <c r="M1872" t="s">
        <v>1598</v>
      </c>
    </row>
    <row r="1873" spans="12:13">
      <c r="L1873" s="65">
        <v>426711</v>
      </c>
      <c r="M1873" t="s">
        <v>1598</v>
      </c>
    </row>
    <row r="1874" spans="12:13">
      <c r="L1874" s="65">
        <v>426720</v>
      </c>
      <c r="M1874" t="s">
        <v>1599</v>
      </c>
    </row>
    <row r="1875" spans="12:13">
      <c r="L1875" s="65">
        <v>426721</v>
      </c>
      <c r="M1875" t="s">
        <v>1599</v>
      </c>
    </row>
    <row r="1876" spans="12:13">
      <c r="L1876" s="65">
        <v>426730</v>
      </c>
      <c r="M1876" t="s">
        <v>1600</v>
      </c>
    </row>
    <row r="1877" spans="12:13">
      <c r="L1877" s="65">
        <v>426731</v>
      </c>
      <c r="M1877" t="s">
        <v>1600</v>
      </c>
    </row>
    <row r="1878" spans="12:13">
      <c r="L1878" s="65">
        <v>426740</v>
      </c>
      <c r="M1878" t="s">
        <v>1601</v>
      </c>
    </row>
    <row r="1879" spans="12:13">
      <c r="L1879" s="65">
        <v>426741</v>
      </c>
      <c r="M1879" t="s">
        <v>1601</v>
      </c>
    </row>
    <row r="1880" spans="12:13">
      <c r="L1880" s="65">
        <v>426750</v>
      </c>
      <c r="M1880" t="s">
        <v>1602</v>
      </c>
    </row>
    <row r="1881" spans="12:13">
      <c r="L1881" s="65">
        <v>426751</v>
      </c>
      <c r="M1881" t="s">
        <v>1602</v>
      </c>
    </row>
    <row r="1882" spans="12:13">
      <c r="L1882" s="65">
        <v>426760</v>
      </c>
      <c r="M1882" t="s">
        <v>1603</v>
      </c>
    </row>
    <row r="1883" spans="12:13">
      <c r="L1883" s="65">
        <v>426761</v>
      </c>
      <c r="M1883" t="s">
        <v>1603</v>
      </c>
    </row>
    <row r="1884" spans="12:13">
      <c r="L1884" s="65">
        <v>426790</v>
      </c>
      <c r="M1884" t="s">
        <v>1604</v>
      </c>
    </row>
    <row r="1885" spans="12:13">
      <c r="L1885" s="65">
        <v>426791</v>
      </c>
      <c r="M1885" t="s">
        <v>1604</v>
      </c>
    </row>
    <row r="1886" spans="12:13">
      <c r="L1886" s="65">
        <v>426800</v>
      </c>
      <c r="M1886" t="s">
        <v>1605</v>
      </c>
    </row>
    <row r="1887" spans="12:13">
      <c r="L1887" s="65">
        <v>426810</v>
      </c>
      <c r="M1887" t="s">
        <v>1606</v>
      </c>
    </row>
    <row r="1888" spans="12:13">
      <c r="L1888" s="65">
        <v>426811</v>
      </c>
      <c r="M1888" t="s">
        <v>1607</v>
      </c>
    </row>
    <row r="1889" spans="12:13">
      <c r="L1889" s="65">
        <v>426812</v>
      </c>
      <c r="M1889" t="s">
        <v>1608</v>
      </c>
    </row>
    <row r="1890" spans="12:13">
      <c r="L1890" s="65">
        <v>426819</v>
      </c>
      <c r="M1890" t="s">
        <v>1609</v>
      </c>
    </row>
    <row r="1891" spans="12:13">
      <c r="L1891" s="65">
        <v>426820</v>
      </c>
      <c r="M1891" t="s">
        <v>1610</v>
      </c>
    </row>
    <row r="1892" spans="12:13">
      <c r="L1892" s="65">
        <v>426821</v>
      </c>
      <c r="M1892" t="s">
        <v>1611</v>
      </c>
    </row>
    <row r="1893" spans="12:13">
      <c r="L1893" s="65">
        <v>426822</v>
      </c>
      <c r="M1893" t="s">
        <v>1612</v>
      </c>
    </row>
    <row r="1894" spans="12:13">
      <c r="L1894" s="65">
        <v>426823</v>
      </c>
      <c r="M1894" t="s">
        <v>1613</v>
      </c>
    </row>
    <row r="1895" spans="12:13">
      <c r="L1895" s="65">
        <v>426829</v>
      </c>
      <c r="M1895" t="s">
        <v>1614</v>
      </c>
    </row>
    <row r="1896" spans="12:13">
      <c r="L1896" s="65">
        <v>426900</v>
      </c>
      <c r="M1896" t="s">
        <v>1615</v>
      </c>
    </row>
    <row r="1897" spans="12:13">
      <c r="L1897" s="65">
        <v>426910</v>
      </c>
      <c r="M1897" t="s">
        <v>1615</v>
      </c>
    </row>
    <row r="1898" spans="12:13">
      <c r="L1898" s="65">
        <v>426911</v>
      </c>
      <c r="M1898" t="s">
        <v>1616</v>
      </c>
    </row>
    <row r="1899" spans="12:13">
      <c r="L1899" s="65">
        <v>426912</v>
      </c>
      <c r="M1899" t="s">
        <v>1617</v>
      </c>
    </row>
    <row r="1900" spans="12:13">
      <c r="L1900" s="65">
        <v>426913</v>
      </c>
      <c r="M1900" t="s">
        <v>1618</v>
      </c>
    </row>
    <row r="1901" spans="12:13">
      <c r="L1901" s="65">
        <v>426914</v>
      </c>
      <c r="M1901" t="s">
        <v>1619</v>
      </c>
    </row>
    <row r="1902" spans="12:13">
      <c r="L1902" s="65">
        <v>426919</v>
      </c>
      <c r="M1902" t="s">
        <v>1620</v>
      </c>
    </row>
    <row r="1903" spans="12:13">
      <c r="L1903" s="65">
        <v>430000</v>
      </c>
      <c r="M1903" t="s">
        <v>1621</v>
      </c>
    </row>
    <row r="1904" spans="12:13">
      <c r="L1904" s="65">
        <v>431000</v>
      </c>
      <c r="M1904" t="s">
        <v>1622</v>
      </c>
    </row>
    <row r="1905" spans="12:13">
      <c r="L1905" s="65">
        <v>431100</v>
      </c>
      <c r="M1905" t="s">
        <v>1623</v>
      </c>
    </row>
    <row r="1906" spans="12:13">
      <c r="L1906" s="65">
        <v>431110</v>
      </c>
      <c r="M1906" t="s">
        <v>1623</v>
      </c>
    </row>
    <row r="1907" spans="12:13">
      <c r="L1907" s="65">
        <v>431111</v>
      </c>
      <c r="M1907" t="s">
        <v>1623</v>
      </c>
    </row>
    <row r="1908" spans="12:13">
      <c r="L1908" s="65">
        <v>431200</v>
      </c>
      <c r="M1908" t="s">
        <v>1624</v>
      </c>
    </row>
    <row r="1909" spans="12:13">
      <c r="L1909" s="65">
        <v>431210</v>
      </c>
      <c r="M1909" t="s">
        <v>1624</v>
      </c>
    </row>
    <row r="1910" spans="12:13">
      <c r="L1910" s="65">
        <v>431211</v>
      </c>
      <c r="M1910" t="s">
        <v>1624</v>
      </c>
    </row>
    <row r="1911" spans="12:13">
      <c r="L1911" s="65">
        <v>431300</v>
      </c>
      <c r="M1911" t="s">
        <v>1625</v>
      </c>
    </row>
    <row r="1912" spans="12:13">
      <c r="L1912" s="65">
        <v>431310</v>
      </c>
      <c r="M1912" t="s">
        <v>1625</v>
      </c>
    </row>
    <row r="1913" spans="12:13">
      <c r="L1913" s="65">
        <v>431311</v>
      </c>
      <c r="M1913" t="s">
        <v>1625</v>
      </c>
    </row>
    <row r="1914" spans="12:13">
      <c r="L1914" s="65">
        <v>432000</v>
      </c>
      <c r="M1914" t="s">
        <v>1626</v>
      </c>
    </row>
    <row r="1915" spans="12:13">
      <c r="L1915" s="65">
        <v>432100</v>
      </c>
      <c r="M1915" t="s">
        <v>1626</v>
      </c>
    </row>
    <row r="1916" spans="12:13">
      <c r="L1916" s="65">
        <v>432110</v>
      </c>
      <c r="M1916" t="s">
        <v>1626</v>
      </c>
    </row>
    <row r="1917" spans="12:13">
      <c r="L1917" s="65">
        <v>432111</v>
      </c>
      <c r="M1917" t="s">
        <v>1626</v>
      </c>
    </row>
    <row r="1918" spans="12:13">
      <c r="L1918" t="s">
        <v>1627</v>
      </c>
      <c r="M1918" t="s">
        <v>1628</v>
      </c>
    </row>
    <row r="1919" spans="12:13">
      <c r="L1919" s="65">
        <v>433100</v>
      </c>
      <c r="M1919" t="s">
        <v>1629</v>
      </c>
    </row>
    <row r="1920" spans="12:13">
      <c r="L1920" s="65">
        <v>433110</v>
      </c>
      <c r="M1920" t="s">
        <v>1629</v>
      </c>
    </row>
    <row r="1921" spans="12:13">
      <c r="L1921" s="65">
        <v>433111</v>
      </c>
      <c r="M1921" t="s">
        <v>1629</v>
      </c>
    </row>
    <row r="1922" spans="12:13">
      <c r="L1922" s="65">
        <v>434000</v>
      </c>
      <c r="M1922" t="s">
        <v>1630</v>
      </c>
    </row>
    <row r="1923" spans="12:13">
      <c r="L1923" s="65">
        <v>434100</v>
      </c>
      <c r="M1923" t="s">
        <v>1631</v>
      </c>
    </row>
    <row r="1924" spans="12:13">
      <c r="L1924" s="65">
        <v>434110</v>
      </c>
      <c r="M1924" t="s">
        <v>1631</v>
      </c>
    </row>
    <row r="1925" spans="12:13">
      <c r="L1925" s="65">
        <v>434111</v>
      </c>
      <c r="M1925" t="s">
        <v>1631</v>
      </c>
    </row>
    <row r="1926" spans="12:13">
      <c r="L1926" s="65">
        <v>434200</v>
      </c>
      <c r="M1926" t="s">
        <v>1632</v>
      </c>
    </row>
    <row r="1927" spans="12:13">
      <c r="L1927" s="65">
        <v>434210</v>
      </c>
      <c r="M1927" t="s">
        <v>1632</v>
      </c>
    </row>
    <row r="1928" spans="12:13">
      <c r="L1928" s="65">
        <v>434211</v>
      </c>
      <c r="M1928" t="s">
        <v>1632</v>
      </c>
    </row>
    <row r="1929" spans="12:13">
      <c r="L1929" s="65">
        <v>434300</v>
      </c>
      <c r="M1929" t="s">
        <v>1633</v>
      </c>
    </row>
    <row r="1930" spans="12:13">
      <c r="L1930" s="65">
        <v>434310</v>
      </c>
      <c r="M1930" t="s">
        <v>1634</v>
      </c>
    </row>
    <row r="1931" spans="12:13">
      <c r="L1931" s="65">
        <v>434311</v>
      </c>
      <c r="M1931" t="s">
        <v>1634</v>
      </c>
    </row>
    <row r="1932" spans="12:13">
      <c r="L1932" s="65">
        <v>434320</v>
      </c>
      <c r="M1932" t="s">
        <v>1635</v>
      </c>
    </row>
    <row r="1933" spans="12:13">
      <c r="L1933" s="65">
        <v>434321</v>
      </c>
      <c r="M1933" t="s">
        <v>1635</v>
      </c>
    </row>
    <row r="1934" spans="12:13">
      <c r="L1934" s="65">
        <v>435000</v>
      </c>
      <c r="M1934" t="s">
        <v>1636</v>
      </c>
    </row>
    <row r="1935" spans="12:13">
      <c r="L1935" s="65">
        <v>435100</v>
      </c>
      <c r="M1935" t="s">
        <v>1636</v>
      </c>
    </row>
    <row r="1936" spans="12:13">
      <c r="L1936" s="65">
        <v>435110</v>
      </c>
      <c r="M1936" t="s">
        <v>1636</v>
      </c>
    </row>
    <row r="1937" spans="12:13">
      <c r="L1937" s="65">
        <v>435111</v>
      </c>
      <c r="M1937" t="s">
        <v>1636</v>
      </c>
    </row>
    <row r="1938" spans="12:13">
      <c r="L1938" s="65">
        <v>440000</v>
      </c>
      <c r="M1938" t="s">
        <v>1637</v>
      </c>
    </row>
    <row r="1939" spans="12:13">
      <c r="L1939" s="65">
        <v>441000</v>
      </c>
      <c r="M1939" t="s">
        <v>1638</v>
      </c>
    </row>
    <row r="1940" spans="12:13">
      <c r="L1940" s="65">
        <v>441100</v>
      </c>
      <c r="M1940" t="s">
        <v>1639</v>
      </c>
    </row>
    <row r="1941" spans="12:13">
      <c r="L1941" s="65">
        <v>441110</v>
      </c>
      <c r="M1941" t="s">
        <v>1640</v>
      </c>
    </row>
    <row r="1942" spans="12:13">
      <c r="L1942" s="65">
        <v>441111</v>
      </c>
      <c r="M1942" t="s">
        <v>1640</v>
      </c>
    </row>
    <row r="1943" spans="12:13">
      <c r="L1943" s="65">
        <v>441120</v>
      </c>
      <c r="M1943" t="s">
        <v>1641</v>
      </c>
    </row>
    <row r="1944" spans="12:13">
      <c r="L1944" s="65">
        <v>441121</v>
      </c>
      <c r="M1944" t="s">
        <v>1641</v>
      </c>
    </row>
    <row r="1945" spans="12:13">
      <c r="L1945" s="65">
        <v>441200</v>
      </c>
      <c r="M1945" t="s">
        <v>1642</v>
      </c>
    </row>
    <row r="1946" spans="12:13">
      <c r="L1946" s="65">
        <v>441210</v>
      </c>
      <c r="M1946" t="s">
        <v>1643</v>
      </c>
    </row>
    <row r="1947" spans="12:13">
      <c r="L1947" s="65">
        <v>441211</v>
      </c>
      <c r="M1947" t="s">
        <v>1643</v>
      </c>
    </row>
    <row r="1948" spans="12:13">
      <c r="L1948" s="65">
        <v>441220</v>
      </c>
      <c r="M1948" t="s">
        <v>1644</v>
      </c>
    </row>
    <row r="1949" spans="12:13">
      <c r="L1949" s="65">
        <v>441221</v>
      </c>
      <c r="M1949" t="s">
        <v>1644</v>
      </c>
    </row>
    <row r="1950" spans="12:13">
      <c r="L1950" s="65">
        <v>441230</v>
      </c>
      <c r="M1950" t="s">
        <v>1645</v>
      </c>
    </row>
    <row r="1951" spans="12:13">
      <c r="L1951" s="65">
        <v>441231</v>
      </c>
      <c r="M1951" t="s">
        <v>1645</v>
      </c>
    </row>
    <row r="1952" spans="12:13">
      <c r="L1952" s="65">
        <v>441240</v>
      </c>
      <c r="M1952" t="s">
        <v>1646</v>
      </c>
    </row>
    <row r="1953" spans="12:13">
      <c r="L1953" s="65">
        <v>441241</v>
      </c>
      <c r="M1953" t="s">
        <v>1646</v>
      </c>
    </row>
    <row r="1954" spans="12:13">
      <c r="L1954" s="65">
        <v>441250</v>
      </c>
      <c r="M1954" t="s">
        <v>1647</v>
      </c>
    </row>
    <row r="1955" spans="12:13">
      <c r="L1955" s="65">
        <v>441251</v>
      </c>
      <c r="M1955" t="s">
        <v>1648</v>
      </c>
    </row>
    <row r="1956" spans="12:13">
      <c r="L1956" s="65">
        <v>441252</v>
      </c>
      <c r="M1956" t="s">
        <v>1649</v>
      </c>
    </row>
    <row r="1957" spans="12:13">
      <c r="L1957" s="65">
        <v>441255</v>
      </c>
      <c r="M1957" t="s">
        <v>1650</v>
      </c>
    </row>
    <row r="1958" spans="12:13">
      <c r="L1958" s="65">
        <v>441300</v>
      </c>
      <c r="M1958" t="s">
        <v>1651</v>
      </c>
    </row>
    <row r="1959" spans="12:13">
      <c r="L1959" s="65">
        <v>441310</v>
      </c>
      <c r="M1959" t="s">
        <v>1652</v>
      </c>
    </row>
    <row r="1960" spans="12:13">
      <c r="L1960" s="65">
        <v>441311</v>
      </c>
      <c r="M1960" t="s">
        <v>1652</v>
      </c>
    </row>
    <row r="1961" spans="12:13">
      <c r="L1961" s="65">
        <v>441390</v>
      </c>
      <c r="M1961" t="s">
        <v>1653</v>
      </c>
    </row>
    <row r="1962" spans="12:13">
      <c r="L1962" s="65">
        <v>441391</v>
      </c>
      <c r="M1962" t="s">
        <v>1653</v>
      </c>
    </row>
    <row r="1963" spans="12:13">
      <c r="L1963" s="65">
        <v>441400</v>
      </c>
      <c r="M1963" t="s">
        <v>1654</v>
      </c>
    </row>
    <row r="1964" spans="12:13">
      <c r="L1964" s="65">
        <v>441410</v>
      </c>
      <c r="M1964" t="s">
        <v>1654</v>
      </c>
    </row>
    <row r="1965" spans="12:13">
      <c r="L1965" s="65">
        <v>441411</v>
      </c>
      <c r="M1965" t="s">
        <v>1654</v>
      </c>
    </row>
    <row r="1966" spans="12:13">
      <c r="L1966" s="65">
        <v>441500</v>
      </c>
      <c r="M1966" t="s">
        <v>1655</v>
      </c>
    </row>
    <row r="1967" spans="12:13">
      <c r="L1967" s="65">
        <v>441510</v>
      </c>
      <c r="M1967" t="s">
        <v>1655</v>
      </c>
    </row>
    <row r="1968" spans="12:13">
      <c r="L1968" s="65">
        <v>441511</v>
      </c>
      <c r="M1968" t="s">
        <v>1655</v>
      </c>
    </row>
    <row r="1969" spans="12:13">
      <c r="L1969" s="65">
        <v>441600</v>
      </c>
      <c r="M1969" t="s">
        <v>1656</v>
      </c>
    </row>
    <row r="1970" spans="12:13">
      <c r="L1970" s="65">
        <v>441610</v>
      </c>
      <c r="M1970" t="s">
        <v>1656</v>
      </c>
    </row>
    <row r="1971" spans="12:13">
      <c r="L1971" s="65">
        <v>441611</v>
      </c>
      <c r="M1971" t="s">
        <v>1656</v>
      </c>
    </row>
    <row r="1972" spans="12:13">
      <c r="L1972" s="65">
        <v>441700</v>
      </c>
      <c r="M1972" t="s">
        <v>1657</v>
      </c>
    </row>
    <row r="1973" spans="12:13">
      <c r="L1973" s="65">
        <v>441710</v>
      </c>
      <c r="M1973" t="s">
        <v>1657</v>
      </c>
    </row>
    <row r="1974" spans="12:13">
      <c r="L1974" s="65">
        <v>441711</v>
      </c>
      <c r="M1974" t="s">
        <v>1657</v>
      </c>
    </row>
    <row r="1975" spans="12:13">
      <c r="L1975" s="65">
        <v>441800</v>
      </c>
      <c r="M1975" t="s">
        <v>1658</v>
      </c>
    </row>
    <row r="1976" spans="12:13">
      <c r="L1976" s="65">
        <v>441810</v>
      </c>
      <c r="M1976" t="s">
        <v>1658</v>
      </c>
    </row>
    <row r="1977" spans="12:13">
      <c r="L1977" s="65">
        <v>441811</v>
      </c>
      <c r="M1977" t="s">
        <v>1658</v>
      </c>
    </row>
    <row r="1978" spans="12:13">
      <c r="L1978" s="65">
        <v>441900</v>
      </c>
      <c r="M1978" t="s">
        <v>1659</v>
      </c>
    </row>
    <row r="1979" spans="12:13">
      <c r="L1979" s="65">
        <v>441910</v>
      </c>
      <c r="M1979" t="s">
        <v>1659</v>
      </c>
    </row>
    <row r="1980" spans="12:13">
      <c r="L1980" s="65">
        <v>441911</v>
      </c>
      <c r="M1980" t="s">
        <v>1660</v>
      </c>
    </row>
    <row r="1981" spans="12:13">
      <c r="L1981" s="65">
        <v>442000</v>
      </c>
      <c r="M1981" t="s">
        <v>1661</v>
      </c>
    </row>
    <row r="1982" spans="12:13">
      <c r="L1982" s="65">
        <v>442100</v>
      </c>
      <c r="M1982" t="s">
        <v>1662</v>
      </c>
    </row>
    <row r="1983" spans="12:13">
      <c r="L1983" s="65">
        <v>442110</v>
      </c>
      <c r="M1983" t="s">
        <v>1663</v>
      </c>
    </row>
    <row r="1984" spans="12:13">
      <c r="L1984" s="65">
        <v>442111</v>
      </c>
      <c r="M1984" t="s">
        <v>1663</v>
      </c>
    </row>
    <row r="1985" spans="12:13">
      <c r="L1985" s="65">
        <v>442120</v>
      </c>
      <c r="M1985" t="s">
        <v>1664</v>
      </c>
    </row>
    <row r="1986" spans="12:13">
      <c r="L1986" s="65">
        <v>442121</v>
      </c>
      <c r="M1986" t="s">
        <v>1665</v>
      </c>
    </row>
    <row r="1987" spans="12:13">
      <c r="L1987" s="65">
        <v>442200</v>
      </c>
      <c r="M1987" t="s">
        <v>1666</v>
      </c>
    </row>
    <row r="1988" spans="12:13">
      <c r="L1988" s="65">
        <v>442210</v>
      </c>
      <c r="M1988" t="s">
        <v>1667</v>
      </c>
    </row>
    <row r="1989" spans="12:13">
      <c r="L1989" s="65">
        <v>442211</v>
      </c>
      <c r="M1989" t="s">
        <v>1667</v>
      </c>
    </row>
    <row r="1990" spans="12:13">
      <c r="L1990" s="65">
        <v>442220</v>
      </c>
      <c r="M1990" t="s">
        <v>1668</v>
      </c>
    </row>
    <row r="1991" spans="12:13">
      <c r="L1991" s="65">
        <v>442221</v>
      </c>
      <c r="M1991" t="s">
        <v>1668</v>
      </c>
    </row>
    <row r="1992" spans="12:13">
      <c r="L1992" s="65">
        <v>442290</v>
      </c>
      <c r="M1992" t="s">
        <v>1669</v>
      </c>
    </row>
    <row r="1993" spans="12:13">
      <c r="L1993" s="65">
        <v>442291</v>
      </c>
      <c r="M1993" t="s">
        <v>1669</v>
      </c>
    </row>
    <row r="1994" spans="12:13">
      <c r="L1994" s="65">
        <v>442300</v>
      </c>
      <c r="M1994" t="s">
        <v>1670</v>
      </c>
    </row>
    <row r="1995" spans="12:13">
      <c r="L1995" s="65">
        <v>442310</v>
      </c>
      <c r="M1995" t="s">
        <v>1671</v>
      </c>
    </row>
    <row r="1996" spans="12:13">
      <c r="L1996" s="65">
        <v>442311</v>
      </c>
      <c r="M1996" t="s">
        <v>1671</v>
      </c>
    </row>
    <row r="1997" spans="12:13">
      <c r="L1997" s="65">
        <v>442320</v>
      </c>
      <c r="M1997" t="s">
        <v>1672</v>
      </c>
    </row>
    <row r="1998" spans="12:13">
      <c r="L1998" s="65">
        <v>442321</v>
      </c>
      <c r="M1998" t="s">
        <v>1672</v>
      </c>
    </row>
    <row r="1999" spans="12:13">
      <c r="L1999" s="65">
        <v>442330</v>
      </c>
      <c r="M1999" t="s">
        <v>1673</v>
      </c>
    </row>
    <row r="2000" spans="12:13">
      <c r="L2000" s="65">
        <v>442331</v>
      </c>
      <c r="M2000" t="s">
        <v>1673</v>
      </c>
    </row>
    <row r="2001" spans="12:13">
      <c r="L2001" s="65">
        <v>442340</v>
      </c>
      <c r="M2001" t="s">
        <v>1674</v>
      </c>
    </row>
    <row r="2002" spans="12:13">
      <c r="L2002" s="65">
        <v>442341</v>
      </c>
      <c r="M2002" t="s">
        <v>1674</v>
      </c>
    </row>
    <row r="2003" spans="12:13">
      <c r="L2003" s="65">
        <v>442350</v>
      </c>
      <c r="M2003" t="s">
        <v>1675</v>
      </c>
    </row>
    <row r="2004" spans="12:13">
      <c r="L2004" s="65">
        <v>442351</v>
      </c>
      <c r="M2004" t="s">
        <v>1675</v>
      </c>
    </row>
    <row r="2005" spans="12:13">
      <c r="L2005" s="65">
        <v>442390</v>
      </c>
      <c r="M2005" t="s">
        <v>1676</v>
      </c>
    </row>
    <row r="2006" spans="12:13">
      <c r="L2006" s="65">
        <v>442391</v>
      </c>
      <c r="M2006" t="s">
        <v>1676</v>
      </c>
    </row>
    <row r="2007" spans="12:13">
      <c r="L2007" s="65">
        <v>442400</v>
      </c>
      <c r="M2007" t="s">
        <v>1677</v>
      </c>
    </row>
    <row r="2008" spans="12:13">
      <c r="L2008" s="65">
        <v>442410</v>
      </c>
      <c r="M2008" t="s">
        <v>1678</v>
      </c>
    </row>
    <row r="2009" spans="12:13">
      <c r="L2009" s="65">
        <v>442411</v>
      </c>
      <c r="M2009" t="s">
        <v>1678</v>
      </c>
    </row>
    <row r="2010" spans="12:13">
      <c r="L2010" s="65">
        <v>442490</v>
      </c>
      <c r="M2010" t="s">
        <v>1679</v>
      </c>
    </row>
    <row r="2011" spans="12:13">
      <c r="L2011" s="65">
        <v>442491</v>
      </c>
      <c r="M2011" t="s">
        <v>1679</v>
      </c>
    </row>
    <row r="2012" spans="12:13">
      <c r="L2012" s="65">
        <v>442500</v>
      </c>
      <c r="M2012" t="s">
        <v>1680</v>
      </c>
    </row>
    <row r="2013" spans="12:13">
      <c r="L2013" s="65">
        <v>442510</v>
      </c>
      <c r="M2013" t="s">
        <v>1680</v>
      </c>
    </row>
    <row r="2014" spans="12:13">
      <c r="L2014" s="65">
        <v>442511</v>
      </c>
      <c r="M2014" t="s">
        <v>1680</v>
      </c>
    </row>
    <row r="2015" spans="12:13">
      <c r="L2015" s="65">
        <v>442600</v>
      </c>
      <c r="M2015" t="s">
        <v>1681</v>
      </c>
    </row>
    <row r="2016" spans="12:13">
      <c r="L2016" s="65">
        <v>442610</v>
      </c>
      <c r="M2016" t="s">
        <v>1681</v>
      </c>
    </row>
    <row r="2017" spans="12:13">
      <c r="L2017" s="65">
        <v>442611</v>
      </c>
      <c r="M2017" t="s">
        <v>1681</v>
      </c>
    </row>
    <row r="2018" spans="12:13">
      <c r="L2018" s="65">
        <v>443000</v>
      </c>
      <c r="M2018" t="s">
        <v>1682</v>
      </c>
    </row>
    <row r="2019" spans="12:13">
      <c r="L2019" s="65">
        <v>443100</v>
      </c>
      <c r="M2019" t="s">
        <v>1682</v>
      </c>
    </row>
    <row r="2020" spans="12:13">
      <c r="L2020" s="65">
        <v>443110</v>
      </c>
      <c r="M2020" t="s">
        <v>1682</v>
      </c>
    </row>
    <row r="2021" spans="12:13">
      <c r="L2021" s="65">
        <v>443111</v>
      </c>
      <c r="M2021" t="s">
        <v>1682</v>
      </c>
    </row>
    <row r="2022" spans="12:13">
      <c r="L2022" s="65">
        <v>444000</v>
      </c>
      <c r="M2022" t="s">
        <v>1683</v>
      </c>
    </row>
    <row r="2023" spans="12:13">
      <c r="L2023" s="65">
        <v>444100</v>
      </c>
      <c r="M2023" t="s">
        <v>1684</v>
      </c>
    </row>
    <row r="2024" spans="12:13">
      <c r="L2024" s="65">
        <v>444110</v>
      </c>
      <c r="M2024" t="s">
        <v>1684</v>
      </c>
    </row>
    <row r="2025" spans="12:13">
      <c r="L2025" s="65">
        <v>444111</v>
      </c>
      <c r="M2025" t="s">
        <v>1684</v>
      </c>
    </row>
    <row r="2026" spans="12:13">
      <c r="L2026" s="65">
        <v>444200</v>
      </c>
      <c r="M2026" t="s">
        <v>1685</v>
      </c>
    </row>
    <row r="2027" spans="12:13">
      <c r="L2027" s="65">
        <v>444210</v>
      </c>
      <c r="M2027" t="s">
        <v>1685</v>
      </c>
    </row>
    <row r="2028" spans="12:13">
      <c r="L2028" s="65">
        <v>444211</v>
      </c>
      <c r="M2028" t="s">
        <v>1685</v>
      </c>
    </row>
    <row r="2029" spans="12:13">
      <c r="L2029" s="65">
        <v>444212</v>
      </c>
      <c r="M2029" t="s">
        <v>1686</v>
      </c>
    </row>
    <row r="2030" spans="12:13">
      <c r="L2030" s="65">
        <v>444219</v>
      </c>
      <c r="M2030" t="s">
        <v>1687</v>
      </c>
    </row>
    <row r="2031" spans="12:13">
      <c r="L2031" s="65">
        <v>444300</v>
      </c>
      <c r="M2031" t="s">
        <v>1688</v>
      </c>
    </row>
    <row r="2032" spans="12:13">
      <c r="L2032" s="65">
        <v>444310</v>
      </c>
      <c r="M2032" t="s">
        <v>1688</v>
      </c>
    </row>
    <row r="2033" spans="12:13">
      <c r="L2033" s="65">
        <v>444311</v>
      </c>
      <c r="M2033" t="s">
        <v>1688</v>
      </c>
    </row>
    <row r="2034" spans="12:13">
      <c r="L2034" s="65">
        <v>450000</v>
      </c>
      <c r="M2034" t="s">
        <v>1689</v>
      </c>
    </row>
    <row r="2035" spans="12:13">
      <c r="L2035" s="65">
        <v>451000</v>
      </c>
      <c r="M2035" t="s">
        <v>1690</v>
      </c>
    </row>
    <row r="2036" spans="12:13">
      <c r="L2036" s="65">
        <v>451100</v>
      </c>
      <c r="M2036" t="s">
        <v>1691</v>
      </c>
    </row>
    <row r="2037" spans="12:13">
      <c r="L2037" s="65">
        <v>451110</v>
      </c>
      <c r="M2037" t="s">
        <v>1692</v>
      </c>
    </row>
    <row r="2038" spans="12:13">
      <c r="L2038" s="65">
        <v>451111</v>
      </c>
      <c r="M2038" t="s">
        <v>1692</v>
      </c>
    </row>
    <row r="2039" spans="12:13">
      <c r="L2039" s="65">
        <v>451120</v>
      </c>
      <c r="M2039" t="s">
        <v>1693</v>
      </c>
    </row>
    <row r="2040" spans="12:13">
      <c r="L2040" s="65">
        <v>451121</v>
      </c>
      <c r="M2040" t="s">
        <v>1694</v>
      </c>
    </row>
    <row r="2041" spans="12:13">
      <c r="L2041" s="65">
        <v>451122</v>
      </c>
      <c r="M2041" t="s">
        <v>1695</v>
      </c>
    </row>
    <row r="2042" spans="12:13">
      <c r="L2042" s="65">
        <v>451129</v>
      </c>
      <c r="M2042" t="s">
        <v>1696</v>
      </c>
    </row>
    <row r="2043" spans="12:13">
      <c r="L2043" s="65">
        <v>451130</v>
      </c>
      <c r="M2043" t="s">
        <v>1697</v>
      </c>
    </row>
    <row r="2044" spans="12:13">
      <c r="L2044" s="65">
        <v>451131</v>
      </c>
      <c r="M2044" t="s">
        <v>1697</v>
      </c>
    </row>
    <row r="2045" spans="12:13">
      <c r="L2045" s="65">
        <v>451140</v>
      </c>
      <c r="M2045" t="s">
        <v>1698</v>
      </c>
    </row>
    <row r="2046" spans="12:13">
      <c r="L2046" s="65">
        <v>451141</v>
      </c>
      <c r="M2046" t="s">
        <v>1698</v>
      </c>
    </row>
    <row r="2047" spans="12:13">
      <c r="L2047" s="65">
        <v>451190</v>
      </c>
      <c r="M2047" t="s">
        <v>1699</v>
      </c>
    </row>
    <row r="2048" spans="12:13">
      <c r="L2048" s="65">
        <v>451191</v>
      </c>
      <c r="M2048" t="s">
        <v>1699</v>
      </c>
    </row>
    <row r="2049" spans="12:13">
      <c r="L2049" s="65">
        <v>451200</v>
      </c>
      <c r="M2049" t="s">
        <v>1700</v>
      </c>
    </row>
    <row r="2050" spans="12:13">
      <c r="L2050" s="65">
        <v>451210</v>
      </c>
      <c r="M2050" t="s">
        <v>1701</v>
      </c>
    </row>
    <row r="2051" spans="12:13">
      <c r="L2051" s="65">
        <v>451211</v>
      </c>
      <c r="M2051" t="s">
        <v>1701</v>
      </c>
    </row>
    <row r="2052" spans="12:13">
      <c r="L2052" s="65">
        <v>451220</v>
      </c>
      <c r="M2052" t="s">
        <v>1702</v>
      </c>
    </row>
    <row r="2053" spans="12:13">
      <c r="L2053" s="65">
        <v>451221</v>
      </c>
      <c r="M2053" t="s">
        <v>1703</v>
      </c>
    </row>
    <row r="2054" spans="12:13">
      <c r="L2054" s="65">
        <v>451230</v>
      </c>
      <c r="M2054" t="s">
        <v>1704</v>
      </c>
    </row>
    <row r="2055" spans="12:13">
      <c r="L2055" s="65">
        <v>451231</v>
      </c>
      <c r="M2055" t="s">
        <v>1704</v>
      </c>
    </row>
    <row r="2056" spans="12:13">
      <c r="L2056" s="65">
        <v>451240</v>
      </c>
      <c r="M2056" t="s">
        <v>1705</v>
      </c>
    </row>
    <row r="2057" spans="12:13">
      <c r="L2057" s="65">
        <v>451241</v>
      </c>
      <c r="M2057" t="s">
        <v>1705</v>
      </c>
    </row>
    <row r="2058" spans="12:13">
      <c r="L2058" s="65">
        <v>451290</v>
      </c>
      <c r="M2058" t="s">
        <v>1706</v>
      </c>
    </row>
    <row r="2059" spans="12:13">
      <c r="L2059" s="65">
        <v>451291</v>
      </c>
      <c r="M2059" t="s">
        <v>1706</v>
      </c>
    </row>
    <row r="2060" spans="12:13">
      <c r="L2060" s="65">
        <v>452000</v>
      </c>
      <c r="M2060" t="s">
        <v>1707</v>
      </c>
    </row>
    <row r="2061" spans="12:13">
      <c r="L2061" s="65">
        <v>452100</v>
      </c>
      <c r="M2061" t="s">
        <v>1708</v>
      </c>
    </row>
    <row r="2062" spans="12:13">
      <c r="L2062" s="65">
        <v>452110</v>
      </c>
      <c r="M2062" t="s">
        <v>1709</v>
      </c>
    </row>
    <row r="2063" spans="12:13">
      <c r="L2063" s="65">
        <v>452111</v>
      </c>
      <c r="M2063" t="s">
        <v>1709</v>
      </c>
    </row>
    <row r="2064" spans="12:13">
      <c r="L2064" s="65">
        <v>452190</v>
      </c>
      <c r="M2064" t="s">
        <v>1710</v>
      </c>
    </row>
    <row r="2065" spans="12:13">
      <c r="L2065" s="65">
        <v>452191</v>
      </c>
      <c r="M2065" t="s">
        <v>1710</v>
      </c>
    </row>
    <row r="2066" spans="12:13">
      <c r="L2066" s="65">
        <v>452200</v>
      </c>
      <c r="M2066" t="s">
        <v>1711</v>
      </c>
    </row>
    <row r="2067" spans="12:13">
      <c r="L2067" s="65">
        <v>452210</v>
      </c>
      <c r="M2067" t="s">
        <v>1712</v>
      </c>
    </row>
    <row r="2068" spans="12:13">
      <c r="L2068" s="65">
        <v>452211</v>
      </c>
      <c r="M2068" t="s">
        <v>1712</v>
      </c>
    </row>
    <row r="2069" spans="12:13">
      <c r="L2069" s="65">
        <v>452290</v>
      </c>
      <c r="M2069" t="s">
        <v>1713</v>
      </c>
    </row>
    <row r="2070" spans="12:13">
      <c r="L2070" s="65">
        <v>452291</v>
      </c>
      <c r="M2070" t="s">
        <v>1713</v>
      </c>
    </row>
    <row r="2071" spans="12:13">
      <c r="L2071" s="65">
        <v>453000</v>
      </c>
      <c r="M2071" t="s">
        <v>1714</v>
      </c>
    </row>
    <row r="2072" spans="12:13">
      <c r="L2072" s="65">
        <v>453100</v>
      </c>
      <c r="M2072" t="s">
        <v>1715</v>
      </c>
    </row>
    <row r="2073" spans="12:13">
      <c r="L2073" s="65">
        <v>453110</v>
      </c>
      <c r="M2073" t="s">
        <v>1716</v>
      </c>
    </row>
    <row r="2074" spans="12:13">
      <c r="L2074" s="65">
        <v>453111</v>
      </c>
      <c r="M2074" t="s">
        <v>1717</v>
      </c>
    </row>
    <row r="2075" spans="12:13">
      <c r="L2075" s="65">
        <v>453190</v>
      </c>
      <c r="M2075" t="s">
        <v>1718</v>
      </c>
    </row>
    <row r="2076" spans="12:13">
      <c r="L2076" s="65">
        <v>453191</v>
      </c>
      <c r="M2076" t="s">
        <v>1718</v>
      </c>
    </row>
    <row r="2077" spans="12:13">
      <c r="L2077" s="65">
        <v>453200</v>
      </c>
      <c r="M2077" t="s">
        <v>1719</v>
      </c>
    </row>
    <row r="2078" spans="12:13">
      <c r="L2078" s="65">
        <v>453210</v>
      </c>
      <c r="M2078" t="s">
        <v>1720</v>
      </c>
    </row>
    <row r="2079" spans="12:13">
      <c r="L2079" s="65">
        <v>453211</v>
      </c>
      <c r="M2079" t="s">
        <v>1720</v>
      </c>
    </row>
    <row r="2080" spans="12:13">
      <c r="L2080" s="65">
        <v>453290</v>
      </c>
      <c r="M2080" t="s">
        <v>1721</v>
      </c>
    </row>
    <row r="2081" spans="12:13">
      <c r="L2081" s="65">
        <v>453291</v>
      </c>
      <c r="M2081" t="s">
        <v>1721</v>
      </c>
    </row>
    <row r="2082" spans="12:13">
      <c r="L2082" s="65">
        <v>454000</v>
      </c>
      <c r="M2082" t="s">
        <v>1722</v>
      </c>
    </row>
    <row r="2083" spans="12:13">
      <c r="L2083" s="65">
        <v>454100</v>
      </c>
      <c r="M2083" t="s">
        <v>1723</v>
      </c>
    </row>
    <row r="2084" spans="12:13">
      <c r="L2084" s="65">
        <v>454110</v>
      </c>
      <c r="M2084" t="s">
        <v>1723</v>
      </c>
    </row>
    <row r="2085" spans="12:13">
      <c r="L2085" s="65">
        <v>454111</v>
      </c>
      <c r="M2085" t="s">
        <v>1723</v>
      </c>
    </row>
    <row r="2086" spans="12:13">
      <c r="L2086" s="65">
        <v>454200</v>
      </c>
      <c r="M2086" t="s">
        <v>1724</v>
      </c>
    </row>
    <row r="2087" spans="12:13">
      <c r="L2087" s="65">
        <v>454210</v>
      </c>
      <c r="M2087" t="s">
        <v>1724</v>
      </c>
    </row>
    <row r="2088" spans="12:13">
      <c r="L2088" s="65">
        <v>454211</v>
      </c>
      <c r="M2088" t="s">
        <v>1724</v>
      </c>
    </row>
    <row r="2089" spans="12:13">
      <c r="L2089" s="65">
        <v>460000</v>
      </c>
      <c r="M2089" t="s">
        <v>1725</v>
      </c>
    </row>
    <row r="2090" spans="12:13">
      <c r="L2090" s="65">
        <v>461000</v>
      </c>
      <c r="M2090" t="s">
        <v>1726</v>
      </c>
    </row>
    <row r="2091" spans="12:13">
      <c r="L2091" s="65">
        <v>461100</v>
      </c>
      <c r="M2091" t="s">
        <v>1727</v>
      </c>
    </row>
    <row r="2092" spans="12:13">
      <c r="L2092" s="65">
        <v>461110</v>
      </c>
      <c r="M2092" t="s">
        <v>1727</v>
      </c>
    </row>
    <row r="2093" spans="12:13">
      <c r="L2093" s="65">
        <v>461111</v>
      </c>
      <c r="M2093" t="s">
        <v>1727</v>
      </c>
    </row>
    <row r="2094" spans="12:13">
      <c r="L2094" s="65">
        <v>461200</v>
      </c>
      <c r="M2094" t="s">
        <v>1728</v>
      </c>
    </row>
    <row r="2095" spans="12:13">
      <c r="L2095" s="65">
        <v>461210</v>
      </c>
      <c r="M2095" t="s">
        <v>1728</v>
      </c>
    </row>
    <row r="2096" spans="12:13">
      <c r="L2096" s="65">
        <v>461211</v>
      </c>
      <c r="M2096" t="s">
        <v>1728</v>
      </c>
    </row>
    <row r="2097" spans="12:13">
      <c r="L2097" s="65">
        <v>462000</v>
      </c>
      <c r="M2097" t="s">
        <v>1729</v>
      </c>
    </row>
    <row r="2098" spans="12:13">
      <c r="L2098" s="65">
        <v>462100</v>
      </c>
      <c r="M2098" t="s">
        <v>1730</v>
      </c>
    </row>
    <row r="2099" spans="12:13">
      <c r="L2099" s="65">
        <v>462110</v>
      </c>
      <c r="M2099" t="s">
        <v>1731</v>
      </c>
    </row>
    <row r="2100" spans="12:13">
      <c r="L2100" s="65">
        <v>462111</v>
      </c>
      <c r="M2100" t="s">
        <v>1731</v>
      </c>
    </row>
    <row r="2101" spans="12:13">
      <c r="L2101" s="65">
        <v>462120</v>
      </c>
      <c r="M2101" t="s">
        <v>1732</v>
      </c>
    </row>
    <row r="2102" spans="12:13">
      <c r="L2102" s="65">
        <v>462121</v>
      </c>
      <c r="M2102" t="s">
        <v>1732</v>
      </c>
    </row>
    <row r="2103" spans="12:13">
      <c r="L2103" s="65">
        <v>462190</v>
      </c>
      <c r="M2103" t="s">
        <v>1733</v>
      </c>
    </row>
    <row r="2104" spans="12:13">
      <c r="L2104" s="65">
        <v>462191</v>
      </c>
      <c r="M2104" t="s">
        <v>1734</v>
      </c>
    </row>
    <row r="2105" spans="12:13">
      <c r="L2105" s="65">
        <v>462200</v>
      </c>
      <c r="M2105" t="s">
        <v>1735</v>
      </c>
    </row>
    <row r="2106" spans="12:13">
      <c r="L2106" s="65">
        <v>462210</v>
      </c>
      <c r="M2106" t="s">
        <v>1736</v>
      </c>
    </row>
    <row r="2107" spans="12:13">
      <c r="L2107" s="65">
        <v>462211</v>
      </c>
      <c r="M2107" t="s">
        <v>1736</v>
      </c>
    </row>
    <row r="2108" spans="12:13">
      <c r="L2108" s="65">
        <v>462290</v>
      </c>
      <c r="M2108" t="s">
        <v>1737</v>
      </c>
    </row>
    <row r="2109" spans="12:13">
      <c r="L2109" s="65">
        <v>462291</v>
      </c>
      <c r="M2109" t="s">
        <v>1737</v>
      </c>
    </row>
    <row r="2110" spans="12:13">
      <c r="L2110" s="65">
        <v>463000</v>
      </c>
      <c r="M2110" t="s">
        <v>1738</v>
      </c>
    </row>
    <row r="2111" spans="12:13">
      <c r="L2111" s="65">
        <v>463100</v>
      </c>
      <c r="M2111" t="s">
        <v>1739</v>
      </c>
    </row>
    <row r="2112" spans="12:13">
      <c r="L2112" s="65">
        <v>463110</v>
      </c>
      <c r="M2112" t="s">
        <v>1740</v>
      </c>
    </row>
    <row r="2113" spans="12:13">
      <c r="L2113" s="65">
        <v>463111</v>
      </c>
      <c r="M2113" t="s">
        <v>1740</v>
      </c>
    </row>
    <row r="2114" spans="12:13">
      <c r="L2114" s="65">
        <v>463120</v>
      </c>
      <c r="M2114" t="s">
        <v>1741</v>
      </c>
    </row>
    <row r="2115" spans="12:13">
      <c r="L2115" s="65">
        <v>463121</v>
      </c>
      <c r="M2115" t="s">
        <v>1742</v>
      </c>
    </row>
    <row r="2116" spans="12:13">
      <c r="L2116" s="65">
        <v>463122</v>
      </c>
      <c r="M2116" t="s">
        <v>1743</v>
      </c>
    </row>
    <row r="2117" spans="12:13">
      <c r="L2117" s="65">
        <v>463130</v>
      </c>
      <c r="M2117" t="s">
        <v>1744</v>
      </c>
    </row>
    <row r="2118" spans="12:13">
      <c r="L2118" s="65">
        <v>463131</v>
      </c>
      <c r="M2118" t="s">
        <v>1744</v>
      </c>
    </row>
    <row r="2119" spans="12:13">
      <c r="L2119" s="65">
        <v>463132</v>
      </c>
      <c r="M2119" t="s">
        <v>1745</v>
      </c>
    </row>
    <row r="2120" spans="12:13">
      <c r="L2120" s="65">
        <v>463133</v>
      </c>
      <c r="M2120" t="s">
        <v>1746</v>
      </c>
    </row>
    <row r="2121" spans="12:13">
      <c r="L2121" s="65">
        <v>463140</v>
      </c>
      <c r="M2121" t="s">
        <v>1747</v>
      </c>
    </row>
    <row r="2122" spans="12:13">
      <c r="L2122" s="65">
        <v>463141</v>
      </c>
      <c r="M2122" t="s">
        <v>1747</v>
      </c>
    </row>
    <row r="2123" spans="12:13">
      <c r="L2123" s="65">
        <v>463142</v>
      </c>
      <c r="M2123" t="s">
        <v>1748</v>
      </c>
    </row>
    <row r="2124" spans="12:13">
      <c r="L2124" s="65">
        <v>463143</v>
      </c>
      <c r="M2124" t="s">
        <v>1749</v>
      </c>
    </row>
    <row r="2125" spans="12:13">
      <c r="L2125" s="65">
        <v>463200</v>
      </c>
      <c r="M2125" t="s">
        <v>1750</v>
      </c>
    </row>
    <row r="2126" spans="12:13">
      <c r="L2126" s="65">
        <v>463210</v>
      </c>
      <c r="M2126" t="s">
        <v>1751</v>
      </c>
    </row>
    <row r="2127" spans="12:13">
      <c r="L2127" s="65">
        <v>463211</v>
      </c>
      <c r="M2127" t="s">
        <v>1751</v>
      </c>
    </row>
    <row r="2128" spans="12:13">
      <c r="L2128" s="65">
        <v>463220</v>
      </c>
      <c r="M2128" t="s">
        <v>1752</v>
      </c>
    </row>
    <row r="2129" spans="12:13">
      <c r="L2129" s="65">
        <v>463221</v>
      </c>
      <c r="M2129" t="s">
        <v>1753</v>
      </c>
    </row>
    <row r="2130" spans="12:13">
      <c r="L2130" s="65">
        <v>463222</v>
      </c>
      <c r="M2130" t="s">
        <v>1754</v>
      </c>
    </row>
    <row r="2131" spans="12:13">
      <c r="L2131" s="65">
        <v>463230</v>
      </c>
      <c r="M2131" t="s">
        <v>1755</v>
      </c>
    </row>
    <row r="2132" spans="12:13">
      <c r="L2132" s="65">
        <v>463231</v>
      </c>
      <c r="M2132" t="s">
        <v>1755</v>
      </c>
    </row>
    <row r="2133" spans="12:13">
      <c r="L2133" s="65">
        <v>463240</v>
      </c>
      <c r="M2133" t="s">
        <v>1756</v>
      </c>
    </row>
    <row r="2134" spans="12:13">
      <c r="L2134" s="65">
        <v>463241</v>
      </c>
      <c r="M2134" t="s">
        <v>1756</v>
      </c>
    </row>
    <row r="2135" spans="12:13">
      <c r="L2135" s="65">
        <v>464000</v>
      </c>
      <c r="M2135" t="s">
        <v>1757</v>
      </c>
    </row>
    <row r="2136" spans="12:13">
      <c r="L2136" s="65">
        <v>464100</v>
      </c>
      <c r="M2136" t="s">
        <v>1758</v>
      </c>
    </row>
    <row r="2137" spans="12:13">
      <c r="L2137" s="65">
        <v>464110</v>
      </c>
      <c r="M2137" t="s">
        <v>1759</v>
      </c>
    </row>
    <row r="2138" spans="12:13">
      <c r="L2138" s="65">
        <v>464111</v>
      </c>
      <c r="M2138" t="s">
        <v>1759</v>
      </c>
    </row>
    <row r="2139" spans="12:13">
      <c r="L2139" s="65">
        <v>464112</v>
      </c>
      <c r="M2139" t="s">
        <v>1760</v>
      </c>
    </row>
    <row r="2140" spans="12:13">
      <c r="L2140" s="65">
        <v>464113</v>
      </c>
      <c r="M2140" t="s">
        <v>1761</v>
      </c>
    </row>
    <row r="2141" spans="12:13">
      <c r="L2141" s="65">
        <v>464120</v>
      </c>
      <c r="M2141" t="s">
        <v>1762</v>
      </c>
    </row>
    <row r="2142" spans="12:13">
      <c r="L2142" s="65">
        <v>464121</v>
      </c>
      <c r="M2142" t="s">
        <v>1763</v>
      </c>
    </row>
    <row r="2143" spans="12:13">
      <c r="L2143" s="65">
        <v>464130</v>
      </c>
      <c r="M2143" t="s">
        <v>1764</v>
      </c>
    </row>
    <row r="2144" spans="12:13">
      <c r="L2144" s="65">
        <v>464131</v>
      </c>
      <c r="M2144" t="s">
        <v>1765</v>
      </c>
    </row>
    <row r="2145" spans="12:13">
      <c r="L2145" s="65">
        <v>464140</v>
      </c>
      <c r="M2145" t="s">
        <v>1766</v>
      </c>
    </row>
    <row r="2146" spans="12:13">
      <c r="L2146" s="65">
        <v>464141</v>
      </c>
      <c r="M2146" t="s">
        <v>1767</v>
      </c>
    </row>
    <row r="2147" spans="12:13">
      <c r="L2147" s="65">
        <v>464150</v>
      </c>
      <c r="M2147" t="s">
        <v>1768</v>
      </c>
    </row>
    <row r="2148" spans="12:13">
      <c r="L2148" s="65">
        <v>464151</v>
      </c>
      <c r="M2148" t="s">
        <v>1768</v>
      </c>
    </row>
    <row r="2149" spans="12:13">
      <c r="L2149" s="65">
        <v>464200</v>
      </c>
      <c r="M2149" t="s">
        <v>1769</v>
      </c>
    </row>
    <row r="2150" spans="12:13">
      <c r="L2150" s="65">
        <v>464210</v>
      </c>
      <c r="M2150" t="s">
        <v>1770</v>
      </c>
    </row>
    <row r="2151" spans="12:13">
      <c r="L2151" s="65">
        <v>464211</v>
      </c>
      <c r="M2151" t="s">
        <v>1770</v>
      </c>
    </row>
    <row r="2152" spans="12:13">
      <c r="L2152" s="65">
        <v>464212</v>
      </c>
      <c r="M2152" t="s">
        <v>1771</v>
      </c>
    </row>
    <row r="2153" spans="12:13">
      <c r="L2153" s="65">
        <v>464213</v>
      </c>
      <c r="M2153" t="s">
        <v>1772</v>
      </c>
    </row>
    <row r="2154" spans="12:13">
      <c r="L2154" s="65">
        <v>464220</v>
      </c>
      <c r="M2154" t="s">
        <v>1773</v>
      </c>
    </row>
    <row r="2155" spans="12:13">
      <c r="L2155" s="65">
        <v>464221</v>
      </c>
      <c r="M2155" t="s">
        <v>1773</v>
      </c>
    </row>
    <row r="2156" spans="12:13">
      <c r="L2156" s="65">
        <v>464250</v>
      </c>
      <c r="M2156" t="s">
        <v>1774</v>
      </c>
    </row>
    <row r="2157" spans="12:13">
      <c r="L2157" s="65">
        <v>464251</v>
      </c>
      <c r="M2157" t="s">
        <v>1774</v>
      </c>
    </row>
    <row r="2158" spans="12:13">
      <c r="L2158" s="65">
        <v>465000</v>
      </c>
      <c r="M2158" t="s">
        <v>1775</v>
      </c>
    </row>
    <row r="2159" spans="12:13">
      <c r="L2159" s="65">
        <v>465100</v>
      </c>
      <c r="M2159" t="s">
        <v>1776</v>
      </c>
    </row>
    <row r="2160" spans="12:13">
      <c r="L2160" s="65">
        <v>465110</v>
      </c>
      <c r="M2160" t="s">
        <v>1776</v>
      </c>
    </row>
    <row r="2161" spans="12:13">
      <c r="L2161" s="65">
        <v>465111</v>
      </c>
      <c r="M2161" t="s">
        <v>1776</v>
      </c>
    </row>
    <row r="2162" spans="12:13">
      <c r="L2162" s="65">
        <v>465112</v>
      </c>
      <c r="M2162" t="s">
        <v>1777</v>
      </c>
    </row>
    <row r="2163" spans="12:13">
      <c r="L2163" s="65">
        <v>465200</v>
      </c>
      <c r="M2163" t="s">
        <v>1778</v>
      </c>
    </row>
    <row r="2164" spans="12:13">
      <c r="L2164" s="65">
        <v>465210</v>
      </c>
      <c r="M2164" t="s">
        <v>1778</v>
      </c>
    </row>
    <row r="2165" spans="12:13">
      <c r="L2165" s="65">
        <v>465211</v>
      </c>
      <c r="M2165" t="s">
        <v>1778</v>
      </c>
    </row>
    <row r="2166" spans="12:13">
      <c r="L2166" s="65">
        <v>470000</v>
      </c>
      <c r="M2166" t="s">
        <v>1779</v>
      </c>
    </row>
    <row r="2167" spans="12:13">
      <c r="L2167" s="65">
        <v>471000</v>
      </c>
      <c r="M2167" t="s">
        <v>1780</v>
      </c>
    </row>
    <row r="2168" spans="12:13">
      <c r="L2168" s="65">
        <v>471100</v>
      </c>
      <c r="M2168" t="s">
        <v>1781</v>
      </c>
    </row>
    <row r="2169" spans="12:13">
      <c r="L2169" s="65">
        <v>471110</v>
      </c>
      <c r="M2169" t="s">
        <v>1782</v>
      </c>
    </row>
    <row r="2170" spans="12:13">
      <c r="L2170" s="65">
        <v>471111</v>
      </c>
      <c r="M2170" t="s">
        <v>1783</v>
      </c>
    </row>
    <row r="2171" spans="12:13">
      <c r="L2171" s="65">
        <v>471112</v>
      </c>
      <c r="M2171" t="s">
        <v>1784</v>
      </c>
    </row>
    <row r="2172" spans="12:13">
      <c r="L2172" s="65">
        <v>471113</v>
      </c>
      <c r="M2172" t="s">
        <v>1785</v>
      </c>
    </row>
    <row r="2173" spans="12:13">
      <c r="L2173" s="65">
        <v>471114</v>
      </c>
      <c r="M2173" t="s">
        <v>1786</v>
      </c>
    </row>
    <row r="2174" spans="12:13">
      <c r="L2174" s="65">
        <v>471120</v>
      </c>
      <c r="M2174" t="s">
        <v>1787</v>
      </c>
    </row>
    <row r="2175" spans="12:13">
      <c r="L2175" s="65">
        <v>471121</v>
      </c>
      <c r="M2175" t="s">
        <v>1788</v>
      </c>
    </row>
    <row r="2176" spans="12:13">
      <c r="L2176" s="65">
        <v>471122</v>
      </c>
      <c r="M2176" t="s">
        <v>1789</v>
      </c>
    </row>
    <row r="2177" spans="12:13">
      <c r="L2177" s="65">
        <v>471123</v>
      </c>
      <c r="M2177" t="s">
        <v>1790</v>
      </c>
    </row>
    <row r="2178" spans="12:13">
      <c r="L2178" s="65">
        <v>471124</v>
      </c>
      <c r="M2178" t="s">
        <v>1791</v>
      </c>
    </row>
    <row r="2179" spans="12:13">
      <c r="L2179" s="65">
        <v>471125</v>
      </c>
      <c r="M2179" t="s">
        <v>1792</v>
      </c>
    </row>
    <row r="2180" spans="12:13">
      <c r="L2180" s="65">
        <v>471129</v>
      </c>
      <c r="M2180" t="s">
        <v>1793</v>
      </c>
    </row>
    <row r="2181" spans="12:13">
      <c r="L2181" s="65">
        <v>471130</v>
      </c>
      <c r="M2181" t="s">
        <v>1794</v>
      </c>
    </row>
    <row r="2182" spans="12:13">
      <c r="L2182" s="65">
        <v>471131</v>
      </c>
      <c r="M2182" t="s">
        <v>1795</v>
      </c>
    </row>
    <row r="2183" spans="12:13">
      <c r="L2183" s="65">
        <v>471132</v>
      </c>
      <c r="M2183" t="s">
        <v>1796</v>
      </c>
    </row>
    <row r="2184" spans="12:13">
      <c r="L2184" s="65">
        <v>471133</v>
      </c>
      <c r="M2184" t="s">
        <v>1797</v>
      </c>
    </row>
    <row r="2185" spans="12:13">
      <c r="L2185" s="65">
        <v>471134</v>
      </c>
      <c r="M2185" t="s">
        <v>1798</v>
      </c>
    </row>
    <row r="2186" spans="12:13">
      <c r="L2186" s="65">
        <v>471135</v>
      </c>
      <c r="M2186" t="s">
        <v>1799</v>
      </c>
    </row>
    <row r="2187" spans="12:13">
      <c r="L2187" s="65">
        <v>471136</v>
      </c>
      <c r="M2187" t="s">
        <v>1800</v>
      </c>
    </row>
    <row r="2188" spans="12:13">
      <c r="L2188" s="65">
        <v>471137</v>
      </c>
      <c r="M2188" t="s">
        <v>1801</v>
      </c>
    </row>
    <row r="2189" spans="12:13">
      <c r="L2189" s="65">
        <v>471139</v>
      </c>
      <c r="M2189" t="s">
        <v>1802</v>
      </c>
    </row>
    <row r="2190" spans="12:13">
      <c r="L2190" s="65">
        <v>471140</v>
      </c>
      <c r="M2190" t="s">
        <v>1803</v>
      </c>
    </row>
    <row r="2191" spans="12:13">
      <c r="L2191" s="65">
        <v>471141</v>
      </c>
      <c r="M2191" t="s">
        <v>1804</v>
      </c>
    </row>
    <row r="2192" spans="12:13">
      <c r="L2192" s="65">
        <v>471142</v>
      </c>
      <c r="M2192" t="s">
        <v>1805</v>
      </c>
    </row>
    <row r="2193" spans="12:13">
      <c r="L2193" s="65">
        <v>471143</v>
      </c>
      <c r="M2193" t="s">
        <v>1806</v>
      </c>
    </row>
    <row r="2194" spans="12:13">
      <c r="L2194" s="65">
        <v>471144</v>
      </c>
      <c r="M2194" t="s">
        <v>1807</v>
      </c>
    </row>
    <row r="2195" spans="12:13">
      <c r="L2195" s="65">
        <v>471149</v>
      </c>
      <c r="M2195" t="s">
        <v>1808</v>
      </c>
    </row>
    <row r="2196" spans="12:13">
      <c r="L2196" s="65">
        <v>471190</v>
      </c>
      <c r="M2196" t="s">
        <v>1809</v>
      </c>
    </row>
    <row r="2197" spans="12:13">
      <c r="L2197" s="65">
        <v>471191</v>
      </c>
      <c r="M2197" t="s">
        <v>1810</v>
      </c>
    </row>
    <row r="2198" spans="12:13">
      <c r="L2198" s="65">
        <v>471192</v>
      </c>
      <c r="M2198" t="s">
        <v>1811</v>
      </c>
    </row>
    <row r="2199" spans="12:13">
      <c r="L2199" s="65">
        <v>471193</v>
      </c>
      <c r="M2199" t="s">
        <v>1812</v>
      </c>
    </row>
    <row r="2200" spans="12:13">
      <c r="L2200" s="65">
        <v>471194</v>
      </c>
      <c r="M2200" t="s">
        <v>1813</v>
      </c>
    </row>
    <row r="2201" spans="12:13">
      <c r="L2201" s="65">
        <v>471195</v>
      </c>
      <c r="M2201" t="s">
        <v>1814</v>
      </c>
    </row>
    <row r="2202" spans="12:13">
      <c r="L2202" s="65">
        <v>471199</v>
      </c>
      <c r="M2202" t="s">
        <v>1815</v>
      </c>
    </row>
    <row r="2203" spans="12:13">
      <c r="L2203" s="65">
        <v>471200</v>
      </c>
      <c r="M2203" t="s">
        <v>1816</v>
      </c>
    </row>
    <row r="2204" spans="12:13">
      <c r="L2204" s="65">
        <v>471210</v>
      </c>
      <c r="M2204" t="s">
        <v>1817</v>
      </c>
    </row>
    <row r="2205" spans="12:13">
      <c r="L2205" s="65">
        <v>471211</v>
      </c>
      <c r="M2205" t="s">
        <v>1818</v>
      </c>
    </row>
    <row r="2206" spans="12:13">
      <c r="L2206" s="65">
        <v>471212</v>
      </c>
      <c r="M2206" t="s">
        <v>1819</v>
      </c>
    </row>
    <row r="2207" spans="12:13">
      <c r="L2207" s="65">
        <v>471213</v>
      </c>
      <c r="M2207" t="s">
        <v>1820</v>
      </c>
    </row>
    <row r="2208" spans="12:13">
      <c r="L2208" s="65">
        <v>471214</v>
      </c>
      <c r="M2208" t="s">
        <v>1821</v>
      </c>
    </row>
    <row r="2209" spans="12:13">
      <c r="L2209" s="65">
        <v>471215</v>
      </c>
      <c r="M2209" t="s">
        <v>1822</v>
      </c>
    </row>
    <row r="2210" spans="12:13">
      <c r="L2210" s="65">
        <v>471216</v>
      </c>
      <c r="M2210" t="s">
        <v>1823</v>
      </c>
    </row>
    <row r="2211" spans="12:13">
      <c r="L2211" s="65">
        <v>471217</v>
      </c>
      <c r="M2211" t="s">
        <v>1824</v>
      </c>
    </row>
    <row r="2212" spans="12:13">
      <c r="L2212" s="65">
        <v>471219</v>
      </c>
      <c r="M2212" t="s">
        <v>1825</v>
      </c>
    </row>
    <row r="2213" spans="12:13">
      <c r="L2213" s="65">
        <v>471220</v>
      </c>
      <c r="M2213" t="s">
        <v>1826</v>
      </c>
    </row>
    <row r="2214" spans="12:13">
      <c r="L2214" s="65">
        <v>471221</v>
      </c>
      <c r="M2214" t="s">
        <v>1507</v>
      </c>
    </row>
    <row r="2215" spans="12:13">
      <c r="L2215" s="65">
        <v>471222</v>
      </c>
      <c r="M2215" t="s">
        <v>1827</v>
      </c>
    </row>
    <row r="2216" spans="12:13">
      <c r="L2216" s="65">
        <v>471223</v>
      </c>
      <c r="M2216" t="s">
        <v>1828</v>
      </c>
    </row>
    <row r="2217" spans="12:13">
      <c r="L2217" s="65">
        <v>471224</v>
      </c>
      <c r="M2217" t="s">
        <v>1829</v>
      </c>
    </row>
    <row r="2218" spans="12:13">
      <c r="L2218" s="65">
        <v>471229</v>
      </c>
      <c r="M2218" t="s">
        <v>1830</v>
      </c>
    </row>
    <row r="2219" spans="12:13">
      <c r="L2219" s="65">
        <v>471230</v>
      </c>
      <c r="M2219" t="s">
        <v>1831</v>
      </c>
    </row>
    <row r="2220" spans="12:13">
      <c r="L2220" s="65">
        <v>471231</v>
      </c>
      <c r="M2220" t="s">
        <v>1832</v>
      </c>
    </row>
    <row r="2221" spans="12:13">
      <c r="L2221" s="65">
        <v>471232</v>
      </c>
      <c r="M2221" t="s">
        <v>1833</v>
      </c>
    </row>
    <row r="2222" spans="12:13">
      <c r="L2222" s="65">
        <v>471240</v>
      </c>
      <c r="M2222" t="s">
        <v>1834</v>
      </c>
    </row>
    <row r="2223" spans="12:13">
      <c r="L2223" s="65">
        <v>471241</v>
      </c>
      <c r="M2223" t="s">
        <v>1835</v>
      </c>
    </row>
    <row r="2224" spans="12:13">
      <c r="L2224" s="65">
        <v>471242</v>
      </c>
      <c r="M2224" t="s">
        <v>1836</v>
      </c>
    </row>
    <row r="2225" spans="12:13">
      <c r="L2225" s="65">
        <v>471243</v>
      </c>
      <c r="M2225" t="s">
        <v>1837</v>
      </c>
    </row>
    <row r="2226" spans="12:13">
      <c r="L2226" s="65">
        <v>471250</v>
      </c>
      <c r="M2226" t="s">
        <v>1838</v>
      </c>
    </row>
    <row r="2227" spans="12:13">
      <c r="L2227" s="65">
        <v>471251</v>
      </c>
      <c r="M2227" t="s">
        <v>1839</v>
      </c>
    </row>
    <row r="2228" spans="12:13">
      <c r="L2228" s="65">
        <v>471252</v>
      </c>
      <c r="M2228" t="s">
        <v>1840</v>
      </c>
    </row>
    <row r="2229" spans="12:13">
      <c r="L2229" s="65">
        <v>471253</v>
      </c>
      <c r="M2229" t="s">
        <v>1841</v>
      </c>
    </row>
    <row r="2230" spans="12:13">
      <c r="L2230" s="65">
        <v>471260</v>
      </c>
      <c r="M2230" t="s">
        <v>1842</v>
      </c>
    </row>
    <row r="2231" spans="12:13">
      <c r="L2231" s="65">
        <v>471261</v>
      </c>
      <c r="M2231" t="s">
        <v>1843</v>
      </c>
    </row>
    <row r="2232" spans="12:13">
      <c r="L2232" s="65">
        <v>471262</v>
      </c>
      <c r="M2232" t="s">
        <v>1844</v>
      </c>
    </row>
    <row r="2233" spans="12:13">
      <c r="L2233" s="65">
        <v>471263</v>
      </c>
      <c r="M2233" t="s">
        <v>1845</v>
      </c>
    </row>
    <row r="2234" spans="12:13">
      <c r="L2234" s="65">
        <v>471290</v>
      </c>
      <c r="M2234" t="s">
        <v>1846</v>
      </c>
    </row>
    <row r="2235" spans="12:13">
      <c r="L2235" s="65">
        <v>471291</v>
      </c>
      <c r="M2235" t="s">
        <v>1847</v>
      </c>
    </row>
    <row r="2236" spans="12:13">
      <c r="L2236" s="65">
        <v>471292</v>
      </c>
      <c r="M2236" t="s">
        <v>1814</v>
      </c>
    </row>
    <row r="2237" spans="12:13">
      <c r="L2237" s="65">
        <v>471299</v>
      </c>
      <c r="M2237" t="s">
        <v>1848</v>
      </c>
    </row>
    <row r="2238" spans="12:13">
      <c r="L2238" s="65">
        <v>471900</v>
      </c>
      <c r="M2238" t="s">
        <v>1849</v>
      </c>
    </row>
    <row r="2239" spans="12:13">
      <c r="L2239" s="65">
        <v>471910</v>
      </c>
      <c r="M2239" t="s">
        <v>1850</v>
      </c>
    </row>
    <row r="2240" spans="12:13">
      <c r="L2240" s="65">
        <v>471911</v>
      </c>
      <c r="M2240" t="s">
        <v>1850</v>
      </c>
    </row>
    <row r="2241" spans="12:13">
      <c r="L2241" s="65">
        <v>471912</v>
      </c>
      <c r="M2241" t="s">
        <v>1851</v>
      </c>
    </row>
    <row r="2242" spans="12:13">
      <c r="L2242" s="65">
        <v>471913</v>
      </c>
      <c r="M2242" t="s">
        <v>1852</v>
      </c>
    </row>
    <row r="2243" spans="12:13">
      <c r="L2243" s="65">
        <v>471914</v>
      </c>
      <c r="M2243" t="s">
        <v>1853</v>
      </c>
    </row>
    <row r="2244" spans="12:13">
      <c r="L2244" s="65">
        <v>471915</v>
      </c>
      <c r="M2244" t="s">
        <v>1854</v>
      </c>
    </row>
    <row r="2245" spans="12:13">
      <c r="L2245" s="65">
        <v>471920</v>
      </c>
      <c r="M2245" t="s">
        <v>1855</v>
      </c>
    </row>
    <row r="2246" spans="12:13">
      <c r="L2246" s="65">
        <v>471921</v>
      </c>
      <c r="M2246" t="s">
        <v>1855</v>
      </c>
    </row>
    <row r="2247" spans="12:13">
      <c r="L2247" s="65">
        <v>471922</v>
      </c>
      <c r="M2247" t="s">
        <v>1856</v>
      </c>
    </row>
    <row r="2248" spans="12:13">
      <c r="L2248" s="65">
        <v>471923</v>
      </c>
      <c r="M2248" t="s">
        <v>1857</v>
      </c>
    </row>
    <row r="2249" spans="12:13">
      <c r="L2249" s="65">
        <v>471930</v>
      </c>
      <c r="M2249" t="s">
        <v>1858</v>
      </c>
    </row>
    <row r="2250" spans="12:13">
      <c r="L2250" s="65">
        <v>471931</v>
      </c>
      <c r="M2250" t="s">
        <v>1859</v>
      </c>
    </row>
    <row r="2251" spans="12:13">
      <c r="L2251" s="65">
        <v>471940</v>
      </c>
      <c r="M2251" t="s">
        <v>1860</v>
      </c>
    </row>
    <row r="2252" spans="12:13">
      <c r="L2252" s="65">
        <v>471941</v>
      </c>
      <c r="M2252" t="s">
        <v>1861</v>
      </c>
    </row>
    <row r="2253" spans="12:13">
      <c r="L2253" s="65">
        <v>471942</v>
      </c>
      <c r="M2253" t="s">
        <v>1862</v>
      </c>
    </row>
    <row r="2254" spans="12:13">
      <c r="L2254" s="65">
        <v>471943</v>
      </c>
      <c r="M2254" t="s">
        <v>1863</v>
      </c>
    </row>
    <row r="2255" spans="12:13">
      <c r="L2255" s="65">
        <v>471950</v>
      </c>
      <c r="M2255" t="s">
        <v>1864</v>
      </c>
    </row>
    <row r="2256" spans="12:13">
      <c r="L2256" s="65">
        <v>471951</v>
      </c>
      <c r="M2256" t="s">
        <v>1864</v>
      </c>
    </row>
    <row r="2257" spans="12:13">
      <c r="L2257" s="65">
        <v>472000</v>
      </c>
      <c r="M2257" t="s">
        <v>1865</v>
      </c>
    </row>
    <row r="2258" spans="12:13">
      <c r="L2258" s="65">
        <v>472100</v>
      </c>
      <c r="M2258" t="s">
        <v>1866</v>
      </c>
    </row>
    <row r="2259" spans="12:13">
      <c r="L2259" s="65">
        <v>472110</v>
      </c>
      <c r="M2259" t="s">
        <v>1867</v>
      </c>
    </row>
    <row r="2260" spans="12:13">
      <c r="L2260" s="65">
        <v>472111</v>
      </c>
      <c r="M2260" t="s">
        <v>1867</v>
      </c>
    </row>
    <row r="2261" spans="12:13">
      <c r="L2261" s="65">
        <v>472120</v>
      </c>
      <c r="M2261" t="s">
        <v>1868</v>
      </c>
    </row>
    <row r="2262" spans="12:13">
      <c r="L2262" s="65">
        <v>472121</v>
      </c>
      <c r="M2262" t="s">
        <v>1868</v>
      </c>
    </row>
    <row r="2263" spans="12:13">
      <c r="L2263" s="65">
        <v>472130</v>
      </c>
      <c r="M2263" t="s">
        <v>1869</v>
      </c>
    </row>
    <row r="2264" spans="12:13">
      <c r="L2264" s="65">
        <v>472131</v>
      </c>
      <c r="M2264" t="s">
        <v>1870</v>
      </c>
    </row>
    <row r="2265" spans="12:13">
      <c r="L2265" s="65">
        <v>472132</v>
      </c>
      <c r="M2265" t="s">
        <v>1871</v>
      </c>
    </row>
    <row r="2266" spans="12:13">
      <c r="L2266" s="65">
        <v>472200</v>
      </c>
      <c r="M2266" t="s">
        <v>1872</v>
      </c>
    </row>
    <row r="2267" spans="12:13">
      <c r="L2267" s="65">
        <v>472210</v>
      </c>
      <c r="M2267" t="s">
        <v>1872</v>
      </c>
    </row>
    <row r="2268" spans="12:13">
      <c r="L2268" s="65">
        <v>472211</v>
      </c>
      <c r="M2268" t="s">
        <v>1872</v>
      </c>
    </row>
    <row r="2269" spans="12:13">
      <c r="L2269" s="65">
        <v>472300</v>
      </c>
      <c r="M2269" t="s">
        <v>1873</v>
      </c>
    </row>
    <row r="2270" spans="12:13">
      <c r="L2270" s="65">
        <v>472310</v>
      </c>
      <c r="M2270" t="s">
        <v>1873</v>
      </c>
    </row>
    <row r="2271" spans="12:13">
      <c r="L2271" s="65">
        <v>472311</v>
      </c>
      <c r="M2271" t="s">
        <v>1873</v>
      </c>
    </row>
    <row r="2272" spans="12:13">
      <c r="L2272" s="65">
        <v>472400</v>
      </c>
      <c r="M2272" t="s">
        <v>1874</v>
      </c>
    </row>
    <row r="2273" spans="12:13">
      <c r="L2273" s="65">
        <v>472410</v>
      </c>
      <c r="M2273" t="s">
        <v>1874</v>
      </c>
    </row>
    <row r="2274" spans="12:13">
      <c r="L2274" s="65">
        <v>472411</v>
      </c>
      <c r="M2274" t="s">
        <v>1874</v>
      </c>
    </row>
    <row r="2275" spans="12:13">
      <c r="L2275" s="65">
        <v>472500</v>
      </c>
      <c r="M2275" t="s">
        <v>1875</v>
      </c>
    </row>
    <row r="2276" spans="12:13">
      <c r="L2276" s="65">
        <v>472510</v>
      </c>
      <c r="M2276" t="s">
        <v>1876</v>
      </c>
    </row>
    <row r="2277" spans="12:13">
      <c r="L2277" s="65">
        <v>472511</v>
      </c>
      <c r="M2277" t="s">
        <v>1876</v>
      </c>
    </row>
    <row r="2278" spans="12:13">
      <c r="L2278" s="65">
        <v>472520</v>
      </c>
      <c r="M2278" t="s">
        <v>1877</v>
      </c>
    </row>
    <row r="2279" spans="12:13">
      <c r="L2279" s="65">
        <v>472521</v>
      </c>
      <c r="M2279" t="s">
        <v>1877</v>
      </c>
    </row>
    <row r="2280" spans="12:13">
      <c r="L2280" s="65">
        <v>472600</v>
      </c>
      <c r="M2280" t="s">
        <v>1878</v>
      </c>
    </row>
    <row r="2281" spans="12:13">
      <c r="L2281" s="65">
        <v>472610</v>
      </c>
      <c r="M2281" t="s">
        <v>1878</v>
      </c>
    </row>
    <row r="2282" spans="12:13">
      <c r="L2282" s="65">
        <v>472611</v>
      </c>
      <c r="M2282" t="s">
        <v>1878</v>
      </c>
    </row>
    <row r="2283" spans="12:13">
      <c r="L2283" s="65">
        <v>472700</v>
      </c>
      <c r="M2283" t="s">
        <v>1879</v>
      </c>
    </row>
    <row r="2284" spans="12:13">
      <c r="L2284" s="65">
        <v>472710</v>
      </c>
      <c r="M2284" t="s">
        <v>1880</v>
      </c>
    </row>
    <row r="2285" spans="12:13">
      <c r="L2285" s="65">
        <v>472711</v>
      </c>
      <c r="M2285" t="s">
        <v>1881</v>
      </c>
    </row>
    <row r="2286" spans="12:13">
      <c r="L2286" s="65">
        <v>472712</v>
      </c>
      <c r="M2286" t="s">
        <v>1882</v>
      </c>
    </row>
    <row r="2287" spans="12:13">
      <c r="L2287" s="65">
        <v>472713</v>
      </c>
      <c r="M2287" t="s">
        <v>1883</v>
      </c>
    </row>
    <row r="2288" spans="12:13">
      <c r="L2288" s="65">
        <v>472714</v>
      </c>
      <c r="M2288" t="s">
        <v>1884</v>
      </c>
    </row>
    <row r="2289" spans="12:13">
      <c r="L2289" s="65">
        <v>472715</v>
      </c>
      <c r="M2289" t="s">
        <v>1885</v>
      </c>
    </row>
    <row r="2290" spans="12:13">
      <c r="L2290" s="65">
        <v>472716</v>
      </c>
      <c r="M2290" t="s">
        <v>1886</v>
      </c>
    </row>
    <row r="2291" spans="12:13">
      <c r="L2291" s="65">
        <v>472717</v>
      </c>
      <c r="M2291" t="s">
        <v>1887</v>
      </c>
    </row>
    <row r="2292" spans="12:13">
      <c r="L2292" s="65">
        <v>472718</v>
      </c>
      <c r="M2292" t="s">
        <v>1432</v>
      </c>
    </row>
    <row r="2293" spans="12:13">
      <c r="L2293" s="65">
        <v>472719</v>
      </c>
      <c r="M2293" t="s">
        <v>1888</v>
      </c>
    </row>
    <row r="2294" spans="12:13">
      <c r="L2294" s="65">
        <v>472720</v>
      </c>
      <c r="M2294" t="s">
        <v>1889</v>
      </c>
    </row>
    <row r="2295" spans="12:13">
      <c r="L2295" s="65">
        <v>472721</v>
      </c>
      <c r="M2295" t="s">
        <v>1889</v>
      </c>
    </row>
    <row r="2296" spans="12:13">
      <c r="L2296" s="65">
        <v>472730</v>
      </c>
      <c r="M2296" t="s">
        <v>1890</v>
      </c>
    </row>
    <row r="2297" spans="12:13">
      <c r="L2297" s="65">
        <v>472731</v>
      </c>
      <c r="M2297" t="s">
        <v>1891</v>
      </c>
    </row>
    <row r="2298" spans="12:13">
      <c r="L2298" s="65">
        <v>472732</v>
      </c>
      <c r="M2298" t="s">
        <v>1892</v>
      </c>
    </row>
    <row r="2299" spans="12:13">
      <c r="L2299" s="65">
        <v>472740</v>
      </c>
      <c r="M2299" t="s">
        <v>1893</v>
      </c>
    </row>
    <row r="2300" spans="12:13">
      <c r="L2300" s="65">
        <v>472741</v>
      </c>
      <c r="M2300" t="s">
        <v>1893</v>
      </c>
    </row>
    <row r="2301" spans="12:13">
      <c r="L2301" s="65">
        <v>472742</v>
      </c>
      <c r="M2301" t="s">
        <v>1894</v>
      </c>
    </row>
    <row r="2302" spans="12:13">
      <c r="L2302" s="65">
        <v>472800</v>
      </c>
      <c r="M2302" t="s">
        <v>1895</v>
      </c>
    </row>
    <row r="2303" spans="12:13">
      <c r="L2303" s="65">
        <v>472810</v>
      </c>
      <c r="M2303" t="s">
        <v>1895</v>
      </c>
    </row>
    <row r="2304" spans="12:13">
      <c r="L2304" s="65">
        <v>472811</v>
      </c>
      <c r="M2304" t="s">
        <v>1895</v>
      </c>
    </row>
    <row r="2305" spans="12:13">
      <c r="L2305" s="65">
        <v>472900</v>
      </c>
      <c r="M2305" t="s">
        <v>1896</v>
      </c>
    </row>
    <row r="2306" spans="12:13">
      <c r="L2306" s="65">
        <v>472910</v>
      </c>
      <c r="M2306" t="s">
        <v>1897</v>
      </c>
    </row>
    <row r="2307" spans="12:13">
      <c r="L2307" s="65">
        <v>472911</v>
      </c>
      <c r="M2307" t="s">
        <v>1897</v>
      </c>
    </row>
    <row r="2308" spans="12:13">
      <c r="L2308" s="65">
        <v>472920</v>
      </c>
      <c r="M2308" t="s">
        <v>1898</v>
      </c>
    </row>
    <row r="2309" spans="12:13">
      <c r="L2309" s="65">
        <v>472921</v>
      </c>
      <c r="M2309" t="s">
        <v>1899</v>
      </c>
    </row>
    <row r="2310" spans="12:13">
      <c r="L2310" s="65">
        <v>472922</v>
      </c>
      <c r="M2310" t="s">
        <v>1900</v>
      </c>
    </row>
    <row r="2311" spans="12:13">
      <c r="L2311" s="65">
        <v>472930</v>
      </c>
      <c r="M2311" t="s">
        <v>1807</v>
      </c>
    </row>
    <row r="2312" spans="12:13">
      <c r="L2312" s="65">
        <v>472931</v>
      </c>
      <c r="M2312" t="s">
        <v>1807</v>
      </c>
    </row>
    <row r="2313" spans="12:13">
      <c r="L2313" s="65">
        <v>480000</v>
      </c>
      <c r="M2313" t="s">
        <v>1901</v>
      </c>
    </row>
    <row r="2314" spans="12:13">
      <c r="L2314" s="65">
        <v>481000</v>
      </c>
      <c r="M2314" t="s">
        <v>1902</v>
      </c>
    </row>
    <row r="2315" spans="12:13">
      <c r="L2315" s="65">
        <v>481100</v>
      </c>
      <c r="M2315" t="s">
        <v>1903</v>
      </c>
    </row>
    <row r="2316" spans="12:13">
      <c r="L2316" s="65">
        <v>481110</v>
      </c>
      <c r="M2316" t="s">
        <v>1903</v>
      </c>
    </row>
    <row r="2317" spans="12:13">
      <c r="L2317" s="65">
        <v>481111</v>
      </c>
      <c r="M2317" t="s">
        <v>1904</v>
      </c>
    </row>
    <row r="2318" spans="12:13">
      <c r="L2318" s="65">
        <v>481112</v>
      </c>
      <c r="M2318" t="s">
        <v>1905</v>
      </c>
    </row>
    <row r="2319" spans="12:13">
      <c r="L2319" s="65">
        <v>481113</v>
      </c>
      <c r="M2319" t="s">
        <v>1906</v>
      </c>
    </row>
    <row r="2320" spans="12:13">
      <c r="L2320" s="65">
        <v>481120</v>
      </c>
      <c r="M2320" t="s">
        <v>1907</v>
      </c>
    </row>
    <row r="2321" spans="12:13">
      <c r="L2321" s="65">
        <v>481121</v>
      </c>
      <c r="M2321" t="s">
        <v>1908</v>
      </c>
    </row>
    <row r="2322" spans="12:13">
      <c r="L2322" s="65">
        <v>481130</v>
      </c>
      <c r="M2322" t="s">
        <v>1909</v>
      </c>
    </row>
    <row r="2323" spans="12:13">
      <c r="L2323" s="65">
        <v>481131</v>
      </c>
      <c r="M2323" t="s">
        <v>1909</v>
      </c>
    </row>
    <row r="2324" spans="12:13">
      <c r="L2324" s="65">
        <v>481900</v>
      </c>
      <c r="M2324" t="s">
        <v>1910</v>
      </c>
    </row>
    <row r="2325" spans="12:13">
      <c r="L2325" s="65">
        <v>481910</v>
      </c>
      <c r="M2325" t="s">
        <v>1911</v>
      </c>
    </row>
    <row r="2326" spans="12:13">
      <c r="L2326" s="65">
        <v>481911</v>
      </c>
      <c r="M2326" t="s">
        <v>1911</v>
      </c>
    </row>
    <row r="2327" spans="12:13">
      <c r="L2327" s="65">
        <v>481920</v>
      </c>
      <c r="M2327" t="s">
        <v>1912</v>
      </c>
    </row>
    <row r="2328" spans="12:13">
      <c r="L2328" s="65">
        <v>481921</v>
      </c>
      <c r="M2328" t="s">
        <v>1912</v>
      </c>
    </row>
    <row r="2329" spans="12:13">
      <c r="L2329" s="65">
        <v>481930</v>
      </c>
      <c r="M2329" t="s">
        <v>1913</v>
      </c>
    </row>
    <row r="2330" spans="12:13">
      <c r="L2330" s="65">
        <v>481931</v>
      </c>
      <c r="M2330" t="s">
        <v>1913</v>
      </c>
    </row>
    <row r="2331" spans="12:13">
      <c r="L2331" s="65">
        <v>481940</v>
      </c>
      <c r="M2331" t="s">
        <v>1914</v>
      </c>
    </row>
    <row r="2332" spans="12:13">
      <c r="L2332" s="65">
        <v>481941</v>
      </c>
      <c r="M2332" t="s">
        <v>1915</v>
      </c>
    </row>
    <row r="2333" spans="12:13">
      <c r="L2333" s="65">
        <v>481942</v>
      </c>
      <c r="M2333" t="s">
        <v>1916</v>
      </c>
    </row>
    <row r="2334" spans="12:13">
      <c r="L2334" s="65">
        <v>481950</v>
      </c>
      <c r="M2334" t="s">
        <v>1917</v>
      </c>
    </row>
    <row r="2335" spans="12:13">
      <c r="L2335" s="65">
        <v>481951</v>
      </c>
      <c r="M2335" t="s">
        <v>1917</v>
      </c>
    </row>
    <row r="2336" spans="12:13">
      <c r="L2336" s="65">
        <v>481960</v>
      </c>
      <c r="M2336" t="s">
        <v>1918</v>
      </c>
    </row>
    <row r="2337" spans="12:13">
      <c r="L2337" s="65">
        <v>481961</v>
      </c>
      <c r="M2337" t="s">
        <v>1919</v>
      </c>
    </row>
    <row r="2338" spans="12:13">
      <c r="L2338" s="65">
        <v>481962</v>
      </c>
      <c r="M2338" t="s">
        <v>1920</v>
      </c>
    </row>
    <row r="2339" spans="12:13">
      <c r="L2339" s="65">
        <v>481969</v>
      </c>
      <c r="M2339" t="s">
        <v>1921</v>
      </c>
    </row>
    <row r="2340" spans="12:13">
      <c r="L2340" s="65">
        <v>481990</v>
      </c>
      <c r="M2340" t="s">
        <v>1910</v>
      </c>
    </row>
    <row r="2341" spans="12:13">
      <c r="L2341" s="65">
        <v>481991</v>
      </c>
      <c r="M2341" t="s">
        <v>1910</v>
      </c>
    </row>
    <row r="2342" spans="12:13">
      <c r="L2342" s="65">
        <v>482000</v>
      </c>
      <c r="M2342" t="s">
        <v>1922</v>
      </c>
    </row>
    <row r="2343" spans="12:13">
      <c r="L2343" s="65">
        <v>482100</v>
      </c>
      <c r="M2343" t="s">
        <v>1923</v>
      </c>
    </row>
    <row r="2344" spans="12:13">
      <c r="L2344" s="65">
        <v>482110</v>
      </c>
      <c r="M2344" t="s">
        <v>1924</v>
      </c>
    </row>
    <row r="2345" spans="12:13">
      <c r="L2345" s="65">
        <v>482111</v>
      </c>
      <c r="M2345" t="s">
        <v>1925</v>
      </c>
    </row>
    <row r="2346" spans="12:13">
      <c r="L2346" s="65">
        <v>482112</v>
      </c>
      <c r="M2346" t="s">
        <v>1926</v>
      </c>
    </row>
    <row r="2347" spans="12:13">
      <c r="L2347" s="65">
        <v>482120</v>
      </c>
      <c r="M2347" t="s">
        <v>1927</v>
      </c>
    </row>
    <row r="2348" spans="12:13">
      <c r="L2348" s="65">
        <v>482121</v>
      </c>
      <c r="M2348" t="s">
        <v>1928</v>
      </c>
    </row>
    <row r="2349" spans="12:13">
      <c r="L2349" s="65">
        <v>482122</v>
      </c>
      <c r="M2349" t="s">
        <v>1929</v>
      </c>
    </row>
    <row r="2350" spans="12:13">
      <c r="L2350" s="65">
        <v>482123</v>
      </c>
      <c r="M2350" t="s">
        <v>1930</v>
      </c>
    </row>
    <row r="2351" spans="12:13">
      <c r="L2351" s="65">
        <v>482130</v>
      </c>
      <c r="M2351" t="s">
        <v>1931</v>
      </c>
    </row>
    <row r="2352" spans="12:13">
      <c r="L2352" s="65">
        <v>482131</v>
      </c>
      <c r="M2352" t="s">
        <v>1932</v>
      </c>
    </row>
    <row r="2353" spans="12:13">
      <c r="L2353" s="65">
        <v>482132</v>
      </c>
      <c r="M2353" t="s">
        <v>1933</v>
      </c>
    </row>
    <row r="2354" spans="12:13">
      <c r="L2354" s="65">
        <v>482140</v>
      </c>
      <c r="M2354" t="s">
        <v>1934</v>
      </c>
    </row>
    <row r="2355" spans="12:13">
      <c r="L2355" s="65">
        <v>482141</v>
      </c>
      <c r="M2355" t="s">
        <v>1935</v>
      </c>
    </row>
    <row r="2356" spans="12:13">
      <c r="L2356" s="65">
        <v>482190</v>
      </c>
      <c r="M2356" t="s">
        <v>1923</v>
      </c>
    </row>
    <row r="2357" spans="12:13">
      <c r="L2357" s="65">
        <v>482191</v>
      </c>
      <c r="M2357" t="s">
        <v>1923</v>
      </c>
    </row>
    <row r="2358" spans="12:13">
      <c r="L2358" s="65">
        <v>482200</v>
      </c>
      <c r="M2358" t="s">
        <v>1936</v>
      </c>
    </row>
    <row r="2359" spans="12:13">
      <c r="L2359" s="65">
        <v>482210</v>
      </c>
      <c r="M2359" t="s">
        <v>1130</v>
      </c>
    </row>
    <row r="2360" spans="12:13">
      <c r="L2360" s="65">
        <v>482211</v>
      </c>
      <c r="M2360" t="s">
        <v>1130</v>
      </c>
    </row>
    <row r="2361" spans="12:13">
      <c r="L2361" s="65">
        <v>482220</v>
      </c>
      <c r="M2361" t="s">
        <v>1131</v>
      </c>
    </row>
    <row r="2362" spans="12:13">
      <c r="L2362" s="65">
        <v>482221</v>
      </c>
      <c r="M2362" t="s">
        <v>1131</v>
      </c>
    </row>
    <row r="2363" spans="12:13">
      <c r="L2363" s="65">
        <v>482230</v>
      </c>
      <c r="M2363" t="s">
        <v>1132</v>
      </c>
    </row>
    <row r="2364" spans="12:13">
      <c r="L2364" s="65">
        <v>482231</v>
      </c>
      <c r="M2364" t="s">
        <v>1132</v>
      </c>
    </row>
    <row r="2365" spans="12:13">
      <c r="L2365" s="65">
        <v>482240</v>
      </c>
      <c r="M2365" t="s">
        <v>1133</v>
      </c>
    </row>
    <row r="2366" spans="12:13">
      <c r="L2366" s="65">
        <v>482241</v>
      </c>
      <c r="M2366" t="s">
        <v>1133</v>
      </c>
    </row>
    <row r="2367" spans="12:13">
      <c r="L2367" s="65">
        <v>482250</v>
      </c>
      <c r="M2367" t="s">
        <v>1134</v>
      </c>
    </row>
    <row r="2368" spans="12:13">
      <c r="L2368" s="65">
        <v>482251</v>
      </c>
      <c r="M2368" t="s">
        <v>1134</v>
      </c>
    </row>
    <row r="2369" spans="12:13">
      <c r="L2369" s="65">
        <v>482300</v>
      </c>
      <c r="M2369" t="s">
        <v>1937</v>
      </c>
    </row>
    <row r="2370" spans="12:13">
      <c r="L2370" s="65">
        <v>482310</v>
      </c>
      <c r="M2370" t="s">
        <v>1938</v>
      </c>
    </row>
    <row r="2371" spans="12:13">
      <c r="L2371" s="65">
        <v>482311</v>
      </c>
      <c r="M2371" t="s">
        <v>1136</v>
      </c>
    </row>
    <row r="2372" spans="12:13">
      <c r="L2372" s="65">
        <v>482312</v>
      </c>
      <c r="M2372" t="s">
        <v>1939</v>
      </c>
    </row>
    <row r="2373" spans="12:13">
      <c r="L2373" s="65">
        <v>482320</v>
      </c>
      <c r="M2373" t="s">
        <v>1137</v>
      </c>
    </row>
    <row r="2374" spans="12:13">
      <c r="L2374" s="65">
        <v>482321</v>
      </c>
      <c r="M2374" t="s">
        <v>1137</v>
      </c>
    </row>
    <row r="2375" spans="12:13">
      <c r="L2375" s="65">
        <v>482330</v>
      </c>
      <c r="M2375" t="s">
        <v>1138</v>
      </c>
    </row>
    <row r="2376" spans="12:13">
      <c r="L2376" s="65">
        <v>482331</v>
      </c>
      <c r="M2376" t="s">
        <v>1138</v>
      </c>
    </row>
    <row r="2377" spans="12:13">
      <c r="L2377" s="65">
        <v>482340</v>
      </c>
      <c r="M2377" t="s">
        <v>1139</v>
      </c>
    </row>
    <row r="2378" spans="12:13">
      <c r="L2378" s="65">
        <v>482341</v>
      </c>
      <c r="M2378" t="s">
        <v>1139</v>
      </c>
    </row>
    <row r="2379" spans="12:13">
      <c r="L2379" s="65">
        <v>483000</v>
      </c>
      <c r="M2379" t="s">
        <v>1940</v>
      </c>
    </row>
    <row r="2380" spans="12:13">
      <c r="L2380" s="65">
        <v>483100</v>
      </c>
      <c r="M2380" t="s">
        <v>1940</v>
      </c>
    </row>
    <row r="2381" spans="12:13">
      <c r="L2381" s="65">
        <v>483110</v>
      </c>
      <c r="M2381" t="s">
        <v>1940</v>
      </c>
    </row>
    <row r="2382" spans="12:13">
      <c r="L2382" s="65">
        <v>483111</v>
      </c>
      <c r="M2382" t="s">
        <v>1940</v>
      </c>
    </row>
    <row r="2383" spans="12:13">
      <c r="L2383" s="65">
        <v>484000</v>
      </c>
      <c r="M2383" t="s">
        <v>1941</v>
      </c>
    </row>
    <row r="2384" spans="12:13">
      <c r="L2384" s="65">
        <v>484100</v>
      </c>
      <c r="M2384" t="s">
        <v>1942</v>
      </c>
    </row>
    <row r="2385" spans="12:13">
      <c r="L2385" s="65">
        <v>484110</v>
      </c>
      <c r="M2385" t="s">
        <v>1942</v>
      </c>
    </row>
    <row r="2386" spans="12:13">
      <c r="L2386" s="65">
        <v>484111</v>
      </c>
      <c r="M2386" t="s">
        <v>1942</v>
      </c>
    </row>
    <row r="2387" spans="12:13">
      <c r="L2387" s="65">
        <v>484200</v>
      </c>
      <c r="M2387" t="s">
        <v>1943</v>
      </c>
    </row>
    <row r="2388" spans="12:13">
      <c r="L2388" s="65">
        <v>484210</v>
      </c>
      <c r="M2388" t="s">
        <v>1943</v>
      </c>
    </row>
    <row r="2389" spans="12:13">
      <c r="L2389" s="65">
        <v>484211</v>
      </c>
      <c r="M2389" t="s">
        <v>1943</v>
      </c>
    </row>
    <row r="2390" spans="12:13">
      <c r="L2390" s="65">
        <v>485000</v>
      </c>
      <c r="M2390" t="s">
        <v>1944</v>
      </c>
    </row>
    <row r="2391" spans="12:13">
      <c r="L2391" s="65">
        <v>485100</v>
      </c>
      <c r="M2391" t="s">
        <v>1944</v>
      </c>
    </row>
    <row r="2392" spans="12:13">
      <c r="L2392" s="65">
        <v>485110</v>
      </c>
      <c r="M2392" t="s">
        <v>1944</v>
      </c>
    </row>
    <row r="2393" spans="12:13">
      <c r="L2393" s="65">
        <v>485111</v>
      </c>
      <c r="M2393" t="s">
        <v>1945</v>
      </c>
    </row>
    <row r="2394" spans="12:13">
      <c r="L2394" s="65">
        <v>485119</v>
      </c>
      <c r="M2394" t="s">
        <v>1946</v>
      </c>
    </row>
    <row r="2395" spans="12:13">
      <c r="L2395" s="65">
        <v>489000</v>
      </c>
      <c r="M2395" t="s">
        <v>1947</v>
      </c>
    </row>
    <row r="2396" spans="12:13">
      <c r="L2396" s="65">
        <v>489100</v>
      </c>
      <c r="M2396" t="s">
        <v>1947</v>
      </c>
    </row>
    <row r="2397" spans="12:13">
      <c r="L2397" s="65">
        <v>489110</v>
      </c>
      <c r="M2397" t="s">
        <v>1947</v>
      </c>
    </row>
    <row r="2398" spans="12:13">
      <c r="L2398" s="65">
        <v>489111</v>
      </c>
      <c r="M2398" t="s">
        <v>1947</v>
      </c>
    </row>
    <row r="2399" spans="12:13">
      <c r="L2399" s="65">
        <v>490000</v>
      </c>
      <c r="M2399" t="s">
        <v>1948</v>
      </c>
    </row>
    <row r="2400" spans="12:13">
      <c r="L2400" s="65">
        <v>494000</v>
      </c>
      <c r="M2400" t="s">
        <v>1266</v>
      </c>
    </row>
    <row r="2401" spans="12:13">
      <c r="L2401" s="65">
        <v>494100</v>
      </c>
      <c r="M2401" t="s">
        <v>1267</v>
      </c>
    </row>
    <row r="2402" spans="12:13">
      <c r="L2402" s="65">
        <v>494110</v>
      </c>
      <c r="M2402" t="s">
        <v>1269</v>
      </c>
    </row>
    <row r="2403" spans="12:13">
      <c r="L2403" s="65">
        <v>494111</v>
      </c>
      <c r="M2403" t="s">
        <v>1269</v>
      </c>
    </row>
    <row r="2404" spans="12:13">
      <c r="L2404" s="65">
        <v>494120</v>
      </c>
      <c r="M2404" t="s">
        <v>1288</v>
      </c>
    </row>
    <row r="2405" spans="12:13">
      <c r="L2405" s="65">
        <v>494121</v>
      </c>
      <c r="M2405" t="s">
        <v>1289</v>
      </c>
    </row>
    <row r="2406" spans="12:13">
      <c r="L2406" s="65">
        <v>494122</v>
      </c>
      <c r="M2406" t="s">
        <v>1292</v>
      </c>
    </row>
    <row r="2407" spans="12:13">
      <c r="L2407" s="65">
        <v>494123</v>
      </c>
      <c r="M2407" t="s">
        <v>1949</v>
      </c>
    </row>
    <row r="2408" spans="12:13">
      <c r="L2408" s="65">
        <v>494130</v>
      </c>
      <c r="M2408" t="s">
        <v>1295</v>
      </c>
    </row>
    <row r="2409" spans="12:13">
      <c r="L2409" s="65">
        <v>494131</v>
      </c>
      <c r="M2409" t="s">
        <v>1295</v>
      </c>
    </row>
    <row r="2410" spans="12:13">
      <c r="L2410" s="65">
        <v>494140</v>
      </c>
      <c r="M2410" t="s">
        <v>1310</v>
      </c>
    </row>
    <row r="2411" spans="12:13">
      <c r="L2411" s="65">
        <v>494141</v>
      </c>
      <c r="M2411" t="s">
        <v>1950</v>
      </c>
    </row>
    <row r="2412" spans="12:13">
      <c r="L2412" s="65">
        <v>494142</v>
      </c>
      <c r="M2412" t="s">
        <v>1315</v>
      </c>
    </row>
    <row r="2413" spans="12:13">
      <c r="L2413" s="65">
        <v>494143</v>
      </c>
      <c r="M2413" t="s">
        <v>1316</v>
      </c>
    </row>
    <row r="2414" spans="12:13">
      <c r="L2414" s="65">
        <v>494144</v>
      </c>
      <c r="M2414" t="s">
        <v>1320</v>
      </c>
    </row>
    <row r="2415" spans="12:13">
      <c r="L2415" s="65">
        <v>494150</v>
      </c>
      <c r="M2415" t="s">
        <v>1324</v>
      </c>
    </row>
    <row r="2416" spans="12:13">
      <c r="L2416" s="65">
        <v>494151</v>
      </c>
      <c r="M2416" t="s">
        <v>1324</v>
      </c>
    </row>
    <row r="2417" spans="12:13">
      <c r="L2417" s="65">
        <v>494160</v>
      </c>
      <c r="M2417" t="s">
        <v>1330</v>
      </c>
    </row>
    <row r="2418" spans="12:13">
      <c r="L2418" s="65">
        <v>494161</v>
      </c>
      <c r="M2418" t="s">
        <v>1330</v>
      </c>
    </row>
    <row r="2419" spans="12:13">
      <c r="L2419" s="65">
        <v>494170</v>
      </c>
      <c r="M2419" t="s">
        <v>1340</v>
      </c>
    </row>
    <row r="2420" spans="12:13">
      <c r="L2420" s="65">
        <v>494171</v>
      </c>
      <c r="M2420" t="s">
        <v>1340</v>
      </c>
    </row>
    <row r="2421" spans="12:13">
      <c r="L2421" s="65">
        <v>494180</v>
      </c>
      <c r="M2421" t="s">
        <v>1341</v>
      </c>
    </row>
    <row r="2422" spans="12:13">
      <c r="L2422" s="65">
        <v>494181</v>
      </c>
      <c r="M2422" t="s">
        <v>1341</v>
      </c>
    </row>
    <row r="2423" spans="12:13">
      <c r="L2423" s="65">
        <v>494200</v>
      </c>
      <c r="M2423" t="s">
        <v>1342</v>
      </c>
    </row>
    <row r="2424" spans="12:13">
      <c r="L2424" s="65">
        <v>494210</v>
      </c>
      <c r="M2424" t="s">
        <v>1343</v>
      </c>
    </row>
    <row r="2425" spans="12:13">
      <c r="L2425" s="65">
        <v>494211</v>
      </c>
      <c r="M2425" t="s">
        <v>1344</v>
      </c>
    </row>
    <row r="2426" spans="12:13">
      <c r="L2426" s="65">
        <v>494212</v>
      </c>
      <c r="M2426" t="s">
        <v>1347</v>
      </c>
    </row>
    <row r="2427" spans="12:13">
      <c r="L2427" s="65">
        <v>494213</v>
      </c>
      <c r="M2427" t="s">
        <v>1355</v>
      </c>
    </row>
    <row r="2428" spans="12:13">
      <c r="L2428" s="65">
        <v>494214</v>
      </c>
      <c r="M2428" t="s">
        <v>1366</v>
      </c>
    </row>
    <row r="2429" spans="12:13">
      <c r="L2429" s="65">
        <v>494215</v>
      </c>
      <c r="M2429" t="s">
        <v>1377</v>
      </c>
    </row>
    <row r="2430" spans="12:13">
      <c r="L2430" s="65">
        <v>494216</v>
      </c>
      <c r="M2430" t="s">
        <v>1387</v>
      </c>
    </row>
    <row r="2431" spans="12:13">
      <c r="L2431" s="65">
        <v>494219</v>
      </c>
      <c r="M2431" t="s">
        <v>1402</v>
      </c>
    </row>
    <row r="2432" spans="12:13">
      <c r="L2432" s="65">
        <v>494220</v>
      </c>
      <c r="M2432" t="s">
        <v>1405</v>
      </c>
    </row>
    <row r="2433" spans="12:13">
      <c r="L2433" s="65">
        <v>494221</v>
      </c>
      <c r="M2433" t="s">
        <v>1406</v>
      </c>
    </row>
    <row r="2434" spans="12:13">
      <c r="L2434" s="65">
        <v>494222</v>
      </c>
      <c r="M2434" t="s">
        <v>1416</v>
      </c>
    </row>
    <row r="2435" spans="12:13">
      <c r="L2435" s="65">
        <v>494223</v>
      </c>
      <c r="M2435" t="s">
        <v>1422</v>
      </c>
    </row>
    <row r="2436" spans="12:13">
      <c r="L2436" s="65">
        <v>494224</v>
      </c>
      <c r="M2436" t="s">
        <v>1431</v>
      </c>
    </row>
    <row r="2437" spans="12:13">
      <c r="L2437" s="65">
        <v>494229</v>
      </c>
      <c r="M2437" t="s">
        <v>1434</v>
      </c>
    </row>
    <row r="2438" spans="12:13">
      <c r="L2438" s="65">
        <v>494230</v>
      </c>
      <c r="M2438" t="s">
        <v>1436</v>
      </c>
    </row>
    <row r="2439" spans="12:13">
      <c r="L2439" s="65">
        <v>494231</v>
      </c>
      <c r="M2439" t="s">
        <v>1437</v>
      </c>
    </row>
    <row r="2440" spans="12:13">
      <c r="L2440" s="65">
        <v>494232</v>
      </c>
      <c r="M2440" t="s">
        <v>1442</v>
      </c>
    </row>
    <row r="2441" spans="12:13">
      <c r="L2441" s="65">
        <v>494233</v>
      </c>
      <c r="M2441" t="s">
        <v>1448</v>
      </c>
    </row>
    <row r="2442" spans="12:13">
      <c r="L2442" s="65">
        <v>494234</v>
      </c>
      <c r="M2442" t="s">
        <v>1456</v>
      </c>
    </row>
    <row r="2443" spans="12:13">
      <c r="L2443" s="65">
        <v>494235</v>
      </c>
      <c r="M2443" t="s">
        <v>1471</v>
      </c>
    </row>
    <row r="2444" spans="12:13">
      <c r="L2444" s="65">
        <v>494236</v>
      </c>
      <c r="M2444" t="s">
        <v>1484</v>
      </c>
    </row>
    <row r="2445" spans="12:13">
      <c r="L2445" s="65">
        <v>494237</v>
      </c>
      <c r="M2445" t="s">
        <v>1489</v>
      </c>
    </row>
    <row r="2446" spans="12:13">
      <c r="L2446" s="65">
        <v>494239</v>
      </c>
      <c r="M2446" t="s">
        <v>1491</v>
      </c>
    </row>
    <row r="2447" spans="12:13">
      <c r="L2447" s="65">
        <v>494240</v>
      </c>
      <c r="M2447" t="s">
        <v>1492</v>
      </c>
    </row>
    <row r="2448" spans="12:13">
      <c r="L2448" s="65">
        <v>494241</v>
      </c>
      <c r="M2448" t="s">
        <v>1493</v>
      </c>
    </row>
    <row r="2449" spans="12:13">
      <c r="L2449" s="65">
        <v>494242</v>
      </c>
      <c r="M2449" t="s">
        <v>1499</v>
      </c>
    </row>
    <row r="2450" spans="12:13">
      <c r="L2450" s="65">
        <v>494243</v>
      </c>
      <c r="M2450" t="s">
        <v>1505</v>
      </c>
    </row>
    <row r="2451" spans="12:13">
      <c r="L2451" s="65">
        <v>494244</v>
      </c>
      <c r="M2451" t="s">
        <v>1511</v>
      </c>
    </row>
    <row r="2452" spans="12:13">
      <c r="L2452" s="65">
        <v>494245</v>
      </c>
      <c r="M2452" t="s">
        <v>1512</v>
      </c>
    </row>
    <row r="2453" spans="12:13">
      <c r="L2453" s="65">
        <v>494246</v>
      </c>
      <c r="M2453" t="s">
        <v>1513</v>
      </c>
    </row>
    <row r="2454" spans="12:13">
      <c r="L2454" s="65">
        <v>494249</v>
      </c>
      <c r="M2454" t="s">
        <v>1517</v>
      </c>
    </row>
    <row r="2455" spans="12:13">
      <c r="L2455" s="65">
        <v>494250</v>
      </c>
      <c r="M2455" t="s">
        <v>1518</v>
      </c>
    </row>
    <row r="2456" spans="12:13">
      <c r="L2456" s="65">
        <v>494251</v>
      </c>
      <c r="M2456" t="s">
        <v>1519</v>
      </c>
    </row>
    <row r="2457" spans="12:13">
      <c r="L2457" s="65">
        <v>494252</v>
      </c>
      <c r="M2457" t="s">
        <v>1530</v>
      </c>
    </row>
    <row r="2458" spans="12:13">
      <c r="L2458" s="65">
        <v>494260</v>
      </c>
      <c r="M2458" t="s">
        <v>1557</v>
      </c>
    </row>
    <row r="2459" spans="12:13">
      <c r="L2459" s="65">
        <v>494261</v>
      </c>
      <c r="M2459" t="s">
        <v>1558</v>
      </c>
    </row>
    <row r="2460" spans="12:13">
      <c r="L2460" s="65">
        <v>494262</v>
      </c>
      <c r="M2460" t="s">
        <v>1951</v>
      </c>
    </row>
    <row r="2461" spans="12:13">
      <c r="L2461" s="65">
        <v>494263</v>
      </c>
      <c r="M2461" t="s">
        <v>1952</v>
      </c>
    </row>
    <row r="2462" spans="12:13">
      <c r="L2462" s="65">
        <v>494264</v>
      </c>
      <c r="M2462" t="s">
        <v>1953</v>
      </c>
    </row>
    <row r="2463" spans="12:13">
      <c r="L2463" s="65">
        <v>494265</v>
      </c>
      <c r="M2463" t="s">
        <v>1954</v>
      </c>
    </row>
    <row r="2464" spans="12:13">
      <c r="L2464" s="65">
        <v>494266</v>
      </c>
      <c r="M2464" t="s">
        <v>1955</v>
      </c>
    </row>
    <row r="2465" spans="12:13">
      <c r="L2465" s="65">
        <v>494267</v>
      </c>
      <c r="M2465" t="s">
        <v>1597</v>
      </c>
    </row>
    <row r="2466" spans="12:13">
      <c r="L2466" s="65">
        <v>494268</v>
      </c>
      <c r="M2466" t="s">
        <v>1956</v>
      </c>
    </row>
    <row r="2467" spans="12:13">
      <c r="L2467" s="65">
        <v>494269</v>
      </c>
      <c r="M2467" t="s">
        <v>1957</v>
      </c>
    </row>
    <row r="2468" spans="12:13">
      <c r="L2468" s="65">
        <v>494300</v>
      </c>
      <c r="M2468" t="s">
        <v>1621</v>
      </c>
    </row>
    <row r="2469" spans="12:13">
      <c r="L2469" s="65">
        <v>494310</v>
      </c>
      <c r="M2469" t="s">
        <v>1622</v>
      </c>
    </row>
    <row r="2470" spans="12:13">
      <c r="L2470" s="65">
        <v>494311</v>
      </c>
      <c r="M2470" t="s">
        <v>1623</v>
      </c>
    </row>
    <row r="2471" spans="12:13">
      <c r="L2471" s="65">
        <v>494312</v>
      </c>
      <c r="M2471" t="s">
        <v>1624</v>
      </c>
    </row>
    <row r="2472" spans="12:13">
      <c r="L2472" s="65">
        <v>494313</v>
      </c>
      <c r="M2472" t="s">
        <v>1625</v>
      </c>
    </row>
    <row r="2473" spans="12:13">
      <c r="L2473" s="65">
        <v>494320</v>
      </c>
      <c r="M2473" t="s">
        <v>1626</v>
      </c>
    </row>
    <row r="2474" spans="12:13">
      <c r="L2474" s="65">
        <v>494321</v>
      </c>
      <c r="M2474" t="s">
        <v>1626</v>
      </c>
    </row>
    <row r="2475" spans="12:13">
      <c r="L2475" s="65">
        <v>494330</v>
      </c>
      <c r="M2475" t="s">
        <v>1628</v>
      </c>
    </row>
    <row r="2476" spans="12:13">
      <c r="L2476" s="65">
        <v>494331</v>
      </c>
      <c r="M2476" t="s">
        <v>1629</v>
      </c>
    </row>
    <row r="2477" spans="12:13">
      <c r="L2477" s="65">
        <v>494340</v>
      </c>
      <c r="M2477" t="s">
        <v>1630</v>
      </c>
    </row>
    <row r="2478" spans="12:13">
      <c r="L2478" s="65">
        <v>494341</v>
      </c>
      <c r="M2478" t="s">
        <v>1631</v>
      </c>
    </row>
    <row r="2479" spans="12:13">
      <c r="L2479" s="65">
        <v>494342</v>
      </c>
      <c r="M2479" t="s">
        <v>1632</v>
      </c>
    </row>
    <row r="2480" spans="12:13">
      <c r="L2480" s="65">
        <v>494343</v>
      </c>
      <c r="M2480" t="s">
        <v>1633</v>
      </c>
    </row>
    <row r="2481" spans="12:13">
      <c r="L2481" s="65">
        <v>494350</v>
      </c>
      <c r="M2481" t="s">
        <v>1636</v>
      </c>
    </row>
    <row r="2482" spans="12:13">
      <c r="L2482" s="65">
        <v>494351</v>
      </c>
      <c r="M2482" t="s">
        <v>1636</v>
      </c>
    </row>
    <row r="2483" spans="12:13">
      <c r="L2483" s="65">
        <v>494400</v>
      </c>
      <c r="M2483" t="s">
        <v>1637</v>
      </c>
    </row>
    <row r="2484" spans="12:13">
      <c r="L2484" s="65">
        <v>494410</v>
      </c>
      <c r="M2484" t="s">
        <v>1958</v>
      </c>
    </row>
    <row r="2485" spans="12:13">
      <c r="L2485" s="65">
        <v>494411</v>
      </c>
      <c r="M2485" t="s">
        <v>1639</v>
      </c>
    </row>
    <row r="2486" spans="12:13">
      <c r="L2486" s="65">
        <v>494412</v>
      </c>
      <c r="M2486" t="s">
        <v>1642</v>
      </c>
    </row>
    <row r="2487" spans="12:13">
      <c r="L2487" s="65">
        <v>494413</v>
      </c>
      <c r="M2487" t="s">
        <v>1651</v>
      </c>
    </row>
    <row r="2488" spans="12:13">
      <c r="L2488" s="65">
        <v>494414</v>
      </c>
      <c r="M2488" t="s">
        <v>1959</v>
      </c>
    </row>
    <row r="2489" spans="12:13">
      <c r="L2489" s="65">
        <v>494415</v>
      </c>
      <c r="M2489" t="s">
        <v>1960</v>
      </c>
    </row>
    <row r="2490" spans="12:13">
      <c r="L2490" s="65">
        <v>494416</v>
      </c>
      <c r="M2490" t="s">
        <v>1961</v>
      </c>
    </row>
    <row r="2491" spans="12:13">
      <c r="L2491" s="65">
        <v>494417</v>
      </c>
      <c r="M2491" t="s">
        <v>1657</v>
      </c>
    </row>
    <row r="2492" spans="12:13">
      <c r="L2492" s="65">
        <v>494418</v>
      </c>
      <c r="M2492" t="s">
        <v>1962</v>
      </c>
    </row>
    <row r="2493" spans="12:13">
      <c r="L2493" s="65">
        <v>494420</v>
      </c>
      <c r="M2493" t="s">
        <v>1661</v>
      </c>
    </row>
    <row r="2494" spans="12:13">
      <c r="L2494" s="65">
        <v>494421</v>
      </c>
      <c r="M2494" t="s">
        <v>1662</v>
      </c>
    </row>
    <row r="2495" spans="12:13">
      <c r="L2495" s="65">
        <v>494422</v>
      </c>
      <c r="M2495" t="s">
        <v>1666</v>
      </c>
    </row>
    <row r="2496" spans="12:13">
      <c r="L2496" s="65">
        <v>494423</v>
      </c>
      <c r="M2496" t="s">
        <v>1670</v>
      </c>
    </row>
    <row r="2497" spans="12:13">
      <c r="L2497" s="65">
        <v>494424</v>
      </c>
      <c r="M2497" t="s">
        <v>1677</v>
      </c>
    </row>
    <row r="2498" spans="12:13">
      <c r="L2498" s="65">
        <v>494425</v>
      </c>
      <c r="M2498" t="s">
        <v>1680</v>
      </c>
    </row>
    <row r="2499" spans="12:13">
      <c r="L2499" s="65">
        <v>494426</v>
      </c>
      <c r="M2499" t="s">
        <v>1681</v>
      </c>
    </row>
    <row r="2500" spans="12:13">
      <c r="L2500" s="65">
        <v>494430</v>
      </c>
      <c r="M2500" t="s">
        <v>1682</v>
      </c>
    </row>
    <row r="2501" spans="12:13">
      <c r="L2501" s="65">
        <v>494431</v>
      </c>
      <c r="M2501" t="s">
        <v>1682</v>
      </c>
    </row>
    <row r="2502" spans="12:13">
      <c r="L2502" s="65">
        <v>494440</v>
      </c>
      <c r="M2502" t="s">
        <v>1683</v>
      </c>
    </row>
    <row r="2503" spans="12:13">
      <c r="L2503" s="65">
        <v>494441</v>
      </c>
      <c r="M2503" t="s">
        <v>1684</v>
      </c>
    </row>
    <row r="2504" spans="12:13">
      <c r="L2504" s="65">
        <v>494442</v>
      </c>
      <c r="M2504" t="s">
        <v>1685</v>
      </c>
    </row>
    <row r="2505" spans="12:13">
      <c r="L2505" s="65">
        <v>494443</v>
      </c>
      <c r="M2505" t="s">
        <v>1688</v>
      </c>
    </row>
    <row r="2506" spans="12:13">
      <c r="L2506" s="65">
        <v>494500</v>
      </c>
      <c r="M2506" t="s">
        <v>1689</v>
      </c>
    </row>
    <row r="2507" spans="12:13">
      <c r="L2507" s="65">
        <v>494510</v>
      </c>
      <c r="M2507" t="s">
        <v>1690</v>
      </c>
    </row>
    <row r="2508" spans="12:13">
      <c r="L2508" s="65">
        <v>494511</v>
      </c>
      <c r="M2508" t="s">
        <v>1691</v>
      </c>
    </row>
    <row r="2509" spans="12:13">
      <c r="L2509" s="65">
        <v>494512</v>
      </c>
      <c r="M2509" t="s">
        <v>1700</v>
      </c>
    </row>
    <row r="2510" spans="12:13">
      <c r="L2510" s="65">
        <v>494520</v>
      </c>
      <c r="M2510" t="s">
        <v>1707</v>
      </c>
    </row>
    <row r="2511" spans="12:13">
      <c r="L2511" s="65">
        <v>494521</v>
      </c>
      <c r="M2511" t="s">
        <v>1708</v>
      </c>
    </row>
    <row r="2512" spans="12:13">
      <c r="L2512" s="65">
        <v>494522</v>
      </c>
      <c r="M2512" t="s">
        <v>1711</v>
      </c>
    </row>
    <row r="2513" spans="12:13">
      <c r="L2513" s="65">
        <v>494530</v>
      </c>
      <c r="M2513" t="s">
        <v>1714</v>
      </c>
    </row>
    <row r="2514" spans="12:13">
      <c r="L2514" s="65">
        <v>494531</v>
      </c>
      <c r="M2514" t="s">
        <v>1715</v>
      </c>
    </row>
    <row r="2515" spans="12:13">
      <c r="L2515" s="65">
        <v>494532</v>
      </c>
      <c r="M2515" t="s">
        <v>1719</v>
      </c>
    </row>
    <row r="2516" spans="12:13">
      <c r="L2516" s="65">
        <v>494540</v>
      </c>
      <c r="M2516" t="s">
        <v>1722</v>
      </c>
    </row>
    <row r="2517" spans="12:13">
      <c r="L2517" s="65">
        <v>494541</v>
      </c>
      <c r="M2517" t="s">
        <v>1723</v>
      </c>
    </row>
    <row r="2518" spans="12:13">
      <c r="L2518" s="65">
        <v>494542</v>
      </c>
      <c r="M2518" t="s">
        <v>1724</v>
      </c>
    </row>
    <row r="2519" spans="12:13">
      <c r="L2519" s="65">
        <v>494700</v>
      </c>
      <c r="M2519" t="s">
        <v>1963</v>
      </c>
    </row>
    <row r="2520" spans="12:13">
      <c r="L2520" s="65">
        <v>494710</v>
      </c>
      <c r="M2520" t="s">
        <v>1780</v>
      </c>
    </row>
    <row r="2521" spans="12:13">
      <c r="L2521" s="65">
        <v>494711</v>
      </c>
      <c r="M2521" t="s">
        <v>1781</v>
      </c>
    </row>
    <row r="2522" spans="12:13">
      <c r="L2522" s="65">
        <v>494712</v>
      </c>
      <c r="M2522" t="s">
        <v>1816</v>
      </c>
    </row>
    <row r="2523" spans="12:13">
      <c r="L2523" s="65">
        <v>494719</v>
      </c>
      <c r="M2523" t="s">
        <v>1849</v>
      </c>
    </row>
    <row r="2524" spans="12:13">
      <c r="L2524" s="65">
        <v>494720</v>
      </c>
      <c r="M2524" t="s">
        <v>1865</v>
      </c>
    </row>
    <row r="2525" spans="12:13">
      <c r="L2525" s="65">
        <v>494721</v>
      </c>
      <c r="M2525" t="s">
        <v>1866</v>
      </c>
    </row>
    <row r="2526" spans="12:13">
      <c r="L2526" s="65">
        <v>494722</v>
      </c>
      <c r="M2526" t="s">
        <v>1872</v>
      </c>
    </row>
    <row r="2527" spans="12:13">
      <c r="L2527" s="65">
        <v>494723</v>
      </c>
      <c r="M2527" t="s">
        <v>1873</v>
      </c>
    </row>
    <row r="2528" spans="12:13">
      <c r="L2528" s="65">
        <v>494724</v>
      </c>
      <c r="M2528" t="s">
        <v>1964</v>
      </c>
    </row>
    <row r="2529" spans="12:13">
      <c r="L2529" s="65">
        <v>494725</v>
      </c>
      <c r="M2529" t="s">
        <v>1875</v>
      </c>
    </row>
    <row r="2530" spans="12:13">
      <c r="L2530" s="65">
        <v>494726</v>
      </c>
      <c r="M2530" t="s">
        <v>1878</v>
      </c>
    </row>
    <row r="2531" spans="12:13">
      <c r="L2531" s="65">
        <v>494727</v>
      </c>
      <c r="M2531" t="s">
        <v>1879</v>
      </c>
    </row>
    <row r="2532" spans="12:13">
      <c r="L2532" s="65">
        <v>494728</v>
      </c>
      <c r="M2532" t="s">
        <v>1895</v>
      </c>
    </row>
    <row r="2533" spans="12:13">
      <c r="L2533" s="65">
        <v>494729</v>
      </c>
      <c r="M2533" t="s">
        <v>1965</v>
      </c>
    </row>
    <row r="2534" spans="12:13">
      <c r="L2534" s="65">
        <v>494800</v>
      </c>
      <c r="M2534" t="s">
        <v>1901</v>
      </c>
    </row>
    <row r="2535" spans="12:13">
      <c r="L2535" s="65">
        <v>494810</v>
      </c>
      <c r="M2535" t="s">
        <v>1902</v>
      </c>
    </row>
    <row r="2536" spans="12:13">
      <c r="L2536" s="65">
        <v>494811</v>
      </c>
      <c r="M2536" t="s">
        <v>1903</v>
      </c>
    </row>
    <row r="2537" spans="12:13">
      <c r="L2537" s="65">
        <v>494819</v>
      </c>
      <c r="M2537" t="s">
        <v>1910</v>
      </c>
    </row>
    <row r="2538" spans="12:13">
      <c r="L2538" s="65">
        <v>494820</v>
      </c>
      <c r="M2538" t="s">
        <v>1966</v>
      </c>
    </row>
    <row r="2539" spans="12:13">
      <c r="L2539" s="65">
        <v>494821</v>
      </c>
      <c r="M2539" t="s">
        <v>1923</v>
      </c>
    </row>
    <row r="2540" spans="12:13">
      <c r="L2540" s="65">
        <v>494822</v>
      </c>
      <c r="M2540" t="s">
        <v>1936</v>
      </c>
    </row>
    <row r="2541" spans="12:13">
      <c r="L2541" s="65">
        <v>494823</v>
      </c>
      <c r="M2541" t="s">
        <v>1937</v>
      </c>
    </row>
    <row r="2542" spans="12:13">
      <c r="L2542" s="65">
        <v>494830</v>
      </c>
      <c r="M2542" t="s">
        <v>1940</v>
      </c>
    </row>
    <row r="2543" spans="12:13">
      <c r="L2543" s="65">
        <v>494831</v>
      </c>
      <c r="M2543" t="s">
        <v>1940</v>
      </c>
    </row>
    <row r="2544" spans="12:13">
      <c r="L2544" s="65">
        <v>494840</v>
      </c>
      <c r="M2544" t="s">
        <v>1941</v>
      </c>
    </row>
    <row r="2545" spans="12:13">
      <c r="L2545" s="65">
        <v>494841</v>
      </c>
      <c r="M2545" t="s">
        <v>1942</v>
      </c>
    </row>
    <row r="2546" spans="12:13">
      <c r="L2546" s="65">
        <v>494842</v>
      </c>
      <c r="M2546" t="s">
        <v>1943</v>
      </c>
    </row>
    <row r="2547" spans="12:13">
      <c r="L2547" s="65">
        <v>494850</v>
      </c>
      <c r="M2547" t="s">
        <v>1944</v>
      </c>
    </row>
    <row r="2548" spans="12:13">
      <c r="L2548" s="65">
        <v>494851</v>
      </c>
      <c r="M2548" t="s">
        <v>1944</v>
      </c>
    </row>
    <row r="2549" spans="12:13">
      <c r="L2549" s="65">
        <v>495000</v>
      </c>
      <c r="M2549" t="s">
        <v>1967</v>
      </c>
    </row>
    <row r="2550" spans="12:13">
      <c r="L2550" s="65">
        <v>495100</v>
      </c>
      <c r="M2550" t="s">
        <v>1201</v>
      </c>
    </row>
    <row r="2551" spans="12:13">
      <c r="L2551" s="65">
        <v>495110</v>
      </c>
      <c r="M2551" t="s">
        <v>269</v>
      </c>
    </row>
    <row r="2552" spans="12:13">
      <c r="L2552" s="65">
        <v>495111</v>
      </c>
      <c r="M2552" t="s">
        <v>1968</v>
      </c>
    </row>
    <row r="2553" spans="12:13">
      <c r="L2553" s="65">
        <v>495112</v>
      </c>
      <c r="M2553" t="s">
        <v>1969</v>
      </c>
    </row>
    <row r="2554" spans="12:13">
      <c r="L2554" s="65">
        <v>495113</v>
      </c>
      <c r="M2554" t="s">
        <v>1970</v>
      </c>
    </row>
    <row r="2555" spans="12:13">
      <c r="L2555" s="65">
        <v>495114</v>
      </c>
      <c r="M2555" t="s">
        <v>1971</v>
      </c>
    </row>
    <row r="2556" spans="12:13">
      <c r="L2556" s="65">
        <v>495120</v>
      </c>
      <c r="M2556" t="s">
        <v>1972</v>
      </c>
    </row>
    <row r="2557" spans="12:13">
      <c r="L2557" s="65">
        <v>495121</v>
      </c>
      <c r="M2557" t="s">
        <v>326</v>
      </c>
    </row>
    <row r="2558" spans="12:13">
      <c r="L2558" s="65">
        <v>495122</v>
      </c>
      <c r="M2558" t="s">
        <v>335</v>
      </c>
    </row>
    <row r="2559" spans="12:13">
      <c r="L2559" s="65">
        <v>495123</v>
      </c>
      <c r="M2559" t="s">
        <v>345</v>
      </c>
    </row>
    <row r="2560" spans="12:13">
      <c r="L2560" s="65">
        <v>495124</v>
      </c>
      <c r="M2560" t="s">
        <v>350</v>
      </c>
    </row>
    <row r="2561" spans="12:13">
      <c r="L2561" s="65">
        <v>495125</v>
      </c>
      <c r="M2561" t="s">
        <v>355</v>
      </c>
    </row>
    <row r="2562" spans="12:13">
      <c r="L2562" s="65">
        <v>495126</v>
      </c>
      <c r="M2562" t="s">
        <v>364</v>
      </c>
    </row>
    <row r="2563" spans="12:13">
      <c r="L2563" s="65">
        <v>495127</v>
      </c>
      <c r="M2563" t="s">
        <v>373</v>
      </c>
    </row>
    <row r="2564" spans="12:13">
      <c r="L2564" s="65">
        <v>495128</v>
      </c>
      <c r="M2564" t="s">
        <v>378</v>
      </c>
    </row>
    <row r="2565" spans="12:13">
      <c r="L2565" s="65">
        <v>495129</v>
      </c>
      <c r="M2565" t="s">
        <v>383</v>
      </c>
    </row>
    <row r="2566" spans="12:13">
      <c r="L2566" s="65">
        <v>495130</v>
      </c>
      <c r="M2566" t="s">
        <v>392</v>
      </c>
    </row>
    <row r="2567" spans="12:13">
      <c r="L2567" s="65">
        <v>495131</v>
      </c>
      <c r="M2567" t="s">
        <v>392</v>
      </c>
    </row>
    <row r="2568" spans="12:13">
      <c r="L2568" s="65">
        <v>495140</v>
      </c>
      <c r="M2568" t="s">
        <v>397</v>
      </c>
    </row>
    <row r="2569" spans="12:13">
      <c r="L2569" s="65">
        <v>495141</v>
      </c>
      <c r="M2569" t="s">
        <v>397</v>
      </c>
    </row>
    <row r="2570" spans="12:13">
      <c r="L2570" s="65">
        <v>495150</v>
      </c>
      <c r="M2570" t="s">
        <v>489</v>
      </c>
    </row>
    <row r="2571" spans="12:13">
      <c r="L2571" s="65">
        <v>495151</v>
      </c>
      <c r="M2571" t="s">
        <v>489</v>
      </c>
    </row>
    <row r="2572" spans="12:13">
      <c r="L2572" s="65">
        <v>495200</v>
      </c>
      <c r="M2572" t="s">
        <v>521</v>
      </c>
    </row>
    <row r="2573" spans="12:13">
      <c r="L2573" s="65">
        <v>495210</v>
      </c>
      <c r="M2573" t="s">
        <v>522</v>
      </c>
    </row>
    <row r="2574" spans="12:13">
      <c r="L2574" s="65">
        <v>495211</v>
      </c>
      <c r="M2574" t="s">
        <v>522</v>
      </c>
    </row>
    <row r="2575" spans="12:13">
      <c r="L2575" s="65">
        <v>495220</v>
      </c>
      <c r="M2575" t="s">
        <v>526</v>
      </c>
    </row>
    <row r="2576" spans="12:13">
      <c r="L2576" s="65">
        <v>495221</v>
      </c>
      <c r="M2576" t="s">
        <v>1973</v>
      </c>
    </row>
    <row r="2577" spans="12:13">
      <c r="L2577" s="65">
        <v>495222</v>
      </c>
      <c r="M2577" t="s">
        <v>1205</v>
      </c>
    </row>
    <row r="2578" spans="12:13">
      <c r="L2578" s="65">
        <v>495223</v>
      </c>
      <c r="M2578" t="s">
        <v>1206</v>
      </c>
    </row>
    <row r="2579" spans="12:13">
      <c r="L2579" s="65">
        <v>495230</v>
      </c>
      <c r="M2579" t="s">
        <v>1207</v>
      </c>
    </row>
    <row r="2580" spans="12:13">
      <c r="L2580" s="65">
        <v>495231</v>
      </c>
      <c r="M2580" t="s">
        <v>1207</v>
      </c>
    </row>
    <row r="2581" spans="12:13">
      <c r="L2581" s="65">
        <v>495300</v>
      </c>
      <c r="M2581" t="s">
        <v>403</v>
      </c>
    </row>
    <row r="2582" spans="12:13">
      <c r="L2582" s="65">
        <v>495310</v>
      </c>
      <c r="M2582" t="s">
        <v>403</v>
      </c>
    </row>
    <row r="2583" spans="12:13">
      <c r="L2583" s="65">
        <v>495311</v>
      </c>
      <c r="M2583" t="s">
        <v>403</v>
      </c>
    </row>
    <row r="2584" spans="12:13">
      <c r="L2584" s="65">
        <v>495400</v>
      </c>
      <c r="M2584" t="s">
        <v>412</v>
      </c>
    </row>
    <row r="2585" spans="12:13">
      <c r="L2585" s="65">
        <v>495410</v>
      </c>
      <c r="M2585" t="s">
        <v>413</v>
      </c>
    </row>
    <row r="2586" spans="12:13">
      <c r="L2586" s="65">
        <v>495411</v>
      </c>
      <c r="M2586" t="s">
        <v>413</v>
      </c>
    </row>
    <row r="2587" spans="12:13">
      <c r="L2587" s="65">
        <v>495420</v>
      </c>
      <c r="M2587" t="s">
        <v>1974</v>
      </c>
    </row>
    <row r="2588" spans="12:13">
      <c r="L2588" s="65">
        <v>495421</v>
      </c>
      <c r="M2588" t="s">
        <v>423</v>
      </c>
    </row>
    <row r="2589" spans="12:13">
      <c r="L2589" s="65">
        <v>495430</v>
      </c>
      <c r="M2589" t="s">
        <v>429</v>
      </c>
    </row>
    <row r="2590" spans="12:13">
      <c r="L2590" s="65">
        <v>495431</v>
      </c>
      <c r="M2590" t="s">
        <v>430</v>
      </c>
    </row>
    <row r="2591" spans="12:13">
      <c r="L2591" s="65">
        <v>495432</v>
      </c>
      <c r="M2591" t="s">
        <v>434</v>
      </c>
    </row>
    <row r="2592" spans="12:13">
      <c r="L2592" s="65">
        <v>496000</v>
      </c>
      <c r="M2592" t="s">
        <v>1975</v>
      </c>
    </row>
    <row r="2593" spans="12:13">
      <c r="L2593" s="65">
        <v>496100</v>
      </c>
      <c r="M2593" t="s">
        <v>1976</v>
      </c>
    </row>
    <row r="2594" spans="12:13">
      <c r="L2594" s="65">
        <v>496110</v>
      </c>
      <c r="M2594" t="s">
        <v>1977</v>
      </c>
    </row>
    <row r="2595" spans="12:13">
      <c r="L2595" s="65">
        <v>496111</v>
      </c>
      <c r="M2595" t="s">
        <v>1978</v>
      </c>
    </row>
    <row r="2596" spans="12:13">
      <c r="L2596" s="65">
        <v>496112</v>
      </c>
      <c r="M2596" t="s">
        <v>1979</v>
      </c>
    </row>
    <row r="2597" spans="12:13">
      <c r="L2597" s="65">
        <v>496113</v>
      </c>
      <c r="M2597" t="s">
        <v>1980</v>
      </c>
    </row>
    <row r="2598" spans="12:13">
      <c r="L2598" s="65">
        <v>496114</v>
      </c>
      <c r="M2598" t="s">
        <v>1981</v>
      </c>
    </row>
    <row r="2599" spans="12:13">
      <c r="L2599" s="65">
        <v>496115</v>
      </c>
      <c r="M2599" t="s">
        <v>1982</v>
      </c>
    </row>
    <row r="2600" spans="12:13">
      <c r="L2600" s="65">
        <v>496116</v>
      </c>
      <c r="M2600" t="s">
        <v>1983</v>
      </c>
    </row>
    <row r="2601" spans="12:13">
      <c r="L2601" s="65">
        <v>496117</v>
      </c>
      <c r="M2601" t="s">
        <v>1984</v>
      </c>
    </row>
    <row r="2602" spans="12:13">
      <c r="L2602" s="65">
        <v>496118</v>
      </c>
      <c r="M2602" t="s">
        <v>1985</v>
      </c>
    </row>
    <row r="2603" spans="12:13">
      <c r="L2603" s="65">
        <v>496119</v>
      </c>
      <c r="M2603" t="s">
        <v>1986</v>
      </c>
    </row>
    <row r="2604" spans="12:13">
      <c r="L2604" s="65">
        <v>496120</v>
      </c>
      <c r="M2604" t="s">
        <v>1987</v>
      </c>
    </row>
    <row r="2605" spans="12:13">
      <c r="L2605" s="65">
        <v>496121</v>
      </c>
      <c r="M2605" t="s">
        <v>1988</v>
      </c>
    </row>
    <row r="2606" spans="12:13">
      <c r="L2606" s="65">
        <v>496122</v>
      </c>
      <c r="M2606" t="s">
        <v>1989</v>
      </c>
    </row>
    <row r="2607" spans="12:13">
      <c r="L2607" s="65">
        <v>496123</v>
      </c>
      <c r="M2607" t="s">
        <v>1990</v>
      </c>
    </row>
    <row r="2608" spans="12:13">
      <c r="L2608" s="65">
        <v>496124</v>
      </c>
      <c r="M2608" t="s">
        <v>1991</v>
      </c>
    </row>
    <row r="2609" spans="12:13">
      <c r="L2609" s="65">
        <v>496125</v>
      </c>
      <c r="M2609" t="s">
        <v>1992</v>
      </c>
    </row>
    <row r="2610" spans="12:13">
      <c r="L2610" s="65">
        <v>496126</v>
      </c>
      <c r="M2610" t="s">
        <v>1993</v>
      </c>
    </row>
    <row r="2611" spans="12:13">
      <c r="L2611" s="65">
        <v>496129</v>
      </c>
      <c r="M2611" t="s">
        <v>1994</v>
      </c>
    </row>
    <row r="2612" spans="12:13">
      <c r="L2612" s="65">
        <v>496130</v>
      </c>
      <c r="M2612" t="s">
        <v>1995</v>
      </c>
    </row>
    <row r="2613" spans="12:13">
      <c r="L2613" s="65">
        <v>496131</v>
      </c>
      <c r="M2613" t="s">
        <v>1995</v>
      </c>
    </row>
    <row r="2614" spans="12:13">
      <c r="L2614" s="65">
        <v>496140</v>
      </c>
      <c r="M2614" t="s">
        <v>1996</v>
      </c>
    </row>
    <row r="2615" spans="12:13">
      <c r="L2615" s="65">
        <v>496141</v>
      </c>
      <c r="M2615" t="s">
        <v>1996</v>
      </c>
    </row>
    <row r="2616" spans="12:13">
      <c r="L2616" s="65">
        <v>496200</v>
      </c>
      <c r="M2616" t="s">
        <v>1997</v>
      </c>
    </row>
    <row r="2617" spans="12:13">
      <c r="L2617" s="65">
        <v>496210</v>
      </c>
      <c r="M2617" t="s">
        <v>1998</v>
      </c>
    </row>
    <row r="2618" spans="12:13">
      <c r="L2618" s="65">
        <v>496211</v>
      </c>
      <c r="M2618" t="s">
        <v>1999</v>
      </c>
    </row>
    <row r="2619" spans="12:13">
      <c r="L2619" s="65">
        <v>496212</v>
      </c>
      <c r="M2619" t="s">
        <v>566</v>
      </c>
    </row>
    <row r="2620" spans="12:13">
      <c r="L2620" s="65">
        <v>496213</v>
      </c>
      <c r="M2620" t="s">
        <v>581</v>
      </c>
    </row>
    <row r="2621" spans="12:13">
      <c r="L2621" s="65">
        <v>496214</v>
      </c>
      <c r="M2621" t="s">
        <v>588</v>
      </c>
    </row>
    <row r="2622" spans="12:13">
      <c r="L2622" s="65">
        <v>496215</v>
      </c>
      <c r="M2622" t="s">
        <v>590</v>
      </c>
    </row>
    <row r="2623" spans="12:13">
      <c r="L2623" s="65">
        <v>496216</v>
      </c>
      <c r="M2623" t="s">
        <v>592</v>
      </c>
    </row>
    <row r="2624" spans="12:13">
      <c r="L2624" s="65">
        <v>496217</v>
      </c>
      <c r="M2624" t="s">
        <v>2000</v>
      </c>
    </row>
    <row r="2625" spans="12:13">
      <c r="L2625" s="65">
        <v>496218</v>
      </c>
      <c r="M2625" t="s">
        <v>601</v>
      </c>
    </row>
    <row r="2626" spans="12:13">
      <c r="L2626" s="65">
        <v>496219</v>
      </c>
      <c r="M2626" t="s">
        <v>2001</v>
      </c>
    </row>
    <row r="2627" spans="12:13">
      <c r="L2627" s="65">
        <v>496220</v>
      </c>
      <c r="M2627" t="s">
        <v>2002</v>
      </c>
    </row>
    <row r="2628" spans="12:13">
      <c r="L2628" s="65">
        <v>496221</v>
      </c>
      <c r="M2628" t="s">
        <v>2003</v>
      </c>
    </row>
    <row r="2629" spans="12:13">
      <c r="L2629" s="65">
        <v>496222</v>
      </c>
      <c r="M2629" t="s">
        <v>618</v>
      </c>
    </row>
    <row r="2630" spans="12:13">
      <c r="L2630" s="65">
        <v>496223</v>
      </c>
      <c r="M2630" t="s">
        <v>620</v>
      </c>
    </row>
    <row r="2631" spans="12:13">
      <c r="L2631" s="65">
        <v>496224</v>
      </c>
      <c r="M2631" t="s">
        <v>622</v>
      </c>
    </row>
    <row r="2632" spans="12:13">
      <c r="L2632" s="65">
        <v>496225</v>
      </c>
      <c r="M2632" t="s">
        <v>624</v>
      </c>
    </row>
    <row r="2633" spans="12:13">
      <c r="L2633" s="65">
        <v>496226</v>
      </c>
      <c r="M2633" t="s">
        <v>626</v>
      </c>
    </row>
    <row r="2634" spans="12:13">
      <c r="L2634" s="65">
        <v>496227</v>
      </c>
      <c r="M2634" t="s">
        <v>2004</v>
      </c>
    </row>
    <row r="2635" spans="12:13">
      <c r="L2635" s="65">
        <v>496228</v>
      </c>
      <c r="M2635" t="s">
        <v>2005</v>
      </c>
    </row>
    <row r="2636" spans="12:13">
      <c r="L2636" s="65">
        <v>499000</v>
      </c>
      <c r="M2636" t="s">
        <v>2006</v>
      </c>
    </row>
    <row r="2637" spans="12:13">
      <c r="L2637" s="65">
        <v>499100</v>
      </c>
      <c r="M2637" t="s">
        <v>2006</v>
      </c>
    </row>
    <row r="2638" spans="12:13">
      <c r="L2638" s="65">
        <v>499110</v>
      </c>
      <c r="M2638" t="s">
        <v>2007</v>
      </c>
    </row>
    <row r="2639" spans="12:13">
      <c r="L2639" s="65">
        <v>499111</v>
      </c>
      <c r="M2639" t="s">
        <v>2007</v>
      </c>
    </row>
    <row r="2640" spans="12:13">
      <c r="L2640" s="65">
        <v>499120</v>
      </c>
      <c r="M2640" t="s">
        <v>2008</v>
      </c>
    </row>
    <row r="2641" spans="12:13">
      <c r="L2641" s="65">
        <v>499121</v>
      </c>
      <c r="M2641" t="s">
        <v>2008</v>
      </c>
    </row>
    <row r="2642" spans="12:13">
      <c r="L2642" s="65">
        <v>500000</v>
      </c>
      <c r="M2642" t="s">
        <v>1967</v>
      </c>
    </row>
    <row r="2643" spans="12:13">
      <c r="L2643" s="65">
        <v>510000</v>
      </c>
      <c r="M2643" t="s">
        <v>1201</v>
      </c>
    </row>
    <row r="2644" spans="12:13">
      <c r="L2644" s="65">
        <v>511000</v>
      </c>
      <c r="M2644" t="s">
        <v>269</v>
      </c>
    </row>
    <row r="2645" spans="12:13">
      <c r="L2645" s="65">
        <v>511100</v>
      </c>
      <c r="M2645" t="s">
        <v>1968</v>
      </c>
    </row>
    <row r="2646" spans="12:13">
      <c r="L2646" s="65">
        <v>511110</v>
      </c>
      <c r="M2646" t="s">
        <v>2009</v>
      </c>
    </row>
    <row r="2647" spans="12:13">
      <c r="L2647" s="65">
        <v>511111</v>
      </c>
      <c r="M2647" t="s">
        <v>2010</v>
      </c>
    </row>
    <row r="2648" spans="12:13">
      <c r="L2648" s="65">
        <v>511112</v>
      </c>
      <c r="M2648" t="s">
        <v>2011</v>
      </c>
    </row>
    <row r="2649" spans="12:13">
      <c r="L2649" s="65">
        <v>511113</v>
      </c>
      <c r="M2649" t="s">
        <v>2012</v>
      </c>
    </row>
    <row r="2650" spans="12:13">
      <c r="L2650" s="65">
        <v>511118</v>
      </c>
      <c r="M2650" t="s">
        <v>2013</v>
      </c>
    </row>
    <row r="2651" spans="12:13">
      <c r="L2651" s="65">
        <v>511119</v>
      </c>
      <c r="M2651" t="s">
        <v>2014</v>
      </c>
    </row>
    <row r="2652" spans="12:13">
      <c r="L2652" s="65">
        <v>511120</v>
      </c>
      <c r="M2652" t="s">
        <v>2015</v>
      </c>
    </row>
    <row r="2653" spans="12:13">
      <c r="L2653" s="65">
        <v>511121</v>
      </c>
      <c r="M2653" t="s">
        <v>2016</v>
      </c>
    </row>
    <row r="2654" spans="12:13">
      <c r="L2654" s="65">
        <v>511122</v>
      </c>
      <c r="M2654" t="s">
        <v>2017</v>
      </c>
    </row>
    <row r="2655" spans="12:13">
      <c r="L2655" s="65">
        <v>511123</v>
      </c>
      <c r="M2655" t="s">
        <v>2018</v>
      </c>
    </row>
    <row r="2656" spans="12:13">
      <c r="L2656" s="65">
        <v>511124</v>
      </c>
      <c r="M2656" t="s">
        <v>2019</v>
      </c>
    </row>
    <row r="2657" spans="12:13">
      <c r="L2657" s="65">
        <v>511125</v>
      </c>
      <c r="M2657" t="s">
        <v>2020</v>
      </c>
    </row>
    <row r="2658" spans="12:13">
      <c r="L2658" s="65">
        <v>511126</v>
      </c>
      <c r="M2658" t="s">
        <v>2021</v>
      </c>
    </row>
    <row r="2659" spans="12:13">
      <c r="L2659" s="65">
        <v>511127</v>
      </c>
      <c r="M2659" t="s">
        <v>2022</v>
      </c>
    </row>
    <row r="2660" spans="12:13">
      <c r="L2660" s="65">
        <v>511129</v>
      </c>
      <c r="M2660" t="s">
        <v>2023</v>
      </c>
    </row>
    <row r="2661" spans="12:13">
      <c r="L2661" s="65">
        <v>511190</v>
      </c>
      <c r="M2661" t="s">
        <v>2024</v>
      </c>
    </row>
    <row r="2662" spans="12:13">
      <c r="L2662" s="65">
        <v>511191</v>
      </c>
      <c r="M2662" t="s">
        <v>2025</v>
      </c>
    </row>
    <row r="2663" spans="12:13">
      <c r="L2663" s="65">
        <v>511192</v>
      </c>
      <c r="M2663" t="s">
        <v>2026</v>
      </c>
    </row>
    <row r="2664" spans="12:13">
      <c r="L2664" s="65">
        <v>511193</v>
      </c>
      <c r="M2664" t="s">
        <v>2027</v>
      </c>
    </row>
    <row r="2665" spans="12:13">
      <c r="L2665" s="65">
        <v>511199</v>
      </c>
      <c r="M2665" t="s">
        <v>321</v>
      </c>
    </row>
    <row r="2666" spans="12:13">
      <c r="L2666" s="65">
        <v>511200</v>
      </c>
      <c r="M2666" t="s">
        <v>1969</v>
      </c>
    </row>
    <row r="2667" spans="12:13">
      <c r="L2667" s="65">
        <v>511210</v>
      </c>
      <c r="M2667" t="s">
        <v>2028</v>
      </c>
    </row>
    <row r="2668" spans="12:13">
      <c r="L2668" s="65">
        <v>511211</v>
      </c>
      <c r="M2668" t="s">
        <v>2029</v>
      </c>
    </row>
    <row r="2669" spans="12:13">
      <c r="L2669" s="65">
        <v>511212</v>
      </c>
      <c r="M2669" t="s">
        <v>2030</v>
      </c>
    </row>
    <row r="2670" spans="12:13">
      <c r="L2670" s="65">
        <v>511213</v>
      </c>
      <c r="M2670" t="s">
        <v>2031</v>
      </c>
    </row>
    <row r="2671" spans="12:13">
      <c r="L2671" s="65">
        <v>511219</v>
      </c>
      <c r="M2671" t="s">
        <v>2032</v>
      </c>
    </row>
    <row r="2672" spans="12:13">
      <c r="L2672" s="65">
        <v>511220</v>
      </c>
      <c r="M2672" t="s">
        <v>2033</v>
      </c>
    </row>
    <row r="2673" spans="12:13">
      <c r="L2673" s="65">
        <v>511221</v>
      </c>
      <c r="M2673" t="s">
        <v>2034</v>
      </c>
    </row>
    <row r="2674" spans="12:13">
      <c r="L2674" s="65">
        <v>511222</v>
      </c>
      <c r="M2674" t="s">
        <v>280</v>
      </c>
    </row>
    <row r="2675" spans="12:13">
      <c r="L2675" s="65">
        <v>511223</v>
      </c>
      <c r="M2675" t="s">
        <v>287</v>
      </c>
    </row>
    <row r="2676" spans="12:13">
      <c r="L2676" s="65">
        <v>511224</v>
      </c>
      <c r="M2676" t="s">
        <v>2035</v>
      </c>
    </row>
    <row r="2677" spans="12:13">
      <c r="L2677" s="65">
        <v>511225</v>
      </c>
      <c r="M2677" t="s">
        <v>2036</v>
      </c>
    </row>
    <row r="2678" spans="12:13">
      <c r="L2678" s="65">
        <v>511226</v>
      </c>
      <c r="M2678" t="s">
        <v>2037</v>
      </c>
    </row>
    <row r="2679" spans="12:13">
      <c r="L2679" s="65">
        <v>511227</v>
      </c>
      <c r="M2679" t="s">
        <v>290</v>
      </c>
    </row>
    <row r="2680" spans="12:13">
      <c r="L2680" s="65">
        <v>511228</v>
      </c>
      <c r="M2680" t="s">
        <v>291</v>
      </c>
    </row>
    <row r="2681" spans="12:13">
      <c r="L2681" s="65">
        <v>511230</v>
      </c>
      <c r="M2681" t="s">
        <v>2038</v>
      </c>
    </row>
    <row r="2682" spans="12:13">
      <c r="L2682" s="65">
        <v>511231</v>
      </c>
      <c r="M2682" t="s">
        <v>2039</v>
      </c>
    </row>
    <row r="2683" spans="12:13">
      <c r="L2683" s="65">
        <v>511232</v>
      </c>
      <c r="M2683" t="s">
        <v>298</v>
      </c>
    </row>
    <row r="2684" spans="12:13">
      <c r="L2684" s="65">
        <v>511233</v>
      </c>
      <c r="M2684" t="s">
        <v>299</v>
      </c>
    </row>
    <row r="2685" spans="12:13">
      <c r="L2685" s="65">
        <v>511240</v>
      </c>
      <c r="M2685" t="s">
        <v>2040</v>
      </c>
    </row>
    <row r="2686" spans="12:13">
      <c r="L2686" s="65">
        <v>511241</v>
      </c>
      <c r="M2686" t="s">
        <v>306</v>
      </c>
    </row>
    <row r="2687" spans="12:13">
      <c r="L2687" s="65">
        <v>511242</v>
      </c>
      <c r="M2687" t="s">
        <v>307</v>
      </c>
    </row>
    <row r="2688" spans="12:13">
      <c r="L2688" s="65">
        <v>511243</v>
      </c>
      <c r="M2688" t="s">
        <v>308</v>
      </c>
    </row>
    <row r="2689" spans="12:13">
      <c r="L2689" s="65">
        <v>511244</v>
      </c>
      <c r="M2689" t="s">
        <v>309</v>
      </c>
    </row>
    <row r="2690" spans="12:13">
      <c r="L2690" s="65">
        <v>511290</v>
      </c>
      <c r="M2690" t="s">
        <v>2041</v>
      </c>
    </row>
    <row r="2691" spans="12:13">
      <c r="L2691" s="65">
        <v>511291</v>
      </c>
      <c r="M2691" t="s">
        <v>2042</v>
      </c>
    </row>
    <row r="2692" spans="12:13">
      <c r="L2692" s="65">
        <v>511292</v>
      </c>
      <c r="M2692" t="s">
        <v>317</v>
      </c>
    </row>
    <row r="2693" spans="12:13">
      <c r="L2693" s="65">
        <v>511293</v>
      </c>
      <c r="M2693" t="s">
        <v>2043</v>
      </c>
    </row>
    <row r="2694" spans="12:13">
      <c r="L2694" s="65">
        <v>511294</v>
      </c>
      <c r="M2694" t="s">
        <v>319</v>
      </c>
    </row>
    <row r="2695" spans="12:13">
      <c r="L2695" s="65">
        <v>511295</v>
      </c>
      <c r="M2695" t="s">
        <v>320</v>
      </c>
    </row>
    <row r="2696" spans="12:13">
      <c r="L2696" s="65">
        <v>511296</v>
      </c>
      <c r="M2696" t="s">
        <v>2044</v>
      </c>
    </row>
    <row r="2697" spans="12:13">
      <c r="L2697" s="65">
        <v>511299</v>
      </c>
      <c r="M2697" t="s">
        <v>2041</v>
      </c>
    </row>
    <row r="2698" spans="12:13">
      <c r="L2698" s="65">
        <v>511300</v>
      </c>
      <c r="M2698" t="s">
        <v>1970</v>
      </c>
    </row>
    <row r="2699" spans="12:13">
      <c r="L2699" s="65">
        <v>511310</v>
      </c>
      <c r="M2699" t="s">
        <v>2045</v>
      </c>
    </row>
    <row r="2700" spans="12:13">
      <c r="L2700" s="65">
        <v>511311</v>
      </c>
      <c r="M2700" t="s">
        <v>2046</v>
      </c>
    </row>
    <row r="2701" spans="12:13">
      <c r="L2701" s="65">
        <v>511312</v>
      </c>
      <c r="M2701" t="s">
        <v>2047</v>
      </c>
    </row>
    <row r="2702" spans="12:13">
      <c r="L2702" s="65">
        <v>511313</v>
      </c>
      <c r="M2702" t="s">
        <v>2048</v>
      </c>
    </row>
    <row r="2703" spans="12:13">
      <c r="L2703" s="65">
        <v>511319</v>
      </c>
      <c r="M2703" t="s">
        <v>2049</v>
      </c>
    </row>
    <row r="2704" spans="12:13">
      <c r="L2704" s="65">
        <v>511320</v>
      </c>
      <c r="M2704" t="s">
        <v>2050</v>
      </c>
    </row>
    <row r="2705" spans="12:13">
      <c r="L2705" s="65">
        <v>511321</v>
      </c>
      <c r="M2705" t="s">
        <v>2050</v>
      </c>
    </row>
    <row r="2706" spans="12:13">
      <c r="L2706" s="65">
        <v>511322</v>
      </c>
      <c r="M2706" t="s">
        <v>2051</v>
      </c>
    </row>
    <row r="2707" spans="12:13">
      <c r="L2707" s="65">
        <v>511323</v>
      </c>
      <c r="M2707" t="s">
        <v>2052</v>
      </c>
    </row>
    <row r="2708" spans="12:13">
      <c r="L2708" s="65">
        <v>511324</v>
      </c>
      <c r="M2708" t="s">
        <v>2053</v>
      </c>
    </row>
    <row r="2709" spans="12:13">
      <c r="L2709" s="65">
        <v>511325</v>
      </c>
      <c r="M2709" t="s">
        <v>2054</v>
      </c>
    </row>
    <row r="2710" spans="12:13">
      <c r="L2710" s="65">
        <v>511326</v>
      </c>
      <c r="M2710" t="s">
        <v>2055</v>
      </c>
    </row>
    <row r="2711" spans="12:13">
      <c r="L2711" s="65">
        <v>511327</v>
      </c>
      <c r="M2711" t="s">
        <v>2056</v>
      </c>
    </row>
    <row r="2712" spans="12:13">
      <c r="L2712" s="65">
        <v>511328</v>
      </c>
      <c r="M2712" t="s">
        <v>2057</v>
      </c>
    </row>
    <row r="2713" spans="12:13">
      <c r="L2713" s="65">
        <v>511330</v>
      </c>
      <c r="M2713" t="s">
        <v>2058</v>
      </c>
    </row>
    <row r="2714" spans="12:13">
      <c r="L2714" s="65">
        <v>511331</v>
      </c>
      <c r="M2714" t="s">
        <v>2059</v>
      </c>
    </row>
    <row r="2715" spans="12:13">
      <c r="L2715" s="65">
        <v>511332</v>
      </c>
      <c r="M2715" t="s">
        <v>2060</v>
      </c>
    </row>
    <row r="2716" spans="12:13">
      <c r="L2716" s="65">
        <v>511333</v>
      </c>
      <c r="M2716" t="s">
        <v>2061</v>
      </c>
    </row>
    <row r="2717" spans="12:13">
      <c r="L2717" s="65">
        <v>511340</v>
      </c>
      <c r="M2717" t="s">
        <v>2062</v>
      </c>
    </row>
    <row r="2718" spans="12:13">
      <c r="L2718" s="65">
        <v>511341</v>
      </c>
      <c r="M2718" t="s">
        <v>2063</v>
      </c>
    </row>
    <row r="2719" spans="12:13">
      <c r="L2719" s="65">
        <v>511342</v>
      </c>
      <c r="M2719" t="s">
        <v>2064</v>
      </c>
    </row>
    <row r="2720" spans="12:13">
      <c r="L2720" s="65">
        <v>511343</v>
      </c>
      <c r="M2720" t="s">
        <v>2065</v>
      </c>
    </row>
    <row r="2721" spans="12:13">
      <c r="L2721" s="65">
        <v>511344</v>
      </c>
      <c r="M2721" t="s">
        <v>2066</v>
      </c>
    </row>
    <row r="2722" spans="12:13">
      <c r="L2722" s="65">
        <v>511390</v>
      </c>
      <c r="M2722" t="s">
        <v>2067</v>
      </c>
    </row>
    <row r="2723" spans="12:13">
      <c r="L2723" s="65">
        <v>511391</v>
      </c>
      <c r="M2723" t="s">
        <v>2068</v>
      </c>
    </row>
    <row r="2724" spans="12:13">
      <c r="L2724" s="65">
        <v>511392</v>
      </c>
      <c r="M2724" t="s">
        <v>2069</v>
      </c>
    </row>
    <row r="2725" spans="12:13">
      <c r="L2725" s="65">
        <v>511393</v>
      </c>
      <c r="M2725" t="s">
        <v>2070</v>
      </c>
    </row>
    <row r="2726" spans="12:13">
      <c r="L2726" s="65">
        <v>511394</v>
      </c>
      <c r="M2726" t="s">
        <v>2071</v>
      </c>
    </row>
    <row r="2727" spans="12:13">
      <c r="L2727" s="65">
        <v>511395</v>
      </c>
      <c r="M2727" t="s">
        <v>2072</v>
      </c>
    </row>
    <row r="2728" spans="12:13">
      <c r="L2728" s="65">
        <v>511396</v>
      </c>
      <c r="M2728" t="s">
        <v>2073</v>
      </c>
    </row>
    <row r="2729" spans="12:13">
      <c r="L2729" s="65">
        <v>511399</v>
      </c>
      <c r="M2729" t="s">
        <v>2067</v>
      </c>
    </row>
    <row r="2730" spans="12:13">
      <c r="L2730" s="65">
        <v>511400</v>
      </c>
      <c r="M2730" t="s">
        <v>1971</v>
      </c>
    </row>
    <row r="2731" spans="12:13">
      <c r="L2731" s="65">
        <v>511410</v>
      </c>
      <c r="M2731" t="s">
        <v>2074</v>
      </c>
    </row>
    <row r="2732" spans="12:13">
      <c r="L2732" s="65">
        <v>511411</v>
      </c>
      <c r="M2732" t="s">
        <v>2074</v>
      </c>
    </row>
    <row r="2733" spans="12:13">
      <c r="L2733" s="65">
        <v>511420</v>
      </c>
      <c r="M2733" t="s">
        <v>2075</v>
      </c>
    </row>
    <row r="2734" spans="12:13">
      <c r="L2734" s="65">
        <v>511421</v>
      </c>
      <c r="M2734" t="s">
        <v>2075</v>
      </c>
    </row>
    <row r="2735" spans="12:13">
      <c r="L2735" s="65">
        <v>511430</v>
      </c>
      <c r="M2735" t="s">
        <v>2076</v>
      </c>
    </row>
    <row r="2736" spans="12:13">
      <c r="L2736" s="65">
        <v>511431</v>
      </c>
      <c r="M2736" t="s">
        <v>2076</v>
      </c>
    </row>
    <row r="2737" spans="12:13">
      <c r="L2737" s="65">
        <v>511440</v>
      </c>
      <c r="M2737" t="s">
        <v>2077</v>
      </c>
    </row>
    <row r="2738" spans="12:13">
      <c r="L2738" s="65">
        <v>511441</v>
      </c>
      <c r="M2738" t="s">
        <v>2077</v>
      </c>
    </row>
    <row r="2739" spans="12:13">
      <c r="L2739" s="65">
        <v>511450</v>
      </c>
      <c r="M2739" t="s">
        <v>2078</v>
      </c>
    </row>
    <row r="2740" spans="12:13">
      <c r="L2740" s="65">
        <v>511451</v>
      </c>
      <c r="M2740" t="s">
        <v>2078</v>
      </c>
    </row>
    <row r="2741" spans="12:13">
      <c r="L2741" s="65">
        <v>512000</v>
      </c>
      <c r="M2741" t="s">
        <v>1972</v>
      </c>
    </row>
    <row r="2742" spans="12:13">
      <c r="L2742" s="65">
        <v>512100</v>
      </c>
      <c r="M2742" t="s">
        <v>326</v>
      </c>
    </row>
    <row r="2743" spans="12:13">
      <c r="L2743" s="65">
        <v>512110</v>
      </c>
      <c r="M2743" t="s">
        <v>327</v>
      </c>
    </row>
    <row r="2744" spans="12:13">
      <c r="L2744" s="65">
        <v>512111</v>
      </c>
      <c r="M2744" t="s">
        <v>2079</v>
      </c>
    </row>
    <row r="2745" spans="12:13">
      <c r="L2745" s="65">
        <v>512112</v>
      </c>
      <c r="M2745" t="s">
        <v>2080</v>
      </c>
    </row>
    <row r="2746" spans="12:13">
      <c r="L2746" s="65">
        <v>512113</v>
      </c>
      <c r="M2746" t="s">
        <v>2081</v>
      </c>
    </row>
    <row r="2747" spans="12:13">
      <c r="L2747" s="65">
        <v>512114</v>
      </c>
      <c r="M2747" t="s">
        <v>2082</v>
      </c>
    </row>
    <row r="2748" spans="12:13">
      <c r="L2748" s="65">
        <v>512115</v>
      </c>
      <c r="M2748" t="s">
        <v>2083</v>
      </c>
    </row>
    <row r="2749" spans="12:13">
      <c r="L2749" s="65">
        <v>512116</v>
      </c>
      <c r="M2749" t="s">
        <v>2084</v>
      </c>
    </row>
    <row r="2750" spans="12:13">
      <c r="L2750" s="65">
        <v>512117</v>
      </c>
      <c r="M2750" t="s">
        <v>2085</v>
      </c>
    </row>
    <row r="2751" spans="12:13">
      <c r="L2751" s="65">
        <v>512120</v>
      </c>
      <c r="M2751" t="s">
        <v>328</v>
      </c>
    </row>
    <row r="2752" spans="12:13">
      <c r="L2752" s="65">
        <v>512121</v>
      </c>
      <c r="M2752" t="s">
        <v>2086</v>
      </c>
    </row>
    <row r="2753" spans="12:13">
      <c r="L2753" s="65">
        <v>512122</v>
      </c>
      <c r="M2753" t="s">
        <v>2087</v>
      </c>
    </row>
    <row r="2754" spans="12:13">
      <c r="L2754" s="65">
        <v>512130</v>
      </c>
      <c r="M2754" t="s">
        <v>329</v>
      </c>
    </row>
    <row r="2755" spans="12:13">
      <c r="L2755" s="65">
        <v>512131</v>
      </c>
      <c r="M2755" t="s">
        <v>2088</v>
      </c>
    </row>
    <row r="2756" spans="12:13">
      <c r="L2756" s="65">
        <v>512132</v>
      </c>
      <c r="M2756" t="s">
        <v>2089</v>
      </c>
    </row>
    <row r="2757" spans="12:13">
      <c r="L2757" s="65">
        <v>512140</v>
      </c>
      <c r="M2757" t="s">
        <v>331</v>
      </c>
    </row>
    <row r="2758" spans="12:13">
      <c r="L2758" s="65">
        <v>512141</v>
      </c>
      <c r="M2758" t="s">
        <v>331</v>
      </c>
    </row>
    <row r="2759" spans="12:13">
      <c r="L2759" s="65">
        <v>512200</v>
      </c>
      <c r="M2759" t="s">
        <v>335</v>
      </c>
    </row>
    <row r="2760" spans="12:13">
      <c r="L2760" s="65">
        <v>512210</v>
      </c>
      <c r="M2760" t="s">
        <v>336</v>
      </c>
    </row>
    <row r="2761" spans="12:13">
      <c r="L2761" s="65">
        <v>512211</v>
      </c>
      <c r="M2761" t="s">
        <v>1537</v>
      </c>
    </row>
    <row r="2762" spans="12:13">
      <c r="L2762" s="65">
        <v>512212</v>
      </c>
      <c r="M2762" t="s">
        <v>1540</v>
      </c>
    </row>
    <row r="2763" spans="12:13">
      <c r="L2763" s="65">
        <v>512213</v>
      </c>
      <c r="M2763" t="s">
        <v>2090</v>
      </c>
    </row>
    <row r="2764" spans="12:13">
      <c r="L2764" s="65">
        <v>512220</v>
      </c>
      <c r="M2764" t="s">
        <v>337</v>
      </c>
    </row>
    <row r="2765" spans="12:13">
      <c r="L2765" s="65">
        <v>512221</v>
      </c>
      <c r="M2765" t="s">
        <v>337</v>
      </c>
    </row>
    <row r="2766" spans="12:13">
      <c r="L2766" s="65">
        <v>512222</v>
      </c>
      <c r="M2766" t="s">
        <v>2091</v>
      </c>
    </row>
    <row r="2767" spans="12:13">
      <c r="L2767" s="65">
        <v>512223</v>
      </c>
      <c r="M2767" t="s">
        <v>2092</v>
      </c>
    </row>
    <row r="2768" spans="12:13">
      <c r="L2768" s="65">
        <v>512230</v>
      </c>
      <c r="M2768" t="s">
        <v>338</v>
      </c>
    </row>
    <row r="2769" spans="12:13">
      <c r="L2769" s="65">
        <v>512231</v>
      </c>
      <c r="M2769" t="s">
        <v>2093</v>
      </c>
    </row>
    <row r="2770" spans="12:13">
      <c r="L2770" s="65">
        <v>512232</v>
      </c>
      <c r="M2770" t="s">
        <v>1367</v>
      </c>
    </row>
    <row r="2771" spans="12:13">
      <c r="L2771" s="65">
        <v>512233</v>
      </c>
      <c r="M2771" t="s">
        <v>2094</v>
      </c>
    </row>
    <row r="2772" spans="12:13">
      <c r="L2772" s="65">
        <v>512240</v>
      </c>
      <c r="M2772" t="s">
        <v>339</v>
      </c>
    </row>
    <row r="2773" spans="12:13">
      <c r="L2773" s="65">
        <v>512241</v>
      </c>
      <c r="M2773" t="s">
        <v>2095</v>
      </c>
    </row>
    <row r="2774" spans="12:13">
      <c r="L2774" s="65">
        <v>512242</v>
      </c>
      <c r="M2774" t="s">
        <v>2096</v>
      </c>
    </row>
    <row r="2775" spans="12:13">
      <c r="L2775" s="65">
        <v>512250</v>
      </c>
      <c r="M2775" t="s">
        <v>340</v>
      </c>
    </row>
    <row r="2776" spans="12:13">
      <c r="L2776" s="65">
        <v>512251</v>
      </c>
      <c r="M2776" t="s">
        <v>2097</v>
      </c>
    </row>
    <row r="2777" spans="12:13">
      <c r="L2777" s="65">
        <v>512252</v>
      </c>
      <c r="M2777" t="s">
        <v>2098</v>
      </c>
    </row>
    <row r="2778" spans="12:13">
      <c r="L2778" s="65">
        <v>512260</v>
      </c>
      <c r="M2778" t="s">
        <v>341</v>
      </c>
    </row>
    <row r="2779" spans="12:13">
      <c r="L2779" s="65">
        <v>512261</v>
      </c>
      <c r="M2779" t="s">
        <v>341</v>
      </c>
    </row>
    <row r="2780" spans="12:13">
      <c r="L2780" s="65">
        <v>512300</v>
      </c>
      <c r="M2780" t="s">
        <v>345</v>
      </c>
    </row>
    <row r="2781" spans="12:13">
      <c r="L2781" s="65">
        <v>512310</v>
      </c>
      <c r="M2781" t="s">
        <v>2099</v>
      </c>
    </row>
    <row r="2782" spans="12:13">
      <c r="L2782" s="65">
        <v>512311</v>
      </c>
      <c r="M2782" t="s">
        <v>2099</v>
      </c>
    </row>
    <row r="2783" spans="12:13">
      <c r="L2783" s="65">
        <v>512320</v>
      </c>
      <c r="M2783" t="s">
        <v>2100</v>
      </c>
    </row>
    <row r="2784" spans="12:13">
      <c r="L2784" s="65">
        <v>512321</v>
      </c>
      <c r="M2784" t="s">
        <v>2100</v>
      </c>
    </row>
    <row r="2785" spans="12:13">
      <c r="L2785" s="65">
        <v>512400</v>
      </c>
      <c r="M2785" t="s">
        <v>350</v>
      </c>
    </row>
    <row r="2786" spans="12:13">
      <c r="L2786" s="65">
        <v>512410</v>
      </c>
      <c r="M2786" t="s">
        <v>350</v>
      </c>
    </row>
    <row r="2787" spans="12:13">
      <c r="L2787" s="65">
        <v>512411</v>
      </c>
      <c r="M2787" t="s">
        <v>350</v>
      </c>
    </row>
    <row r="2788" spans="12:13">
      <c r="L2788" s="65">
        <v>512420</v>
      </c>
      <c r="M2788" t="s">
        <v>351</v>
      </c>
    </row>
    <row r="2789" spans="12:13">
      <c r="L2789" s="65">
        <v>512421</v>
      </c>
      <c r="M2789" t="s">
        <v>351</v>
      </c>
    </row>
    <row r="2790" spans="12:13">
      <c r="L2790" s="65">
        <v>512500</v>
      </c>
      <c r="M2790" t="s">
        <v>355</v>
      </c>
    </row>
    <row r="2791" spans="12:13">
      <c r="L2791" s="65">
        <v>512510</v>
      </c>
      <c r="M2791" t="s">
        <v>356</v>
      </c>
    </row>
    <row r="2792" spans="12:13">
      <c r="L2792" s="65">
        <v>512511</v>
      </c>
      <c r="M2792" t="s">
        <v>356</v>
      </c>
    </row>
    <row r="2793" spans="12:13">
      <c r="L2793" s="65">
        <v>512520</v>
      </c>
      <c r="M2793" t="s">
        <v>357</v>
      </c>
    </row>
    <row r="2794" spans="12:13">
      <c r="L2794" s="65">
        <v>512521</v>
      </c>
      <c r="M2794" t="s">
        <v>357</v>
      </c>
    </row>
    <row r="2795" spans="12:13">
      <c r="L2795" s="65">
        <v>512530</v>
      </c>
      <c r="M2795" t="s">
        <v>358</v>
      </c>
    </row>
    <row r="2796" spans="12:13">
      <c r="L2796" s="65">
        <v>512531</v>
      </c>
      <c r="M2796" t="s">
        <v>358</v>
      </c>
    </row>
    <row r="2797" spans="12:13">
      <c r="L2797" s="65">
        <v>512540</v>
      </c>
      <c r="M2797" t="s">
        <v>360</v>
      </c>
    </row>
    <row r="2798" spans="12:13">
      <c r="L2798" s="65">
        <v>512541</v>
      </c>
      <c r="M2798" t="s">
        <v>360</v>
      </c>
    </row>
    <row r="2799" spans="12:13">
      <c r="L2799" s="65">
        <v>512600</v>
      </c>
      <c r="M2799" t="s">
        <v>364</v>
      </c>
    </row>
    <row r="2800" spans="12:13">
      <c r="L2800" s="65">
        <v>512610</v>
      </c>
      <c r="M2800" t="s">
        <v>365</v>
      </c>
    </row>
    <row r="2801" spans="12:13">
      <c r="L2801" s="65">
        <v>512611</v>
      </c>
      <c r="M2801" t="s">
        <v>365</v>
      </c>
    </row>
    <row r="2802" spans="12:13">
      <c r="L2802" s="65">
        <v>512620</v>
      </c>
      <c r="M2802" t="s">
        <v>366</v>
      </c>
    </row>
    <row r="2803" spans="12:13">
      <c r="L2803" s="65">
        <v>512621</v>
      </c>
      <c r="M2803" t="s">
        <v>366</v>
      </c>
    </row>
    <row r="2804" spans="12:13">
      <c r="L2804" s="65">
        <v>512630</v>
      </c>
      <c r="M2804" t="s">
        <v>367</v>
      </c>
    </row>
    <row r="2805" spans="12:13">
      <c r="L2805" s="65">
        <v>512631</v>
      </c>
      <c r="M2805" t="s">
        <v>367</v>
      </c>
    </row>
    <row r="2806" spans="12:13">
      <c r="L2806" s="65">
        <v>512640</v>
      </c>
      <c r="M2806" t="s">
        <v>368</v>
      </c>
    </row>
    <row r="2807" spans="12:13">
      <c r="L2807" s="65">
        <v>512641</v>
      </c>
      <c r="M2807" t="s">
        <v>368</v>
      </c>
    </row>
    <row r="2808" spans="12:13">
      <c r="L2808" s="65">
        <v>512650</v>
      </c>
      <c r="M2808" t="s">
        <v>369</v>
      </c>
    </row>
    <row r="2809" spans="12:13">
      <c r="L2809" s="65">
        <v>512651</v>
      </c>
      <c r="M2809" t="s">
        <v>369</v>
      </c>
    </row>
    <row r="2810" spans="12:13">
      <c r="L2810" s="65">
        <v>512700</v>
      </c>
      <c r="M2810" t="s">
        <v>373</v>
      </c>
    </row>
    <row r="2811" spans="12:13">
      <c r="L2811" s="65">
        <v>512710</v>
      </c>
      <c r="M2811" t="s">
        <v>373</v>
      </c>
    </row>
    <row r="2812" spans="12:13">
      <c r="L2812" s="65">
        <v>512711</v>
      </c>
      <c r="M2812" t="s">
        <v>373</v>
      </c>
    </row>
    <row r="2813" spans="12:13">
      <c r="L2813" s="65">
        <v>512720</v>
      </c>
      <c r="M2813" t="s">
        <v>2101</v>
      </c>
    </row>
    <row r="2814" spans="12:13">
      <c r="L2814" s="65">
        <v>512721</v>
      </c>
      <c r="M2814" t="s">
        <v>2101</v>
      </c>
    </row>
    <row r="2815" spans="12:13">
      <c r="L2815" s="65">
        <v>512800</v>
      </c>
      <c r="M2815" t="s">
        <v>378</v>
      </c>
    </row>
    <row r="2816" spans="12:13">
      <c r="L2816" s="65">
        <v>512810</v>
      </c>
      <c r="M2816" t="s">
        <v>378</v>
      </c>
    </row>
    <row r="2817" spans="12:13">
      <c r="L2817" s="65">
        <v>512811</v>
      </c>
      <c r="M2817" t="s">
        <v>378</v>
      </c>
    </row>
    <row r="2818" spans="12:13">
      <c r="L2818" s="65">
        <v>512820</v>
      </c>
      <c r="M2818" t="s">
        <v>2102</v>
      </c>
    </row>
    <row r="2819" spans="12:13">
      <c r="L2819" s="65">
        <v>512821</v>
      </c>
      <c r="M2819" t="s">
        <v>2102</v>
      </c>
    </row>
    <row r="2820" spans="12:13">
      <c r="L2820" s="65">
        <v>512900</v>
      </c>
      <c r="M2820" t="s">
        <v>383</v>
      </c>
    </row>
    <row r="2821" spans="12:13">
      <c r="L2821" s="65">
        <v>512910</v>
      </c>
      <c r="M2821" t="s">
        <v>2103</v>
      </c>
    </row>
    <row r="2822" spans="12:13">
      <c r="L2822" s="65">
        <v>512911</v>
      </c>
      <c r="M2822" t="s">
        <v>2103</v>
      </c>
    </row>
    <row r="2823" spans="12:13">
      <c r="L2823" s="65">
        <v>512920</v>
      </c>
      <c r="M2823" t="s">
        <v>385</v>
      </c>
    </row>
    <row r="2824" spans="12:13">
      <c r="L2824" s="65">
        <v>512921</v>
      </c>
      <c r="M2824" t="s">
        <v>385</v>
      </c>
    </row>
    <row r="2825" spans="12:13">
      <c r="L2825" s="65">
        <v>512930</v>
      </c>
      <c r="M2825" t="s">
        <v>386</v>
      </c>
    </row>
    <row r="2826" spans="12:13">
      <c r="L2826" s="65">
        <v>512931</v>
      </c>
      <c r="M2826" t="s">
        <v>2104</v>
      </c>
    </row>
    <row r="2827" spans="12:13">
      <c r="L2827" s="65">
        <v>512932</v>
      </c>
      <c r="M2827" t="s">
        <v>2105</v>
      </c>
    </row>
    <row r="2828" spans="12:13">
      <c r="L2828" s="65">
        <v>512933</v>
      </c>
      <c r="M2828" t="s">
        <v>2106</v>
      </c>
    </row>
    <row r="2829" spans="12:13">
      <c r="L2829" s="65">
        <v>512940</v>
      </c>
      <c r="M2829" t="s">
        <v>2107</v>
      </c>
    </row>
    <row r="2830" spans="12:13">
      <c r="L2830" s="65">
        <v>512941</v>
      </c>
      <c r="M2830" t="s">
        <v>2107</v>
      </c>
    </row>
    <row r="2831" spans="12:13">
      <c r="L2831" s="65">
        <v>512950</v>
      </c>
      <c r="M2831" t="s">
        <v>2108</v>
      </c>
    </row>
    <row r="2832" spans="12:13">
      <c r="L2832" s="65">
        <v>512951</v>
      </c>
      <c r="M2832" t="s">
        <v>2108</v>
      </c>
    </row>
    <row r="2833" spans="12:13">
      <c r="L2833" s="65">
        <v>513000</v>
      </c>
      <c r="M2833" t="s">
        <v>392</v>
      </c>
    </row>
    <row r="2834" spans="12:13">
      <c r="L2834" s="65">
        <v>513100</v>
      </c>
      <c r="M2834" t="s">
        <v>392</v>
      </c>
    </row>
    <row r="2835" spans="12:13">
      <c r="L2835" s="65">
        <v>513110</v>
      </c>
      <c r="M2835" t="s">
        <v>392</v>
      </c>
    </row>
    <row r="2836" spans="12:13">
      <c r="L2836" s="65">
        <v>513111</v>
      </c>
      <c r="M2836" t="s">
        <v>392</v>
      </c>
    </row>
    <row r="2837" spans="12:13">
      <c r="L2837" s="65">
        <v>513119</v>
      </c>
      <c r="M2837" t="s">
        <v>2109</v>
      </c>
    </row>
    <row r="2838" spans="12:13">
      <c r="L2838" s="65">
        <v>514000</v>
      </c>
      <c r="M2838" t="s">
        <v>397</v>
      </c>
    </row>
    <row r="2839" spans="12:13">
      <c r="L2839" s="65">
        <v>514100</v>
      </c>
      <c r="M2839" t="s">
        <v>397</v>
      </c>
    </row>
    <row r="2840" spans="12:13">
      <c r="L2840" s="65">
        <v>514110</v>
      </c>
      <c r="M2840" t="s">
        <v>2110</v>
      </c>
    </row>
    <row r="2841" spans="12:13">
      <c r="L2841" s="65">
        <v>514111</v>
      </c>
      <c r="M2841" t="s">
        <v>2111</v>
      </c>
    </row>
    <row r="2842" spans="12:13">
      <c r="L2842" s="65">
        <v>514112</v>
      </c>
      <c r="M2842" t="s">
        <v>2112</v>
      </c>
    </row>
    <row r="2843" spans="12:13">
      <c r="L2843" s="65">
        <v>514113</v>
      </c>
      <c r="M2843" t="s">
        <v>2113</v>
      </c>
    </row>
    <row r="2844" spans="12:13">
      <c r="L2844" s="65">
        <v>514114</v>
      </c>
      <c r="M2844" t="s">
        <v>2114</v>
      </c>
    </row>
    <row r="2845" spans="12:13">
      <c r="L2845" s="65">
        <v>514115</v>
      </c>
      <c r="M2845" t="s">
        <v>2115</v>
      </c>
    </row>
    <row r="2846" spans="12:13">
      <c r="L2846" s="65">
        <v>514116</v>
      </c>
      <c r="M2846" t="s">
        <v>2116</v>
      </c>
    </row>
    <row r="2847" spans="12:13">
      <c r="L2847" s="65">
        <v>514117</v>
      </c>
      <c r="M2847" t="s">
        <v>2117</v>
      </c>
    </row>
    <row r="2848" spans="12:13">
      <c r="L2848" s="65">
        <v>514118</v>
      </c>
      <c r="M2848" t="s">
        <v>2118</v>
      </c>
    </row>
    <row r="2849" spans="12:13">
      <c r="L2849" s="65">
        <v>514119</v>
      </c>
      <c r="M2849" t="s">
        <v>2119</v>
      </c>
    </row>
    <row r="2850" spans="12:13">
      <c r="L2850" s="65">
        <v>514120</v>
      </c>
      <c r="M2850" t="s">
        <v>399</v>
      </c>
    </row>
    <row r="2851" spans="12:13">
      <c r="L2851" s="65">
        <v>514121</v>
      </c>
      <c r="M2851" t="s">
        <v>399</v>
      </c>
    </row>
    <row r="2852" spans="12:13">
      <c r="L2852" s="65">
        <v>515000</v>
      </c>
      <c r="M2852" t="s">
        <v>489</v>
      </c>
    </row>
    <row r="2853" spans="12:13">
      <c r="L2853" s="65">
        <v>515100</v>
      </c>
      <c r="M2853" t="s">
        <v>489</v>
      </c>
    </row>
    <row r="2854" spans="12:13">
      <c r="L2854" s="65">
        <v>515110</v>
      </c>
      <c r="M2854" t="s">
        <v>490</v>
      </c>
    </row>
    <row r="2855" spans="12:13">
      <c r="L2855" s="65">
        <v>515111</v>
      </c>
      <c r="M2855" t="s">
        <v>490</v>
      </c>
    </row>
    <row r="2856" spans="12:13">
      <c r="L2856" s="65">
        <v>515120</v>
      </c>
      <c r="M2856" t="s">
        <v>494</v>
      </c>
    </row>
    <row r="2857" spans="12:13">
      <c r="L2857" s="65">
        <v>515121</v>
      </c>
      <c r="M2857" t="s">
        <v>2120</v>
      </c>
    </row>
    <row r="2858" spans="12:13">
      <c r="L2858" s="65">
        <v>515122</v>
      </c>
      <c r="M2858" t="s">
        <v>2121</v>
      </c>
    </row>
    <row r="2859" spans="12:13">
      <c r="L2859" s="65">
        <v>515123</v>
      </c>
      <c r="M2859" t="s">
        <v>2122</v>
      </c>
    </row>
    <row r="2860" spans="12:13">
      <c r="L2860" s="65">
        <v>515124</v>
      </c>
      <c r="M2860" t="s">
        <v>2123</v>
      </c>
    </row>
    <row r="2861" spans="12:13">
      <c r="L2861" s="65">
        <v>515125</v>
      </c>
      <c r="M2861" t="s">
        <v>2124</v>
      </c>
    </row>
    <row r="2862" spans="12:13">
      <c r="L2862" s="65">
        <v>515126</v>
      </c>
      <c r="M2862" t="s">
        <v>2125</v>
      </c>
    </row>
    <row r="2863" spans="12:13">
      <c r="L2863" s="65">
        <v>515129</v>
      </c>
      <c r="M2863" t="s">
        <v>2126</v>
      </c>
    </row>
    <row r="2864" spans="12:13">
      <c r="L2864" s="65">
        <v>515190</v>
      </c>
      <c r="M2864" t="s">
        <v>510</v>
      </c>
    </row>
    <row r="2865" spans="12:13">
      <c r="L2865" s="65">
        <v>515191</v>
      </c>
      <c r="M2865" t="s">
        <v>2127</v>
      </c>
    </row>
    <row r="2866" spans="12:13">
      <c r="L2866" s="65">
        <v>515192</v>
      </c>
      <c r="M2866" t="s">
        <v>2128</v>
      </c>
    </row>
    <row r="2867" spans="12:13">
      <c r="L2867" s="65">
        <v>515193</v>
      </c>
      <c r="M2867" t="s">
        <v>2129</v>
      </c>
    </row>
    <row r="2868" spans="12:13">
      <c r="L2868" s="65">
        <v>515194</v>
      </c>
      <c r="M2868" t="s">
        <v>2130</v>
      </c>
    </row>
    <row r="2869" spans="12:13">
      <c r="L2869" s="65">
        <v>515195</v>
      </c>
      <c r="M2869" t="s">
        <v>2131</v>
      </c>
    </row>
    <row r="2870" spans="12:13">
      <c r="L2870" s="65">
        <v>515196</v>
      </c>
      <c r="M2870" t="s">
        <v>2132</v>
      </c>
    </row>
    <row r="2871" spans="12:13">
      <c r="L2871" s="65">
        <v>515197</v>
      </c>
      <c r="M2871" t="s">
        <v>2133</v>
      </c>
    </row>
    <row r="2872" spans="12:13">
      <c r="L2872" s="65">
        <v>515199</v>
      </c>
      <c r="M2872" t="s">
        <v>510</v>
      </c>
    </row>
    <row r="2873" spans="12:13">
      <c r="L2873" s="65">
        <v>520000</v>
      </c>
      <c r="M2873" t="s">
        <v>521</v>
      </c>
    </row>
    <row r="2874" spans="12:13">
      <c r="L2874" s="65">
        <v>521000</v>
      </c>
      <c r="M2874" t="s">
        <v>522</v>
      </c>
    </row>
    <row r="2875" spans="12:13">
      <c r="L2875" s="65">
        <v>521100</v>
      </c>
      <c r="M2875" t="s">
        <v>522</v>
      </c>
    </row>
    <row r="2876" spans="12:13">
      <c r="L2876" s="65">
        <v>521110</v>
      </c>
      <c r="M2876" t="s">
        <v>522</v>
      </c>
    </row>
    <row r="2877" spans="12:13">
      <c r="L2877" s="65">
        <v>521111</v>
      </c>
      <c r="M2877" t="s">
        <v>522</v>
      </c>
    </row>
    <row r="2878" spans="12:13">
      <c r="L2878" s="65">
        <v>522000</v>
      </c>
      <c r="M2878" t="s">
        <v>526</v>
      </c>
    </row>
    <row r="2879" spans="12:13">
      <c r="L2879" s="65">
        <v>522100</v>
      </c>
      <c r="M2879" t="s">
        <v>1973</v>
      </c>
    </row>
    <row r="2880" spans="12:13">
      <c r="L2880" s="65">
        <v>522110</v>
      </c>
      <c r="M2880" t="s">
        <v>1973</v>
      </c>
    </row>
    <row r="2881" spans="12:13">
      <c r="L2881" s="65">
        <v>522111</v>
      </c>
      <c r="M2881" t="s">
        <v>1973</v>
      </c>
    </row>
    <row r="2882" spans="12:13">
      <c r="L2882" s="65">
        <v>522200</v>
      </c>
      <c r="M2882" t="s">
        <v>1205</v>
      </c>
    </row>
    <row r="2883" spans="12:13">
      <c r="L2883" s="65">
        <v>522210</v>
      </c>
      <c r="M2883" t="s">
        <v>1205</v>
      </c>
    </row>
    <row r="2884" spans="12:13">
      <c r="L2884" s="65">
        <v>522211</v>
      </c>
      <c r="M2884" t="s">
        <v>1205</v>
      </c>
    </row>
    <row r="2885" spans="12:13">
      <c r="L2885" s="65">
        <v>522300</v>
      </c>
      <c r="M2885" t="s">
        <v>1206</v>
      </c>
    </row>
    <row r="2886" spans="12:13">
      <c r="L2886" s="65">
        <v>522310</v>
      </c>
      <c r="M2886" t="s">
        <v>1206</v>
      </c>
    </row>
    <row r="2887" spans="12:13">
      <c r="L2887" s="65">
        <v>522311</v>
      </c>
      <c r="M2887" t="s">
        <v>1206</v>
      </c>
    </row>
    <row r="2888" spans="12:13">
      <c r="L2888" s="65">
        <v>523000</v>
      </c>
      <c r="M2888" t="s">
        <v>1207</v>
      </c>
    </row>
    <row r="2889" spans="12:13">
      <c r="L2889" s="65">
        <v>523100</v>
      </c>
      <c r="M2889" t="s">
        <v>1207</v>
      </c>
    </row>
    <row r="2890" spans="12:13">
      <c r="L2890" s="65">
        <v>523110</v>
      </c>
      <c r="M2890" t="s">
        <v>1207</v>
      </c>
    </row>
    <row r="2891" spans="12:13">
      <c r="L2891" s="65">
        <v>523111</v>
      </c>
      <c r="M2891" t="s">
        <v>1207</v>
      </c>
    </row>
    <row r="2892" spans="12:13">
      <c r="L2892" s="65">
        <v>530000</v>
      </c>
      <c r="M2892" t="s">
        <v>403</v>
      </c>
    </row>
    <row r="2893" spans="12:13">
      <c r="L2893" s="65">
        <v>531000</v>
      </c>
      <c r="M2893" t="s">
        <v>403</v>
      </c>
    </row>
    <row r="2894" spans="12:13">
      <c r="L2894" s="65">
        <v>531100</v>
      </c>
      <c r="M2894" t="s">
        <v>403</v>
      </c>
    </row>
    <row r="2895" spans="12:13">
      <c r="L2895" s="65">
        <v>531110</v>
      </c>
      <c r="M2895" t="s">
        <v>403</v>
      </c>
    </row>
    <row r="2896" spans="12:13">
      <c r="L2896" s="65">
        <v>531111</v>
      </c>
      <c r="M2896" t="s">
        <v>403</v>
      </c>
    </row>
    <row r="2897" spans="12:13">
      <c r="L2897" s="65">
        <v>540000</v>
      </c>
      <c r="M2897" t="s">
        <v>412</v>
      </c>
    </row>
    <row r="2898" spans="12:13">
      <c r="L2898" s="65">
        <v>541000</v>
      </c>
      <c r="M2898" t="s">
        <v>413</v>
      </c>
    </row>
    <row r="2899" spans="12:13">
      <c r="L2899" s="65">
        <v>541100</v>
      </c>
      <c r="M2899" t="s">
        <v>413</v>
      </c>
    </row>
    <row r="2900" spans="12:13">
      <c r="L2900" s="65">
        <v>541110</v>
      </c>
      <c r="M2900" t="s">
        <v>2134</v>
      </c>
    </row>
    <row r="2901" spans="12:13">
      <c r="L2901" s="65">
        <v>541111</v>
      </c>
      <c r="M2901" t="s">
        <v>2135</v>
      </c>
    </row>
    <row r="2902" spans="12:13">
      <c r="L2902" s="65">
        <v>541112</v>
      </c>
      <c r="M2902" t="s">
        <v>2136</v>
      </c>
    </row>
    <row r="2903" spans="12:13">
      <c r="L2903" s="65">
        <v>541113</v>
      </c>
      <c r="M2903" t="s">
        <v>2137</v>
      </c>
    </row>
    <row r="2904" spans="12:13">
      <c r="L2904" s="65">
        <v>541114</v>
      </c>
      <c r="M2904" t="s">
        <v>2138</v>
      </c>
    </row>
    <row r="2905" spans="12:13">
      <c r="L2905" s="65">
        <v>541115</v>
      </c>
      <c r="M2905" t="s">
        <v>2139</v>
      </c>
    </row>
    <row r="2906" spans="12:13">
      <c r="L2906" s="65">
        <v>541120</v>
      </c>
      <c r="M2906" t="s">
        <v>2140</v>
      </c>
    </row>
    <row r="2907" spans="12:13">
      <c r="L2907" s="65">
        <v>541121</v>
      </c>
      <c r="M2907" t="s">
        <v>2141</v>
      </c>
    </row>
    <row r="2908" spans="12:13">
      <c r="L2908" s="65">
        <v>541122</v>
      </c>
      <c r="M2908" t="s">
        <v>2142</v>
      </c>
    </row>
    <row r="2909" spans="12:13">
      <c r="L2909" s="65">
        <v>541123</v>
      </c>
      <c r="M2909" t="s">
        <v>2143</v>
      </c>
    </row>
    <row r="2910" spans="12:13">
      <c r="L2910" s="65">
        <v>541124</v>
      </c>
      <c r="M2910" t="s">
        <v>2144</v>
      </c>
    </row>
    <row r="2911" spans="12:13">
      <c r="L2911" s="65">
        <v>541125</v>
      </c>
      <c r="M2911" t="s">
        <v>2145</v>
      </c>
    </row>
    <row r="2912" spans="12:13">
      <c r="L2912" s="65">
        <v>542000</v>
      </c>
      <c r="M2912" t="s">
        <v>1974</v>
      </c>
    </row>
    <row r="2913" spans="12:13">
      <c r="L2913" s="65">
        <v>542100</v>
      </c>
      <c r="M2913" t="s">
        <v>423</v>
      </c>
    </row>
    <row r="2914" spans="12:13">
      <c r="L2914" s="65">
        <v>542110</v>
      </c>
      <c r="M2914" t="s">
        <v>423</v>
      </c>
    </row>
    <row r="2915" spans="12:13">
      <c r="L2915" s="65">
        <v>542111</v>
      </c>
      <c r="M2915" t="s">
        <v>423</v>
      </c>
    </row>
    <row r="2916" spans="12:13">
      <c r="L2916" s="65">
        <v>542112</v>
      </c>
      <c r="M2916" t="s">
        <v>2146</v>
      </c>
    </row>
    <row r="2917" spans="12:13">
      <c r="L2917" s="65">
        <v>542113</v>
      </c>
      <c r="M2917" t="s">
        <v>2147</v>
      </c>
    </row>
    <row r="2918" spans="12:13">
      <c r="L2918" s="65">
        <v>542120</v>
      </c>
      <c r="M2918" t="s">
        <v>2148</v>
      </c>
    </row>
    <row r="2919" spans="12:13">
      <c r="L2919" s="65">
        <v>542121</v>
      </c>
      <c r="M2919" t="s">
        <v>2149</v>
      </c>
    </row>
    <row r="2920" spans="12:13">
      <c r="L2920" s="65">
        <v>542122</v>
      </c>
      <c r="M2920" t="s">
        <v>2150</v>
      </c>
    </row>
    <row r="2921" spans="12:13">
      <c r="L2921" s="65">
        <v>542123</v>
      </c>
      <c r="M2921" t="s">
        <v>2151</v>
      </c>
    </row>
    <row r="2922" spans="12:13">
      <c r="L2922" s="65">
        <v>543000</v>
      </c>
      <c r="M2922" t="s">
        <v>429</v>
      </c>
    </row>
    <row r="2923" spans="12:13">
      <c r="L2923" s="65">
        <v>543100</v>
      </c>
      <c r="M2923" t="s">
        <v>430</v>
      </c>
    </row>
    <row r="2924" spans="12:13">
      <c r="L2924" s="65">
        <v>543110</v>
      </c>
      <c r="M2924" t="s">
        <v>430</v>
      </c>
    </row>
    <row r="2925" spans="12:13">
      <c r="L2925" s="65">
        <v>543111</v>
      </c>
      <c r="M2925" t="s">
        <v>2152</v>
      </c>
    </row>
    <row r="2926" spans="12:13">
      <c r="L2926" s="65">
        <v>543120</v>
      </c>
      <c r="M2926" t="s">
        <v>2153</v>
      </c>
    </row>
    <row r="2927" spans="12:13">
      <c r="L2927" s="65">
        <v>543121</v>
      </c>
      <c r="M2927" t="s">
        <v>2154</v>
      </c>
    </row>
    <row r="2928" spans="12:13">
      <c r="L2928" s="65">
        <v>543200</v>
      </c>
      <c r="M2928" t="s">
        <v>434</v>
      </c>
    </row>
    <row r="2929" spans="12:13">
      <c r="L2929" s="65">
        <v>543210</v>
      </c>
      <c r="M2929" t="s">
        <v>434</v>
      </c>
    </row>
    <row r="2930" spans="12:13">
      <c r="L2930" s="65">
        <v>543211</v>
      </c>
      <c r="M2930" t="s">
        <v>2155</v>
      </c>
    </row>
    <row r="2931" spans="12:13">
      <c r="L2931" s="65">
        <v>543220</v>
      </c>
      <c r="M2931" t="s">
        <v>2156</v>
      </c>
    </row>
    <row r="2932" spans="12:13">
      <c r="L2932" s="65">
        <v>543221</v>
      </c>
      <c r="M2932" t="s">
        <v>2156</v>
      </c>
    </row>
    <row r="2933" spans="12:13">
      <c r="L2933" s="65">
        <v>550000</v>
      </c>
      <c r="M2933" t="s">
        <v>2157</v>
      </c>
    </row>
    <row r="2934" spans="12:13">
      <c r="L2934" s="65">
        <v>551000</v>
      </c>
      <c r="M2934" t="s">
        <v>2157</v>
      </c>
    </row>
    <row r="2935" spans="12:13">
      <c r="L2935" s="65">
        <v>551100</v>
      </c>
      <c r="M2935" t="s">
        <v>2157</v>
      </c>
    </row>
    <row r="2936" spans="12:13">
      <c r="L2936" s="65">
        <v>551110</v>
      </c>
      <c r="M2936" t="s">
        <v>2157</v>
      </c>
    </row>
    <row r="2937" spans="12:13">
      <c r="L2937" s="65">
        <v>551111</v>
      </c>
      <c r="M2937" t="s">
        <v>2157</v>
      </c>
    </row>
    <row r="2938" spans="12:13">
      <c r="L2938" s="65">
        <v>551120</v>
      </c>
      <c r="M2938" t="s">
        <v>2158</v>
      </c>
    </row>
    <row r="2939" spans="12:13">
      <c r="L2939" s="65">
        <v>551121</v>
      </c>
      <c r="M2939" t="s">
        <v>2158</v>
      </c>
    </row>
    <row r="2940" spans="12:13">
      <c r="L2940" s="65">
        <v>600000</v>
      </c>
      <c r="M2940" t="s">
        <v>1975</v>
      </c>
    </row>
    <row r="2941" spans="12:13">
      <c r="L2941" s="65">
        <v>610000</v>
      </c>
      <c r="M2941" t="s">
        <v>1976</v>
      </c>
    </row>
    <row r="2942" spans="12:13">
      <c r="L2942" s="65">
        <v>611000</v>
      </c>
      <c r="M2942" t="s">
        <v>2159</v>
      </c>
    </row>
    <row r="2943" spans="12:13">
      <c r="L2943" s="65">
        <v>611100</v>
      </c>
      <c r="M2943" t="s">
        <v>1978</v>
      </c>
    </row>
    <row r="2944" spans="12:13">
      <c r="L2944" s="65">
        <v>611110</v>
      </c>
      <c r="M2944" t="s">
        <v>2160</v>
      </c>
    </row>
    <row r="2945" spans="12:13">
      <c r="L2945" s="65">
        <v>611111</v>
      </c>
      <c r="M2945" t="s">
        <v>2160</v>
      </c>
    </row>
    <row r="2946" spans="12:13">
      <c r="L2946" s="65">
        <v>611120</v>
      </c>
      <c r="M2946" t="s">
        <v>2161</v>
      </c>
    </row>
    <row r="2947" spans="12:13">
      <c r="L2947" s="65">
        <v>611121</v>
      </c>
      <c r="M2947" t="s">
        <v>2161</v>
      </c>
    </row>
    <row r="2948" spans="12:13">
      <c r="L2948" s="65">
        <v>611122</v>
      </c>
      <c r="M2948" t="s">
        <v>2162</v>
      </c>
    </row>
    <row r="2949" spans="12:13">
      <c r="L2949" s="65">
        <v>611200</v>
      </c>
      <c r="M2949" t="s">
        <v>1979</v>
      </c>
    </row>
    <row r="2950" spans="12:13">
      <c r="L2950" s="65">
        <v>611210</v>
      </c>
      <c r="M2950" t="s">
        <v>2163</v>
      </c>
    </row>
    <row r="2951" spans="12:13">
      <c r="L2951" s="65">
        <v>611211</v>
      </c>
      <c r="M2951" t="s">
        <v>2163</v>
      </c>
    </row>
    <row r="2952" spans="12:13">
      <c r="L2952" s="65">
        <v>611220</v>
      </c>
      <c r="M2952" t="s">
        <v>2164</v>
      </c>
    </row>
    <row r="2953" spans="12:13">
      <c r="L2953" s="65">
        <v>611221</v>
      </c>
      <c r="M2953" t="s">
        <v>2164</v>
      </c>
    </row>
    <row r="2954" spans="12:13">
      <c r="L2954" s="65">
        <v>611230</v>
      </c>
      <c r="M2954" t="s">
        <v>2165</v>
      </c>
    </row>
    <row r="2955" spans="12:13">
      <c r="L2955" s="65">
        <v>611231</v>
      </c>
      <c r="M2955" t="s">
        <v>2165</v>
      </c>
    </row>
    <row r="2956" spans="12:13">
      <c r="L2956" s="65">
        <v>611240</v>
      </c>
      <c r="M2956" t="s">
        <v>2166</v>
      </c>
    </row>
    <row r="2957" spans="12:13">
      <c r="L2957" s="65">
        <v>611241</v>
      </c>
      <c r="M2957" t="s">
        <v>2166</v>
      </c>
    </row>
    <row r="2958" spans="12:13">
      <c r="L2958" s="65">
        <v>611250</v>
      </c>
      <c r="M2958" t="s">
        <v>2167</v>
      </c>
    </row>
    <row r="2959" spans="12:13">
      <c r="L2959" s="65">
        <v>611251</v>
      </c>
      <c r="M2959" t="s">
        <v>2168</v>
      </c>
    </row>
    <row r="2960" spans="12:13">
      <c r="L2960" s="65">
        <v>611252</v>
      </c>
      <c r="M2960" t="s">
        <v>2169</v>
      </c>
    </row>
    <row r="2961" spans="12:13">
      <c r="L2961" s="65">
        <v>611255</v>
      </c>
      <c r="M2961" t="s">
        <v>2170</v>
      </c>
    </row>
    <row r="2962" spans="12:13">
      <c r="L2962" s="65">
        <v>611300</v>
      </c>
      <c r="M2962" t="s">
        <v>1980</v>
      </c>
    </row>
    <row r="2963" spans="12:13">
      <c r="L2963" s="65">
        <v>611310</v>
      </c>
      <c r="M2963" t="s">
        <v>2171</v>
      </c>
    </row>
    <row r="2964" spans="12:13">
      <c r="L2964" s="65">
        <v>611311</v>
      </c>
      <c r="M2964" t="s">
        <v>2171</v>
      </c>
    </row>
    <row r="2965" spans="12:13">
      <c r="L2965" s="65">
        <v>611390</v>
      </c>
      <c r="M2965" t="s">
        <v>2172</v>
      </c>
    </row>
    <row r="2966" spans="12:13">
      <c r="L2966" s="65">
        <v>611391</v>
      </c>
      <c r="M2966" t="s">
        <v>2172</v>
      </c>
    </row>
    <row r="2967" spans="12:13">
      <c r="L2967" s="65">
        <v>611400</v>
      </c>
      <c r="M2967" t="s">
        <v>1981</v>
      </c>
    </row>
    <row r="2968" spans="12:13">
      <c r="L2968" s="65">
        <v>611410</v>
      </c>
      <c r="M2968" t="s">
        <v>1981</v>
      </c>
    </row>
    <row r="2969" spans="12:13">
      <c r="L2969" s="65">
        <v>611411</v>
      </c>
      <c r="M2969" t="s">
        <v>1981</v>
      </c>
    </row>
    <row r="2970" spans="12:13">
      <c r="L2970" s="65">
        <v>611500</v>
      </c>
      <c r="M2970" t="s">
        <v>1982</v>
      </c>
    </row>
    <row r="2971" spans="12:13">
      <c r="L2971" s="65">
        <v>611510</v>
      </c>
      <c r="M2971" t="s">
        <v>1982</v>
      </c>
    </row>
    <row r="2972" spans="12:13">
      <c r="L2972" s="65">
        <v>611511</v>
      </c>
      <c r="M2972" t="s">
        <v>1982</v>
      </c>
    </row>
    <row r="2973" spans="12:13">
      <c r="L2973" s="65">
        <v>611600</v>
      </c>
      <c r="M2973" t="s">
        <v>1983</v>
      </c>
    </row>
    <row r="2974" spans="12:13">
      <c r="L2974" s="65">
        <v>611610</v>
      </c>
      <c r="M2974" t="s">
        <v>1983</v>
      </c>
    </row>
    <row r="2975" spans="12:13">
      <c r="L2975" s="65">
        <v>611611</v>
      </c>
      <c r="M2975" t="s">
        <v>1983</v>
      </c>
    </row>
    <row r="2976" spans="12:13">
      <c r="L2976" s="65">
        <v>611700</v>
      </c>
      <c r="M2976" t="s">
        <v>1984</v>
      </c>
    </row>
    <row r="2977" spans="12:13">
      <c r="L2977" s="65">
        <v>611710</v>
      </c>
      <c r="M2977" t="s">
        <v>1984</v>
      </c>
    </row>
    <row r="2978" spans="12:13">
      <c r="L2978" s="65">
        <v>611711</v>
      </c>
      <c r="M2978" t="s">
        <v>1984</v>
      </c>
    </row>
    <row r="2979" spans="12:13">
      <c r="L2979" s="65">
        <v>611800</v>
      </c>
      <c r="M2979" t="s">
        <v>1985</v>
      </c>
    </row>
    <row r="2980" spans="12:13">
      <c r="L2980" s="65">
        <v>611810</v>
      </c>
      <c r="M2980" t="s">
        <v>1985</v>
      </c>
    </row>
    <row r="2981" spans="12:13">
      <c r="L2981" s="65">
        <v>611811</v>
      </c>
      <c r="M2981" t="s">
        <v>1985</v>
      </c>
    </row>
    <row r="2982" spans="12:13">
      <c r="L2982" s="65">
        <v>611900</v>
      </c>
      <c r="M2982" t="s">
        <v>1986</v>
      </c>
    </row>
    <row r="2983" spans="12:13">
      <c r="L2983" s="65">
        <v>611910</v>
      </c>
      <c r="M2983" t="s">
        <v>2173</v>
      </c>
    </row>
    <row r="2984" spans="12:13">
      <c r="L2984" s="65">
        <v>611911</v>
      </c>
      <c r="M2984" t="s">
        <v>2173</v>
      </c>
    </row>
    <row r="2985" spans="12:13">
      <c r="L2985" s="65">
        <v>611920</v>
      </c>
      <c r="M2985" t="s">
        <v>2174</v>
      </c>
    </row>
    <row r="2986" spans="12:13">
      <c r="L2986" s="65">
        <v>611921</v>
      </c>
      <c r="M2986" t="s">
        <v>2174</v>
      </c>
    </row>
    <row r="2987" spans="12:13">
      <c r="L2987" s="65">
        <v>612000</v>
      </c>
      <c r="M2987" t="s">
        <v>1987</v>
      </c>
    </row>
    <row r="2988" spans="12:13">
      <c r="L2988" s="65">
        <v>612100</v>
      </c>
      <c r="M2988" t="s">
        <v>1988</v>
      </c>
    </row>
    <row r="2989" spans="12:13">
      <c r="L2989" s="65">
        <v>612110</v>
      </c>
      <c r="M2989" t="s">
        <v>2175</v>
      </c>
    </row>
    <row r="2990" spans="12:13">
      <c r="L2990" s="65">
        <v>612111</v>
      </c>
      <c r="M2990" t="s">
        <v>2175</v>
      </c>
    </row>
    <row r="2991" spans="12:13">
      <c r="L2991" s="65">
        <v>612120</v>
      </c>
      <c r="M2991" t="s">
        <v>2176</v>
      </c>
    </row>
    <row r="2992" spans="12:13">
      <c r="L2992" s="65">
        <v>612121</v>
      </c>
      <c r="M2992" t="s">
        <v>2177</v>
      </c>
    </row>
    <row r="2993" spans="12:13">
      <c r="L2993" s="65">
        <v>612122</v>
      </c>
      <c r="M2993" t="s">
        <v>2178</v>
      </c>
    </row>
    <row r="2994" spans="12:13">
      <c r="L2994" s="65">
        <v>612200</v>
      </c>
      <c r="M2994" t="s">
        <v>1989</v>
      </c>
    </row>
    <row r="2995" spans="12:13">
      <c r="L2995" s="65">
        <v>612210</v>
      </c>
      <c r="M2995" t="s">
        <v>2179</v>
      </c>
    </row>
    <row r="2996" spans="12:13">
      <c r="L2996" s="65">
        <v>612211</v>
      </c>
      <c r="M2996" t="s">
        <v>2179</v>
      </c>
    </row>
    <row r="2997" spans="12:13">
      <c r="L2997" s="65">
        <v>612220</v>
      </c>
      <c r="M2997" t="s">
        <v>2180</v>
      </c>
    </row>
    <row r="2998" spans="12:13">
      <c r="L2998" s="65">
        <v>612221</v>
      </c>
      <c r="M2998" t="s">
        <v>2180</v>
      </c>
    </row>
    <row r="2999" spans="12:13">
      <c r="L2999" s="65">
        <v>612290</v>
      </c>
      <c r="M2999" t="s">
        <v>2181</v>
      </c>
    </row>
    <row r="3000" spans="12:13">
      <c r="L3000" s="65">
        <v>612291</v>
      </c>
      <c r="M3000" t="s">
        <v>2181</v>
      </c>
    </row>
    <row r="3001" spans="12:13">
      <c r="L3001" s="65">
        <v>612300</v>
      </c>
      <c r="M3001" t="s">
        <v>1990</v>
      </c>
    </row>
    <row r="3002" spans="12:13">
      <c r="L3002" s="65">
        <v>612310</v>
      </c>
      <c r="M3002" t="s">
        <v>2182</v>
      </c>
    </row>
    <row r="3003" spans="12:13">
      <c r="L3003" s="65">
        <v>612311</v>
      </c>
      <c r="M3003" t="s">
        <v>2182</v>
      </c>
    </row>
    <row r="3004" spans="12:13">
      <c r="L3004" s="65">
        <v>612320</v>
      </c>
      <c r="M3004" t="s">
        <v>2183</v>
      </c>
    </row>
    <row r="3005" spans="12:13">
      <c r="L3005" s="65">
        <v>612321</v>
      </c>
      <c r="M3005" t="s">
        <v>2183</v>
      </c>
    </row>
    <row r="3006" spans="12:13">
      <c r="L3006" s="65">
        <v>612330</v>
      </c>
      <c r="M3006" t="s">
        <v>2184</v>
      </c>
    </row>
    <row r="3007" spans="12:13">
      <c r="L3007" s="65">
        <v>612331</v>
      </c>
      <c r="M3007" t="s">
        <v>2184</v>
      </c>
    </row>
    <row r="3008" spans="12:13">
      <c r="L3008" s="65">
        <v>612340</v>
      </c>
      <c r="M3008" t="s">
        <v>2185</v>
      </c>
    </row>
    <row r="3009" spans="12:13">
      <c r="L3009" s="65">
        <v>612341</v>
      </c>
      <c r="M3009" t="s">
        <v>2185</v>
      </c>
    </row>
    <row r="3010" spans="12:13">
      <c r="L3010" s="65">
        <v>612350</v>
      </c>
      <c r="M3010" t="s">
        <v>2186</v>
      </c>
    </row>
    <row r="3011" spans="12:13">
      <c r="L3011" s="65">
        <v>612351</v>
      </c>
      <c r="M3011" t="s">
        <v>2186</v>
      </c>
    </row>
    <row r="3012" spans="12:13">
      <c r="L3012" s="65">
        <v>612390</v>
      </c>
      <c r="M3012" t="s">
        <v>2187</v>
      </c>
    </row>
    <row r="3013" spans="12:13">
      <c r="L3013" s="65">
        <v>612391</v>
      </c>
      <c r="M3013" t="s">
        <v>2187</v>
      </c>
    </row>
    <row r="3014" spans="12:13">
      <c r="L3014" s="65">
        <v>612400</v>
      </c>
      <c r="M3014" t="s">
        <v>2188</v>
      </c>
    </row>
    <row r="3015" spans="12:13">
      <c r="L3015" s="65">
        <v>612410</v>
      </c>
      <c r="M3015" t="s">
        <v>2189</v>
      </c>
    </row>
    <row r="3016" spans="12:13">
      <c r="L3016" s="65">
        <v>612411</v>
      </c>
      <c r="M3016" t="s">
        <v>2189</v>
      </c>
    </row>
    <row r="3017" spans="12:13">
      <c r="L3017" s="65">
        <v>612490</v>
      </c>
      <c r="M3017" t="s">
        <v>2190</v>
      </c>
    </row>
    <row r="3018" spans="12:13">
      <c r="L3018" s="65">
        <v>612491</v>
      </c>
      <c r="M3018" t="s">
        <v>2190</v>
      </c>
    </row>
    <row r="3019" spans="12:13">
      <c r="L3019" s="65">
        <v>612500</v>
      </c>
      <c r="M3019" t="s">
        <v>2191</v>
      </c>
    </row>
    <row r="3020" spans="12:13">
      <c r="L3020" s="65">
        <v>612510</v>
      </c>
      <c r="M3020" t="s">
        <v>2191</v>
      </c>
    </row>
    <row r="3021" spans="12:13">
      <c r="L3021" s="65">
        <v>612511</v>
      </c>
      <c r="M3021" t="s">
        <v>2191</v>
      </c>
    </row>
    <row r="3022" spans="12:13">
      <c r="L3022" s="65">
        <v>612600</v>
      </c>
      <c r="M3022" t="s">
        <v>1993</v>
      </c>
    </row>
    <row r="3023" spans="12:13">
      <c r="L3023" s="65">
        <v>612610</v>
      </c>
      <c r="M3023" t="s">
        <v>1993</v>
      </c>
    </row>
    <row r="3024" spans="12:13">
      <c r="L3024" s="65">
        <v>612611</v>
      </c>
      <c r="M3024" t="s">
        <v>1993</v>
      </c>
    </row>
    <row r="3025" spans="12:13">
      <c r="L3025" s="65">
        <v>612900</v>
      </c>
      <c r="M3025" t="s">
        <v>1994</v>
      </c>
    </row>
    <row r="3026" spans="12:13">
      <c r="L3026" s="65">
        <v>612910</v>
      </c>
      <c r="M3026" t="s">
        <v>2192</v>
      </c>
    </row>
    <row r="3027" spans="12:13">
      <c r="L3027" s="65">
        <v>612911</v>
      </c>
      <c r="M3027" t="s">
        <v>2192</v>
      </c>
    </row>
    <row r="3028" spans="12:13">
      <c r="L3028" s="65">
        <v>613000</v>
      </c>
      <c r="M3028" t="s">
        <v>1995</v>
      </c>
    </row>
    <row r="3029" spans="12:13">
      <c r="L3029" s="65">
        <v>613100</v>
      </c>
      <c r="M3029" t="s">
        <v>1995</v>
      </c>
    </row>
    <row r="3030" spans="12:13">
      <c r="L3030" s="65">
        <v>613110</v>
      </c>
      <c r="M3030" t="s">
        <v>1995</v>
      </c>
    </row>
    <row r="3031" spans="12:13">
      <c r="L3031" s="65">
        <v>613111</v>
      </c>
      <c r="M3031" t="s">
        <v>1995</v>
      </c>
    </row>
    <row r="3032" spans="12:13">
      <c r="L3032" s="65">
        <v>614000</v>
      </c>
      <c r="M3032" t="s">
        <v>1996</v>
      </c>
    </row>
    <row r="3033" spans="12:13">
      <c r="L3033" s="65">
        <v>614100</v>
      </c>
      <c r="M3033" t="s">
        <v>1996</v>
      </c>
    </row>
    <row r="3034" spans="12:13">
      <c r="L3034" s="65">
        <v>614110</v>
      </c>
      <c r="M3034" t="s">
        <v>1996</v>
      </c>
    </row>
    <row r="3035" spans="12:13">
      <c r="L3035" s="65">
        <v>614111</v>
      </c>
      <c r="M3035" t="s">
        <v>2193</v>
      </c>
    </row>
    <row r="3036" spans="12:13">
      <c r="L3036" s="65">
        <v>620000</v>
      </c>
      <c r="M3036" t="s">
        <v>1997</v>
      </c>
    </row>
    <row r="3037" spans="12:13">
      <c r="L3037" s="65">
        <v>621000</v>
      </c>
      <c r="M3037" t="s">
        <v>1998</v>
      </c>
    </row>
    <row r="3038" spans="12:13">
      <c r="L3038" s="65">
        <v>621100</v>
      </c>
      <c r="M3038" t="s">
        <v>1999</v>
      </c>
    </row>
    <row r="3039" spans="12:13">
      <c r="L3039" s="65">
        <v>621110</v>
      </c>
      <c r="M3039" t="s">
        <v>2194</v>
      </c>
    </row>
    <row r="3040" spans="12:13">
      <c r="L3040" s="65">
        <v>621111</v>
      </c>
      <c r="M3040" t="s">
        <v>2194</v>
      </c>
    </row>
    <row r="3041" spans="12:13">
      <c r="L3041" s="65">
        <v>621120</v>
      </c>
      <c r="M3041" t="s">
        <v>564</v>
      </c>
    </row>
    <row r="3042" spans="12:13">
      <c r="L3042" s="65">
        <v>621121</v>
      </c>
      <c r="M3042" t="s">
        <v>564</v>
      </c>
    </row>
    <row r="3043" spans="12:13">
      <c r="L3043" s="65">
        <v>621200</v>
      </c>
      <c r="M3043" t="s">
        <v>566</v>
      </c>
    </row>
    <row r="3044" spans="12:13">
      <c r="L3044" s="65">
        <v>621210</v>
      </c>
      <c r="M3044" t="s">
        <v>567</v>
      </c>
    </row>
    <row r="3045" spans="12:13">
      <c r="L3045" s="65">
        <v>621211</v>
      </c>
      <c r="M3045" t="s">
        <v>567</v>
      </c>
    </row>
    <row r="3046" spans="12:13">
      <c r="L3046" s="65">
        <v>621220</v>
      </c>
      <c r="M3046" t="s">
        <v>568</v>
      </c>
    </row>
    <row r="3047" spans="12:13">
      <c r="L3047" s="65">
        <v>621221</v>
      </c>
      <c r="M3047" t="s">
        <v>568</v>
      </c>
    </row>
    <row r="3048" spans="12:13">
      <c r="L3048" s="65">
        <v>621230</v>
      </c>
      <c r="M3048" t="s">
        <v>569</v>
      </c>
    </row>
    <row r="3049" spans="12:13">
      <c r="L3049" s="65">
        <v>621231</v>
      </c>
      <c r="M3049" t="s">
        <v>569</v>
      </c>
    </row>
    <row r="3050" spans="12:13">
      <c r="L3050" s="65">
        <v>621240</v>
      </c>
      <c r="M3050" t="s">
        <v>570</v>
      </c>
    </row>
    <row r="3051" spans="12:13">
      <c r="L3051" s="65">
        <v>621241</v>
      </c>
      <c r="M3051" t="s">
        <v>570</v>
      </c>
    </row>
    <row r="3052" spans="12:13">
      <c r="L3052" s="65">
        <v>621250</v>
      </c>
      <c r="M3052" t="s">
        <v>571</v>
      </c>
    </row>
    <row r="3053" spans="12:13">
      <c r="L3053" s="65">
        <v>621251</v>
      </c>
      <c r="M3053" t="s">
        <v>572</v>
      </c>
    </row>
    <row r="3054" spans="12:13">
      <c r="L3054" s="65">
        <v>621252</v>
      </c>
      <c r="M3054" t="s">
        <v>573</v>
      </c>
    </row>
    <row r="3055" spans="12:13">
      <c r="L3055" s="65">
        <v>621255</v>
      </c>
      <c r="M3055" t="s">
        <v>574</v>
      </c>
    </row>
    <row r="3056" spans="12:13">
      <c r="L3056" s="65">
        <v>621300</v>
      </c>
      <c r="M3056" t="s">
        <v>581</v>
      </c>
    </row>
    <row r="3057" spans="12:13">
      <c r="L3057" s="65">
        <v>621310</v>
      </c>
      <c r="M3057" t="s">
        <v>582</v>
      </c>
    </row>
    <row r="3058" spans="12:13">
      <c r="L3058" s="65">
        <v>621311</v>
      </c>
      <c r="M3058" t="s">
        <v>582</v>
      </c>
    </row>
    <row r="3059" spans="12:13">
      <c r="L3059" s="65">
        <v>621390</v>
      </c>
      <c r="M3059" t="s">
        <v>583</v>
      </c>
    </row>
    <row r="3060" spans="12:13">
      <c r="L3060" s="65">
        <v>621391</v>
      </c>
      <c r="M3060" t="s">
        <v>583</v>
      </c>
    </row>
    <row r="3061" spans="12:13">
      <c r="L3061" s="65">
        <v>621400</v>
      </c>
      <c r="M3061" t="s">
        <v>588</v>
      </c>
    </row>
    <row r="3062" spans="12:13">
      <c r="L3062" s="65">
        <v>621410</v>
      </c>
      <c r="M3062" t="s">
        <v>588</v>
      </c>
    </row>
    <row r="3063" spans="12:13">
      <c r="L3063" s="65">
        <v>621411</v>
      </c>
      <c r="M3063" t="s">
        <v>588</v>
      </c>
    </row>
    <row r="3064" spans="12:13">
      <c r="L3064" s="65">
        <v>621500</v>
      </c>
      <c r="M3064" t="s">
        <v>2195</v>
      </c>
    </row>
    <row r="3065" spans="12:13">
      <c r="L3065" s="65">
        <v>621510</v>
      </c>
      <c r="M3065" t="s">
        <v>2195</v>
      </c>
    </row>
    <row r="3066" spans="12:13">
      <c r="L3066" s="65">
        <v>621511</v>
      </c>
      <c r="M3066" t="s">
        <v>2195</v>
      </c>
    </row>
    <row r="3067" spans="12:13">
      <c r="L3067" s="65">
        <v>621600</v>
      </c>
      <c r="M3067" t="s">
        <v>592</v>
      </c>
    </row>
    <row r="3068" spans="12:13">
      <c r="L3068" s="65">
        <v>621610</v>
      </c>
      <c r="M3068" t="s">
        <v>592</v>
      </c>
    </row>
    <row r="3069" spans="12:13">
      <c r="L3069" s="65">
        <v>621611</v>
      </c>
      <c r="M3069" t="s">
        <v>2196</v>
      </c>
    </row>
    <row r="3070" spans="12:13">
      <c r="L3070" s="65">
        <v>621612</v>
      </c>
      <c r="M3070" t="s">
        <v>2197</v>
      </c>
    </row>
    <row r="3071" spans="12:13">
      <c r="L3071" s="65">
        <v>621613</v>
      </c>
      <c r="M3071" t="s">
        <v>595</v>
      </c>
    </row>
    <row r="3072" spans="12:13">
      <c r="L3072" s="65">
        <v>621700</v>
      </c>
      <c r="M3072" t="s">
        <v>2198</v>
      </c>
    </row>
    <row r="3073" spans="12:13">
      <c r="L3073" s="65">
        <v>621710</v>
      </c>
      <c r="M3073" t="s">
        <v>2198</v>
      </c>
    </row>
    <row r="3074" spans="12:13">
      <c r="L3074" s="65">
        <v>621711</v>
      </c>
      <c r="M3074" t="s">
        <v>598</v>
      </c>
    </row>
    <row r="3075" spans="12:13">
      <c r="L3075" s="65">
        <v>621712</v>
      </c>
      <c r="M3075" t="s">
        <v>599</v>
      </c>
    </row>
    <row r="3076" spans="12:13">
      <c r="L3076" s="65">
        <v>621800</v>
      </c>
      <c r="M3076" t="s">
        <v>601</v>
      </c>
    </row>
    <row r="3077" spans="12:13">
      <c r="L3077" s="65">
        <v>621810</v>
      </c>
      <c r="M3077" t="s">
        <v>601</v>
      </c>
    </row>
    <row r="3078" spans="12:13">
      <c r="L3078" s="65">
        <v>621811</v>
      </c>
      <c r="M3078" t="s">
        <v>601</v>
      </c>
    </row>
    <row r="3079" spans="12:13">
      <c r="L3079" s="65">
        <v>621900</v>
      </c>
      <c r="M3079" t="s">
        <v>2001</v>
      </c>
    </row>
    <row r="3080" spans="12:13">
      <c r="L3080" s="65">
        <v>621910</v>
      </c>
      <c r="M3080" t="s">
        <v>2199</v>
      </c>
    </row>
    <row r="3081" spans="12:13">
      <c r="L3081" s="65">
        <v>621911</v>
      </c>
      <c r="M3081" t="s">
        <v>2199</v>
      </c>
    </row>
    <row r="3082" spans="12:13">
      <c r="L3082" s="65">
        <v>621920</v>
      </c>
      <c r="M3082" t="s">
        <v>605</v>
      </c>
    </row>
    <row r="3083" spans="12:13">
      <c r="L3083" s="65">
        <v>621921</v>
      </c>
      <c r="M3083" t="s">
        <v>606</v>
      </c>
    </row>
    <row r="3084" spans="12:13">
      <c r="L3084" s="65">
        <v>621922</v>
      </c>
      <c r="M3084" t="s">
        <v>2200</v>
      </c>
    </row>
    <row r="3085" spans="12:13">
      <c r="L3085" s="65">
        <v>621930</v>
      </c>
      <c r="M3085" t="s">
        <v>608</v>
      </c>
    </row>
    <row r="3086" spans="12:13">
      <c r="L3086" s="65">
        <v>621931</v>
      </c>
      <c r="M3086" t="s">
        <v>608</v>
      </c>
    </row>
    <row r="3087" spans="12:13">
      <c r="L3087" s="65">
        <v>621940</v>
      </c>
      <c r="M3087" t="s">
        <v>609</v>
      </c>
    </row>
    <row r="3088" spans="12:13">
      <c r="L3088" s="65">
        <v>621941</v>
      </c>
      <c r="M3088" t="s">
        <v>609</v>
      </c>
    </row>
    <row r="3089" spans="12:13">
      <c r="L3089" s="65">
        <v>622000</v>
      </c>
      <c r="M3089" t="s">
        <v>2002</v>
      </c>
    </row>
    <row r="3090" spans="12:13">
      <c r="L3090" s="65">
        <v>622100</v>
      </c>
      <c r="M3090" t="s">
        <v>2003</v>
      </c>
    </row>
    <row r="3091" spans="12:13">
      <c r="L3091" s="65">
        <v>622110</v>
      </c>
      <c r="M3091" t="s">
        <v>2201</v>
      </c>
    </row>
    <row r="3092" spans="12:13">
      <c r="L3092" s="65">
        <v>622111</v>
      </c>
      <c r="M3092" t="s">
        <v>2201</v>
      </c>
    </row>
    <row r="3093" spans="12:13">
      <c r="L3093" s="65">
        <v>622120</v>
      </c>
      <c r="M3093" t="s">
        <v>2202</v>
      </c>
    </row>
    <row r="3094" spans="12:13">
      <c r="L3094" s="65">
        <v>622121</v>
      </c>
      <c r="M3094" t="s">
        <v>2202</v>
      </c>
    </row>
    <row r="3095" spans="12:13">
      <c r="L3095" s="65">
        <v>622200</v>
      </c>
      <c r="M3095" t="s">
        <v>618</v>
      </c>
    </row>
    <row r="3096" spans="12:13">
      <c r="L3096" s="65">
        <v>622210</v>
      </c>
      <c r="M3096" t="s">
        <v>618</v>
      </c>
    </row>
    <row r="3097" spans="12:13">
      <c r="L3097" s="65">
        <v>622211</v>
      </c>
      <c r="M3097" t="s">
        <v>618</v>
      </c>
    </row>
    <row r="3098" spans="12:13">
      <c r="L3098" s="65">
        <v>622300</v>
      </c>
      <c r="M3098" t="s">
        <v>620</v>
      </c>
    </row>
    <row r="3099" spans="12:13">
      <c r="L3099" s="65">
        <v>622310</v>
      </c>
      <c r="M3099" t="s">
        <v>620</v>
      </c>
    </row>
    <row r="3100" spans="12:13">
      <c r="L3100" s="65">
        <v>622311</v>
      </c>
      <c r="M3100" t="s">
        <v>620</v>
      </c>
    </row>
    <row r="3101" spans="12:13">
      <c r="L3101" s="65">
        <v>622400</v>
      </c>
      <c r="M3101" t="s">
        <v>622</v>
      </c>
    </row>
    <row r="3102" spans="12:13">
      <c r="L3102" s="65">
        <v>622410</v>
      </c>
      <c r="M3102" t="s">
        <v>622</v>
      </c>
    </row>
    <row r="3103" spans="12:13">
      <c r="L3103" s="65">
        <v>622411</v>
      </c>
      <c r="M3103" t="s">
        <v>622</v>
      </c>
    </row>
    <row r="3104" spans="12:13">
      <c r="L3104" s="65">
        <v>622500</v>
      </c>
      <c r="M3104" t="s">
        <v>624</v>
      </c>
    </row>
    <row r="3105" spans="12:13">
      <c r="L3105" s="65">
        <v>622510</v>
      </c>
      <c r="M3105" t="s">
        <v>624</v>
      </c>
    </row>
    <row r="3106" spans="12:13">
      <c r="L3106" s="65">
        <v>622511</v>
      </c>
      <c r="M3106" t="s">
        <v>624</v>
      </c>
    </row>
    <row r="3107" spans="12:13">
      <c r="L3107" s="65">
        <v>622600</v>
      </c>
      <c r="M3107" t="s">
        <v>626</v>
      </c>
    </row>
    <row r="3108" spans="12:13">
      <c r="L3108" s="65">
        <v>622610</v>
      </c>
      <c r="M3108" t="s">
        <v>626</v>
      </c>
    </row>
    <row r="3109" spans="12:13">
      <c r="L3109" s="65">
        <v>622611</v>
      </c>
      <c r="M3109" t="s">
        <v>627</v>
      </c>
    </row>
    <row r="3110" spans="12:13">
      <c r="L3110" s="65">
        <v>622612</v>
      </c>
      <c r="M3110" t="s">
        <v>628</v>
      </c>
    </row>
    <row r="3111" spans="12:13">
      <c r="L3111" s="65">
        <v>622700</v>
      </c>
      <c r="M3111" t="s">
        <v>2004</v>
      </c>
    </row>
    <row r="3112" spans="12:13">
      <c r="L3112" s="65">
        <v>622710</v>
      </c>
      <c r="M3112" t="s">
        <v>631</v>
      </c>
    </row>
    <row r="3113" spans="12:13">
      <c r="L3113" s="65">
        <v>622711</v>
      </c>
      <c r="M3113" t="s">
        <v>631</v>
      </c>
    </row>
    <row r="3114" spans="12:13">
      <c r="L3114" s="65">
        <v>622720</v>
      </c>
      <c r="M3114" t="s">
        <v>632</v>
      </c>
    </row>
    <row r="3115" spans="12:13">
      <c r="L3115" s="65">
        <v>622721</v>
      </c>
      <c r="M3115" t="s">
        <v>632</v>
      </c>
    </row>
    <row r="3116" spans="12:13">
      <c r="L3116" s="65">
        <v>622800</v>
      </c>
      <c r="M3116" t="s">
        <v>2005</v>
      </c>
    </row>
    <row r="3117" spans="12:13">
      <c r="L3117" s="65">
        <v>622810</v>
      </c>
      <c r="M3117" t="s">
        <v>2005</v>
      </c>
    </row>
    <row r="3118" spans="12:13">
      <c r="L3118" s="65">
        <v>622811</v>
      </c>
      <c r="M3118" t="s">
        <v>2005</v>
      </c>
    </row>
    <row r="3119" spans="12:13">
      <c r="L3119" s="65">
        <v>623000</v>
      </c>
      <c r="M3119" t="s">
        <v>2203</v>
      </c>
    </row>
    <row r="3120" spans="12:13">
      <c r="L3120" s="65">
        <v>623100</v>
      </c>
      <c r="M3120" t="s">
        <v>2204</v>
      </c>
    </row>
    <row r="3121" spans="12:13">
      <c r="L3121" s="65">
        <v>623110</v>
      </c>
      <c r="M3121" t="s">
        <v>2204</v>
      </c>
    </row>
    <row r="3122" spans="12:13">
      <c r="L3122" s="65">
        <v>623111</v>
      </c>
      <c r="M3122" t="s">
        <v>2204</v>
      </c>
    </row>
    <row r="3123" spans="12:13">
      <c r="L3123" s="65">
        <v>690000</v>
      </c>
      <c r="M3123" t="s">
        <v>2205</v>
      </c>
    </row>
    <row r="3124" spans="12:13">
      <c r="L3124" s="65">
        <v>699000</v>
      </c>
      <c r="M3124" t="s">
        <v>2205</v>
      </c>
    </row>
    <row r="3125" spans="12:13">
      <c r="L3125" s="65">
        <v>699900</v>
      </c>
      <c r="M3125" t="s">
        <v>2205</v>
      </c>
    </row>
    <row r="3126" spans="12:13">
      <c r="L3126" s="65">
        <v>699990</v>
      </c>
      <c r="M3126" t="s">
        <v>2205</v>
      </c>
    </row>
    <row r="3127" spans="12:13">
      <c r="L3127" s="65">
        <v>699999</v>
      </c>
      <c r="M3127" t="s">
        <v>2205</v>
      </c>
    </row>
    <row r="3128" spans="12:13">
      <c r="L3128" s="65">
        <v>700000</v>
      </c>
      <c r="M3128" t="s">
        <v>2207</v>
      </c>
    </row>
    <row r="3129" spans="12:13">
      <c r="L3129" s="65">
        <v>710000</v>
      </c>
      <c r="M3129" t="s">
        <v>2208</v>
      </c>
    </row>
    <row r="3130" spans="12:13">
      <c r="L3130" s="65">
        <v>711000</v>
      </c>
      <c r="M3130" t="s">
        <v>2209</v>
      </c>
    </row>
    <row r="3131" spans="12:13">
      <c r="L3131" s="65">
        <v>711100</v>
      </c>
      <c r="M3131" t="s">
        <v>2210</v>
      </c>
    </row>
    <row r="3132" spans="12:13">
      <c r="L3132" s="65">
        <v>711110</v>
      </c>
      <c r="M3132" t="s">
        <v>2211</v>
      </c>
    </row>
    <row r="3133" spans="12:13">
      <c r="L3133" s="65">
        <v>711111</v>
      </c>
      <c r="M3133" t="s">
        <v>2211</v>
      </c>
    </row>
    <row r="3134" spans="12:13">
      <c r="L3134" s="65">
        <v>711120</v>
      </c>
      <c r="M3134" t="s">
        <v>2212</v>
      </c>
    </row>
    <row r="3135" spans="12:13">
      <c r="L3135" s="65">
        <v>711121</v>
      </c>
      <c r="M3135" t="s">
        <v>2213</v>
      </c>
    </row>
    <row r="3136" spans="12:13">
      <c r="L3136" s="65">
        <v>711122</v>
      </c>
      <c r="M3136" t="s">
        <v>2214</v>
      </c>
    </row>
    <row r="3137" spans="12:13">
      <c r="L3137" s="65">
        <v>711130</v>
      </c>
      <c r="M3137" t="s">
        <v>2215</v>
      </c>
    </row>
    <row r="3138" spans="12:13">
      <c r="L3138" s="65">
        <v>711131</v>
      </c>
      <c r="M3138" t="s">
        <v>2216</v>
      </c>
    </row>
    <row r="3139" spans="12:13">
      <c r="L3139" s="65">
        <v>711140</v>
      </c>
      <c r="M3139" t="s">
        <v>2217</v>
      </c>
    </row>
    <row r="3140" spans="12:13">
      <c r="L3140" s="65">
        <v>711141</v>
      </c>
      <c r="M3140" t="s">
        <v>2218</v>
      </c>
    </row>
    <row r="3141" spans="12:13">
      <c r="L3141" s="65">
        <v>711142</v>
      </c>
      <c r="M3141" t="s">
        <v>2219</v>
      </c>
    </row>
    <row r="3142" spans="12:13">
      <c r="L3142" s="65">
        <v>711143</v>
      </c>
      <c r="M3142" t="s">
        <v>2220</v>
      </c>
    </row>
    <row r="3143" spans="12:13">
      <c r="L3143" s="65">
        <v>711144</v>
      </c>
      <c r="M3143" t="s">
        <v>2221</v>
      </c>
    </row>
    <row r="3144" spans="12:13">
      <c r="L3144" s="65">
        <v>711145</v>
      </c>
      <c r="M3144" t="s">
        <v>2222</v>
      </c>
    </row>
    <row r="3145" spans="12:13">
      <c r="L3145" s="65">
        <v>711146</v>
      </c>
      <c r="M3145" t="s">
        <v>2223</v>
      </c>
    </row>
    <row r="3146" spans="12:13">
      <c r="L3146" s="65">
        <v>711147</v>
      </c>
      <c r="M3146" t="s">
        <v>2224</v>
      </c>
    </row>
    <row r="3147" spans="12:13">
      <c r="L3147" s="65">
        <v>711148</v>
      </c>
      <c r="M3147" t="s">
        <v>2225</v>
      </c>
    </row>
    <row r="3148" spans="12:13">
      <c r="L3148" s="65">
        <v>711149</v>
      </c>
      <c r="M3148" t="s">
        <v>2226</v>
      </c>
    </row>
    <row r="3149" spans="12:13">
      <c r="L3149" s="65">
        <v>711150</v>
      </c>
      <c r="M3149" t="s">
        <v>2227</v>
      </c>
    </row>
    <row r="3150" spans="12:13">
      <c r="L3150" s="65">
        <v>711151</v>
      </c>
      <c r="M3150" t="s">
        <v>2227</v>
      </c>
    </row>
    <row r="3151" spans="12:13">
      <c r="L3151" s="65">
        <v>711160</v>
      </c>
      <c r="M3151" t="s">
        <v>2228</v>
      </c>
    </row>
    <row r="3152" spans="12:13">
      <c r="L3152" s="65">
        <v>711161</v>
      </c>
      <c r="M3152" t="s">
        <v>2228</v>
      </c>
    </row>
    <row r="3153" spans="12:13">
      <c r="L3153" s="65">
        <v>711170</v>
      </c>
      <c r="M3153" t="s">
        <v>2229</v>
      </c>
    </row>
    <row r="3154" spans="12:13">
      <c r="L3154" s="65">
        <v>711171</v>
      </c>
      <c r="M3154" t="s">
        <v>2229</v>
      </c>
    </row>
    <row r="3155" spans="12:13">
      <c r="L3155" s="65">
        <v>711180</v>
      </c>
      <c r="M3155" t="s">
        <v>2230</v>
      </c>
    </row>
    <row r="3156" spans="12:13">
      <c r="L3156" s="65">
        <v>711181</v>
      </c>
      <c r="M3156" t="s">
        <v>2231</v>
      </c>
    </row>
    <row r="3157" spans="12:13">
      <c r="L3157" s="65">
        <v>711182</v>
      </c>
      <c r="M3157" t="s">
        <v>2232</v>
      </c>
    </row>
    <row r="3158" spans="12:13">
      <c r="L3158" s="65">
        <v>711183</v>
      </c>
      <c r="M3158" t="s">
        <v>2233</v>
      </c>
    </row>
    <row r="3159" spans="12:13">
      <c r="L3159" s="65">
        <v>711184</v>
      </c>
      <c r="M3159" t="s">
        <v>2234</v>
      </c>
    </row>
    <row r="3160" spans="12:13">
      <c r="L3160" s="65">
        <v>711185</v>
      </c>
      <c r="M3160" t="s">
        <v>2235</v>
      </c>
    </row>
    <row r="3161" spans="12:13">
      <c r="L3161" s="65">
        <v>711190</v>
      </c>
      <c r="M3161" t="s">
        <v>2236</v>
      </c>
    </row>
    <row r="3162" spans="12:13">
      <c r="L3162" s="65">
        <v>711191</v>
      </c>
      <c r="M3162" t="s">
        <v>2237</v>
      </c>
    </row>
    <row r="3163" spans="12:13">
      <c r="L3163" s="65">
        <v>711192</v>
      </c>
      <c r="M3163" t="s">
        <v>2238</v>
      </c>
    </row>
    <row r="3164" spans="12:13">
      <c r="L3164" s="65">
        <v>711193</v>
      </c>
      <c r="M3164" t="s">
        <v>2239</v>
      </c>
    </row>
    <row r="3165" spans="12:13">
      <c r="L3165" s="65">
        <v>711194</v>
      </c>
      <c r="M3165" t="s">
        <v>2240</v>
      </c>
    </row>
    <row r="3166" spans="12:13">
      <c r="L3166" s="65">
        <v>711195</v>
      </c>
      <c r="M3166" t="s">
        <v>2241</v>
      </c>
    </row>
    <row r="3167" spans="12:13">
      <c r="L3167" s="65">
        <v>711200</v>
      </c>
      <c r="M3167" t="s">
        <v>2242</v>
      </c>
    </row>
    <row r="3168" spans="12:13">
      <c r="L3168" s="65">
        <v>711210</v>
      </c>
      <c r="M3168" t="s">
        <v>2243</v>
      </c>
    </row>
    <row r="3169" spans="12:13">
      <c r="L3169" s="65">
        <v>711211</v>
      </c>
      <c r="M3169" t="s">
        <v>2244</v>
      </c>
    </row>
    <row r="3170" spans="12:13">
      <c r="L3170" s="65">
        <v>711212</v>
      </c>
      <c r="M3170" t="s">
        <v>2245</v>
      </c>
    </row>
    <row r="3171" spans="12:13">
      <c r="L3171" s="65">
        <v>711213</v>
      </c>
      <c r="M3171" t="s">
        <v>2246</v>
      </c>
    </row>
    <row r="3172" spans="12:13">
      <c r="L3172" s="65">
        <v>711214</v>
      </c>
      <c r="M3172" t="s">
        <v>2247</v>
      </c>
    </row>
    <row r="3173" spans="12:13">
      <c r="L3173" s="65">
        <v>711215</v>
      </c>
      <c r="M3173" t="s">
        <v>2248</v>
      </c>
    </row>
    <row r="3174" spans="12:13">
      <c r="L3174" s="65">
        <v>711216</v>
      </c>
      <c r="M3174" t="s">
        <v>2249</v>
      </c>
    </row>
    <row r="3175" spans="12:13">
      <c r="L3175" s="65">
        <v>711217</v>
      </c>
      <c r="M3175" t="s">
        <v>2250</v>
      </c>
    </row>
    <row r="3176" spans="12:13">
      <c r="L3176" s="65">
        <v>711218</v>
      </c>
      <c r="M3176" t="s">
        <v>2251</v>
      </c>
    </row>
    <row r="3177" spans="12:13">
      <c r="L3177" s="65">
        <v>711300</v>
      </c>
      <c r="M3177" t="s">
        <v>2252</v>
      </c>
    </row>
    <row r="3178" spans="12:13">
      <c r="L3178">
        <v>711310</v>
      </c>
      <c r="M3178" t="s">
        <v>2252</v>
      </c>
    </row>
    <row r="3179" spans="12:13">
      <c r="L3179" s="65">
        <v>711311</v>
      </c>
      <c r="M3179" t="s">
        <v>2252</v>
      </c>
    </row>
    <row r="3180" spans="12:13">
      <c r="L3180" s="65">
        <v>712000</v>
      </c>
      <c r="M3180" t="s">
        <v>2253</v>
      </c>
    </row>
    <row r="3181" spans="12:13">
      <c r="L3181" s="65">
        <v>712100</v>
      </c>
      <c r="M3181" t="s">
        <v>2253</v>
      </c>
    </row>
    <row r="3182" spans="12:13">
      <c r="L3182" s="65">
        <v>712110</v>
      </c>
      <c r="M3182" t="s">
        <v>2253</v>
      </c>
    </row>
    <row r="3183" spans="12:13">
      <c r="L3183" s="65">
        <v>712111</v>
      </c>
      <c r="M3183" t="s">
        <v>2254</v>
      </c>
    </row>
    <row r="3184" spans="12:13">
      <c r="L3184" s="65">
        <v>712112</v>
      </c>
      <c r="M3184" t="s">
        <v>2255</v>
      </c>
    </row>
    <row r="3185" spans="12:13">
      <c r="L3185" s="65">
        <v>712113</v>
      </c>
      <c r="M3185" t="s">
        <v>2256</v>
      </c>
    </row>
    <row r="3186" spans="12:13">
      <c r="L3186" s="65">
        <v>713000</v>
      </c>
      <c r="M3186" t="s">
        <v>2257</v>
      </c>
    </row>
    <row r="3187" spans="12:13">
      <c r="L3187" s="65">
        <v>713100</v>
      </c>
      <c r="M3187" t="s">
        <v>2258</v>
      </c>
    </row>
    <row r="3188" spans="12:13">
      <c r="L3188" s="65">
        <v>713110</v>
      </c>
      <c r="M3188" t="s">
        <v>2259</v>
      </c>
    </row>
    <row r="3189" spans="12:13">
      <c r="L3189" s="65">
        <v>713111</v>
      </c>
      <c r="M3189" t="s">
        <v>2260</v>
      </c>
    </row>
    <row r="3190" spans="12:13">
      <c r="L3190" s="65">
        <v>713120</v>
      </c>
      <c r="M3190" t="s">
        <v>2257</v>
      </c>
    </row>
    <row r="3191" spans="12:13">
      <c r="L3191" s="65">
        <v>713121</v>
      </c>
      <c r="M3191" t="s">
        <v>2261</v>
      </c>
    </row>
    <row r="3192" spans="12:13">
      <c r="L3192" s="65">
        <v>713122</v>
      </c>
      <c r="M3192" t="s">
        <v>2262</v>
      </c>
    </row>
    <row r="3193" spans="12:13">
      <c r="L3193" s="65">
        <v>713200</v>
      </c>
      <c r="M3193" t="s">
        <v>2263</v>
      </c>
    </row>
    <row r="3194" spans="12:13">
      <c r="L3194" s="65">
        <v>713210</v>
      </c>
      <c r="M3194" t="s">
        <v>2263</v>
      </c>
    </row>
    <row r="3195" spans="12:13">
      <c r="L3195" s="65">
        <v>713211</v>
      </c>
      <c r="M3195" t="s">
        <v>2263</v>
      </c>
    </row>
    <row r="3196" spans="12:13">
      <c r="L3196" s="65">
        <v>713300</v>
      </c>
      <c r="M3196" t="s">
        <v>2264</v>
      </c>
    </row>
    <row r="3197" spans="12:13">
      <c r="L3197" s="65">
        <v>713310</v>
      </c>
      <c r="M3197" t="s">
        <v>2265</v>
      </c>
    </row>
    <row r="3198" spans="12:13">
      <c r="L3198" s="65">
        <v>713311</v>
      </c>
      <c r="M3198" t="s">
        <v>2266</v>
      </c>
    </row>
    <row r="3199" spans="12:13">
      <c r="L3199" s="65">
        <v>713400</v>
      </c>
      <c r="M3199" t="s">
        <v>2267</v>
      </c>
    </row>
    <row r="3200" spans="12:13">
      <c r="L3200" s="65">
        <v>713410</v>
      </c>
      <c r="M3200" t="s">
        <v>1926</v>
      </c>
    </row>
    <row r="3201" spans="12:13">
      <c r="L3201" s="65">
        <v>713411</v>
      </c>
      <c r="M3201" t="s">
        <v>1926</v>
      </c>
    </row>
    <row r="3202" spans="12:13">
      <c r="L3202" s="65">
        <v>713420</v>
      </c>
      <c r="M3202" t="s">
        <v>2268</v>
      </c>
    </row>
    <row r="3203" spans="12:13">
      <c r="L3203" s="65">
        <v>713421</v>
      </c>
      <c r="M3203" t="s">
        <v>2269</v>
      </c>
    </row>
    <row r="3204" spans="12:13">
      <c r="L3204" s="65">
        <v>713422</v>
      </c>
      <c r="M3204" t="s">
        <v>2270</v>
      </c>
    </row>
    <row r="3205" spans="12:13">
      <c r="L3205" s="65">
        <v>713423</v>
      </c>
      <c r="M3205" t="s">
        <v>2271</v>
      </c>
    </row>
    <row r="3206" spans="12:13">
      <c r="L3206" s="65">
        <v>713424</v>
      </c>
      <c r="M3206" t="s">
        <v>2272</v>
      </c>
    </row>
    <row r="3207" spans="12:13">
      <c r="L3207" s="65">
        <v>713500</v>
      </c>
      <c r="M3207" t="s">
        <v>2273</v>
      </c>
    </row>
    <row r="3208" spans="12:13">
      <c r="L3208" s="65">
        <v>713510</v>
      </c>
      <c r="M3208" t="s">
        <v>2273</v>
      </c>
    </row>
    <row r="3209" spans="12:13">
      <c r="L3209" s="65">
        <v>713511</v>
      </c>
      <c r="M3209" t="s">
        <v>2273</v>
      </c>
    </row>
    <row r="3210" spans="12:13">
      <c r="L3210" s="65">
        <v>713600</v>
      </c>
      <c r="M3210" t="s">
        <v>2274</v>
      </c>
    </row>
    <row r="3211" spans="12:13">
      <c r="L3211" s="65">
        <v>713610</v>
      </c>
      <c r="M3211" t="s">
        <v>2275</v>
      </c>
    </row>
    <row r="3212" spans="12:13">
      <c r="L3212" s="65">
        <v>713611</v>
      </c>
      <c r="M3212" t="s">
        <v>2275</v>
      </c>
    </row>
    <row r="3213" spans="12:13">
      <c r="L3213" s="65">
        <v>714000</v>
      </c>
      <c r="M3213" t="s">
        <v>2276</v>
      </c>
    </row>
    <row r="3214" spans="12:13">
      <c r="L3214" s="65">
        <v>714100</v>
      </c>
      <c r="M3214" t="s">
        <v>2277</v>
      </c>
    </row>
    <row r="3215" spans="12:13">
      <c r="L3215" s="65">
        <v>714110</v>
      </c>
      <c r="M3215" t="s">
        <v>2278</v>
      </c>
    </row>
    <row r="3216" spans="12:13">
      <c r="L3216" s="65">
        <v>714111</v>
      </c>
      <c r="M3216" t="s">
        <v>2279</v>
      </c>
    </row>
    <row r="3217" spans="12:13">
      <c r="L3217" s="65">
        <v>714112</v>
      </c>
      <c r="M3217" t="s">
        <v>788</v>
      </c>
    </row>
    <row r="3218" spans="12:13">
      <c r="L3218" s="65">
        <v>714113</v>
      </c>
      <c r="M3218" t="s">
        <v>2280</v>
      </c>
    </row>
    <row r="3219" spans="12:13">
      <c r="L3219" s="65">
        <v>714114</v>
      </c>
      <c r="M3219" t="s">
        <v>2281</v>
      </c>
    </row>
    <row r="3220" spans="12:13">
      <c r="L3220" s="65">
        <v>714120</v>
      </c>
      <c r="M3220" t="s">
        <v>2282</v>
      </c>
    </row>
    <row r="3221" spans="12:13">
      <c r="L3221" s="65">
        <v>714121</v>
      </c>
      <c r="M3221" t="s">
        <v>2283</v>
      </c>
    </row>
    <row r="3222" spans="12:13">
      <c r="L3222" s="65">
        <v>714122</v>
      </c>
      <c r="M3222" t="s">
        <v>2284</v>
      </c>
    </row>
    <row r="3223" spans="12:13">
      <c r="L3223" s="65">
        <v>714123</v>
      </c>
      <c r="M3223" t="s">
        <v>2285</v>
      </c>
    </row>
    <row r="3224" spans="12:13">
      <c r="L3224" s="65">
        <v>714124</v>
      </c>
      <c r="M3224" t="s">
        <v>2286</v>
      </c>
    </row>
    <row r="3225" spans="12:13">
      <c r="L3225" s="65">
        <v>714125</v>
      </c>
      <c r="M3225" t="s">
        <v>2287</v>
      </c>
    </row>
    <row r="3226" spans="12:13">
      <c r="L3226" s="65">
        <v>714126</v>
      </c>
      <c r="M3226" t="s">
        <v>2288</v>
      </c>
    </row>
    <row r="3227" spans="12:13">
      <c r="L3227" s="65">
        <v>714127</v>
      </c>
      <c r="M3227" t="s">
        <v>2289</v>
      </c>
    </row>
    <row r="3228" spans="12:13">
      <c r="L3228" s="65">
        <v>714128</v>
      </c>
      <c r="M3228" t="s">
        <v>2290</v>
      </c>
    </row>
    <row r="3229" spans="12:13">
      <c r="L3229" s="65">
        <v>714129</v>
      </c>
      <c r="M3229" t="s">
        <v>2291</v>
      </c>
    </row>
    <row r="3230" spans="12:13">
      <c r="L3230" s="65">
        <v>714130</v>
      </c>
      <c r="M3230" t="s">
        <v>2292</v>
      </c>
    </row>
    <row r="3231" spans="12:13">
      <c r="L3231" s="65">
        <v>714131</v>
      </c>
      <c r="M3231" t="s">
        <v>2293</v>
      </c>
    </row>
    <row r="3232" spans="12:13">
      <c r="L3232" s="65">
        <v>714132</v>
      </c>
      <c r="M3232" t="s">
        <v>2294</v>
      </c>
    </row>
    <row r="3233" spans="12:13">
      <c r="L3233" s="65">
        <v>714133</v>
      </c>
      <c r="M3233" t="s">
        <v>2295</v>
      </c>
    </row>
    <row r="3234" spans="12:13">
      <c r="L3234" s="65">
        <v>714134</v>
      </c>
      <c r="M3234" t="s">
        <v>2296</v>
      </c>
    </row>
    <row r="3235" spans="12:13">
      <c r="L3235" s="65">
        <v>714135</v>
      </c>
      <c r="M3235" t="s">
        <v>2297</v>
      </c>
    </row>
    <row r="3236" spans="12:13">
      <c r="L3236" s="65">
        <v>714136</v>
      </c>
      <c r="M3236" t="s">
        <v>2298</v>
      </c>
    </row>
    <row r="3237" spans="12:13">
      <c r="L3237" s="65">
        <v>714137</v>
      </c>
      <c r="M3237" t="s">
        <v>2299</v>
      </c>
    </row>
    <row r="3238" spans="12:13">
      <c r="L3238" s="65">
        <v>714138</v>
      </c>
      <c r="M3238" t="s">
        <v>2300</v>
      </c>
    </row>
    <row r="3239" spans="12:13">
      <c r="L3239" s="65">
        <v>714139</v>
      </c>
      <c r="M3239" t="s">
        <v>2301</v>
      </c>
    </row>
    <row r="3240" spans="12:13">
      <c r="L3240" s="65">
        <v>714140</v>
      </c>
      <c r="M3240" t="s">
        <v>2302</v>
      </c>
    </row>
    <row r="3241" spans="12:13">
      <c r="L3241" s="65">
        <v>714141</v>
      </c>
      <c r="M3241" t="s">
        <v>2302</v>
      </c>
    </row>
    <row r="3242" spans="12:13">
      <c r="L3242" s="65">
        <v>714300</v>
      </c>
      <c r="M3242" t="s">
        <v>2303</v>
      </c>
    </row>
    <row r="3243" spans="12:13">
      <c r="L3243" s="65">
        <v>714310</v>
      </c>
      <c r="M3243" t="s">
        <v>2303</v>
      </c>
    </row>
    <row r="3244" spans="12:13">
      <c r="L3244" s="65">
        <v>714311</v>
      </c>
      <c r="M3244" t="s">
        <v>2303</v>
      </c>
    </row>
    <row r="3245" spans="12:13">
      <c r="L3245" s="65">
        <v>714400</v>
      </c>
      <c r="M3245" t="s">
        <v>2304</v>
      </c>
    </row>
    <row r="3246" spans="12:13">
      <c r="L3246" s="65">
        <v>714420</v>
      </c>
      <c r="M3246" t="s">
        <v>2305</v>
      </c>
    </row>
    <row r="3247" spans="12:13">
      <c r="L3247" s="65">
        <v>714421</v>
      </c>
      <c r="M3247" t="s">
        <v>2306</v>
      </c>
    </row>
    <row r="3248" spans="12:13">
      <c r="L3248" s="65">
        <v>714430</v>
      </c>
      <c r="M3248" t="s">
        <v>2307</v>
      </c>
    </row>
    <row r="3249" spans="12:13">
      <c r="L3249" s="65">
        <v>714431</v>
      </c>
      <c r="M3249" t="s">
        <v>2307</v>
      </c>
    </row>
    <row r="3250" spans="12:13">
      <c r="L3250" s="65">
        <v>714440</v>
      </c>
      <c r="M3250" t="s">
        <v>2308</v>
      </c>
    </row>
    <row r="3251" spans="12:13">
      <c r="L3251" s="65">
        <v>714442</v>
      </c>
      <c r="M3251" t="s">
        <v>2309</v>
      </c>
    </row>
    <row r="3252" spans="12:13">
      <c r="L3252" s="65">
        <v>714443</v>
      </c>
      <c r="M3252" t="s">
        <v>2310</v>
      </c>
    </row>
    <row r="3253" spans="12:13">
      <c r="L3253" s="65">
        <v>714444</v>
      </c>
      <c r="M3253" t="s">
        <v>2311</v>
      </c>
    </row>
    <row r="3254" spans="12:13">
      <c r="L3254" s="65">
        <v>714445</v>
      </c>
      <c r="M3254" t="s">
        <v>2312</v>
      </c>
    </row>
    <row r="3255" spans="12:13">
      <c r="L3255" s="65">
        <v>714446</v>
      </c>
      <c r="M3255" t="s">
        <v>2313</v>
      </c>
    </row>
    <row r="3256" spans="12:13">
      <c r="L3256" s="65">
        <v>714447</v>
      </c>
      <c r="M3256" t="s">
        <v>2314</v>
      </c>
    </row>
    <row r="3257" spans="12:13">
      <c r="L3257" s="65">
        <v>714500</v>
      </c>
      <c r="M3257" t="s">
        <v>2315</v>
      </c>
    </row>
    <row r="3258" spans="12:13">
      <c r="L3258" s="65">
        <v>714510</v>
      </c>
      <c r="M3258" t="s">
        <v>2316</v>
      </c>
    </row>
    <row r="3259" spans="12:13">
      <c r="L3259" s="65">
        <v>714511</v>
      </c>
      <c r="M3259" t="s">
        <v>2317</v>
      </c>
    </row>
    <row r="3260" spans="12:13">
      <c r="L3260" s="65">
        <v>714512</v>
      </c>
      <c r="M3260" t="s">
        <v>2318</v>
      </c>
    </row>
    <row r="3261" spans="12:13">
      <c r="L3261" s="65">
        <v>714513</v>
      </c>
      <c r="M3261" t="s">
        <v>2319</v>
      </c>
    </row>
    <row r="3262" spans="12:13">
      <c r="L3262" s="65">
        <v>714514</v>
      </c>
      <c r="M3262" t="s">
        <v>2320</v>
      </c>
    </row>
    <row r="3263" spans="12:13">
      <c r="L3263" s="65">
        <v>714516</v>
      </c>
      <c r="M3263" t="s">
        <v>2321</v>
      </c>
    </row>
    <row r="3264" spans="12:13">
      <c r="L3264" s="65">
        <v>714517</v>
      </c>
      <c r="M3264" t="s">
        <v>2322</v>
      </c>
    </row>
    <row r="3265" spans="12:13">
      <c r="L3265" s="65">
        <v>714520</v>
      </c>
      <c r="M3265" t="s">
        <v>2323</v>
      </c>
    </row>
    <row r="3266" spans="12:13">
      <c r="L3266" s="65">
        <v>714521</v>
      </c>
      <c r="M3266" t="s">
        <v>2324</v>
      </c>
    </row>
    <row r="3267" spans="12:13">
      <c r="L3267" s="65">
        <v>714522</v>
      </c>
      <c r="M3267" t="s">
        <v>2325</v>
      </c>
    </row>
    <row r="3268" spans="12:13">
      <c r="L3268" s="65">
        <v>714523</v>
      </c>
      <c r="M3268" t="s">
        <v>2326</v>
      </c>
    </row>
    <row r="3269" spans="12:13">
      <c r="L3269" s="65">
        <v>714524</v>
      </c>
      <c r="M3269" t="s">
        <v>2327</v>
      </c>
    </row>
    <row r="3270" spans="12:13">
      <c r="L3270" s="65">
        <v>714525</v>
      </c>
      <c r="M3270" t="s">
        <v>2328</v>
      </c>
    </row>
    <row r="3271" spans="12:13">
      <c r="L3271" s="65">
        <v>714530</v>
      </c>
      <c r="M3271" t="s">
        <v>2329</v>
      </c>
    </row>
    <row r="3272" spans="12:13">
      <c r="L3272" s="65">
        <v>714531</v>
      </c>
      <c r="M3272" t="s">
        <v>2330</v>
      </c>
    </row>
    <row r="3273" spans="12:13">
      <c r="L3273" s="65">
        <v>714532</v>
      </c>
      <c r="M3273" t="s">
        <v>2331</v>
      </c>
    </row>
    <row r="3274" spans="12:13">
      <c r="L3274" s="65">
        <v>714533</v>
      </c>
      <c r="M3274" t="s">
        <v>2332</v>
      </c>
    </row>
    <row r="3275" spans="12:13">
      <c r="L3275" s="65">
        <v>714536</v>
      </c>
      <c r="M3275" t="s">
        <v>2333</v>
      </c>
    </row>
    <row r="3276" spans="12:13">
      <c r="L3276" s="65">
        <v>714540</v>
      </c>
      <c r="M3276" t="s">
        <v>2334</v>
      </c>
    </row>
    <row r="3277" spans="12:13">
      <c r="L3277" s="65">
        <v>714541</v>
      </c>
      <c r="M3277" t="s">
        <v>2335</v>
      </c>
    </row>
    <row r="3278" spans="12:13">
      <c r="L3278" s="65">
        <v>714542</v>
      </c>
      <c r="M3278" t="s">
        <v>2336</v>
      </c>
    </row>
    <row r="3279" spans="12:13">
      <c r="L3279" s="65">
        <v>714543</v>
      </c>
      <c r="M3279" t="s">
        <v>2337</v>
      </c>
    </row>
    <row r="3280" spans="12:13">
      <c r="L3280" s="65">
        <v>714544</v>
      </c>
      <c r="M3280" t="s">
        <v>2338</v>
      </c>
    </row>
    <row r="3281" spans="12:13">
      <c r="L3281" s="65">
        <v>714545</v>
      </c>
      <c r="M3281" t="s">
        <v>2339</v>
      </c>
    </row>
    <row r="3282" spans="12:13">
      <c r="L3282" s="65">
        <v>714546</v>
      </c>
      <c r="M3282" t="s">
        <v>2340</v>
      </c>
    </row>
    <row r="3283" spans="12:13">
      <c r="L3283" s="65">
        <v>714547</v>
      </c>
      <c r="M3283" t="s">
        <v>2341</v>
      </c>
    </row>
    <row r="3284" spans="12:13">
      <c r="L3284" s="65">
        <v>714548</v>
      </c>
      <c r="M3284" t="s">
        <v>2342</v>
      </c>
    </row>
    <row r="3285" spans="12:13">
      <c r="L3285" s="65">
        <v>714549</v>
      </c>
      <c r="M3285" t="s">
        <v>2343</v>
      </c>
    </row>
    <row r="3286" spans="12:13">
      <c r="L3286" s="65">
        <v>714550</v>
      </c>
      <c r="M3286" t="s">
        <v>2344</v>
      </c>
    </row>
    <row r="3287" spans="12:13">
      <c r="L3287" s="65">
        <v>714551</v>
      </c>
      <c r="M3287" t="s">
        <v>2345</v>
      </c>
    </row>
    <row r="3288" spans="12:13">
      <c r="L3288" s="65">
        <v>714552</v>
      </c>
      <c r="M3288" t="s">
        <v>2346</v>
      </c>
    </row>
    <row r="3289" spans="12:13">
      <c r="L3289" s="65">
        <v>714560</v>
      </c>
      <c r="M3289" t="s">
        <v>2347</v>
      </c>
    </row>
    <row r="3290" spans="12:13">
      <c r="L3290" s="65">
        <v>714562</v>
      </c>
      <c r="M3290" t="s">
        <v>2348</v>
      </c>
    </row>
    <row r="3291" spans="12:13">
      <c r="L3291" s="65">
        <v>714563</v>
      </c>
      <c r="M3291" t="s">
        <v>2349</v>
      </c>
    </row>
    <row r="3292" spans="12:13">
      <c r="L3292" s="65">
        <v>714564</v>
      </c>
      <c r="M3292" t="s">
        <v>2350</v>
      </c>
    </row>
    <row r="3293" spans="12:13">
      <c r="L3293" s="65">
        <v>714570</v>
      </c>
      <c r="M3293" t="s">
        <v>2351</v>
      </c>
    </row>
    <row r="3294" spans="12:13">
      <c r="L3294" s="65">
        <v>714571</v>
      </c>
      <c r="M3294" t="s">
        <v>2352</v>
      </c>
    </row>
    <row r="3295" spans="12:13">
      <c r="L3295" s="65">
        <v>714572</v>
      </c>
      <c r="M3295" t="s">
        <v>2353</v>
      </c>
    </row>
    <row r="3296" spans="12:13">
      <c r="L3296" s="65">
        <v>714573</v>
      </c>
      <c r="M3296" t="s">
        <v>2354</v>
      </c>
    </row>
    <row r="3297" spans="12:13">
      <c r="L3297" s="65">
        <v>714574</v>
      </c>
      <c r="M3297" t="s">
        <v>2355</v>
      </c>
    </row>
    <row r="3298" spans="12:13">
      <c r="L3298" s="65">
        <v>714575</v>
      </c>
      <c r="M3298" t="s">
        <v>2356</v>
      </c>
    </row>
    <row r="3299" spans="12:13">
      <c r="L3299" s="65">
        <v>714576</v>
      </c>
      <c r="M3299" t="s">
        <v>2357</v>
      </c>
    </row>
    <row r="3300" spans="12:13">
      <c r="L3300" s="65">
        <v>714580</v>
      </c>
      <c r="M3300" t="s">
        <v>2358</v>
      </c>
    </row>
    <row r="3301" spans="12:13">
      <c r="L3301" s="65">
        <v>714581</v>
      </c>
      <c r="M3301" t="s">
        <v>2359</v>
      </c>
    </row>
    <row r="3302" spans="12:13">
      <c r="L3302" s="65">
        <v>714582</v>
      </c>
      <c r="M3302" t="s">
        <v>2360</v>
      </c>
    </row>
    <row r="3303" spans="12:13">
      <c r="L3303" s="65">
        <v>714583</v>
      </c>
      <c r="M3303" t="s">
        <v>2361</v>
      </c>
    </row>
    <row r="3304" spans="12:13">
      <c r="L3304" s="65">
        <v>714584</v>
      </c>
      <c r="M3304" t="s">
        <v>2362</v>
      </c>
    </row>
    <row r="3305" spans="12:13">
      <c r="L3305" s="65">
        <v>714585</v>
      </c>
      <c r="M3305" t="s">
        <v>2363</v>
      </c>
    </row>
    <row r="3306" spans="12:13">
      <c r="L3306" s="65">
        <v>714586</v>
      </c>
      <c r="M3306" t="s">
        <v>2364</v>
      </c>
    </row>
    <row r="3307" spans="12:13">
      <c r="L3307" s="65">
        <v>714587</v>
      </c>
      <c r="M3307" t="s">
        <v>2365</v>
      </c>
    </row>
    <row r="3308" spans="12:13">
      <c r="L3308" s="65">
        <v>714590</v>
      </c>
      <c r="M3308" t="s">
        <v>2366</v>
      </c>
    </row>
    <row r="3309" spans="12:13">
      <c r="L3309" s="65">
        <v>714591</v>
      </c>
      <c r="M3309" t="s">
        <v>2367</v>
      </c>
    </row>
    <row r="3310" spans="12:13">
      <c r="L3310" s="65">
        <v>714592</v>
      </c>
      <c r="M3310" t="s">
        <v>2368</v>
      </c>
    </row>
    <row r="3311" spans="12:13">
      <c r="L3311" s="65">
        <v>714593</v>
      </c>
      <c r="M3311" t="s">
        <v>2369</v>
      </c>
    </row>
    <row r="3312" spans="12:13">
      <c r="L3312" s="65">
        <v>714594</v>
      </c>
      <c r="M3312" t="s">
        <v>2370</v>
      </c>
    </row>
    <row r="3313" spans="12:13">
      <c r="L3313" s="65">
        <v>714595</v>
      </c>
      <c r="M3313" t="s">
        <v>2371</v>
      </c>
    </row>
    <row r="3314" spans="12:13">
      <c r="L3314" s="65">
        <v>714596</v>
      </c>
      <c r="M3314" t="s">
        <v>2372</v>
      </c>
    </row>
    <row r="3315" spans="12:13">
      <c r="L3315" s="65">
        <v>714597</v>
      </c>
      <c r="M3315" t="s">
        <v>2373</v>
      </c>
    </row>
    <row r="3316" spans="12:13">
      <c r="L3316" s="65">
        <v>714598</v>
      </c>
      <c r="M3316" t="s">
        <v>2374</v>
      </c>
    </row>
    <row r="3317" spans="12:13">
      <c r="L3317" s="65">
        <v>714599</v>
      </c>
      <c r="M3317" t="s">
        <v>2375</v>
      </c>
    </row>
    <row r="3318" spans="12:13">
      <c r="L3318" s="65">
        <v>714600</v>
      </c>
      <c r="M3318" t="s">
        <v>2376</v>
      </c>
    </row>
    <row r="3319" spans="12:13">
      <c r="L3319" s="65">
        <v>714610</v>
      </c>
      <c r="M3319" t="s">
        <v>2376</v>
      </c>
    </row>
    <row r="3320" spans="12:13">
      <c r="L3320" s="65">
        <v>714611</v>
      </c>
      <c r="M3320" t="s">
        <v>2376</v>
      </c>
    </row>
    <row r="3321" spans="12:13">
      <c r="L3321" s="65">
        <v>715000</v>
      </c>
      <c r="M3321" t="s">
        <v>2377</v>
      </c>
    </row>
    <row r="3322" spans="12:13">
      <c r="L3322" s="65">
        <v>715100</v>
      </c>
      <c r="M3322" t="s">
        <v>2378</v>
      </c>
    </row>
    <row r="3323" spans="12:13">
      <c r="L3323" s="65">
        <v>715110</v>
      </c>
      <c r="M3323" t="s">
        <v>2379</v>
      </c>
    </row>
    <row r="3324" spans="12:13">
      <c r="L3324" s="65">
        <v>715111</v>
      </c>
      <c r="M3324" t="s">
        <v>2379</v>
      </c>
    </row>
    <row r="3325" spans="12:13">
      <c r="L3325" s="65">
        <v>715120</v>
      </c>
      <c r="M3325" t="s">
        <v>2380</v>
      </c>
    </row>
    <row r="3326" spans="12:13">
      <c r="L3326" s="65">
        <v>715121</v>
      </c>
      <c r="M3326" t="s">
        <v>2380</v>
      </c>
    </row>
    <row r="3327" spans="12:13">
      <c r="L3327" s="65">
        <v>715190</v>
      </c>
      <c r="M3327" t="s">
        <v>2381</v>
      </c>
    </row>
    <row r="3328" spans="12:13">
      <c r="L3328" s="65">
        <v>715191</v>
      </c>
      <c r="M3328" t="s">
        <v>2382</v>
      </c>
    </row>
    <row r="3329" spans="12:13">
      <c r="L3329" s="65">
        <v>715192</v>
      </c>
      <c r="M3329" t="s">
        <v>2383</v>
      </c>
    </row>
    <row r="3330" spans="12:13">
      <c r="L3330" s="65">
        <v>715193</v>
      </c>
      <c r="M3330" t="s">
        <v>2384</v>
      </c>
    </row>
    <row r="3331" spans="12:13">
      <c r="L3331" s="65">
        <v>715200</v>
      </c>
      <c r="M3331" t="s">
        <v>2385</v>
      </c>
    </row>
    <row r="3332" spans="12:13">
      <c r="L3332" s="65">
        <v>715210</v>
      </c>
      <c r="M3332" t="s">
        <v>2385</v>
      </c>
    </row>
    <row r="3333" spans="12:13">
      <c r="L3333" s="65">
        <v>715211</v>
      </c>
      <c r="M3333" t="s">
        <v>2385</v>
      </c>
    </row>
    <row r="3334" spans="12:13">
      <c r="L3334" s="65">
        <v>715300</v>
      </c>
      <c r="M3334" t="s">
        <v>2386</v>
      </c>
    </row>
    <row r="3335" spans="12:13">
      <c r="L3335" s="65">
        <v>715310</v>
      </c>
      <c r="M3335" t="s">
        <v>2386</v>
      </c>
    </row>
    <row r="3336" spans="12:13">
      <c r="L3336" s="65">
        <v>715311</v>
      </c>
      <c r="M3336" t="s">
        <v>2386</v>
      </c>
    </row>
    <row r="3337" spans="12:13">
      <c r="L3337" s="65">
        <v>715400</v>
      </c>
      <c r="M3337" t="s">
        <v>2387</v>
      </c>
    </row>
    <row r="3338" spans="12:13">
      <c r="L3338" s="65">
        <v>715410</v>
      </c>
      <c r="M3338" t="s">
        <v>2387</v>
      </c>
    </row>
    <row r="3339" spans="12:13">
      <c r="L3339" s="65">
        <v>715411</v>
      </c>
      <c r="M3339" t="s">
        <v>2387</v>
      </c>
    </row>
    <row r="3340" spans="12:13">
      <c r="L3340" s="65">
        <v>715500</v>
      </c>
      <c r="M3340" t="s">
        <v>2388</v>
      </c>
    </row>
    <row r="3341" spans="12:13">
      <c r="L3341" s="65">
        <v>715510</v>
      </c>
      <c r="M3341" t="s">
        <v>2388</v>
      </c>
    </row>
    <row r="3342" spans="12:13">
      <c r="L3342" s="65">
        <v>715511</v>
      </c>
      <c r="M3342" t="s">
        <v>2388</v>
      </c>
    </row>
    <row r="3343" spans="12:13">
      <c r="L3343" s="65">
        <v>715600</v>
      </c>
      <c r="M3343" t="s">
        <v>2389</v>
      </c>
    </row>
    <row r="3344" spans="12:13">
      <c r="L3344" s="65">
        <v>715610</v>
      </c>
      <c r="M3344" t="s">
        <v>2389</v>
      </c>
    </row>
    <row r="3345" spans="12:13">
      <c r="L3345" s="65">
        <v>715611</v>
      </c>
      <c r="M3345" t="s">
        <v>2389</v>
      </c>
    </row>
    <row r="3346" spans="12:13">
      <c r="L3346" s="65">
        <v>716000</v>
      </c>
      <c r="M3346" t="s">
        <v>2391</v>
      </c>
    </row>
    <row r="3347" spans="12:13">
      <c r="L3347" s="65">
        <v>716100</v>
      </c>
      <c r="M3347" t="s">
        <v>2392</v>
      </c>
    </row>
    <row r="3348" spans="12:13">
      <c r="L3348" s="65">
        <v>716110</v>
      </c>
      <c r="M3348" t="s">
        <v>2393</v>
      </c>
    </row>
    <row r="3349" spans="12:13">
      <c r="L3349" s="65">
        <v>716111</v>
      </c>
      <c r="M3349" t="s">
        <v>2395</v>
      </c>
    </row>
    <row r="3350" spans="12:13">
      <c r="L3350" s="65">
        <v>716112</v>
      </c>
      <c r="M3350" t="s">
        <v>2396</v>
      </c>
    </row>
    <row r="3351" spans="12:13">
      <c r="L3351" s="65">
        <v>716200</v>
      </c>
      <c r="M3351" t="s">
        <v>2397</v>
      </c>
    </row>
    <row r="3352" spans="12:13">
      <c r="L3352" s="65">
        <v>716210</v>
      </c>
      <c r="M3352" t="s">
        <v>2398</v>
      </c>
    </row>
    <row r="3353" spans="12:13">
      <c r="L3353" s="65">
        <v>716211</v>
      </c>
      <c r="M3353" t="s">
        <v>2398</v>
      </c>
    </row>
    <row r="3354" spans="12:13">
      <c r="L3354" s="65">
        <v>716220</v>
      </c>
      <c r="M3354" t="s">
        <v>2399</v>
      </c>
    </row>
    <row r="3355" spans="12:13">
      <c r="L3355" s="65">
        <v>716221</v>
      </c>
      <c r="M3355" t="s">
        <v>2400</v>
      </c>
    </row>
    <row r="3356" spans="12:13">
      <c r="L3356" s="65">
        <v>716222</v>
      </c>
      <c r="M3356" t="s">
        <v>2401</v>
      </c>
    </row>
    <row r="3357" spans="12:13">
      <c r="L3357" s="65">
        <v>716223</v>
      </c>
      <c r="M3357" t="s">
        <v>2402</v>
      </c>
    </row>
    <row r="3358" spans="12:13">
      <c r="L3358" s="65">
        <v>716224</v>
      </c>
      <c r="M3358" t="s">
        <v>2403</v>
      </c>
    </row>
    <row r="3359" spans="12:13">
      <c r="L3359" s="65">
        <v>716225</v>
      </c>
      <c r="M3359" t="s">
        <v>2404</v>
      </c>
    </row>
    <row r="3360" spans="12:13">
      <c r="L3360" s="65">
        <v>716226</v>
      </c>
      <c r="M3360" t="s">
        <v>2405</v>
      </c>
    </row>
    <row r="3361" spans="12:13">
      <c r="L3361" s="65">
        <v>716227</v>
      </c>
      <c r="M3361" t="s">
        <v>2406</v>
      </c>
    </row>
    <row r="3362" spans="12:13">
      <c r="L3362" s="65">
        <v>716228</v>
      </c>
      <c r="M3362" t="s">
        <v>2407</v>
      </c>
    </row>
    <row r="3363" spans="12:13">
      <c r="L3363" s="65">
        <v>716229</v>
      </c>
      <c r="M3363" t="s">
        <v>2408</v>
      </c>
    </row>
    <row r="3364" spans="12:13">
      <c r="L3364" s="65">
        <v>717000</v>
      </c>
      <c r="M3364" t="s">
        <v>2409</v>
      </c>
    </row>
    <row r="3365" spans="12:13">
      <c r="L3365" s="65">
        <v>717100</v>
      </c>
      <c r="M3365" t="s">
        <v>2410</v>
      </c>
    </row>
    <row r="3366" spans="12:13">
      <c r="L3366" s="65">
        <v>717110</v>
      </c>
      <c r="M3366" t="s">
        <v>2411</v>
      </c>
    </row>
    <row r="3367" spans="12:13">
      <c r="L3367" s="65">
        <v>717111</v>
      </c>
      <c r="M3367" t="s">
        <v>2412</v>
      </c>
    </row>
    <row r="3368" spans="12:13">
      <c r="L3368" s="65">
        <v>717112</v>
      </c>
      <c r="M3368" t="s">
        <v>2413</v>
      </c>
    </row>
    <row r="3369" spans="12:13">
      <c r="L3369" s="65">
        <v>717113</v>
      </c>
      <c r="M3369" t="s">
        <v>2414</v>
      </c>
    </row>
    <row r="3370" spans="12:13">
      <c r="L3370" s="65">
        <v>717114</v>
      </c>
      <c r="M3370" t="s">
        <v>2415</v>
      </c>
    </row>
    <row r="3371" spans="12:13">
      <c r="L3371" s="65">
        <v>717115</v>
      </c>
      <c r="M3371" t="s">
        <v>2416</v>
      </c>
    </row>
    <row r="3372" spans="12:13">
      <c r="L3372" s="65">
        <v>717116</v>
      </c>
      <c r="M3372" t="s">
        <v>2417</v>
      </c>
    </row>
    <row r="3373" spans="12:13">
      <c r="L3373" s="65">
        <v>717117</v>
      </c>
      <c r="M3373" t="s">
        <v>2418</v>
      </c>
    </row>
    <row r="3374" spans="12:13">
      <c r="L3374" s="65">
        <v>717118</v>
      </c>
      <c r="M3374" t="s">
        <v>2419</v>
      </c>
    </row>
    <row r="3375" spans="12:13">
      <c r="L3375" s="65">
        <v>717119</v>
      </c>
      <c r="M3375" t="s">
        <v>2420</v>
      </c>
    </row>
    <row r="3376" spans="12:13">
      <c r="L3376" s="65">
        <v>717120</v>
      </c>
      <c r="M3376" t="s">
        <v>2421</v>
      </c>
    </row>
    <row r="3377" spans="12:13">
      <c r="L3377" s="65">
        <v>717121</v>
      </c>
      <c r="M3377" t="s">
        <v>2422</v>
      </c>
    </row>
    <row r="3378" spans="12:13">
      <c r="L3378" s="65">
        <v>717122</v>
      </c>
      <c r="M3378" t="s">
        <v>2423</v>
      </c>
    </row>
    <row r="3379" spans="12:13">
      <c r="L3379" s="65">
        <v>717123</v>
      </c>
      <c r="M3379" t="s">
        <v>2424</v>
      </c>
    </row>
    <row r="3380" spans="12:13">
      <c r="L3380" s="65">
        <v>717124</v>
      </c>
      <c r="M3380" t="s">
        <v>2425</v>
      </c>
    </row>
    <row r="3381" spans="12:13">
      <c r="L3381" s="65">
        <v>717125</v>
      </c>
      <c r="M3381" t="s">
        <v>2426</v>
      </c>
    </row>
    <row r="3382" spans="12:13">
      <c r="L3382" s="65">
        <v>717126</v>
      </c>
      <c r="M3382" t="s">
        <v>2427</v>
      </c>
    </row>
    <row r="3383" spans="12:13">
      <c r="L3383" s="65">
        <v>717127</v>
      </c>
      <c r="M3383" t="s">
        <v>2428</v>
      </c>
    </row>
    <row r="3384" spans="12:13">
      <c r="L3384" s="65">
        <v>717128</v>
      </c>
      <c r="M3384" t="s">
        <v>2429</v>
      </c>
    </row>
    <row r="3385" spans="12:13">
      <c r="L3385" s="65">
        <v>717129</v>
      </c>
      <c r="M3385" t="s">
        <v>2430</v>
      </c>
    </row>
    <row r="3386" spans="12:13">
      <c r="L3386" s="65">
        <v>717130</v>
      </c>
      <c r="M3386" t="s">
        <v>2431</v>
      </c>
    </row>
    <row r="3387" spans="12:13">
      <c r="L3387" s="65">
        <v>717131</v>
      </c>
      <c r="M3387" t="s">
        <v>2432</v>
      </c>
    </row>
    <row r="3388" spans="12:13">
      <c r="L3388" s="65">
        <v>717132</v>
      </c>
      <c r="M3388" t="s">
        <v>2433</v>
      </c>
    </row>
    <row r="3389" spans="12:13">
      <c r="L3389" s="65">
        <v>717133</v>
      </c>
      <c r="M3389" t="s">
        <v>2434</v>
      </c>
    </row>
    <row r="3390" spans="12:13">
      <c r="L3390" s="65">
        <v>717134</v>
      </c>
      <c r="M3390" t="s">
        <v>2435</v>
      </c>
    </row>
    <row r="3391" spans="12:13">
      <c r="L3391" s="65">
        <v>717140</v>
      </c>
      <c r="M3391" t="s">
        <v>2436</v>
      </c>
    </row>
    <row r="3392" spans="12:13">
      <c r="L3392" s="65">
        <v>717141</v>
      </c>
      <c r="M3392" t="s">
        <v>2437</v>
      </c>
    </row>
    <row r="3393" spans="12:13">
      <c r="L3393" s="65">
        <v>717142</v>
      </c>
      <c r="M3393" t="s">
        <v>2438</v>
      </c>
    </row>
    <row r="3394" spans="12:13">
      <c r="L3394" s="65">
        <v>717143</v>
      </c>
      <c r="M3394" t="s">
        <v>2439</v>
      </c>
    </row>
    <row r="3395" spans="12:13">
      <c r="L3395" s="65">
        <v>717144</v>
      </c>
      <c r="M3395" t="s">
        <v>2440</v>
      </c>
    </row>
    <row r="3396" spans="12:13">
      <c r="L3396" s="65">
        <v>717150</v>
      </c>
      <c r="M3396" t="s">
        <v>2441</v>
      </c>
    </row>
    <row r="3397" spans="12:13">
      <c r="L3397" s="65">
        <v>717151</v>
      </c>
      <c r="M3397" t="s">
        <v>2442</v>
      </c>
    </row>
    <row r="3398" spans="12:13">
      <c r="L3398" s="65">
        <v>717152</v>
      </c>
      <c r="M3398" t="s">
        <v>2443</v>
      </c>
    </row>
    <row r="3399" spans="12:13">
      <c r="L3399" s="65">
        <v>717200</v>
      </c>
      <c r="M3399" t="s">
        <v>2444</v>
      </c>
    </row>
    <row r="3400" spans="12:13">
      <c r="L3400" s="65">
        <v>717210</v>
      </c>
      <c r="M3400" t="s">
        <v>2445</v>
      </c>
    </row>
    <row r="3401" spans="12:13">
      <c r="L3401" s="65">
        <v>717211</v>
      </c>
      <c r="M3401" t="s">
        <v>2446</v>
      </c>
    </row>
    <row r="3402" spans="12:13">
      <c r="L3402" s="65">
        <v>717212</v>
      </c>
      <c r="M3402" t="s">
        <v>2447</v>
      </c>
    </row>
    <row r="3403" spans="12:13">
      <c r="L3403" s="65">
        <v>717213</v>
      </c>
      <c r="M3403" t="s">
        <v>2448</v>
      </c>
    </row>
    <row r="3404" spans="12:13">
      <c r="L3404" s="65">
        <v>717214</v>
      </c>
      <c r="M3404" t="s">
        <v>2449</v>
      </c>
    </row>
    <row r="3405" spans="12:13">
      <c r="L3405" s="65">
        <v>717215</v>
      </c>
      <c r="M3405" t="s">
        <v>2450</v>
      </c>
    </row>
    <row r="3406" spans="12:13">
      <c r="L3406" s="65">
        <v>717220</v>
      </c>
      <c r="M3406" t="s">
        <v>2451</v>
      </c>
    </row>
    <row r="3407" spans="12:13">
      <c r="L3407" s="65">
        <v>717221</v>
      </c>
      <c r="M3407" t="s">
        <v>2452</v>
      </c>
    </row>
    <row r="3408" spans="12:13">
      <c r="L3408" s="65">
        <v>717222</v>
      </c>
      <c r="M3408" t="s">
        <v>2453</v>
      </c>
    </row>
    <row r="3409" spans="12:13">
      <c r="L3409" s="65">
        <v>717223</v>
      </c>
      <c r="M3409" t="s">
        <v>2454</v>
      </c>
    </row>
    <row r="3410" spans="12:13">
      <c r="L3410" s="65">
        <v>717300</v>
      </c>
      <c r="M3410" t="s">
        <v>2455</v>
      </c>
    </row>
    <row r="3411" spans="12:13">
      <c r="L3411" s="65">
        <v>717310</v>
      </c>
      <c r="M3411" t="s">
        <v>2456</v>
      </c>
    </row>
    <row r="3412" spans="12:13">
      <c r="L3412" s="65">
        <v>717311</v>
      </c>
      <c r="M3412" t="s">
        <v>2457</v>
      </c>
    </row>
    <row r="3413" spans="12:13">
      <c r="L3413" s="65">
        <v>717312</v>
      </c>
      <c r="M3413" t="s">
        <v>2458</v>
      </c>
    </row>
    <row r="3414" spans="12:13">
      <c r="L3414" s="65">
        <v>717313</v>
      </c>
      <c r="M3414" t="s">
        <v>2459</v>
      </c>
    </row>
    <row r="3415" spans="12:13">
      <c r="L3415" s="65">
        <v>717314</v>
      </c>
      <c r="M3415" t="s">
        <v>2460</v>
      </c>
    </row>
    <row r="3416" spans="12:13">
      <c r="L3416" s="65">
        <v>717315</v>
      </c>
      <c r="M3416" t="s">
        <v>2461</v>
      </c>
    </row>
    <row r="3417" spans="12:13">
      <c r="L3417" s="65">
        <v>717316</v>
      </c>
      <c r="M3417" t="s">
        <v>2462</v>
      </c>
    </row>
    <row r="3418" spans="12:13">
      <c r="L3418" s="65">
        <v>717317</v>
      </c>
      <c r="M3418" t="s">
        <v>2463</v>
      </c>
    </row>
    <row r="3419" spans="12:13">
      <c r="L3419" s="65">
        <v>717320</v>
      </c>
      <c r="M3419" t="s">
        <v>2464</v>
      </c>
    </row>
    <row r="3420" spans="12:13">
      <c r="L3420" s="65">
        <v>717321</v>
      </c>
      <c r="M3420" t="s">
        <v>2465</v>
      </c>
    </row>
    <row r="3421" spans="12:13">
      <c r="L3421" s="65">
        <v>717322</v>
      </c>
      <c r="M3421" t="s">
        <v>2466</v>
      </c>
    </row>
    <row r="3422" spans="12:13">
      <c r="L3422" s="65">
        <v>717323</v>
      </c>
      <c r="M3422" t="s">
        <v>2467</v>
      </c>
    </row>
    <row r="3423" spans="12:13">
      <c r="L3423" s="65">
        <v>717324</v>
      </c>
      <c r="M3423" t="s">
        <v>2468</v>
      </c>
    </row>
    <row r="3424" spans="12:13">
      <c r="L3424" s="65">
        <v>717325</v>
      </c>
      <c r="M3424" t="s">
        <v>2469</v>
      </c>
    </row>
    <row r="3425" spans="12:13">
      <c r="L3425" s="65">
        <v>717326</v>
      </c>
      <c r="M3425" t="s">
        <v>2470</v>
      </c>
    </row>
    <row r="3426" spans="12:13">
      <c r="L3426" s="65">
        <v>717327</v>
      </c>
      <c r="M3426" t="s">
        <v>2471</v>
      </c>
    </row>
    <row r="3427" spans="12:13">
      <c r="L3427" s="65">
        <v>717400</v>
      </c>
      <c r="M3427" t="s">
        <v>2472</v>
      </c>
    </row>
    <row r="3428" spans="12:13">
      <c r="L3428" s="65">
        <v>717410</v>
      </c>
      <c r="M3428" t="s">
        <v>2473</v>
      </c>
    </row>
    <row r="3429" spans="12:13">
      <c r="L3429" s="65">
        <v>717411</v>
      </c>
      <c r="M3429" t="s">
        <v>2473</v>
      </c>
    </row>
    <row r="3430" spans="12:13">
      <c r="L3430" s="65">
        <v>717500</v>
      </c>
      <c r="M3430" t="s">
        <v>2474</v>
      </c>
    </row>
    <row r="3431" spans="12:13">
      <c r="L3431" s="65">
        <v>717510</v>
      </c>
      <c r="M3431" t="s">
        <v>2475</v>
      </c>
    </row>
    <row r="3432" spans="12:13">
      <c r="L3432" s="65">
        <v>717511</v>
      </c>
      <c r="M3432" t="s">
        <v>2476</v>
      </c>
    </row>
    <row r="3433" spans="12:13">
      <c r="L3433" s="65">
        <v>717512</v>
      </c>
      <c r="M3433" t="s">
        <v>2477</v>
      </c>
    </row>
    <row r="3434" spans="12:13">
      <c r="L3434" s="65">
        <v>717513</v>
      </c>
      <c r="M3434" t="s">
        <v>2478</v>
      </c>
    </row>
    <row r="3435" spans="12:13">
      <c r="L3435" s="65">
        <v>717514</v>
      </c>
      <c r="M3435" t="s">
        <v>2479</v>
      </c>
    </row>
    <row r="3436" spans="12:13">
      <c r="L3436" s="65">
        <v>717515</v>
      </c>
      <c r="M3436" t="s">
        <v>2480</v>
      </c>
    </row>
    <row r="3437" spans="12:13">
      <c r="L3437" s="65">
        <v>717516</v>
      </c>
      <c r="M3437" t="s">
        <v>2481</v>
      </c>
    </row>
    <row r="3438" spans="12:13">
      <c r="L3438" s="65">
        <v>717600</v>
      </c>
      <c r="M3438" t="s">
        <v>2482</v>
      </c>
    </row>
    <row r="3439" spans="12:13">
      <c r="L3439" s="65">
        <v>717610</v>
      </c>
      <c r="M3439" t="s">
        <v>2482</v>
      </c>
    </row>
    <row r="3440" spans="12:13">
      <c r="L3440" s="65">
        <v>717611</v>
      </c>
      <c r="M3440" t="s">
        <v>2483</v>
      </c>
    </row>
    <row r="3441" spans="12:13">
      <c r="L3441" s="65">
        <v>717612</v>
      </c>
      <c r="M3441" t="s">
        <v>2484</v>
      </c>
    </row>
    <row r="3442" spans="12:13">
      <c r="L3442" s="65">
        <v>719000</v>
      </c>
      <c r="M3442" t="s">
        <v>2485</v>
      </c>
    </row>
    <row r="3443" spans="12:13">
      <c r="L3443" s="65">
        <v>719100</v>
      </c>
      <c r="M3443" t="s">
        <v>2486</v>
      </c>
    </row>
    <row r="3444" spans="12:13">
      <c r="L3444" s="65">
        <v>719110</v>
      </c>
      <c r="M3444" t="s">
        <v>2487</v>
      </c>
    </row>
    <row r="3445" spans="12:13">
      <c r="L3445" s="65">
        <v>719111</v>
      </c>
      <c r="M3445" t="s">
        <v>2488</v>
      </c>
    </row>
    <row r="3446" spans="12:13">
      <c r="L3446" s="65">
        <v>719200</v>
      </c>
      <c r="M3446" t="s">
        <v>2489</v>
      </c>
    </row>
    <row r="3447" spans="12:13">
      <c r="L3447" s="65">
        <v>719210</v>
      </c>
      <c r="M3447" t="s">
        <v>2490</v>
      </c>
    </row>
    <row r="3448" spans="12:13">
      <c r="L3448" s="65">
        <v>719211</v>
      </c>
      <c r="M3448" t="s">
        <v>2491</v>
      </c>
    </row>
    <row r="3449" spans="12:13">
      <c r="L3449" s="65">
        <v>719220</v>
      </c>
      <c r="M3449" t="s">
        <v>2492</v>
      </c>
    </row>
    <row r="3450" spans="12:13">
      <c r="L3450" s="65">
        <v>719221</v>
      </c>
      <c r="M3450" t="s">
        <v>2493</v>
      </c>
    </row>
    <row r="3451" spans="12:13">
      <c r="L3451" s="65">
        <v>719230</v>
      </c>
      <c r="M3451" t="s">
        <v>2494</v>
      </c>
    </row>
    <row r="3452" spans="12:13">
      <c r="L3452" s="65">
        <v>719231</v>
      </c>
      <c r="M3452" t="s">
        <v>2495</v>
      </c>
    </row>
    <row r="3453" spans="12:13">
      <c r="L3453" s="65">
        <v>719240</v>
      </c>
      <c r="M3453" t="s">
        <v>2496</v>
      </c>
    </row>
    <row r="3454" spans="12:13">
      <c r="L3454" s="65">
        <v>719241</v>
      </c>
      <c r="M3454" t="s">
        <v>2497</v>
      </c>
    </row>
    <row r="3455" spans="12:13">
      <c r="L3455" s="65">
        <v>719250</v>
      </c>
      <c r="M3455" t="s">
        <v>2498</v>
      </c>
    </row>
    <row r="3456" spans="12:13">
      <c r="L3456" s="65">
        <v>719251</v>
      </c>
      <c r="M3456" t="s">
        <v>2499</v>
      </c>
    </row>
    <row r="3457" spans="12:13">
      <c r="L3457" s="65">
        <v>719260</v>
      </c>
      <c r="M3457" t="s">
        <v>2500</v>
      </c>
    </row>
    <row r="3458" spans="12:13">
      <c r="L3458" s="65">
        <v>719261</v>
      </c>
      <c r="M3458" t="s">
        <v>2501</v>
      </c>
    </row>
    <row r="3459" spans="12:13">
      <c r="L3459" s="65">
        <v>719262</v>
      </c>
      <c r="M3459" t="s">
        <v>2502</v>
      </c>
    </row>
    <row r="3460" spans="12:13">
      <c r="L3460" s="65">
        <v>719263</v>
      </c>
      <c r="M3460" t="s">
        <v>2503</v>
      </c>
    </row>
    <row r="3461" spans="12:13">
      <c r="L3461" s="65">
        <v>719264</v>
      </c>
      <c r="M3461" t="s">
        <v>2504</v>
      </c>
    </row>
    <row r="3462" spans="12:13">
      <c r="L3462" s="65">
        <v>719265</v>
      </c>
      <c r="M3462" t="s">
        <v>2505</v>
      </c>
    </row>
    <row r="3463" spans="12:13">
      <c r="L3463" s="65">
        <v>719300</v>
      </c>
      <c r="M3463" t="s">
        <v>2506</v>
      </c>
    </row>
    <row r="3464" spans="12:13">
      <c r="L3464" s="65">
        <v>719310</v>
      </c>
      <c r="M3464" t="s">
        <v>2507</v>
      </c>
    </row>
    <row r="3465" spans="12:13">
      <c r="L3465" s="65">
        <v>719311</v>
      </c>
      <c r="M3465" t="s">
        <v>2508</v>
      </c>
    </row>
    <row r="3466" spans="12:13">
      <c r="L3466" s="65">
        <v>719320</v>
      </c>
      <c r="M3466" t="s">
        <v>2509</v>
      </c>
    </row>
    <row r="3467" spans="12:13">
      <c r="L3467" s="65">
        <v>719321</v>
      </c>
      <c r="M3467" t="s">
        <v>2510</v>
      </c>
    </row>
    <row r="3468" spans="12:13">
      <c r="L3468" s="65">
        <v>719330</v>
      </c>
      <c r="M3468" t="s">
        <v>2511</v>
      </c>
    </row>
    <row r="3469" spans="12:13">
      <c r="L3469" s="65">
        <v>719331</v>
      </c>
      <c r="M3469" t="s">
        <v>2512</v>
      </c>
    </row>
    <row r="3470" spans="12:13">
      <c r="L3470" s="65">
        <v>719400</v>
      </c>
      <c r="M3470" t="s">
        <v>2513</v>
      </c>
    </row>
    <row r="3471" spans="12:13">
      <c r="L3471" s="65">
        <v>719410</v>
      </c>
      <c r="M3471" t="s">
        <v>2514</v>
      </c>
    </row>
    <row r="3472" spans="12:13">
      <c r="L3472" s="65">
        <v>719411</v>
      </c>
      <c r="M3472" t="s">
        <v>2515</v>
      </c>
    </row>
    <row r="3473" spans="12:13">
      <c r="L3473" s="65">
        <v>719412</v>
      </c>
      <c r="M3473" t="s">
        <v>2516</v>
      </c>
    </row>
    <row r="3474" spans="12:13">
      <c r="L3474" s="65">
        <v>719413</v>
      </c>
      <c r="M3474" t="s">
        <v>2517</v>
      </c>
    </row>
    <row r="3475" spans="12:13">
      <c r="L3475" s="65">
        <v>719414</v>
      </c>
      <c r="M3475" t="s">
        <v>2518</v>
      </c>
    </row>
    <row r="3476" spans="12:13">
      <c r="L3476" s="65">
        <v>719415</v>
      </c>
      <c r="M3476" t="s">
        <v>2519</v>
      </c>
    </row>
    <row r="3477" spans="12:13">
      <c r="L3477" s="65">
        <v>719500</v>
      </c>
      <c r="M3477" t="s">
        <v>2520</v>
      </c>
    </row>
    <row r="3478" spans="12:13">
      <c r="L3478" s="65">
        <v>719510</v>
      </c>
      <c r="M3478" t="s">
        <v>2521</v>
      </c>
    </row>
    <row r="3479" spans="12:13">
      <c r="L3479" s="65">
        <v>719511</v>
      </c>
      <c r="M3479" t="s">
        <v>2522</v>
      </c>
    </row>
    <row r="3480" spans="12:13">
      <c r="L3480" s="65">
        <v>719600</v>
      </c>
      <c r="M3480" t="s">
        <v>2523</v>
      </c>
    </row>
    <row r="3481" spans="12:13">
      <c r="L3481" s="65">
        <v>719610</v>
      </c>
      <c r="M3481" t="s">
        <v>2524</v>
      </c>
    </row>
    <row r="3482" spans="12:13">
      <c r="L3482" s="65">
        <v>719611</v>
      </c>
      <c r="M3482" t="s">
        <v>2525</v>
      </c>
    </row>
    <row r="3483" spans="12:13">
      <c r="L3483" s="65">
        <v>720000</v>
      </c>
      <c r="M3483" t="s">
        <v>2526</v>
      </c>
    </row>
    <row r="3484" spans="12:13">
      <c r="L3484" s="65">
        <v>721000</v>
      </c>
      <c r="M3484" t="s">
        <v>2527</v>
      </c>
    </row>
    <row r="3485" spans="12:13">
      <c r="L3485" s="65">
        <v>721100</v>
      </c>
      <c r="M3485" t="s">
        <v>2528</v>
      </c>
    </row>
    <row r="3486" spans="12:13">
      <c r="L3486" s="65">
        <v>721110</v>
      </c>
      <c r="M3486" t="s">
        <v>2529</v>
      </c>
    </row>
    <row r="3487" spans="12:13">
      <c r="L3487" s="65">
        <v>721111</v>
      </c>
      <c r="M3487" t="s">
        <v>2530</v>
      </c>
    </row>
    <row r="3488" spans="12:13">
      <c r="L3488" s="65">
        <v>721112</v>
      </c>
      <c r="M3488" t="s">
        <v>2531</v>
      </c>
    </row>
    <row r="3489" spans="12:13">
      <c r="L3489" s="65">
        <v>721113</v>
      </c>
      <c r="M3489" t="s">
        <v>2532</v>
      </c>
    </row>
    <row r="3490" spans="12:13">
      <c r="L3490" s="65">
        <v>721114</v>
      </c>
      <c r="M3490" t="s">
        <v>2533</v>
      </c>
    </row>
    <row r="3491" spans="12:13">
      <c r="L3491" s="65">
        <v>721115</v>
      </c>
      <c r="M3491" t="s">
        <v>2534</v>
      </c>
    </row>
    <row r="3492" spans="12:13">
      <c r="L3492" s="65">
        <v>721116</v>
      </c>
      <c r="M3492" t="s">
        <v>2535</v>
      </c>
    </row>
    <row r="3493" spans="12:13">
      <c r="L3493" s="65">
        <v>721117</v>
      </c>
      <c r="M3493" t="s">
        <v>2536</v>
      </c>
    </row>
    <row r="3494" spans="12:13">
      <c r="L3494" s="65">
        <v>721118</v>
      </c>
      <c r="M3494" t="s">
        <v>2537</v>
      </c>
    </row>
    <row r="3495" spans="12:13">
      <c r="L3495" s="65">
        <v>721119</v>
      </c>
      <c r="M3495" t="s">
        <v>2538</v>
      </c>
    </row>
    <row r="3496" spans="12:13">
      <c r="L3496" s="65">
        <v>721120</v>
      </c>
      <c r="M3496" t="s">
        <v>2539</v>
      </c>
    </row>
    <row r="3497" spans="12:13">
      <c r="L3497" s="65">
        <v>721121</v>
      </c>
      <c r="M3497" t="s">
        <v>2540</v>
      </c>
    </row>
    <row r="3498" spans="12:13">
      <c r="L3498" s="65">
        <v>721122</v>
      </c>
      <c r="M3498" t="s">
        <v>2541</v>
      </c>
    </row>
    <row r="3499" spans="12:13">
      <c r="L3499" s="65">
        <v>721130</v>
      </c>
      <c r="M3499" t="s">
        <v>2542</v>
      </c>
    </row>
    <row r="3500" spans="12:13">
      <c r="L3500" s="65">
        <v>721131</v>
      </c>
      <c r="M3500" t="s">
        <v>2543</v>
      </c>
    </row>
    <row r="3501" spans="12:13">
      <c r="L3501" s="65">
        <v>721200</v>
      </c>
      <c r="M3501" t="s">
        <v>2544</v>
      </c>
    </row>
    <row r="3502" spans="12:13">
      <c r="L3502" s="65">
        <v>721210</v>
      </c>
      <c r="M3502" t="s">
        <v>2529</v>
      </c>
    </row>
    <row r="3503" spans="12:13">
      <c r="L3503" s="65">
        <v>721211</v>
      </c>
      <c r="M3503" t="s">
        <v>2545</v>
      </c>
    </row>
    <row r="3504" spans="12:13">
      <c r="L3504" s="65">
        <v>721212</v>
      </c>
      <c r="M3504" t="s">
        <v>2546</v>
      </c>
    </row>
    <row r="3505" spans="12:13">
      <c r="L3505" s="65">
        <v>721213</v>
      </c>
      <c r="M3505" t="s">
        <v>2547</v>
      </c>
    </row>
    <row r="3506" spans="12:13">
      <c r="L3506" s="65">
        <v>721214</v>
      </c>
      <c r="M3506" t="s">
        <v>2548</v>
      </c>
    </row>
    <row r="3507" spans="12:13">
      <c r="L3507" s="65">
        <v>721215</v>
      </c>
      <c r="M3507" t="s">
        <v>2549</v>
      </c>
    </row>
    <row r="3508" spans="12:13">
      <c r="L3508" s="65">
        <v>721216</v>
      </c>
      <c r="M3508" t="s">
        <v>2550</v>
      </c>
    </row>
    <row r="3509" spans="12:13">
      <c r="L3509" s="65">
        <v>721217</v>
      </c>
      <c r="M3509" t="s">
        <v>2551</v>
      </c>
    </row>
    <row r="3510" spans="12:13">
      <c r="L3510" s="65">
        <v>721218</v>
      </c>
      <c r="M3510" t="s">
        <v>2552</v>
      </c>
    </row>
    <row r="3511" spans="12:13">
      <c r="L3511" s="65">
        <v>721219</v>
      </c>
      <c r="M3511" t="s">
        <v>2553</v>
      </c>
    </row>
    <row r="3512" spans="12:13">
      <c r="L3512" s="65">
        <v>721220</v>
      </c>
      <c r="M3512" t="s">
        <v>2539</v>
      </c>
    </row>
    <row r="3513" spans="12:13">
      <c r="L3513" s="65">
        <v>721221</v>
      </c>
      <c r="M3513" t="s">
        <v>2554</v>
      </c>
    </row>
    <row r="3514" spans="12:13">
      <c r="L3514" s="65">
        <v>721222</v>
      </c>
      <c r="M3514" t="s">
        <v>2555</v>
      </c>
    </row>
    <row r="3515" spans="12:13">
      <c r="L3515" s="65">
        <v>721223</v>
      </c>
      <c r="M3515" t="s">
        <v>2556</v>
      </c>
    </row>
    <row r="3516" spans="12:13">
      <c r="L3516" s="65">
        <v>721224</v>
      </c>
      <c r="M3516" t="s">
        <v>2557</v>
      </c>
    </row>
    <row r="3517" spans="12:13">
      <c r="L3517" s="65">
        <v>721225</v>
      </c>
      <c r="M3517" t="s">
        <v>2558</v>
      </c>
    </row>
    <row r="3518" spans="12:13">
      <c r="L3518" s="65">
        <v>721226</v>
      </c>
      <c r="M3518" t="s">
        <v>2559</v>
      </c>
    </row>
    <row r="3519" spans="12:13">
      <c r="L3519" s="65">
        <v>721230</v>
      </c>
      <c r="M3519" t="s">
        <v>2542</v>
      </c>
    </row>
    <row r="3520" spans="12:13">
      <c r="L3520" s="65">
        <v>721231</v>
      </c>
      <c r="M3520" t="s">
        <v>2560</v>
      </c>
    </row>
    <row r="3521" spans="12:13">
      <c r="L3521" s="65">
        <v>721232</v>
      </c>
      <c r="M3521" t="s">
        <v>2561</v>
      </c>
    </row>
    <row r="3522" spans="12:13">
      <c r="L3522" s="65">
        <v>721233</v>
      </c>
      <c r="M3522" t="s">
        <v>2562</v>
      </c>
    </row>
    <row r="3523" spans="12:13">
      <c r="L3523" s="65">
        <v>721300</v>
      </c>
      <c r="M3523" t="s">
        <v>2563</v>
      </c>
    </row>
    <row r="3524" spans="12:13">
      <c r="L3524" s="65">
        <v>721310</v>
      </c>
      <c r="M3524" t="s">
        <v>2529</v>
      </c>
    </row>
    <row r="3525" spans="12:13">
      <c r="L3525" s="65">
        <v>721311</v>
      </c>
      <c r="M3525" t="s">
        <v>2564</v>
      </c>
    </row>
    <row r="3526" spans="12:13">
      <c r="L3526" s="65">
        <v>721312</v>
      </c>
      <c r="M3526" t="s">
        <v>2565</v>
      </c>
    </row>
    <row r="3527" spans="12:13">
      <c r="L3527" s="65">
        <v>721313</v>
      </c>
      <c r="M3527" t="s">
        <v>2566</v>
      </c>
    </row>
    <row r="3528" spans="12:13">
      <c r="L3528" s="65">
        <v>721314</v>
      </c>
      <c r="M3528" t="s">
        <v>2567</v>
      </c>
    </row>
    <row r="3529" spans="12:13">
      <c r="L3529" s="65">
        <v>721315</v>
      </c>
      <c r="M3529" t="s">
        <v>2568</v>
      </c>
    </row>
    <row r="3530" spans="12:13">
      <c r="L3530" s="65">
        <v>721316</v>
      </c>
      <c r="M3530" t="s">
        <v>2569</v>
      </c>
    </row>
    <row r="3531" spans="12:13">
      <c r="L3531" s="65">
        <v>721317</v>
      </c>
      <c r="M3531" t="s">
        <v>2570</v>
      </c>
    </row>
    <row r="3532" spans="12:13">
      <c r="L3532" s="65">
        <v>721318</v>
      </c>
      <c r="M3532" t="s">
        <v>2571</v>
      </c>
    </row>
    <row r="3533" spans="12:13">
      <c r="L3533" s="65">
        <v>721319</v>
      </c>
      <c r="M3533" t="s">
        <v>2572</v>
      </c>
    </row>
    <row r="3534" spans="12:13">
      <c r="L3534" s="65">
        <v>721320</v>
      </c>
      <c r="M3534" t="s">
        <v>2539</v>
      </c>
    </row>
    <row r="3535" spans="12:13">
      <c r="L3535" s="65">
        <v>721321</v>
      </c>
      <c r="M3535" t="s">
        <v>2573</v>
      </c>
    </row>
    <row r="3536" spans="12:13">
      <c r="L3536" s="65">
        <v>721322</v>
      </c>
      <c r="M3536" t="s">
        <v>2574</v>
      </c>
    </row>
    <row r="3537" spans="12:13">
      <c r="L3537" s="65">
        <v>721323</v>
      </c>
      <c r="M3537" t="s">
        <v>2575</v>
      </c>
    </row>
    <row r="3538" spans="12:13">
      <c r="L3538" s="65">
        <v>721324</v>
      </c>
      <c r="M3538" t="s">
        <v>2576</v>
      </c>
    </row>
    <row r="3539" spans="12:13">
      <c r="L3539" s="65">
        <v>721325</v>
      </c>
      <c r="M3539" t="s">
        <v>2577</v>
      </c>
    </row>
    <row r="3540" spans="12:13">
      <c r="L3540" s="65">
        <v>721330</v>
      </c>
      <c r="M3540" t="s">
        <v>2542</v>
      </c>
    </row>
    <row r="3541" spans="12:13">
      <c r="L3541" s="65">
        <v>721331</v>
      </c>
      <c r="M3541" t="s">
        <v>2578</v>
      </c>
    </row>
    <row r="3542" spans="12:13">
      <c r="L3542" s="65">
        <v>721332</v>
      </c>
      <c r="M3542" t="s">
        <v>2579</v>
      </c>
    </row>
    <row r="3543" spans="12:13">
      <c r="L3543" s="65">
        <v>721400</v>
      </c>
      <c r="M3543" t="s">
        <v>2580</v>
      </c>
    </row>
    <row r="3544" spans="12:13">
      <c r="L3544" s="65">
        <v>721410</v>
      </c>
      <c r="M3544" t="s">
        <v>2529</v>
      </c>
    </row>
    <row r="3545" spans="12:13">
      <c r="L3545" s="65">
        <v>721411</v>
      </c>
      <c r="M3545" t="s">
        <v>2581</v>
      </c>
    </row>
    <row r="3546" spans="12:13">
      <c r="L3546" s="65">
        <v>721412</v>
      </c>
      <c r="M3546" t="s">
        <v>2582</v>
      </c>
    </row>
    <row r="3547" spans="12:13">
      <c r="L3547" s="65">
        <v>721413</v>
      </c>
      <c r="M3547" t="s">
        <v>2583</v>
      </c>
    </row>
    <row r="3548" spans="12:13">
      <c r="L3548" s="65">
        <v>721414</v>
      </c>
      <c r="M3548" t="s">
        <v>2584</v>
      </c>
    </row>
    <row r="3549" spans="12:13">
      <c r="L3549" s="65">
        <v>721415</v>
      </c>
      <c r="M3549" t="s">
        <v>2585</v>
      </c>
    </row>
    <row r="3550" spans="12:13">
      <c r="L3550" s="65">
        <v>721416</v>
      </c>
      <c r="M3550" t="s">
        <v>2586</v>
      </c>
    </row>
    <row r="3551" spans="12:13">
      <c r="L3551" s="65">
        <v>721417</v>
      </c>
      <c r="M3551" t="s">
        <v>2587</v>
      </c>
    </row>
    <row r="3552" spans="12:13">
      <c r="L3552" s="65">
        <v>721418</v>
      </c>
      <c r="M3552" t="s">
        <v>2588</v>
      </c>
    </row>
    <row r="3553" spans="12:13">
      <c r="L3553" s="65">
        <v>721419</v>
      </c>
      <c r="M3553" t="s">
        <v>2589</v>
      </c>
    </row>
    <row r="3554" spans="12:13">
      <c r="L3554" s="65">
        <v>721420</v>
      </c>
      <c r="M3554" t="s">
        <v>2590</v>
      </c>
    </row>
    <row r="3555" spans="12:13">
      <c r="L3555" s="65">
        <v>721421</v>
      </c>
      <c r="M3555" t="s">
        <v>2590</v>
      </c>
    </row>
    <row r="3556" spans="12:13">
      <c r="L3556" s="65">
        <v>721430</v>
      </c>
      <c r="M3556" t="s">
        <v>2591</v>
      </c>
    </row>
    <row r="3557" spans="12:13">
      <c r="L3557" s="65">
        <v>721431</v>
      </c>
      <c r="M3557" t="s">
        <v>2591</v>
      </c>
    </row>
    <row r="3558" spans="12:13">
      <c r="L3558" s="65">
        <v>721432</v>
      </c>
      <c r="M3558" t="s">
        <v>2592</v>
      </c>
    </row>
    <row r="3559" spans="12:13">
      <c r="L3559" s="65">
        <v>722000</v>
      </c>
      <c r="M3559" t="s">
        <v>2593</v>
      </c>
    </row>
    <row r="3560" spans="12:13">
      <c r="L3560" s="65">
        <v>722100</v>
      </c>
      <c r="M3560" t="s">
        <v>2594</v>
      </c>
    </row>
    <row r="3561" spans="12:13">
      <c r="L3561" s="65">
        <v>722110</v>
      </c>
      <c r="M3561" t="s">
        <v>2594</v>
      </c>
    </row>
    <row r="3562" spans="12:13">
      <c r="L3562" s="65">
        <v>722111</v>
      </c>
      <c r="M3562" t="s">
        <v>2594</v>
      </c>
    </row>
    <row r="3563" spans="12:13">
      <c r="L3563" s="65">
        <v>722200</v>
      </c>
      <c r="M3563" t="s">
        <v>2595</v>
      </c>
    </row>
    <row r="3564" spans="12:13">
      <c r="L3564" s="65">
        <v>722210</v>
      </c>
      <c r="M3564" t="s">
        <v>2595</v>
      </c>
    </row>
    <row r="3565" spans="12:13">
      <c r="L3565" s="65">
        <v>722211</v>
      </c>
      <c r="M3565" t="s">
        <v>2595</v>
      </c>
    </row>
    <row r="3566" spans="12:13">
      <c r="L3566" s="65">
        <v>722300</v>
      </c>
      <c r="M3566" t="s">
        <v>2596</v>
      </c>
    </row>
    <row r="3567" spans="12:13">
      <c r="L3567" s="65">
        <v>722310</v>
      </c>
      <c r="M3567" t="s">
        <v>2596</v>
      </c>
    </row>
    <row r="3568" spans="12:13">
      <c r="L3568" s="65">
        <v>722311</v>
      </c>
      <c r="M3568" t="s">
        <v>2596</v>
      </c>
    </row>
    <row r="3569" spans="12:13">
      <c r="L3569" s="65">
        <v>730000</v>
      </c>
      <c r="M3569" t="s">
        <v>2598</v>
      </c>
    </row>
    <row r="3570" spans="12:13">
      <c r="L3570" s="65">
        <v>731000</v>
      </c>
      <c r="M3570" t="s">
        <v>2599</v>
      </c>
    </row>
    <row r="3571" spans="12:13">
      <c r="L3571" s="65">
        <v>731100</v>
      </c>
      <c r="M3571" t="s">
        <v>2600</v>
      </c>
    </row>
    <row r="3572" spans="12:13">
      <c r="L3572" s="65">
        <v>731120</v>
      </c>
      <c r="M3572" t="s">
        <v>2601</v>
      </c>
    </row>
    <row r="3573" spans="12:13">
      <c r="L3573" s="65">
        <v>731121</v>
      </c>
      <c r="M3573" t="s">
        <v>2601</v>
      </c>
    </row>
    <row r="3574" spans="12:13">
      <c r="L3574" s="65">
        <v>731130</v>
      </c>
      <c r="M3574" t="s">
        <v>2602</v>
      </c>
    </row>
    <row r="3575" spans="12:13">
      <c r="L3575" s="65">
        <v>731131</v>
      </c>
      <c r="M3575" t="s">
        <v>2603</v>
      </c>
    </row>
    <row r="3576" spans="12:13">
      <c r="L3576" s="65">
        <v>731132</v>
      </c>
      <c r="M3576" t="s">
        <v>2604</v>
      </c>
    </row>
    <row r="3577" spans="12:13">
      <c r="L3577" s="65">
        <v>731140</v>
      </c>
      <c r="M3577" t="s">
        <v>2605</v>
      </c>
    </row>
    <row r="3578" spans="12:13">
      <c r="L3578" s="65">
        <v>731141</v>
      </c>
      <c r="M3578" t="s">
        <v>2605</v>
      </c>
    </row>
    <row r="3579" spans="12:13">
      <c r="L3579" s="65">
        <v>731150</v>
      </c>
      <c r="M3579" t="s">
        <v>2606</v>
      </c>
    </row>
    <row r="3580" spans="12:13">
      <c r="L3580" s="65">
        <v>731151</v>
      </c>
      <c r="M3580" t="s">
        <v>2606</v>
      </c>
    </row>
    <row r="3581" spans="12:13">
      <c r="L3581" s="65">
        <v>731160</v>
      </c>
      <c r="M3581" t="s">
        <v>2607</v>
      </c>
    </row>
    <row r="3582" spans="12:13">
      <c r="L3582" s="65">
        <v>731161</v>
      </c>
      <c r="M3582" t="s">
        <v>2608</v>
      </c>
    </row>
    <row r="3583" spans="12:13">
      <c r="L3583" s="65">
        <v>731162</v>
      </c>
      <c r="M3583" t="s">
        <v>2609</v>
      </c>
    </row>
    <row r="3584" spans="12:13">
      <c r="L3584" s="65">
        <v>731165</v>
      </c>
      <c r="M3584" t="s">
        <v>2610</v>
      </c>
    </row>
    <row r="3585" spans="12:13">
      <c r="L3585" s="65">
        <v>731200</v>
      </c>
      <c r="M3585" t="s">
        <v>2611</v>
      </c>
    </row>
    <row r="3586" spans="12:13">
      <c r="L3586" s="65">
        <v>731220</v>
      </c>
      <c r="M3586" t="s">
        <v>2612</v>
      </c>
    </row>
    <row r="3587" spans="12:13">
      <c r="L3587" s="65">
        <v>731221</v>
      </c>
      <c r="M3587" t="s">
        <v>2612</v>
      </c>
    </row>
    <row r="3588" spans="12:13">
      <c r="L3588" s="65">
        <v>731230</v>
      </c>
      <c r="M3588" t="s">
        <v>2613</v>
      </c>
    </row>
    <row r="3589" spans="12:13">
      <c r="L3589" s="65">
        <v>731231</v>
      </c>
      <c r="M3589" t="s">
        <v>2614</v>
      </c>
    </row>
    <row r="3590" spans="12:13">
      <c r="L3590" s="65">
        <v>731232</v>
      </c>
      <c r="M3590" t="s">
        <v>2615</v>
      </c>
    </row>
    <row r="3591" spans="12:13">
      <c r="L3591" s="65">
        <v>731240</v>
      </c>
      <c r="M3591" t="s">
        <v>2616</v>
      </c>
    </row>
    <row r="3592" spans="12:13">
      <c r="L3592" s="65">
        <v>731241</v>
      </c>
      <c r="M3592" t="s">
        <v>2616</v>
      </c>
    </row>
    <row r="3593" spans="12:13">
      <c r="L3593" s="65">
        <v>731250</v>
      </c>
      <c r="M3593" t="s">
        <v>2617</v>
      </c>
    </row>
    <row r="3594" spans="12:13">
      <c r="L3594" s="65">
        <v>731251</v>
      </c>
      <c r="M3594" t="s">
        <v>2617</v>
      </c>
    </row>
    <row r="3595" spans="12:13">
      <c r="L3595" s="65">
        <v>731260</v>
      </c>
      <c r="M3595" t="s">
        <v>2618</v>
      </c>
    </row>
    <row r="3596" spans="12:13">
      <c r="L3596" s="65">
        <v>731261</v>
      </c>
      <c r="M3596" t="s">
        <v>2619</v>
      </c>
    </row>
    <row r="3597" spans="12:13">
      <c r="L3597" s="65">
        <v>731262</v>
      </c>
      <c r="M3597" t="s">
        <v>2620</v>
      </c>
    </row>
    <row r="3598" spans="12:13">
      <c r="L3598" s="65">
        <v>731265</v>
      </c>
      <c r="M3598" t="s">
        <v>2621</v>
      </c>
    </row>
    <row r="3599" spans="12:13">
      <c r="L3599" s="65">
        <v>732000</v>
      </c>
      <c r="M3599" t="s">
        <v>2623</v>
      </c>
    </row>
    <row r="3600" spans="12:13">
      <c r="L3600" s="65">
        <v>732100</v>
      </c>
      <c r="M3600" t="s">
        <v>2624</v>
      </c>
    </row>
    <row r="3601" spans="12:13">
      <c r="L3601" s="65">
        <v>732120</v>
      </c>
      <c r="M3601" t="s">
        <v>2625</v>
      </c>
    </row>
    <row r="3602" spans="12:13">
      <c r="L3602" s="65">
        <v>732121</v>
      </c>
      <c r="M3602" t="s">
        <v>2625</v>
      </c>
    </row>
    <row r="3603" spans="12:13">
      <c r="L3603" s="65">
        <v>732130</v>
      </c>
      <c r="M3603" t="s">
        <v>2626</v>
      </c>
    </row>
    <row r="3604" spans="12:13">
      <c r="L3604" s="65">
        <v>732131</v>
      </c>
      <c r="M3604" t="s">
        <v>2627</v>
      </c>
    </row>
    <row r="3605" spans="12:13">
      <c r="L3605" s="65">
        <v>732132</v>
      </c>
      <c r="M3605" t="s">
        <v>2628</v>
      </c>
    </row>
    <row r="3606" spans="12:13">
      <c r="L3606" s="65">
        <v>732140</v>
      </c>
      <c r="M3606" t="s">
        <v>2629</v>
      </c>
    </row>
    <row r="3607" spans="12:13">
      <c r="L3607" s="65">
        <v>732141</v>
      </c>
      <c r="M3607" t="s">
        <v>2629</v>
      </c>
    </row>
    <row r="3608" spans="12:13">
      <c r="L3608" s="65">
        <v>732150</v>
      </c>
      <c r="M3608" t="s">
        <v>2630</v>
      </c>
    </row>
    <row r="3609" spans="12:13">
      <c r="L3609" s="65">
        <v>732151</v>
      </c>
      <c r="M3609" t="s">
        <v>2630</v>
      </c>
    </row>
    <row r="3610" spans="12:13">
      <c r="L3610" s="65">
        <v>732160</v>
      </c>
      <c r="M3610" t="s">
        <v>2631</v>
      </c>
    </row>
    <row r="3611" spans="12:13">
      <c r="L3611" s="65">
        <v>732161</v>
      </c>
      <c r="M3611" t="s">
        <v>2632</v>
      </c>
    </row>
    <row r="3612" spans="12:13">
      <c r="L3612" s="65">
        <v>732162</v>
      </c>
      <c r="M3612" t="s">
        <v>2633</v>
      </c>
    </row>
    <row r="3613" spans="12:13">
      <c r="L3613" s="65">
        <v>732165</v>
      </c>
      <c r="M3613" t="s">
        <v>2634</v>
      </c>
    </row>
    <row r="3614" spans="12:13">
      <c r="L3614" s="65">
        <v>732200</v>
      </c>
      <c r="M3614" t="s">
        <v>2635</v>
      </c>
    </row>
    <row r="3615" spans="12:13">
      <c r="L3615" s="65">
        <v>732220</v>
      </c>
      <c r="M3615" t="s">
        <v>2636</v>
      </c>
    </row>
    <row r="3616" spans="12:13">
      <c r="L3616" s="65">
        <v>732221</v>
      </c>
      <c r="M3616" t="s">
        <v>2636</v>
      </c>
    </row>
    <row r="3617" spans="12:13">
      <c r="L3617" s="65">
        <v>732230</v>
      </c>
      <c r="M3617" t="s">
        <v>2637</v>
      </c>
    </row>
    <row r="3618" spans="12:13">
      <c r="L3618" s="65">
        <v>732231</v>
      </c>
      <c r="M3618" t="s">
        <v>2638</v>
      </c>
    </row>
    <row r="3619" spans="12:13">
      <c r="L3619" s="65">
        <v>732232</v>
      </c>
      <c r="M3619" t="s">
        <v>2639</v>
      </c>
    </row>
    <row r="3620" spans="12:13">
      <c r="L3620" s="65">
        <v>732240</v>
      </c>
      <c r="M3620" t="s">
        <v>2640</v>
      </c>
    </row>
    <row r="3621" spans="12:13">
      <c r="L3621" s="65">
        <v>732241</v>
      </c>
      <c r="M3621" t="s">
        <v>2640</v>
      </c>
    </row>
    <row r="3622" spans="12:13">
      <c r="L3622" s="65">
        <v>732250</v>
      </c>
      <c r="M3622" t="s">
        <v>2641</v>
      </c>
    </row>
    <row r="3623" spans="12:13">
      <c r="L3623" s="65">
        <v>732251</v>
      </c>
      <c r="M3623" t="s">
        <v>2641</v>
      </c>
    </row>
    <row r="3624" spans="12:13">
      <c r="L3624" s="65">
        <v>732260</v>
      </c>
      <c r="M3624" t="s">
        <v>2642</v>
      </c>
    </row>
    <row r="3625" spans="12:13">
      <c r="L3625" s="65">
        <v>732261</v>
      </c>
      <c r="M3625" t="s">
        <v>2643</v>
      </c>
    </row>
    <row r="3626" spans="12:13">
      <c r="L3626" s="65">
        <v>732262</v>
      </c>
      <c r="M3626" t="s">
        <v>2644</v>
      </c>
    </row>
    <row r="3627" spans="12:13">
      <c r="L3627" s="65">
        <v>732265</v>
      </c>
      <c r="M3627" t="s">
        <v>2645</v>
      </c>
    </row>
    <row r="3628" spans="12:13">
      <c r="L3628" s="65">
        <v>733000</v>
      </c>
      <c r="M3628" t="s">
        <v>2647</v>
      </c>
    </row>
    <row r="3629" spans="12:13">
      <c r="L3629" s="65">
        <v>733100</v>
      </c>
      <c r="M3629" t="s">
        <v>2648</v>
      </c>
    </row>
    <row r="3630" spans="12:13">
      <c r="L3630" s="65">
        <v>733120</v>
      </c>
      <c r="M3630" t="s">
        <v>2649</v>
      </c>
    </row>
    <row r="3631" spans="12:13">
      <c r="L3631" s="65">
        <v>733121</v>
      </c>
      <c r="M3631" t="s">
        <v>2649</v>
      </c>
    </row>
    <row r="3632" spans="12:13">
      <c r="L3632" s="65">
        <v>733130</v>
      </c>
      <c r="M3632" t="s">
        <v>2650</v>
      </c>
    </row>
    <row r="3633" spans="12:13">
      <c r="L3633" s="65">
        <v>733131</v>
      </c>
      <c r="M3633" t="s">
        <v>2651</v>
      </c>
    </row>
    <row r="3634" spans="12:13">
      <c r="L3634" s="65">
        <v>733132</v>
      </c>
      <c r="M3634" t="s">
        <v>2652</v>
      </c>
    </row>
    <row r="3635" spans="12:13">
      <c r="L3635" s="65">
        <v>733133</v>
      </c>
      <c r="M3635" t="s">
        <v>2653</v>
      </c>
    </row>
    <row r="3636" spans="12:13">
      <c r="L3636" s="65">
        <v>733134</v>
      </c>
      <c r="M3636" t="s">
        <v>2654</v>
      </c>
    </row>
    <row r="3637" spans="12:13">
      <c r="L3637" s="65">
        <v>733135</v>
      </c>
      <c r="M3637" t="s">
        <v>2655</v>
      </c>
    </row>
    <row r="3638" spans="12:13">
      <c r="L3638" s="65">
        <v>733136</v>
      </c>
      <c r="M3638" t="s">
        <v>2656</v>
      </c>
    </row>
    <row r="3639" spans="12:13">
      <c r="L3639" s="65">
        <v>733140</v>
      </c>
      <c r="M3639" t="s">
        <v>2657</v>
      </c>
    </row>
    <row r="3640" spans="12:13">
      <c r="L3640" s="65">
        <v>733141</v>
      </c>
      <c r="M3640" t="s">
        <v>2658</v>
      </c>
    </row>
    <row r="3641" spans="12:13">
      <c r="L3641" s="65">
        <v>733142</v>
      </c>
      <c r="M3641" t="s">
        <v>2659</v>
      </c>
    </row>
    <row r="3642" spans="12:13">
      <c r="L3642" s="65">
        <v>733143</v>
      </c>
      <c r="M3642" t="s">
        <v>2660</v>
      </c>
    </row>
    <row r="3643" spans="12:13">
      <c r="L3643" s="65">
        <v>733144</v>
      </c>
      <c r="M3643" t="s">
        <v>2662</v>
      </c>
    </row>
    <row r="3644" spans="12:13">
      <c r="L3644" s="65">
        <v>733145</v>
      </c>
      <c r="M3644" t="s">
        <v>2663</v>
      </c>
    </row>
    <row r="3645" spans="12:13">
      <c r="L3645" s="65">
        <v>733146</v>
      </c>
      <c r="M3645" t="s">
        <v>2664</v>
      </c>
    </row>
    <row r="3646" spans="12:13">
      <c r="L3646" s="65">
        <v>733147</v>
      </c>
      <c r="M3646" t="s">
        <v>2665</v>
      </c>
    </row>
    <row r="3647" spans="12:13">
      <c r="L3647" s="65">
        <v>733148</v>
      </c>
      <c r="M3647" t="s">
        <v>2666</v>
      </c>
    </row>
    <row r="3648" spans="12:13">
      <c r="L3648" s="65">
        <v>733150</v>
      </c>
      <c r="M3648" t="s">
        <v>2667</v>
      </c>
    </row>
    <row r="3649" spans="12:13">
      <c r="L3649" s="65">
        <v>733151</v>
      </c>
      <c r="M3649" t="s">
        <v>2668</v>
      </c>
    </row>
    <row r="3650" spans="12:13">
      <c r="L3650" s="65">
        <v>733152</v>
      </c>
      <c r="M3650" t="s">
        <v>2669</v>
      </c>
    </row>
    <row r="3651" spans="12:13">
      <c r="L3651" s="65">
        <v>733153</v>
      </c>
      <c r="M3651" t="s">
        <v>2670</v>
      </c>
    </row>
    <row r="3652" spans="12:13">
      <c r="L3652" s="65">
        <v>733154</v>
      </c>
      <c r="M3652" t="s">
        <v>2671</v>
      </c>
    </row>
    <row r="3653" spans="12:13">
      <c r="L3653" s="65">
        <v>733155</v>
      </c>
      <c r="M3653" t="s">
        <v>2672</v>
      </c>
    </row>
    <row r="3654" spans="12:13">
      <c r="L3654" s="65">
        <v>733156</v>
      </c>
      <c r="M3654" t="s">
        <v>2673</v>
      </c>
    </row>
    <row r="3655" spans="12:13">
      <c r="L3655" s="65">
        <v>733157</v>
      </c>
      <c r="M3655" t="s">
        <v>2674</v>
      </c>
    </row>
    <row r="3656" spans="12:13">
      <c r="L3656" s="65">
        <v>733158</v>
      </c>
      <c r="M3656" t="s">
        <v>2666</v>
      </c>
    </row>
    <row r="3657" spans="12:13">
      <c r="L3657" s="65">
        <v>733160</v>
      </c>
      <c r="M3657" t="s">
        <v>2675</v>
      </c>
    </row>
    <row r="3658" spans="12:13">
      <c r="L3658" s="65">
        <v>733161</v>
      </c>
      <c r="M3658" t="s">
        <v>2676</v>
      </c>
    </row>
    <row r="3659" spans="12:13">
      <c r="L3659" s="65">
        <v>733162</v>
      </c>
      <c r="M3659" t="s">
        <v>2677</v>
      </c>
    </row>
    <row r="3660" spans="12:13">
      <c r="L3660" s="65">
        <v>733163</v>
      </c>
      <c r="M3660" t="s">
        <v>2678</v>
      </c>
    </row>
    <row r="3661" spans="12:13">
      <c r="L3661" s="65">
        <v>733164</v>
      </c>
      <c r="M3661" t="s">
        <v>2679</v>
      </c>
    </row>
    <row r="3662" spans="12:13">
      <c r="L3662" s="65">
        <v>733165</v>
      </c>
      <c r="M3662" t="s">
        <v>2680</v>
      </c>
    </row>
    <row r="3663" spans="12:13">
      <c r="L3663" s="65">
        <v>733166</v>
      </c>
      <c r="M3663" t="s">
        <v>2681</v>
      </c>
    </row>
    <row r="3664" spans="12:13">
      <c r="L3664" s="65">
        <v>733167</v>
      </c>
      <c r="M3664" t="s">
        <v>2682</v>
      </c>
    </row>
    <row r="3665" spans="12:13">
      <c r="L3665" s="65">
        <v>733168</v>
      </c>
      <c r="M3665" t="s">
        <v>2683</v>
      </c>
    </row>
    <row r="3666" spans="12:13">
      <c r="L3666" s="65">
        <v>733200</v>
      </c>
      <c r="M3666" t="s">
        <v>2684</v>
      </c>
    </row>
    <row r="3667" spans="12:13">
      <c r="L3667" s="65">
        <v>733220</v>
      </c>
      <c r="M3667" t="s">
        <v>2685</v>
      </c>
    </row>
    <row r="3668" spans="12:13">
      <c r="L3668" s="65">
        <v>733221</v>
      </c>
      <c r="M3668" t="s">
        <v>2685</v>
      </c>
    </row>
    <row r="3669" spans="12:13">
      <c r="L3669" s="65">
        <v>733230</v>
      </c>
      <c r="M3669" t="s">
        <v>2686</v>
      </c>
    </row>
    <row r="3670" spans="12:13">
      <c r="L3670" s="65">
        <v>733231</v>
      </c>
      <c r="M3670" t="s">
        <v>2687</v>
      </c>
    </row>
    <row r="3671" spans="12:13">
      <c r="L3671" s="65">
        <v>733232</v>
      </c>
      <c r="M3671" t="s">
        <v>2688</v>
      </c>
    </row>
    <row r="3672" spans="12:13">
      <c r="L3672" s="65">
        <v>733233</v>
      </c>
      <c r="M3672" t="s">
        <v>2689</v>
      </c>
    </row>
    <row r="3673" spans="12:13">
      <c r="L3673" s="65">
        <v>733234</v>
      </c>
      <c r="M3673" t="s">
        <v>2690</v>
      </c>
    </row>
    <row r="3674" spans="12:13">
      <c r="L3674" s="65">
        <v>733235</v>
      </c>
      <c r="M3674" t="s">
        <v>2691</v>
      </c>
    </row>
    <row r="3675" spans="12:13">
      <c r="L3675" s="65">
        <v>733236</v>
      </c>
      <c r="M3675" t="s">
        <v>2692</v>
      </c>
    </row>
    <row r="3676" spans="12:13">
      <c r="L3676" s="65">
        <v>733240</v>
      </c>
      <c r="M3676" t="s">
        <v>2693</v>
      </c>
    </row>
    <row r="3677" spans="12:13">
      <c r="L3677" s="65">
        <v>733241</v>
      </c>
      <c r="M3677" t="s">
        <v>2694</v>
      </c>
    </row>
    <row r="3678" spans="12:13">
      <c r="L3678" s="65">
        <v>733242</v>
      </c>
      <c r="M3678" t="s">
        <v>2695</v>
      </c>
    </row>
    <row r="3679" spans="12:13">
      <c r="L3679" s="65">
        <v>733243</v>
      </c>
      <c r="M3679" t="s">
        <v>2697</v>
      </c>
    </row>
    <row r="3680" spans="12:13">
      <c r="L3680" s="65">
        <v>733250</v>
      </c>
      <c r="M3680" t="s">
        <v>2698</v>
      </c>
    </row>
    <row r="3681" spans="12:13">
      <c r="L3681" s="65">
        <v>733251</v>
      </c>
      <c r="M3681" t="s">
        <v>2699</v>
      </c>
    </row>
    <row r="3682" spans="12:13">
      <c r="L3682" s="65">
        <v>733252</v>
      </c>
      <c r="M3682" t="s">
        <v>2700</v>
      </c>
    </row>
    <row r="3683" spans="12:13">
      <c r="L3683" s="65">
        <v>733253</v>
      </c>
      <c r="M3683" t="s">
        <v>2701</v>
      </c>
    </row>
    <row r="3684" spans="12:13">
      <c r="L3684" s="65">
        <v>733260</v>
      </c>
      <c r="M3684" t="s">
        <v>2702</v>
      </c>
    </row>
    <row r="3685" spans="12:13">
      <c r="L3685" s="65">
        <v>733261</v>
      </c>
      <c r="M3685" t="s">
        <v>2703</v>
      </c>
    </row>
    <row r="3686" spans="12:13">
      <c r="L3686" s="65">
        <v>733262</v>
      </c>
      <c r="M3686" t="s">
        <v>2704</v>
      </c>
    </row>
    <row r="3687" spans="12:13">
      <c r="L3687" s="65">
        <v>733265</v>
      </c>
      <c r="M3687" t="s">
        <v>2705</v>
      </c>
    </row>
    <row r="3688" spans="12:13">
      <c r="L3688" s="65">
        <v>740000</v>
      </c>
      <c r="M3688" t="s">
        <v>2707</v>
      </c>
    </row>
    <row r="3689" spans="12:13">
      <c r="L3689" s="65">
        <v>741000</v>
      </c>
      <c r="M3689" t="s">
        <v>2709</v>
      </c>
    </row>
    <row r="3690" spans="12:13">
      <c r="L3690" s="65">
        <v>741100</v>
      </c>
      <c r="M3690" t="s">
        <v>2710</v>
      </c>
    </row>
    <row r="3691" spans="12:13">
      <c r="L3691" s="65">
        <v>741120</v>
      </c>
      <c r="M3691" t="s">
        <v>2711</v>
      </c>
    </row>
    <row r="3692" spans="12:13">
      <c r="L3692" s="65">
        <v>741121</v>
      </c>
      <c r="M3692" t="s">
        <v>2712</v>
      </c>
    </row>
    <row r="3693" spans="12:13">
      <c r="L3693" s="65">
        <v>741122</v>
      </c>
      <c r="M3693" t="s">
        <v>2713</v>
      </c>
    </row>
    <row r="3694" spans="12:13">
      <c r="L3694" s="65">
        <v>741130</v>
      </c>
      <c r="M3694" t="s">
        <v>2714</v>
      </c>
    </row>
    <row r="3695" spans="12:13">
      <c r="L3695" s="65">
        <v>741131</v>
      </c>
      <c r="M3695" t="s">
        <v>2715</v>
      </c>
    </row>
    <row r="3696" spans="12:13">
      <c r="L3696" s="65">
        <v>741132</v>
      </c>
      <c r="M3696" t="s">
        <v>2716</v>
      </c>
    </row>
    <row r="3697" spans="12:13">
      <c r="L3697" s="65">
        <v>741140</v>
      </c>
      <c r="M3697" t="s">
        <v>2717</v>
      </c>
    </row>
    <row r="3698" spans="12:13">
      <c r="L3698" s="65">
        <v>741141</v>
      </c>
      <c r="M3698" t="s">
        <v>2719</v>
      </c>
    </row>
    <row r="3699" spans="12:13">
      <c r="L3699" s="65">
        <v>741142</v>
      </c>
      <c r="M3699" t="s">
        <v>2720</v>
      </c>
    </row>
    <row r="3700" spans="12:13">
      <c r="L3700" s="65">
        <v>741150</v>
      </c>
      <c r="M3700" t="s">
        <v>2721</v>
      </c>
    </row>
    <row r="3701" spans="12:13">
      <c r="L3701" s="65">
        <v>741151</v>
      </c>
      <c r="M3701" t="s">
        <v>2722</v>
      </c>
    </row>
    <row r="3702" spans="12:13">
      <c r="L3702" s="65">
        <v>741152</v>
      </c>
      <c r="M3702" t="s">
        <v>2723</v>
      </c>
    </row>
    <row r="3703" spans="12:13">
      <c r="L3703" s="65">
        <v>741160</v>
      </c>
      <c r="M3703" t="s">
        <v>2724</v>
      </c>
    </row>
    <row r="3704" spans="12:13">
      <c r="L3704" s="65">
        <v>741161</v>
      </c>
      <c r="M3704" t="s">
        <v>2725</v>
      </c>
    </row>
    <row r="3705" spans="12:13">
      <c r="L3705" s="65">
        <v>741162</v>
      </c>
      <c r="M3705" t="s">
        <v>2726</v>
      </c>
    </row>
    <row r="3706" spans="12:13">
      <c r="L3706" s="65">
        <v>741165</v>
      </c>
      <c r="M3706" t="s">
        <v>2727</v>
      </c>
    </row>
    <row r="3707" spans="12:13">
      <c r="L3707" s="65">
        <v>741200</v>
      </c>
      <c r="M3707" t="s">
        <v>2728</v>
      </c>
    </row>
    <row r="3708" spans="12:13">
      <c r="L3708" s="65">
        <v>741210</v>
      </c>
      <c r="M3708" t="s">
        <v>2729</v>
      </c>
    </row>
    <row r="3709" spans="12:13">
      <c r="L3709" s="65">
        <v>741211</v>
      </c>
      <c r="M3709" t="s">
        <v>2730</v>
      </c>
    </row>
    <row r="3710" spans="12:13">
      <c r="L3710" s="65">
        <v>741212</v>
      </c>
      <c r="M3710" t="s">
        <v>2731</v>
      </c>
    </row>
    <row r="3711" spans="12:13">
      <c r="L3711" s="65">
        <v>741220</v>
      </c>
      <c r="M3711" t="s">
        <v>2732</v>
      </c>
    </row>
    <row r="3712" spans="12:13">
      <c r="L3712" s="65">
        <v>741221</v>
      </c>
      <c r="M3712" t="s">
        <v>2732</v>
      </c>
    </row>
    <row r="3713" spans="12:13">
      <c r="L3713" s="65">
        <v>741222</v>
      </c>
      <c r="M3713" t="s">
        <v>2733</v>
      </c>
    </row>
    <row r="3714" spans="12:13">
      <c r="L3714" s="65">
        <v>741223</v>
      </c>
      <c r="M3714" t="s">
        <v>2734</v>
      </c>
    </row>
    <row r="3715" spans="12:13">
      <c r="L3715" s="65">
        <v>741224</v>
      </c>
      <c r="M3715" t="s">
        <v>2735</v>
      </c>
    </row>
    <row r="3716" spans="12:13">
      <c r="L3716" s="65">
        <v>741230</v>
      </c>
      <c r="M3716" t="s">
        <v>2736</v>
      </c>
    </row>
    <row r="3717" spans="12:13">
      <c r="L3717" s="65">
        <v>741231</v>
      </c>
      <c r="M3717" t="s">
        <v>2737</v>
      </c>
    </row>
    <row r="3718" spans="12:13">
      <c r="L3718" s="65">
        <v>741232</v>
      </c>
      <c r="M3718" t="s">
        <v>2738</v>
      </c>
    </row>
    <row r="3719" spans="12:13">
      <c r="L3719" s="65">
        <v>741240</v>
      </c>
      <c r="M3719" t="s">
        <v>2739</v>
      </c>
    </row>
    <row r="3720" spans="12:13">
      <c r="L3720" s="65">
        <v>741241</v>
      </c>
      <c r="M3720" t="s">
        <v>2739</v>
      </c>
    </row>
    <row r="3721" spans="12:13">
      <c r="L3721" s="65">
        <v>741250</v>
      </c>
      <c r="M3721" t="s">
        <v>2740</v>
      </c>
    </row>
    <row r="3722" spans="12:13">
      <c r="L3722" s="65">
        <v>741251</v>
      </c>
      <c r="M3722" t="s">
        <v>2740</v>
      </c>
    </row>
    <row r="3723" spans="12:13">
      <c r="L3723" s="65">
        <v>741260</v>
      </c>
      <c r="M3723" t="s">
        <v>2741</v>
      </c>
    </row>
    <row r="3724" spans="12:13">
      <c r="L3724" s="65">
        <v>741261</v>
      </c>
      <c r="M3724" t="s">
        <v>2742</v>
      </c>
    </row>
    <row r="3725" spans="12:13">
      <c r="L3725" s="65">
        <v>741262</v>
      </c>
      <c r="M3725" t="s">
        <v>2743</v>
      </c>
    </row>
    <row r="3726" spans="12:13">
      <c r="L3726" s="65">
        <v>741265</v>
      </c>
      <c r="M3726" t="s">
        <v>2744</v>
      </c>
    </row>
    <row r="3727" spans="12:13">
      <c r="L3727" s="65">
        <v>741300</v>
      </c>
      <c r="M3727" t="s">
        <v>2745</v>
      </c>
    </row>
    <row r="3728" spans="12:13">
      <c r="L3728" s="65">
        <v>741310</v>
      </c>
      <c r="M3728" t="s">
        <v>2745</v>
      </c>
    </row>
    <row r="3729" spans="12:13">
      <c r="L3729" s="65">
        <v>741311</v>
      </c>
      <c r="M3729" t="s">
        <v>2745</v>
      </c>
    </row>
    <row r="3730" spans="12:13">
      <c r="L3730" s="65">
        <v>741400</v>
      </c>
      <c r="M3730" t="s">
        <v>2746</v>
      </c>
    </row>
    <row r="3731" spans="12:13">
      <c r="L3731" s="65">
        <v>741410</v>
      </c>
      <c r="M3731" t="s">
        <v>2746</v>
      </c>
    </row>
    <row r="3732" spans="12:13">
      <c r="L3732" s="65">
        <v>741411</v>
      </c>
      <c r="M3732" t="s">
        <v>2748</v>
      </c>
    </row>
    <row r="3733" spans="12:13">
      <c r="L3733" s="65">
        <v>741412</v>
      </c>
      <c r="M3733" t="s">
        <v>2749</v>
      </c>
    </row>
    <row r="3734" spans="12:13">
      <c r="L3734" s="65">
        <v>741413</v>
      </c>
      <c r="M3734" t="s">
        <v>2750</v>
      </c>
    </row>
    <row r="3735" spans="12:13">
      <c r="L3735" s="65">
        <v>741414</v>
      </c>
      <c r="M3735" t="s">
        <v>2751</v>
      </c>
    </row>
    <row r="3736" spans="12:13">
      <c r="L3736" s="65">
        <v>741500</v>
      </c>
      <c r="M3736" t="s">
        <v>2752</v>
      </c>
    </row>
    <row r="3737" spans="12:13">
      <c r="L3737" s="65">
        <v>741510</v>
      </c>
      <c r="M3737" t="s">
        <v>2753</v>
      </c>
    </row>
    <row r="3738" spans="12:13">
      <c r="L3738" s="65">
        <v>741511</v>
      </c>
      <c r="M3738" t="s">
        <v>2754</v>
      </c>
    </row>
    <row r="3739" spans="12:13">
      <c r="L3739" s="65">
        <v>741512</v>
      </c>
      <c r="M3739" t="s">
        <v>2755</v>
      </c>
    </row>
    <row r="3740" spans="12:13">
      <c r="L3740" s="65">
        <v>741513</v>
      </c>
      <c r="M3740" t="s">
        <v>2756</v>
      </c>
    </row>
    <row r="3741" spans="12:13">
      <c r="L3741" s="65">
        <v>741514</v>
      </c>
      <c r="M3741" t="s">
        <v>2757</v>
      </c>
    </row>
    <row r="3742" spans="12:13">
      <c r="L3742" s="65">
        <v>741515</v>
      </c>
      <c r="M3742" t="s">
        <v>2758</v>
      </c>
    </row>
    <row r="3743" spans="12:13">
      <c r="L3743" s="65">
        <v>741516</v>
      </c>
      <c r="M3743" t="s">
        <v>2759</v>
      </c>
    </row>
    <row r="3744" spans="12:13">
      <c r="L3744" s="65">
        <v>741517</v>
      </c>
      <c r="M3744" t="s">
        <v>2760</v>
      </c>
    </row>
    <row r="3745" spans="12:13">
      <c r="L3745" s="65">
        <v>741520</v>
      </c>
      <c r="M3745" t="s">
        <v>2762</v>
      </c>
    </row>
    <row r="3746" spans="12:13">
      <c r="L3746" s="65">
        <v>741521</v>
      </c>
      <c r="M3746" t="s">
        <v>2763</v>
      </c>
    </row>
    <row r="3747" spans="12:13">
      <c r="L3747" s="65">
        <v>741522</v>
      </c>
      <c r="M3747" t="s">
        <v>2764</v>
      </c>
    </row>
    <row r="3748" spans="12:13">
      <c r="L3748" s="65">
        <v>741523</v>
      </c>
      <c r="M3748" t="s">
        <v>2765</v>
      </c>
    </row>
    <row r="3749" spans="12:13">
      <c r="L3749" s="65">
        <v>741524</v>
      </c>
      <c r="M3749" t="s">
        <v>2766</v>
      </c>
    </row>
    <row r="3750" spans="12:13">
      <c r="L3750" s="65">
        <v>741525</v>
      </c>
      <c r="M3750" t="s">
        <v>2767</v>
      </c>
    </row>
    <row r="3751" spans="12:13">
      <c r="L3751" s="65">
        <v>741526</v>
      </c>
      <c r="M3751" t="s">
        <v>2768</v>
      </c>
    </row>
    <row r="3752" spans="12:13">
      <c r="L3752" s="65">
        <v>741527</v>
      </c>
      <c r="M3752" t="s">
        <v>2769</v>
      </c>
    </row>
    <row r="3753" spans="12:13">
      <c r="L3753" s="65">
        <v>741528</v>
      </c>
      <c r="M3753" t="s">
        <v>2770</v>
      </c>
    </row>
    <row r="3754" spans="12:13">
      <c r="L3754" s="65">
        <v>741529</v>
      </c>
      <c r="M3754" t="s">
        <v>2771</v>
      </c>
    </row>
    <row r="3755" spans="12:13">
      <c r="L3755" s="65">
        <v>741530</v>
      </c>
      <c r="M3755" t="s">
        <v>2772</v>
      </c>
    </row>
    <row r="3756" spans="12:13">
      <c r="L3756" s="65">
        <v>741531</v>
      </c>
      <c r="M3756" t="s">
        <v>2774</v>
      </c>
    </row>
    <row r="3757" spans="12:13">
      <c r="L3757" s="65">
        <v>741532</v>
      </c>
      <c r="M3757" t="s">
        <v>2776</v>
      </c>
    </row>
    <row r="3758" spans="12:13">
      <c r="L3758" s="65">
        <v>741533</v>
      </c>
      <c r="M3758" t="s">
        <v>2778</v>
      </c>
    </row>
    <row r="3759" spans="12:13">
      <c r="L3759" s="65">
        <v>741534</v>
      </c>
      <c r="M3759" t="s">
        <v>2780</v>
      </c>
    </row>
    <row r="3760" spans="12:13">
      <c r="L3760" s="65">
        <v>741535</v>
      </c>
      <c r="M3760" t="s">
        <v>2781</v>
      </c>
    </row>
    <row r="3761" spans="12:13">
      <c r="L3761" s="65">
        <v>741536</v>
      </c>
      <c r="M3761" t="s">
        <v>2782</v>
      </c>
    </row>
    <row r="3762" spans="12:13">
      <c r="L3762" s="65">
        <v>741537</v>
      </c>
      <c r="M3762" t="s">
        <v>2783</v>
      </c>
    </row>
    <row r="3763" spans="12:13">
      <c r="L3763" s="65">
        <v>741540</v>
      </c>
      <c r="M3763" t="s">
        <v>2784</v>
      </c>
    </row>
    <row r="3764" spans="12:13">
      <c r="L3764" s="65">
        <v>741541</v>
      </c>
      <c r="M3764" t="s">
        <v>2785</v>
      </c>
    </row>
    <row r="3765" spans="12:13">
      <c r="L3765" s="65">
        <v>741542</v>
      </c>
      <c r="M3765" t="s">
        <v>2787</v>
      </c>
    </row>
    <row r="3766" spans="12:13">
      <c r="L3766" s="65">
        <v>741543</v>
      </c>
      <c r="M3766" t="s">
        <v>2788</v>
      </c>
    </row>
    <row r="3767" spans="12:13">
      <c r="L3767" s="65">
        <v>741550</v>
      </c>
      <c r="M3767" t="s">
        <v>2789</v>
      </c>
    </row>
    <row r="3768" spans="12:13">
      <c r="L3768" s="65">
        <v>741551</v>
      </c>
      <c r="M3768" t="s">
        <v>2789</v>
      </c>
    </row>
    <row r="3769" spans="12:13">
      <c r="L3769" s="65">
        <v>741560</v>
      </c>
      <c r="M3769" t="s">
        <v>2791</v>
      </c>
    </row>
    <row r="3770" spans="12:13">
      <c r="L3770" s="65">
        <v>741561</v>
      </c>
      <c r="M3770" t="s">
        <v>2792</v>
      </c>
    </row>
    <row r="3771" spans="12:13">
      <c r="L3771" s="65">
        <v>741562</v>
      </c>
      <c r="M3771" t="s">
        <v>2793</v>
      </c>
    </row>
    <row r="3772" spans="12:13">
      <c r="L3772" s="65">
        <v>741563</v>
      </c>
      <c r="M3772" t="s">
        <v>2794</v>
      </c>
    </row>
    <row r="3773" spans="12:13">
      <c r="L3773" s="65">
        <v>741564</v>
      </c>
      <c r="M3773" t="s">
        <v>2795</v>
      </c>
    </row>
    <row r="3774" spans="12:13">
      <c r="L3774" s="65">
        <v>741565</v>
      </c>
      <c r="M3774" t="s">
        <v>2796</v>
      </c>
    </row>
    <row r="3775" spans="12:13">
      <c r="L3775" s="65">
        <v>741566</v>
      </c>
      <c r="M3775" t="s">
        <v>2797</v>
      </c>
    </row>
    <row r="3776" spans="12:13">
      <c r="L3776" s="65">
        <v>741567</v>
      </c>
      <c r="M3776" t="s">
        <v>2798</v>
      </c>
    </row>
    <row r="3777" spans="12:13">
      <c r="L3777" s="65">
        <v>741568</v>
      </c>
      <c r="M3777" t="s">
        <v>2799</v>
      </c>
    </row>
    <row r="3778" spans="12:13">
      <c r="L3778" s="65">
        <v>741569</v>
      </c>
      <c r="M3778" t="s">
        <v>2800</v>
      </c>
    </row>
    <row r="3779" spans="12:13">
      <c r="L3779" s="65">
        <v>741570</v>
      </c>
      <c r="M3779" t="s">
        <v>2801</v>
      </c>
    </row>
    <row r="3780" spans="12:13">
      <c r="L3780" s="65">
        <v>741571</v>
      </c>
      <c r="M3780" t="s">
        <v>2801</v>
      </c>
    </row>
    <row r="3781" spans="12:13">
      <c r="L3781" s="65">
        <v>741572</v>
      </c>
      <c r="M3781" t="s">
        <v>2802</v>
      </c>
    </row>
    <row r="3782" spans="12:13">
      <c r="L3782" s="65">
        <v>741580</v>
      </c>
      <c r="M3782" t="s">
        <v>2803</v>
      </c>
    </row>
    <row r="3783" spans="12:13">
      <c r="L3783" s="65">
        <v>741581</v>
      </c>
      <c r="M3783" t="s">
        <v>2804</v>
      </c>
    </row>
    <row r="3784" spans="12:13">
      <c r="L3784" s="65">
        <v>741582</v>
      </c>
      <c r="M3784" t="s">
        <v>2805</v>
      </c>
    </row>
    <row r="3785" spans="12:13">
      <c r="L3785" s="65">
        <v>741583</v>
      </c>
      <c r="M3785" t="s">
        <v>2806</v>
      </c>
    </row>
    <row r="3786" spans="12:13">
      <c r="L3786" s="65">
        <v>741590</v>
      </c>
      <c r="M3786" t="s">
        <v>2807</v>
      </c>
    </row>
    <row r="3787" spans="12:13">
      <c r="L3787" s="65">
        <v>741591</v>
      </c>
      <c r="M3787" t="s">
        <v>2808</v>
      </c>
    </row>
    <row r="3788" spans="12:13">
      <c r="L3788" s="65">
        <v>741592</v>
      </c>
      <c r="M3788" t="s">
        <v>2809</v>
      </c>
    </row>
    <row r="3789" spans="12:13">
      <c r="L3789" s="65">
        <v>741593</v>
      </c>
      <c r="M3789" t="s">
        <v>2810</v>
      </c>
    </row>
    <row r="3790" spans="12:13">
      <c r="L3790" s="65">
        <v>741594</v>
      </c>
      <c r="M3790" t="s">
        <v>2811</v>
      </c>
    </row>
    <row r="3791" spans="12:13">
      <c r="L3791" s="65">
        <v>741595</v>
      </c>
      <c r="M3791" t="s">
        <v>2812</v>
      </c>
    </row>
    <row r="3792" spans="12:13">
      <c r="L3792" s="65">
        <v>741600</v>
      </c>
      <c r="M3792" t="s">
        <v>1659</v>
      </c>
    </row>
    <row r="3793" spans="12:13">
      <c r="L3793" s="65">
        <v>741610</v>
      </c>
      <c r="M3793" t="s">
        <v>1659</v>
      </c>
    </row>
    <row r="3794" spans="12:13">
      <c r="L3794" s="65">
        <v>741611</v>
      </c>
      <c r="M3794" t="s">
        <v>1659</v>
      </c>
    </row>
    <row r="3795" spans="12:13">
      <c r="L3795" s="65">
        <v>742000</v>
      </c>
      <c r="M3795" t="s">
        <v>2814</v>
      </c>
    </row>
    <row r="3796" spans="12:13">
      <c r="L3796" s="65">
        <v>742100</v>
      </c>
      <c r="M3796" t="s">
        <v>2815</v>
      </c>
    </row>
    <row r="3797" spans="12:13">
      <c r="L3797" s="65">
        <v>742120</v>
      </c>
      <c r="M3797" t="s">
        <v>2816</v>
      </c>
    </row>
    <row r="3798" spans="12:13">
      <c r="L3798" s="65">
        <v>742121</v>
      </c>
      <c r="M3798" t="s">
        <v>2817</v>
      </c>
    </row>
    <row r="3799" spans="12:13">
      <c r="L3799" s="65">
        <v>742122</v>
      </c>
      <c r="M3799" t="s">
        <v>2818</v>
      </c>
    </row>
    <row r="3800" spans="12:13">
      <c r="L3800" s="65">
        <v>742123</v>
      </c>
      <c r="M3800" t="s">
        <v>2819</v>
      </c>
    </row>
    <row r="3801" spans="12:13">
      <c r="L3801" s="65">
        <v>742124</v>
      </c>
      <c r="M3801" t="s">
        <v>2820</v>
      </c>
    </row>
    <row r="3802" spans="12:13">
      <c r="L3802" s="65">
        <v>742125</v>
      </c>
      <c r="M3802" t="s">
        <v>2821</v>
      </c>
    </row>
    <row r="3803" spans="12:13">
      <c r="L3803" s="65">
        <v>742126</v>
      </c>
      <c r="M3803" t="s">
        <v>2822</v>
      </c>
    </row>
    <row r="3804" spans="12:13">
      <c r="L3804" s="65">
        <v>742127</v>
      </c>
      <c r="M3804" t="s">
        <v>2823</v>
      </c>
    </row>
    <row r="3805" spans="12:13">
      <c r="L3805" s="65">
        <v>742128</v>
      </c>
      <c r="M3805" t="s">
        <v>2824</v>
      </c>
    </row>
    <row r="3806" spans="12:13">
      <c r="L3806" s="65">
        <v>742129</v>
      </c>
      <c r="M3806" t="s">
        <v>2825</v>
      </c>
    </row>
    <row r="3807" spans="12:13">
      <c r="L3807" s="65">
        <v>742130</v>
      </c>
      <c r="M3807" t="s">
        <v>2826</v>
      </c>
    </row>
    <row r="3808" spans="12:13">
      <c r="L3808" s="65">
        <v>742131</v>
      </c>
      <c r="M3808" t="s">
        <v>2827</v>
      </c>
    </row>
    <row r="3809" spans="12:13">
      <c r="L3809" s="65">
        <v>742132</v>
      </c>
      <c r="M3809" t="s">
        <v>2828</v>
      </c>
    </row>
    <row r="3810" spans="12:13">
      <c r="L3810" s="65">
        <v>742133</v>
      </c>
      <c r="M3810" t="s">
        <v>2829</v>
      </c>
    </row>
    <row r="3811" spans="12:13">
      <c r="L3811" s="65">
        <v>742134</v>
      </c>
      <c r="M3811" t="s">
        <v>2830</v>
      </c>
    </row>
    <row r="3812" spans="12:13">
      <c r="L3812" s="65">
        <v>742135</v>
      </c>
      <c r="M3812" t="s">
        <v>2831</v>
      </c>
    </row>
    <row r="3813" spans="12:13">
      <c r="L3813" s="65">
        <v>742136</v>
      </c>
      <c r="M3813" t="s">
        <v>2832</v>
      </c>
    </row>
    <row r="3814" spans="12:13">
      <c r="L3814" s="65">
        <v>742140</v>
      </c>
      <c r="M3814" t="s">
        <v>2833</v>
      </c>
    </row>
    <row r="3815" spans="12:13">
      <c r="L3815" s="65">
        <v>742141</v>
      </c>
      <c r="M3815" t="s">
        <v>2833</v>
      </c>
    </row>
    <row r="3816" spans="12:13">
      <c r="L3816" s="65">
        <v>742142</v>
      </c>
      <c r="M3816" t="s">
        <v>2834</v>
      </c>
    </row>
    <row r="3817" spans="12:13">
      <c r="L3817" s="65">
        <v>742143</v>
      </c>
      <c r="M3817" t="s">
        <v>2836</v>
      </c>
    </row>
    <row r="3818" spans="12:13">
      <c r="L3818" s="65">
        <v>742144</v>
      </c>
      <c r="M3818" t="s">
        <v>2837</v>
      </c>
    </row>
    <row r="3819" spans="12:13">
      <c r="L3819" s="65">
        <v>742145</v>
      </c>
      <c r="M3819" t="s">
        <v>2838</v>
      </c>
    </row>
    <row r="3820" spans="12:13">
      <c r="L3820" s="65">
        <v>742150</v>
      </c>
      <c r="M3820" t="s">
        <v>2839</v>
      </c>
    </row>
    <row r="3821" spans="12:13">
      <c r="L3821" s="65">
        <v>742151</v>
      </c>
      <c r="M3821" t="s">
        <v>2840</v>
      </c>
    </row>
    <row r="3822" spans="12:13">
      <c r="L3822" s="65">
        <v>742152</v>
      </c>
      <c r="M3822" t="s">
        <v>2841</v>
      </c>
    </row>
    <row r="3823" spans="12:13">
      <c r="L3823" s="65">
        <v>742153</v>
      </c>
      <c r="M3823" t="s">
        <v>2842</v>
      </c>
    </row>
    <row r="3824" spans="12:13">
      <c r="L3824" s="65">
        <v>742154</v>
      </c>
      <c r="M3824" t="s">
        <v>2843</v>
      </c>
    </row>
    <row r="3825" spans="12:13">
      <c r="L3825" s="65">
        <v>742155</v>
      </c>
      <c r="M3825" t="s">
        <v>2844</v>
      </c>
    </row>
    <row r="3826" spans="12:13">
      <c r="L3826" s="65">
        <v>742160</v>
      </c>
      <c r="M3826" t="s">
        <v>2845</v>
      </c>
    </row>
    <row r="3827" spans="12:13">
      <c r="L3827" s="65">
        <v>742161</v>
      </c>
      <c r="M3827" t="s">
        <v>2846</v>
      </c>
    </row>
    <row r="3828" spans="12:13">
      <c r="L3828" s="65">
        <v>742162</v>
      </c>
      <c r="M3828" t="s">
        <v>2847</v>
      </c>
    </row>
    <row r="3829" spans="12:13">
      <c r="L3829" s="65">
        <v>742165</v>
      </c>
      <c r="M3829" t="s">
        <v>2848</v>
      </c>
    </row>
    <row r="3830" spans="12:13">
      <c r="L3830" s="65">
        <v>742200</v>
      </c>
      <c r="M3830" t="s">
        <v>2849</v>
      </c>
    </row>
    <row r="3831" spans="12:13">
      <c r="L3831" s="65">
        <v>742210</v>
      </c>
      <c r="M3831" t="s">
        <v>2850</v>
      </c>
    </row>
    <row r="3832" spans="12:13">
      <c r="L3832" s="65">
        <v>742213</v>
      </c>
      <c r="M3832" t="s">
        <v>2850</v>
      </c>
    </row>
    <row r="3833" spans="12:13">
      <c r="L3833" s="65">
        <v>742220</v>
      </c>
      <c r="M3833" t="s">
        <v>2851</v>
      </c>
    </row>
    <row r="3834" spans="12:13">
      <c r="L3834" s="65">
        <v>742221</v>
      </c>
      <c r="M3834" t="s">
        <v>2852</v>
      </c>
    </row>
    <row r="3835" spans="12:13">
      <c r="L3835" s="65">
        <v>742222</v>
      </c>
      <c r="M3835" t="s">
        <v>2853</v>
      </c>
    </row>
    <row r="3836" spans="12:13">
      <c r="L3836" s="65">
        <v>742223</v>
      </c>
      <c r="M3836" t="s">
        <v>2854</v>
      </c>
    </row>
    <row r="3837" spans="12:13">
      <c r="L3837" s="65">
        <v>742224</v>
      </c>
      <c r="M3837" t="s">
        <v>2855</v>
      </c>
    </row>
    <row r="3838" spans="12:13">
      <c r="L3838" s="65">
        <v>742225</v>
      </c>
      <c r="M3838" t="s">
        <v>2856</v>
      </c>
    </row>
    <row r="3839" spans="12:13">
      <c r="L3839" s="65">
        <v>742226</v>
      </c>
      <c r="M3839" t="s">
        <v>2857</v>
      </c>
    </row>
    <row r="3840" spans="12:13">
      <c r="L3840" s="65">
        <v>742227</v>
      </c>
      <c r="M3840" t="s">
        <v>2858</v>
      </c>
    </row>
    <row r="3841" spans="12:13">
      <c r="L3841" s="65">
        <v>742228</v>
      </c>
      <c r="M3841" t="s">
        <v>2859</v>
      </c>
    </row>
    <row r="3842" spans="12:13">
      <c r="L3842" s="65">
        <v>742229</v>
      </c>
      <c r="M3842" t="s">
        <v>2860</v>
      </c>
    </row>
    <row r="3843" spans="12:13">
      <c r="L3843" s="65">
        <v>742230</v>
      </c>
      <c r="M3843" t="s">
        <v>2861</v>
      </c>
    </row>
    <row r="3844" spans="12:13">
      <c r="L3844" s="65">
        <v>742231</v>
      </c>
      <c r="M3844" t="s">
        <v>2862</v>
      </c>
    </row>
    <row r="3845" spans="12:13">
      <c r="L3845" s="65">
        <v>742232</v>
      </c>
      <c r="M3845" t="s">
        <v>2863</v>
      </c>
    </row>
    <row r="3846" spans="12:13">
      <c r="L3846" s="65">
        <v>742240</v>
      </c>
      <c r="M3846" t="s">
        <v>2864</v>
      </c>
    </row>
    <row r="3847" spans="12:13">
      <c r="L3847" s="65">
        <v>742241</v>
      </c>
      <c r="M3847" t="s">
        <v>2865</v>
      </c>
    </row>
    <row r="3848" spans="12:13">
      <c r="L3848" s="65">
        <v>742250</v>
      </c>
      <c r="M3848" t="s">
        <v>2866</v>
      </c>
    </row>
    <row r="3849" spans="12:13">
      <c r="L3849" s="65">
        <v>742251</v>
      </c>
      <c r="M3849" t="s">
        <v>2867</v>
      </c>
    </row>
    <row r="3850" spans="12:13">
      <c r="L3850" s="65">
        <v>742252</v>
      </c>
      <c r="M3850" t="s">
        <v>2868</v>
      </c>
    </row>
    <row r="3851" spans="12:13">
      <c r="L3851" s="65">
        <v>742253</v>
      </c>
      <c r="M3851" t="s">
        <v>2869</v>
      </c>
    </row>
    <row r="3852" spans="12:13">
      <c r="L3852" s="65">
        <v>742254</v>
      </c>
      <c r="M3852" t="s">
        <v>2870</v>
      </c>
    </row>
    <row r="3853" spans="12:13">
      <c r="L3853" s="65">
        <v>742260</v>
      </c>
      <c r="M3853" t="s">
        <v>2871</v>
      </c>
    </row>
    <row r="3854" spans="12:13">
      <c r="L3854" s="65">
        <v>742261</v>
      </c>
      <c r="M3854" t="s">
        <v>2872</v>
      </c>
    </row>
    <row r="3855" spans="12:13">
      <c r="L3855" s="65">
        <v>742262</v>
      </c>
      <c r="M3855" t="s">
        <v>2873</v>
      </c>
    </row>
    <row r="3856" spans="12:13">
      <c r="L3856" s="65">
        <v>742265</v>
      </c>
      <c r="M3856" t="s">
        <v>2874</v>
      </c>
    </row>
    <row r="3857" spans="12:13">
      <c r="L3857" s="65">
        <v>742270</v>
      </c>
      <c r="M3857" t="s">
        <v>2875</v>
      </c>
    </row>
    <row r="3858" spans="12:13">
      <c r="L3858" s="65">
        <v>742271</v>
      </c>
      <c r="M3858" t="s">
        <v>2876</v>
      </c>
    </row>
    <row r="3859" spans="12:13">
      <c r="L3859" s="65">
        <v>742272</v>
      </c>
      <c r="M3859" t="s">
        <v>2877</v>
      </c>
    </row>
    <row r="3860" spans="12:13">
      <c r="L3860" s="65">
        <v>742280</v>
      </c>
      <c r="M3860" t="s">
        <v>2878</v>
      </c>
    </row>
    <row r="3861" spans="12:13">
      <c r="L3861" s="65">
        <v>742281</v>
      </c>
      <c r="M3861" t="s">
        <v>2879</v>
      </c>
    </row>
    <row r="3862" spans="12:13">
      <c r="L3862" s="65">
        <v>742282</v>
      </c>
      <c r="M3862" t="s">
        <v>2880</v>
      </c>
    </row>
    <row r="3863" spans="12:13">
      <c r="L3863" s="65">
        <v>742283</v>
      </c>
      <c r="M3863" t="s">
        <v>2881</v>
      </c>
    </row>
    <row r="3864" spans="12:13">
      <c r="L3864" s="65">
        <v>742284</v>
      </c>
      <c r="M3864" t="s">
        <v>2882</v>
      </c>
    </row>
    <row r="3865" spans="12:13">
      <c r="L3865" s="65">
        <v>742285</v>
      </c>
      <c r="M3865" t="s">
        <v>2883</v>
      </c>
    </row>
    <row r="3866" spans="12:13">
      <c r="L3866" s="65">
        <v>742286</v>
      </c>
      <c r="M3866" t="s">
        <v>2884</v>
      </c>
    </row>
    <row r="3867" spans="12:13">
      <c r="L3867" s="65">
        <v>742287</v>
      </c>
      <c r="M3867" t="s">
        <v>2885</v>
      </c>
    </row>
    <row r="3868" spans="12:13">
      <c r="L3868" s="65">
        <v>742288</v>
      </c>
      <c r="M3868" t="s">
        <v>2886</v>
      </c>
    </row>
    <row r="3869" spans="12:13">
      <c r="L3869" s="65">
        <v>742289</v>
      </c>
      <c r="M3869" t="s">
        <v>2887</v>
      </c>
    </row>
    <row r="3870" spans="12:13">
      <c r="L3870" s="65">
        <v>742290</v>
      </c>
      <c r="M3870" t="s">
        <v>2888</v>
      </c>
    </row>
    <row r="3871" spans="12:13">
      <c r="L3871" s="65">
        <v>742291</v>
      </c>
      <c r="M3871" t="s">
        <v>2889</v>
      </c>
    </row>
    <row r="3872" spans="12:13">
      <c r="L3872" s="65">
        <v>742292</v>
      </c>
      <c r="M3872" t="s">
        <v>2890</v>
      </c>
    </row>
    <row r="3873" spans="12:13">
      <c r="L3873" s="65">
        <v>742300</v>
      </c>
      <c r="M3873" t="s">
        <v>2891</v>
      </c>
    </row>
    <row r="3874" spans="12:13">
      <c r="L3874" s="65">
        <v>742310</v>
      </c>
      <c r="M3874" t="s">
        <v>2892</v>
      </c>
    </row>
    <row r="3875" spans="12:13">
      <c r="L3875" s="65">
        <v>742312</v>
      </c>
      <c r="M3875" t="s">
        <v>2893</v>
      </c>
    </row>
    <row r="3876" spans="12:13">
      <c r="L3876" s="65">
        <v>742320</v>
      </c>
      <c r="M3876" t="s">
        <v>2894</v>
      </c>
    </row>
    <row r="3877" spans="12:13">
      <c r="L3877" s="65">
        <v>742321</v>
      </c>
      <c r="M3877" t="s">
        <v>2895</v>
      </c>
    </row>
    <row r="3878" spans="12:13">
      <c r="L3878" s="65">
        <v>742322</v>
      </c>
      <c r="M3878" t="s">
        <v>2896</v>
      </c>
    </row>
    <row r="3879" spans="12:13">
      <c r="L3879" s="65">
        <v>742323</v>
      </c>
      <c r="M3879" t="s">
        <v>2897</v>
      </c>
    </row>
    <row r="3880" spans="12:13">
      <c r="L3880" s="65">
        <v>742324</v>
      </c>
      <c r="M3880" t="s">
        <v>2898</v>
      </c>
    </row>
    <row r="3881" spans="12:13">
      <c r="L3881" s="65">
        <v>742325</v>
      </c>
      <c r="M3881" t="s">
        <v>2899</v>
      </c>
    </row>
    <row r="3882" spans="12:13">
      <c r="L3882" s="65">
        <v>742326</v>
      </c>
      <c r="M3882" t="s">
        <v>2900</v>
      </c>
    </row>
    <row r="3883" spans="12:13">
      <c r="L3883" s="65">
        <v>742327</v>
      </c>
      <c r="M3883" t="s">
        <v>2901</v>
      </c>
    </row>
    <row r="3884" spans="12:13">
      <c r="L3884" s="65">
        <v>742328</v>
      </c>
      <c r="M3884" t="s">
        <v>2902</v>
      </c>
    </row>
    <row r="3885" spans="12:13">
      <c r="L3885" s="65">
        <v>742329</v>
      </c>
      <c r="M3885" t="s">
        <v>2903</v>
      </c>
    </row>
    <row r="3886" spans="12:13">
      <c r="L3886" s="65">
        <v>742330</v>
      </c>
      <c r="M3886" t="s">
        <v>2904</v>
      </c>
    </row>
    <row r="3887" spans="12:13">
      <c r="L3887" s="65">
        <v>742331</v>
      </c>
      <c r="M3887" t="s">
        <v>2905</v>
      </c>
    </row>
    <row r="3888" spans="12:13">
      <c r="L3888" s="65">
        <v>742332</v>
      </c>
      <c r="M3888" t="s">
        <v>2906</v>
      </c>
    </row>
    <row r="3889" spans="12:13">
      <c r="L3889" s="65">
        <v>742340</v>
      </c>
      <c r="M3889" t="s">
        <v>2907</v>
      </c>
    </row>
    <row r="3890" spans="12:13">
      <c r="L3890" s="65">
        <v>742341</v>
      </c>
      <c r="M3890" t="s">
        <v>2908</v>
      </c>
    </row>
    <row r="3891" spans="12:13">
      <c r="L3891" s="65">
        <v>742350</v>
      </c>
      <c r="M3891" t="s">
        <v>2909</v>
      </c>
    </row>
    <row r="3892" spans="12:13">
      <c r="L3892" s="65">
        <v>742351</v>
      </c>
      <c r="M3892" t="s">
        <v>2910</v>
      </c>
    </row>
    <row r="3893" spans="12:13">
      <c r="L3893" s="65">
        <v>742360</v>
      </c>
      <c r="M3893" t="s">
        <v>2911</v>
      </c>
    </row>
    <row r="3894" spans="12:13">
      <c r="L3894" s="65">
        <v>742361</v>
      </c>
      <c r="M3894" t="s">
        <v>2911</v>
      </c>
    </row>
    <row r="3895" spans="12:13">
      <c r="L3895" s="65">
        <v>742370</v>
      </c>
      <c r="M3895" t="s">
        <v>2912</v>
      </c>
    </row>
    <row r="3896" spans="12:13">
      <c r="L3896" s="65">
        <v>742371</v>
      </c>
      <c r="M3896" t="s">
        <v>2913</v>
      </c>
    </row>
    <row r="3897" spans="12:13">
      <c r="L3897" s="65">
        <v>742372</v>
      </c>
      <c r="M3897" t="s">
        <v>2914</v>
      </c>
    </row>
    <row r="3898" spans="12:13">
      <c r="L3898" s="65">
        <v>742373</v>
      </c>
      <c r="M3898" t="s">
        <v>2915</v>
      </c>
    </row>
    <row r="3899" spans="12:13">
      <c r="L3899" s="65">
        <v>742378</v>
      </c>
      <c r="M3899" t="s">
        <v>2916</v>
      </c>
    </row>
    <row r="3900" spans="12:13">
      <c r="L3900" s="65">
        <v>742400</v>
      </c>
      <c r="M3900" t="s">
        <v>2917</v>
      </c>
    </row>
    <row r="3901" spans="12:13">
      <c r="L3901" s="65">
        <v>742410</v>
      </c>
      <c r="M3901" t="s">
        <v>2917</v>
      </c>
    </row>
    <row r="3902" spans="12:13">
      <c r="L3902" s="65">
        <v>742411</v>
      </c>
      <c r="M3902" t="s">
        <v>2917</v>
      </c>
    </row>
    <row r="3903" spans="12:13">
      <c r="L3903" s="65">
        <v>743000</v>
      </c>
      <c r="M3903" t="s">
        <v>2919</v>
      </c>
    </row>
    <row r="3904" spans="12:13">
      <c r="L3904" s="65">
        <v>743100</v>
      </c>
      <c r="M3904" t="s">
        <v>2920</v>
      </c>
    </row>
    <row r="3905" spans="12:13">
      <c r="L3905" s="65">
        <v>743120</v>
      </c>
      <c r="M3905" t="s">
        <v>2921</v>
      </c>
    </row>
    <row r="3906" spans="12:13">
      <c r="L3906" s="65">
        <v>743121</v>
      </c>
      <c r="M3906" t="s">
        <v>2920</v>
      </c>
    </row>
    <row r="3907" spans="12:13">
      <c r="L3907" s="65">
        <v>743122</v>
      </c>
      <c r="M3907" t="s">
        <v>2922</v>
      </c>
    </row>
    <row r="3908" spans="12:13">
      <c r="L3908" s="65">
        <v>743123</v>
      </c>
      <c r="M3908" t="s">
        <v>2923</v>
      </c>
    </row>
    <row r="3909" spans="12:13">
      <c r="L3909" s="65">
        <v>743124</v>
      </c>
      <c r="M3909" t="s">
        <v>2924</v>
      </c>
    </row>
    <row r="3910" spans="12:13">
      <c r="L3910" s="65">
        <v>743130</v>
      </c>
      <c r="M3910" t="s">
        <v>2925</v>
      </c>
    </row>
    <row r="3911" spans="12:13">
      <c r="L3911" s="65">
        <v>743131</v>
      </c>
      <c r="M3911" t="s">
        <v>2925</v>
      </c>
    </row>
    <row r="3912" spans="12:13">
      <c r="L3912" s="65">
        <v>743140</v>
      </c>
      <c r="M3912" t="s">
        <v>2926</v>
      </c>
    </row>
    <row r="3913" spans="12:13">
      <c r="L3913" s="65">
        <v>743141</v>
      </c>
      <c r="M3913" t="s">
        <v>2926</v>
      </c>
    </row>
    <row r="3914" spans="12:13">
      <c r="L3914" s="65">
        <v>743150</v>
      </c>
      <c r="M3914" t="s">
        <v>2927</v>
      </c>
    </row>
    <row r="3915" spans="12:13">
      <c r="L3915" s="65">
        <v>743151</v>
      </c>
      <c r="M3915" t="s">
        <v>2927</v>
      </c>
    </row>
    <row r="3916" spans="12:13">
      <c r="L3916" s="65">
        <v>743160</v>
      </c>
      <c r="M3916" t="s">
        <v>2928</v>
      </c>
    </row>
    <row r="3917" spans="12:13">
      <c r="L3917" s="65">
        <v>743161</v>
      </c>
      <c r="M3917" t="s">
        <v>2928</v>
      </c>
    </row>
    <row r="3918" spans="12:13">
      <c r="L3918" s="65">
        <v>743200</v>
      </c>
      <c r="M3918" t="s">
        <v>2929</v>
      </c>
    </row>
    <row r="3919" spans="12:13">
      <c r="L3919" s="65">
        <v>743220</v>
      </c>
      <c r="M3919" t="s">
        <v>2930</v>
      </c>
    </row>
    <row r="3920" spans="12:13">
      <c r="L3920" s="65">
        <v>743221</v>
      </c>
      <c r="M3920" t="s">
        <v>2929</v>
      </c>
    </row>
    <row r="3921" spans="12:13">
      <c r="L3921" s="65">
        <v>743222</v>
      </c>
      <c r="M3921" t="s">
        <v>2931</v>
      </c>
    </row>
    <row r="3922" spans="12:13">
      <c r="L3922" s="65">
        <v>743223</v>
      </c>
      <c r="M3922" t="s">
        <v>2932</v>
      </c>
    </row>
    <row r="3923" spans="12:13">
      <c r="L3923" s="65">
        <v>743224</v>
      </c>
      <c r="M3923" t="s">
        <v>2933</v>
      </c>
    </row>
    <row r="3924" spans="12:13">
      <c r="L3924" s="65">
        <v>743230</v>
      </c>
      <c r="M3924" t="s">
        <v>2934</v>
      </c>
    </row>
    <row r="3925" spans="12:13">
      <c r="L3925" s="65">
        <v>743231</v>
      </c>
      <c r="M3925" t="s">
        <v>2934</v>
      </c>
    </row>
    <row r="3926" spans="12:13">
      <c r="L3926" s="65">
        <v>743240</v>
      </c>
      <c r="M3926" t="s">
        <v>2935</v>
      </c>
    </row>
    <row r="3927" spans="12:13">
      <c r="L3927" s="65">
        <v>743241</v>
      </c>
      <c r="M3927" t="s">
        <v>2935</v>
      </c>
    </row>
    <row r="3928" spans="12:13">
      <c r="L3928" s="65">
        <v>743250</v>
      </c>
      <c r="M3928" t="s">
        <v>2936</v>
      </c>
    </row>
    <row r="3929" spans="12:13">
      <c r="L3929" s="65">
        <v>743251</v>
      </c>
      <c r="M3929" t="s">
        <v>2936</v>
      </c>
    </row>
    <row r="3930" spans="12:13">
      <c r="L3930" s="65">
        <v>743260</v>
      </c>
      <c r="M3930" t="s">
        <v>2937</v>
      </c>
    </row>
    <row r="3931" spans="12:13">
      <c r="L3931" s="65">
        <v>743261</v>
      </c>
      <c r="M3931" t="s">
        <v>2937</v>
      </c>
    </row>
    <row r="3932" spans="12:13">
      <c r="L3932" s="65">
        <v>743300</v>
      </c>
      <c r="M3932" t="s">
        <v>2938</v>
      </c>
    </row>
    <row r="3933" spans="12:13">
      <c r="L3933" s="65">
        <v>743320</v>
      </c>
      <c r="M3933" t="s">
        <v>2939</v>
      </c>
    </row>
    <row r="3934" spans="12:13">
      <c r="L3934" s="65">
        <v>743321</v>
      </c>
      <c r="M3934" t="s">
        <v>2938</v>
      </c>
    </row>
    <row r="3935" spans="12:13">
      <c r="L3935" s="65">
        <v>743322</v>
      </c>
      <c r="M3935" t="s">
        <v>2940</v>
      </c>
    </row>
    <row r="3936" spans="12:13">
      <c r="L3936" s="65">
        <v>743323</v>
      </c>
      <c r="M3936" t="s">
        <v>2941</v>
      </c>
    </row>
    <row r="3937" spans="12:13">
      <c r="L3937" s="65">
        <v>743324</v>
      </c>
      <c r="M3937" t="s">
        <v>2943</v>
      </c>
    </row>
    <row r="3938" spans="12:13">
      <c r="L3938" s="65">
        <v>743325</v>
      </c>
      <c r="M3938" t="s">
        <v>2944</v>
      </c>
    </row>
    <row r="3939" spans="12:13">
      <c r="L3939" s="65">
        <v>743326</v>
      </c>
      <c r="M3939" t="s">
        <v>2945</v>
      </c>
    </row>
    <row r="3940" spans="12:13">
      <c r="L3940" s="65">
        <v>743327</v>
      </c>
      <c r="M3940" t="s">
        <v>2946</v>
      </c>
    </row>
    <row r="3941" spans="12:13">
      <c r="L3941" s="65">
        <v>743328</v>
      </c>
      <c r="M3941" t="s">
        <v>2947</v>
      </c>
    </row>
    <row r="3942" spans="12:13">
      <c r="L3942" s="65">
        <v>743329</v>
      </c>
      <c r="M3942" t="s">
        <v>2948</v>
      </c>
    </row>
    <row r="3943" spans="12:13">
      <c r="L3943" s="65">
        <v>743330</v>
      </c>
      <c r="M3943" t="s">
        <v>2949</v>
      </c>
    </row>
    <row r="3944" spans="12:13">
      <c r="L3944" s="65">
        <v>743331</v>
      </c>
      <c r="M3944" t="s">
        <v>2950</v>
      </c>
    </row>
    <row r="3945" spans="12:13">
      <c r="L3945" s="65">
        <v>743332</v>
      </c>
      <c r="M3945" t="s">
        <v>2951</v>
      </c>
    </row>
    <row r="3946" spans="12:13">
      <c r="L3946" s="65">
        <v>743340</v>
      </c>
      <c r="M3946" t="s">
        <v>2953</v>
      </c>
    </row>
    <row r="3947" spans="12:13">
      <c r="L3947" s="65">
        <v>743341</v>
      </c>
      <c r="M3947" t="s">
        <v>2954</v>
      </c>
    </row>
    <row r="3948" spans="12:13">
      <c r="L3948" s="65">
        <v>743342</v>
      </c>
      <c r="M3948" t="s">
        <v>2955</v>
      </c>
    </row>
    <row r="3949" spans="12:13">
      <c r="L3949" s="65">
        <v>743343</v>
      </c>
      <c r="M3949" t="s">
        <v>2956</v>
      </c>
    </row>
    <row r="3950" spans="12:13">
      <c r="L3950" s="65">
        <v>743350</v>
      </c>
      <c r="M3950" t="s">
        <v>2957</v>
      </c>
    </row>
    <row r="3951" spans="12:13">
      <c r="L3951" s="65">
        <v>743351</v>
      </c>
      <c r="M3951" t="s">
        <v>2958</v>
      </c>
    </row>
    <row r="3952" spans="12:13">
      <c r="L3952" s="65">
        <v>743353</v>
      </c>
      <c r="M3952" t="s">
        <v>2959</v>
      </c>
    </row>
    <row r="3953" spans="12:13">
      <c r="L3953" s="65">
        <v>743354</v>
      </c>
      <c r="M3953" t="s">
        <v>2960</v>
      </c>
    </row>
    <row r="3954" spans="12:13">
      <c r="L3954" s="65">
        <v>743360</v>
      </c>
      <c r="M3954" t="s">
        <v>2961</v>
      </c>
    </row>
    <row r="3955" spans="12:13">
      <c r="L3955" s="65">
        <v>743361</v>
      </c>
      <c r="M3955" t="s">
        <v>2961</v>
      </c>
    </row>
    <row r="3956" spans="12:13">
      <c r="L3956" s="65">
        <v>743400</v>
      </c>
      <c r="M3956" t="s">
        <v>2962</v>
      </c>
    </row>
    <row r="3957" spans="12:13">
      <c r="L3957" s="65">
        <v>743420</v>
      </c>
      <c r="M3957" t="s">
        <v>2963</v>
      </c>
    </row>
    <row r="3958" spans="12:13">
      <c r="L3958" s="65">
        <v>743421</v>
      </c>
      <c r="M3958" t="s">
        <v>2963</v>
      </c>
    </row>
    <row r="3959" spans="12:13">
      <c r="L3959" s="65">
        <v>743422</v>
      </c>
      <c r="M3959" t="s">
        <v>2964</v>
      </c>
    </row>
    <row r="3960" spans="12:13">
      <c r="L3960" s="65">
        <v>743423</v>
      </c>
      <c r="M3960" t="s">
        <v>2965</v>
      </c>
    </row>
    <row r="3961" spans="12:13">
      <c r="L3961" s="65">
        <v>743430</v>
      </c>
      <c r="M3961" t="s">
        <v>2966</v>
      </c>
    </row>
    <row r="3962" spans="12:13">
      <c r="L3962" s="65">
        <v>743431</v>
      </c>
      <c r="M3962" t="s">
        <v>2966</v>
      </c>
    </row>
    <row r="3963" spans="12:13">
      <c r="L3963" s="65">
        <v>743440</v>
      </c>
      <c r="M3963" t="s">
        <v>2967</v>
      </c>
    </row>
    <row r="3964" spans="12:13">
      <c r="L3964" s="65">
        <v>743441</v>
      </c>
      <c r="M3964" t="s">
        <v>2967</v>
      </c>
    </row>
    <row r="3965" spans="12:13">
      <c r="L3965" s="65">
        <v>743450</v>
      </c>
      <c r="M3965" t="s">
        <v>2968</v>
      </c>
    </row>
    <row r="3966" spans="12:13">
      <c r="L3966" s="65">
        <v>743451</v>
      </c>
      <c r="M3966" t="s">
        <v>2968</v>
      </c>
    </row>
    <row r="3967" spans="12:13">
      <c r="L3967" s="65">
        <v>743460</v>
      </c>
      <c r="M3967" t="s">
        <v>2969</v>
      </c>
    </row>
    <row r="3968" spans="12:13">
      <c r="L3968" s="65">
        <v>743461</v>
      </c>
      <c r="M3968" t="s">
        <v>2969</v>
      </c>
    </row>
    <row r="3969" spans="12:13">
      <c r="L3969" s="65">
        <v>743500</v>
      </c>
      <c r="M3969" t="s">
        <v>2970</v>
      </c>
    </row>
    <row r="3970" spans="12:13">
      <c r="L3970" s="65">
        <v>743520</v>
      </c>
      <c r="M3970" t="s">
        <v>2971</v>
      </c>
    </row>
    <row r="3971" spans="12:13">
      <c r="L3971" s="65">
        <v>743521</v>
      </c>
      <c r="M3971" t="s">
        <v>2972</v>
      </c>
    </row>
    <row r="3972" spans="12:13">
      <c r="L3972" s="65">
        <v>743522</v>
      </c>
      <c r="M3972" t="s">
        <v>2973</v>
      </c>
    </row>
    <row r="3973" spans="12:13">
      <c r="L3973" s="65">
        <v>743523</v>
      </c>
      <c r="M3973" t="s">
        <v>2974</v>
      </c>
    </row>
    <row r="3974" spans="12:13">
      <c r="L3974" s="65">
        <v>743524</v>
      </c>
      <c r="M3974" t="s">
        <v>2975</v>
      </c>
    </row>
    <row r="3975" spans="12:13">
      <c r="L3975" s="65">
        <v>743525</v>
      </c>
      <c r="M3975" t="s">
        <v>2976</v>
      </c>
    </row>
    <row r="3976" spans="12:13">
      <c r="L3976" s="65">
        <v>743526</v>
      </c>
      <c r="M3976" t="s">
        <v>2977</v>
      </c>
    </row>
    <row r="3977" spans="12:13">
      <c r="L3977" s="65">
        <v>743530</v>
      </c>
      <c r="M3977" t="s">
        <v>2978</v>
      </c>
    </row>
    <row r="3978" spans="12:13">
      <c r="L3978" s="65">
        <v>743531</v>
      </c>
      <c r="M3978" t="s">
        <v>2978</v>
      </c>
    </row>
    <row r="3979" spans="12:13">
      <c r="L3979" s="65">
        <v>743540</v>
      </c>
      <c r="M3979" t="s">
        <v>2979</v>
      </c>
    </row>
    <row r="3980" spans="12:13">
      <c r="L3980" s="65">
        <v>743541</v>
      </c>
      <c r="M3980" t="s">
        <v>2979</v>
      </c>
    </row>
    <row r="3981" spans="12:13">
      <c r="L3981" s="65">
        <v>743550</v>
      </c>
      <c r="M3981" t="s">
        <v>2980</v>
      </c>
    </row>
    <row r="3982" spans="12:13">
      <c r="L3982" s="65">
        <v>743551</v>
      </c>
      <c r="M3982" t="s">
        <v>2980</v>
      </c>
    </row>
    <row r="3983" spans="12:13">
      <c r="L3983" s="65">
        <v>743560</v>
      </c>
      <c r="M3983" t="s">
        <v>2981</v>
      </c>
    </row>
    <row r="3984" spans="12:13">
      <c r="L3984" s="65">
        <v>743561</v>
      </c>
      <c r="M3984" t="s">
        <v>2981</v>
      </c>
    </row>
    <row r="3985" spans="12:13">
      <c r="L3985" s="65">
        <v>743900</v>
      </c>
      <c r="M3985" t="s">
        <v>2982</v>
      </c>
    </row>
    <row r="3986" spans="12:13">
      <c r="L3986" s="65">
        <v>743920</v>
      </c>
      <c r="M3986" t="s">
        <v>2983</v>
      </c>
    </row>
    <row r="3987" spans="12:13">
      <c r="L3987" s="65">
        <v>743921</v>
      </c>
      <c r="M3987" t="s">
        <v>2984</v>
      </c>
    </row>
    <row r="3988" spans="12:13">
      <c r="L3988" s="65">
        <v>743922</v>
      </c>
      <c r="M3988" t="s">
        <v>2985</v>
      </c>
    </row>
    <row r="3989" spans="12:13">
      <c r="L3989" s="65">
        <v>743923</v>
      </c>
      <c r="M3989" t="s">
        <v>2986</v>
      </c>
    </row>
    <row r="3990" spans="12:13">
      <c r="L3990" s="65">
        <v>743929</v>
      </c>
      <c r="M3990" t="s">
        <v>2983</v>
      </c>
    </row>
    <row r="3991" spans="12:13">
      <c r="L3991" s="65">
        <v>743930</v>
      </c>
      <c r="M3991" t="s">
        <v>2987</v>
      </c>
    </row>
    <row r="3992" spans="12:13">
      <c r="L3992" s="65">
        <v>743931</v>
      </c>
      <c r="M3992" t="s">
        <v>2987</v>
      </c>
    </row>
    <row r="3993" spans="12:13">
      <c r="L3993" s="65">
        <v>743940</v>
      </c>
      <c r="M3993" t="s">
        <v>2988</v>
      </c>
    </row>
    <row r="3994" spans="12:13">
      <c r="L3994" s="65">
        <v>743941</v>
      </c>
      <c r="M3994" t="s">
        <v>2988</v>
      </c>
    </row>
    <row r="3995" spans="12:13">
      <c r="L3995" s="65">
        <v>743950</v>
      </c>
      <c r="M3995" t="s">
        <v>2989</v>
      </c>
    </row>
    <row r="3996" spans="12:13">
      <c r="L3996" s="65">
        <v>743951</v>
      </c>
      <c r="M3996" t="s">
        <v>2990</v>
      </c>
    </row>
    <row r="3997" spans="12:13">
      <c r="L3997" s="65">
        <v>743960</v>
      </c>
      <c r="M3997" t="s">
        <v>2991</v>
      </c>
    </row>
    <row r="3998" spans="12:13">
      <c r="L3998" s="65">
        <v>743961</v>
      </c>
      <c r="M3998" t="s">
        <v>2991</v>
      </c>
    </row>
    <row r="3999" spans="12:13">
      <c r="L3999" s="65">
        <v>744000</v>
      </c>
      <c r="M3999" t="s">
        <v>2993</v>
      </c>
    </row>
    <row r="4000" spans="12:13">
      <c r="L4000" s="65">
        <v>744100</v>
      </c>
      <c r="M4000" t="s">
        <v>2994</v>
      </c>
    </row>
    <row r="4001" spans="12:13">
      <c r="L4001" s="65">
        <v>744120</v>
      </c>
      <c r="M4001" t="s">
        <v>2995</v>
      </c>
    </row>
    <row r="4002" spans="12:13">
      <c r="L4002" s="65">
        <v>744121</v>
      </c>
      <c r="M4002" t="s">
        <v>2995</v>
      </c>
    </row>
    <row r="4003" spans="12:13">
      <c r="L4003" s="65">
        <v>744122</v>
      </c>
      <c r="M4003" t="s">
        <v>2996</v>
      </c>
    </row>
    <row r="4004" spans="12:13">
      <c r="L4004" s="65">
        <v>744130</v>
      </c>
      <c r="M4004" t="s">
        <v>2997</v>
      </c>
    </row>
    <row r="4005" spans="12:13">
      <c r="L4005" s="65">
        <v>744131</v>
      </c>
      <c r="M4005" t="s">
        <v>2998</v>
      </c>
    </row>
    <row r="4006" spans="12:13">
      <c r="L4006" s="65">
        <v>744132</v>
      </c>
      <c r="M4006" t="s">
        <v>2999</v>
      </c>
    </row>
    <row r="4007" spans="12:13">
      <c r="L4007" s="65">
        <v>744140</v>
      </c>
      <c r="M4007" t="s">
        <v>3000</v>
      </c>
    </row>
    <row r="4008" spans="12:13">
      <c r="L4008" s="65">
        <v>744141</v>
      </c>
      <c r="M4008" t="s">
        <v>3000</v>
      </c>
    </row>
    <row r="4009" spans="12:13">
      <c r="L4009" s="65">
        <v>744142</v>
      </c>
      <c r="M4009" t="s">
        <v>3002</v>
      </c>
    </row>
    <row r="4010" spans="12:13">
      <c r="L4010" s="65">
        <v>744150</v>
      </c>
      <c r="M4010" t="s">
        <v>3003</v>
      </c>
    </row>
    <row r="4011" spans="12:13">
      <c r="L4011" s="65">
        <v>744151</v>
      </c>
      <c r="M4011" t="s">
        <v>3003</v>
      </c>
    </row>
    <row r="4012" spans="12:13">
      <c r="L4012" s="65">
        <v>744160</v>
      </c>
      <c r="M4012" t="s">
        <v>3004</v>
      </c>
    </row>
    <row r="4013" spans="12:13">
      <c r="L4013" s="65">
        <v>744161</v>
      </c>
      <c r="M4013" t="s">
        <v>3005</v>
      </c>
    </row>
    <row r="4014" spans="12:13">
      <c r="L4014" s="65">
        <v>744162</v>
      </c>
      <c r="M4014" t="s">
        <v>3006</v>
      </c>
    </row>
    <row r="4015" spans="12:13">
      <c r="L4015" s="65">
        <v>744165</v>
      </c>
      <c r="M4015" t="s">
        <v>3007</v>
      </c>
    </row>
    <row r="4016" spans="12:13">
      <c r="L4016" s="65">
        <v>744200</v>
      </c>
      <c r="M4016" t="s">
        <v>3008</v>
      </c>
    </row>
    <row r="4017" spans="12:13">
      <c r="L4017" s="65">
        <v>744220</v>
      </c>
      <c r="M4017" t="s">
        <v>3009</v>
      </c>
    </row>
    <row r="4018" spans="12:13">
      <c r="L4018" s="65">
        <v>744221</v>
      </c>
      <c r="M4018" t="s">
        <v>3009</v>
      </c>
    </row>
    <row r="4019" spans="12:13">
      <c r="L4019" s="65">
        <v>744230</v>
      </c>
      <c r="M4019" t="s">
        <v>3010</v>
      </c>
    </row>
    <row r="4020" spans="12:13">
      <c r="L4020" s="65">
        <v>744231</v>
      </c>
      <c r="M4020" t="s">
        <v>3011</v>
      </c>
    </row>
    <row r="4021" spans="12:13">
      <c r="L4021" s="65">
        <v>744232</v>
      </c>
      <c r="M4021" t="s">
        <v>3012</v>
      </c>
    </row>
    <row r="4022" spans="12:13">
      <c r="L4022" s="65">
        <v>744240</v>
      </c>
      <c r="M4022" t="s">
        <v>3013</v>
      </c>
    </row>
    <row r="4023" spans="12:13">
      <c r="L4023" s="65">
        <v>744241</v>
      </c>
      <c r="M4023" t="s">
        <v>3013</v>
      </c>
    </row>
    <row r="4024" spans="12:13">
      <c r="L4024" s="65">
        <v>744250</v>
      </c>
      <c r="M4024" t="s">
        <v>3015</v>
      </c>
    </row>
    <row r="4025" spans="12:13">
      <c r="L4025" s="65">
        <v>744251</v>
      </c>
      <c r="M4025" t="s">
        <v>3015</v>
      </c>
    </row>
    <row r="4026" spans="12:13">
      <c r="L4026" s="65">
        <v>744260</v>
      </c>
      <c r="M4026" t="s">
        <v>3016</v>
      </c>
    </row>
    <row r="4027" spans="12:13">
      <c r="L4027" s="65">
        <v>744261</v>
      </c>
      <c r="M4027" t="s">
        <v>3017</v>
      </c>
    </row>
    <row r="4028" spans="12:13">
      <c r="L4028" s="65">
        <v>744262</v>
      </c>
      <c r="M4028" t="s">
        <v>3018</v>
      </c>
    </row>
    <row r="4029" spans="12:13">
      <c r="L4029" s="65">
        <v>744265</v>
      </c>
      <c r="M4029" t="s">
        <v>3019</v>
      </c>
    </row>
    <row r="4030" spans="12:13">
      <c r="L4030" s="65">
        <v>745000</v>
      </c>
      <c r="M4030" t="s">
        <v>3021</v>
      </c>
    </row>
    <row r="4031" spans="12:13">
      <c r="L4031" s="65">
        <v>745100</v>
      </c>
      <c r="M4031" t="s">
        <v>3021</v>
      </c>
    </row>
    <row r="4032" spans="12:13">
      <c r="L4032" s="65">
        <v>745120</v>
      </c>
      <c r="M4032" t="s">
        <v>3022</v>
      </c>
    </row>
    <row r="4033" spans="12:13">
      <c r="L4033" s="65">
        <v>745121</v>
      </c>
      <c r="M4033" t="s">
        <v>3023</v>
      </c>
    </row>
    <row r="4034" spans="12:13">
      <c r="L4034" s="65">
        <v>745122</v>
      </c>
      <c r="M4034" t="s">
        <v>3024</v>
      </c>
    </row>
    <row r="4035" spans="12:13">
      <c r="L4035" s="65">
        <v>745123</v>
      </c>
      <c r="M4035" t="s">
        <v>3025</v>
      </c>
    </row>
    <row r="4036" spans="12:13">
      <c r="L4036" s="65">
        <v>745124</v>
      </c>
      <c r="M4036" t="s">
        <v>3026</v>
      </c>
    </row>
    <row r="4037" spans="12:13">
      <c r="L4037" s="65">
        <v>745125</v>
      </c>
      <c r="M4037" t="s">
        <v>3027</v>
      </c>
    </row>
    <row r="4038" spans="12:13">
      <c r="L4038" s="65">
        <v>745126</v>
      </c>
      <c r="M4038" t="s">
        <v>3028</v>
      </c>
    </row>
    <row r="4039" spans="12:13">
      <c r="L4039" s="65">
        <v>745127</v>
      </c>
      <c r="M4039" t="s">
        <v>3029</v>
      </c>
    </row>
    <row r="4040" spans="12:13">
      <c r="L4040" s="65">
        <v>745128</v>
      </c>
      <c r="M4040" t="s">
        <v>3030</v>
      </c>
    </row>
    <row r="4041" spans="12:13">
      <c r="L4041" s="65">
        <v>745130</v>
      </c>
      <c r="M4041" t="s">
        <v>3031</v>
      </c>
    </row>
    <row r="4042" spans="12:13">
      <c r="L4042" s="65">
        <v>745131</v>
      </c>
      <c r="M4042" t="s">
        <v>3032</v>
      </c>
    </row>
    <row r="4043" spans="12:13">
      <c r="L4043" s="65">
        <v>745132</v>
      </c>
      <c r="M4043" t="s">
        <v>3033</v>
      </c>
    </row>
    <row r="4044" spans="12:13">
      <c r="L4044" s="65">
        <v>745133</v>
      </c>
      <c r="M4044" t="s">
        <v>3034</v>
      </c>
    </row>
    <row r="4045" spans="12:13">
      <c r="L4045" s="65">
        <v>745134</v>
      </c>
      <c r="M4045" t="s">
        <v>3035</v>
      </c>
    </row>
    <row r="4046" spans="12:13">
      <c r="L4046" s="65">
        <v>745135</v>
      </c>
      <c r="M4046" t="s">
        <v>3036</v>
      </c>
    </row>
    <row r="4047" spans="12:13">
      <c r="L4047" s="65">
        <v>745136</v>
      </c>
      <c r="M4047" t="s">
        <v>3037</v>
      </c>
    </row>
    <row r="4048" spans="12:13">
      <c r="L4048" s="65">
        <v>745137</v>
      </c>
      <c r="M4048" t="s">
        <v>3038</v>
      </c>
    </row>
    <row r="4049" spans="12:13">
      <c r="L4049" s="65">
        <v>745138</v>
      </c>
      <c r="M4049" t="s">
        <v>3039</v>
      </c>
    </row>
    <row r="4050" spans="12:13">
      <c r="L4050" s="65">
        <v>745139</v>
      </c>
      <c r="M4050" t="s">
        <v>3040</v>
      </c>
    </row>
    <row r="4051" spans="12:13">
      <c r="L4051" s="65">
        <v>745140</v>
      </c>
      <c r="M4051" t="s">
        <v>3041</v>
      </c>
    </row>
    <row r="4052" spans="12:13">
      <c r="L4052" s="65">
        <v>745141</v>
      </c>
      <c r="M4052" t="s">
        <v>3043</v>
      </c>
    </row>
    <row r="4053" spans="12:13">
      <c r="L4053" s="65">
        <v>745142</v>
      </c>
      <c r="M4053" t="s">
        <v>3045</v>
      </c>
    </row>
    <row r="4054" spans="12:13">
      <c r="L4054" s="65">
        <v>745143</v>
      </c>
      <c r="M4054" t="s">
        <v>3047</v>
      </c>
    </row>
    <row r="4055" spans="12:13">
      <c r="L4055" s="65">
        <v>745144</v>
      </c>
      <c r="M4055" t="s">
        <v>3048</v>
      </c>
    </row>
    <row r="4056" spans="12:13">
      <c r="L4056" s="65">
        <v>745145</v>
      </c>
      <c r="M4056" t="s">
        <v>3049</v>
      </c>
    </row>
    <row r="4057" spans="12:13">
      <c r="L4057" s="65">
        <v>745150</v>
      </c>
      <c r="M4057" t="s">
        <v>3050</v>
      </c>
    </row>
    <row r="4058" spans="12:13">
      <c r="L4058" s="65">
        <v>745151</v>
      </c>
      <c r="M4058" t="s">
        <v>3051</v>
      </c>
    </row>
    <row r="4059" spans="12:13">
      <c r="L4059" s="65">
        <v>745152</v>
      </c>
      <c r="M4059" t="s">
        <v>3052</v>
      </c>
    </row>
    <row r="4060" spans="12:13">
      <c r="L4060" s="65">
        <v>745153</v>
      </c>
      <c r="M4060" t="s">
        <v>3053</v>
      </c>
    </row>
    <row r="4061" spans="12:13">
      <c r="L4061" s="65">
        <v>745154</v>
      </c>
      <c r="M4061" t="s">
        <v>3054</v>
      </c>
    </row>
    <row r="4062" spans="12:13">
      <c r="L4062" s="65">
        <v>745155</v>
      </c>
      <c r="M4062" t="s">
        <v>3049</v>
      </c>
    </row>
    <row r="4063" spans="12:13">
      <c r="L4063" s="65">
        <v>745160</v>
      </c>
      <c r="M4063" t="s">
        <v>3055</v>
      </c>
    </row>
    <row r="4064" spans="12:13">
      <c r="L4064" s="65">
        <v>745161</v>
      </c>
      <c r="M4064" t="s">
        <v>3056</v>
      </c>
    </row>
    <row r="4065" spans="12:13">
      <c r="L4065" s="65">
        <v>745162</v>
      </c>
      <c r="M4065" t="s">
        <v>3057</v>
      </c>
    </row>
    <row r="4066" spans="12:13">
      <c r="L4066" s="65">
        <v>745165</v>
      </c>
      <c r="M4066" t="s">
        <v>3058</v>
      </c>
    </row>
    <row r="4067" spans="12:13">
      <c r="L4067" s="65">
        <v>745166</v>
      </c>
      <c r="M4067" t="s">
        <v>3059</v>
      </c>
    </row>
    <row r="4068" spans="12:13">
      <c r="L4068" s="65">
        <v>770000</v>
      </c>
      <c r="M4068" t="s">
        <v>3061</v>
      </c>
    </row>
    <row r="4069" spans="12:13">
      <c r="L4069" s="65">
        <v>771000</v>
      </c>
      <c r="M4069" t="s">
        <v>3061</v>
      </c>
    </row>
    <row r="4070" spans="12:13">
      <c r="L4070" s="65">
        <v>771100</v>
      </c>
      <c r="M4070" t="s">
        <v>3061</v>
      </c>
    </row>
    <row r="4071" spans="12:13">
      <c r="L4071" s="65">
        <v>771110</v>
      </c>
      <c r="M4071" t="s">
        <v>3061</v>
      </c>
    </row>
    <row r="4072" spans="12:13">
      <c r="L4072" s="65">
        <v>771111</v>
      </c>
      <c r="M4072" t="s">
        <v>3061</v>
      </c>
    </row>
    <row r="4073" spans="12:13">
      <c r="L4073" s="65">
        <v>772000</v>
      </c>
      <c r="M4073" t="s">
        <v>3062</v>
      </c>
    </row>
    <row r="4074" spans="12:13">
      <c r="L4074" s="65">
        <v>772100</v>
      </c>
      <c r="M4074" t="s">
        <v>3062</v>
      </c>
    </row>
    <row r="4075" spans="12:13">
      <c r="L4075" s="65">
        <v>772110</v>
      </c>
      <c r="M4075" t="s">
        <v>3062</v>
      </c>
    </row>
    <row r="4076" spans="12:13">
      <c r="L4076" s="65">
        <v>772111</v>
      </c>
      <c r="M4076" t="s">
        <v>3063</v>
      </c>
    </row>
    <row r="4077" spans="12:13">
      <c r="L4077" s="65">
        <v>772112</v>
      </c>
      <c r="M4077" t="s">
        <v>3064</v>
      </c>
    </row>
    <row r="4078" spans="12:13">
      <c r="L4078" s="65">
        <v>772113</v>
      </c>
      <c r="M4078" t="s">
        <v>3065</v>
      </c>
    </row>
    <row r="4079" spans="12:13">
      <c r="L4079" s="65">
        <v>772114</v>
      </c>
      <c r="M4079" t="s">
        <v>3066</v>
      </c>
    </row>
    <row r="4080" spans="12:13">
      <c r="L4080" s="65">
        <v>780000</v>
      </c>
      <c r="M4080" t="s">
        <v>3067</v>
      </c>
    </row>
    <row r="4081" spans="12:13">
      <c r="L4081" s="65">
        <v>781000</v>
      </c>
      <c r="M4081" t="s">
        <v>3067</v>
      </c>
    </row>
    <row r="4082" spans="12:13">
      <c r="L4082" s="65">
        <v>781100</v>
      </c>
      <c r="M4082" t="s">
        <v>3067</v>
      </c>
    </row>
    <row r="4083" spans="12:13">
      <c r="L4083" s="65">
        <v>781110</v>
      </c>
      <c r="M4083" t="s">
        <v>3067</v>
      </c>
    </row>
    <row r="4084" spans="12:13">
      <c r="L4084" s="65">
        <v>781111</v>
      </c>
      <c r="M4084" t="s">
        <v>3067</v>
      </c>
    </row>
    <row r="4085" spans="12:13">
      <c r="L4085" s="65">
        <v>781112</v>
      </c>
      <c r="M4085" t="s">
        <v>3068</v>
      </c>
    </row>
    <row r="4086" spans="12:13">
      <c r="L4086" s="65">
        <v>781300</v>
      </c>
      <c r="M4086" t="s">
        <v>3069</v>
      </c>
    </row>
    <row r="4087" spans="12:13">
      <c r="L4087" s="65">
        <v>781310</v>
      </c>
      <c r="M4087" t="s">
        <v>3070</v>
      </c>
    </row>
    <row r="4088" spans="12:13">
      <c r="L4088" s="65">
        <v>781311</v>
      </c>
      <c r="M4088" t="s">
        <v>3071</v>
      </c>
    </row>
    <row r="4089" spans="12:13">
      <c r="L4089" s="65">
        <v>781312</v>
      </c>
      <c r="M4089" t="s">
        <v>3072</v>
      </c>
    </row>
    <row r="4090" spans="12:13">
      <c r="L4090" s="65">
        <v>781313</v>
      </c>
      <c r="M4090" t="s">
        <v>3073</v>
      </c>
    </row>
    <row r="4091" spans="12:13">
      <c r="L4091" s="65">
        <v>781314</v>
      </c>
      <c r="M4091" t="s">
        <v>3074</v>
      </c>
    </row>
    <row r="4092" spans="12:13">
      <c r="L4092" s="65">
        <v>781315</v>
      </c>
      <c r="M4092" t="s">
        <v>3075</v>
      </c>
    </row>
    <row r="4093" spans="12:13">
      <c r="L4093" s="65">
        <v>781316</v>
      </c>
      <c r="M4093" t="s">
        <v>3076</v>
      </c>
    </row>
    <row r="4094" spans="12:13">
      <c r="L4094" s="65">
        <v>781317</v>
      </c>
      <c r="M4094" t="s">
        <v>3077</v>
      </c>
    </row>
    <row r="4095" spans="12:13">
      <c r="L4095" s="65">
        <v>781318</v>
      </c>
      <c r="M4095" t="s">
        <v>3078</v>
      </c>
    </row>
    <row r="4096" spans="12:13">
      <c r="L4096" s="65">
        <v>781320</v>
      </c>
      <c r="M4096" t="s">
        <v>3079</v>
      </c>
    </row>
    <row r="4097" spans="12:13">
      <c r="L4097" s="65">
        <v>781321</v>
      </c>
      <c r="M4097" t="s">
        <v>3080</v>
      </c>
    </row>
    <row r="4098" spans="12:13">
      <c r="L4098" s="65">
        <v>781322</v>
      </c>
      <c r="M4098" t="s">
        <v>3081</v>
      </c>
    </row>
    <row r="4099" spans="12:13">
      <c r="L4099" s="65">
        <v>781323</v>
      </c>
      <c r="M4099" t="s">
        <v>3082</v>
      </c>
    </row>
    <row r="4100" spans="12:13">
      <c r="L4100" s="65">
        <v>781324</v>
      </c>
      <c r="M4100" t="s">
        <v>3083</v>
      </c>
    </row>
    <row r="4101" spans="12:13">
      <c r="L4101" s="65">
        <v>781330</v>
      </c>
      <c r="M4101" t="s">
        <v>3084</v>
      </c>
    </row>
    <row r="4102" spans="12:13">
      <c r="L4102" s="65">
        <v>781331</v>
      </c>
      <c r="M4102" t="s">
        <v>3085</v>
      </c>
    </row>
    <row r="4103" spans="12:13">
      <c r="L4103" s="65">
        <v>781340</v>
      </c>
      <c r="M4103" t="s">
        <v>3086</v>
      </c>
    </row>
    <row r="4104" spans="12:13">
      <c r="L4104" s="65">
        <v>781341</v>
      </c>
      <c r="M4104" t="s">
        <v>3087</v>
      </c>
    </row>
    <row r="4105" spans="12:13">
      <c r="L4105" s="65">
        <v>781342</v>
      </c>
      <c r="M4105" t="s">
        <v>3088</v>
      </c>
    </row>
    <row r="4106" spans="12:13">
      <c r="L4106" s="65">
        <v>781350</v>
      </c>
      <c r="M4106" t="s">
        <v>3089</v>
      </c>
    </row>
    <row r="4107" spans="12:13">
      <c r="L4107" s="65">
        <v>781351</v>
      </c>
      <c r="M4107" t="s">
        <v>3089</v>
      </c>
    </row>
    <row r="4108" spans="12:13">
      <c r="L4108" s="65">
        <v>781352</v>
      </c>
      <c r="M4108" t="s">
        <v>3090</v>
      </c>
    </row>
    <row r="4109" spans="12:13">
      <c r="L4109" s="65">
        <v>790000</v>
      </c>
      <c r="M4109" t="s">
        <v>3091</v>
      </c>
    </row>
    <row r="4110" spans="12:13">
      <c r="L4110" s="65">
        <v>791000</v>
      </c>
      <c r="M4110" t="s">
        <v>3091</v>
      </c>
    </row>
    <row r="4111" spans="12:13">
      <c r="L4111" s="65">
        <v>791100</v>
      </c>
      <c r="M4111" t="s">
        <v>3091</v>
      </c>
    </row>
    <row r="4112" spans="12:13">
      <c r="L4112" s="65">
        <v>791110</v>
      </c>
      <c r="M4112" t="s">
        <v>3091</v>
      </c>
    </row>
    <row r="4113" spans="12:13">
      <c r="L4113" s="65">
        <v>791111</v>
      </c>
      <c r="M4113" t="s">
        <v>3091</v>
      </c>
    </row>
    <row r="4114" spans="12:13">
      <c r="L4114" s="65">
        <v>800000</v>
      </c>
      <c r="M4114" t="s">
        <v>3093</v>
      </c>
    </row>
    <row r="4115" spans="12:13">
      <c r="L4115" s="65">
        <v>810000</v>
      </c>
      <c r="M4115" t="s">
        <v>3094</v>
      </c>
    </row>
    <row r="4116" spans="12:13">
      <c r="L4116" s="65">
        <v>811000</v>
      </c>
      <c r="M4116" t="s">
        <v>3095</v>
      </c>
    </row>
    <row r="4117" spans="12:13">
      <c r="L4117" s="65">
        <v>811100</v>
      </c>
      <c r="M4117" t="s">
        <v>3095</v>
      </c>
    </row>
    <row r="4118" spans="12:13">
      <c r="L4118" s="65">
        <v>811120</v>
      </c>
      <c r="M4118" t="s">
        <v>3096</v>
      </c>
    </row>
    <row r="4119" spans="12:13">
      <c r="L4119" s="65">
        <v>811121</v>
      </c>
      <c r="M4119" t="s">
        <v>3097</v>
      </c>
    </row>
    <row r="4120" spans="12:13">
      <c r="L4120" s="65">
        <v>811122</v>
      </c>
      <c r="M4120" t="s">
        <v>3098</v>
      </c>
    </row>
    <row r="4121" spans="12:13">
      <c r="L4121" s="65">
        <v>811123</v>
      </c>
      <c r="M4121" t="s">
        <v>3099</v>
      </c>
    </row>
    <row r="4122" spans="12:13">
      <c r="L4122" s="65">
        <v>811124</v>
      </c>
      <c r="M4122" t="s">
        <v>3100</v>
      </c>
    </row>
    <row r="4123" spans="12:13">
      <c r="L4123" s="65">
        <v>811125</v>
      </c>
      <c r="M4123" t="s">
        <v>3101</v>
      </c>
    </row>
    <row r="4124" spans="12:13">
      <c r="L4124" s="65">
        <v>811130</v>
      </c>
      <c r="M4124" t="s">
        <v>3102</v>
      </c>
    </row>
    <row r="4125" spans="12:13">
      <c r="L4125" s="65">
        <v>811131</v>
      </c>
      <c r="M4125" t="s">
        <v>3103</v>
      </c>
    </row>
    <row r="4126" spans="12:13">
      <c r="L4126" s="65">
        <v>811132</v>
      </c>
      <c r="M4126" t="s">
        <v>3104</v>
      </c>
    </row>
    <row r="4127" spans="12:13">
      <c r="L4127" s="65">
        <v>811133</v>
      </c>
      <c r="M4127" t="s">
        <v>3105</v>
      </c>
    </row>
    <row r="4128" spans="12:13">
      <c r="L4128" s="65">
        <v>811134</v>
      </c>
      <c r="M4128" t="s">
        <v>3106</v>
      </c>
    </row>
    <row r="4129" spans="12:13">
      <c r="L4129" s="65">
        <v>811135</v>
      </c>
      <c r="M4129" t="s">
        <v>3107</v>
      </c>
    </row>
    <row r="4130" spans="12:13">
      <c r="L4130" s="65">
        <v>811140</v>
      </c>
      <c r="M4130" t="s">
        <v>3108</v>
      </c>
    </row>
    <row r="4131" spans="12:13">
      <c r="L4131" s="65">
        <v>811141</v>
      </c>
      <c r="M4131" t="s">
        <v>3108</v>
      </c>
    </row>
    <row r="4132" spans="12:13">
      <c r="L4132" s="65">
        <v>811142</v>
      </c>
      <c r="M4132" t="s">
        <v>3109</v>
      </c>
    </row>
    <row r="4133" spans="12:13">
      <c r="L4133" s="65">
        <v>811143</v>
      </c>
      <c r="M4133" t="s">
        <v>3110</v>
      </c>
    </row>
    <row r="4134" spans="12:13">
      <c r="L4134" s="65">
        <v>811144</v>
      </c>
      <c r="M4134" t="s">
        <v>3111</v>
      </c>
    </row>
    <row r="4135" spans="12:13">
      <c r="L4135" s="65">
        <v>811150</v>
      </c>
      <c r="M4135" t="s">
        <v>3112</v>
      </c>
    </row>
    <row r="4136" spans="12:13">
      <c r="L4136" s="65">
        <v>811151</v>
      </c>
      <c r="M4136" t="s">
        <v>3112</v>
      </c>
    </row>
    <row r="4137" spans="12:13">
      <c r="L4137" s="65">
        <v>811152</v>
      </c>
      <c r="M4137" t="s">
        <v>3113</v>
      </c>
    </row>
    <row r="4138" spans="12:13">
      <c r="L4138" s="65">
        <v>811153</v>
      </c>
      <c r="M4138" t="s">
        <v>3114</v>
      </c>
    </row>
    <row r="4139" spans="12:13">
      <c r="L4139" s="65">
        <v>811154</v>
      </c>
      <c r="M4139" t="s">
        <v>3115</v>
      </c>
    </row>
    <row r="4140" spans="12:13">
      <c r="L4140" s="65">
        <v>811160</v>
      </c>
      <c r="M4140" t="s">
        <v>3116</v>
      </c>
    </row>
    <row r="4141" spans="12:13">
      <c r="L4141" s="65">
        <v>811161</v>
      </c>
      <c r="M4141" t="s">
        <v>3117</v>
      </c>
    </row>
    <row r="4142" spans="12:13">
      <c r="L4142" s="65">
        <v>811162</v>
      </c>
      <c r="M4142" t="s">
        <v>3118</v>
      </c>
    </row>
    <row r="4143" spans="12:13">
      <c r="L4143" s="65">
        <v>811165</v>
      </c>
      <c r="M4143" t="s">
        <v>3119</v>
      </c>
    </row>
    <row r="4144" spans="12:13">
      <c r="L4144" s="65">
        <v>811170</v>
      </c>
      <c r="M4144" t="s">
        <v>3120</v>
      </c>
    </row>
    <row r="4145" spans="12:13">
      <c r="L4145" s="65">
        <v>811171</v>
      </c>
      <c r="M4145" t="s">
        <v>3121</v>
      </c>
    </row>
    <row r="4146" spans="12:13">
      <c r="L4146" s="65">
        <v>811172</v>
      </c>
      <c r="M4146" t="s">
        <v>3122</v>
      </c>
    </row>
    <row r="4147" spans="12:13">
      <c r="L4147" s="65">
        <v>812000</v>
      </c>
      <c r="M4147" t="s">
        <v>3123</v>
      </c>
    </row>
    <row r="4148" spans="12:13">
      <c r="L4148" s="65">
        <v>812100</v>
      </c>
      <c r="M4148" t="s">
        <v>3123</v>
      </c>
    </row>
    <row r="4149" spans="12:13">
      <c r="L4149" s="65">
        <v>812120</v>
      </c>
      <c r="M4149" t="s">
        <v>3124</v>
      </c>
    </row>
    <row r="4150" spans="12:13">
      <c r="L4150" s="65">
        <v>812121</v>
      </c>
      <c r="M4150" t="s">
        <v>3124</v>
      </c>
    </row>
    <row r="4151" spans="12:13">
      <c r="L4151" s="65">
        <v>812130</v>
      </c>
      <c r="M4151" t="s">
        <v>3125</v>
      </c>
    </row>
    <row r="4152" spans="12:13">
      <c r="L4152" s="65">
        <v>812131</v>
      </c>
      <c r="M4152" t="s">
        <v>3126</v>
      </c>
    </row>
    <row r="4153" spans="12:13">
      <c r="L4153" s="65">
        <v>812132</v>
      </c>
      <c r="M4153" t="s">
        <v>3127</v>
      </c>
    </row>
    <row r="4154" spans="12:13">
      <c r="L4154" s="65">
        <v>812140</v>
      </c>
      <c r="M4154" t="s">
        <v>3128</v>
      </c>
    </row>
    <row r="4155" spans="12:13">
      <c r="L4155" s="65">
        <v>812141</v>
      </c>
      <c r="M4155" t="s">
        <v>3128</v>
      </c>
    </row>
    <row r="4156" spans="12:13">
      <c r="L4156" s="65">
        <v>812150</v>
      </c>
      <c r="M4156" t="s">
        <v>3129</v>
      </c>
    </row>
    <row r="4157" spans="12:13">
      <c r="L4157" s="65">
        <v>812151</v>
      </c>
      <c r="M4157" t="s">
        <v>3129</v>
      </c>
    </row>
    <row r="4158" spans="12:13">
      <c r="L4158" s="65">
        <v>812160</v>
      </c>
      <c r="M4158" t="s">
        <v>3130</v>
      </c>
    </row>
    <row r="4159" spans="12:13">
      <c r="L4159" s="65">
        <v>812161</v>
      </c>
      <c r="M4159" t="s">
        <v>3131</v>
      </c>
    </row>
    <row r="4160" spans="12:13">
      <c r="L4160" s="65">
        <v>812162</v>
      </c>
      <c r="M4160" t="s">
        <v>3132</v>
      </c>
    </row>
    <row r="4161" spans="12:13">
      <c r="L4161" s="65">
        <v>812165</v>
      </c>
      <c r="M4161" t="s">
        <v>3133</v>
      </c>
    </row>
    <row r="4162" spans="12:13">
      <c r="L4162" s="65">
        <v>813000</v>
      </c>
      <c r="M4162" t="s">
        <v>3134</v>
      </c>
    </row>
    <row r="4163" spans="12:13">
      <c r="L4163" s="65">
        <v>813100</v>
      </c>
      <c r="M4163" t="s">
        <v>3134</v>
      </c>
    </row>
    <row r="4164" spans="12:13">
      <c r="L4164" s="65">
        <v>813120</v>
      </c>
      <c r="M4164" t="s">
        <v>3135</v>
      </c>
    </row>
    <row r="4165" spans="12:13">
      <c r="L4165" s="65">
        <v>813121</v>
      </c>
      <c r="M4165" t="s">
        <v>3135</v>
      </c>
    </row>
    <row r="4166" spans="12:13">
      <c r="L4166" s="65">
        <v>813130</v>
      </c>
      <c r="M4166" t="s">
        <v>3136</v>
      </c>
    </row>
    <row r="4167" spans="12:13">
      <c r="L4167" s="65">
        <v>813131</v>
      </c>
      <c r="M4167" t="s">
        <v>3137</v>
      </c>
    </row>
    <row r="4168" spans="12:13">
      <c r="L4168" s="65">
        <v>813132</v>
      </c>
      <c r="M4168" t="s">
        <v>3138</v>
      </c>
    </row>
    <row r="4169" spans="12:13">
      <c r="L4169" s="65">
        <v>813140</v>
      </c>
      <c r="M4169" t="s">
        <v>3139</v>
      </c>
    </row>
    <row r="4170" spans="12:13">
      <c r="L4170" s="65">
        <v>813141</v>
      </c>
      <c r="M4170" t="s">
        <v>3139</v>
      </c>
    </row>
    <row r="4171" spans="12:13">
      <c r="L4171" s="65">
        <v>813150</v>
      </c>
      <c r="M4171" t="s">
        <v>3140</v>
      </c>
    </row>
    <row r="4172" spans="12:13">
      <c r="L4172" s="65">
        <v>813151</v>
      </c>
      <c r="M4172" t="s">
        <v>3140</v>
      </c>
    </row>
    <row r="4173" spans="12:13">
      <c r="L4173" s="65">
        <v>813160</v>
      </c>
      <c r="M4173" t="s">
        <v>3141</v>
      </c>
    </row>
    <row r="4174" spans="12:13">
      <c r="L4174" s="65">
        <v>813161</v>
      </c>
      <c r="M4174" t="s">
        <v>3142</v>
      </c>
    </row>
    <row r="4175" spans="12:13">
      <c r="L4175" s="65">
        <v>813162</v>
      </c>
      <c r="M4175" t="s">
        <v>3143</v>
      </c>
    </row>
    <row r="4176" spans="12:13">
      <c r="L4176" s="65">
        <v>813165</v>
      </c>
      <c r="M4176" t="s">
        <v>3144</v>
      </c>
    </row>
    <row r="4177" spans="12:13">
      <c r="L4177" s="65">
        <v>820000</v>
      </c>
      <c r="M4177" t="s">
        <v>3145</v>
      </c>
    </row>
    <row r="4178" spans="12:13">
      <c r="L4178" s="65">
        <v>821000</v>
      </c>
      <c r="M4178" t="s">
        <v>3146</v>
      </c>
    </row>
    <row r="4179" spans="12:13">
      <c r="L4179" s="65">
        <v>821100</v>
      </c>
      <c r="M4179" t="s">
        <v>3146</v>
      </c>
    </row>
    <row r="4180" spans="12:13">
      <c r="L4180" s="65">
        <v>821120</v>
      </c>
      <c r="M4180" t="s">
        <v>3147</v>
      </c>
    </row>
    <row r="4181" spans="12:13">
      <c r="L4181" s="65">
        <v>821121</v>
      </c>
      <c r="M4181" t="s">
        <v>3147</v>
      </c>
    </row>
    <row r="4182" spans="12:13">
      <c r="L4182" s="65">
        <v>821130</v>
      </c>
      <c r="M4182" t="s">
        <v>3148</v>
      </c>
    </row>
    <row r="4183" spans="12:13">
      <c r="L4183" s="65">
        <v>821131</v>
      </c>
      <c r="M4183" t="s">
        <v>3149</v>
      </c>
    </row>
    <row r="4184" spans="12:13">
      <c r="L4184" s="65">
        <v>821132</v>
      </c>
      <c r="M4184" t="s">
        <v>3150</v>
      </c>
    </row>
    <row r="4185" spans="12:13">
      <c r="L4185" s="65">
        <v>821140</v>
      </c>
      <c r="M4185" t="s">
        <v>3151</v>
      </c>
    </row>
    <row r="4186" spans="12:13">
      <c r="L4186" s="65">
        <v>821141</v>
      </c>
      <c r="M4186" t="s">
        <v>3151</v>
      </c>
    </row>
    <row r="4187" spans="12:13">
      <c r="L4187" s="65">
        <v>821150</v>
      </c>
      <c r="M4187" t="s">
        <v>3152</v>
      </c>
    </row>
    <row r="4188" spans="12:13">
      <c r="L4188" s="65">
        <v>821151</v>
      </c>
      <c r="M4188" t="s">
        <v>3152</v>
      </c>
    </row>
    <row r="4189" spans="12:13">
      <c r="L4189" s="65">
        <v>821160</v>
      </c>
      <c r="M4189" t="s">
        <v>3153</v>
      </c>
    </row>
    <row r="4190" spans="12:13">
      <c r="L4190" s="65">
        <v>821161</v>
      </c>
      <c r="M4190" t="s">
        <v>3154</v>
      </c>
    </row>
    <row r="4191" spans="12:13">
      <c r="L4191" s="65">
        <v>821162</v>
      </c>
      <c r="M4191" t="s">
        <v>3155</v>
      </c>
    </row>
    <row r="4192" spans="12:13">
      <c r="L4192" s="65">
        <v>821165</v>
      </c>
      <c r="M4192" t="s">
        <v>3156</v>
      </c>
    </row>
    <row r="4193" spans="12:13">
      <c r="L4193" s="65">
        <v>822000</v>
      </c>
      <c r="M4193" t="s">
        <v>3157</v>
      </c>
    </row>
    <row r="4194" spans="12:13">
      <c r="L4194" s="65">
        <v>822100</v>
      </c>
      <c r="M4194" t="s">
        <v>3157</v>
      </c>
    </row>
    <row r="4195" spans="12:13">
      <c r="L4195" s="65">
        <v>822120</v>
      </c>
      <c r="M4195" t="s">
        <v>3158</v>
      </c>
    </row>
    <row r="4196" spans="12:13">
      <c r="L4196" s="65">
        <v>822121</v>
      </c>
      <c r="M4196" t="s">
        <v>3158</v>
      </c>
    </row>
    <row r="4197" spans="12:13">
      <c r="L4197" s="65">
        <v>822130</v>
      </c>
      <c r="M4197" t="s">
        <v>3159</v>
      </c>
    </row>
    <row r="4198" spans="12:13">
      <c r="L4198" s="65">
        <v>822131</v>
      </c>
      <c r="M4198" t="s">
        <v>3160</v>
      </c>
    </row>
    <row r="4199" spans="12:13">
      <c r="L4199" s="65">
        <v>822132</v>
      </c>
      <c r="M4199" t="s">
        <v>3161</v>
      </c>
    </row>
    <row r="4200" spans="12:13">
      <c r="L4200" s="65">
        <v>822140</v>
      </c>
      <c r="M4200" t="s">
        <v>3162</v>
      </c>
    </row>
    <row r="4201" spans="12:13">
      <c r="L4201" s="65">
        <v>822141</v>
      </c>
      <c r="M4201" t="s">
        <v>3162</v>
      </c>
    </row>
    <row r="4202" spans="12:13">
      <c r="L4202" s="65">
        <v>822150</v>
      </c>
      <c r="M4202" t="s">
        <v>3163</v>
      </c>
    </row>
    <row r="4203" spans="12:13">
      <c r="L4203" s="65">
        <v>822151</v>
      </c>
      <c r="M4203" t="s">
        <v>3163</v>
      </c>
    </row>
    <row r="4204" spans="12:13">
      <c r="L4204" s="65">
        <v>822160</v>
      </c>
      <c r="M4204" t="s">
        <v>3164</v>
      </c>
    </row>
    <row r="4205" spans="12:13">
      <c r="L4205" s="65">
        <v>822161</v>
      </c>
      <c r="M4205" t="s">
        <v>3165</v>
      </c>
    </row>
    <row r="4206" spans="12:13">
      <c r="L4206" s="65">
        <v>822162</v>
      </c>
      <c r="M4206" t="s">
        <v>3166</v>
      </c>
    </row>
    <row r="4207" spans="12:13">
      <c r="L4207" s="65">
        <v>822165</v>
      </c>
      <c r="M4207" t="s">
        <v>3167</v>
      </c>
    </row>
    <row r="4208" spans="12:13">
      <c r="L4208" s="65">
        <v>823000</v>
      </c>
      <c r="M4208" t="s">
        <v>3168</v>
      </c>
    </row>
    <row r="4209" spans="12:13">
      <c r="L4209" s="65">
        <v>823100</v>
      </c>
      <c r="M4209" t="s">
        <v>3168</v>
      </c>
    </row>
    <row r="4210" spans="12:13">
      <c r="L4210" s="65">
        <v>823120</v>
      </c>
      <c r="M4210" t="s">
        <v>3169</v>
      </c>
    </row>
    <row r="4211" spans="12:13">
      <c r="L4211" s="65">
        <v>823121</v>
      </c>
      <c r="M4211" t="s">
        <v>3169</v>
      </c>
    </row>
    <row r="4212" spans="12:13">
      <c r="L4212" s="65">
        <v>823130</v>
      </c>
      <c r="M4212" t="s">
        <v>3170</v>
      </c>
    </row>
    <row r="4213" spans="12:13">
      <c r="L4213" s="65">
        <v>823131</v>
      </c>
      <c r="M4213" t="s">
        <v>3171</v>
      </c>
    </row>
    <row r="4214" spans="12:13">
      <c r="L4214" s="65">
        <v>823132</v>
      </c>
      <c r="M4214" t="s">
        <v>3172</v>
      </c>
    </row>
    <row r="4215" spans="12:13">
      <c r="L4215" s="65">
        <v>823140</v>
      </c>
      <c r="M4215" t="s">
        <v>3173</v>
      </c>
    </row>
    <row r="4216" spans="12:13">
      <c r="L4216" s="65">
        <v>823141</v>
      </c>
      <c r="M4216" t="s">
        <v>3173</v>
      </c>
    </row>
    <row r="4217" spans="12:13">
      <c r="L4217" s="65">
        <v>823150</v>
      </c>
      <c r="M4217" t="s">
        <v>3174</v>
      </c>
    </row>
    <row r="4218" spans="12:13">
      <c r="L4218" s="65">
        <v>823151</v>
      </c>
      <c r="M4218" t="s">
        <v>3174</v>
      </c>
    </row>
    <row r="4219" spans="12:13">
      <c r="L4219" s="65">
        <v>823160</v>
      </c>
      <c r="M4219" t="s">
        <v>3175</v>
      </c>
    </row>
    <row r="4220" spans="12:13">
      <c r="L4220" s="65">
        <v>823161</v>
      </c>
      <c r="M4220" t="s">
        <v>3176</v>
      </c>
    </row>
    <row r="4221" spans="12:13">
      <c r="L4221" s="65">
        <v>823162</v>
      </c>
      <c r="M4221" t="s">
        <v>3177</v>
      </c>
    </row>
    <row r="4222" spans="12:13">
      <c r="L4222" s="65">
        <v>823165</v>
      </c>
      <c r="M4222" t="s">
        <v>3178</v>
      </c>
    </row>
    <row r="4223" spans="12:13">
      <c r="L4223" s="65">
        <v>830000</v>
      </c>
      <c r="M4223" t="s">
        <v>3179</v>
      </c>
    </row>
    <row r="4224" spans="12:13">
      <c r="L4224" s="65">
        <v>831000</v>
      </c>
      <c r="M4224" t="s">
        <v>3179</v>
      </c>
    </row>
    <row r="4225" spans="12:13">
      <c r="L4225" s="65">
        <v>831100</v>
      </c>
      <c r="M4225" t="s">
        <v>3179</v>
      </c>
    </row>
    <row r="4226" spans="12:13">
      <c r="L4226" s="65">
        <v>831120</v>
      </c>
      <c r="M4226" t="s">
        <v>3180</v>
      </c>
    </row>
    <row r="4227" spans="12:13">
      <c r="L4227" s="65">
        <v>831121</v>
      </c>
      <c r="M4227" t="s">
        <v>3180</v>
      </c>
    </row>
    <row r="4228" spans="12:13">
      <c r="L4228" s="65">
        <v>831130</v>
      </c>
      <c r="M4228" t="s">
        <v>3181</v>
      </c>
    </row>
    <row r="4229" spans="12:13">
      <c r="L4229" s="65">
        <v>831131</v>
      </c>
      <c r="M4229" t="s">
        <v>3182</v>
      </c>
    </row>
    <row r="4230" spans="12:13">
      <c r="L4230" s="65">
        <v>831132</v>
      </c>
      <c r="M4230" t="s">
        <v>3183</v>
      </c>
    </row>
    <row r="4231" spans="12:13">
      <c r="L4231" s="65">
        <v>831140</v>
      </c>
      <c r="M4231" t="s">
        <v>3184</v>
      </c>
    </row>
    <row r="4232" spans="12:13">
      <c r="L4232" s="65">
        <v>831141</v>
      </c>
      <c r="M4232" t="s">
        <v>3184</v>
      </c>
    </row>
    <row r="4233" spans="12:13">
      <c r="L4233" s="65">
        <v>831150</v>
      </c>
      <c r="M4233" t="s">
        <v>3185</v>
      </c>
    </row>
    <row r="4234" spans="12:13">
      <c r="L4234" s="65">
        <v>831151</v>
      </c>
      <c r="M4234" t="s">
        <v>3185</v>
      </c>
    </row>
    <row r="4235" spans="12:13">
      <c r="L4235" s="65">
        <v>831160</v>
      </c>
      <c r="M4235" t="s">
        <v>3186</v>
      </c>
    </row>
    <row r="4236" spans="12:13">
      <c r="L4236" s="65">
        <v>831161</v>
      </c>
      <c r="M4236" t="s">
        <v>3187</v>
      </c>
    </row>
    <row r="4237" spans="12:13">
      <c r="L4237" s="65">
        <v>831162</v>
      </c>
      <c r="M4237" t="s">
        <v>3188</v>
      </c>
    </row>
    <row r="4238" spans="12:13">
      <c r="L4238" s="65">
        <v>831165</v>
      </c>
      <c r="M4238" t="s">
        <v>3189</v>
      </c>
    </row>
    <row r="4239" spans="12:13">
      <c r="L4239" s="65">
        <v>840000</v>
      </c>
      <c r="M4239" t="s">
        <v>3190</v>
      </c>
    </row>
    <row r="4240" spans="12:13">
      <c r="L4240" s="65">
        <v>841000</v>
      </c>
      <c r="M4240" t="s">
        <v>3191</v>
      </c>
    </row>
    <row r="4241" spans="12:13">
      <c r="L4241" s="65">
        <v>841100</v>
      </c>
      <c r="M4241" t="s">
        <v>3191</v>
      </c>
    </row>
    <row r="4242" spans="12:13">
      <c r="L4242" s="65">
        <v>841120</v>
      </c>
      <c r="M4242" t="s">
        <v>3192</v>
      </c>
    </row>
    <row r="4243" spans="12:13">
      <c r="L4243" s="65">
        <v>841121</v>
      </c>
      <c r="M4243" t="s">
        <v>3192</v>
      </c>
    </row>
    <row r="4244" spans="12:13">
      <c r="L4244" s="65">
        <v>841130</v>
      </c>
      <c r="M4244" t="s">
        <v>3193</v>
      </c>
    </row>
    <row r="4245" spans="12:13">
      <c r="L4245" s="65">
        <v>841131</v>
      </c>
      <c r="M4245" t="s">
        <v>3193</v>
      </c>
    </row>
    <row r="4246" spans="12:13">
      <c r="L4246" s="65">
        <v>841140</v>
      </c>
      <c r="M4246" t="s">
        <v>3194</v>
      </c>
    </row>
    <row r="4247" spans="12:13">
      <c r="L4247" s="65">
        <v>841141</v>
      </c>
      <c r="M4247" t="s">
        <v>3194</v>
      </c>
    </row>
    <row r="4248" spans="12:13">
      <c r="L4248" s="65">
        <v>841150</v>
      </c>
      <c r="M4248" t="s">
        <v>3195</v>
      </c>
    </row>
    <row r="4249" spans="12:13">
      <c r="L4249" s="65">
        <v>841151</v>
      </c>
      <c r="M4249" t="s">
        <v>3195</v>
      </c>
    </row>
    <row r="4250" spans="12:13">
      <c r="L4250" s="65">
        <v>841160</v>
      </c>
      <c r="M4250" t="s">
        <v>3196</v>
      </c>
    </row>
    <row r="4251" spans="12:13">
      <c r="L4251" s="65">
        <v>841161</v>
      </c>
      <c r="M4251" t="s">
        <v>3197</v>
      </c>
    </row>
    <row r="4252" spans="12:13">
      <c r="L4252" s="65">
        <v>841162</v>
      </c>
      <c r="M4252" t="s">
        <v>3198</v>
      </c>
    </row>
    <row r="4253" spans="12:13">
      <c r="L4253" s="65">
        <v>841165</v>
      </c>
      <c r="M4253" t="s">
        <v>3199</v>
      </c>
    </row>
    <row r="4254" spans="12:13">
      <c r="L4254" s="65">
        <v>842000</v>
      </c>
      <c r="M4254" t="s">
        <v>3200</v>
      </c>
    </row>
    <row r="4255" spans="12:13">
      <c r="L4255" s="65">
        <v>842100</v>
      </c>
      <c r="M4255" t="s">
        <v>3200</v>
      </c>
    </row>
    <row r="4256" spans="12:13">
      <c r="L4256" s="65">
        <v>842120</v>
      </c>
      <c r="M4256" t="s">
        <v>3201</v>
      </c>
    </row>
    <row r="4257" spans="12:13">
      <c r="L4257" s="65">
        <v>842121</v>
      </c>
      <c r="M4257" t="s">
        <v>3201</v>
      </c>
    </row>
    <row r="4258" spans="12:13">
      <c r="L4258" s="65">
        <v>842130</v>
      </c>
      <c r="M4258" t="s">
        <v>3202</v>
      </c>
    </row>
    <row r="4259" spans="12:13">
      <c r="L4259" s="65">
        <v>842131</v>
      </c>
      <c r="M4259" t="s">
        <v>3202</v>
      </c>
    </row>
    <row r="4260" spans="12:13">
      <c r="L4260" s="65">
        <v>842140</v>
      </c>
      <c r="M4260" t="s">
        <v>3203</v>
      </c>
    </row>
    <row r="4261" spans="12:13">
      <c r="L4261" s="65">
        <v>842141</v>
      </c>
      <c r="M4261" t="s">
        <v>3203</v>
      </c>
    </row>
    <row r="4262" spans="12:13">
      <c r="L4262" s="65">
        <v>842150</v>
      </c>
      <c r="M4262" t="s">
        <v>3204</v>
      </c>
    </row>
    <row r="4263" spans="12:13">
      <c r="L4263" s="65">
        <v>842151</v>
      </c>
      <c r="M4263" t="s">
        <v>3204</v>
      </c>
    </row>
    <row r="4264" spans="12:13">
      <c r="L4264" s="65">
        <v>842160</v>
      </c>
      <c r="M4264" t="s">
        <v>3205</v>
      </c>
    </row>
    <row r="4265" spans="12:13">
      <c r="L4265" s="65">
        <v>842161</v>
      </c>
      <c r="M4265" t="s">
        <v>3206</v>
      </c>
    </row>
    <row r="4266" spans="12:13">
      <c r="L4266" s="65">
        <v>842162</v>
      </c>
      <c r="M4266" t="s">
        <v>3207</v>
      </c>
    </row>
    <row r="4267" spans="12:13">
      <c r="L4267" s="65">
        <v>842165</v>
      </c>
      <c r="M4267" t="s">
        <v>3208</v>
      </c>
    </row>
    <row r="4268" spans="12:13">
      <c r="L4268" s="65">
        <v>843000</v>
      </c>
      <c r="M4268" t="s">
        <v>3209</v>
      </c>
    </row>
    <row r="4269" spans="12:13">
      <c r="L4269" s="65">
        <v>843100</v>
      </c>
      <c r="M4269" t="s">
        <v>3209</v>
      </c>
    </row>
    <row r="4270" spans="12:13">
      <c r="L4270" s="65">
        <v>843120</v>
      </c>
      <c r="M4270" t="s">
        <v>3210</v>
      </c>
    </row>
    <row r="4271" spans="12:13">
      <c r="L4271" s="65">
        <v>843121</v>
      </c>
      <c r="M4271" t="s">
        <v>3210</v>
      </c>
    </row>
    <row r="4272" spans="12:13">
      <c r="L4272" s="65">
        <v>843130</v>
      </c>
      <c r="M4272" t="s">
        <v>3211</v>
      </c>
    </row>
    <row r="4273" spans="12:13">
      <c r="L4273" s="65">
        <v>843131</v>
      </c>
      <c r="M4273" t="s">
        <v>3211</v>
      </c>
    </row>
    <row r="4274" spans="12:13">
      <c r="L4274" s="65">
        <v>843140</v>
      </c>
      <c r="M4274" t="s">
        <v>3212</v>
      </c>
    </row>
    <row r="4275" spans="12:13">
      <c r="L4275" s="65">
        <v>843141</v>
      </c>
      <c r="M4275" t="s">
        <v>3212</v>
      </c>
    </row>
    <row r="4276" spans="12:13">
      <c r="L4276" s="65">
        <v>843150</v>
      </c>
      <c r="M4276" t="s">
        <v>3213</v>
      </c>
    </row>
    <row r="4277" spans="12:13">
      <c r="L4277" s="65">
        <v>843151</v>
      </c>
      <c r="M4277" t="s">
        <v>3213</v>
      </c>
    </row>
    <row r="4278" spans="12:13">
      <c r="L4278" s="65">
        <v>843160</v>
      </c>
      <c r="M4278" t="s">
        <v>3214</v>
      </c>
    </row>
    <row r="4279" spans="12:13">
      <c r="L4279" s="65">
        <v>843161</v>
      </c>
      <c r="M4279" t="s">
        <v>3215</v>
      </c>
    </row>
    <row r="4280" spans="12:13">
      <c r="L4280" s="65">
        <v>843162</v>
      </c>
      <c r="M4280" t="s">
        <v>3216</v>
      </c>
    </row>
    <row r="4281" spans="12:13">
      <c r="L4281" s="65">
        <v>843165</v>
      </c>
      <c r="M4281" t="s">
        <v>3217</v>
      </c>
    </row>
    <row r="4282" spans="12:13">
      <c r="L4282" s="65">
        <v>900000</v>
      </c>
      <c r="M4282" t="s">
        <v>3219</v>
      </c>
    </row>
    <row r="4283" spans="12:13">
      <c r="L4283" s="65">
        <v>910000</v>
      </c>
      <c r="M4283" t="s">
        <v>3221</v>
      </c>
    </row>
    <row r="4284" spans="12:13">
      <c r="L4284" s="65">
        <v>911000</v>
      </c>
      <c r="M4284" t="s">
        <v>3222</v>
      </c>
    </row>
    <row r="4285" spans="12:13">
      <c r="L4285" s="65">
        <v>911100</v>
      </c>
      <c r="M4285" t="s">
        <v>3223</v>
      </c>
    </row>
    <row r="4286" spans="12:13">
      <c r="L4286" s="65">
        <v>911120</v>
      </c>
      <c r="M4286" t="s">
        <v>3224</v>
      </c>
    </row>
    <row r="4287" spans="12:13">
      <c r="L4287" s="65">
        <v>911121</v>
      </c>
      <c r="M4287" t="s">
        <v>3224</v>
      </c>
    </row>
    <row r="4288" spans="12:13">
      <c r="L4288" s="65">
        <v>911130</v>
      </c>
      <c r="M4288" t="s">
        <v>3225</v>
      </c>
    </row>
    <row r="4289" spans="12:13">
      <c r="L4289" s="65">
        <v>911131</v>
      </c>
      <c r="M4289" t="s">
        <v>3226</v>
      </c>
    </row>
    <row r="4290" spans="12:13">
      <c r="L4290" s="65">
        <v>911132</v>
      </c>
      <c r="M4290" t="s">
        <v>3227</v>
      </c>
    </row>
    <row r="4291" spans="12:13">
      <c r="L4291" s="65">
        <v>911140</v>
      </c>
      <c r="M4291" t="s">
        <v>3228</v>
      </c>
    </row>
    <row r="4292" spans="12:13">
      <c r="L4292" s="65">
        <v>911141</v>
      </c>
      <c r="M4292" t="s">
        <v>3228</v>
      </c>
    </row>
    <row r="4293" spans="12:13">
      <c r="L4293" s="65">
        <v>911150</v>
      </c>
      <c r="M4293" t="s">
        <v>3229</v>
      </c>
    </row>
    <row r="4294" spans="12:13">
      <c r="L4294" s="65">
        <v>911151</v>
      </c>
      <c r="M4294" t="s">
        <v>3229</v>
      </c>
    </row>
    <row r="4295" spans="12:13">
      <c r="L4295" s="65">
        <v>911160</v>
      </c>
      <c r="M4295" t="s">
        <v>3230</v>
      </c>
    </row>
    <row r="4296" spans="12:13">
      <c r="L4296" s="65">
        <v>911161</v>
      </c>
      <c r="M4296" t="s">
        <v>3231</v>
      </c>
    </row>
    <row r="4297" spans="12:13">
      <c r="L4297" s="65">
        <v>911162</v>
      </c>
      <c r="M4297" t="s">
        <v>3232</v>
      </c>
    </row>
    <row r="4298" spans="12:13">
      <c r="L4298" s="65">
        <v>911165</v>
      </c>
      <c r="M4298" t="s">
        <v>3233</v>
      </c>
    </row>
    <row r="4299" spans="12:13">
      <c r="L4299" s="65">
        <v>911200</v>
      </c>
      <c r="M4299" t="s">
        <v>3234</v>
      </c>
    </row>
    <row r="4300" spans="12:13">
      <c r="L4300" s="65">
        <v>911220</v>
      </c>
      <c r="M4300" t="s">
        <v>3235</v>
      </c>
    </row>
    <row r="4301" spans="12:13">
      <c r="L4301" s="65">
        <v>911221</v>
      </c>
      <c r="M4301" t="s">
        <v>3235</v>
      </c>
    </row>
    <row r="4302" spans="12:13">
      <c r="L4302" s="65">
        <v>911230</v>
      </c>
      <c r="M4302" t="s">
        <v>3236</v>
      </c>
    </row>
    <row r="4303" spans="12:13">
      <c r="L4303" s="65">
        <v>911231</v>
      </c>
      <c r="M4303" t="s">
        <v>3237</v>
      </c>
    </row>
    <row r="4304" spans="12:13">
      <c r="L4304" s="65">
        <v>911232</v>
      </c>
      <c r="M4304" t="s">
        <v>3238</v>
      </c>
    </row>
    <row r="4305" spans="12:13">
      <c r="L4305" s="65">
        <v>911240</v>
      </c>
      <c r="M4305" t="s">
        <v>3239</v>
      </c>
    </row>
    <row r="4306" spans="12:13">
      <c r="L4306" s="65">
        <v>911241</v>
      </c>
      <c r="M4306" t="s">
        <v>3239</v>
      </c>
    </row>
    <row r="4307" spans="12:13">
      <c r="L4307" s="65">
        <v>911250</v>
      </c>
      <c r="M4307" t="s">
        <v>3240</v>
      </c>
    </row>
    <row r="4308" spans="12:13">
      <c r="L4308" s="65">
        <v>911251</v>
      </c>
      <c r="M4308" t="s">
        <v>3240</v>
      </c>
    </row>
    <row r="4309" spans="12:13">
      <c r="L4309" s="65">
        <v>911260</v>
      </c>
      <c r="M4309" t="s">
        <v>3241</v>
      </c>
    </row>
    <row r="4310" spans="12:13">
      <c r="L4310" s="65">
        <v>911261</v>
      </c>
      <c r="M4310" t="s">
        <v>3242</v>
      </c>
    </row>
    <row r="4311" spans="12:13">
      <c r="L4311" s="65">
        <v>911262</v>
      </c>
      <c r="M4311" t="s">
        <v>3243</v>
      </c>
    </row>
    <row r="4312" spans="12:13">
      <c r="L4312" s="65">
        <v>911265</v>
      </c>
      <c r="M4312" t="s">
        <v>3244</v>
      </c>
    </row>
    <row r="4313" spans="12:13">
      <c r="L4313" s="65">
        <v>911300</v>
      </c>
      <c r="M4313" t="s">
        <v>3245</v>
      </c>
    </row>
    <row r="4314" spans="12:13">
      <c r="L4314" s="65">
        <v>911320</v>
      </c>
      <c r="M4314" t="s">
        <v>3246</v>
      </c>
    </row>
    <row r="4315" spans="12:13">
      <c r="L4315" s="65">
        <v>911321</v>
      </c>
      <c r="M4315" t="s">
        <v>3246</v>
      </c>
    </row>
    <row r="4316" spans="12:13">
      <c r="L4316" s="65">
        <v>911330</v>
      </c>
      <c r="M4316" t="s">
        <v>3247</v>
      </c>
    </row>
    <row r="4317" spans="12:13">
      <c r="L4317" s="65">
        <v>911331</v>
      </c>
      <c r="M4317" t="s">
        <v>3247</v>
      </c>
    </row>
    <row r="4318" spans="12:13">
      <c r="L4318" s="65">
        <v>911340</v>
      </c>
      <c r="M4318" t="s">
        <v>3248</v>
      </c>
    </row>
    <row r="4319" spans="12:13">
      <c r="L4319" s="65">
        <v>911341</v>
      </c>
      <c r="M4319" t="s">
        <v>3248</v>
      </c>
    </row>
    <row r="4320" spans="12:13">
      <c r="L4320" s="65">
        <v>911350</v>
      </c>
      <c r="M4320" t="s">
        <v>3249</v>
      </c>
    </row>
    <row r="4321" spans="12:13">
      <c r="L4321" s="65">
        <v>911351</v>
      </c>
      <c r="M4321" t="s">
        <v>3249</v>
      </c>
    </row>
    <row r="4322" spans="12:13">
      <c r="L4322" s="65">
        <v>911360</v>
      </c>
      <c r="M4322" t="s">
        <v>3250</v>
      </c>
    </row>
    <row r="4323" spans="12:13">
      <c r="L4323" s="65">
        <v>911361</v>
      </c>
      <c r="M4323" t="s">
        <v>3251</v>
      </c>
    </row>
    <row r="4324" spans="12:13">
      <c r="L4324" s="65">
        <v>911362</v>
      </c>
      <c r="M4324" t="s">
        <v>3252</v>
      </c>
    </row>
    <row r="4325" spans="12:13">
      <c r="L4325" s="65">
        <v>911365</v>
      </c>
      <c r="M4325" t="s">
        <v>3253</v>
      </c>
    </row>
    <row r="4326" spans="12:13">
      <c r="L4326" s="65">
        <v>911400</v>
      </c>
      <c r="M4326" t="s">
        <v>3254</v>
      </c>
    </row>
    <row r="4327" spans="12:13">
      <c r="L4327" s="65">
        <v>911420</v>
      </c>
      <c r="M4327" t="s">
        <v>3255</v>
      </c>
    </row>
    <row r="4328" spans="12:13">
      <c r="L4328" s="65">
        <v>911421</v>
      </c>
      <c r="M4328" t="s">
        <v>3255</v>
      </c>
    </row>
    <row r="4329" spans="12:13">
      <c r="L4329" s="65">
        <v>911430</v>
      </c>
      <c r="M4329" t="s">
        <v>3256</v>
      </c>
    </row>
    <row r="4330" spans="12:13">
      <c r="L4330" s="65">
        <v>911431</v>
      </c>
      <c r="M4330" t="s">
        <v>3257</v>
      </c>
    </row>
    <row r="4331" spans="12:13">
      <c r="L4331" s="65">
        <v>911432</v>
      </c>
      <c r="M4331" t="s">
        <v>3258</v>
      </c>
    </row>
    <row r="4332" spans="12:13">
      <c r="L4332" s="65">
        <v>911440</v>
      </c>
      <c r="M4332" t="s">
        <v>3259</v>
      </c>
    </row>
    <row r="4333" spans="12:13">
      <c r="L4333" s="65">
        <v>911441</v>
      </c>
      <c r="M4333" t="s">
        <v>3259</v>
      </c>
    </row>
    <row r="4334" spans="12:13">
      <c r="L4334" s="65">
        <v>911450</v>
      </c>
      <c r="M4334" t="s">
        <v>3261</v>
      </c>
    </row>
    <row r="4335" spans="12:13">
      <c r="L4335" s="65">
        <v>911451</v>
      </c>
      <c r="M4335" t="s">
        <v>3261</v>
      </c>
    </row>
    <row r="4336" spans="12:13">
      <c r="L4336" s="65">
        <v>911460</v>
      </c>
      <c r="M4336" t="s">
        <v>3262</v>
      </c>
    </row>
    <row r="4337" spans="12:13">
      <c r="L4337" s="65">
        <v>911461</v>
      </c>
      <c r="M4337" t="s">
        <v>3263</v>
      </c>
    </row>
    <row r="4338" spans="12:13">
      <c r="L4338" s="65">
        <v>911462</v>
      </c>
      <c r="M4338" t="s">
        <v>3264</v>
      </c>
    </row>
    <row r="4339" spans="12:13">
      <c r="L4339" s="65">
        <v>911465</v>
      </c>
      <c r="M4339" t="s">
        <v>3265</v>
      </c>
    </row>
    <row r="4340" spans="12:13">
      <c r="L4340" s="65">
        <v>911500</v>
      </c>
      <c r="M4340" t="s">
        <v>3266</v>
      </c>
    </row>
    <row r="4341" spans="12:13">
      <c r="L4341" s="65">
        <v>911520</v>
      </c>
      <c r="M4341" t="s">
        <v>3267</v>
      </c>
    </row>
    <row r="4342" spans="12:13">
      <c r="L4342" s="65">
        <v>911521</v>
      </c>
      <c r="M4342" t="s">
        <v>3267</v>
      </c>
    </row>
    <row r="4343" spans="12:13">
      <c r="L4343" s="65">
        <v>911530</v>
      </c>
      <c r="M4343" t="s">
        <v>3268</v>
      </c>
    </row>
    <row r="4344" spans="12:13">
      <c r="L4344" s="65">
        <v>911531</v>
      </c>
      <c r="M4344" t="s">
        <v>3269</v>
      </c>
    </row>
    <row r="4345" spans="12:13">
      <c r="L4345" s="65">
        <v>911532</v>
      </c>
      <c r="M4345" t="s">
        <v>3270</v>
      </c>
    </row>
    <row r="4346" spans="12:13">
      <c r="L4346" s="65">
        <v>911540</v>
      </c>
      <c r="M4346" t="s">
        <v>3271</v>
      </c>
    </row>
    <row r="4347" spans="12:13">
      <c r="L4347" s="65">
        <v>911541</v>
      </c>
      <c r="M4347" t="s">
        <v>3271</v>
      </c>
    </row>
    <row r="4348" spans="12:13">
      <c r="L4348" s="65">
        <v>911550</v>
      </c>
      <c r="M4348" t="s">
        <v>3272</v>
      </c>
    </row>
    <row r="4349" spans="12:13">
      <c r="L4349" s="65">
        <v>911551</v>
      </c>
      <c r="M4349" t="s">
        <v>3272</v>
      </c>
    </row>
    <row r="4350" spans="12:13">
      <c r="L4350" s="65">
        <v>911560</v>
      </c>
      <c r="M4350" t="s">
        <v>3273</v>
      </c>
    </row>
    <row r="4351" spans="12:13">
      <c r="L4351" s="65">
        <v>911561</v>
      </c>
      <c r="M4351" t="s">
        <v>3274</v>
      </c>
    </row>
    <row r="4352" spans="12:13">
      <c r="L4352" s="65">
        <v>911562</v>
      </c>
      <c r="M4352" t="s">
        <v>3275</v>
      </c>
    </row>
    <row r="4353" spans="12:13">
      <c r="L4353" s="65">
        <v>911565</v>
      </c>
      <c r="M4353" t="s">
        <v>3276</v>
      </c>
    </row>
    <row r="4354" spans="12:13">
      <c r="L4354" s="65">
        <v>911600</v>
      </c>
      <c r="M4354" t="s">
        <v>3277</v>
      </c>
    </row>
    <row r="4355" spans="12:13">
      <c r="L4355" s="65">
        <v>911620</v>
      </c>
      <c r="M4355" t="s">
        <v>3278</v>
      </c>
    </row>
    <row r="4356" spans="12:13">
      <c r="L4356" s="65">
        <v>911621</v>
      </c>
      <c r="M4356" t="s">
        <v>3278</v>
      </c>
    </row>
    <row r="4357" spans="12:13">
      <c r="L4357" s="65">
        <v>911630</v>
      </c>
      <c r="M4357" t="s">
        <v>3279</v>
      </c>
    </row>
    <row r="4358" spans="12:13">
      <c r="L4358" s="65">
        <v>911631</v>
      </c>
      <c r="M4358" t="s">
        <v>3279</v>
      </c>
    </row>
    <row r="4359" spans="12:13">
      <c r="L4359" s="65">
        <v>911640</v>
      </c>
      <c r="M4359" t="s">
        <v>3280</v>
      </c>
    </row>
    <row r="4360" spans="12:13">
      <c r="L4360" s="65">
        <v>911641</v>
      </c>
      <c r="M4360" t="s">
        <v>3280</v>
      </c>
    </row>
    <row r="4361" spans="12:13">
      <c r="L4361" s="65">
        <v>911650</v>
      </c>
      <c r="M4361" t="s">
        <v>3281</v>
      </c>
    </row>
    <row r="4362" spans="12:13">
      <c r="L4362" s="65">
        <v>911651</v>
      </c>
      <c r="M4362" t="s">
        <v>3281</v>
      </c>
    </row>
    <row r="4363" spans="12:13">
      <c r="L4363" s="65">
        <v>911660</v>
      </c>
      <c r="M4363" t="s">
        <v>3282</v>
      </c>
    </row>
    <row r="4364" spans="12:13">
      <c r="L4364" s="65">
        <v>911661</v>
      </c>
      <c r="M4364" t="s">
        <v>3283</v>
      </c>
    </row>
    <row r="4365" spans="12:13">
      <c r="L4365" s="65">
        <v>911662</v>
      </c>
      <c r="M4365" t="s">
        <v>3284</v>
      </c>
    </row>
    <row r="4366" spans="12:13">
      <c r="L4366" s="65">
        <v>911665</v>
      </c>
      <c r="M4366" t="s">
        <v>3285</v>
      </c>
    </row>
    <row r="4367" spans="12:13">
      <c r="L4367" s="65">
        <v>911700</v>
      </c>
      <c r="M4367" t="s">
        <v>3286</v>
      </c>
    </row>
    <row r="4368" spans="12:13">
      <c r="L4368" s="65">
        <v>911720</v>
      </c>
      <c r="M4368" t="s">
        <v>3287</v>
      </c>
    </row>
    <row r="4369" spans="12:13">
      <c r="L4369" s="65">
        <v>911721</v>
      </c>
      <c r="M4369" t="s">
        <v>3287</v>
      </c>
    </row>
    <row r="4370" spans="12:13">
      <c r="L4370" s="65">
        <v>911730</v>
      </c>
      <c r="M4370" t="s">
        <v>3288</v>
      </c>
    </row>
    <row r="4371" spans="12:13">
      <c r="L4371" s="65">
        <v>911731</v>
      </c>
      <c r="M4371" t="s">
        <v>3288</v>
      </c>
    </row>
    <row r="4372" spans="12:13">
      <c r="L4372" s="65">
        <v>911740</v>
      </c>
      <c r="M4372" t="s">
        <v>3289</v>
      </c>
    </row>
    <row r="4373" spans="12:13">
      <c r="L4373" s="65">
        <v>911741</v>
      </c>
      <c r="M4373" t="s">
        <v>3289</v>
      </c>
    </row>
    <row r="4374" spans="12:13">
      <c r="L4374" s="65">
        <v>911750</v>
      </c>
      <c r="M4374" t="s">
        <v>3290</v>
      </c>
    </row>
    <row r="4375" spans="12:13">
      <c r="L4375" s="65">
        <v>911751</v>
      </c>
      <c r="M4375" t="s">
        <v>3290</v>
      </c>
    </row>
    <row r="4376" spans="12:13">
      <c r="L4376" s="65">
        <v>911760</v>
      </c>
      <c r="M4376" t="s">
        <v>3291</v>
      </c>
    </row>
    <row r="4377" spans="12:13">
      <c r="L4377" s="65">
        <v>911761</v>
      </c>
      <c r="M4377" t="s">
        <v>3292</v>
      </c>
    </row>
    <row r="4378" spans="12:13">
      <c r="L4378" s="65">
        <v>911762</v>
      </c>
      <c r="M4378" t="s">
        <v>3293</v>
      </c>
    </row>
    <row r="4379" spans="12:13">
      <c r="L4379" s="65">
        <v>911765</v>
      </c>
      <c r="M4379" t="s">
        <v>3294</v>
      </c>
    </row>
    <row r="4380" spans="12:13">
      <c r="L4380" s="65">
        <v>911800</v>
      </c>
      <c r="M4380" t="s">
        <v>3295</v>
      </c>
    </row>
    <row r="4381" spans="12:13">
      <c r="L4381" s="65">
        <v>911820</v>
      </c>
      <c r="M4381" t="s">
        <v>3296</v>
      </c>
    </row>
    <row r="4382" spans="12:13">
      <c r="L4382" s="65">
        <v>911821</v>
      </c>
      <c r="M4382" t="s">
        <v>3296</v>
      </c>
    </row>
    <row r="4383" spans="12:13">
      <c r="L4383" s="65">
        <v>911830</v>
      </c>
      <c r="M4383" t="s">
        <v>3297</v>
      </c>
    </row>
    <row r="4384" spans="12:13">
      <c r="L4384" s="65">
        <v>911831</v>
      </c>
      <c r="M4384" t="s">
        <v>3298</v>
      </c>
    </row>
    <row r="4385" spans="12:13">
      <c r="L4385" s="65">
        <v>911832</v>
      </c>
      <c r="M4385" t="s">
        <v>3299</v>
      </c>
    </row>
    <row r="4386" spans="12:13">
      <c r="L4386" s="65">
        <v>911840</v>
      </c>
      <c r="M4386" t="s">
        <v>3300</v>
      </c>
    </row>
    <row r="4387" spans="12:13">
      <c r="L4387" s="65">
        <v>911841</v>
      </c>
      <c r="M4387" t="s">
        <v>3300</v>
      </c>
    </row>
    <row r="4388" spans="12:13">
      <c r="L4388" s="65">
        <v>911850</v>
      </c>
      <c r="M4388" t="s">
        <v>3301</v>
      </c>
    </row>
    <row r="4389" spans="12:13">
      <c r="L4389" s="65">
        <v>911851</v>
      </c>
      <c r="M4389" t="s">
        <v>3301</v>
      </c>
    </row>
    <row r="4390" spans="12:13">
      <c r="L4390" s="65">
        <v>911860</v>
      </c>
      <c r="M4390" t="s">
        <v>3302</v>
      </c>
    </row>
    <row r="4391" spans="12:13">
      <c r="L4391" s="65">
        <v>911861</v>
      </c>
      <c r="M4391" t="s">
        <v>3303</v>
      </c>
    </row>
    <row r="4392" spans="12:13">
      <c r="L4392" s="65">
        <v>911862</v>
      </c>
      <c r="M4392" t="s">
        <v>3304</v>
      </c>
    </row>
    <row r="4393" spans="12:13">
      <c r="L4393" s="65">
        <v>911865</v>
      </c>
      <c r="M4393" t="s">
        <v>3305</v>
      </c>
    </row>
    <row r="4394" spans="12:13">
      <c r="L4394" s="65">
        <v>911900</v>
      </c>
      <c r="M4394" t="s">
        <v>1986</v>
      </c>
    </row>
    <row r="4395" spans="12:13">
      <c r="L4395" s="65">
        <v>911920</v>
      </c>
      <c r="M4395" t="s">
        <v>3306</v>
      </c>
    </row>
    <row r="4396" spans="12:13">
      <c r="L4396" s="65">
        <v>911921</v>
      </c>
      <c r="M4396" t="s">
        <v>3306</v>
      </c>
    </row>
    <row r="4397" spans="12:13">
      <c r="L4397" s="65">
        <v>911930</v>
      </c>
      <c r="M4397" t="s">
        <v>3307</v>
      </c>
    </row>
    <row r="4398" spans="12:13">
      <c r="L4398" s="65">
        <v>911931</v>
      </c>
      <c r="M4398" t="s">
        <v>3308</v>
      </c>
    </row>
    <row r="4399" spans="12:13">
      <c r="L4399" s="65">
        <v>911932</v>
      </c>
      <c r="M4399" t="s">
        <v>3309</v>
      </c>
    </row>
    <row r="4400" spans="12:13">
      <c r="L4400" s="65">
        <v>911940</v>
      </c>
      <c r="M4400" t="s">
        <v>3310</v>
      </c>
    </row>
    <row r="4401" spans="12:13">
      <c r="L4401" s="65">
        <v>911941</v>
      </c>
      <c r="M4401" t="s">
        <v>3310</v>
      </c>
    </row>
    <row r="4402" spans="12:13">
      <c r="L4402" s="65">
        <v>911950</v>
      </c>
      <c r="M4402" t="s">
        <v>3311</v>
      </c>
    </row>
    <row r="4403" spans="12:13">
      <c r="L4403" s="65">
        <v>911951</v>
      </c>
      <c r="M4403" t="s">
        <v>3311</v>
      </c>
    </row>
    <row r="4404" spans="12:13">
      <c r="L4404" s="65">
        <v>911960</v>
      </c>
      <c r="M4404" t="s">
        <v>3312</v>
      </c>
    </row>
    <row r="4405" spans="12:13">
      <c r="L4405" s="65">
        <v>911961</v>
      </c>
      <c r="M4405" t="s">
        <v>3313</v>
      </c>
    </row>
    <row r="4406" spans="12:13">
      <c r="L4406" s="65">
        <v>911962</v>
      </c>
      <c r="M4406" t="s">
        <v>3314</v>
      </c>
    </row>
    <row r="4407" spans="12:13">
      <c r="L4407" s="65">
        <v>911965</v>
      </c>
      <c r="M4407" t="s">
        <v>3315</v>
      </c>
    </row>
    <row r="4408" spans="12:13">
      <c r="L4408" s="65">
        <v>912000</v>
      </c>
      <c r="M4408" t="s">
        <v>3316</v>
      </c>
    </row>
    <row r="4409" spans="12:13">
      <c r="L4409" s="65">
        <v>912100</v>
      </c>
      <c r="M4409" t="s">
        <v>3317</v>
      </c>
    </row>
    <row r="4410" spans="12:13">
      <c r="L4410" s="65">
        <v>912120</v>
      </c>
      <c r="M4410" t="s">
        <v>3318</v>
      </c>
    </row>
    <row r="4411" spans="12:13">
      <c r="L4411" s="65">
        <v>912121</v>
      </c>
      <c r="M4411" t="s">
        <v>3318</v>
      </c>
    </row>
    <row r="4412" spans="12:13">
      <c r="L4412" s="65">
        <v>912130</v>
      </c>
      <c r="M4412" t="s">
        <v>3319</v>
      </c>
    </row>
    <row r="4413" spans="12:13">
      <c r="L4413" s="65">
        <v>912131</v>
      </c>
      <c r="M4413" t="s">
        <v>3319</v>
      </c>
    </row>
    <row r="4414" spans="12:13">
      <c r="L4414" s="65">
        <v>912140</v>
      </c>
      <c r="M4414" t="s">
        <v>3320</v>
      </c>
    </row>
    <row r="4415" spans="12:13">
      <c r="L4415" s="65">
        <v>912141</v>
      </c>
      <c r="M4415" t="s">
        <v>3321</v>
      </c>
    </row>
    <row r="4416" spans="12:13">
      <c r="L4416" s="65">
        <v>912150</v>
      </c>
      <c r="M4416" t="s">
        <v>3322</v>
      </c>
    </row>
    <row r="4417" spans="12:13">
      <c r="L4417" s="65">
        <v>912151</v>
      </c>
      <c r="M4417" t="s">
        <v>3322</v>
      </c>
    </row>
    <row r="4418" spans="12:13">
      <c r="L4418" s="65">
        <v>912160</v>
      </c>
      <c r="M4418" t="s">
        <v>3323</v>
      </c>
    </row>
    <row r="4419" spans="12:13">
      <c r="L4419" s="65">
        <v>912161</v>
      </c>
      <c r="M4419" t="s">
        <v>3324</v>
      </c>
    </row>
    <row r="4420" spans="12:13">
      <c r="L4420" s="65">
        <v>912162</v>
      </c>
      <c r="M4420" t="s">
        <v>3325</v>
      </c>
    </row>
    <row r="4421" spans="12:13">
      <c r="L4421" s="65">
        <v>912165</v>
      </c>
      <c r="M4421" t="s">
        <v>3326</v>
      </c>
    </row>
    <row r="4422" spans="12:13">
      <c r="L4422" s="65">
        <v>912200</v>
      </c>
      <c r="M4422" t="s">
        <v>3327</v>
      </c>
    </row>
    <row r="4423" spans="12:13">
      <c r="L4423" s="65">
        <v>912220</v>
      </c>
      <c r="M4423" t="s">
        <v>3328</v>
      </c>
    </row>
    <row r="4424" spans="12:13">
      <c r="L4424" s="65">
        <v>912221</v>
      </c>
      <c r="M4424" t="s">
        <v>3328</v>
      </c>
    </row>
    <row r="4425" spans="12:13">
      <c r="L4425" s="65">
        <v>912230</v>
      </c>
      <c r="M4425" t="s">
        <v>3329</v>
      </c>
    </row>
    <row r="4426" spans="12:13">
      <c r="L4426" s="65">
        <v>912231</v>
      </c>
      <c r="M4426" t="s">
        <v>3330</v>
      </c>
    </row>
    <row r="4427" spans="12:13">
      <c r="L4427" s="65">
        <v>912232</v>
      </c>
      <c r="M4427" t="s">
        <v>3331</v>
      </c>
    </row>
    <row r="4428" spans="12:13">
      <c r="L4428" s="65">
        <v>912240</v>
      </c>
      <c r="M4428" t="s">
        <v>3332</v>
      </c>
    </row>
    <row r="4429" spans="12:13">
      <c r="L4429" s="65">
        <v>912241</v>
      </c>
      <c r="M4429" t="s">
        <v>3332</v>
      </c>
    </row>
    <row r="4430" spans="12:13">
      <c r="L4430" s="65">
        <v>912250</v>
      </c>
      <c r="M4430" t="s">
        <v>3333</v>
      </c>
    </row>
    <row r="4431" spans="12:13">
      <c r="L4431" s="65">
        <v>912251</v>
      </c>
      <c r="M4431" t="s">
        <v>3333</v>
      </c>
    </row>
    <row r="4432" spans="12:13">
      <c r="L4432" s="65">
        <v>912260</v>
      </c>
      <c r="M4432" t="s">
        <v>3334</v>
      </c>
    </row>
    <row r="4433" spans="12:13">
      <c r="L4433" s="65">
        <v>912261</v>
      </c>
      <c r="M4433" t="s">
        <v>3335</v>
      </c>
    </row>
    <row r="4434" spans="12:13">
      <c r="L4434" s="65">
        <v>912262</v>
      </c>
      <c r="M4434" t="s">
        <v>3336</v>
      </c>
    </row>
    <row r="4435" spans="12:13">
      <c r="L4435" s="65">
        <v>912265</v>
      </c>
      <c r="M4435" t="s">
        <v>3337</v>
      </c>
    </row>
    <row r="4436" spans="12:13">
      <c r="L4436" s="65">
        <v>912300</v>
      </c>
      <c r="M4436" t="s">
        <v>3338</v>
      </c>
    </row>
    <row r="4437" spans="12:13">
      <c r="L4437" s="65">
        <v>912320</v>
      </c>
      <c r="M4437" t="s">
        <v>3339</v>
      </c>
    </row>
    <row r="4438" spans="12:13">
      <c r="L4438" s="65">
        <v>912321</v>
      </c>
      <c r="M4438" t="s">
        <v>3339</v>
      </c>
    </row>
    <row r="4439" spans="12:13">
      <c r="L4439" s="65">
        <v>912330</v>
      </c>
      <c r="M4439" t="s">
        <v>3340</v>
      </c>
    </row>
    <row r="4440" spans="12:13">
      <c r="L4440" s="65">
        <v>912331</v>
      </c>
      <c r="M4440" t="s">
        <v>3341</v>
      </c>
    </row>
    <row r="4441" spans="12:13">
      <c r="L4441" s="65">
        <v>912332</v>
      </c>
      <c r="M4441" t="s">
        <v>3342</v>
      </c>
    </row>
    <row r="4442" spans="12:13">
      <c r="L4442" s="65">
        <v>912340</v>
      </c>
      <c r="M4442" t="s">
        <v>3343</v>
      </c>
    </row>
    <row r="4443" spans="12:13">
      <c r="L4443" s="65">
        <v>912341</v>
      </c>
      <c r="M4443" t="s">
        <v>3343</v>
      </c>
    </row>
    <row r="4444" spans="12:13">
      <c r="L4444" s="65">
        <v>912350</v>
      </c>
      <c r="M4444" t="s">
        <v>3344</v>
      </c>
    </row>
    <row r="4445" spans="12:13">
      <c r="L4445" s="65">
        <v>912351</v>
      </c>
      <c r="M4445" t="s">
        <v>3344</v>
      </c>
    </row>
    <row r="4446" spans="12:13">
      <c r="L4446" s="65">
        <v>912360</v>
      </c>
      <c r="M4446" t="s">
        <v>3345</v>
      </c>
    </row>
    <row r="4447" spans="12:13">
      <c r="L4447" s="65">
        <v>912361</v>
      </c>
      <c r="M4447" t="s">
        <v>3346</v>
      </c>
    </row>
    <row r="4448" spans="12:13">
      <c r="L4448" s="65">
        <v>912362</v>
      </c>
      <c r="M4448" t="s">
        <v>3347</v>
      </c>
    </row>
    <row r="4449" spans="12:13">
      <c r="L4449" s="65">
        <v>912365</v>
      </c>
      <c r="M4449" t="s">
        <v>3348</v>
      </c>
    </row>
    <row r="4450" spans="12:13">
      <c r="L4450" s="65">
        <v>912400</v>
      </c>
      <c r="M4450" t="s">
        <v>3349</v>
      </c>
    </row>
    <row r="4451" spans="12:13">
      <c r="L4451" s="65">
        <v>912420</v>
      </c>
      <c r="M4451" t="s">
        <v>3350</v>
      </c>
    </row>
    <row r="4452" spans="12:13">
      <c r="L4452" s="65">
        <v>912421</v>
      </c>
      <c r="M4452" t="s">
        <v>3350</v>
      </c>
    </row>
    <row r="4453" spans="12:13">
      <c r="L4453" s="65">
        <v>912430</v>
      </c>
      <c r="M4453" t="s">
        <v>3351</v>
      </c>
    </row>
    <row r="4454" spans="12:13">
      <c r="L4454" s="65">
        <v>912431</v>
      </c>
      <c r="M4454" t="s">
        <v>3352</v>
      </c>
    </row>
    <row r="4455" spans="12:13">
      <c r="L4455" s="65">
        <v>912432</v>
      </c>
      <c r="M4455" t="s">
        <v>3353</v>
      </c>
    </row>
    <row r="4456" spans="12:13">
      <c r="L4456" s="65">
        <v>912440</v>
      </c>
      <c r="M4456" t="s">
        <v>3354</v>
      </c>
    </row>
    <row r="4457" spans="12:13">
      <c r="L4457" s="65">
        <v>912441</v>
      </c>
      <c r="M4457" t="s">
        <v>3354</v>
      </c>
    </row>
    <row r="4458" spans="12:13">
      <c r="L4458" s="65">
        <v>912450</v>
      </c>
      <c r="M4458" t="s">
        <v>3355</v>
      </c>
    </row>
    <row r="4459" spans="12:13">
      <c r="L4459" s="65">
        <v>912451</v>
      </c>
      <c r="M4459" t="s">
        <v>3355</v>
      </c>
    </row>
    <row r="4460" spans="12:13">
      <c r="L4460" s="65">
        <v>912460</v>
      </c>
      <c r="M4460" t="s">
        <v>3356</v>
      </c>
    </row>
    <row r="4461" spans="12:13">
      <c r="L4461" s="65">
        <v>912461</v>
      </c>
      <c r="M4461" t="s">
        <v>3357</v>
      </c>
    </row>
    <row r="4462" spans="12:13">
      <c r="L4462" s="65">
        <v>912462</v>
      </c>
      <c r="M4462" t="s">
        <v>3358</v>
      </c>
    </row>
    <row r="4463" spans="12:13">
      <c r="L4463" s="65">
        <v>912465</v>
      </c>
      <c r="M4463" t="s">
        <v>3359</v>
      </c>
    </row>
    <row r="4464" spans="12:13">
      <c r="L4464" s="65">
        <v>912500</v>
      </c>
      <c r="M4464" t="s">
        <v>3360</v>
      </c>
    </row>
    <row r="4465" spans="12:13">
      <c r="L4465" s="65">
        <v>912520</v>
      </c>
      <c r="M4465" t="s">
        <v>3361</v>
      </c>
    </row>
    <row r="4466" spans="12:13">
      <c r="L4466" s="65">
        <v>912521</v>
      </c>
      <c r="M4466" t="s">
        <v>3361</v>
      </c>
    </row>
    <row r="4467" spans="12:13">
      <c r="L4467" s="65">
        <v>912530</v>
      </c>
      <c r="M4467" t="s">
        <v>3362</v>
      </c>
    </row>
    <row r="4468" spans="12:13">
      <c r="L4468" s="65">
        <v>912531</v>
      </c>
      <c r="M4468" t="s">
        <v>3363</v>
      </c>
    </row>
    <row r="4469" spans="12:13">
      <c r="L4469" s="65">
        <v>912532</v>
      </c>
      <c r="M4469" t="s">
        <v>3364</v>
      </c>
    </row>
    <row r="4470" spans="12:13">
      <c r="L4470" s="65">
        <v>912540</v>
      </c>
      <c r="M4470" t="s">
        <v>3365</v>
      </c>
    </row>
    <row r="4471" spans="12:13">
      <c r="L4471" s="65">
        <v>912541</v>
      </c>
      <c r="M4471" t="s">
        <v>3365</v>
      </c>
    </row>
    <row r="4472" spans="12:13">
      <c r="L4472" s="65">
        <v>912550</v>
      </c>
      <c r="M4472" t="s">
        <v>3366</v>
      </c>
    </row>
    <row r="4473" spans="12:13">
      <c r="L4473" s="65">
        <v>912551</v>
      </c>
      <c r="M4473" t="s">
        <v>3366</v>
      </c>
    </row>
    <row r="4474" spans="12:13">
      <c r="L4474" s="65">
        <v>912560</v>
      </c>
      <c r="M4474" t="s">
        <v>3367</v>
      </c>
    </row>
    <row r="4475" spans="12:13">
      <c r="L4475" s="65">
        <v>912561</v>
      </c>
      <c r="M4475" t="s">
        <v>3368</v>
      </c>
    </row>
    <row r="4476" spans="12:13">
      <c r="L4476" s="65">
        <v>912562</v>
      </c>
      <c r="M4476" t="s">
        <v>3369</v>
      </c>
    </row>
    <row r="4477" spans="12:13">
      <c r="L4477" s="65">
        <v>912565</v>
      </c>
      <c r="M4477" t="s">
        <v>3370</v>
      </c>
    </row>
    <row r="4478" spans="12:13">
      <c r="L4478" s="65">
        <v>912600</v>
      </c>
      <c r="M4478" t="s">
        <v>3371</v>
      </c>
    </row>
    <row r="4479" spans="12:13">
      <c r="L4479" s="65">
        <v>912620</v>
      </c>
      <c r="M4479" t="s">
        <v>3372</v>
      </c>
    </row>
    <row r="4480" spans="12:13">
      <c r="L4480" s="65">
        <v>912621</v>
      </c>
      <c r="M4480" t="s">
        <v>3372</v>
      </c>
    </row>
    <row r="4481" spans="12:13">
      <c r="L4481" s="65">
        <v>912630</v>
      </c>
      <c r="M4481" t="s">
        <v>3373</v>
      </c>
    </row>
    <row r="4482" spans="12:13">
      <c r="L4482" s="65">
        <v>912631</v>
      </c>
      <c r="M4482" t="s">
        <v>3373</v>
      </c>
    </row>
    <row r="4483" spans="12:13">
      <c r="L4483" s="65">
        <v>912640</v>
      </c>
      <c r="M4483" t="s">
        <v>3374</v>
      </c>
    </row>
    <row r="4484" spans="12:13">
      <c r="L4484" s="65">
        <v>912641</v>
      </c>
      <c r="M4484" t="s">
        <v>3374</v>
      </c>
    </row>
    <row r="4485" spans="12:13">
      <c r="L4485" s="65">
        <v>912650</v>
      </c>
      <c r="M4485" t="s">
        <v>3375</v>
      </c>
    </row>
    <row r="4486" spans="12:13">
      <c r="L4486" s="65">
        <v>912651</v>
      </c>
      <c r="M4486" t="s">
        <v>3375</v>
      </c>
    </row>
    <row r="4487" spans="12:13">
      <c r="L4487" s="65">
        <v>912660</v>
      </c>
      <c r="M4487" t="s">
        <v>3376</v>
      </c>
    </row>
    <row r="4488" spans="12:13">
      <c r="L4488" s="65">
        <v>912661</v>
      </c>
      <c r="M4488" t="s">
        <v>3377</v>
      </c>
    </row>
    <row r="4489" spans="12:13">
      <c r="L4489" s="65">
        <v>912662</v>
      </c>
      <c r="M4489" t="s">
        <v>3378</v>
      </c>
    </row>
    <row r="4490" spans="12:13">
      <c r="L4490" s="65">
        <v>912665</v>
      </c>
      <c r="M4490" t="s">
        <v>3379</v>
      </c>
    </row>
    <row r="4491" spans="12:13">
      <c r="L4491" s="65">
        <v>912900</v>
      </c>
      <c r="M4491" t="s">
        <v>1994</v>
      </c>
    </row>
    <row r="4492" spans="12:13">
      <c r="L4492" s="65">
        <v>912920</v>
      </c>
      <c r="M4492" t="s">
        <v>3380</v>
      </c>
    </row>
    <row r="4493" spans="12:13">
      <c r="L4493" s="65">
        <v>912921</v>
      </c>
      <c r="M4493" t="s">
        <v>3380</v>
      </c>
    </row>
    <row r="4494" spans="12:13">
      <c r="L4494" s="65">
        <v>912930</v>
      </c>
      <c r="M4494" t="s">
        <v>3381</v>
      </c>
    </row>
    <row r="4495" spans="12:13">
      <c r="L4495" s="65">
        <v>912931</v>
      </c>
      <c r="M4495" t="s">
        <v>3382</v>
      </c>
    </row>
    <row r="4496" spans="12:13">
      <c r="L4496" s="65">
        <v>912932</v>
      </c>
      <c r="M4496" t="s">
        <v>3383</v>
      </c>
    </row>
    <row r="4497" spans="12:13">
      <c r="L4497" s="65">
        <v>912940</v>
      </c>
      <c r="M4497" t="s">
        <v>3384</v>
      </c>
    </row>
    <row r="4498" spans="12:13">
      <c r="L4498" s="65">
        <v>912941</v>
      </c>
      <c r="M4498" t="s">
        <v>3384</v>
      </c>
    </row>
    <row r="4499" spans="12:13">
      <c r="L4499" s="65">
        <v>912950</v>
      </c>
      <c r="M4499" t="s">
        <v>3385</v>
      </c>
    </row>
    <row r="4500" spans="12:13">
      <c r="L4500" s="65">
        <v>912951</v>
      </c>
      <c r="M4500" t="s">
        <v>3385</v>
      </c>
    </row>
    <row r="4501" spans="12:13">
      <c r="L4501" s="65">
        <v>912960</v>
      </c>
      <c r="M4501" t="s">
        <v>3386</v>
      </c>
    </row>
    <row r="4502" spans="12:13">
      <c r="L4502" s="65">
        <v>912961</v>
      </c>
      <c r="M4502" t="s">
        <v>3387</v>
      </c>
    </row>
    <row r="4503" spans="12:13">
      <c r="L4503" s="65">
        <v>912962</v>
      </c>
      <c r="M4503" t="s">
        <v>3388</v>
      </c>
    </row>
    <row r="4504" spans="12:13">
      <c r="L4504" s="65">
        <v>912965</v>
      </c>
      <c r="M4504" t="s">
        <v>3389</v>
      </c>
    </row>
    <row r="4505" spans="12:13">
      <c r="L4505" s="65">
        <v>920000</v>
      </c>
      <c r="M4505" t="s">
        <v>1212</v>
      </c>
    </row>
    <row r="4506" spans="12:13">
      <c r="L4506" s="65">
        <v>921000</v>
      </c>
      <c r="M4506" t="s">
        <v>3391</v>
      </c>
    </row>
    <row r="4507" spans="12:13">
      <c r="L4507" s="65">
        <v>921100</v>
      </c>
      <c r="M4507" t="s">
        <v>3392</v>
      </c>
    </row>
    <row r="4508" spans="12:13">
      <c r="L4508" s="65">
        <v>921120</v>
      </c>
      <c r="M4508" t="s">
        <v>3393</v>
      </c>
    </row>
    <row r="4509" spans="12:13">
      <c r="L4509" s="65">
        <v>921121</v>
      </c>
      <c r="M4509" t="s">
        <v>3393</v>
      </c>
    </row>
    <row r="4510" spans="12:13">
      <c r="L4510" s="65">
        <v>921130</v>
      </c>
      <c r="M4510" t="s">
        <v>3394</v>
      </c>
    </row>
    <row r="4511" spans="12:13">
      <c r="L4511" s="65">
        <v>921131</v>
      </c>
      <c r="M4511" t="s">
        <v>3395</v>
      </c>
    </row>
    <row r="4512" spans="12:13">
      <c r="L4512" s="65">
        <v>921132</v>
      </c>
      <c r="M4512" t="s">
        <v>3396</v>
      </c>
    </row>
    <row r="4513" spans="12:13">
      <c r="L4513" s="65">
        <v>921140</v>
      </c>
      <c r="M4513" t="s">
        <v>3397</v>
      </c>
    </row>
    <row r="4514" spans="12:13">
      <c r="L4514" s="65">
        <v>921141</v>
      </c>
      <c r="M4514" t="s">
        <v>3397</v>
      </c>
    </row>
    <row r="4515" spans="12:13">
      <c r="L4515" s="65">
        <v>921150</v>
      </c>
      <c r="M4515" t="s">
        <v>3398</v>
      </c>
    </row>
    <row r="4516" spans="12:13">
      <c r="L4516" s="65">
        <v>921151</v>
      </c>
      <c r="M4516" t="s">
        <v>3398</v>
      </c>
    </row>
    <row r="4517" spans="12:13">
      <c r="L4517" s="65">
        <v>921160</v>
      </c>
      <c r="M4517" t="s">
        <v>3399</v>
      </c>
    </row>
    <row r="4518" spans="12:13">
      <c r="L4518" s="65">
        <v>921161</v>
      </c>
      <c r="M4518" t="s">
        <v>3400</v>
      </c>
    </row>
    <row r="4519" spans="12:13">
      <c r="L4519" s="65">
        <v>921162</v>
      </c>
      <c r="M4519" t="s">
        <v>3401</v>
      </c>
    </row>
    <row r="4520" spans="12:13">
      <c r="L4520" s="65">
        <v>921165</v>
      </c>
      <c r="M4520" t="s">
        <v>3402</v>
      </c>
    </row>
    <row r="4521" spans="12:13">
      <c r="L4521" s="65">
        <v>921220</v>
      </c>
      <c r="M4521" t="s">
        <v>3403</v>
      </c>
    </row>
    <row r="4522" spans="12:13">
      <c r="L4522" s="65">
        <v>921221</v>
      </c>
      <c r="M4522" t="s">
        <v>3403</v>
      </c>
    </row>
    <row r="4523" spans="12:13">
      <c r="L4523" s="65">
        <v>921230</v>
      </c>
      <c r="M4523" t="s">
        <v>3404</v>
      </c>
    </row>
    <row r="4524" spans="12:13">
      <c r="L4524" s="65">
        <v>921231</v>
      </c>
      <c r="M4524" t="s">
        <v>3405</v>
      </c>
    </row>
    <row r="4525" spans="12:13">
      <c r="L4525" s="65">
        <v>921232</v>
      </c>
      <c r="M4525" t="s">
        <v>3406</v>
      </c>
    </row>
    <row r="4526" spans="12:13">
      <c r="L4526" s="65">
        <v>921240</v>
      </c>
      <c r="M4526" t="s">
        <v>3407</v>
      </c>
    </row>
    <row r="4527" spans="12:13">
      <c r="L4527" s="65">
        <v>921241</v>
      </c>
      <c r="M4527" t="s">
        <v>3407</v>
      </c>
    </row>
    <row r="4528" spans="12:13">
      <c r="L4528" s="65">
        <v>921250</v>
      </c>
      <c r="M4528" t="s">
        <v>3408</v>
      </c>
    </row>
    <row r="4529" spans="12:13">
      <c r="L4529" s="65">
        <v>921251</v>
      </c>
      <c r="M4529" t="s">
        <v>3408</v>
      </c>
    </row>
    <row r="4530" spans="12:13">
      <c r="L4530" s="65">
        <v>921260</v>
      </c>
      <c r="M4530" t="s">
        <v>3409</v>
      </c>
    </row>
    <row r="4531" spans="12:13">
      <c r="L4531" s="65">
        <v>921261</v>
      </c>
      <c r="M4531" t="s">
        <v>3410</v>
      </c>
    </row>
    <row r="4532" spans="12:13">
      <c r="L4532" s="65">
        <v>921262</v>
      </c>
      <c r="M4532" t="s">
        <v>3411</v>
      </c>
    </row>
    <row r="4533" spans="12:13">
      <c r="L4533" s="65">
        <v>921265</v>
      </c>
      <c r="M4533" t="s">
        <v>3412</v>
      </c>
    </row>
    <row r="4534" spans="12:13">
      <c r="L4534" s="65">
        <v>921300</v>
      </c>
      <c r="M4534" t="s">
        <v>3413</v>
      </c>
    </row>
    <row r="4535" spans="12:13">
      <c r="L4535" s="65">
        <v>921320</v>
      </c>
      <c r="M4535" t="s">
        <v>3414</v>
      </c>
    </row>
    <row r="4536" spans="12:13">
      <c r="L4536" s="65">
        <v>921321</v>
      </c>
      <c r="M4536" t="s">
        <v>3414</v>
      </c>
    </row>
    <row r="4537" spans="12:13">
      <c r="L4537" s="65">
        <v>921330</v>
      </c>
      <c r="M4537" t="s">
        <v>3415</v>
      </c>
    </row>
    <row r="4538" spans="12:13">
      <c r="L4538" s="65">
        <v>921331</v>
      </c>
      <c r="M4538" t="s">
        <v>3415</v>
      </c>
    </row>
    <row r="4539" spans="12:13">
      <c r="L4539" s="65">
        <v>921340</v>
      </c>
      <c r="M4539" t="s">
        <v>3416</v>
      </c>
    </row>
    <row r="4540" spans="12:13">
      <c r="L4540" s="65">
        <v>921341</v>
      </c>
      <c r="M4540" t="s">
        <v>3416</v>
      </c>
    </row>
    <row r="4541" spans="12:13">
      <c r="L4541" s="65">
        <v>921350</v>
      </c>
      <c r="M4541" t="s">
        <v>3417</v>
      </c>
    </row>
    <row r="4542" spans="12:13">
      <c r="L4542" s="65">
        <v>921351</v>
      </c>
      <c r="M4542" t="s">
        <v>3417</v>
      </c>
    </row>
    <row r="4543" spans="12:13">
      <c r="L4543" s="65">
        <v>921360</v>
      </c>
      <c r="M4543" t="s">
        <v>3418</v>
      </c>
    </row>
    <row r="4544" spans="12:13">
      <c r="L4544" s="65">
        <v>921361</v>
      </c>
      <c r="M4544" t="s">
        <v>3419</v>
      </c>
    </row>
    <row r="4545" spans="12:13">
      <c r="L4545" s="65">
        <v>921362</v>
      </c>
      <c r="M4545" t="s">
        <v>3420</v>
      </c>
    </row>
    <row r="4546" spans="12:13">
      <c r="L4546" s="65">
        <v>921365</v>
      </c>
      <c r="M4546" t="s">
        <v>3421</v>
      </c>
    </row>
    <row r="4547" spans="12:13">
      <c r="L4547" s="65">
        <v>921400</v>
      </c>
      <c r="M4547" t="s">
        <v>3422</v>
      </c>
    </row>
    <row r="4548" spans="12:13">
      <c r="L4548" s="65">
        <v>921420</v>
      </c>
      <c r="M4548" t="s">
        <v>3423</v>
      </c>
    </row>
    <row r="4549" spans="12:13">
      <c r="L4549" s="65">
        <v>921421</v>
      </c>
      <c r="M4549" t="s">
        <v>3423</v>
      </c>
    </row>
    <row r="4550" spans="12:13">
      <c r="L4550" s="65">
        <v>921430</v>
      </c>
      <c r="M4550" t="s">
        <v>3424</v>
      </c>
    </row>
    <row r="4551" spans="12:13">
      <c r="L4551" s="65">
        <v>921431</v>
      </c>
      <c r="M4551" t="s">
        <v>3424</v>
      </c>
    </row>
    <row r="4552" spans="12:13">
      <c r="L4552" s="65">
        <v>921440</v>
      </c>
      <c r="M4552" t="s">
        <v>3425</v>
      </c>
    </row>
    <row r="4553" spans="12:13">
      <c r="L4553" s="65">
        <v>921441</v>
      </c>
      <c r="M4553" t="s">
        <v>3425</v>
      </c>
    </row>
    <row r="4554" spans="12:13">
      <c r="L4554" s="65">
        <v>921450</v>
      </c>
      <c r="M4554" t="s">
        <v>3426</v>
      </c>
    </row>
    <row r="4555" spans="12:13">
      <c r="L4555" s="65">
        <v>921451</v>
      </c>
      <c r="M4555" t="s">
        <v>3426</v>
      </c>
    </row>
    <row r="4556" spans="12:13">
      <c r="L4556" s="65">
        <v>921460</v>
      </c>
      <c r="M4556" t="s">
        <v>3427</v>
      </c>
    </row>
    <row r="4557" spans="12:13">
      <c r="L4557" s="65">
        <v>921461</v>
      </c>
      <c r="M4557" t="s">
        <v>3428</v>
      </c>
    </row>
    <row r="4558" spans="12:13">
      <c r="L4558" s="65">
        <v>921462</v>
      </c>
      <c r="M4558" t="s">
        <v>3429</v>
      </c>
    </row>
    <row r="4559" spans="12:13">
      <c r="L4559" s="65">
        <v>921465</v>
      </c>
      <c r="M4559" t="s">
        <v>3430</v>
      </c>
    </row>
    <row r="4560" spans="12:13">
      <c r="L4560" s="65">
        <v>921500</v>
      </c>
      <c r="M4560" t="s">
        <v>3431</v>
      </c>
    </row>
    <row r="4561" spans="12:13">
      <c r="L4561" s="65">
        <v>921520</v>
      </c>
      <c r="M4561" t="s">
        <v>3432</v>
      </c>
    </row>
    <row r="4562" spans="12:13">
      <c r="L4562" s="65">
        <v>921521</v>
      </c>
      <c r="M4562" t="s">
        <v>3432</v>
      </c>
    </row>
    <row r="4563" spans="12:13">
      <c r="L4563" s="65">
        <v>921530</v>
      </c>
      <c r="M4563" t="s">
        <v>3433</v>
      </c>
    </row>
    <row r="4564" spans="12:13">
      <c r="L4564" s="65">
        <v>921531</v>
      </c>
      <c r="M4564" t="s">
        <v>3434</v>
      </c>
    </row>
    <row r="4565" spans="12:13">
      <c r="L4565" s="65">
        <v>921532</v>
      </c>
      <c r="M4565" t="s">
        <v>3435</v>
      </c>
    </row>
    <row r="4566" spans="12:13">
      <c r="L4566" s="65">
        <v>921540</v>
      </c>
      <c r="M4566" t="s">
        <v>3436</v>
      </c>
    </row>
    <row r="4567" spans="12:13">
      <c r="L4567" s="65">
        <v>921541</v>
      </c>
      <c r="M4567" t="s">
        <v>3436</v>
      </c>
    </row>
    <row r="4568" spans="12:13">
      <c r="L4568" s="65">
        <v>921550</v>
      </c>
      <c r="M4568" t="s">
        <v>3437</v>
      </c>
    </row>
    <row r="4569" spans="12:13">
      <c r="L4569" s="65">
        <v>921551</v>
      </c>
      <c r="M4569" t="s">
        <v>3437</v>
      </c>
    </row>
    <row r="4570" spans="12:13">
      <c r="L4570" s="65">
        <v>921560</v>
      </c>
      <c r="M4570" t="s">
        <v>3438</v>
      </c>
    </row>
    <row r="4571" spans="12:13">
      <c r="L4571" s="65">
        <v>921561</v>
      </c>
      <c r="M4571" t="s">
        <v>3439</v>
      </c>
    </row>
    <row r="4572" spans="12:13">
      <c r="L4572" s="65">
        <v>921562</v>
      </c>
      <c r="M4572" t="s">
        <v>3440</v>
      </c>
    </row>
    <row r="4573" spans="12:13">
      <c r="L4573" s="65">
        <v>921565</v>
      </c>
      <c r="M4573" t="s">
        <v>3441</v>
      </c>
    </row>
    <row r="4574" spans="12:13">
      <c r="L4574" s="65">
        <v>921600</v>
      </c>
      <c r="M4574" t="s">
        <v>3442</v>
      </c>
    </row>
    <row r="4575" spans="12:13">
      <c r="L4575" s="65">
        <v>921620</v>
      </c>
      <c r="M4575" t="s">
        <v>3443</v>
      </c>
    </row>
    <row r="4576" spans="12:13">
      <c r="L4576" s="65">
        <v>921621</v>
      </c>
      <c r="M4576" t="s">
        <v>3443</v>
      </c>
    </row>
    <row r="4577" spans="12:13">
      <c r="L4577" s="65">
        <v>921630</v>
      </c>
      <c r="M4577" t="s">
        <v>3444</v>
      </c>
    </row>
    <row r="4578" spans="12:13">
      <c r="L4578" s="65">
        <v>921631</v>
      </c>
      <c r="M4578" t="s">
        <v>3445</v>
      </c>
    </row>
    <row r="4579" spans="12:13">
      <c r="L4579" s="65">
        <v>921632</v>
      </c>
      <c r="M4579" t="s">
        <v>3446</v>
      </c>
    </row>
    <row r="4580" spans="12:13">
      <c r="L4580" s="65">
        <v>921640</v>
      </c>
      <c r="M4580" t="s">
        <v>3447</v>
      </c>
    </row>
    <row r="4581" spans="12:13">
      <c r="L4581" s="65">
        <v>921641</v>
      </c>
      <c r="M4581" t="s">
        <v>3447</v>
      </c>
    </row>
    <row r="4582" spans="12:13">
      <c r="L4582" s="65">
        <v>921650</v>
      </c>
      <c r="M4582" t="s">
        <v>3448</v>
      </c>
    </row>
    <row r="4583" spans="12:13">
      <c r="L4583" s="65">
        <v>921651</v>
      </c>
      <c r="M4583" t="s">
        <v>3448</v>
      </c>
    </row>
    <row r="4584" spans="12:13">
      <c r="L4584" s="65">
        <v>921660</v>
      </c>
      <c r="M4584" t="s">
        <v>3449</v>
      </c>
    </row>
    <row r="4585" spans="12:13">
      <c r="L4585" s="65">
        <v>921661</v>
      </c>
      <c r="M4585" t="s">
        <v>3450</v>
      </c>
    </row>
    <row r="4586" spans="12:13">
      <c r="L4586" s="65">
        <v>921662</v>
      </c>
      <c r="M4586" t="s">
        <v>3451</v>
      </c>
    </row>
    <row r="4587" spans="12:13">
      <c r="L4587" s="65">
        <v>921665</v>
      </c>
      <c r="M4587" t="s">
        <v>3452</v>
      </c>
    </row>
    <row r="4588" spans="12:13">
      <c r="L4588" s="65">
        <v>921700</v>
      </c>
      <c r="M4588" t="s">
        <v>3453</v>
      </c>
    </row>
    <row r="4589" spans="12:13">
      <c r="L4589" s="65">
        <v>921720</v>
      </c>
      <c r="M4589" t="s">
        <v>3454</v>
      </c>
    </row>
    <row r="4590" spans="12:13">
      <c r="L4590" s="65">
        <v>921721</v>
      </c>
      <c r="M4590" t="s">
        <v>3454</v>
      </c>
    </row>
    <row r="4591" spans="12:13">
      <c r="L4591" s="65">
        <v>921730</v>
      </c>
      <c r="M4591" t="s">
        <v>3455</v>
      </c>
    </row>
    <row r="4592" spans="12:13">
      <c r="L4592" s="65">
        <v>921731</v>
      </c>
      <c r="M4592" t="s">
        <v>3456</v>
      </c>
    </row>
    <row r="4593" spans="12:13">
      <c r="L4593" s="65">
        <v>921732</v>
      </c>
      <c r="M4593" t="s">
        <v>3457</v>
      </c>
    </row>
    <row r="4594" spans="12:13">
      <c r="L4594" s="65">
        <v>921740</v>
      </c>
      <c r="M4594" t="s">
        <v>3458</v>
      </c>
    </row>
    <row r="4595" spans="12:13">
      <c r="L4595" s="65">
        <v>921741</v>
      </c>
      <c r="M4595" t="s">
        <v>3458</v>
      </c>
    </row>
    <row r="4596" spans="12:13">
      <c r="L4596" s="65">
        <v>921750</v>
      </c>
      <c r="M4596" t="s">
        <v>3459</v>
      </c>
    </row>
    <row r="4597" spans="12:13">
      <c r="L4597" s="65">
        <v>921751</v>
      </c>
      <c r="M4597" t="s">
        <v>3459</v>
      </c>
    </row>
    <row r="4598" spans="12:13">
      <c r="L4598" s="65">
        <v>921760</v>
      </c>
      <c r="M4598" t="s">
        <v>3460</v>
      </c>
    </row>
    <row r="4599" spans="12:13">
      <c r="L4599" s="65">
        <v>921761</v>
      </c>
      <c r="M4599" t="s">
        <v>3461</v>
      </c>
    </row>
    <row r="4600" spans="12:13">
      <c r="L4600" s="65">
        <v>921762</v>
      </c>
      <c r="M4600" t="s">
        <v>3462</v>
      </c>
    </row>
    <row r="4601" spans="12:13">
      <c r="L4601" s="65">
        <v>921765</v>
      </c>
      <c r="M4601" t="s">
        <v>3463</v>
      </c>
    </row>
    <row r="4602" spans="12:13">
      <c r="L4602" s="65">
        <v>921800</v>
      </c>
      <c r="M4602" t="s">
        <v>3464</v>
      </c>
    </row>
    <row r="4603" spans="12:13">
      <c r="L4603" s="65">
        <v>921820</v>
      </c>
      <c r="M4603" t="s">
        <v>3465</v>
      </c>
    </row>
    <row r="4604" spans="12:13">
      <c r="L4604" s="65">
        <v>921821</v>
      </c>
      <c r="M4604" t="s">
        <v>3465</v>
      </c>
    </row>
    <row r="4605" spans="12:13">
      <c r="L4605" s="65">
        <v>921830</v>
      </c>
      <c r="M4605" t="s">
        <v>3466</v>
      </c>
    </row>
    <row r="4606" spans="12:13">
      <c r="L4606" s="65">
        <v>921831</v>
      </c>
      <c r="M4606" t="s">
        <v>3466</v>
      </c>
    </row>
    <row r="4607" spans="12:13">
      <c r="L4607" s="65">
        <v>921840</v>
      </c>
      <c r="M4607" t="s">
        <v>3467</v>
      </c>
    </row>
    <row r="4608" spans="12:13">
      <c r="L4608" s="65">
        <v>921841</v>
      </c>
      <c r="M4608" t="s">
        <v>3467</v>
      </c>
    </row>
    <row r="4609" spans="12:13">
      <c r="L4609" s="65">
        <v>921850</v>
      </c>
      <c r="M4609" t="s">
        <v>3468</v>
      </c>
    </row>
    <row r="4610" spans="12:13">
      <c r="L4610" s="65">
        <v>921851</v>
      </c>
      <c r="M4610" t="s">
        <v>3468</v>
      </c>
    </row>
    <row r="4611" spans="12:13">
      <c r="L4611" s="65">
        <v>921860</v>
      </c>
      <c r="M4611" t="s">
        <v>3469</v>
      </c>
    </row>
    <row r="4612" spans="12:13">
      <c r="L4612" s="65">
        <v>921861</v>
      </c>
      <c r="M4612" t="s">
        <v>3470</v>
      </c>
    </row>
    <row r="4613" spans="12:13">
      <c r="L4613" s="65">
        <v>921862</v>
      </c>
      <c r="M4613" t="s">
        <v>3471</v>
      </c>
    </row>
    <row r="4614" spans="12:13">
      <c r="L4614" s="65">
        <v>921865</v>
      </c>
      <c r="M4614" t="s">
        <v>3472</v>
      </c>
    </row>
    <row r="4615" spans="12:13">
      <c r="L4615" s="65">
        <v>921900</v>
      </c>
      <c r="M4615" t="s">
        <v>3473</v>
      </c>
    </row>
    <row r="4616" spans="12:13">
      <c r="L4616" s="65">
        <v>921920</v>
      </c>
      <c r="M4616" t="s">
        <v>3474</v>
      </c>
    </row>
    <row r="4617" spans="12:13">
      <c r="L4617" s="65">
        <v>921921</v>
      </c>
      <c r="M4617" t="s">
        <v>3475</v>
      </c>
    </row>
    <row r="4618" spans="12:13">
      <c r="L4618" s="65">
        <v>921922</v>
      </c>
      <c r="M4618" t="s">
        <v>3476</v>
      </c>
    </row>
    <row r="4619" spans="12:13">
      <c r="L4619" s="65">
        <v>921923</v>
      </c>
      <c r="M4619" t="s">
        <v>3477</v>
      </c>
    </row>
    <row r="4620" spans="12:13">
      <c r="L4620" s="65">
        <v>921930</v>
      </c>
      <c r="M4620" t="s">
        <v>3478</v>
      </c>
    </row>
    <row r="4621" spans="12:13">
      <c r="L4621" s="65">
        <v>921931</v>
      </c>
      <c r="M4621" t="s">
        <v>3479</v>
      </c>
    </row>
    <row r="4622" spans="12:13">
      <c r="L4622" s="65">
        <v>921932</v>
      </c>
      <c r="M4622" t="s">
        <v>3480</v>
      </c>
    </row>
    <row r="4623" spans="12:13">
      <c r="L4623" s="65">
        <v>921940</v>
      </c>
      <c r="M4623" t="s">
        <v>3481</v>
      </c>
    </row>
    <row r="4624" spans="12:13">
      <c r="L4624" s="65">
        <v>921941</v>
      </c>
      <c r="M4624" t="s">
        <v>3481</v>
      </c>
    </row>
    <row r="4625" spans="12:13">
      <c r="L4625" s="65">
        <v>921950</v>
      </c>
      <c r="M4625" t="s">
        <v>3483</v>
      </c>
    </row>
    <row r="4626" spans="12:13">
      <c r="L4626" s="65">
        <v>921951</v>
      </c>
      <c r="M4626" t="s">
        <v>3483</v>
      </c>
    </row>
    <row r="4627" spans="12:13">
      <c r="L4627" s="65">
        <v>921960</v>
      </c>
      <c r="M4627" t="s">
        <v>3484</v>
      </c>
    </row>
    <row r="4628" spans="12:13">
      <c r="L4628" s="65">
        <v>921961</v>
      </c>
      <c r="M4628" t="s">
        <v>3485</v>
      </c>
    </row>
    <row r="4629" spans="12:13">
      <c r="L4629" s="65">
        <v>921962</v>
      </c>
      <c r="M4629" t="s">
        <v>3486</v>
      </c>
    </row>
    <row r="4630" spans="12:13">
      <c r="L4630" s="65">
        <v>921965</v>
      </c>
      <c r="M4630" t="s">
        <v>3487</v>
      </c>
    </row>
    <row r="4631" spans="12:13">
      <c r="L4631" s="65">
        <v>922000</v>
      </c>
      <c r="M4631" t="s">
        <v>3488</v>
      </c>
    </row>
    <row r="4632" spans="12:13">
      <c r="L4632" s="65">
        <v>922100</v>
      </c>
      <c r="M4632" t="s">
        <v>3489</v>
      </c>
    </row>
    <row r="4633" spans="12:13">
      <c r="L4633" s="65">
        <v>922120</v>
      </c>
      <c r="M4633" t="s">
        <v>3490</v>
      </c>
    </row>
    <row r="4634" spans="12:13">
      <c r="L4634" s="65">
        <v>922121</v>
      </c>
      <c r="M4634" t="s">
        <v>3490</v>
      </c>
    </row>
    <row r="4635" spans="12:13">
      <c r="L4635" s="65">
        <v>922130</v>
      </c>
      <c r="M4635" t="s">
        <v>3491</v>
      </c>
    </row>
    <row r="4636" spans="12:13">
      <c r="L4636" s="65">
        <v>922131</v>
      </c>
      <c r="M4636" t="s">
        <v>3492</v>
      </c>
    </row>
    <row r="4637" spans="12:13">
      <c r="L4637" s="65">
        <v>922132</v>
      </c>
      <c r="M4637" t="s">
        <v>3493</v>
      </c>
    </row>
    <row r="4638" spans="12:13">
      <c r="L4638" s="65">
        <v>922140</v>
      </c>
      <c r="M4638" t="s">
        <v>3494</v>
      </c>
    </row>
    <row r="4639" spans="12:13">
      <c r="L4639" s="65">
        <v>922141</v>
      </c>
      <c r="M4639" t="s">
        <v>3494</v>
      </c>
    </row>
    <row r="4640" spans="12:13">
      <c r="L4640" s="65">
        <v>922150</v>
      </c>
      <c r="M4640" t="s">
        <v>3495</v>
      </c>
    </row>
    <row r="4641" spans="12:13">
      <c r="L4641" s="65">
        <v>922151</v>
      </c>
      <c r="M4641" t="s">
        <v>3495</v>
      </c>
    </row>
    <row r="4642" spans="12:13">
      <c r="L4642" s="65">
        <v>922160</v>
      </c>
      <c r="M4642" t="s">
        <v>3496</v>
      </c>
    </row>
    <row r="4643" spans="12:13">
      <c r="L4643" s="65">
        <v>922161</v>
      </c>
      <c r="M4643" t="s">
        <v>3497</v>
      </c>
    </row>
    <row r="4644" spans="12:13">
      <c r="L4644" s="65">
        <v>922162</v>
      </c>
      <c r="M4644" t="s">
        <v>3498</v>
      </c>
    </row>
    <row r="4645" spans="12:13">
      <c r="L4645" s="65">
        <v>922165</v>
      </c>
      <c r="M4645" t="s">
        <v>3499</v>
      </c>
    </row>
    <row r="4646" spans="12:13">
      <c r="L4646" s="65">
        <v>922200</v>
      </c>
      <c r="M4646" t="s">
        <v>3500</v>
      </c>
    </row>
    <row r="4647" spans="12:13">
      <c r="L4647" s="65">
        <v>922220</v>
      </c>
      <c r="M4647" t="s">
        <v>3501</v>
      </c>
    </row>
    <row r="4648" spans="12:13">
      <c r="L4648" s="65">
        <v>922221</v>
      </c>
      <c r="M4648" t="s">
        <v>3501</v>
      </c>
    </row>
    <row r="4649" spans="12:13">
      <c r="L4649" s="65">
        <v>922230</v>
      </c>
      <c r="M4649" t="s">
        <v>3502</v>
      </c>
    </row>
    <row r="4650" spans="12:13">
      <c r="L4650" s="65">
        <v>922231</v>
      </c>
      <c r="M4650" t="s">
        <v>3502</v>
      </c>
    </row>
    <row r="4651" spans="12:13">
      <c r="L4651" s="65">
        <v>922240</v>
      </c>
      <c r="M4651" t="s">
        <v>3503</v>
      </c>
    </row>
    <row r="4652" spans="12:13">
      <c r="L4652" s="65">
        <v>922241</v>
      </c>
      <c r="M4652" t="s">
        <v>3503</v>
      </c>
    </row>
    <row r="4653" spans="12:13">
      <c r="L4653" s="65">
        <v>922250</v>
      </c>
      <c r="M4653" t="s">
        <v>3504</v>
      </c>
    </row>
    <row r="4654" spans="12:13">
      <c r="L4654" s="65">
        <v>922251</v>
      </c>
      <c r="M4654" t="s">
        <v>3504</v>
      </c>
    </row>
    <row r="4655" spans="12:13">
      <c r="L4655" s="65">
        <v>922260</v>
      </c>
      <c r="M4655" t="s">
        <v>3505</v>
      </c>
    </row>
    <row r="4656" spans="12:13">
      <c r="L4656" s="65">
        <v>922261</v>
      </c>
      <c r="M4656" t="s">
        <v>3506</v>
      </c>
    </row>
    <row r="4657" spans="12:13">
      <c r="L4657" s="65">
        <v>922262</v>
      </c>
      <c r="M4657" t="s">
        <v>3507</v>
      </c>
    </row>
    <row r="4658" spans="12:13">
      <c r="L4658" s="65">
        <v>922265</v>
      </c>
      <c r="M4658" t="s">
        <v>3508</v>
      </c>
    </row>
    <row r="4659" spans="12:13">
      <c r="L4659" s="65">
        <v>922300</v>
      </c>
      <c r="M4659" t="s">
        <v>3509</v>
      </c>
    </row>
    <row r="4660" spans="12:13">
      <c r="L4660" s="65">
        <v>922320</v>
      </c>
      <c r="M4660" t="s">
        <v>3510</v>
      </c>
    </row>
    <row r="4661" spans="12:13">
      <c r="L4661" s="65">
        <v>922321</v>
      </c>
      <c r="M4661" t="s">
        <v>3510</v>
      </c>
    </row>
    <row r="4662" spans="12:13">
      <c r="L4662" s="65">
        <v>922330</v>
      </c>
      <c r="M4662" t="s">
        <v>3511</v>
      </c>
    </row>
    <row r="4663" spans="12:13">
      <c r="L4663" s="65">
        <v>922331</v>
      </c>
      <c r="M4663" t="s">
        <v>3511</v>
      </c>
    </row>
    <row r="4664" spans="12:13">
      <c r="L4664" s="65">
        <v>922340</v>
      </c>
      <c r="M4664" t="s">
        <v>3512</v>
      </c>
    </row>
    <row r="4665" spans="12:13">
      <c r="L4665" s="65">
        <v>922341</v>
      </c>
      <c r="M4665" t="s">
        <v>3512</v>
      </c>
    </row>
    <row r="4666" spans="12:13">
      <c r="L4666" s="65">
        <v>922350</v>
      </c>
      <c r="M4666" t="s">
        <v>3513</v>
      </c>
    </row>
    <row r="4667" spans="12:13">
      <c r="L4667" s="65">
        <v>922351</v>
      </c>
      <c r="M4667" t="s">
        <v>3513</v>
      </c>
    </row>
    <row r="4668" spans="12:13">
      <c r="L4668" s="65">
        <v>922360</v>
      </c>
      <c r="M4668" t="s">
        <v>3514</v>
      </c>
    </row>
    <row r="4669" spans="12:13">
      <c r="L4669" s="65">
        <v>922361</v>
      </c>
      <c r="M4669" t="s">
        <v>3515</v>
      </c>
    </row>
    <row r="4670" spans="12:13">
      <c r="L4670" s="65">
        <v>922362</v>
      </c>
      <c r="M4670" t="s">
        <v>3516</v>
      </c>
    </row>
    <row r="4671" spans="12:13">
      <c r="L4671" s="65">
        <v>922365</v>
      </c>
      <c r="M4671" t="s">
        <v>3517</v>
      </c>
    </row>
    <row r="4672" spans="12:13">
      <c r="L4672" s="65">
        <v>922400</v>
      </c>
      <c r="M4672" t="s">
        <v>3518</v>
      </c>
    </row>
    <row r="4673" spans="12:13">
      <c r="L4673" s="65">
        <v>922420</v>
      </c>
      <c r="M4673" t="s">
        <v>3519</v>
      </c>
    </row>
    <row r="4674" spans="12:13">
      <c r="L4674" s="65">
        <v>922421</v>
      </c>
      <c r="M4674" t="s">
        <v>3519</v>
      </c>
    </row>
    <row r="4675" spans="12:13">
      <c r="L4675" s="65">
        <v>922430</v>
      </c>
      <c r="M4675" t="s">
        <v>3520</v>
      </c>
    </row>
    <row r="4676" spans="12:13">
      <c r="L4676" s="65">
        <v>922431</v>
      </c>
      <c r="M4676" t="s">
        <v>3520</v>
      </c>
    </row>
    <row r="4677" spans="12:13">
      <c r="L4677" s="65">
        <v>922440</v>
      </c>
      <c r="M4677" t="s">
        <v>3521</v>
      </c>
    </row>
    <row r="4678" spans="12:13">
      <c r="L4678" s="65">
        <v>922441</v>
      </c>
      <c r="M4678" t="s">
        <v>3521</v>
      </c>
    </row>
    <row r="4679" spans="12:13">
      <c r="L4679" s="65">
        <v>922450</v>
      </c>
      <c r="M4679" t="s">
        <v>3522</v>
      </c>
    </row>
    <row r="4680" spans="12:13">
      <c r="L4680" s="65">
        <v>922451</v>
      </c>
      <c r="M4680" t="s">
        <v>3522</v>
      </c>
    </row>
    <row r="4681" spans="12:13">
      <c r="L4681" s="65">
        <v>922460</v>
      </c>
      <c r="M4681" t="s">
        <v>3523</v>
      </c>
    </row>
    <row r="4682" spans="12:13">
      <c r="L4682" s="65">
        <v>922461</v>
      </c>
      <c r="M4682" t="s">
        <v>3524</v>
      </c>
    </row>
    <row r="4683" spans="12:13">
      <c r="L4683" s="65">
        <v>922462</v>
      </c>
      <c r="M4683" t="s">
        <v>3525</v>
      </c>
    </row>
    <row r="4684" spans="12:13">
      <c r="L4684" s="65">
        <v>922465</v>
      </c>
      <c r="M4684" t="s">
        <v>3526</v>
      </c>
    </row>
    <row r="4685" spans="12:13">
      <c r="L4685" s="65">
        <v>922500</v>
      </c>
      <c r="M4685" t="s">
        <v>3527</v>
      </c>
    </row>
    <row r="4686" spans="12:13">
      <c r="L4686" s="65">
        <v>922520</v>
      </c>
      <c r="M4686" t="s">
        <v>3528</v>
      </c>
    </row>
    <row r="4687" spans="12:13">
      <c r="L4687" s="65">
        <v>922521</v>
      </c>
      <c r="M4687" t="s">
        <v>3528</v>
      </c>
    </row>
    <row r="4688" spans="12:13">
      <c r="L4688" s="65">
        <v>922530</v>
      </c>
      <c r="M4688" t="s">
        <v>3529</v>
      </c>
    </row>
    <row r="4689" spans="12:13">
      <c r="L4689" s="65">
        <v>922531</v>
      </c>
      <c r="M4689" t="s">
        <v>3529</v>
      </c>
    </row>
    <row r="4690" spans="12:13">
      <c r="L4690" s="65">
        <v>922540</v>
      </c>
      <c r="M4690" t="s">
        <v>3530</v>
      </c>
    </row>
    <row r="4691" spans="12:13">
      <c r="L4691" s="65">
        <v>922541</v>
      </c>
      <c r="M4691" t="s">
        <v>3530</v>
      </c>
    </row>
    <row r="4692" spans="12:13">
      <c r="L4692" s="65">
        <v>922550</v>
      </c>
      <c r="M4692" t="s">
        <v>3531</v>
      </c>
    </row>
    <row r="4693" spans="12:13">
      <c r="L4693" s="65">
        <v>922551</v>
      </c>
      <c r="M4693" t="s">
        <v>3531</v>
      </c>
    </row>
    <row r="4694" spans="12:13">
      <c r="L4694" s="65">
        <v>922560</v>
      </c>
      <c r="M4694" t="s">
        <v>3532</v>
      </c>
    </row>
    <row r="4695" spans="12:13">
      <c r="L4695" s="65">
        <v>922561</v>
      </c>
      <c r="M4695" t="s">
        <v>3533</v>
      </c>
    </row>
    <row r="4696" spans="12:13">
      <c r="L4696" s="65">
        <v>922562</v>
      </c>
      <c r="M4696" t="s">
        <v>3534</v>
      </c>
    </row>
    <row r="4697" spans="12:13">
      <c r="L4697" s="65">
        <v>922565</v>
      </c>
      <c r="M4697" t="s">
        <v>3535</v>
      </c>
    </row>
    <row r="4698" spans="12:13">
      <c r="L4698" s="65">
        <v>922600</v>
      </c>
      <c r="M4698" t="s">
        <v>3536</v>
      </c>
    </row>
    <row r="4699" spans="12:13">
      <c r="L4699" s="65">
        <v>922620</v>
      </c>
      <c r="M4699" t="s">
        <v>3537</v>
      </c>
    </row>
    <row r="4700" spans="12:13">
      <c r="L4700" s="65">
        <v>922621</v>
      </c>
      <c r="M4700" t="s">
        <v>3537</v>
      </c>
    </row>
    <row r="4701" spans="12:13">
      <c r="L4701" s="65">
        <v>922630</v>
      </c>
      <c r="M4701" t="s">
        <v>3538</v>
      </c>
    </row>
    <row r="4702" spans="12:13">
      <c r="L4702" s="65">
        <v>922631</v>
      </c>
      <c r="M4702" t="s">
        <v>3538</v>
      </c>
    </row>
    <row r="4703" spans="12:13">
      <c r="L4703" s="65">
        <v>922640</v>
      </c>
      <c r="M4703" t="s">
        <v>3539</v>
      </c>
    </row>
    <row r="4704" spans="12:13">
      <c r="L4704" s="65">
        <v>922641</v>
      </c>
      <c r="M4704" t="s">
        <v>3539</v>
      </c>
    </row>
    <row r="4705" spans="12:13">
      <c r="L4705" s="65">
        <v>922650</v>
      </c>
      <c r="M4705" t="s">
        <v>3540</v>
      </c>
    </row>
    <row r="4706" spans="12:13">
      <c r="L4706" s="65">
        <v>922651</v>
      </c>
      <c r="M4706" t="s">
        <v>3540</v>
      </c>
    </row>
    <row r="4707" spans="12:13">
      <c r="L4707" s="65">
        <v>922660</v>
      </c>
      <c r="M4707" t="s">
        <v>3541</v>
      </c>
    </row>
    <row r="4708" spans="12:13">
      <c r="L4708" s="65">
        <v>922661</v>
      </c>
      <c r="M4708" t="s">
        <v>3542</v>
      </c>
    </row>
    <row r="4709" spans="12:13">
      <c r="L4709" s="65">
        <v>922662</v>
      </c>
      <c r="M4709" t="s">
        <v>3543</v>
      </c>
    </row>
    <row r="4710" spans="12:13">
      <c r="L4710" s="65">
        <v>922665</v>
      </c>
      <c r="M4710" t="s">
        <v>3544</v>
      </c>
    </row>
    <row r="4711" spans="12:13">
      <c r="L4711" s="65">
        <v>922700</v>
      </c>
      <c r="M4711" t="s">
        <v>3545</v>
      </c>
    </row>
    <row r="4712" spans="12:13">
      <c r="L4712" s="65">
        <v>922720</v>
      </c>
      <c r="M4712" t="s">
        <v>3546</v>
      </c>
    </row>
    <row r="4713" spans="12:13">
      <c r="L4713" s="65">
        <v>922721</v>
      </c>
      <c r="M4713" t="s">
        <v>3546</v>
      </c>
    </row>
    <row r="4714" spans="12:13">
      <c r="L4714" s="65">
        <v>922730</v>
      </c>
      <c r="M4714" t="s">
        <v>3547</v>
      </c>
    </row>
    <row r="4715" spans="12:13">
      <c r="L4715" s="65">
        <v>922731</v>
      </c>
      <c r="M4715" t="s">
        <v>3548</v>
      </c>
    </row>
    <row r="4716" spans="12:13">
      <c r="L4716" s="65">
        <v>922732</v>
      </c>
      <c r="M4716" t="s">
        <v>3549</v>
      </c>
    </row>
    <row r="4717" spans="12:13">
      <c r="L4717" s="65">
        <v>922740</v>
      </c>
      <c r="M4717" t="s">
        <v>3550</v>
      </c>
    </row>
    <row r="4718" spans="12:13">
      <c r="L4718" s="65">
        <v>922741</v>
      </c>
      <c r="M4718" t="s">
        <v>3550</v>
      </c>
    </row>
    <row r="4719" spans="12:13">
      <c r="L4719" s="65">
        <v>922750</v>
      </c>
      <c r="M4719" t="s">
        <v>3551</v>
      </c>
    </row>
    <row r="4720" spans="12:13">
      <c r="L4720" s="65">
        <v>922751</v>
      </c>
      <c r="M4720" t="s">
        <v>3551</v>
      </c>
    </row>
    <row r="4721" spans="12:13">
      <c r="L4721" s="65">
        <v>922760</v>
      </c>
      <c r="M4721" t="s">
        <v>3552</v>
      </c>
    </row>
    <row r="4722" spans="12:13">
      <c r="L4722" s="65">
        <v>922761</v>
      </c>
      <c r="M4722" t="s">
        <v>3553</v>
      </c>
    </row>
    <row r="4723" spans="12:13">
      <c r="L4723" s="65">
        <v>922762</v>
      </c>
      <c r="M4723" t="s">
        <v>3554</v>
      </c>
    </row>
    <row r="4724" spans="12:13">
      <c r="L4724" s="65">
        <v>922765</v>
      </c>
      <c r="M4724" t="s">
        <v>3555</v>
      </c>
    </row>
    <row r="4725" spans="12:13">
      <c r="L4725" s="65">
        <v>922800</v>
      </c>
      <c r="M4725" t="s">
        <v>1214</v>
      </c>
    </row>
    <row r="4726" spans="12:13">
      <c r="L4726" s="65">
        <v>922810</v>
      </c>
      <c r="M4726" t="s">
        <v>1214</v>
      </c>
    </row>
    <row r="4727" spans="12:13">
      <c r="L4727" s="65">
        <v>922811</v>
      </c>
      <c r="M4727" t="s">
        <v>1214</v>
      </c>
    </row>
    <row r="4728" spans="12:13">
      <c r="L4728" s="65">
        <v>990000</v>
      </c>
      <c r="M4728" t="s">
        <v>3556</v>
      </c>
    </row>
    <row r="4729" spans="12:13">
      <c r="L4729" s="65">
        <v>999000</v>
      </c>
      <c r="M4729" t="s">
        <v>3556</v>
      </c>
    </row>
    <row r="4730" spans="12:13">
      <c r="L4730" s="65">
        <v>999900</v>
      </c>
      <c r="M4730" t="s">
        <v>3556</v>
      </c>
    </row>
    <row r="4731" spans="12:13">
      <c r="L4731" s="65">
        <v>999990</v>
      </c>
      <c r="M4731" t="s">
        <v>3556</v>
      </c>
    </row>
    <row r="4732" spans="12:13">
      <c r="L4732" s="65">
        <v>999999</v>
      </c>
      <c r="M4732" t="s">
        <v>3556</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Рачун финансирања</vt:lpstr>
      <vt:lpstr>Приџ,прим vs Расх,изд</vt:lpstr>
      <vt:lpstr>Општи део - (6)</vt:lpstr>
      <vt:lpstr>По основ. нам.</vt:lpstr>
      <vt:lpstr>Програмска</vt:lpstr>
      <vt:lpstr>Расх по функц. </vt:lpstr>
      <vt:lpstr>ПО КОРИСНИЦИМА</vt:lpstr>
      <vt:lpstr>члан 3</vt:lpstr>
      <vt:lpstr>Класификације</vt:lpstr>
      <vt:lpstr>РЕЗЕРВА</vt:lpstr>
      <vt:lpstr>Sheet1</vt:lpstr>
      <vt:lpstr>TUR.ORG PLATA</vt:lpstr>
      <vt:lpstr>t1 podaci</vt:lpstr>
      <vt:lpstr>Sheet2</vt:lpstr>
      <vt:lpstr>ljkl</vt:lpstr>
      <vt:lpstr>'Општи део - (6)'!Print_Area</vt:lpstr>
      <vt:lpstr>'ПО КОРИСНИЦИМА'!Print_Area</vt:lpstr>
      <vt:lpstr>'По основ. нам.'!Print_Area</vt:lpstr>
      <vt:lpstr>Програмска!Print_Area</vt:lpstr>
      <vt:lpstr>'Расх по функц. '!Print_Area</vt:lpstr>
      <vt:lpstr>'Рачун финансирања'!Print_Area</vt:lpstr>
      <vt:lpstr>'члан 3'!Print_Area</vt:lpstr>
      <vt:lpstr>Ukupno_funkcionalna</vt:lpstr>
      <vt:lpstr>Ukupno_izdaci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Fica</cp:lastModifiedBy>
  <cp:lastPrinted>2023-04-26T08:27:19Z</cp:lastPrinted>
  <dcterms:created xsi:type="dcterms:W3CDTF">2014-09-23T08:37:30Z</dcterms:created>
  <dcterms:modified xsi:type="dcterms:W3CDTF">2023-04-27T05:29:57Z</dcterms:modified>
</cp:coreProperties>
</file>